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232bb06f66d9add/Área de Trabalho/"/>
    </mc:Choice>
  </mc:AlternateContent>
  <xr:revisionPtr revIDLastSave="175" documentId="13_ncr:1_{0FD52622-7E0F-4D7E-930C-FC17F4D8E1DE}" xr6:coauthVersionLast="47" xr6:coauthVersionMax="47" xr10:uidLastSave="{A1D33554-00DB-4444-9634-116D6FBA4077}"/>
  <bookViews>
    <workbookView xWindow="-108" yWindow="-108" windowWidth="23256" windowHeight="12456" tabRatio="856" activeTab="1" xr2:uid="{00000000-000D-0000-FFFF-FFFF00000000}"/>
  </bookViews>
  <sheets>
    <sheet name="Consolidação" sheetId="7" r:id="rId1"/>
    <sheet name="Resumo" sheetId="47" r:id="rId2"/>
    <sheet name="Aquisições" sheetId="59" r:id="rId3"/>
    <sheet name="Validade" sheetId="55" r:id="rId4"/>
    <sheet name="20077" sheetId="80" r:id="rId5"/>
    <sheet name="20086" sheetId="44" r:id="rId6"/>
    <sheet name="20085" sheetId="16" r:id="rId7"/>
    <sheet name="20087" sheetId="21" r:id="rId8"/>
    <sheet name="20088" sheetId="22" r:id="rId9"/>
    <sheet name="20090" sheetId="19" r:id="rId10"/>
    <sheet name="20091" sheetId="20" r:id="rId11"/>
    <sheet name="20100" sheetId="23" r:id="rId12"/>
    <sheet name="21138" sheetId="45" r:id="rId13"/>
    <sheet name="21153" sheetId="77" r:id="rId14"/>
    <sheet name="21154" sheetId="81" r:id="rId15"/>
    <sheet name="02325" sheetId="71" r:id="rId16"/>
    <sheet name="20101" sheetId="58" r:id="rId17"/>
    <sheet name="20078" sheetId="57" r:id="rId18"/>
    <sheet name="Prev. Custos" sheetId="65" r:id="rId19"/>
  </sheets>
  <definedNames>
    <definedName name="_xlnm.Print_Titles" localSheetId="2">Aquisições!$1:$5</definedName>
    <definedName name="_xlnm.Print_Titles" localSheetId="18">'Prev. Custos'!$1:$5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37" i="57" l="1"/>
  <c r="AQ37" i="57"/>
  <c r="AN37" i="57"/>
  <c r="AK37" i="57"/>
  <c r="AH37" i="57"/>
  <c r="AE37" i="57"/>
  <c r="AB37" i="57"/>
  <c r="Y37" i="57"/>
  <c r="V37" i="57"/>
  <c r="S37" i="57"/>
  <c r="AT30" i="57"/>
  <c r="AQ30" i="57"/>
  <c r="AN30" i="57"/>
  <c r="AK30" i="57"/>
  <c r="AH30" i="57"/>
  <c r="AE30" i="57"/>
  <c r="AB30" i="57"/>
  <c r="Y30" i="57"/>
  <c r="V30" i="57"/>
  <c r="S30" i="57"/>
  <c r="E38" i="20" l="1"/>
  <c r="C6" i="81"/>
  <c r="E21" i="23"/>
  <c r="C106" i="59"/>
  <c r="E106" i="59"/>
  <c r="C107" i="59"/>
  <c r="E107" i="59"/>
  <c r="C108" i="59"/>
  <c r="E108" i="59"/>
  <c r="F114" i="7"/>
  <c r="F115" i="7"/>
  <c r="F116" i="7"/>
  <c r="F117" i="7"/>
  <c r="I103" i="55"/>
  <c r="J103" i="55" s="1"/>
  <c r="P103" i="55"/>
  <c r="Q103" i="55" s="1"/>
  <c r="W103" i="55"/>
  <c r="X103" i="55" s="1"/>
  <c r="AD103" i="55"/>
  <c r="AE103" i="55" s="1"/>
  <c r="AK103" i="55"/>
  <c r="AL103" i="55" s="1"/>
  <c r="AR103" i="55"/>
  <c r="AS103" i="55" s="1"/>
  <c r="AY103" i="55"/>
  <c r="AZ103" i="55" s="1"/>
  <c r="BF103" i="55"/>
  <c r="BG103" i="55" s="1"/>
  <c r="BM103" i="55"/>
  <c r="BN103" i="55" s="1"/>
  <c r="BT103" i="55"/>
  <c r="BU103" i="55" s="1"/>
  <c r="CA103" i="55"/>
  <c r="CB103" i="55" s="1"/>
  <c r="CH103" i="55"/>
  <c r="CI103" i="55" s="1"/>
  <c r="CO103" i="55"/>
  <c r="CP103" i="55" s="1"/>
  <c r="CV103" i="55"/>
  <c r="CW103" i="55" s="1"/>
  <c r="DB103" i="55"/>
  <c r="DC103" i="55" s="1"/>
  <c r="DH103" i="55"/>
  <c r="DI103" i="55" s="1"/>
  <c r="DN103" i="55"/>
  <c r="DO103" i="55" s="1"/>
  <c r="DT103" i="55"/>
  <c r="DU103" i="55" s="1"/>
  <c r="DZ103" i="55"/>
  <c r="EA103" i="55" s="1"/>
  <c r="EF103" i="55"/>
  <c r="EG103" i="55" s="1"/>
  <c r="EL103" i="55"/>
  <c r="EM103" i="55" s="1"/>
  <c r="ER103" i="55"/>
  <c r="ES103" i="55" s="1"/>
  <c r="EX103" i="55"/>
  <c r="EY103" i="55" s="1"/>
  <c r="FD103" i="55"/>
  <c r="FE103" i="55" s="1"/>
  <c r="FJ103" i="55"/>
  <c r="FK103" i="55" s="1"/>
  <c r="FX103" i="55"/>
  <c r="I104" i="55"/>
  <c r="J104" i="55" s="1"/>
  <c r="P104" i="55"/>
  <c r="Q104" i="55" s="1"/>
  <c r="W104" i="55"/>
  <c r="X104" i="55" s="1"/>
  <c r="AD104" i="55"/>
  <c r="AE104" i="55" s="1"/>
  <c r="AK104" i="55"/>
  <c r="AL104" i="55" s="1"/>
  <c r="AR104" i="55"/>
  <c r="AS104" i="55" s="1"/>
  <c r="AY104" i="55"/>
  <c r="AZ104" i="55" s="1"/>
  <c r="BF104" i="55"/>
  <c r="BG104" i="55" s="1"/>
  <c r="BM104" i="55"/>
  <c r="BN104" i="55" s="1"/>
  <c r="BT104" i="55"/>
  <c r="BU104" i="55" s="1"/>
  <c r="CA104" i="55"/>
  <c r="CB104" i="55" s="1"/>
  <c r="CH104" i="55"/>
  <c r="CI104" i="55" s="1"/>
  <c r="CO104" i="55"/>
  <c r="CP104" i="55" s="1"/>
  <c r="CV104" i="55"/>
  <c r="CW104" i="55" s="1"/>
  <c r="DB104" i="55"/>
  <c r="DC104" i="55" s="1"/>
  <c r="DH104" i="55"/>
  <c r="DI104" i="55" s="1"/>
  <c r="DN104" i="55"/>
  <c r="DO104" i="55" s="1"/>
  <c r="DT104" i="55"/>
  <c r="DU104" i="55" s="1"/>
  <c r="DZ104" i="55"/>
  <c r="EA104" i="55" s="1"/>
  <c r="EF104" i="55"/>
  <c r="EG104" i="55" s="1"/>
  <c r="EL104" i="55"/>
  <c r="EM104" i="55" s="1"/>
  <c r="ER104" i="55"/>
  <c r="ES104" i="55" s="1"/>
  <c r="EX104" i="55"/>
  <c r="EY104" i="55" s="1"/>
  <c r="FD104" i="55"/>
  <c r="FE104" i="55" s="1"/>
  <c r="FJ104" i="55"/>
  <c r="FK104" i="55" s="1"/>
  <c r="FX104" i="55"/>
  <c r="I105" i="55"/>
  <c r="J105" i="55" s="1"/>
  <c r="P105" i="55"/>
  <c r="Q105" i="55" s="1"/>
  <c r="W105" i="55"/>
  <c r="X105" i="55" s="1"/>
  <c r="AD105" i="55"/>
  <c r="AE105" i="55" s="1"/>
  <c r="AK105" i="55"/>
  <c r="AL105" i="55" s="1"/>
  <c r="AR105" i="55"/>
  <c r="AS105" i="55" s="1"/>
  <c r="AY105" i="55"/>
  <c r="AZ105" i="55" s="1"/>
  <c r="BF105" i="55"/>
  <c r="BG105" i="55" s="1"/>
  <c r="BM105" i="55"/>
  <c r="BN105" i="55" s="1"/>
  <c r="BT105" i="55"/>
  <c r="BU105" i="55" s="1"/>
  <c r="CA105" i="55"/>
  <c r="CB105" i="55" s="1"/>
  <c r="CH105" i="55"/>
  <c r="CI105" i="55" s="1"/>
  <c r="CO105" i="55"/>
  <c r="CP105" i="55" s="1"/>
  <c r="CV105" i="55"/>
  <c r="CW105" i="55" s="1"/>
  <c r="DB105" i="55"/>
  <c r="DC105" i="55" s="1"/>
  <c r="DH105" i="55"/>
  <c r="DI105" i="55" s="1"/>
  <c r="DN105" i="55"/>
  <c r="DO105" i="55" s="1"/>
  <c r="DT105" i="55"/>
  <c r="DU105" i="55" s="1"/>
  <c r="DZ105" i="55"/>
  <c r="EA105" i="55" s="1"/>
  <c r="EF105" i="55"/>
  <c r="EG105" i="55" s="1"/>
  <c r="EL105" i="55"/>
  <c r="EM105" i="55" s="1"/>
  <c r="ER105" i="55"/>
  <c r="ES105" i="55" s="1"/>
  <c r="EX105" i="55"/>
  <c r="EY105" i="55" s="1"/>
  <c r="FD105" i="55"/>
  <c r="FE105" i="55" s="1"/>
  <c r="FJ105" i="55"/>
  <c r="FK105" i="55" s="1"/>
  <c r="FX105" i="55"/>
  <c r="E36" i="81"/>
  <c r="AM36" i="81" s="1"/>
  <c r="AL114" i="7" s="1"/>
  <c r="L36" i="81" l="1"/>
  <c r="K114" i="7" s="1"/>
  <c r="AJ36" i="81"/>
  <c r="AI114" i="7" s="1"/>
  <c r="G36" i="81"/>
  <c r="M5" i="81"/>
  <c r="S5" i="81"/>
  <c r="S6" i="81"/>
  <c r="M4" i="81"/>
  <c r="M3" i="81"/>
  <c r="S7" i="81"/>
  <c r="S4" i="81"/>
  <c r="S3" i="81"/>
  <c r="M7" i="81"/>
  <c r="M6" i="81"/>
  <c r="I36" i="81"/>
  <c r="H114" i="7" s="1"/>
  <c r="I114" i="7" s="1"/>
  <c r="L114" i="7" s="1"/>
  <c r="O114" i="7" s="1"/>
  <c r="R114" i="7" s="1"/>
  <c r="U114" i="7" s="1"/>
  <c r="X114" i="7" s="1"/>
  <c r="AA114" i="7" s="1"/>
  <c r="AD114" i="7" s="1"/>
  <c r="AG114" i="7" s="1"/>
  <c r="AJ114" i="7" s="1"/>
  <c r="AM114" i="7" s="1"/>
  <c r="AP114" i="7" s="1"/>
  <c r="AS114" i="7" s="1"/>
  <c r="AV114" i="7" s="1"/>
  <c r="H106" i="59" s="1"/>
  <c r="AG36" i="81"/>
  <c r="AF114" i="7" s="1"/>
  <c r="AD36" i="81"/>
  <c r="AC114" i="7" s="1"/>
  <c r="AA36" i="81"/>
  <c r="Z114" i="7" s="1"/>
  <c r="AY36" i="81"/>
  <c r="AX114" i="7" s="1"/>
  <c r="X36" i="81"/>
  <c r="W114" i="7" s="1"/>
  <c r="AV36" i="81"/>
  <c r="AU114" i="7" s="1"/>
  <c r="U36" i="81"/>
  <c r="T114" i="7" s="1"/>
  <c r="AS36" i="81"/>
  <c r="AR114" i="7" s="1"/>
  <c r="R36" i="81"/>
  <c r="Q114" i="7" s="1"/>
  <c r="AP36" i="81"/>
  <c r="AO114" i="7" s="1"/>
  <c r="O36" i="81"/>
  <c r="N114" i="7" s="1"/>
  <c r="G106" i="59" l="1"/>
  <c r="F106" i="59"/>
  <c r="AZ114" i="7"/>
  <c r="W106" i="59"/>
  <c r="E38" i="19"/>
  <c r="G25" i="80"/>
  <c r="AX56" i="7"/>
  <c r="C6" i="77"/>
  <c r="U6" i="21"/>
  <c r="U3" i="21"/>
  <c r="E45" i="20"/>
  <c r="E29" i="77"/>
  <c r="G29" i="77" s="1"/>
  <c r="E30" i="77"/>
  <c r="E36" i="77"/>
  <c r="E28" i="77"/>
  <c r="G28" i="77" s="1"/>
  <c r="C39" i="59"/>
  <c r="E39" i="59"/>
  <c r="U5" i="44"/>
  <c r="U4" i="44"/>
  <c r="U3" i="44"/>
  <c r="U6" i="22"/>
  <c r="U4" i="22"/>
  <c r="U5" i="22"/>
  <c r="U3" i="22"/>
  <c r="U6" i="23"/>
  <c r="U5" i="23"/>
  <c r="U4" i="23"/>
  <c r="U3" i="23"/>
  <c r="U5" i="19"/>
  <c r="U4" i="19"/>
  <c r="U3" i="19"/>
  <c r="I102" i="55"/>
  <c r="J102" i="55" s="1"/>
  <c r="P102" i="55"/>
  <c r="Q102" i="55" s="1"/>
  <c r="W102" i="55"/>
  <c r="X102" i="55" s="1"/>
  <c r="AD102" i="55"/>
  <c r="AE102" i="55" s="1"/>
  <c r="AK102" i="55"/>
  <c r="AL102" i="55" s="1"/>
  <c r="AR102" i="55"/>
  <c r="AS102" i="55" s="1"/>
  <c r="AY102" i="55"/>
  <c r="AZ102" i="55" s="1"/>
  <c r="BF102" i="55"/>
  <c r="BG102" i="55" s="1"/>
  <c r="BM102" i="55"/>
  <c r="BN102" i="55" s="1"/>
  <c r="BT102" i="55"/>
  <c r="BU102" i="55" s="1"/>
  <c r="CA102" i="55"/>
  <c r="CB102" i="55" s="1"/>
  <c r="CH102" i="55"/>
  <c r="CI102" i="55" s="1"/>
  <c r="CO102" i="55"/>
  <c r="CP102" i="55" s="1"/>
  <c r="CV102" i="55"/>
  <c r="CW102" i="55" s="1"/>
  <c r="DB102" i="55"/>
  <c r="DC102" i="55" s="1"/>
  <c r="DH102" i="55"/>
  <c r="DI102" i="55" s="1"/>
  <c r="DN102" i="55"/>
  <c r="DO102" i="55" s="1"/>
  <c r="DT102" i="55"/>
  <c r="DU102" i="55" s="1"/>
  <c r="DZ102" i="55"/>
  <c r="EA102" i="55" s="1"/>
  <c r="EF102" i="55"/>
  <c r="EG102" i="55" s="1"/>
  <c r="EL102" i="55"/>
  <c r="EM102" i="55" s="1"/>
  <c r="ER102" i="55"/>
  <c r="ES102" i="55" s="1"/>
  <c r="EX102" i="55"/>
  <c r="EY102" i="55" s="1"/>
  <c r="FD102" i="55"/>
  <c r="FE102" i="55" s="1"/>
  <c r="FJ102" i="55"/>
  <c r="FK102" i="55" s="1"/>
  <c r="FX102" i="55"/>
  <c r="C105" i="59"/>
  <c r="E105" i="59"/>
  <c r="F113" i="7"/>
  <c r="I55" i="55"/>
  <c r="J55" i="55" s="1"/>
  <c r="P55" i="55"/>
  <c r="Q55" i="55" s="1"/>
  <c r="W55" i="55"/>
  <c r="X55" i="55" s="1"/>
  <c r="AD55" i="55"/>
  <c r="AE55" i="55" s="1"/>
  <c r="AK55" i="55"/>
  <c r="AL55" i="55" s="1"/>
  <c r="AR55" i="55"/>
  <c r="AS55" i="55" s="1"/>
  <c r="AY55" i="55"/>
  <c r="AZ55" i="55" s="1"/>
  <c r="BF55" i="55"/>
  <c r="BG55" i="55" s="1"/>
  <c r="BM55" i="55"/>
  <c r="BN55" i="55" s="1"/>
  <c r="BT55" i="55"/>
  <c r="BU55" i="55" s="1"/>
  <c r="CA55" i="55"/>
  <c r="CB55" i="55" s="1"/>
  <c r="CH55" i="55"/>
  <c r="CI55" i="55" s="1"/>
  <c r="CO55" i="55"/>
  <c r="CP55" i="55" s="1"/>
  <c r="CV55" i="55"/>
  <c r="CW55" i="55" s="1"/>
  <c r="DB55" i="55"/>
  <c r="DC55" i="55" s="1"/>
  <c r="DH55" i="55"/>
  <c r="DI55" i="55" s="1"/>
  <c r="DN55" i="55"/>
  <c r="DO55" i="55" s="1"/>
  <c r="DT55" i="55"/>
  <c r="DU55" i="55" s="1"/>
  <c r="DZ55" i="55"/>
  <c r="EA55" i="55" s="1"/>
  <c r="EF55" i="55"/>
  <c r="EG55" i="55" s="1"/>
  <c r="EL55" i="55"/>
  <c r="EM55" i="55" s="1"/>
  <c r="ER55" i="55"/>
  <c r="ES55" i="55" s="1"/>
  <c r="EX55" i="55"/>
  <c r="EY55" i="55" s="1"/>
  <c r="FD55" i="55"/>
  <c r="FE55" i="55" s="1"/>
  <c r="FJ55" i="55"/>
  <c r="FK55" i="55" s="1"/>
  <c r="FX55" i="55"/>
  <c r="I56" i="55"/>
  <c r="J56" i="55" s="1"/>
  <c r="P56" i="55"/>
  <c r="Q56" i="55" s="1"/>
  <c r="W56" i="55"/>
  <c r="X56" i="55" s="1"/>
  <c r="AD56" i="55"/>
  <c r="AE56" i="55" s="1"/>
  <c r="AK56" i="55"/>
  <c r="AL56" i="55" s="1"/>
  <c r="AR56" i="55"/>
  <c r="AS56" i="55" s="1"/>
  <c r="AY56" i="55"/>
  <c r="AZ56" i="55" s="1"/>
  <c r="BF56" i="55"/>
  <c r="BG56" i="55" s="1"/>
  <c r="BM56" i="55"/>
  <c r="BN56" i="55" s="1"/>
  <c r="BT56" i="55"/>
  <c r="BU56" i="55" s="1"/>
  <c r="CA56" i="55"/>
  <c r="CB56" i="55" s="1"/>
  <c r="CH56" i="55"/>
  <c r="CI56" i="55" s="1"/>
  <c r="CO56" i="55"/>
  <c r="CP56" i="55" s="1"/>
  <c r="CV56" i="55"/>
  <c r="CW56" i="55" s="1"/>
  <c r="DB56" i="55"/>
  <c r="DC56" i="55" s="1"/>
  <c r="DH56" i="55"/>
  <c r="DI56" i="55" s="1"/>
  <c r="DN56" i="55"/>
  <c r="DO56" i="55" s="1"/>
  <c r="DT56" i="55"/>
  <c r="DU56" i="55" s="1"/>
  <c r="DZ56" i="55"/>
  <c r="EA56" i="55" s="1"/>
  <c r="EF56" i="55"/>
  <c r="EG56" i="55" s="1"/>
  <c r="EL56" i="55"/>
  <c r="EM56" i="55" s="1"/>
  <c r="ER56" i="55"/>
  <c r="ES56" i="55" s="1"/>
  <c r="EX56" i="55"/>
  <c r="EY56" i="55" s="1"/>
  <c r="FD56" i="55"/>
  <c r="FE56" i="55" s="1"/>
  <c r="FJ56" i="55"/>
  <c r="FK56" i="55" s="1"/>
  <c r="FX56" i="55"/>
  <c r="C58" i="59"/>
  <c r="E58" i="59"/>
  <c r="C59" i="59"/>
  <c r="E59" i="59"/>
  <c r="F66" i="7"/>
  <c r="F67" i="7"/>
  <c r="F68" i="7"/>
  <c r="F45" i="7"/>
  <c r="C44" i="59"/>
  <c r="E44" i="59"/>
  <c r="P42" i="55"/>
  <c r="Q42" i="55" s="1"/>
  <c r="W42" i="55"/>
  <c r="X42" i="55" s="1"/>
  <c r="AD42" i="55"/>
  <c r="AE42" i="55" s="1"/>
  <c r="AK42" i="55"/>
  <c r="AL42" i="55" s="1"/>
  <c r="AR42" i="55"/>
  <c r="AS42" i="55" s="1"/>
  <c r="AY42" i="55"/>
  <c r="AZ42" i="55" s="1"/>
  <c r="BF42" i="55"/>
  <c r="BG42" i="55" s="1"/>
  <c r="BM42" i="55"/>
  <c r="BN42" i="55" s="1"/>
  <c r="BT42" i="55"/>
  <c r="BU42" i="55" s="1"/>
  <c r="CA42" i="55"/>
  <c r="CB42" i="55" s="1"/>
  <c r="CH42" i="55"/>
  <c r="CI42" i="55" s="1"/>
  <c r="CO42" i="55"/>
  <c r="CP42" i="55" s="1"/>
  <c r="CV42" i="55"/>
  <c r="CW42" i="55" s="1"/>
  <c r="DB42" i="55"/>
  <c r="DC42" i="55" s="1"/>
  <c r="DH42" i="55"/>
  <c r="DI42" i="55" s="1"/>
  <c r="DN42" i="55"/>
  <c r="DO42" i="55" s="1"/>
  <c r="DT42" i="55"/>
  <c r="DU42" i="55" s="1"/>
  <c r="DZ42" i="55"/>
  <c r="EA42" i="55" s="1"/>
  <c r="EF42" i="55"/>
  <c r="EG42" i="55" s="1"/>
  <c r="EL42" i="55"/>
  <c r="EM42" i="55" s="1"/>
  <c r="ER42" i="55"/>
  <c r="ES42" i="55" s="1"/>
  <c r="EX42" i="55"/>
  <c r="EY42" i="55" s="1"/>
  <c r="FD42" i="55"/>
  <c r="FE42" i="55" s="1"/>
  <c r="FJ42" i="55"/>
  <c r="FK42" i="55" s="1"/>
  <c r="FX42" i="55"/>
  <c r="P12" i="55"/>
  <c r="Q12" i="55" s="1"/>
  <c r="W12" i="55"/>
  <c r="X12" i="55" s="1"/>
  <c r="AD12" i="55"/>
  <c r="AE12" i="55" s="1"/>
  <c r="AK12" i="55"/>
  <c r="AL12" i="55" s="1"/>
  <c r="AR12" i="55"/>
  <c r="AS12" i="55" s="1"/>
  <c r="AY12" i="55"/>
  <c r="AZ12" i="55" s="1"/>
  <c r="BF12" i="55"/>
  <c r="BG12" i="55" s="1"/>
  <c r="BM12" i="55"/>
  <c r="BN12" i="55" s="1"/>
  <c r="BT12" i="55"/>
  <c r="BU12" i="55" s="1"/>
  <c r="CA12" i="55"/>
  <c r="CB12" i="55" s="1"/>
  <c r="CH12" i="55"/>
  <c r="CI12" i="55" s="1"/>
  <c r="CO12" i="55"/>
  <c r="CP12" i="55" s="1"/>
  <c r="CV12" i="55"/>
  <c r="CW12" i="55" s="1"/>
  <c r="DB12" i="55"/>
  <c r="DC12" i="55" s="1"/>
  <c r="DH12" i="55"/>
  <c r="DI12" i="55" s="1"/>
  <c r="DN12" i="55"/>
  <c r="DO12" i="55" s="1"/>
  <c r="DT12" i="55"/>
  <c r="DU12" i="55" s="1"/>
  <c r="DZ12" i="55"/>
  <c r="EA12" i="55" s="1"/>
  <c r="EF12" i="55"/>
  <c r="EG12" i="55" s="1"/>
  <c r="EL12" i="55"/>
  <c r="EM12" i="55" s="1"/>
  <c r="ER12" i="55"/>
  <c r="ES12" i="55" s="1"/>
  <c r="EX12" i="55"/>
  <c r="EY12" i="55" s="1"/>
  <c r="FD12" i="55"/>
  <c r="FE12" i="55" s="1"/>
  <c r="FJ12" i="55"/>
  <c r="FK12" i="55" s="1"/>
  <c r="FX12" i="55"/>
  <c r="C13" i="59"/>
  <c r="E13" i="59"/>
  <c r="F14" i="7"/>
  <c r="E29" i="81"/>
  <c r="E30" i="81"/>
  <c r="E28" i="81"/>
  <c r="E35" i="81"/>
  <c r="E23" i="81"/>
  <c r="AY23" i="81" s="1"/>
  <c r="AX45" i="7" s="1"/>
  <c r="E18" i="81"/>
  <c r="AS18" i="81" s="1"/>
  <c r="AR14" i="7" s="1"/>
  <c r="E11" i="81"/>
  <c r="I10" i="81"/>
  <c r="E10" i="81"/>
  <c r="E9" i="81"/>
  <c r="E8" i="81"/>
  <c r="R7" i="81"/>
  <c r="R6" i="81"/>
  <c r="R5" i="81"/>
  <c r="R4" i="81"/>
  <c r="R3" i="81"/>
  <c r="U5" i="20"/>
  <c r="U4" i="20"/>
  <c r="U3" i="20"/>
  <c r="U5" i="21"/>
  <c r="U4" i="21"/>
  <c r="U6" i="16"/>
  <c r="U5" i="16"/>
  <c r="U4" i="16"/>
  <c r="U3" i="16"/>
  <c r="I61" i="7"/>
  <c r="L61" i="7" s="1"/>
  <c r="O61" i="7" s="1"/>
  <c r="R61" i="7" s="1"/>
  <c r="U61" i="7" s="1"/>
  <c r="X61" i="7" s="1"/>
  <c r="AA61" i="7" s="1"/>
  <c r="AD61" i="7" s="1"/>
  <c r="AG61" i="7" s="1"/>
  <c r="AJ61" i="7" s="1"/>
  <c r="AM61" i="7" s="1"/>
  <c r="AP61" i="7" s="1"/>
  <c r="AS61" i="7" s="1"/>
  <c r="AV61" i="7" s="1"/>
  <c r="AZ61" i="7" s="1"/>
  <c r="I62" i="7"/>
  <c r="L62" i="7" s="1"/>
  <c r="O62" i="7" s="1"/>
  <c r="R62" i="7" s="1"/>
  <c r="U62" i="7" s="1"/>
  <c r="X62" i="7" s="1"/>
  <c r="AA62" i="7" s="1"/>
  <c r="AD62" i="7" s="1"/>
  <c r="AG62" i="7" s="1"/>
  <c r="AJ62" i="7" s="1"/>
  <c r="AM62" i="7" s="1"/>
  <c r="AP62" i="7" s="1"/>
  <c r="AS62" i="7" s="1"/>
  <c r="AV62" i="7" s="1"/>
  <c r="AZ62" i="7" s="1"/>
  <c r="F56" i="7"/>
  <c r="C48" i="59"/>
  <c r="E48" i="59"/>
  <c r="P45" i="55"/>
  <c r="Q45" i="55" s="1"/>
  <c r="W45" i="55"/>
  <c r="X45" i="55" s="1"/>
  <c r="AD45" i="55"/>
  <c r="AE45" i="55" s="1"/>
  <c r="AK45" i="55"/>
  <c r="AL45" i="55" s="1"/>
  <c r="AR45" i="55"/>
  <c r="AS45" i="55" s="1"/>
  <c r="AY45" i="55"/>
  <c r="AZ45" i="55" s="1"/>
  <c r="BF45" i="55"/>
  <c r="BG45" i="55" s="1"/>
  <c r="BM45" i="55"/>
  <c r="BN45" i="55" s="1"/>
  <c r="BT45" i="55"/>
  <c r="BU45" i="55" s="1"/>
  <c r="CA45" i="55"/>
  <c r="CB45" i="55" s="1"/>
  <c r="CH45" i="55"/>
  <c r="CI45" i="55" s="1"/>
  <c r="CO45" i="55"/>
  <c r="CP45" i="55" s="1"/>
  <c r="CV45" i="55"/>
  <c r="CW45" i="55" s="1"/>
  <c r="DB45" i="55"/>
  <c r="DC45" i="55" s="1"/>
  <c r="DH45" i="55"/>
  <c r="DI45" i="55" s="1"/>
  <c r="DN45" i="55"/>
  <c r="DO45" i="55" s="1"/>
  <c r="DT45" i="55"/>
  <c r="DU45" i="55" s="1"/>
  <c r="DZ45" i="55"/>
  <c r="EA45" i="55" s="1"/>
  <c r="EF45" i="55"/>
  <c r="EG45" i="55" s="1"/>
  <c r="EL45" i="55"/>
  <c r="EM45" i="55" s="1"/>
  <c r="ER45" i="55"/>
  <c r="ES45" i="55" s="1"/>
  <c r="EX45" i="55"/>
  <c r="EY45" i="55" s="1"/>
  <c r="FD45" i="55"/>
  <c r="FE45" i="55" s="1"/>
  <c r="FJ45" i="55"/>
  <c r="FK45" i="55" s="1"/>
  <c r="FX45" i="55"/>
  <c r="P52" i="55"/>
  <c r="Q52" i="55" s="1"/>
  <c r="W52" i="55"/>
  <c r="X52" i="55" s="1"/>
  <c r="AD52" i="55"/>
  <c r="AE52" i="55" s="1"/>
  <c r="AK52" i="55"/>
  <c r="AL52" i="55" s="1"/>
  <c r="AR52" i="55"/>
  <c r="AS52" i="55" s="1"/>
  <c r="AY52" i="55"/>
  <c r="AZ52" i="55" s="1"/>
  <c r="BF52" i="55"/>
  <c r="BG52" i="55" s="1"/>
  <c r="BM52" i="55"/>
  <c r="BN52" i="55" s="1"/>
  <c r="BT52" i="55"/>
  <c r="BU52" i="55" s="1"/>
  <c r="CA52" i="55"/>
  <c r="CB52" i="55" s="1"/>
  <c r="CH52" i="55"/>
  <c r="CI52" i="55" s="1"/>
  <c r="CO52" i="55"/>
  <c r="CP52" i="55" s="1"/>
  <c r="CV52" i="55"/>
  <c r="CW52" i="55" s="1"/>
  <c r="DB52" i="55"/>
  <c r="DC52" i="55" s="1"/>
  <c r="DH52" i="55"/>
  <c r="DI52" i="55" s="1"/>
  <c r="DN52" i="55"/>
  <c r="DO52" i="55" s="1"/>
  <c r="DT52" i="55"/>
  <c r="DU52" i="55" s="1"/>
  <c r="DZ52" i="55"/>
  <c r="EA52" i="55" s="1"/>
  <c r="EF52" i="55"/>
  <c r="EG52" i="55" s="1"/>
  <c r="EL52" i="55"/>
  <c r="EM52" i="55" s="1"/>
  <c r="ER52" i="55"/>
  <c r="ES52" i="55" s="1"/>
  <c r="EX52" i="55"/>
  <c r="EY52" i="55" s="1"/>
  <c r="FD52" i="55"/>
  <c r="FE52" i="55" s="1"/>
  <c r="FJ52" i="55"/>
  <c r="FK52" i="55" s="1"/>
  <c r="FX52" i="55"/>
  <c r="P53" i="55"/>
  <c r="Q53" i="55" s="1"/>
  <c r="W53" i="55"/>
  <c r="X53" i="55" s="1"/>
  <c r="AD53" i="55"/>
  <c r="AE53" i="55" s="1"/>
  <c r="AK53" i="55"/>
  <c r="AL53" i="55" s="1"/>
  <c r="AR53" i="55"/>
  <c r="AS53" i="55" s="1"/>
  <c r="AY53" i="55"/>
  <c r="AZ53" i="55" s="1"/>
  <c r="BF53" i="55"/>
  <c r="BG53" i="55" s="1"/>
  <c r="BM53" i="55"/>
  <c r="BN53" i="55" s="1"/>
  <c r="BT53" i="55"/>
  <c r="BU53" i="55" s="1"/>
  <c r="CA53" i="55"/>
  <c r="CB53" i="55" s="1"/>
  <c r="CH53" i="55"/>
  <c r="CI53" i="55" s="1"/>
  <c r="CO53" i="55"/>
  <c r="CP53" i="55" s="1"/>
  <c r="CV53" i="55"/>
  <c r="CW53" i="55" s="1"/>
  <c r="DB53" i="55"/>
  <c r="DC53" i="55" s="1"/>
  <c r="DH53" i="55"/>
  <c r="DI53" i="55" s="1"/>
  <c r="DN53" i="55"/>
  <c r="DO53" i="55" s="1"/>
  <c r="DT53" i="55"/>
  <c r="DU53" i="55" s="1"/>
  <c r="DZ53" i="55"/>
  <c r="EA53" i="55" s="1"/>
  <c r="EF53" i="55"/>
  <c r="EG53" i="55" s="1"/>
  <c r="EL53" i="55"/>
  <c r="EM53" i="55" s="1"/>
  <c r="ER53" i="55"/>
  <c r="ES53" i="55" s="1"/>
  <c r="EX53" i="55"/>
  <c r="EY53" i="55" s="1"/>
  <c r="FD53" i="55"/>
  <c r="FE53" i="55" s="1"/>
  <c r="FJ53" i="55"/>
  <c r="FK53" i="55" s="1"/>
  <c r="FX53" i="55"/>
  <c r="P54" i="55"/>
  <c r="Q54" i="55" s="1"/>
  <c r="W54" i="55"/>
  <c r="X54" i="55" s="1"/>
  <c r="AD54" i="55"/>
  <c r="AE54" i="55" s="1"/>
  <c r="AK54" i="55"/>
  <c r="AL54" i="55" s="1"/>
  <c r="AR54" i="55"/>
  <c r="AS54" i="55" s="1"/>
  <c r="AY54" i="55"/>
  <c r="AZ54" i="55" s="1"/>
  <c r="BF54" i="55"/>
  <c r="BG54" i="55" s="1"/>
  <c r="BM54" i="55"/>
  <c r="BN54" i="55" s="1"/>
  <c r="BT54" i="55"/>
  <c r="BU54" i="55" s="1"/>
  <c r="CA54" i="55"/>
  <c r="CB54" i="55" s="1"/>
  <c r="CH54" i="55"/>
  <c r="CI54" i="55" s="1"/>
  <c r="CO54" i="55"/>
  <c r="CP54" i="55" s="1"/>
  <c r="CV54" i="55"/>
  <c r="CW54" i="55" s="1"/>
  <c r="DB54" i="55"/>
  <c r="DC54" i="55" s="1"/>
  <c r="DH54" i="55"/>
  <c r="DI54" i="55" s="1"/>
  <c r="DN54" i="55"/>
  <c r="DO54" i="55" s="1"/>
  <c r="DT54" i="55"/>
  <c r="DU54" i="55" s="1"/>
  <c r="DZ54" i="55"/>
  <c r="EA54" i="55" s="1"/>
  <c r="EF54" i="55"/>
  <c r="EG54" i="55" s="1"/>
  <c r="EL54" i="55"/>
  <c r="EM54" i="55" s="1"/>
  <c r="ER54" i="55"/>
  <c r="ES54" i="55" s="1"/>
  <c r="EX54" i="55"/>
  <c r="EY54" i="55" s="1"/>
  <c r="FD54" i="55"/>
  <c r="FE54" i="55" s="1"/>
  <c r="FJ54" i="55"/>
  <c r="FK54" i="55" s="1"/>
  <c r="FX54" i="55"/>
  <c r="C55" i="59"/>
  <c r="E55" i="59"/>
  <c r="C56" i="59"/>
  <c r="E56" i="59"/>
  <c r="C57" i="59"/>
  <c r="E57" i="59"/>
  <c r="F63" i="7"/>
  <c r="F64" i="7"/>
  <c r="F65" i="7"/>
  <c r="P57" i="55"/>
  <c r="Q57" i="55" s="1"/>
  <c r="W57" i="55"/>
  <c r="X57" i="55" s="1"/>
  <c r="AD57" i="55"/>
  <c r="AE57" i="55" s="1"/>
  <c r="AK57" i="55"/>
  <c r="AL57" i="55" s="1"/>
  <c r="AR57" i="55"/>
  <c r="AS57" i="55" s="1"/>
  <c r="AY57" i="55"/>
  <c r="AZ57" i="55" s="1"/>
  <c r="BF57" i="55"/>
  <c r="BG57" i="55" s="1"/>
  <c r="BM57" i="55"/>
  <c r="BN57" i="55" s="1"/>
  <c r="BT57" i="55"/>
  <c r="BU57" i="55" s="1"/>
  <c r="CA57" i="55"/>
  <c r="CB57" i="55" s="1"/>
  <c r="CH57" i="55"/>
  <c r="CI57" i="55" s="1"/>
  <c r="CO57" i="55"/>
  <c r="CP57" i="55" s="1"/>
  <c r="CV57" i="55"/>
  <c r="CW57" i="55" s="1"/>
  <c r="DB57" i="55"/>
  <c r="DC57" i="55" s="1"/>
  <c r="DH57" i="55"/>
  <c r="DI57" i="55" s="1"/>
  <c r="DN57" i="55"/>
  <c r="DO57" i="55" s="1"/>
  <c r="DT57" i="55"/>
  <c r="DU57" i="55" s="1"/>
  <c r="DZ57" i="55"/>
  <c r="EA57" i="55" s="1"/>
  <c r="EF57" i="55"/>
  <c r="EG57" i="55" s="1"/>
  <c r="EL57" i="55"/>
  <c r="EM57" i="55" s="1"/>
  <c r="ER57" i="55"/>
  <c r="ES57" i="55" s="1"/>
  <c r="EX57" i="55"/>
  <c r="EY57" i="55" s="1"/>
  <c r="FD57" i="55"/>
  <c r="FE57" i="55" s="1"/>
  <c r="FJ57" i="55"/>
  <c r="FK57" i="55" s="1"/>
  <c r="FX57" i="55"/>
  <c r="P58" i="55"/>
  <c r="Q58" i="55" s="1"/>
  <c r="W58" i="55"/>
  <c r="X58" i="55" s="1"/>
  <c r="AD58" i="55"/>
  <c r="AE58" i="55" s="1"/>
  <c r="AK58" i="55"/>
  <c r="AL58" i="55" s="1"/>
  <c r="AR58" i="55"/>
  <c r="AS58" i="55" s="1"/>
  <c r="AY58" i="55"/>
  <c r="AZ58" i="55" s="1"/>
  <c r="BF58" i="55"/>
  <c r="BG58" i="55" s="1"/>
  <c r="BM58" i="55"/>
  <c r="BN58" i="55" s="1"/>
  <c r="BT58" i="55"/>
  <c r="BU58" i="55" s="1"/>
  <c r="CA58" i="55"/>
  <c r="CB58" i="55" s="1"/>
  <c r="CH58" i="55"/>
  <c r="CI58" i="55" s="1"/>
  <c r="CO58" i="55"/>
  <c r="CP58" i="55" s="1"/>
  <c r="CV58" i="55"/>
  <c r="CW58" i="55" s="1"/>
  <c r="DB58" i="55"/>
  <c r="DC58" i="55" s="1"/>
  <c r="DH58" i="55"/>
  <c r="DI58" i="55" s="1"/>
  <c r="DN58" i="55"/>
  <c r="DO58" i="55" s="1"/>
  <c r="DT58" i="55"/>
  <c r="DU58" i="55" s="1"/>
  <c r="DZ58" i="55"/>
  <c r="EA58" i="55" s="1"/>
  <c r="EF58" i="55"/>
  <c r="EG58" i="55" s="1"/>
  <c r="EL58" i="55"/>
  <c r="EM58" i="55" s="1"/>
  <c r="ER58" i="55"/>
  <c r="ES58" i="55" s="1"/>
  <c r="EX58" i="55"/>
  <c r="EY58" i="55" s="1"/>
  <c r="FD58" i="55"/>
  <c r="FE58" i="55" s="1"/>
  <c r="FJ58" i="55"/>
  <c r="FK58" i="55" s="1"/>
  <c r="FX58" i="55"/>
  <c r="E60" i="59"/>
  <c r="C60" i="59"/>
  <c r="F71" i="7"/>
  <c r="FX60" i="55"/>
  <c r="FJ60" i="55"/>
  <c r="FK60" i="55" s="1"/>
  <c r="FD60" i="55"/>
  <c r="FE60" i="55" s="1"/>
  <c r="EX60" i="55"/>
  <c r="EY60" i="55" s="1"/>
  <c r="ER60" i="55"/>
  <c r="ES60" i="55" s="1"/>
  <c r="EL60" i="55"/>
  <c r="EM60" i="55" s="1"/>
  <c r="EF60" i="55"/>
  <c r="EG60" i="55" s="1"/>
  <c r="DZ60" i="55"/>
  <c r="EA60" i="55" s="1"/>
  <c r="DT60" i="55"/>
  <c r="DU60" i="55" s="1"/>
  <c r="DN60" i="55"/>
  <c r="DO60" i="55" s="1"/>
  <c r="DH60" i="55"/>
  <c r="DI60" i="55" s="1"/>
  <c r="DB60" i="55"/>
  <c r="DC60" i="55" s="1"/>
  <c r="CV60" i="55"/>
  <c r="CW60" i="55" s="1"/>
  <c r="CO60" i="55"/>
  <c r="CP60" i="55" s="1"/>
  <c r="CH60" i="55"/>
  <c r="CI60" i="55" s="1"/>
  <c r="CA60" i="55"/>
  <c r="CB60" i="55" s="1"/>
  <c r="BT60" i="55"/>
  <c r="BU60" i="55" s="1"/>
  <c r="BM60" i="55"/>
  <c r="BN60" i="55" s="1"/>
  <c r="BF60" i="55"/>
  <c r="BG60" i="55" s="1"/>
  <c r="AY60" i="55"/>
  <c r="AZ60" i="55" s="1"/>
  <c r="AR60" i="55"/>
  <c r="AS60" i="55" s="1"/>
  <c r="AK60" i="55"/>
  <c r="AL60" i="55" s="1"/>
  <c r="AD60" i="55"/>
  <c r="AE60" i="55" s="1"/>
  <c r="W60" i="55"/>
  <c r="X60" i="55" s="1"/>
  <c r="P60" i="55"/>
  <c r="Q60" i="55" s="1"/>
  <c r="E63" i="59"/>
  <c r="C63" i="59"/>
  <c r="E10" i="80"/>
  <c r="E9" i="80"/>
  <c r="E8" i="80"/>
  <c r="E35" i="77"/>
  <c r="E23" i="77"/>
  <c r="G23" i="77" s="1"/>
  <c r="E18" i="77"/>
  <c r="E47" i="23"/>
  <c r="E48" i="23"/>
  <c r="E31" i="80"/>
  <c r="AY31" i="80" s="1"/>
  <c r="E37" i="80"/>
  <c r="AY37" i="80" s="1"/>
  <c r="E36" i="80"/>
  <c r="AY36" i="80" s="1"/>
  <c r="E34" i="80"/>
  <c r="AS34" i="80" s="1"/>
  <c r="E32" i="80"/>
  <c r="AV32" i="80" s="1"/>
  <c r="E33" i="80"/>
  <c r="AY33" i="80" s="1"/>
  <c r="AX64" i="7" s="1"/>
  <c r="E35" i="80"/>
  <c r="AY35" i="80" s="1"/>
  <c r="AX68" i="7" s="1"/>
  <c r="E26" i="80"/>
  <c r="AS26" i="80" s="1"/>
  <c r="AR71" i="7" s="1"/>
  <c r="AV25" i="80"/>
  <c r="E20" i="80"/>
  <c r="AY20" i="80" s="1"/>
  <c r="E19" i="80"/>
  <c r="AY19" i="80" s="1"/>
  <c r="AJ18" i="80"/>
  <c r="E18" i="80"/>
  <c r="AS18" i="80" s="1"/>
  <c r="E17" i="80"/>
  <c r="AV17" i="80" s="1"/>
  <c r="E16" i="80"/>
  <c r="AY16" i="80" s="1"/>
  <c r="I9" i="80"/>
  <c r="C5" i="80" s="1"/>
  <c r="R6" i="80"/>
  <c r="R5" i="80"/>
  <c r="R4" i="80"/>
  <c r="R3" i="80"/>
  <c r="O3" i="80"/>
  <c r="I40" i="7"/>
  <c r="L40" i="7" s="1"/>
  <c r="O40" i="7" s="1"/>
  <c r="R40" i="7" s="1"/>
  <c r="U40" i="7" s="1"/>
  <c r="X40" i="7" s="1"/>
  <c r="AA40" i="7" s="1"/>
  <c r="AD40" i="7" s="1"/>
  <c r="AG40" i="7" s="1"/>
  <c r="AJ40" i="7" s="1"/>
  <c r="AM40" i="7" s="1"/>
  <c r="AP40" i="7" s="1"/>
  <c r="AS40" i="7" s="1"/>
  <c r="AV40" i="7" s="1"/>
  <c r="F39" i="59" s="1"/>
  <c r="FX37" i="55"/>
  <c r="FJ37" i="55"/>
  <c r="FD37" i="55"/>
  <c r="EX37" i="55"/>
  <c r="ER37" i="55"/>
  <c r="EL37" i="55"/>
  <c r="EF37" i="55"/>
  <c r="DZ37" i="55"/>
  <c r="DT37" i="55"/>
  <c r="DN37" i="55"/>
  <c r="DH37" i="55"/>
  <c r="DH38" i="55"/>
  <c r="DH39" i="55"/>
  <c r="DH40" i="55"/>
  <c r="DH41" i="55"/>
  <c r="DB37" i="55"/>
  <c r="CV37" i="55"/>
  <c r="CO37" i="55"/>
  <c r="CH37" i="55"/>
  <c r="CA37" i="55"/>
  <c r="BT37" i="55"/>
  <c r="BM37" i="55"/>
  <c r="AY37" i="55"/>
  <c r="BF37" i="55"/>
  <c r="AR37" i="55"/>
  <c r="W37" i="55"/>
  <c r="AD37" i="55"/>
  <c r="AK37" i="55"/>
  <c r="P37" i="55"/>
  <c r="I37" i="55"/>
  <c r="F40" i="7"/>
  <c r="AY28" i="81" l="1"/>
  <c r="AX115" i="7" s="1"/>
  <c r="G28" i="81"/>
  <c r="AJ30" i="81"/>
  <c r="G30" i="81"/>
  <c r="G19" i="80"/>
  <c r="U19" i="80"/>
  <c r="AV29" i="81"/>
  <c r="AU116" i="7" s="1"/>
  <c r="G29" i="81"/>
  <c r="G26" i="80"/>
  <c r="Y106" i="59"/>
  <c r="AC106" i="59"/>
  <c r="AG106" i="59"/>
  <c r="AM106" i="59"/>
  <c r="AV36" i="77"/>
  <c r="X36" i="77"/>
  <c r="AY36" i="77"/>
  <c r="AA36" i="77"/>
  <c r="AD36" i="77"/>
  <c r="AG36" i="77"/>
  <c r="I36" i="77"/>
  <c r="AM36" i="77"/>
  <c r="AP36" i="77"/>
  <c r="AS36" i="77"/>
  <c r="AJ36" i="77"/>
  <c r="L36" i="77"/>
  <c r="O36" i="77"/>
  <c r="R36" i="77"/>
  <c r="U36" i="77"/>
  <c r="AP30" i="81"/>
  <c r="C8" i="81"/>
  <c r="C9" i="81"/>
  <c r="C10" i="81"/>
  <c r="C11" i="81"/>
  <c r="L30" i="81"/>
  <c r="U23" i="81"/>
  <c r="T45" i="7" s="1"/>
  <c r="AY35" i="81"/>
  <c r="G35" i="81"/>
  <c r="L23" i="81"/>
  <c r="K45" i="7" s="1"/>
  <c r="I23" i="81"/>
  <c r="H45" i="7" s="1"/>
  <c r="I45" i="7" s="1"/>
  <c r="G23" i="81"/>
  <c r="AS23" i="81"/>
  <c r="AR45" i="7" s="1"/>
  <c r="AP23" i="81"/>
  <c r="AO45" i="7" s="1"/>
  <c r="AJ23" i="81"/>
  <c r="AI45" i="7" s="1"/>
  <c r="AD23" i="81"/>
  <c r="AC45" i="7" s="1"/>
  <c r="X23" i="81"/>
  <c r="W45" i="7" s="1"/>
  <c r="X18" i="81"/>
  <c r="W14" i="7" s="1"/>
  <c r="G18" i="81"/>
  <c r="AJ18" i="81"/>
  <c r="AI14" i="7" s="1"/>
  <c r="AC39" i="59"/>
  <c r="Y39" i="59"/>
  <c r="AG39" i="59"/>
  <c r="AM39" i="59"/>
  <c r="W39" i="59"/>
  <c r="H39" i="59"/>
  <c r="G39" i="59"/>
  <c r="AJ35" i="81"/>
  <c r="U35" i="81"/>
  <c r="AS28" i="81"/>
  <c r="AR115" i="7" s="1"/>
  <c r="AD28" i="81"/>
  <c r="AC115" i="7" s="1"/>
  <c r="U30" i="81"/>
  <c r="AS30" i="81"/>
  <c r="I35" i="81"/>
  <c r="X35" i="81"/>
  <c r="AP35" i="81"/>
  <c r="U28" i="81"/>
  <c r="T115" i="7" s="1"/>
  <c r="AV18" i="81"/>
  <c r="AU14" i="7" s="1"/>
  <c r="I28" i="81"/>
  <c r="AG28" i="81"/>
  <c r="AF115" i="7" s="1"/>
  <c r="X30" i="81"/>
  <c r="AV30" i="81"/>
  <c r="L35" i="81"/>
  <c r="AD35" i="81"/>
  <c r="AS35" i="81"/>
  <c r="L18" i="81"/>
  <c r="K14" i="7" s="1"/>
  <c r="R23" i="81"/>
  <c r="Q45" i="7" s="1"/>
  <c r="AG23" i="81"/>
  <c r="AF45" i="7" s="1"/>
  <c r="AV23" i="81"/>
  <c r="AU45" i="7" s="1"/>
  <c r="R28" i="81"/>
  <c r="Q115" i="7" s="1"/>
  <c r="AP28" i="81"/>
  <c r="AO115" i="7" s="1"/>
  <c r="I30" i="81"/>
  <c r="AG30" i="81"/>
  <c r="R35" i="81"/>
  <c r="AG35" i="81"/>
  <c r="AV35" i="81"/>
  <c r="O29" i="81"/>
  <c r="AY29" i="81"/>
  <c r="AX116" i="7" s="1"/>
  <c r="C5" i="81"/>
  <c r="O3" i="81"/>
  <c r="O4" i="81" s="1"/>
  <c r="AA29" i="81"/>
  <c r="Z116" i="7" s="1"/>
  <c r="O18" i="81"/>
  <c r="N14" i="7" s="1"/>
  <c r="AA18" i="81"/>
  <c r="Z14" i="7" s="1"/>
  <c r="AM18" i="81"/>
  <c r="AL14" i="7" s="1"/>
  <c r="AY18" i="81"/>
  <c r="AX14" i="7" s="1"/>
  <c r="R29" i="81"/>
  <c r="Q116" i="7" s="1"/>
  <c r="AD29" i="81"/>
  <c r="AC116" i="7" s="1"/>
  <c r="AP29" i="81"/>
  <c r="AO116" i="7" s="1"/>
  <c r="R18" i="81"/>
  <c r="Q14" i="7" s="1"/>
  <c r="AD18" i="81"/>
  <c r="AC14" i="7" s="1"/>
  <c r="AP18" i="81"/>
  <c r="AO14" i="7" s="1"/>
  <c r="O23" i="81"/>
  <c r="N45" i="7" s="1"/>
  <c r="AA23" i="81"/>
  <c r="Z45" i="7" s="1"/>
  <c r="AM23" i="81"/>
  <c r="AL45" i="7" s="1"/>
  <c r="L28" i="81"/>
  <c r="K115" i="7" s="1"/>
  <c r="X28" i="81"/>
  <c r="W115" i="7" s="1"/>
  <c r="AJ28" i="81"/>
  <c r="AI115" i="7" s="1"/>
  <c r="AV28" i="81"/>
  <c r="AU115" i="7" s="1"/>
  <c r="I29" i="81"/>
  <c r="U29" i="81"/>
  <c r="T116" i="7" s="1"/>
  <c r="AG29" i="81"/>
  <c r="AF116" i="7" s="1"/>
  <c r="AS29" i="81"/>
  <c r="AR116" i="7" s="1"/>
  <c r="O30" i="81"/>
  <c r="AA30" i="81"/>
  <c r="AM30" i="81"/>
  <c r="AY30" i="81"/>
  <c r="AM29" i="81"/>
  <c r="AL116" i="7" s="1"/>
  <c r="I18" i="81"/>
  <c r="H14" i="7" s="1"/>
  <c r="U18" i="81"/>
  <c r="T14" i="7" s="1"/>
  <c r="AG18" i="81"/>
  <c r="AF14" i="7" s="1"/>
  <c r="O28" i="81"/>
  <c r="AA28" i="81"/>
  <c r="Z115" i="7" s="1"/>
  <c r="AM28" i="81"/>
  <c r="AL115" i="7" s="1"/>
  <c r="L29" i="81"/>
  <c r="K116" i="7" s="1"/>
  <c r="X29" i="81"/>
  <c r="W116" i="7" s="1"/>
  <c r="AJ29" i="81"/>
  <c r="AI116" i="7" s="1"/>
  <c r="R30" i="81"/>
  <c r="AD30" i="81"/>
  <c r="O35" i="81"/>
  <c r="AA35" i="81"/>
  <c r="AM35" i="81"/>
  <c r="R31" i="80"/>
  <c r="Q56" i="7" s="1"/>
  <c r="AD31" i="80"/>
  <c r="AC56" i="7" s="1"/>
  <c r="AP31" i="80"/>
  <c r="AO56" i="7" s="1"/>
  <c r="G32" i="80"/>
  <c r="G34" i="80"/>
  <c r="I31" i="80"/>
  <c r="H56" i="7" s="1"/>
  <c r="U31" i="80"/>
  <c r="T56" i="7" s="1"/>
  <c r="AG31" i="80"/>
  <c r="AF56" i="7" s="1"/>
  <c r="AS31" i="80"/>
  <c r="AR56" i="7" s="1"/>
  <c r="G35" i="80"/>
  <c r="G31" i="80"/>
  <c r="L31" i="80"/>
  <c r="K56" i="7" s="1"/>
  <c r="X31" i="80"/>
  <c r="W56" i="7" s="1"/>
  <c r="AJ31" i="80"/>
  <c r="AI56" i="7" s="1"/>
  <c r="AV31" i="80"/>
  <c r="AU56" i="7" s="1"/>
  <c r="G33" i="80"/>
  <c r="O31" i="80"/>
  <c r="N56" i="7" s="1"/>
  <c r="AA31" i="80"/>
  <c r="Z56" i="7" s="1"/>
  <c r="AM31" i="80"/>
  <c r="AL56" i="7" s="1"/>
  <c r="G36" i="80"/>
  <c r="C8" i="80"/>
  <c r="C9" i="80"/>
  <c r="C10" i="80"/>
  <c r="U35" i="80"/>
  <c r="T68" i="7" s="1"/>
  <c r="AJ35" i="80"/>
  <c r="AI68" i="7" s="1"/>
  <c r="AP35" i="80"/>
  <c r="AO68" i="7" s="1"/>
  <c r="I35" i="80"/>
  <c r="H68" i="7" s="1"/>
  <c r="I68" i="7" s="1"/>
  <c r="L18" i="80"/>
  <c r="I19" i="80"/>
  <c r="X35" i="80"/>
  <c r="W68" i="7" s="1"/>
  <c r="L34" i="80"/>
  <c r="AD33" i="80"/>
  <c r="AC64" i="7" s="1"/>
  <c r="X34" i="80"/>
  <c r="U36" i="80"/>
  <c r="AP19" i="80"/>
  <c r="X26" i="80"/>
  <c r="W71" i="7" s="1"/>
  <c r="AJ34" i="80"/>
  <c r="AJ36" i="80"/>
  <c r="AJ26" i="80"/>
  <c r="AI71" i="7" s="1"/>
  <c r="X19" i="80"/>
  <c r="AJ19" i="80"/>
  <c r="X18" i="80"/>
  <c r="U16" i="80"/>
  <c r="G16" i="80"/>
  <c r="AD16" i="80"/>
  <c r="G20" i="80"/>
  <c r="AD20" i="80"/>
  <c r="AS37" i="80"/>
  <c r="I16" i="80"/>
  <c r="AG16" i="80"/>
  <c r="AV18" i="80"/>
  <c r="L19" i="80"/>
  <c r="AD19" i="80"/>
  <c r="AS19" i="80"/>
  <c r="I20" i="80"/>
  <c r="AG20" i="80"/>
  <c r="AV26" i="80"/>
  <c r="AU71" i="7" s="1"/>
  <c r="L35" i="80"/>
  <c r="K68" i="7" s="1"/>
  <c r="AD35" i="80"/>
  <c r="AC68" i="7" s="1"/>
  <c r="AS35" i="80"/>
  <c r="AR68" i="7" s="1"/>
  <c r="I33" i="80"/>
  <c r="H64" i="7" s="1"/>
  <c r="I64" i="7" s="1"/>
  <c r="AG33" i="80"/>
  <c r="AF64" i="7" s="1"/>
  <c r="AM32" i="80"/>
  <c r="I36" i="80"/>
  <c r="X36" i="80"/>
  <c r="AP36" i="80"/>
  <c r="G37" i="80"/>
  <c r="AD37" i="80"/>
  <c r="AS16" i="80"/>
  <c r="U37" i="80"/>
  <c r="R16" i="80"/>
  <c r="AP16" i="80"/>
  <c r="R19" i="80"/>
  <c r="AG19" i="80"/>
  <c r="AV19" i="80"/>
  <c r="R20" i="80"/>
  <c r="AP20" i="80"/>
  <c r="L26" i="80"/>
  <c r="K71" i="7" s="1"/>
  <c r="R35" i="80"/>
  <c r="Q68" i="7" s="1"/>
  <c r="AG35" i="80"/>
  <c r="AF68" i="7" s="1"/>
  <c r="AV35" i="80"/>
  <c r="AU68" i="7" s="1"/>
  <c r="R33" i="80"/>
  <c r="Q64" i="7" s="1"/>
  <c r="AP33" i="80"/>
  <c r="AO64" i="7" s="1"/>
  <c r="AV34" i="80"/>
  <c r="L36" i="80"/>
  <c r="AD36" i="80"/>
  <c r="AS36" i="80"/>
  <c r="I37" i="80"/>
  <c r="AG37" i="80"/>
  <c r="U20" i="80"/>
  <c r="AS20" i="80"/>
  <c r="U33" i="80"/>
  <c r="T64" i="7" s="1"/>
  <c r="AS33" i="80"/>
  <c r="AR64" i="7" s="1"/>
  <c r="R36" i="80"/>
  <c r="AG36" i="80"/>
  <c r="AV36" i="80"/>
  <c r="R37" i="80"/>
  <c r="AP37" i="80"/>
  <c r="O25" i="80"/>
  <c r="AY25" i="80"/>
  <c r="G17" i="80"/>
  <c r="R17" i="80"/>
  <c r="AD17" i="80"/>
  <c r="AP17" i="80"/>
  <c r="O18" i="80"/>
  <c r="AA18" i="80"/>
  <c r="AM18" i="80"/>
  <c r="AY18" i="80"/>
  <c r="R25" i="80"/>
  <c r="AD25" i="80"/>
  <c r="AP25" i="80"/>
  <c r="O26" i="80"/>
  <c r="N71" i="7" s="1"/>
  <c r="AA26" i="80"/>
  <c r="Z71" i="7" s="1"/>
  <c r="AM26" i="80"/>
  <c r="AL71" i="7" s="1"/>
  <c r="AY26" i="80"/>
  <c r="AX71" i="7" s="1"/>
  <c r="R32" i="80"/>
  <c r="AD32" i="80"/>
  <c r="AP32" i="80"/>
  <c r="O34" i="80"/>
  <c r="AA34" i="80"/>
  <c r="AM34" i="80"/>
  <c r="AY34" i="80"/>
  <c r="AM17" i="80"/>
  <c r="L16" i="80"/>
  <c r="X16" i="80"/>
  <c r="AJ16" i="80"/>
  <c r="AV16" i="80"/>
  <c r="I17" i="80"/>
  <c r="U17" i="80"/>
  <c r="AG17" i="80"/>
  <c r="AS17" i="80"/>
  <c r="G18" i="80"/>
  <c r="R18" i="80"/>
  <c r="AD18" i="80"/>
  <c r="AP18" i="80"/>
  <c r="O19" i="80"/>
  <c r="AA19" i="80"/>
  <c r="AM19" i="80"/>
  <c r="L20" i="80"/>
  <c r="X20" i="80"/>
  <c r="AJ20" i="80"/>
  <c r="AV20" i="80"/>
  <c r="I25" i="80"/>
  <c r="U25" i="80"/>
  <c r="AG25" i="80"/>
  <c r="AS25" i="80"/>
  <c r="R26" i="80"/>
  <c r="Q71" i="7" s="1"/>
  <c r="AD26" i="80"/>
  <c r="AC71" i="7" s="1"/>
  <c r="AP26" i="80"/>
  <c r="AO71" i="7" s="1"/>
  <c r="O35" i="80"/>
  <c r="N68" i="7" s="1"/>
  <c r="AA35" i="80"/>
  <c r="Z68" i="7" s="1"/>
  <c r="AM35" i="80"/>
  <c r="AL68" i="7" s="1"/>
  <c r="L33" i="80"/>
  <c r="K64" i="7" s="1"/>
  <c r="X33" i="80"/>
  <c r="W64" i="7" s="1"/>
  <c r="AJ33" i="80"/>
  <c r="AI64" i="7" s="1"/>
  <c r="AV33" i="80"/>
  <c r="AU64" i="7" s="1"/>
  <c r="I32" i="80"/>
  <c r="U32" i="80"/>
  <c r="AG32" i="80"/>
  <c r="AS32" i="80"/>
  <c r="R34" i="80"/>
  <c r="AD34" i="80"/>
  <c r="AP34" i="80"/>
  <c r="O36" i="80"/>
  <c r="AA36" i="80"/>
  <c r="AM36" i="80"/>
  <c r="L37" i="80"/>
  <c r="X37" i="80"/>
  <c r="AJ37" i="80"/>
  <c r="AV37" i="80"/>
  <c r="O4" i="80"/>
  <c r="O17" i="80"/>
  <c r="AA17" i="80"/>
  <c r="AY17" i="80"/>
  <c r="AA25" i="80"/>
  <c r="AM25" i="80"/>
  <c r="O32" i="80"/>
  <c r="AA32" i="80"/>
  <c r="AY32" i="80"/>
  <c r="O16" i="80"/>
  <c r="AA16" i="80"/>
  <c r="AM16" i="80"/>
  <c r="L17" i="80"/>
  <c r="X17" i="80"/>
  <c r="AJ17" i="80"/>
  <c r="I18" i="80"/>
  <c r="U18" i="80"/>
  <c r="AG18" i="80"/>
  <c r="O20" i="80"/>
  <c r="AA20" i="80"/>
  <c r="AM20" i="80"/>
  <c r="L25" i="80"/>
  <c r="X25" i="80"/>
  <c r="AJ25" i="80"/>
  <c r="I26" i="80"/>
  <c r="U26" i="80"/>
  <c r="T71" i="7" s="1"/>
  <c r="AG26" i="80"/>
  <c r="AF71" i="7" s="1"/>
  <c r="O33" i="80"/>
  <c r="N64" i="7" s="1"/>
  <c r="AA33" i="80"/>
  <c r="Z64" i="7" s="1"/>
  <c r="AM33" i="80"/>
  <c r="AL64" i="7" s="1"/>
  <c r="L32" i="80"/>
  <c r="X32" i="80"/>
  <c r="AJ32" i="80"/>
  <c r="I34" i="80"/>
  <c r="U34" i="80"/>
  <c r="AG34" i="80"/>
  <c r="O37" i="80"/>
  <c r="AA37" i="80"/>
  <c r="AM37" i="80"/>
  <c r="F58" i="7"/>
  <c r="E50" i="59"/>
  <c r="C50" i="59"/>
  <c r="FX47" i="55"/>
  <c r="W47" i="55"/>
  <c r="X47" i="55" s="1"/>
  <c r="P47" i="55"/>
  <c r="Q47" i="55" s="1"/>
  <c r="I47" i="55"/>
  <c r="J47" i="55" s="1"/>
  <c r="F46" i="7"/>
  <c r="P14" i="47"/>
  <c r="O14" i="47"/>
  <c r="N14" i="47"/>
  <c r="M14" i="47"/>
  <c r="L14" i="47"/>
  <c r="K14" i="47"/>
  <c r="J14" i="47"/>
  <c r="I14" i="47"/>
  <c r="H14" i="47"/>
  <c r="G14" i="47"/>
  <c r="F14" i="47"/>
  <c r="E14" i="47"/>
  <c r="D14" i="47"/>
  <c r="C14" i="47"/>
  <c r="B14" i="47"/>
  <c r="C40" i="59"/>
  <c r="C41" i="59"/>
  <c r="C42" i="59"/>
  <c r="C43" i="59"/>
  <c r="C45" i="59"/>
  <c r="E45" i="59"/>
  <c r="E43" i="59"/>
  <c r="C14" i="59"/>
  <c r="AD13" i="55"/>
  <c r="AE13" i="55" s="1"/>
  <c r="AD43" i="55"/>
  <c r="AE43" i="55" s="1"/>
  <c r="W43" i="55"/>
  <c r="X43" i="55" s="1"/>
  <c r="P43" i="55"/>
  <c r="Q43" i="55" s="1"/>
  <c r="FX43" i="55"/>
  <c r="G35" i="77"/>
  <c r="G36" i="77"/>
  <c r="G30" i="77"/>
  <c r="G18" i="77"/>
  <c r="AA30" i="77"/>
  <c r="AM30" i="77"/>
  <c r="AV30" i="77"/>
  <c r="AY30" i="77"/>
  <c r="U30" i="77"/>
  <c r="L30" i="77"/>
  <c r="AY35" i="77"/>
  <c r="AX112" i="7"/>
  <c r="AY28" i="77"/>
  <c r="AS30" i="77"/>
  <c r="AP30" i="77"/>
  <c r="AJ30" i="77"/>
  <c r="AG30" i="77"/>
  <c r="AD30" i="77"/>
  <c r="X30" i="77"/>
  <c r="R30" i="77"/>
  <c r="O30" i="77"/>
  <c r="I30" i="77"/>
  <c r="E9" i="77"/>
  <c r="AY18" i="77"/>
  <c r="AX15" i="7" s="1"/>
  <c r="I10" i="77"/>
  <c r="E8" i="77"/>
  <c r="R7" i="77"/>
  <c r="R6" i="77"/>
  <c r="R5" i="77"/>
  <c r="R4" i="77"/>
  <c r="R3" i="77"/>
  <c r="FX13" i="55"/>
  <c r="E14" i="59"/>
  <c r="F15" i="7"/>
  <c r="C61" i="59"/>
  <c r="E61" i="59"/>
  <c r="F69" i="7"/>
  <c r="F70" i="7"/>
  <c r="E15" i="47"/>
  <c r="D15" i="47"/>
  <c r="C15" i="47"/>
  <c r="E13" i="47"/>
  <c r="D13" i="47"/>
  <c r="C13" i="47"/>
  <c r="FX74" i="55"/>
  <c r="FX68" i="55"/>
  <c r="E5" i="81" l="1"/>
  <c r="E5" i="77"/>
  <c r="I67" i="7"/>
  <c r="L67" i="7" s="1"/>
  <c r="H116" i="7"/>
  <c r="I116" i="7" s="1"/>
  <c r="L116" i="7" s="1"/>
  <c r="I66" i="7"/>
  <c r="L66" i="7" s="1"/>
  <c r="H115" i="7"/>
  <c r="I115" i="7" s="1"/>
  <c r="L115" i="7" s="1"/>
  <c r="I113" i="7"/>
  <c r="L113" i="7" s="1"/>
  <c r="O113" i="7" s="1"/>
  <c r="R113" i="7" s="1"/>
  <c r="U113" i="7" s="1"/>
  <c r="X113" i="7" s="1"/>
  <c r="AA113" i="7" s="1"/>
  <c r="AD113" i="7" s="1"/>
  <c r="AG113" i="7" s="1"/>
  <c r="AJ113" i="7" s="1"/>
  <c r="AM113" i="7" s="1"/>
  <c r="AP113" i="7" s="1"/>
  <c r="AS113" i="7" s="1"/>
  <c r="AV113" i="7" s="1"/>
  <c r="N116" i="7"/>
  <c r="N115" i="7"/>
  <c r="L45" i="7"/>
  <c r="O45" i="7" s="1"/>
  <c r="R45" i="7" s="1"/>
  <c r="U45" i="7" s="1"/>
  <c r="X45" i="7" s="1"/>
  <c r="AA45" i="7" s="1"/>
  <c r="AD45" i="7" s="1"/>
  <c r="AG45" i="7" s="1"/>
  <c r="AJ45" i="7" s="1"/>
  <c r="AM45" i="7" s="1"/>
  <c r="AP45" i="7" s="1"/>
  <c r="AS45" i="7" s="1"/>
  <c r="AV45" i="7" s="1"/>
  <c r="AZ45" i="7" s="1"/>
  <c r="I42" i="55"/>
  <c r="J42" i="55" s="1"/>
  <c r="I14" i="7"/>
  <c r="L14" i="7" s="1"/>
  <c r="O14" i="7" s="1"/>
  <c r="R14" i="7" s="1"/>
  <c r="I12" i="55"/>
  <c r="J12" i="55" s="1"/>
  <c r="H71" i="7"/>
  <c r="I60" i="55" s="1"/>
  <c r="J60" i="55" s="1"/>
  <c r="L68" i="7"/>
  <c r="O68" i="7" s="1"/>
  <c r="R68" i="7" s="1"/>
  <c r="U68" i="7" s="1"/>
  <c r="X68" i="7" s="1"/>
  <c r="AA68" i="7" s="1"/>
  <c r="AD68" i="7" s="1"/>
  <c r="AG68" i="7" s="1"/>
  <c r="AJ68" i="7" s="1"/>
  <c r="AM68" i="7" s="1"/>
  <c r="AP68" i="7" s="1"/>
  <c r="AS68" i="7" s="1"/>
  <c r="AV68" i="7" s="1"/>
  <c r="AZ68" i="7" s="1"/>
  <c r="O5" i="81"/>
  <c r="O6" i="81" s="1"/>
  <c r="I57" i="55"/>
  <c r="J57" i="55" s="1"/>
  <c r="I53" i="55"/>
  <c r="J53" i="55" s="1"/>
  <c r="L64" i="7"/>
  <c r="O64" i="7" s="1"/>
  <c r="R64" i="7" s="1"/>
  <c r="U64" i="7" s="1"/>
  <c r="X64" i="7" s="1"/>
  <c r="AA64" i="7" s="1"/>
  <c r="AD64" i="7" s="1"/>
  <c r="AG64" i="7" s="1"/>
  <c r="AJ64" i="7" s="1"/>
  <c r="AM64" i="7" s="1"/>
  <c r="AP64" i="7" s="1"/>
  <c r="AS64" i="7" s="1"/>
  <c r="AV64" i="7" s="1"/>
  <c r="F56" i="59" s="1"/>
  <c r="Y56" i="59" s="1"/>
  <c r="I56" i="7"/>
  <c r="E5" i="80"/>
  <c r="O5" i="80"/>
  <c r="O6" i="80" s="1"/>
  <c r="O9" i="80" s="1"/>
  <c r="Q14" i="47"/>
  <c r="AA29" i="77"/>
  <c r="C5" i="77"/>
  <c r="AM29" i="77"/>
  <c r="R28" i="77"/>
  <c r="R18" i="77"/>
  <c r="Q15" i="7" s="1"/>
  <c r="AD18" i="77"/>
  <c r="AC15" i="7" s="1"/>
  <c r="L28" i="77"/>
  <c r="O3" i="77"/>
  <c r="O4" i="77" s="1"/>
  <c r="O5" i="77" s="1"/>
  <c r="AP18" i="77"/>
  <c r="AO15" i="7" s="1"/>
  <c r="L18" i="77"/>
  <c r="K15" i="7" s="1"/>
  <c r="AJ18" i="77"/>
  <c r="AI15" i="7" s="1"/>
  <c r="Q112" i="7"/>
  <c r="X28" i="77"/>
  <c r="AC112" i="7"/>
  <c r="AJ28" i="77"/>
  <c r="AO112" i="7"/>
  <c r="AV28" i="77"/>
  <c r="AD28" i="77"/>
  <c r="AU112" i="7"/>
  <c r="AI112" i="7"/>
  <c r="E11" i="77"/>
  <c r="AP28" i="77"/>
  <c r="K112" i="7"/>
  <c r="AV35" i="77"/>
  <c r="X18" i="77"/>
  <c r="W15" i="7" s="1"/>
  <c r="AV18" i="77"/>
  <c r="AU15" i="7" s="1"/>
  <c r="AM23" i="77"/>
  <c r="AL46" i="7" s="1"/>
  <c r="U28" i="77"/>
  <c r="AG28" i="77"/>
  <c r="AS28" i="77"/>
  <c r="W112" i="7"/>
  <c r="AJ35" i="77"/>
  <c r="AA23" i="77"/>
  <c r="Z46" i="7" s="1"/>
  <c r="AP23" i="77"/>
  <c r="AO46" i="7" s="1"/>
  <c r="AD23" i="77"/>
  <c r="AC46" i="7" s="1"/>
  <c r="R23" i="77"/>
  <c r="Q46" i="7" s="1"/>
  <c r="AV23" i="77"/>
  <c r="AU46" i="7" s="1"/>
  <c r="AJ23" i="77"/>
  <c r="AI46" i="7" s="1"/>
  <c r="X23" i="77"/>
  <c r="W46" i="7" s="1"/>
  <c r="L23" i="77"/>
  <c r="K46" i="7" s="1"/>
  <c r="AS23" i="77"/>
  <c r="AR46" i="7" s="1"/>
  <c r="AG23" i="77"/>
  <c r="AF46" i="7" s="1"/>
  <c r="U23" i="77"/>
  <c r="T46" i="7" s="1"/>
  <c r="I23" i="77"/>
  <c r="H46" i="7" s="1"/>
  <c r="AY23" i="77"/>
  <c r="AX46" i="7" s="1"/>
  <c r="I28" i="77"/>
  <c r="E10" i="77"/>
  <c r="AG29" i="77"/>
  <c r="U29" i="77"/>
  <c r="I29" i="77"/>
  <c r="AP29" i="77"/>
  <c r="AD29" i="77"/>
  <c r="R29" i="77"/>
  <c r="AV29" i="77"/>
  <c r="AJ29" i="77"/>
  <c r="X29" i="77"/>
  <c r="L29" i="77"/>
  <c r="AS29" i="77"/>
  <c r="AY29" i="77"/>
  <c r="L35" i="77"/>
  <c r="O23" i="77"/>
  <c r="N46" i="7" s="1"/>
  <c r="O29" i="77"/>
  <c r="R35" i="77"/>
  <c r="AD35" i="77"/>
  <c r="AP35" i="77"/>
  <c r="X35" i="77"/>
  <c r="I18" i="77"/>
  <c r="H15" i="7" s="1"/>
  <c r="U18" i="77"/>
  <c r="T15" i="7" s="1"/>
  <c r="AG18" i="77"/>
  <c r="AF15" i="7" s="1"/>
  <c r="AS18" i="77"/>
  <c r="AR15" i="7" s="1"/>
  <c r="O28" i="77"/>
  <c r="AA28" i="77"/>
  <c r="AM28" i="77"/>
  <c r="H112" i="7"/>
  <c r="T112" i="7"/>
  <c r="AF112" i="7"/>
  <c r="AR112" i="7"/>
  <c r="I35" i="77"/>
  <c r="U35" i="77"/>
  <c r="AG35" i="77"/>
  <c r="AS35" i="77"/>
  <c r="O18" i="77"/>
  <c r="N15" i="7" s="1"/>
  <c r="AA18" i="77"/>
  <c r="Z15" i="7" s="1"/>
  <c r="AM18" i="77"/>
  <c r="AL15" i="7" s="1"/>
  <c r="N112" i="7"/>
  <c r="Z112" i="7"/>
  <c r="AL112" i="7"/>
  <c r="O35" i="77"/>
  <c r="AA35" i="77"/>
  <c r="AM35" i="77"/>
  <c r="O115" i="7" l="1"/>
  <c r="R115" i="7" s="1"/>
  <c r="U115" i="7" s="1"/>
  <c r="X115" i="7" s="1"/>
  <c r="AA115" i="7" s="1"/>
  <c r="AD115" i="7" s="1"/>
  <c r="AG115" i="7" s="1"/>
  <c r="AJ115" i="7" s="1"/>
  <c r="AM115" i="7" s="1"/>
  <c r="AP115" i="7" s="1"/>
  <c r="AS115" i="7" s="1"/>
  <c r="AV115" i="7" s="1"/>
  <c r="O116" i="7"/>
  <c r="R116" i="7" s="1"/>
  <c r="U116" i="7" s="1"/>
  <c r="X116" i="7" s="1"/>
  <c r="AA116" i="7" s="1"/>
  <c r="AD116" i="7" s="1"/>
  <c r="AG116" i="7" s="1"/>
  <c r="AJ116" i="7" s="1"/>
  <c r="AM116" i="7" s="1"/>
  <c r="AP116" i="7" s="1"/>
  <c r="AS116" i="7" s="1"/>
  <c r="AV116" i="7" s="1"/>
  <c r="O67" i="7"/>
  <c r="R67" i="7" s="1"/>
  <c r="O66" i="7"/>
  <c r="R66" i="7" s="1"/>
  <c r="U66" i="7" s="1"/>
  <c r="X66" i="7" s="1"/>
  <c r="AA66" i="7" s="1"/>
  <c r="AD66" i="7" s="1"/>
  <c r="AG66" i="7" s="1"/>
  <c r="AJ66" i="7" s="1"/>
  <c r="AM66" i="7" s="1"/>
  <c r="AP66" i="7" s="1"/>
  <c r="AS66" i="7" s="1"/>
  <c r="AV66" i="7" s="1"/>
  <c r="AZ66" i="7" s="1"/>
  <c r="I13" i="55"/>
  <c r="J13" i="55" s="1"/>
  <c r="I71" i="7"/>
  <c r="L71" i="7" s="1"/>
  <c r="O71" i="7" s="1"/>
  <c r="R71" i="7" s="1"/>
  <c r="F44" i="59"/>
  <c r="Y44" i="59" s="1"/>
  <c r="U14" i="7"/>
  <c r="X14" i="7" s="1"/>
  <c r="AA14" i="7" s="1"/>
  <c r="AD14" i="7" s="1"/>
  <c r="AG14" i="7" s="1"/>
  <c r="AJ14" i="7" s="1"/>
  <c r="AM14" i="7" s="1"/>
  <c r="AP14" i="7" s="1"/>
  <c r="AS14" i="7" s="1"/>
  <c r="AV14" i="7" s="1"/>
  <c r="H44" i="59"/>
  <c r="G44" i="59"/>
  <c r="W44" i="59"/>
  <c r="W105" i="59"/>
  <c r="H105" i="59"/>
  <c r="AZ113" i="7"/>
  <c r="F105" i="59"/>
  <c r="G105" i="59"/>
  <c r="H60" i="59"/>
  <c r="W60" i="59"/>
  <c r="G60" i="59"/>
  <c r="AM56" i="59"/>
  <c r="AG56" i="59"/>
  <c r="G56" i="59"/>
  <c r="L56" i="7"/>
  <c r="O56" i="7" s="1"/>
  <c r="R56" i="7" s="1"/>
  <c r="U56" i="7" s="1"/>
  <c r="X56" i="7" s="1"/>
  <c r="AA56" i="7" s="1"/>
  <c r="AD56" i="7" s="1"/>
  <c r="AG56" i="7" s="1"/>
  <c r="AJ56" i="7" s="1"/>
  <c r="AM56" i="7" s="1"/>
  <c r="AP56" i="7" s="1"/>
  <c r="AS56" i="7" s="1"/>
  <c r="AC56" i="59"/>
  <c r="AZ64" i="7"/>
  <c r="H56" i="59"/>
  <c r="W56" i="59"/>
  <c r="O7" i="81"/>
  <c r="O10" i="81" s="1"/>
  <c r="I45" i="55"/>
  <c r="J45" i="55" s="1"/>
  <c r="F60" i="59"/>
  <c r="I46" i="7"/>
  <c r="L46" i="7" s="1"/>
  <c r="O46" i="7" s="1"/>
  <c r="R46" i="7" s="1"/>
  <c r="U46" i="7" s="1"/>
  <c r="I43" i="55"/>
  <c r="J43" i="55" s="1"/>
  <c r="W13" i="55"/>
  <c r="X13" i="55" s="1"/>
  <c r="I15" i="7"/>
  <c r="P13" i="55"/>
  <c r="Q13" i="55" s="1"/>
  <c r="O6" i="77"/>
  <c r="O7" i="77" s="1"/>
  <c r="O10" i="77" s="1"/>
  <c r="G108" i="59" l="1"/>
  <c r="W108" i="59"/>
  <c r="W107" i="59"/>
  <c r="H107" i="59"/>
  <c r="G107" i="59"/>
  <c r="H108" i="59"/>
  <c r="AZ116" i="7"/>
  <c r="F108" i="59"/>
  <c r="H58" i="59"/>
  <c r="AZ115" i="7"/>
  <c r="F107" i="59"/>
  <c r="G58" i="59"/>
  <c r="F58" i="59"/>
  <c r="Y58" i="59" s="1"/>
  <c r="AC44" i="59"/>
  <c r="AM44" i="59"/>
  <c r="AG44" i="59"/>
  <c r="W13" i="59"/>
  <c r="G13" i="59"/>
  <c r="F13" i="59"/>
  <c r="AZ14" i="7"/>
  <c r="H13" i="59"/>
  <c r="U67" i="7"/>
  <c r="AC105" i="59"/>
  <c r="AG105" i="59"/>
  <c r="AM105" i="59"/>
  <c r="Y105" i="59"/>
  <c r="L15" i="7"/>
  <c r="O15" i="7" s="1"/>
  <c r="R15" i="7" s="1"/>
  <c r="U15" i="7" s="1"/>
  <c r="X15" i="7" s="1"/>
  <c r="AA15" i="7" s="1"/>
  <c r="AD15" i="7" s="1"/>
  <c r="AG15" i="7" s="1"/>
  <c r="AJ15" i="7" s="1"/>
  <c r="AM15" i="7" s="1"/>
  <c r="AP15" i="7" s="1"/>
  <c r="AS15" i="7" s="1"/>
  <c r="AV15" i="7" s="1"/>
  <c r="AZ15" i="7" s="1"/>
  <c r="AV56" i="7"/>
  <c r="W48" i="59" s="1"/>
  <c r="AM60" i="59"/>
  <c r="AC60" i="59"/>
  <c r="AG60" i="59"/>
  <c r="Y60" i="59"/>
  <c r="U71" i="7"/>
  <c r="X46" i="7"/>
  <c r="F57" i="7"/>
  <c r="F59" i="7"/>
  <c r="F60" i="7"/>
  <c r="F61" i="7"/>
  <c r="F62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8" i="7"/>
  <c r="F19" i="7"/>
  <c r="F20" i="7"/>
  <c r="F21" i="7"/>
  <c r="F22" i="7"/>
  <c r="F23" i="7"/>
  <c r="F24" i="7"/>
  <c r="F25" i="7"/>
  <c r="AG58" i="59" l="1"/>
  <c r="AC58" i="59"/>
  <c r="AC108" i="59"/>
  <c r="Y108" i="59"/>
  <c r="AM108" i="59"/>
  <c r="AG108" i="59"/>
  <c r="AM107" i="59"/>
  <c r="Y107" i="59"/>
  <c r="AC107" i="59"/>
  <c r="AG107" i="59"/>
  <c r="AM13" i="59"/>
  <c r="AC13" i="59"/>
  <c r="Y13" i="59"/>
  <c r="AG13" i="59"/>
  <c r="X67" i="7"/>
  <c r="AA67" i="7" s="1"/>
  <c r="AD67" i="7" s="1"/>
  <c r="AG67" i="7" s="1"/>
  <c r="AJ67" i="7" s="1"/>
  <c r="AM67" i="7" s="1"/>
  <c r="AP67" i="7" s="1"/>
  <c r="AS67" i="7" s="1"/>
  <c r="AV67" i="7" s="1"/>
  <c r="H14" i="59"/>
  <c r="F14" i="59"/>
  <c r="Y14" i="59" s="1"/>
  <c r="G14" i="59"/>
  <c r="G48" i="59"/>
  <c r="W14" i="59"/>
  <c r="AZ56" i="7"/>
  <c r="H48" i="59"/>
  <c r="F48" i="59"/>
  <c r="Y48" i="59" s="1"/>
  <c r="X71" i="7"/>
  <c r="AA46" i="7"/>
  <c r="FX75" i="55"/>
  <c r="FJ106" i="55"/>
  <c r="FK106" i="55" s="1"/>
  <c r="FJ101" i="55"/>
  <c r="FK101" i="55" s="1"/>
  <c r="FJ100" i="55"/>
  <c r="FK100" i="55" s="1"/>
  <c r="FJ99" i="55"/>
  <c r="FK99" i="55" s="1"/>
  <c r="FJ98" i="55"/>
  <c r="FK98" i="55" s="1"/>
  <c r="FJ97" i="55"/>
  <c r="FK97" i="55" s="1"/>
  <c r="FJ96" i="55"/>
  <c r="FK96" i="55" s="1"/>
  <c r="FJ95" i="55"/>
  <c r="FK95" i="55" s="1"/>
  <c r="FJ94" i="55"/>
  <c r="FK94" i="55" s="1"/>
  <c r="FJ93" i="55"/>
  <c r="FK93" i="55" s="1"/>
  <c r="FJ92" i="55"/>
  <c r="FK92" i="55" s="1"/>
  <c r="FJ91" i="55"/>
  <c r="FK91" i="55" s="1"/>
  <c r="FJ90" i="55"/>
  <c r="FK90" i="55" s="1"/>
  <c r="FJ89" i="55"/>
  <c r="FK89" i="55" s="1"/>
  <c r="FJ88" i="55"/>
  <c r="FK88" i="55" s="1"/>
  <c r="FJ87" i="55"/>
  <c r="FK87" i="55" s="1"/>
  <c r="FJ86" i="55"/>
  <c r="FK86" i="55" s="1"/>
  <c r="FJ85" i="55"/>
  <c r="FK85" i="55" s="1"/>
  <c r="FJ84" i="55"/>
  <c r="FK84" i="55" s="1"/>
  <c r="FJ83" i="55"/>
  <c r="FK83" i="55" s="1"/>
  <c r="FJ82" i="55"/>
  <c r="FK82" i="55" s="1"/>
  <c r="FJ81" i="55"/>
  <c r="FK81" i="55" s="1"/>
  <c r="FJ80" i="55"/>
  <c r="FK80" i="55" s="1"/>
  <c r="FJ79" i="55"/>
  <c r="FK79" i="55" s="1"/>
  <c r="FJ78" i="55"/>
  <c r="FK78" i="55" s="1"/>
  <c r="FJ77" i="55"/>
  <c r="FK77" i="55" s="1"/>
  <c r="FJ76" i="55"/>
  <c r="FK76" i="55" s="1"/>
  <c r="FJ73" i="55"/>
  <c r="FK73" i="55" s="1"/>
  <c r="FJ72" i="55"/>
  <c r="FK72" i="55" s="1"/>
  <c r="FJ71" i="55"/>
  <c r="FK71" i="55" s="1"/>
  <c r="FJ70" i="55"/>
  <c r="FK70" i="55" s="1"/>
  <c r="FJ69" i="55"/>
  <c r="FK69" i="55" s="1"/>
  <c r="FJ67" i="55"/>
  <c r="FK67" i="55" s="1"/>
  <c r="FJ66" i="55"/>
  <c r="FK66" i="55" s="1"/>
  <c r="FJ65" i="55"/>
  <c r="FK65" i="55" s="1"/>
  <c r="FJ64" i="55"/>
  <c r="FK64" i="55" s="1"/>
  <c r="FJ63" i="55"/>
  <c r="FK63" i="55" s="1"/>
  <c r="FJ62" i="55"/>
  <c r="FK62" i="55" s="1"/>
  <c r="FJ61" i="55"/>
  <c r="FK61" i="55" s="1"/>
  <c r="FJ59" i="55"/>
  <c r="FK59" i="55" s="1"/>
  <c r="FJ51" i="55"/>
  <c r="FK51" i="55" s="1"/>
  <c r="FJ50" i="55"/>
  <c r="FK50" i="55" s="1"/>
  <c r="FJ49" i="55"/>
  <c r="FK49" i="55" s="1"/>
  <c r="FJ48" i="55"/>
  <c r="FK48" i="55" s="1"/>
  <c r="FJ46" i="55"/>
  <c r="FK46" i="55" s="1"/>
  <c r="FJ44" i="55"/>
  <c r="FK44" i="55" s="1"/>
  <c r="FJ41" i="55"/>
  <c r="FK41" i="55" s="1"/>
  <c r="FJ40" i="55"/>
  <c r="FK40" i="55" s="1"/>
  <c r="FJ39" i="55"/>
  <c r="FK39" i="55" s="1"/>
  <c r="FJ38" i="55"/>
  <c r="FK38" i="55" s="1"/>
  <c r="FK37" i="55"/>
  <c r="FJ36" i="55"/>
  <c r="FK36" i="55" s="1"/>
  <c r="FJ35" i="55"/>
  <c r="FK35" i="55" s="1"/>
  <c r="FJ34" i="55"/>
  <c r="FK34" i="55" s="1"/>
  <c r="FJ33" i="55"/>
  <c r="FK33" i="55" s="1"/>
  <c r="FJ32" i="55"/>
  <c r="FK32" i="55" s="1"/>
  <c r="FJ31" i="55"/>
  <c r="FK31" i="55" s="1"/>
  <c r="FJ30" i="55"/>
  <c r="FK30" i="55" s="1"/>
  <c r="FJ29" i="55"/>
  <c r="FK29" i="55" s="1"/>
  <c r="FJ28" i="55"/>
  <c r="FK28" i="55" s="1"/>
  <c r="FJ27" i="55"/>
  <c r="FK27" i="55" s="1"/>
  <c r="FJ26" i="55"/>
  <c r="FK26" i="55" s="1"/>
  <c r="FJ25" i="55"/>
  <c r="FK25" i="55" s="1"/>
  <c r="FJ24" i="55"/>
  <c r="FK24" i="55" s="1"/>
  <c r="FJ23" i="55"/>
  <c r="FK23" i="55" s="1"/>
  <c r="FJ22" i="55"/>
  <c r="FK22" i="55" s="1"/>
  <c r="FJ21" i="55"/>
  <c r="FK21" i="55" s="1"/>
  <c r="FJ20" i="55"/>
  <c r="FK20" i="55" s="1"/>
  <c r="FJ19" i="55"/>
  <c r="FK19" i="55" s="1"/>
  <c r="FJ18" i="55"/>
  <c r="FK18" i="55" s="1"/>
  <c r="FJ17" i="55"/>
  <c r="FK17" i="55" s="1"/>
  <c r="FJ16" i="55"/>
  <c r="FK16" i="55" s="1"/>
  <c r="FJ15" i="55"/>
  <c r="FK15" i="55" s="1"/>
  <c r="FJ14" i="55"/>
  <c r="FK14" i="55" s="1"/>
  <c r="FJ11" i="55"/>
  <c r="FK11" i="55" s="1"/>
  <c r="FJ10" i="55"/>
  <c r="FK10" i="55" s="1"/>
  <c r="FJ9" i="55"/>
  <c r="FK9" i="55" s="1"/>
  <c r="FJ8" i="55"/>
  <c r="FK8" i="55" s="1"/>
  <c r="FJ7" i="55"/>
  <c r="FK7" i="55" s="1"/>
  <c r="FJ6" i="55"/>
  <c r="FK6" i="55" s="1"/>
  <c r="FJ5" i="55"/>
  <c r="FK5" i="55" s="1"/>
  <c r="FD106" i="55"/>
  <c r="FE106" i="55" s="1"/>
  <c r="FD101" i="55"/>
  <c r="FE101" i="55" s="1"/>
  <c r="FD100" i="55"/>
  <c r="FE100" i="55" s="1"/>
  <c r="FD99" i="55"/>
  <c r="FE99" i="55" s="1"/>
  <c r="FD98" i="55"/>
  <c r="FE98" i="55" s="1"/>
  <c r="FD97" i="55"/>
  <c r="FE97" i="55" s="1"/>
  <c r="FD96" i="55"/>
  <c r="FE96" i="55" s="1"/>
  <c r="FD95" i="55"/>
  <c r="FE95" i="55" s="1"/>
  <c r="FD94" i="55"/>
  <c r="FE94" i="55" s="1"/>
  <c r="FD93" i="55"/>
  <c r="FE93" i="55" s="1"/>
  <c r="FD92" i="55"/>
  <c r="FE92" i="55" s="1"/>
  <c r="FD91" i="55"/>
  <c r="FE91" i="55" s="1"/>
  <c r="FD90" i="55"/>
  <c r="FE90" i="55" s="1"/>
  <c r="FD89" i="55"/>
  <c r="FE89" i="55" s="1"/>
  <c r="FD88" i="55"/>
  <c r="FE88" i="55" s="1"/>
  <c r="FD87" i="55"/>
  <c r="FE87" i="55" s="1"/>
  <c r="FD86" i="55"/>
  <c r="FE86" i="55" s="1"/>
  <c r="FD85" i="55"/>
  <c r="FE85" i="55" s="1"/>
  <c r="FD84" i="55"/>
  <c r="FE84" i="55" s="1"/>
  <c r="FD83" i="55"/>
  <c r="FE83" i="55" s="1"/>
  <c r="FD82" i="55"/>
  <c r="FE82" i="55" s="1"/>
  <c r="FD81" i="55"/>
  <c r="FE81" i="55" s="1"/>
  <c r="FD80" i="55"/>
  <c r="FE80" i="55" s="1"/>
  <c r="FD79" i="55"/>
  <c r="FE79" i="55" s="1"/>
  <c r="FD78" i="55"/>
  <c r="FE78" i="55" s="1"/>
  <c r="FD77" i="55"/>
  <c r="FE77" i="55" s="1"/>
  <c r="FD76" i="55"/>
  <c r="FE76" i="55" s="1"/>
  <c r="FD73" i="55"/>
  <c r="FE73" i="55" s="1"/>
  <c r="FD72" i="55"/>
  <c r="FE72" i="55" s="1"/>
  <c r="FD71" i="55"/>
  <c r="FE71" i="55" s="1"/>
  <c r="FD70" i="55"/>
  <c r="FE70" i="55" s="1"/>
  <c r="FD69" i="55"/>
  <c r="FE69" i="55" s="1"/>
  <c r="FD67" i="55"/>
  <c r="FE67" i="55" s="1"/>
  <c r="FD66" i="55"/>
  <c r="FE66" i="55" s="1"/>
  <c r="FD65" i="55"/>
  <c r="FE65" i="55" s="1"/>
  <c r="FD64" i="55"/>
  <c r="FE64" i="55" s="1"/>
  <c r="FD63" i="55"/>
  <c r="FE63" i="55" s="1"/>
  <c r="FD62" i="55"/>
  <c r="FE62" i="55" s="1"/>
  <c r="FD61" i="55"/>
  <c r="FE61" i="55" s="1"/>
  <c r="FD59" i="55"/>
  <c r="FE59" i="55" s="1"/>
  <c r="FD51" i="55"/>
  <c r="FE51" i="55" s="1"/>
  <c r="FD50" i="55"/>
  <c r="FE50" i="55" s="1"/>
  <c r="FD49" i="55"/>
  <c r="FE49" i="55" s="1"/>
  <c r="FD48" i="55"/>
  <c r="FE48" i="55" s="1"/>
  <c r="FD46" i="55"/>
  <c r="FE46" i="55" s="1"/>
  <c r="FD44" i="55"/>
  <c r="FE44" i="55" s="1"/>
  <c r="FD41" i="55"/>
  <c r="FE41" i="55" s="1"/>
  <c r="FD40" i="55"/>
  <c r="FE40" i="55" s="1"/>
  <c r="FD39" i="55"/>
  <c r="FE39" i="55" s="1"/>
  <c r="FD38" i="55"/>
  <c r="FE38" i="55" s="1"/>
  <c r="FE37" i="55"/>
  <c r="FD36" i="55"/>
  <c r="FE36" i="55" s="1"/>
  <c r="FD35" i="55"/>
  <c r="FE35" i="55" s="1"/>
  <c r="FD34" i="55"/>
  <c r="FE34" i="55" s="1"/>
  <c r="FD33" i="55"/>
  <c r="FE33" i="55" s="1"/>
  <c r="FD32" i="55"/>
  <c r="FE32" i="55" s="1"/>
  <c r="FD31" i="55"/>
  <c r="FE31" i="55" s="1"/>
  <c r="FD30" i="55"/>
  <c r="FE30" i="55" s="1"/>
  <c r="FD29" i="55"/>
  <c r="FE29" i="55" s="1"/>
  <c r="FD28" i="55"/>
  <c r="FE28" i="55" s="1"/>
  <c r="FD27" i="55"/>
  <c r="FE27" i="55" s="1"/>
  <c r="FD26" i="55"/>
  <c r="FE26" i="55" s="1"/>
  <c r="FD25" i="55"/>
  <c r="FE25" i="55" s="1"/>
  <c r="FD24" i="55"/>
  <c r="FE24" i="55" s="1"/>
  <c r="FD23" i="55"/>
  <c r="FE23" i="55" s="1"/>
  <c r="FD22" i="55"/>
  <c r="FE22" i="55" s="1"/>
  <c r="FD21" i="55"/>
  <c r="FE21" i="55" s="1"/>
  <c r="FD20" i="55"/>
  <c r="FE20" i="55" s="1"/>
  <c r="FD19" i="55"/>
  <c r="FE19" i="55" s="1"/>
  <c r="FD18" i="55"/>
  <c r="FE18" i="55" s="1"/>
  <c r="FD17" i="55"/>
  <c r="FE17" i="55" s="1"/>
  <c r="FD16" i="55"/>
  <c r="FE16" i="55" s="1"/>
  <c r="FD15" i="55"/>
  <c r="FE15" i="55" s="1"/>
  <c r="FD14" i="55"/>
  <c r="FE14" i="55" s="1"/>
  <c r="FD11" i="55"/>
  <c r="FE11" i="55" s="1"/>
  <c r="FD10" i="55"/>
  <c r="FE10" i="55" s="1"/>
  <c r="FD9" i="55"/>
  <c r="FE9" i="55" s="1"/>
  <c r="FD8" i="55"/>
  <c r="FE8" i="55" s="1"/>
  <c r="FD7" i="55"/>
  <c r="FE7" i="55" s="1"/>
  <c r="FD6" i="55"/>
  <c r="FE6" i="55" s="1"/>
  <c r="FD5" i="55"/>
  <c r="FE5" i="55" s="1"/>
  <c r="EX106" i="55"/>
  <c r="EY106" i="55" s="1"/>
  <c r="EX101" i="55"/>
  <c r="EY101" i="55" s="1"/>
  <c r="EX100" i="55"/>
  <c r="EY100" i="55" s="1"/>
  <c r="EX99" i="55"/>
  <c r="EY99" i="55" s="1"/>
  <c r="EX98" i="55"/>
  <c r="EY98" i="55" s="1"/>
  <c r="EX97" i="55"/>
  <c r="EY97" i="55" s="1"/>
  <c r="EX96" i="55"/>
  <c r="EY96" i="55" s="1"/>
  <c r="EX95" i="55"/>
  <c r="EY95" i="55" s="1"/>
  <c r="EX94" i="55"/>
  <c r="EY94" i="55" s="1"/>
  <c r="EX93" i="55"/>
  <c r="EY93" i="55" s="1"/>
  <c r="EX92" i="55"/>
  <c r="EY92" i="55" s="1"/>
  <c r="EX91" i="55"/>
  <c r="EY91" i="55" s="1"/>
  <c r="EX90" i="55"/>
  <c r="EY90" i="55" s="1"/>
  <c r="EX89" i="55"/>
  <c r="EY89" i="55" s="1"/>
  <c r="EX88" i="55"/>
  <c r="EY88" i="55" s="1"/>
  <c r="EX87" i="55"/>
  <c r="EY87" i="55" s="1"/>
  <c r="EX86" i="55"/>
  <c r="EY86" i="55" s="1"/>
  <c r="EX85" i="55"/>
  <c r="EY85" i="55" s="1"/>
  <c r="EX84" i="55"/>
  <c r="EY84" i="55" s="1"/>
  <c r="EX83" i="55"/>
  <c r="EY83" i="55" s="1"/>
  <c r="EX82" i="55"/>
  <c r="EY82" i="55" s="1"/>
  <c r="EX81" i="55"/>
  <c r="EY81" i="55" s="1"/>
  <c r="EX80" i="55"/>
  <c r="EY80" i="55" s="1"/>
  <c r="EX79" i="55"/>
  <c r="EY79" i="55" s="1"/>
  <c r="EX78" i="55"/>
  <c r="EY78" i="55" s="1"/>
  <c r="EX77" i="55"/>
  <c r="EY77" i="55" s="1"/>
  <c r="EX76" i="55"/>
  <c r="EY76" i="55" s="1"/>
  <c r="EX73" i="55"/>
  <c r="EY73" i="55" s="1"/>
  <c r="EX72" i="55"/>
  <c r="EY72" i="55" s="1"/>
  <c r="EX71" i="55"/>
  <c r="EY71" i="55" s="1"/>
  <c r="EX70" i="55"/>
  <c r="EY70" i="55" s="1"/>
  <c r="EX69" i="55"/>
  <c r="EY69" i="55" s="1"/>
  <c r="EX67" i="55"/>
  <c r="EY67" i="55" s="1"/>
  <c r="EX66" i="55"/>
  <c r="EY66" i="55" s="1"/>
  <c r="EX65" i="55"/>
  <c r="EY65" i="55" s="1"/>
  <c r="EX64" i="55"/>
  <c r="EY64" i="55" s="1"/>
  <c r="EX63" i="55"/>
  <c r="EY63" i="55" s="1"/>
  <c r="EX62" i="55"/>
  <c r="EY62" i="55" s="1"/>
  <c r="EX61" i="55"/>
  <c r="EY61" i="55" s="1"/>
  <c r="EX59" i="55"/>
  <c r="EY59" i="55" s="1"/>
  <c r="EX51" i="55"/>
  <c r="EY51" i="55" s="1"/>
  <c r="EX50" i="55"/>
  <c r="EY50" i="55" s="1"/>
  <c r="EX49" i="55"/>
  <c r="EY49" i="55" s="1"/>
  <c r="EX48" i="55"/>
  <c r="EY48" i="55" s="1"/>
  <c r="EX46" i="55"/>
  <c r="EY46" i="55" s="1"/>
  <c r="EX44" i="55"/>
  <c r="EY44" i="55" s="1"/>
  <c r="EX41" i="55"/>
  <c r="EY41" i="55" s="1"/>
  <c r="EX40" i="55"/>
  <c r="EY40" i="55" s="1"/>
  <c r="EX39" i="55"/>
  <c r="EY39" i="55" s="1"/>
  <c r="EX38" i="55"/>
  <c r="EY38" i="55" s="1"/>
  <c r="EY37" i="55"/>
  <c r="EX36" i="55"/>
  <c r="EY36" i="55" s="1"/>
  <c r="EX35" i="55"/>
  <c r="EY35" i="55" s="1"/>
  <c r="EX34" i="55"/>
  <c r="EY34" i="55" s="1"/>
  <c r="EX33" i="55"/>
  <c r="EY33" i="55" s="1"/>
  <c r="EX32" i="55"/>
  <c r="EY32" i="55" s="1"/>
  <c r="EX31" i="55"/>
  <c r="EY31" i="55" s="1"/>
  <c r="EX30" i="55"/>
  <c r="EY30" i="55" s="1"/>
  <c r="EX29" i="55"/>
  <c r="EY29" i="55" s="1"/>
  <c r="EX28" i="55"/>
  <c r="EY28" i="55" s="1"/>
  <c r="EX27" i="55"/>
  <c r="EY27" i="55" s="1"/>
  <c r="EX26" i="55"/>
  <c r="EY26" i="55" s="1"/>
  <c r="EX25" i="55"/>
  <c r="EY25" i="55" s="1"/>
  <c r="EX24" i="55"/>
  <c r="EY24" i="55" s="1"/>
  <c r="EX23" i="55"/>
  <c r="EY23" i="55" s="1"/>
  <c r="EX22" i="55"/>
  <c r="EY22" i="55" s="1"/>
  <c r="EX21" i="55"/>
  <c r="EY21" i="55" s="1"/>
  <c r="EX20" i="55"/>
  <c r="EY20" i="55" s="1"/>
  <c r="EX19" i="55"/>
  <c r="EY19" i="55" s="1"/>
  <c r="EX18" i="55"/>
  <c r="EY18" i="55" s="1"/>
  <c r="EX17" i="55"/>
  <c r="EY17" i="55" s="1"/>
  <c r="EX16" i="55"/>
  <c r="EY16" i="55" s="1"/>
  <c r="EX15" i="55"/>
  <c r="EY15" i="55" s="1"/>
  <c r="EX14" i="55"/>
  <c r="EY14" i="55" s="1"/>
  <c r="EX11" i="55"/>
  <c r="EY11" i="55" s="1"/>
  <c r="EX10" i="55"/>
  <c r="EY10" i="55" s="1"/>
  <c r="EX9" i="55"/>
  <c r="EY9" i="55" s="1"/>
  <c r="EX8" i="55"/>
  <c r="EY8" i="55" s="1"/>
  <c r="EX7" i="55"/>
  <c r="EY7" i="55" s="1"/>
  <c r="EX6" i="55"/>
  <c r="EY6" i="55" s="1"/>
  <c r="EX5" i="55"/>
  <c r="EY5" i="55" s="1"/>
  <c r="ER106" i="55"/>
  <c r="ES106" i="55" s="1"/>
  <c r="ER101" i="55"/>
  <c r="ES101" i="55" s="1"/>
  <c r="ER100" i="55"/>
  <c r="ES100" i="55" s="1"/>
  <c r="ER99" i="55"/>
  <c r="ES99" i="55" s="1"/>
  <c r="ER98" i="55"/>
  <c r="ES98" i="55" s="1"/>
  <c r="ER97" i="55"/>
  <c r="ES97" i="55" s="1"/>
  <c r="ER96" i="55"/>
  <c r="ES96" i="55" s="1"/>
  <c r="ER95" i="55"/>
  <c r="ES95" i="55" s="1"/>
  <c r="ER94" i="55"/>
  <c r="ES94" i="55" s="1"/>
  <c r="ER93" i="55"/>
  <c r="ES93" i="55" s="1"/>
  <c r="ER92" i="55"/>
  <c r="ES92" i="55" s="1"/>
  <c r="ER91" i="55"/>
  <c r="ES91" i="55" s="1"/>
  <c r="ER90" i="55"/>
  <c r="ES90" i="55" s="1"/>
  <c r="ER89" i="55"/>
  <c r="ES89" i="55" s="1"/>
  <c r="ER88" i="55"/>
  <c r="ES88" i="55" s="1"/>
  <c r="ER87" i="55"/>
  <c r="ES87" i="55" s="1"/>
  <c r="ER86" i="55"/>
  <c r="ES86" i="55" s="1"/>
  <c r="ER85" i="55"/>
  <c r="ES85" i="55" s="1"/>
  <c r="ER84" i="55"/>
  <c r="ES84" i="55" s="1"/>
  <c r="ER83" i="55"/>
  <c r="ES83" i="55" s="1"/>
  <c r="ER82" i="55"/>
  <c r="ES82" i="55" s="1"/>
  <c r="ER81" i="55"/>
  <c r="ES81" i="55" s="1"/>
  <c r="ER80" i="55"/>
  <c r="ES80" i="55" s="1"/>
  <c r="ER79" i="55"/>
  <c r="ES79" i="55" s="1"/>
  <c r="ER78" i="55"/>
  <c r="ES78" i="55" s="1"/>
  <c r="ER77" i="55"/>
  <c r="ES77" i="55" s="1"/>
  <c r="ER76" i="55"/>
  <c r="ES76" i="55" s="1"/>
  <c r="ER73" i="55"/>
  <c r="ES73" i="55" s="1"/>
  <c r="ER72" i="55"/>
  <c r="ES72" i="55" s="1"/>
  <c r="ER71" i="55"/>
  <c r="ES71" i="55" s="1"/>
  <c r="ER70" i="55"/>
  <c r="ES70" i="55" s="1"/>
  <c r="ER69" i="55"/>
  <c r="ES69" i="55" s="1"/>
  <c r="ER67" i="55"/>
  <c r="ES67" i="55" s="1"/>
  <c r="ER66" i="55"/>
  <c r="ES66" i="55" s="1"/>
  <c r="ER65" i="55"/>
  <c r="ES65" i="55" s="1"/>
  <c r="ER64" i="55"/>
  <c r="ES64" i="55" s="1"/>
  <c r="ER63" i="55"/>
  <c r="ES63" i="55" s="1"/>
  <c r="ER62" i="55"/>
  <c r="ES62" i="55" s="1"/>
  <c r="ER61" i="55"/>
  <c r="ES61" i="55" s="1"/>
  <c r="ER59" i="55"/>
  <c r="ES59" i="55" s="1"/>
  <c r="ER51" i="55"/>
  <c r="ES51" i="55" s="1"/>
  <c r="ER50" i="55"/>
  <c r="ES50" i="55" s="1"/>
  <c r="ER49" i="55"/>
  <c r="ES49" i="55" s="1"/>
  <c r="ER48" i="55"/>
  <c r="ES48" i="55" s="1"/>
  <c r="ER46" i="55"/>
  <c r="ES46" i="55" s="1"/>
  <c r="ER44" i="55"/>
  <c r="ES44" i="55" s="1"/>
  <c r="ER41" i="55"/>
  <c r="ES41" i="55" s="1"/>
  <c r="ER40" i="55"/>
  <c r="ES40" i="55" s="1"/>
  <c r="ER39" i="55"/>
  <c r="ES39" i="55" s="1"/>
  <c r="ER38" i="55"/>
  <c r="ES38" i="55" s="1"/>
  <c r="ES37" i="55"/>
  <c r="ER36" i="55"/>
  <c r="ES36" i="55" s="1"/>
  <c r="ER35" i="55"/>
  <c r="ES35" i="55" s="1"/>
  <c r="ER34" i="55"/>
  <c r="ES34" i="55" s="1"/>
  <c r="ER33" i="55"/>
  <c r="ES33" i="55" s="1"/>
  <c r="ER32" i="55"/>
  <c r="ES32" i="55" s="1"/>
  <c r="ER31" i="55"/>
  <c r="ES31" i="55" s="1"/>
  <c r="ER30" i="55"/>
  <c r="ES30" i="55" s="1"/>
  <c r="ER29" i="55"/>
  <c r="ES29" i="55" s="1"/>
  <c r="ER28" i="55"/>
  <c r="ES28" i="55" s="1"/>
  <c r="ER27" i="55"/>
  <c r="ES27" i="55" s="1"/>
  <c r="ER26" i="55"/>
  <c r="ES26" i="55" s="1"/>
  <c r="ER25" i="55"/>
  <c r="ES25" i="55" s="1"/>
  <c r="ER24" i="55"/>
  <c r="ES24" i="55" s="1"/>
  <c r="ER23" i="55"/>
  <c r="ES23" i="55" s="1"/>
  <c r="ER22" i="55"/>
  <c r="ES22" i="55" s="1"/>
  <c r="ER21" i="55"/>
  <c r="ES21" i="55" s="1"/>
  <c r="ER20" i="55"/>
  <c r="ES20" i="55" s="1"/>
  <c r="ER19" i="55"/>
  <c r="ES19" i="55" s="1"/>
  <c r="ER18" i="55"/>
  <c r="ES18" i="55" s="1"/>
  <c r="ER17" i="55"/>
  <c r="ES17" i="55" s="1"/>
  <c r="ER16" i="55"/>
  <c r="ES16" i="55" s="1"/>
  <c r="ER15" i="55"/>
  <c r="ES15" i="55" s="1"/>
  <c r="ER14" i="55"/>
  <c r="ES14" i="55" s="1"/>
  <c r="ER11" i="55"/>
  <c r="ES11" i="55" s="1"/>
  <c r="ER10" i="55"/>
  <c r="ES10" i="55" s="1"/>
  <c r="ER9" i="55"/>
  <c r="ES9" i="55" s="1"/>
  <c r="ER8" i="55"/>
  <c r="ES8" i="55" s="1"/>
  <c r="ER7" i="55"/>
  <c r="ES7" i="55" s="1"/>
  <c r="ER6" i="55"/>
  <c r="ES6" i="55" s="1"/>
  <c r="ER5" i="55"/>
  <c r="ES5" i="55" s="1"/>
  <c r="EL106" i="55"/>
  <c r="EM106" i="55" s="1"/>
  <c r="EL101" i="55"/>
  <c r="EM101" i="55" s="1"/>
  <c r="EL100" i="55"/>
  <c r="EM100" i="55" s="1"/>
  <c r="EL99" i="55"/>
  <c r="EM99" i="55" s="1"/>
  <c r="EL98" i="55"/>
  <c r="EM98" i="55" s="1"/>
  <c r="EL97" i="55"/>
  <c r="EM97" i="55" s="1"/>
  <c r="EL96" i="55"/>
  <c r="EM96" i="55" s="1"/>
  <c r="EL95" i="55"/>
  <c r="EM95" i="55" s="1"/>
  <c r="EL94" i="55"/>
  <c r="EM94" i="55" s="1"/>
  <c r="EL93" i="55"/>
  <c r="EM93" i="55" s="1"/>
  <c r="EL92" i="55"/>
  <c r="EM92" i="55" s="1"/>
  <c r="EL91" i="55"/>
  <c r="EM91" i="55" s="1"/>
  <c r="EL90" i="55"/>
  <c r="EM90" i="55" s="1"/>
  <c r="EL89" i="55"/>
  <c r="EM89" i="55" s="1"/>
  <c r="EL88" i="55"/>
  <c r="EM88" i="55" s="1"/>
  <c r="EL87" i="55"/>
  <c r="EM87" i="55" s="1"/>
  <c r="EL86" i="55"/>
  <c r="EM86" i="55" s="1"/>
  <c r="EL85" i="55"/>
  <c r="EM85" i="55" s="1"/>
  <c r="EL84" i="55"/>
  <c r="EM84" i="55" s="1"/>
  <c r="EL83" i="55"/>
  <c r="EM83" i="55" s="1"/>
  <c r="EL82" i="55"/>
  <c r="EM82" i="55" s="1"/>
  <c r="EL81" i="55"/>
  <c r="EM81" i="55" s="1"/>
  <c r="EL80" i="55"/>
  <c r="EM80" i="55" s="1"/>
  <c r="EL79" i="55"/>
  <c r="EM79" i="55" s="1"/>
  <c r="EL78" i="55"/>
  <c r="EM78" i="55" s="1"/>
  <c r="EL77" i="55"/>
  <c r="EM77" i="55" s="1"/>
  <c r="EL76" i="55"/>
  <c r="EM76" i="55" s="1"/>
  <c r="EL73" i="55"/>
  <c r="EM73" i="55" s="1"/>
  <c r="EL72" i="55"/>
  <c r="EM72" i="55" s="1"/>
  <c r="EL71" i="55"/>
  <c r="EM71" i="55" s="1"/>
  <c r="EL70" i="55"/>
  <c r="EM70" i="55" s="1"/>
  <c r="EL69" i="55"/>
  <c r="EM69" i="55" s="1"/>
  <c r="EL67" i="55"/>
  <c r="EM67" i="55" s="1"/>
  <c r="EL66" i="55"/>
  <c r="EM66" i="55" s="1"/>
  <c r="EL65" i="55"/>
  <c r="EM65" i="55" s="1"/>
  <c r="EL64" i="55"/>
  <c r="EM64" i="55" s="1"/>
  <c r="EL63" i="55"/>
  <c r="EM63" i="55" s="1"/>
  <c r="EL62" i="55"/>
  <c r="EM62" i="55" s="1"/>
  <c r="EL61" i="55"/>
  <c r="EM61" i="55" s="1"/>
  <c r="EL59" i="55"/>
  <c r="EM59" i="55" s="1"/>
  <c r="EL51" i="55"/>
  <c r="EM51" i="55" s="1"/>
  <c r="EL50" i="55"/>
  <c r="EM50" i="55" s="1"/>
  <c r="EL49" i="55"/>
  <c r="EM49" i="55" s="1"/>
  <c r="EL48" i="55"/>
  <c r="EM48" i="55" s="1"/>
  <c r="EL46" i="55"/>
  <c r="EM46" i="55" s="1"/>
  <c r="EL44" i="55"/>
  <c r="EM44" i="55" s="1"/>
  <c r="EL41" i="55"/>
  <c r="EM41" i="55" s="1"/>
  <c r="EL40" i="55"/>
  <c r="EM40" i="55" s="1"/>
  <c r="EL39" i="55"/>
  <c r="EM39" i="55" s="1"/>
  <c r="EL38" i="55"/>
  <c r="EM38" i="55" s="1"/>
  <c r="EM37" i="55"/>
  <c r="EL36" i="55"/>
  <c r="EM36" i="55" s="1"/>
  <c r="EL35" i="55"/>
  <c r="EM35" i="55" s="1"/>
  <c r="EL34" i="55"/>
  <c r="EM34" i="55" s="1"/>
  <c r="EL33" i="55"/>
  <c r="EM33" i="55" s="1"/>
  <c r="EL32" i="55"/>
  <c r="EM32" i="55" s="1"/>
  <c r="EL31" i="55"/>
  <c r="EM31" i="55" s="1"/>
  <c r="EL30" i="55"/>
  <c r="EM30" i="55" s="1"/>
  <c r="EL29" i="55"/>
  <c r="EM29" i="55" s="1"/>
  <c r="EL28" i="55"/>
  <c r="EM28" i="55" s="1"/>
  <c r="EL27" i="55"/>
  <c r="EM27" i="55" s="1"/>
  <c r="EL26" i="55"/>
  <c r="EM26" i="55" s="1"/>
  <c r="EL25" i="55"/>
  <c r="EM25" i="55" s="1"/>
  <c r="EL24" i="55"/>
  <c r="EM24" i="55" s="1"/>
  <c r="EL23" i="55"/>
  <c r="EM23" i="55" s="1"/>
  <c r="EL22" i="55"/>
  <c r="EM22" i="55" s="1"/>
  <c r="EL21" i="55"/>
  <c r="EM21" i="55" s="1"/>
  <c r="EL20" i="55"/>
  <c r="EM20" i="55" s="1"/>
  <c r="EL19" i="55"/>
  <c r="EM19" i="55" s="1"/>
  <c r="EL18" i="55"/>
  <c r="EM18" i="55" s="1"/>
  <c r="EL17" i="55"/>
  <c r="EM17" i="55" s="1"/>
  <c r="EL16" i="55"/>
  <c r="EM16" i="55" s="1"/>
  <c r="EL15" i="55"/>
  <c r="EM15" i="55" s="1"/>
  <c r="EL14" i="55"/>
  <c r="EM14" i="55" s="1"/>
  <c r="EL11" i="55"/>
  <c r="EM11" i="55" s="1"/>
  <c r="EL10" i="55"/>
  <c r="EM10" i="55" s="1"/>
  <c r="EL9" i="55"/>
  <c r="EM9" i="55" s="1"/>
  <c r="EL8" i="55"/>
  <c r="EM8" i="55" s="1"/>
  <c r="EL7" i="55"/>
  <c r="EM7" i="55" s="1"/>
  <c r="EL6" i="55"/>
  <c r="EM6" i="55" s="1"/>
  <c r="EL5" i="55"/>
  <c r="EM5" i="55" s="1"/>
  <c r="EF106" i="55"/>
  <c r="EG106" i="55" s="1"/>
  <c r="EF101" i="55"/>
  <c r="EG101" i="55" s="1"/>
  <c r="EF100" i="55"/>
  <c r="EG100" i="55" s="1"/>
  <c r="EF99" i="55"/>
  <c r="EG99" i="55" s="1"/>
  <c r="EF98" i="55"/>
  <c r="EG98" i="55" s="1"/>
  <c r="EF97" i="55"/>
  <c r="EG97" i="55" s="1"/>
  <c r="EF96" i="55"/>
  <c r="EG96" i="55" s="1"/>
  <c r="EF95" i="55"/>
  <c r="EG95" i="55" s="1"/>
  <c r="EF94" i="55"/>
  <c r="EG94" i="55" s="1"/>
  <c r="EF93" i="55"/>
  <c r="EG93" i="55" s="1"/>
  <c r="EF92" i="55"/>
  <c r="EG92" i="55" s="1"/>
  <c r="EF91" i="55"/>
  <c r="EG91" i="55" s="1"/>
  <c r="EF90" i="55"/>
  <c r="EG90" i="55" s="1"/>
  <c r="EF89" i="55"/>
  <c r="EG89" i="55" s="1"/>
  <c r="EF88" i="55"/>
  <c r="EG88" i="55" s="1"/>
  <c r="EF87" i="55"/>
  <c r="EG87" i="55" s="1"/>
  <c r="EF86" i="55"/>
  <c r="EG86" i="55" s="1"/>
  <c r="EF85" i="55"/>
  <c r="EG85" i="55" s="1"/>
  <c r="EF84" i="55"/>
  <c r="EG84" i="55" s="1"/>
  <c r="EF83" i="55"/>
  <c r="EG83" i="55" s="1"/>
  <c r="EF82" i="55"/>
  <c r="EG82" i="55" s="1"/>
  <c r="EF81" i="55"/>
  <c r="EG81" i="55" s="1"/>
  <c r="EF80" i="55"/>
  <c r="EG80" i="55" s="1"/>
  <c r="EF79" i="55"/>
  <c r="EG79" i="55" s="1"/>
  <c r="EF78" i="55"/>
  <c r="EG78" i="55" s="1"/>
  <c r="EF77" i="55"/>
  <c r="EG77" i="55" s="1"/>
  <c r="EF76" i="55"/>
  <c r="EG76" i="55" s="1"/>
  <c r="EF73" i="55"/>
  <c r="EG73" i="55" s="1"/>
  <c r="EF72" i="55"/>
  <c r="EG72" i="55" s="1"/>
  <c r="EF71" i="55"/>
  <c r="EG71" i="55" s="1"/>
  <c r="EF70" i="55"/>
  <c r="EG70" i="55" s="1"/>
  <c r="EF69" i="55"/>
  <c r="EG69" i="55" s="1"/>
  <c r="EF67" i="55"/>
  <c r="EG67" i="55" s="1"/>
  <c r="EF66" i="55"/>
  <c r="EG66" i="55" s="1"/>
  <c r="EF65" i="55"/>
  <c r="EG65" i="55" s="1"/>
  <c r="EF64" i="55"/>
  <c r="EG64" i="55" s="1"/>
  <c r="EF63" i="55"/>
  <c r="EG63" i="55" s="1"/>
  <c r="EF62" i="55"/>
  <c r="EG62" i="55" s="1"/>
  <c r="EF61" i="55"/>
  <c r="EG61" i="55" s="1"/>
  <c r="EF59" i="55"/>
  <c r="EG59" i="55" s="1"/>
  <c r="EF51" i="55"/>
  <c r="EG51" i="55" s="1"/>
  <c r="EF50" i="55"/>
  <c r="EG50" i="55" s="1"/>
  <c r="EF49" i="55"/>
  <c r="EG49" i="55" s="1"/>
  <c r="EF48" i="55"/>
  <c r="EG48" i="55" s="1"/>
  <c r="EF46" i="55"/>
  <c r="EG46" i="55" s="1"/>
  <c r="EF44" i="55"/>
  <c r="EG44" i="55" s="1"/>
  <c r="EF41" i="55"/>
  <c r="EG41" i="55" s="1"/>
  <c r="EF40" i="55"/>
  <c r="EG40" i="55" s="1"/>
  <c r="EF39" i="55"/>
  <c r="EG39" i="55" s="1"/>
  <c r="EF38" i="55"/>
  <c r="EG38" i="55" s="1"/>
  <c r="EG37" i="55"/>
  <c r="EF36" i="55"/>
  <c r="EG36" i="55" s="1"/>
  <c r="EF35" i="55"/>
  <c r="EG35" i="55" s="1"/>
  <c r="EF34" i="55"/>
  <c r="EG34" i="55" s="1"/>
  <c r="EF33" i="55"/>
  <c r="EG33" i="55" s="1"/>
  <c r="EF32" i="55"/>
  <c r="EG32" i="55" s="1"/>
  <c r="EF31" i="55"/>
  <c r="EG31" i="55" s="1"/>
  <c r="EF30" i="55"/>
  <c r="EG30" i="55" s="1"/>
  <c r="EF29" i="55"/>
  <c r="EG29" i="55" s="1"/>
  <c r="EF28" i="55"/>
  <c r="EG28" i="55" s="1"/>
  <c r="EF27" i="55"/>
  <c r="EG27" i="55" s="1"/>
  <c r="EF26" i="55"/>
  <c r="EG26" i="55" s="1"/>
  <c r="EF25" i="55"/>
  <c r="EG25" i="55" s="1"/>
  <c r="EF24" i="55"/>
  <c r="EG24" i="55" s="1"/>
  <c r="EF23" i="55"/>
  <c r="EG23" i="55" s="1"/>
  <c r="EF22" i="55"/>
  <c r="EG22" i="55" s="1"/>
  <c r="EF21" i="55"/>
  <c r="EG21" i="55" s="1"/>
  <c r="EF20" i="55"/>
  <c r="EG20" i="55" s="1"/>
  <c r="EF19" i="55"/>
  <c r="EG19" i="55" s="1"/>
  <c r="EF18" i="55"/>
  <c r="EG18" i="55" s="1"/>
  <c r="EF17" i="55"/>
  <c r="EG17" i="55" s="1"/>
  <c r="EF16" i="55"/>
  <c r="EG16" i="55" s="1"/>
  <c r="EF15" i="55"/>
  <c r="EG15" i="55" s="1"/>
  <c r="EF14" i="55"/>
  <c r="EG14" i="55" s="1"/>
  <c r="EF11" i="55"/>
  <c r="EG11" i="55" s="1"/>
  <c r="EF10" i="55"/>
  <c r="EG10" i="55" s="1"/>
  <c r="EF9" i="55"/>
  <c r="EG9" i="55" s="1"/>
  <c r="EF8" i="55"/>
  <c r="EG8" i="55" s="1"/>
  <c r="EF7" i="55"/>
  <c r="EG7" i="55" s="1"/>
  <c r="EF6" i="55"/>
  <c r="EG6" i="55" s="1"/>
  <c r="EF5" i="55"/>
  <c r="EG5" i="55" s="1"/>
  <c r="DZ106" i="55"/>
  <c r="EA106" i="55" s="1"/>
  <c r="DZ101" i="55"/>
  <c r="EA101" i="55" s="1"/>
  <c r="DZ100" i="55"/>
  <c r="EA100" i="55" s="1"/>
  <c r="DZ99" i="55"/>
  <c r="EA99" i="55" s="1"/>
  <c r="DZ98" i="55"/>
  <c r="EA98" i="55" s="1"/>
  <c r="DZ97" i="55"/>
  <c r="EA97" i="55" s="1"/>
  <c r="DZ96" i="55"/>
  <c r="EA96" i="55" s="1"/>
  <c r="DZ95" i="55"/>
  <c r="EA95" i="55" s="1"/>
  <c r="DZ94" i="55"/>
  <c r="EA94" i="55" s="1"/>
  <c r="DZ93" i="55"/>
  <c r="EA93" i="55" s="1"/>
  <c r="DZ92" i="55"/>
  <c r="EA92" i="55" s="1"/>
  <c r="DZ91" i="55"/>
  <c r="EA91" i="55" s="1"/>
  <c r="DZ90" i="55"/>
  <c r="EA90" i="55" s="1"/>
  <c r="DZ89" i="55"/>
  <c r="EA89" i="55" s="1"/>
  <c r="DZ88" i="55"/>
  <c r="EA88" i="55" s="1"/>
  <c r="DZ87" i="55"/>
  <c r="EA87" i="55" s="1"/>
  <c r="DZ86" i="55"/>
  <c r="EA86" i="55" s="1"/>
  <c r="DZ85" i="55"/>
  <c r="EA85" i="55" s="1"/>
  <c r="DZ84" i="55"/>
  <c r="EA84" i="55" s="1"/>
  <c r="DZ83" i="55"/>
  <c r="EA83" i="55" s="1"/>
  <c r="DZ82" i="55"/>
  <c r="EA82" i="55" s="1"/>
  <c r="DZ81" i="55"/>
  <c r="EA81" i="55" s="1"/>
  <c r="DZ80" i="55"/>
  <c r="EA80" i="55" s="1"/>
  <c r="DZ79" i="55"/>
  <c r="EA79" i="55" s="1"/>
  <c r="DZ78" i="55"/>
  <c r="EA78" i="55" s="1"/>
  <c r="DZ77" i="55"/>
  <c r="EA77" i="55" s="1"/>
  <c r="DZ76" i="55"/>
  <c r="EA76" i="55" s="1"/>
  <c r="DZ73" i="55"/>
  <c r="EA73" i="55" s="1"/>
  <c r="DZ72" i="55"/>
  <c r="EA72" i="55" s="1"/>
  <c r="DZ71" i="55"/>
  <c r="EA71" i="55" s="1"/>
  <c r="DZ70" i="55"/>
  <c r="EA70" i="55" s="1"/>
  <c r="DZ69" i="55"/>
  <c r="EA69" i="55" s="1"/>
  <c r="DZ67" i="55"/>
  <c r="EA67" i="55" s="1"/>
  <c r="DZ66" i="55"/>
  <c r="EA66" i="55" s="1"/>
  <c r="DZ65" i="55"/>
  <c r="EA65" i="55" s="1"/>
  <c r="DZ64" i="55"/>
  <c r="EA64" i="55" s="1"/>
  <c r="DZ63" i="55"/>
  <c r="EA63" i="55" s="1"/>
  <c r="DZ62" i="55"/>
  <c r="EA62" i="55" s="1"/>
  <c r="DZ61" i="55"/>
  <c r="EA61" i="55" s="1"/>
  <c r="DZ59" i="55"/>
  <c r="EA59" i="55" s="1"/>
  <c r="DZ51" i="55"/>
  <c r="EA51" i="55" s="1"/>
  <c r="DZ50" i="55"/>
  <c r="EA50" i="55" s="1"/>
  <c r="DZ49" i="55"/>
  <c r="EA49" i="55" s="1"/>
  <c r="DZ48" i="55"/>
  <c r="EA48" i="55" s="1"/>
  <c r="DZ46" i="55"/>
  <c r="EA46" i="55" s="1"/>
  <c r="DZ44" i="55"/>
  <c r="EA44" i="55" s="1"/>
  <c r="DZ41" i="55"/>
  <c r="EA41" i="55" s="1"/>
  <c r="DZ40" i="55"/>
  <c r="EA40" i="55" s="1"/>
  <c r="DZ39" i="55"/>
  <c r="EA39" i="55" s="1"/>
  <c r="DZ38" i="55"/>
  <c r="EA38" i="55" s="1"/>
  <c r="EA37" i="55"/>
  <c r="DZ36" i="55"/>
  <c r="EA36" i="55" s="1"/>
  <c r="DZ35" i="55"/>
  <c r="EA35" i="55" s="1"/>
  <c r="DZ34" i="55"/>
  <c r="EA34" i="55" s="1"/>
  <c r="DZ33" i="55"/>
  <c r="EA33" i="55" s="1"/>
  <c r="DZ32" i="55"/>
  <c r="EA32" i="55" s="1"/>
  <c r="DZ31" i="55"/>
  <c r="EA31" i="55" s="1"/>
  <c r="DZ30" i="55"/>
  <c r="EA30" i="55" s="1"/>
  <c r="DZ29" i="55"/>
  <c r="EA29" i="55" s="1"/>
  <c r="DZ28" i="55"/>
  <c r="EA28" i="55" s="1"/>
  <c r="DZ27" i="55"/>
  <c r="EA27" i="55" s="1"/>
  <c r="DZ26" i="55"/>
  <c r="EA26" i="55" s="1"/>
  <c r="DZ25" i="55"/>
  <c r="EA25" i="55" s="1"/>
  <c r="DZ24" i="55"/>
  <c r="EA24" i="55" s="1"/>
  <c r="DZ23" i="55"/>
  <c r="EA23" i="55" s="1"/>
  <c r="DZ22" i="55"/>
  <c r="EA22" i="55" s="1"/>
  <c r="DZ21" i="55"/>
  <c r="EA21" i="55" s="1"/>
  <c r="DZ20" i="55"/>
  <c r="EA20" i="55" s="1"/>
  <c r="DZ19" i="55"/>
  <c r="EA19" i="55" s="1"/>
  <c r="DZ18" i="55"/>
  <c r="EA18" i="55" s="1"/>
  <c r="DZ17" i="55"/>
  <c r="EA17" i="55" s="1"/>
  <c r="DZ16" i="55"/>
  <c r="EA16" i="55" s="1"/>
  <c r="DZ15" i="55"/>
  <c r="EA15" i="55" s="1"/>
  <c r="DZ14" i="55"/>
  <c r="EA14" i="55" s="1"/>
  <c r="DZ11" i="55"/>
  <c r="EA11" i="55" s="1"/>
  <c r="DZ10" i="55"/>
  <c r="EA10" i="55" s="1"/>
  <c r="DZ9" i="55"/>
  <c r="EA9" i="55" s="1"/>
  <c r="DZ8" i="55"/>
  <c r="EA8" i="55" s="1"/>
  <c r="DZ7" i="55"/>
  <c r="EA7" i="55" s="1"/>
  <c r="DZ6" i="55"/>
  <c r="EA6" i="55" s="1"/>
  <c r="DZ5" i="55"/>
  <c r="EA5" i="55" s="1"/>
  <c r="DT106" i="55"/>
  <c r="DU106" i="55" s="1"/>
  <c r="DT101" i="55"/>
  <c r="DU101" i="55" s="1"/>
  <c r="DT100" i="55"/>
  <c r="DU100" i="55" s="1"/>
  <c r="DT99" i="55"/>
  <c r="DU99" i="55" s="1"/>
  <c r="DT98" i="55"/>
  <c r="DU98" i="55" s="1"/>
  <c r="DT97" i="55"/>
  <c r="DU97" i="55" s="1"/>
  <c r="DT96" i="55"/>
  <c r="DU96" i="55" s="1"/>
  <c r="DT95" i="55"/>
  <c r="DU95" i="55" s="1"/>
  <c r="DT94" i="55"/>
  <c r="DU94" i="55" s="1"/>
  <c r="DT93" i="55"/>
  <c r="DU93" i="55" s="1"/>
  <c r="DT92" i="55"/>
  <c r="DU92" i="55" s="1"/>
  <c r="DT91" i="55"/>
  <c r="DU91" i="55" s="1"/>
  <c r="DT90" i="55"/>
  <c r="DU90" i="55" s="1"/>
  <c r="DT89" i="55"/>
  <c r="DU89" i="55" s="1"/>
  <c r="DT88" i="55"/>
  <c r="DU88" i="55" s="1"/>
  <c r="DT87" i="55"/>
  <c r="DU87" i="55" s="1"/>
  <c r="DT86" i="55"/>
  <c r="DU86" i="55" s="1"/>
  <c r="DT85" i="55"/>
  <c r="DU85" i="55" s="1"/>
  <c r="DT84" i="55"/>
  <c r="DU84" i="55" s="1"/>
  <c r="DT83" i="55"/>
  <c r="DU83" i="55" s="1"/>
  <c r="DT82" i="55"/>
  <c r="DU82" i="55" s="1"/>
  <c r="DT81" i="55"/>
  <c r="DU81" i="55" s="1"/>
  <c r="DT80" i="55"/>
  <c r="DU80" i="55" s="1"/>
  <c r="DT79" i="55"/>
  <c r="DU79" i="55" s="1"/>
  <c r="DT78" i="55"/>
  <c r="DU78" i="55" s="1"/>
  <c r="DT77" i="55"/>
  <c r="DU77" i="55" s="1"/>
  <c r="DT76" i="55"/>
  <c r="DU76" i="55" s="1"/>
  <c r="DT73" i="55"/>
  <c r="DU73" i="55" s="1"/>
  <c r="DT72" i="55"/>
  <c r="DU72" i="55" s="1"/>
  <c r="DT71" i="55"/>
  <c r="DU71" i="55" s="1"/>
  <c r="DT70" i="55"/>
  <c r="DU70" i="55" s="1"/>
  <c r="DT69" i="55"/>
  <c r="DU69" i="55" s="1"/>
  <c r="DT67" i="55"/>
  <c r="DU67" i="55" s="1"/>
  <c r="DT66" i="55"/>
  <c r="DU66" i="55" s="1"/>
  <c r="DT65" i="55"/>
  <c r="DU65" i="55" s="1"/>
  <c r="DT64" i="55"/>
  <c r="DU64" i="55" s="1"/>
  <c r="DT63" i="55"/>
  <c r="DU63" i="55" s="1"/>
  <c r="DT62" i="55"/>
  <c r="DU62" i="55" s="1"/>
  <c r="DT61" i="55"/>
  <c r="DU61" i="55" s="1"/>
  <c r="DT59" i="55"/>
  <c r="DU59" i="55" s="1"/>
  <c r="DT51" i="55"/>
  <c r="DU51" i="55" s="1"/>
  <c r="DT50" i="55"/>
  <c r="DU50" i="55" s="1"/>
  <c r="DT49" i="55"/>
  <c r="DU49" i="55" s="1"/>
  <c r="DT48" i="55"/>
  <c r="DU48" i="55" s="1"/>
  <c r="DT46" i="55"/>
  <c r="DU46" i="55" s="1"/>
  <c r="DT44" i="55"/>
  <c r="DU44" i="55" s="1"/>
  <c r="DT41" i="55"/>
  <c r="DU41" i="55" s="1"/>
  <c r="DT40" i="55"/>
  <c r="DU40" i="55" s="1"/>
  <c r="DT39" i="55"/>
  <c r="DU39" i="55" s="1"/>
  <c r="DT38" i="55"/>
  <c r="DU38" i="55" s="1"/>
  <c r="DU37" i="55"/>
  <c r="DT36" i="55"/>
  <c r="DU36" i="55" s="1"/>
  <c r="DT35" i="55"/>
  <c r="DU35" i="55" s="1"/>
  <c r="DT34" i="55"/>
  <c r="DU34" i="55" s="1"/>
  <c r="DT33" i="55"/>
  <c r="DU33" i="55" s="1"/>
  <c r="DT32" i="55"/>
  <c r="DU32" i="55" s="1"/>
  <c r="DT31" i="55"/>
  <c r="DU31" i="55" s="1"/>
  <c r="DT30" i="55"/>
  <c r="DU30" i="55" s="1"/>
  <c r="DT29" i="55"/>
  <c r="DU29" i="55" s="1"/>
  <c r="DT28" i="55"/>
  <c r="DU28" i="55" s="1"/>
  <c r="DT27" i="55"/>
  <c r="DU27" i="55" s="1"/>
  <c r="DT26" i="55"/>
  <c r="DU26" i="55" s="1"/>
  <c r="DT25" i="55"/>
  <c r="DU25" i="55" s="1"/>
  <c r="DT24" i="55"/>
  <c r="DU24" i="55" s="1"/>
  <c r="DT23" i="55"/>
  <c r="DU23" i="55" s="1"/>
  <c r="DT22" i="55"/>
  <c r="DU22" i="55" s="1"/>
  <c r="DT21" i="55"/>
  <c r="DU21" i="55" s="1"/>
  <c r="DT20" i="55"/>
  <c r="DU20" i="55" s="1"/>
  <c r="DT19" i="55"/>
  <c r="DU19" i="55" s="1"/>
  <c r="DT18" i="55"/>
  <c r="DU18" i="55" s="1"/>
  <c r="DT17" i="55"/>
  <c r="DU17" i="55" s="1"/>
  <c r="DT16" i="55"/>
  <c r="DU16" i="55" s="1"/>
  <c r="DT15" i="55"/>
  <c r="DU15" i="55" s="1"/>
  <c r="DT14" i="55"/>
  <c r="DU14" i="55" s="1"/>
  <c r="DT11" i="55"/>
  <c r="DU11" i="55" s="1"/>
  <c r="DT10" i="55"/>
  <c r="DU10" i="55" s="1"/>
  <c r="DT9" i="55"/>
  <c r="DU9" i="55" s="1"/>
  <c r="DT8" i="55"/>
  <c r="DU8" i="55" s="1"/>
  <c r="DT7" i="55"/>
  <c r="DU7" i="55" s="1"/>
  <c r="DT6" i="55"/>
  <c r="DU6" i="55" s="1"/>
  <c r="DT5" i="55"/>
  <c r="DU5" i="55" s="1"/>
  <c r="DN106" i="55"/>
  <c r="DO106" i="55" s="1"/>
  <c r="DN101" i="55"/>
  <c r="DO101" i="55" s="1"/>
  <c r="DN100" i="55"/>
  <c r="DO100" i="55" s="1"/>
  <c r="DN99" i="55"/>
  <c r="DO99" i="55" s="1"/>
  <c r="DN98" i="55"/>
  <c r="DO98" i="55" s="1"/>
  <c r="DN97" i="55"/>
  <c r="DO97" i="55" s="1"/>
  <c r="DN96" i="55"/>
  <c r="DO96" i="55" s="1"/>
  <c r="DN95" i="55"/>
  <c r="DO95" i="55" s="1"/>
  <c r="DN94" i="55"/>
  <c r="DO94" i="55" s="1"/>
  <c r="DN93" i="55"/>
  <c r="DO93" i="55" s="1"/>
  <c r="DN92" i="55"/>
  <c r="DO92" i="55" s="1"/>
  <c r="DN91" i="55"/>
  <c r="DO91" i="55" s="1"/>
  <c r="DN90" i="55"/>
  <c r="DO90" i="55" s="1"/>
  <c r="DN89" i="55"/>
  <c r="DO89" i="55" s="1"/>
  <c r="DN88" i="55"/>
  <c r="DO88" i="55" s="1"/>
  <c r="DN87" i="55"/>
  <c r="DO87" i="55" s="1"/>
  <c r="DN86" i="55"/>
  <c r="DO86" i="55" s="1"/>
  <c r="DN85" i="55"/>
  <c r="DO85" i="55" s="1"/>
  <c r="DN84" i="55"/>
  <c r="DO84" i="55" s="1"/>
  <c r="DN83" i="55"/>
  <c r="DO83" i="55" s="1"/>
  <c r="DN82" i="55"/>
  <c r="DO82" i="55" s="1"/>
  <c r="DN81" i="55"/>
  <c r="DO81" i="55" s="1"/>
  <c r="DN80" i="55"/>
  <c r="DO80" i="55" s="1"/>
  <c r="DN79" i="55"/>
  <c r="DO79" i="55" s="1"/>
  <c r="DN78" i="55"/>
  <c r="DO78" i="55" s="1"/>
  <c r="DN77" i="55"/>
  <c r="DO77" i="55" s="1"/>
  <c r="DN76" i="55"/>
  <c r="DO76" i="55" s="1"/>
  <c r="DN73" i="55"/>
  <c r="DO73" i="55" s="1"/>
  <c r="DN72" i="55"/>
  <c r="DO72" i="55" s="1"/>
  <c r="DN71" i="55"/>
  <c r="DO71" i="55" s="1"/>
  <c r="DN70" i="55"/>
  <c r="DO70" i="55" s="1"/>
  <c r="DN69" i="55"/>
  <c r="DO69" i="55" s="1"/>
  <c r="DN67" i="55"/>
  <c r="DO67" i="55" s="1"/>
  <c r="DN66" i="55"/>
  <c r="DO66" i="55" s="1"/>
  <c r="DN65" i="55"/>
  <c r="DO65" i="55" s="1"/>
  <c r="DN64" i="55"/>
  <c r="DO64" i="55" s="1"/>
  <c r="DN63" i="55"/>
  <c r="DO63" i="55" s="1"/>
  <c r="DN62" i="55"/>
  <c r="DO62" i="55" s="1"/>
  <c r="DN61" i="55"/>
  <c r="DO61" i="55" s="1"/>
  <c r="DN59" i="55"/>
  <c r="DO59" i="55" s="1"/>
  <c r="DN51" i="55"/>
  <c r="DO51" i="55" s="1"/>
  <c r="DN50" i="55"/>
  <c r="DO50" i="55" s="1"/>
  <c r="DN49" i="55"/>
  <c r="DO49" i="55" s="1"/>
  <c r="DN48" i="55"/>
  <c r="DO48" i="55" s="1"/>
  <c r="DN46" i="55"/>
  <c r="DO46" i="55" s="1"/>
  <c r="DN44" i="55"/>
  <c r="DO44" i="55" s="1"/>
  <c r="DN41" i="55"/>
  <c r="DO41" i="55" s="1"/>
  <c r="DN40" i="55"/>
  <c r="DO40" i="55" s="1"/>
  <c r="DN39" i="55"/>
  <c r="DO39" i="55" s="1"/>
  <c r="DN38" i="55"/>
  <c r="DO38" i="55" s="1"/>
  <c r="DO37" i="55"/>
  <c r="DN36" i="55"/>
  <c r="DO36" i="55" s="1"/>
  <c r="DN35" i="55"/>
  <c r="DO35" i="55" s="1"/>
  <c r="DN34" i="55"/>
  <c r="DO34" i="55" s="1"/>
  <c r="DN33" i="55"/>
  <c r="DO33" i="55" s="1"/>
  <c r="DN32" i="55"/>
  <c r="DO32" i="55" s="1"/>
  <c r="DN31" i="55"/>
  <c r="DO31" i="55" s="1"/>
  <c r="DN30" i="55"/>
  <c r="DO30" i="55" s="1"/>
  <c r="DN29" i="55"/>
  <c r="DO29" i="55" s="1"/>
  <c r="DN28" i="55"/>
  <c r="DO28" i="55" s="1"/>
  <c r="DN27" i="55"/>
  <c r="DO27" i="55" s="1"/>
  <c r="DN26" i="55"/>
  <c r="DO26" i="55" s="1"/>
  <c r="DN25" i="55"/>
  <c r="DO25" i="55" s="1"/>
  <c r="DN24" i="55"/>
  <c r="DO24" i="55" s="1"/>
  <c r="DN23" i="55"/>
  <c r="DO23" i="55" s="1"/>
  <c r="DN22" i="55"/>
  <c r="DO22" i="55" s="1"/>
  <c r="DN21" i="55"/>
  <c r="DO21" i="55" s="1"/>
  <c r="DN20" i="55"/>
  <c r="DO20" i="55" s="1"/>
  <c r="DN19" i="55"/>
  <c r="DO19" i="55" s="1"/>
  <c r="DN18" i="55"/>
  <c r="DO18" i="55" s="1"/>
  <c r="DN17" i="55"/>
  <c r="DO17" i="55" s="1"/>
  <c r="DN16" i="55"/>
  <c r="DO16" i="55" s="1"/>
  <c r="DN15" i="55"/>
  <c r="DO15" i="55" s="1"/>
  <c r="DN14" i="55"/>
  <c r="DO14" i="55" s="1"/>
  <c r="DN11" i="55"/>
  <c r="DO11" i="55" s="1"/>
  <c r="DN10" i="55"/>
  <c r="DO10" i="55" s="1"/>
  <c r="DN9" i="55"/>
  <c r="DO9" i="55" s="1"/>
  <c r="DN8" i="55"/>
  <c r="DO8" i="55" s="1"/>
  <c r="DN7" i="55"/>
  <c r="DO7" i="55" s="1"/>
  <c r="DN6" i="55"/>
  <c r="DO6" i="55" s="1"/>
  <c r="DN5" i="55"/>
  <c r="DO5" i="55" s="1"/>
  <c r="DH106" i="55"/>
  <c r="DI106" i="55" s="1"/>
  <c r="DH101" i="55"/>
  <c r="DI101" i="55" s="1"/>
  <c r="DH100" i="55"/>
  <c r="DI100" i="55" s="1"/>
  <c r="DH99" i="55"/>
  <c r="DI99" i="55" s="1"/>
  <c r="DH98" i="55"/>
  <c r="DI98" i="55" s="1"/>
  <c r="DH97" i="55"/>
  <c r="DI97" i="55" s="1"/>
  <c r="DH96" i="55"/>
  <c r="DI96" i="55" s="1"/>
  <c r="DH95" i="55"/>
  <c r="DI95" i="55" s="1"/>
  <c r="DH94" i="55"/>
  <c r="DI94" i="55" s="1"/>
  <c r="DH93" i="55"/>
  <c r="DI93" i="55" s="1"/>
  <c r="DH92" i="55"/>
  <c r="DI92" i="55" s="1"/>
  <c r="DH91" i="55"/>
  <c r="DI91" i="55" s="1"/>
  <c r="DH90" i="55"/>
  <c r="DI90" i="55" s="1"/>
  <c r="DH89" i="55"/>
  <c r="DI89" i="55" s="1"/>
  <c r="DH88" i="55"/>
  <c r="DI88" i="55" s="1"/>
  <c r="DH87" i="55"/>
  <c r="DI87" i="55" s="1"/>
  <c r="DH86" i="55"/>
  <c r="DI86" i="55" s="1"/>
  <c r="DH85" i="55"/>
  <c r="DI85" i="55" s="1"/>
  <c r="DH84" i="55"/>
  <c r="DI84" i="55" s="1"/>
  <c r="DH83" i="55"/>
  <c r="DI83" i="55" s="1"/>
  <c r="DH82" i="55"/>
  <c r="DI82" i="55" s="1"/>
  <c r="DH81" i="55"/>
  <c r="DI81" i="55" s="1"/>
  <c r="DH80" i="55"/>
  <c r="DI80" i="55" s="1"/>
  <c r="DH79" i="55"/>
  <c r="DI79" i="55" s="1"/>
  <c r="DH78" i="55"/>
  <c r="DI78" i="55" s="1"/>
  <c r="DH77" i="55"/>
  <c r="DI77" i="55" s="1"/>
  <c r="DH76" i="55"/>
  <c r="DI76" i="55" s="1"/>
  <c r="DH73" i="55"/>
  <c r="DI73" i="55" s="1"/>
  <c r="DH72" i="55"/>
  <c r="DI72" i="55" s="1"/>
  <c r="DH71" i="55"/>
  <c r="DI71" i="55" s="1"/>
  <c r="DH70" i="55"/>
  <c r="DI70" i="55" s="1"/>
  <c r="DH69" i="55"/>
  <c r="DI69" i="55" s="1"/>
  <c r="DH67" i="55"/>
  <c r="DI67" i="55" s="1"/>
  <c r="DH66" i="55"/>
  <c r="DI66" i="55" s="1"/>
  <c r="DH65" i="55"/>
  <c r="DI65" i="55" s="1"/>
  <c r="DH64" i="55"/>
  <c r="DI64" i="55" s="1"/>
  <c r="DH63" i="55"/>
  <c r="DI63" i="55" s="1"/>
  <c r="DH62" i="55"/>
  <c r="DI62" i="55" s="1"/>
  <c r="DH61" i="55"/>
  <c r="DI61" i="55" s="1"/>
  <c r="DH59" i="55"/>
  <c r="DI59" i="55" s="1"/>
  <c r="DH51" i="55"/>
  <c r="DI51" i="55" s="1"/>
  <c r="DH50" i="55"/>
  <c r="DI50" i="55" s="1"/>
  <c r="DH49" i="55"/>
  <c r="DI49" i="55" s="1"/>
  <c r="DH48" i="55"/>
  <c r="DI48" i="55" s="1"/>
  <c r="DH46" i="55"/>
  <c r="DI46" i="55" s="1"/>
  <c r="DH44" i="55"/>
  <c r="DI44" i="55" s="1"/>
  <c r="DI41" i="55"/>
  <c r="DI40" i="55"/>
  <c r="DI39" i="55"/>
  <c r="DI38" i="55"/>
  <c r="DI37" i="55"/>
  <c r="DH36" i="55"/>
  <c r="DI36" i="55" s="1"/>
  <c r="DH35" i="55"/>
  <c r="DI35" i="55" s="1"/>
  <c r="DH34" i="55"/>
  <c r="DI34" i="55" s="1"/>
  <c r="DH33" i="55"/>
  <c r="DI33" i="55" s="1"/>
  <c r="DH32" i="55"/>
  <c r="DI32" i="55" s="1"/>
  <c r="DH31" i="55"/>
  <c r="DI31" i="55" s="1"/>
  <c r="DH30" i="55"/>
  <c r="DI30" i="55" s="1"/>
  <c r="DH29" i="55"/>
  <c r="DI29" i="55" s="1"/>
  <c r="DH28" i="55"/>
  <c r="DI28" i="55" s="1"/>
  <c r="DH27" i="55"/>
  <c r="DI27" i="55" s="1"/>
  <c r="DH26" i="55"/>
  <c r="DI26" i="55" s="1"/>
  <c r="DH25" i="55"/>
  <c r="DI25" i="55" s="1"/>
  <c r="DH24" i="55"/>
  <c r="DI24" i="55" s="1"/>
  <c r="DH23" i="55"/>
  <c r="DI23" i="55" s="1"/>
  <c r="DH22" i="55"/>
  <c r="DI22" i="55" s="1"/>
  <c r="DH21" i="55"/>
  <c r="DI21" i="55" s="1"/>
  <c r="DH20" i="55"/>
  <c r="DI20" i="55" s="1"/>
  <c r="DH19" i="55"/>
  <c r="DI19" i="55" s="1"/>
  <c r="DH18" i="55"/>
  <c r="DI18" i="55" s="1"/>
  <c r="DH17" i="55"/>
  <c r="DI17" i="55" s="1"/>
  <c r="DH16" i="55"/>
  <c r="DI16" i="55" s="1"/>
  <c r="DH15" i="55"/>
  <c r="DI15" i="55" s="1"/>
  <c r="DH14" i="55"/>
  <c r="DI14" i="55" s="1"/>
  <c r="DH11" i="55"/>
  <c r="DI11" i="55" s="1"/>
  <c r="DH10" i="55"/>
  <c r="DI10" i="55" s="1"/>
  <c r="DH9" i="55"/>
  <c r="DI9" i="55" s="1"/>
  <c r="DH8" i="55"/>
  <c r="DI8" i="55" s="1"/>
  <c r="DH7" i="55"/>
  <c r="DI7" i="55" s="1"/>
  <c r="DH6" i="55"/>
  <c r="DI6" i="55" s="1"/>
  <c r="DH5" i="55"/>
  <c r="DI5" i="55" s="1"/>
  <c r="DB106" i="55"/>
  <c r="DC106" i="55" s="1"/>
  <c r="DB101" i="55"/>
  <c r="DC101" i="55" s="1"/>
  <c r="DB100" i="55"/>
  <c r="DC100" i="55" s="1"/>
  <c r="DB99" i="55"/>
  <c r="DC99" i="55" s="1"/>
  <c r="DB98" i="55"/>
  <c r="DC98" i="55" s="1"/>
  <c r="DB97" i="55"/>
  <c r="DC97" i="55" s="1"/>
  <c r="DB96" i="55"/>
  <c r="DC96" i="55" s="1"/>
  <c r="DB95" i="55"/>
  <c r="DC95" i="55" s="1"/>
  <c r="DB94" i="55"/>
  <c r="DC94" i="55" s="1"/>
  <c r="DB93" i="55"/>
  <c r="DC93" i="55" s="1"/>
  <c r="DB92" i="55"/>
  <c r="DC92" i="55" s="1"/>
  <c r="DB91" i="55"/>
  <c r="DC91" i="55" s="1"/>
  <c r="DB90" i="55"/>
  <c r="DC90" i="55" s="1"/>
  <c r="DB89" i="55"/>
  <c r="DC89" i="55" s="1"/>
  <c r="DB88" i="55"/>
  <c r="DC88" i="55" s="1"/>
  <c r="DB87" i="55"/>
  <c r="DC87" i="55" s="1"/>
  <c r="DB86" i="55"/>
  <c r="DC86" i="55" s="1"/>
  <c r="DB85" i="55"/>
  <c r="DC85" i="55" s="1"/>
  <c r="DB84" i="55"/>
  <c r="DC84" i="55" s="1"/>
  <c r="DB83" i="55"/>
  <c r="DC83" i="55" s="1"/>
  <c r="DB82" i="55"/>
  <c r="DC82" i="55" s="1"/>
  <c r="DB81" i="55"/>
  <c r="DC81" i="55" s="1"/>
  <c r="DB80" i="55"/>
  <c r="DC80" i="55" s="1"/>
  <c r="DB79" i="55"/>
  <c r="DC79" i="55" s="1"/>
  <c r="DB78" i="55"/>
  <c r="DC78" i="55" s="1"/>
  <c r="DB77" i="55"/>
  <c r="DC77" i="55" s="1"/>
  <c r="DB76" i="55"/>
  <c r="DC76" i="55" s="1"/>
  <c r="DB73" i="55"/>
  <c r="DC73" i="55" s="1"/>
  <c r="DB72" i="55"/>
  <c r="DC72" i="55" s="1"/>
  <c r="DB71" i="55"/>
  <c r="DC71" i="55" s="1"/>
  <c r="DB70" i="55"/>
  <c r="DC70" i="55" s="1"/>
  <c r="DB69" i="55"/>
  <c r="DC69" i="55" s="1"/>
  <c r="DB67" i="55"/>
  <c r="DC67" i="55" s="1"/>
  <c r="DB66" i="55"/>
  <c r="DC66" i="55" s="1"/>
  <c r="DB65" i="55"/>
  <c r="DC65" i="55" s="1"/>
  <c r="DB64" i="55"/>
  <c r="DC64" i="55" s="1"/>
  <c r="DB63" i="55"/>
  <c r="DC63" i="55" s="1"/>
  <c r="DB62" i="55"/>
  <c r="DC62" i="55" s="1"/>
  <c r="DB61" i="55"/>
  <c r="DC61" i="55" s="1"/>
  <c r="DB59" i="55"/>
  <c r="DC59" i="55" s="1"/>
  <c r="DB51" i="55"/>
  <c r="DC51" i="55" s="1"/>
  <c r="DB50" i="55"/>
  <c r="DC50" i="55" s="1"/>
  <c r="DB49" i="55"/>
  <c r="DC49" i="55" s="1"/>
  <c r="DB48" i="55"/>
  <c r="DC48" i="55" s="1"/>
  <c r="DB46" i="55"/>
  <c r="DC46" i="55" s="1"/>
  <c r="DB44" i="55"/>
  <c r="DC44" i="55" s="1"/>
  <c r="DB41" i="55"/>
  <c r="DC41" i="55" s="1"/>
  <c r="DB40" i="55"/>
  <c r="DC40" i="55" s="1"/>
  <c r="DB39" i="55"/>
  <c r="DC39" i="55" s="1"/>
  <c r="DB38" i="55"/>
  <c r="DC38" i="55" s="1"/>
  <c r="DC37" i="55"/>
  <c r="DB36" i="55"/>
  <c r="DC36" i="55" s="1"/>
  <c r="DB35" i="55"/>
  <c r="DC35" i="55" s="1"/>
  <c r="DB34" i="55"/>
  <c r="DC34" i="55" s="1"/>
  <c r="DB33" i="55"/>
  <c r="DC33" i="55" s="1"/>
  <c r="DB32" i="55"/>
  <c r="DC32" i="55" s="1"/>
  <c r="DB31" i="55"/>
  <c r="DC31" i="55" s="1"/>
  <c r="DB30" i="55"/>
  <c r="DC30" i="55" s="1"/>
  <c r="DB29" i="55"/>
  <c r="DC29" i="55" s="1"/>
  <c r="DB28" i="55"/>
  <c r="DC28" i="55" s="1"/>
  <c r="DB27" i="55"/>
  <c r="DC27" i="55" s="1"/>
  <c r="DB26" i="55"/>
  <c r="DC26" i="55" s="1"/>
  <c r="DB25" i="55"/>
  <c r="DC25" i="55" s="1"/>
  <c r="DB24" i="55"/>
  <c r="DC24" i="55" s="1"/>
  <c r="DB23" i="55"/>
  <c r="DC23" i="55" s="1"/>
  <c r="DB22" i="55"/>
  <c r="DC22" i="55" s="1"/>
  <c r="DB21" i="55"/>
  <c r="DC21" i="55" s="1"/>
  <c r="DB20" i="55"/>
  <c r="DC20" i="55" s="1"/>
  <c r="DB19" i="55"/>
  <c r="DC19" i="55" s="1"/>
  <c r="DB18" i="55"/>
  <c r="DC18" i="55" s="1"/>
  <c r="DB17" i="55"/>
  <c r="DC17" i="55" s="1"/>
  <c r="DB16" i="55"/>
  <c r="DC16" i="55" s="1"/>
  <c r="DB15" i="55"/>
  <c r="DC15" i="55" s="1"/>
  <c r="DB14" i="55"/>
  <c r="DC14" i="55" s="1"/>
  <c r="DB11" i="55"/>
  <c r="DC11" i="55" s="1"/>
  <c r="DB10" i="55"/>
  <c r="DC10" i="55" s="1"/>
  <c r="DB9" i="55"/>
  <c r="DC9" i="55" s="1"/>
  <c r="DB8" i="55"/>
  <c r="DC8" i="55" s="1"/>
  <c r="DB7" i="55"/>
  <c r="DC7" i="55" s="1"/>
  <c r="DB6" i="55"/>
  <c r="DC6" i="55" s="1"/>
  <c r="DB5" i="55"/>
  <c r="DC5" i="55" s="1"/>
  <c r="C6" i="47"/>
  <c r="D6" i="47"/>
  <c r="E6" i="47"/>
  <c r="F6" i="47"/>
  <c r="G6" i="47"/>
  <c r="H6" i="47"/>
  <c r="I6" i="47"/>
  <c r="J6" i="47"/>
  <c r="K6" i="47"/>
  <c r="C7" i="47"/>
  <c r="D7" i="47"/>
  <c r="E7" i="47"/>
  <c r="F7" i="47"/>
  <c r="G7" i="47"/>
  <c r="H7" i="47"/>
  <c r="I7" i="47"/>
  <c r="J7" i="47"/>
  <c r="K7" i="47"/>
  <c r="H59" i="59" l="1"/>
  <c r="F59" i="59"/>
  <c r="AZ67" i="7"/>
  <c r="G59" i="59"/>
  <c r="AG14" i="59"/>
  <c r="AC14" i="59"/>
  <c r="AM14" i="59"/>
  <c r="AG48" i="59"/>
  <c r="AM48" i="59"/>
  <c r="AC48" i="59"/>
  <c r="AA71" i="7"/>
  <c r="AD46" i="7"/>
  <c r="R6" i="45"/>
  <c r="AG59" i="59" l="1"/>
  <c r="Y59" i="59"/>
  <c r="AC59" i="59"/>
  <c r="AD71" i="7"/>
  <c r="AG46" i="7"/>
  <c r="AG71" i="7" l="1"/>
  <c r="AJ71" i="7" s="1"/>
  <c r="AM71" i="7" s="1"/>
  <c r="AP71" i="7" s="1"/>
  <c r="AS71" i="7" s="1"/>
  <c r="AV71" i="7" s="1"/>
  <c r="W63" i="59" s="1"/>
  <c r="AJ46" i="7"/>
  <c r="E40" i="58"/>
  <c r="E37" i="58"/>
  <c r="E32" i="58"/>
  <c r="E41" i="58"/>
  <c r="G41" i="58" s="1"/>
  <c r="E39" i="58"/>
  <c r="E38" i="58"/>
  <c r="E31" i="58"/>
  <c r="E30" i="58"/>
  <c r="AD32" i="58" l="1"/>
  <c r="AV32" i="58"/>
  <c r="U32" i="58"/>
  <c r="AS32" i="58"/>
  <c r="R32" i="58"/>
  <c r="AP32" i="58"/>
  <c r="O32" i="58"/>
  <c r="AM32" i="58"/>
  <c r="L32" i="58"/>
  <c r="AJ32" i="58"/>
  <c r="X32" i="58"/>
  <c r="I32" i="58"/>
  <c r="AG32" i="58"/>
  <c r="AA32" i="58"/>
  <c r="AY32" i="58"/>
  <c r="F63" i="59"/>
  <c r="AZ71" i="7"/>
  <c r="G63" i="59"/>
  <c r="H63" i="59"/>
  <c r="AM46" i="7"/>
  <c r="AM63" i="59" l="1"/>
  <c r="AG63" i="59"/>
  <c r="Y63" i="59"/>
  <c r="AC63" i="59"/>
  <c r="AP46" i="7"/>
  <c r="F13" i="7"/>
  <c r="C101" i="59"/>
  <c r="E101" i="59"/>
  <c r="C102" i="59"/>
  <c r="E102" i="59"/>
  <c r="C103" i="59"/>
  <c r="E103" i="59"/>
  <c r="C104" i="59"/>
  <c r="E104" i="59"/>
  <c r="E42" i="59"/>
  <c r="C12" i="59"/>
  <c r="E12" i="59"/>
  <c r="FX98" i="55"/>
  <c r="FX99" i="55"/>
  <c r="FX100" i="55"/>
  <c r="FX101" i="55"/>
  <c r="FX106" i="55"/>
  <c r="CV98" i="55"/>
  <c r="CW98" i="55" s="1"/>
  <c r="CV99" i="55"/>
  <c r="CW99" i="55" s="1"/>
  <c r="CV100" i="55"/>
  <c r="CW100" i="55" s="1"/>
  <c r="CV101" i="55"/>
  <c r="CW101" i="55" s="1"/>
  <c r="CO98" i="55"/>
  <c r="CP98" i="55" s="1"/>
  <c r="CO99" i="55"/>
  <c r="CP99" i="55" s="1"/>
  <c r="CO100" i="55"/>
  <c r="CP100" i="55" s="1"/>
  <c r="CO101" i="55"/>
  <c r="CP101" i="55" s="1"/>
  <c r="CH98" i="55"/>
  <c r="CI98" i="55" s="1"/>
  <c r="CH99" i="55"/>
  <c r="CI99" i="55" s="1"/>
  <c r="CH100" i="55"/>
  <c r="CI100" i="55" s="1"/>
  <c r="CH101" i="55"/>
  <c r="CI101" i="55" s="1"/>
  <c r="CA98" i="55"/>
  <c r="CB98" i="55" s="1"/>
  <c r="CA99" i="55"/>
  <c r="CB99" i="55" s="1"/>
  <c r="CA100" i="55"/>
  <c r="CB100" i="55" s="1"/>
  <c r="CA101" i="55"/>
  <c r="CB101" i="55" s="1"/>
  <c r="BT98" i="55"/>
  <c r="BU98" i="55" s="1"/>
  <c r="BT99" i="55"/>
  <c r="BU99" i="55" s="1"/>
  <c r="BT100" i="55"/>
  <c r="BU100" i="55" s="1"/>
  <c r="BT101" i="55"/>
  <c r="BU101" i="55" s="1"/>
  <c r="BM98" i="55"/>
  <c r="BN98" i="55" s="1"/>
  <c r="BM99" i="55"/>
  <c r="BN99" i="55" s="1"/>
  <c r="BM100" i="55"/>
  <c r="BN100" i="55" s="1"/>
  <c r="BM101" i="55"/>
  <c r="BN101" i="55" s="1"/>
  <c r="BF98" i="55"/>
  <c r="BG98" i="55" s="1"/>
  <c r="BF99" i="55"/>
  <c r="BG99" i="55" s="1"/>
  <c r="BF100" i="55"/>
  <c r="BG100" i="55" s="1"/>
  <c r="BF101" i="55"/>
  <c r="BG101" i="55" s="1"/>
  <c r="AY98" i="55"/>
  <c r="AZ98" i="55" s="1"/>
  <c r="AY99" i="55"/>
  <c r="AZ99" i="55" s="1"/>
  <c r="AY100" i="55"/>
  <c r="AZ100" i="55" s="1"/>
  <c r="AY101" i="55"/>
  <c r="AZ101" i="55" s="1"/>
  <c r="AR98" i="55"/>
  <c r="AS98" i="55" s="1"/>
  <c r="AR99" i="55"/>
  <c r="AS99" i="55" s="1"/>
  <c r="AR100" i="55"/>
  <c r="AS100" i="55" s="1"/>
  <c r="AR101" i="55"/>
  <c r="AS101" i="55" s="1"/>
  <c r="AK98" i="55"/>
  <c r="AL98" i="55" s="1"/>
  <c r="AK99" i="55"/>
  <c r="AL99" i="55" s="1"/>
  <c r="AK100" i="55"/>
  <c r="AL100" i="55" s="1"/>
  <c r="AK101" i="55"/>
  <c r="AL101" i="55" s="1"/>
  <c r="AD98" i="55"/>
  <c r="AE98" i="55" s="1"/>
  <c r="AD99" i="55"/>
  <c r="AE99" i="55" s="1"/>
  <c r="AD100" i="55"/>
  <c r="AE100" i="55" s="1"/>
  <c r="AD101" i="55"/>
  <c r="AE101" i="55" s="1"/>
  <c r="W98" i="55"/>
  <c r="X98" i="55" s="1"/>
  <c r="W99" i="55"/>
  <c r="X99" i="55" s="1"/>
  <c r="W100" i="55"/>
  <c r="X100" i="55" s="1"/>
  <c r="W101" i="55"/>
  <c r="X101" i="55" s="1"/>
  <c r="P98" i="55"/>
  <c r="Q98" i="55" s="1"/>
  <c r="P99" i="55"/>
  <c r="Q99" i="55" s="1"/>
  <c r="P100" i="55"/>
  <c r="Q100" i="55" s="1"/>
  <c r="P101" i="55"/>
  <c r="Q101" i="55" s="1"/>
  <c r="I98" i="55"/>
  <c r="J98" i="55" s="1"/>
  <c r="I99" i="55"/>
  <c r="J99" i="55" s="1"/>
  <c r="I100" i="55"/>
  <c r="J100" i="55" s="1"/>
  <c r="F43" i="7"/>
  <c r="F44" i="7"/>
  <c r="FX36" i="55"/>
  <c r="FX38" i="55"/>
  <c r="FX39" i="55"/>
  <c r="FX40" i="55"/>
  <c r="FX41" i="55"/>
  <c r="CV39" i="55"/>
  <c r="CW39" i="55" s="1"/>
  <c r="CV40" i="55"/>
  <c r="CW40" i="55" s="1"/>
  <c r="CV41" i="55"/>
  <c r="CW41" i="55" s="1"/>
  <c r="CO40" i="55"/>
  <c r="CP40" i="55" s="1"/>
  <c r="CO41" i="55"/>
  <c r="CP41" i="55" s="1"/>
  <c r="CH40" i="55"/>
  <c r="CI40" i="55" s="1"/>
  <c r="CH41" i="55"/>
  <c r="CI41" i="55" s="1"/>
  <c r="CA40" i="55"/>
  <c r="CB40" i="55" s="1"/>
  <c r="CA41" i="55"/>
  <c r="CB41" i="55" s="1"/>
  <c r="BT40" i="55"/>
  <c r="BU40" i="55" s="1"/>
  <c r="BT41" i="55"/>
  <c r="BU41" i="55" s="1"/>
  <c r="BM40" i="55"/>
  <c r="BN40" i="55" s="1"/>
  <c r="BM41" i="55"/>
  <c r="BN41" i="55" s="1"/>
  <c r="BF40" i="55"/>
  <c r="BG40" i="55" s="1"/>
  <c r="BF41" i="55"/>
  <c r="BG41" i="55" s="1"/>
  <c r="AY40" i="55"/>
  <c r="AZ40" i="55" s="1"/>
  <c r="AY41" i="55"/>
  <c r="AZ41" i="55" s="1"/>
  <c r="AR40" i="55"/>
  <c r="AS40" i="55" s="1"/>
  <c r="AR41" i="55"/>
  <c r="AS41" i="55" s="1"/>
  <c r="AK40" i="55"/>
  <c r="AL40" i="55" s="1"/>
  <c r="AK41" i="55"/>
  <c r="AL41" i="55" s="1"/>
  <c r="AD40" i="55"/>
  <c r="AE40" i="55" s="1"/>
  <c r="AD41" i="55"/>
  <c r="AE41" i="55" s="1"/>
  <c r="W40" i="55"/>
  <c r="X40" i="55" s="1"/>
  <c r="W41" i="55"/>
  <c r="X41" i="55" s="1"/>
  <c r="P40" i="55"/>
  <c r="Q40" i="55" s="1"/>
  <c r="P41" i="55"/>
  <c r="Q41" i="55" s="1"/>
  <c r="I41" i="55"/>
  <c r="J41" i="55" s="1"/>
  <c r="CV11" i="55"/>
  <c r="CW11" i="55" s="1"/>
  <c r="CO11" i="55"/>
  <c r="CP11" i="55" s="1"/>
  <c r="CH11" i="55"/>
  <c r="CI11" i="55" s="1"/>
  <c r="CA11" i="55"/>
  <c r="CB11" i="55" s="1"/>
  <c r="BT11" i="55"/>
  <c r="BU11" i="55" s="1"/>
  <c r="BM11" i="55"/>
  <c r="BN11" i="55" s="1"/>
  <c r="BF11" i="55"/>
  <c r="BG11" i="55" s="1"/>
  <c r="AY11" i="55"/>
  <c r="AZ11" i="55" s="1"/>
  <c r="AR11" i="55"/>
  <c r="AS11" i="55" s="1"/>
  <c r="AK11" i="55"/>
  <c r="AL11" i="55" s="1"/>
  <c r="AD11" i="55"/>
  <c r="AE11" i="55" s="1"/>
  <c r="W11" i="55"/>
  <c r="X11" i="55" s="1"/>
  <c r="FX11" i="55"/>
  <c r="G32" i="58"/>
  <c r="E25" i="58"/>
  <c r="E24" i="58"/>
  <c r="E23" i="58"/>
  <c r="AY23" i="58" s="1"/>
  <c r="E16" i="58"/>
  <c r="G16" i="58" s="1"/>
  <c r="E17" i="58"/>
  <c r="G17" i="58" s="1"/>
  <c r="E18" i="58"/>
  <c r="G18" i="58" s="1"/>
  <c r="E15" i="58"/>
  <c r="G15" i="58" s="1"/>
  <c r="AW37" i="57"/>
  <c r="AW30" i="57"/>
  <c r="AS46" i="7" l="1"/>
  <c r="R24" i="58"/>
  <c r="O25" i="58"/>
  <c r="I23" i="58"/>
  <c r="L16" i="58"/>
  <c r="K44" i="7" s="1"/>
  <c r="AD23" i="58"/>
  <c r="G23" i="58"/>
  <c r="I24" i="58"/>
  <c r="G25" i="58"/>
  <c r="G24" i="58"/>
  <c r="AV23" i="58"/>
  <c r="AG23" i="58"/>
  <c r="U23" i="58"/>
  <c r="AA23" i="58"/>
  <c r="I25" i="58"/>
  <c r="U25" i="58"/>
  <c r="AG25" i="58"/>
  <c r="AS25" i="58"/>
  <c r="AV25" i="58"/>
  <c r="U24" i="58"/>
  <c r="L24" i="58"/>
  <c r="X24" i="58"/>
  <c r="AJ24" i="58"/>
  <c r="AV24" i="58"/>
  <c r="AG24" i="58"/>
  <c r="AS24" i="58"/>
  <c r="AS23" i="58"/>
  <c r="O23" i="58"/>
  <c r="AM23" i="58"/>
  <c r="AY25" i="58"/>
  <c r="AA25" i="58"/>
  <c r="R25" i="58"/>
  <c r="AP25" i="58"/>
  <c r="AJ25" i="58"/>
  <c r="L25" i="58"/>
  <c r="X25" i="58"/>
  <c r="AM25" i="58"/>
  <c r="R23" i="58"/>
  <c r="AP23" i="58"/>
  <c r="AD25" i="58"/>
  <c r="AY24" i="58"/>
  <c r="AM24" i="58"/>
  <c r="AA24" i="58"/>
  <c r="O24" i="58"/>
  <c r="L23" i="58"/>
  <c r="X23" i="58"/>
  <c r="AJ23" i="58"/>
  <c r="AP24" i="58"/>
  <c r="AD24" i="58"/>
  <c r="I17" i="58"/>
  <c r="U17" i="58"/>
  <c r="AG17" i="58"/>
  <c r="AS17" i="58"/>
  <c r="AP17" i="58"/>
  <c r="L17" i="58"/>
  <c r="X17" i="58"/>
  <c r="AJ17" i="58"/>
  <c r="AV17" i="58"/>
  <c r="R17" i="58"/>
  <c r="AD17" i="58"/>
  <c r="O17" i="58"/>
  <c r="AA17" i="58"/>
  <c r="AM17" i="58"/>
  <c r="AY17" i="58"/>
  <c r="R18" i="58"/>
  <c r="Q43" i="7" s="1"/>
  <c r="AD18" i="58"/>
  <c r="AC43" i="7" s="1"/>
  <c r="AP18" i="58"/>
  <c r="AO43" i="7" s="1"/>
  <c r="O18" i="58"/>
  <c r="N43" i="7" s="1"/>
  <c r="AA18" i="58"/>
  <c r="Z43" i="7" s="1"/>
  <c r="AM18" i="58"/>
  <c r="AL43" i="7" s="1"/>
  <c r="I18" i="58"/>
  <c r="H43" i="7" s="1"/>
  <c r="U18" i="58"/>
  <c r="T43" i="7" s="1"/>
  <c r="AG18" i="58"/>
  <c r="AF43" i="7" s="1"/>
  <c r="AS18" i="58"/>
  <c r="AR43" i="7" s="1"/>
  <c r="AY18" i="58"/>
  <c r="AX43" i="7" s="1"/>
  <c r="L18" i="58"/>
  <c r="K43" i="7" s="1"/>
  <c r="X18" i="58"/>
  <c r="W43" i="7" s="1"/>
  <c r="AJ18" i="58"/>
  <c r="AI43" i="7" s="1"/>
  <c r="AV18" i="58"/>
  <c r="AU43" i="7" s="1"/>
  <c r="AP16" i="58"/>
  <c r="AO44" i="7" s="1"/>
  <c r="AD16" i="58"/>
  <c r="AC44" i="7" s="1"/>
  <c r="R16" i="58"/>
  <c r="Q44" i="7" s="1"/>
  <c r="AS16" i="58"/>
  <c r="AR44" i="7" s="1"/>
  <c r="U16" i="58"/>
  <c r="T44" i="7" s="1"/>
  <c r="I16" i="58"/>
  <c r="H44" i="7" s="1"/>
  <c r="I44" i="7" s="1"/>
  <c r="AY16" i="58"/>
  <c r="AX44" i="7" s="1"/>
  <c r="AM16" i="58"/>
  <c r="AL44" i="7" s="1"/>
  <c r="AA16" i="58"/>
  <c r="Z44" i="7" s="1"/>
  <c r="O16" i="58"/>
  <c r="N44" i="7" s="1"/>
  <c r="AG16" i="58"/>
  <c r="AF44" i="7" s="1"/>
  <c r="AV16" i="58"/>
  <c r="AU44" i="7" s="1"/>
  <c r="AJ16" i="58"/>
  <c r="AI44" i="7" s="1"/>
  <c r="X16" i="58"/>
  <c r="W44" i="7" s="1"/>
  <c r="I43" i="7" l="1"/>
  <c r="L43" i="7" s="1"/>
  <c r="O43" i="7" s="1"/>
  <c r="R43" i="7" s="1"/>
  <c r="U43" i="7" s="1"/>
  <c r="X43" i="7" s="1"/>
  <c r="AA43" i="7" s="1"/>
  <c r="AD43" i="7" s="1"/>
  <c r="AG43" i="7" s="1"/>
  <c r="AJ43" i="7" s="1"/>
  <c r="AM43" i="7" s="1"/>
  <c r="AP43" i="7" s="1"/>
  <c r="AS43" i="7" s="1"/>
  <c r="AV43" i="7" s="1"/>
  <c r="AZ43" i="7" s="1"/>
  <c r="I40" i="55"/>
  <c r="J40" i="55" s="1"/>
  <c r="AV46" i="7"/>
  <c r="G45" i="59" s="1"/>
  <c r="L44" i="7"/>
  <c r="O44" i="7" s="1"/>
  <c r="R44" i="7" s="1"/>
  <c r="U44" i="7" s="1"/>
  <c r="X44" i="7" s="1"/>
  <c r="AA44" i="7" s="1"/>
  <c r="AD44" i="7" s="1"/>
  <c r="AG44" i="7" s="1"/>
  <c r="AJ44" i="7" s="1"/>
  <c r="AM44" i="7" s="1"/>
  <c r="AP44" i="7" s="1"/>
  <c r="AS44" i="7" s="1"/>
  <c r="AV44" i="7" s="1"/>
  <c r="F43" i="59" s="1"/>
  <c r="AG43" i="59" s="1"/>
  <c r="B11" i="47"/>
  <c r="B12" i="47"/>
  <c r="C11" i="47"/>
  <c r="C12" i="47"/>
  <c r="AA13" i="20"/>
  <c r="AJ11" i="20"/>
  <c r="AJ10" i="20"/>
  <c r="AJ9" i="20"/>
  <c r="I13" i="20"/>
  <c r="R11" i="20"/>
  <c r="R10" i="20"/>
  <c r="R9" i="20"/>
  <c r="AA13" i="19"/>
  <c r="AJ11" i="19"/>
  <c r="AJ10" i="19"/>
  <c r="AJ9" i="19"/>
  <c r="I13" i="19"/>
  <c r="R11" i="19"/>
  <c r="R10" i="19"/>
  <c r="R9" i="19"/>
  <c r="AA13" i="23"/>
  <c r="AJ11" i="23"/>
  <c r="AJ10" i="23"/>
  <c r="AJ9" i="23"/>
  <c r="AJ8" i="23"/>
  <c r="AJ7" i="23"/>
  <c r="AJ6" i="23"/>
  <c r="AJ5" i="23"/>
  <c r="AJ4" i="23"/>
  <c r="AJ3" i="23"/>
  <c r="I13" i="23"/>
  <c r="R11" i="23"/>
  <c r="R10" i="23"/>
  <c r="R9" i="23"/>
  <c r="AJ11" i="44"/>
  <c r="AJ10" i="44"/>
  <c r="AJ9" i="44"/>
  <c r="AJ8" i="44"/>
  <c r="AJ7" i="44"/>
  <c r="AJ11" i="16"/>
  <c r="AJ10" i="16"/>
  <c r="AJ9" i="16"/>
  <c r="AJ8" i="16"/>
  <c r="AA13" i="22"/>
  <c r="AA13" i="21"/>
  <c r="AJ11" i="21"/>
  <c r="AJ10" i="21"/>
  <c r="AJ9" i="21"/>
  <c r="AJ8" i="21"/>
  <c r="AJ7" i="21"/>
  <c r="AJ6" i="21"/>
  <c r="AJ5" i="21"/>
  <c r="AJ4" i="21"/>
  <c r="AJ3" i="21"/>
  <c r="AJ11" i="22"/>
  <c r="AJ10" i="22"/>
  <c r="AJ9" i="22"/>
  <c r="R8" i="22"/>
  <c r="I13" i="22"/>
  <c r="R11" i="22"/>
  <c r="R10" i="22"/>
  <c r="R9" i="22"/>
  <c r="I13" i="21"/>
  <c r="R11" i="21"/>
  <c r="R10" i="21"/>
  <c r="R9" i="21"/>
  <c r="AA13" i="16"/>
  <c r="I13" i="16"/>
  <c r="AA13" i="44"/>
  <c r="R11" i="16"/>
  <c r="R10" i="16"/>
  <c r="R9" i="16"/>
  <c r="R8" i="16"/>
  <c r="I13" i="44"/>
  <c r="R7" i="44"/>
  <c r="R8" i="44"/>
  <c r="R9" i="44"/>
  <c r="R10" i="44"/>
  <c r="R11" i="44"/>
  <c r="H45" i="59" l="1"/>
  <c r="AZ46" i="7"/>
  <c r="F45" i="59"/>
  <c r="W45" i="59"/>
  <c r="G42" i="59"/>
  <c r="W43" i="59"/>
  <c r="AC43" i="59" s="1"/>
  <c r="H42" i="59"/>
  <c r="AZ44" i="7"/>
  <c r="F42" i="59"/>
  <c r="Y42" i="59" s="1"/>
  <c r="G43" i="59"/>
  <c r="AM43" i="59"/>
  <c r="W42" i="59"/>
  <c r="H43" i="59"/>
  <c r="Y43" i="59"/>
  <c r="AM45" i="59" l="1"/>
  <c r="Y45" i="59"/>
  <c r="AG45" i="59"/>
  <c r="AC45" i="59"/>
  <c r="AM42" i="59"/>
  <c r="AC42" i="59"/>
  <c r="AG42" i="59"/>
  <c r="CV96" i="55"/>
  <c r="CW96" i="55" s="1"/>
  <c r="CV97" i="55"/>
  <c r="CW97" i="55" s="1"/>
  <c r="CO96" i="55"/>
  <c r="CP96" i="55" s="1"/>
  <c r="CO97" i="55"/>
  <c r="CP97" i="55" s="1"/>
  <c r="CH96" i="55"/>
  <c r="CI96" i="55" s="1"/>
  <c r="CH97" i="55"/>
  <c r="CI97" i="55" s="1"/>
  <c r="CA96" i="55"/>
  <c r="CB96" i="55" s="1"/>
  <c r="CA97" i="55"/>
  <c r="CB97" i="55" s="1"/>
  <c r="BT96" i="55"/>
  <c r="BU96" i="55" s="1"/>
  <c r="BT97" i="55"/>
  <c r="BU97" i="55" s="1"/>
  <c r="BM96" i="55"/>
  <c r="BN96" i="55" s="1"/>
  <c r="BM97" i="55"/>
  <c r="BN97" i="55" s="1"/>
  <c r="BF96" i="55"/>
  <c r="BG96" i="55" s="1"/>
  <c r="BF97" i="55"/>
  <c r="BG97" i="55" s="1"/>
  <c r="AY96" i="55"/>
  <c r="AZ96" i="55" s="1"/>
  <c r="AY97" i="55"/>
  <c r="AZ97" i="55" s="1"/>
  <c r="AR97" i="55"/>
  <c r="AS97" i="55" s="1"/>
  <c r="AK97" i="55"/>
  <c r="AL97" i="55" s="1"/>
  <c r="AD97" i="55"/>
  <c r="AE97" i="55" s="1"/>
  <c r="FX96" i="55"/>
  <c r="FX97" i="55"/>
  <c r="I106" i="55"/>
  <c r="J106" i="55" s="1"/>
  <c r="D10" i="47"/>
  <c r="D11" i="47"/>
  <c r="D12" i="47"/>
  <c r="D8" i="47"/>
  <c r="D9" i="47"/>
  <c r="E99" i="59"/>
  <c r="E100" i="59"/>
  <c r="C109" i="59"/>
  <c r="C99" i="59"/>
  <c r="C100" i="59"/>
  <c r="B16" i="47" l="1"/>
  <c r="D16" i="47" l="1"/>
  <c r="E109" i="59" l="1"/>
  <c r="E7" i="59"/>
  <c r="C7" i="59"/>
  <c r="CV106" i="55"/>
  <c r="CW106" i="55" s="1"/>
  <c r="CO106" i="55"/>
  <c r="CP106" i="55" s="1"/>
  <c r="CH106" i="55"/>
  <c r="CI106" i="55" s="1"/>
  <c r="CA106" i="55"/>
  <c r="CB106" i="55" s="1"/>
  <c r="BT106" i="55"/>
  <c r="BU106" i="55" s="1"/>
  <c r="BM106" i="55"/>
  <c r="BN106" i="55" s="1"/>
  <c r="BF106" i="55"/>
  <c r="BG106" i="55" s="1"/>
  <c r="AY106" i="55"/>
  <c r="AZ106" i="55" s="1"/>
  <c r="AR106" i="55"/>
  <c r="AS106" i="55" s="1"/>
  <c r="AK106" i="55"/>
  <c r="AL106" i="55" s="1"/>
  <c r="AD106" i="55"/>
  <c r="AE106" i="55" s="1"/>
  <c r="W106" i="55"/>
  <c r="X106" i="55" s="1"/>
  <c r="P106" i="55"/>
  <c r="Q106" i="55" s="1"/>
  <c r="F8" i="7"/>
  <c r="F39" i="7"/>
  <c r="F41" i="7"/>
  <c r="F42" i="7"/>
  <c r="CV36" i="55"/>
  <c r="CW36" i="55" s="1"/>
  <c r="CW37" i="55"/>
  <c r="CV38" i="55"/>
  <c r="CW38" i="55" s="1"/>
  <c r="CO36" i="55"/>
  <c r="CP36" i="55" s="1"/>
  <c r="CP37" i="55"/>
  <c r="CO38" i="55"/>
  <c r="CP38" i="55" s="1"/>
  <c r="CO39" i="55"/>
  <c r="CP39" i="55" s="1"/>
  <c r="CH36" i="55"/>
  <c r="CI36" i="55" s="1"/>
  <c r="CI37" i="55"/>
  <c r="CH38" i="55"/>
  <c r="CI38" i="55" s="1"/>
  <c r="CH39" i="55"/>
  <c r="CI39" i="55" s="1"/>
  <c r="CA35" i="55"/>
  <c r="CB35" i="55" s="1"/>
  <c r="CA36" i="55"/>
  <c r="CB36" i="55" s="1"/>
  <c r="CB37" i="55"/>
  <c r="CA38" i="55"/>
  <c r="CB38" i="55" s="1"/>
  <c r="CA39" i="55"/>
  <c r="CB39" i="55" s="1"/>
  <c r="BT35" i="55"/>
  <c r="BU35" i="55" s="1"/>
  <c r="BT36" i="55"/>
  <c r="BU36" i="55" s="1"/>
  <c r="BU37" i="55"/>
  <c r="BT38" i="55"/>
  <c r="BU38" i="55" s="1"/>
  <c r="BT39" i="55"/>
  <c r="BU39" i="55" s="1"/>
  <c r="BM35" i="55"/>
  <c r="BN35" i="55" s="1"/>
  <c r="BM36" i="55"/>
  <c r="BN36" i="55" s="1"/>
  <c r="BN37" i="55"/>
  <c r="BM38" i="55"/>
  <c r="BN38" i="55" s="1"/>
  <c r="BM39" i="55"/>
  <c r="BN39" i="55" s="1"/>
  <c r="BF35" i="55"/>
  <c r="BG35" i="55" s="1"/>
  <c r="BF36" i="55"/>
  <c r="BG36" i="55" s="1"/>
  <c r="BG37" i="55"/>
  <c r="BF38" i="55"/>
  <c r="BG38" i="55" s="1"/>
  <c r="BF39" i="55"/>
  <c r="BG39" i="55" s="1"/>
  <c r="AY35" i="55"/>
  <c r="AZ35" i="55" s="1"/>
  <c r="AY36" i="55"/>
  <c r="AZ36" i="55" s="1"/>
  <c r="AZ37" i="55"/>
  <c r="AY38" i="55"/>
  <c r="AZ38" i="55" s="1"/>
  <c r="AY39" i="55"/>
  <c r="AZ39" i="55" s="1"/>
  <c r="AR35" i="55"/>
  <c r="AS35" i="55" s="1"/>
  <c r="AR36" i="55"/>
  <c r="AS36" i="55" s="1"/>
  <c r="AS37" i="55"/>
  <c r="AR38" i="55"/>
  <c r="AS38" i="55" s="1"/>
  <c r="AR39" i="55"/>
  <c r="AS39" i="55" s="1"/>
  <c r="AK35" i="55"/>
  <c r="AL35" i="55" s="1"/>
  <c r="AK36" i="55"/>
  <c r="AL36" i="55" s="1"/>
  <c r="AL37" i="55"/>
  <c r="AK38" i="55"/>
  <c r="AL38" i="55" s="1"/>
  <c r="AK39" i="55"/>
  <c r="AL39" i="55" s="1"/>
  <c r="AD35" i="55"/>
  <c r="AE35" i="55" s="1"/>
  <c r="AD36" i="55"/>
  <c r="AE36" i="55" s="1"/>
  <c r="AE37" i="55"/>
  <c r="AD38" i="55"/>
  <c r="AE38" i="55" s="1"/>
  <c r="AD39" i="55"/>
  <c r="AE39" i="55" s="1"/>
  <c r="W35" i="55"/>
  <c r="X35" i="55" s="1"/>
  <c r="W36" i="55"/>
  <c r="X36" i="55" s="1"/>
  <c r="X37" i="55"/>
  <c r="W38" i="55"/>
  <c r="X38" i="55" s="1"/>
  <c r="W39" i="55"/>
  <c r="X39" i="55" s="1"/>
  <c r="P38" i="55"/>
  <c r="Q38" i="55" s="1"/>
  <c r="P39" i="55"/>
  <c r="Q39" i="55" s="1"/>
  <c r="CV6" i="55"/>
  <c r="CW6" i="55" s="1"/>
  <c r="CO6" i="55"/>
  <c r="CP6" i="55" s="1"/>
  <c r="CH6" i="55"/>
  <c r="CI6" i="55" s="1"/>
  <c r="CA6" i="55"/>
  <c r="CB6" i="55" s="1"/>
  <c r="BT6" i="55"/>
  <c r="BU6" i="55" s="1"/>
  <c r="AK6" i="55"/>
  <c r="AL6" i="55" s="1"/>
  <c r="AK7" i="55"/>
  <c r="AL7" i="55" s="1"/>
  <c r="AR6" i="55"/>
  <c r="AS6" i="55" s="1"/>
  <c r="AR7" i="55"/>
  <c r="AS7" i="55" s="1"/>
  <c r="AY7" i="55"/>
  <c r="AZ7" i="55" s="1"/>
  <c r="AY6" i="55"/>
  <c r="AZ6" i="55" s="1"/>
  <c r="BF6" i="55"/>
  <c r="BG6" i="55" s="1"/>
  <c r="BF7" i="55"/>
  <c r="BG7" i="55" s="1"/>
  <c r="BF9" i="55"/>
  <c r="BG9" i="55" s="1"/>
  <c r="BM6" i="55"/>
  <c r="BN6" i="55" s="1"/>
  <c r="AD6" i="55"/>
  <c r="AE6" i="55" s="1"/>
  <c r="W6" i="55"/>
  <c r="X6" i="55" s="1"/>
  <c r="P6" i="55"/>
  <c r="Q6" i="55" s="1"/>
  <c r="FX6" i="55"/>
  <c r="E40" i="59"/>
  <c r="E41" i="59"/>
  <c r="E20" i="57"/>
  <c r="Q37" i="55" l="1"/>
  <c r="J37" i="55"/>
  <c r="AK8" i="44" l="1"/>
  <c r="AE10" i="44"/>
  <c r="AE3" i="44"/>
  <c r="M8" i="44"/>
  <c r="AK10" i="44"/>
  <c r="AE8" i="44"/>
  <c r="AE5" i="44"/>
  <c r="AK11" i="44"/>
  <c r="AE9" i="44"/>
  <c r="M11" i="44"/>
  <c r="AK9" i="44"/>
  <c r="AE11" i="44"/>
  <c r="AE7" i="44"/>
  <c r="AE4" i="44"/>
  <c r="M9" i="44"/>
  <c r="AK6" i="44"/>
  <c r="M10" i="44"/>
  <c r="AK7" i="44"/>
  <c r="AE6" i="44"/>
  <c r="AK3" i="44"/>
  <c r="S11" i="44"/>
  <c r="S7" i="44"/>
  <c r="S8" i="44"/>
  <c r="AK4" i="44"/>
  <c r="S9" i="44"/>
  <c r="AK5" i="44"/>
  <c r="S10" i="44"/>
  <c r="M7" i="44"/>
  <c r="M3" i="44"/>
  <c r="M6" i="44"/>
  <c r="M5" i="44"/>
  <c r="M4" i="44"/>
  <c r="E36" i="21"/>
  <c r="I9" i="45" l="1"/>
  <c r="C5" i="45" s="1"/>
  <c r="F33" i="7"/>
  <c r="E38" i="59"/>
  <c r="C38" i="59"/>
  <c r="C5" i="20"/>
  <c r="R8" i="20"/>
  <c r="R7" i="20"/>
  <c r="R6" i="20"/>
  <c r="R5" i="20"/>
  <c r="R4" i="20"/>
  <c r="R3" i="20"/>
  <c r="C5" i="19"/>
  <c r="R6" i="19"/>
  <c r="R7" i="19"/>
  <c r="R8" i="19"/>
  <c r="E14" i="71" l="1"/>
  <c r="AY14" i="71" s="1"/>
  <c r="E15" i="71"/>
  <c r="AV15" i="71" s="1"/>
  <c r="E16" i="71"/>
  <c r="G16" i="71" s="1"/>
  <c r="E17" i="71"/>
  <c r="AP17" i="71" s="1"/>
  <c r="AO117" i="7" s="1"/>
  <c r="E13" i="71"/>
  <c r="C6" i="71"/>
  <c r="I7" i="71"/>
  <c r="E8" i="71"/>
  <c r="R5" i="71"/>
  <c r="R4" i="71"/>
  <c r="R3" i="71"/>
  <c r="AP13" i="71" l="1"/>
  <c r="AO8" i="7" s="1"/>
  <c r="G13" i="71"/>
  <c r="U17" i="71"/>
  <c r="T117" i="7" s="1"/>
  <c r="AS16" i="71"/>
  <c r="AR39" i="7" s="1"/>
  <c r="O3" i="71"/>
  <c r="O4" i="71" s="1"/>
  <c r="C8" i="71"/>
  <c r="G17" i="71"/>
  <c r="G15" i="71"/>
  <c r="G14" i="71"/>
  <c r="S3" i="71"/>
  <c r="M4" i="71"/>
  <c r="S5" i="71"/>
  <c r="S4" i="71"/>
  <c r="M5" i="71"/>
  <c r="M3" i="71"/>
  <c r="U13" i="71"/>
  <c r="T8" i="7" s="1"/>
  <c r="R14" i="71"/>
  <c r="AJ14" i="71"/>
  <c r="AD14" i="71"/>
  <c r="AP16" i="71"/>
  <c r="AO39" i="7" s="1"/>
  <c r="AD16" i="71"/>
  <c r="AC39" i="7" s="1"/>
  <c r="L14" i="71"/>
  <c r="AP14" i="71"/>
  <c r="R16" i="71"/>
  <c r="Q39" i="7" s="1"/>
  <c r="I13" i="71"/>
  <c r="H8" i="7" s="1"/>
  <c r="X14" i="71"/>
  <c r="AV14" i="71"/>
  <c r="L16" i="71"/>
  <c r="K39" i="7" s="1"/>
  <c r="AJ16" i="71"/>
  <c r="AI39" i="7" s="1"/>
  <c r="I17" i="71"/>
  <c r="H117" i="7" s="1"/>
  <c r="I117" i="7" s="1"/>
  <c r="AS13" i="71"/>
  <c r="AR8" i="7" s="1"/>
  <c r="AS17" i="71"/>
  <c r="AR117" i="7" s="1"/>
  <c r="AG13" i="71"/>
  <c r="AF8" i="7" s="1"/>
  <c r="X16" i="71"/>
  <c r="W39" i="7" s="1"/>
  <c r="AV16" i="71"/>
  <c r="AU39" i="7" s="1"/>
  <c r="AG17" i="71"/>
  <c r="AF117" i="7" s="1"/>
  <c r="O13" i="71"/>
  <c r="N8" i="7" s="1"/>
  <c r="AA13" i="71"/>
  <c r="Z8" i="7" s="1"/>
  <c r="AM13" i="71"/>
  <c r="AL8" i="7" s="1"/>
  <c r="AY13" i="71"/>
  <c r="AX8" i="7" s="1"/>
  <c r="I15" i="71"/>
  <c r="U15" i="71"/>
  <c r="AG15" i="71"/>
  <c r="AS15" i="71"/>
  <c r="O17" i="71"/>
  <c r="N117" i="7" s="1"/>
  <c r="AA17" i="71"/>
  <c r="Z117" i="7" s="1"/>
  <c r="AM17" i="71"/>
  <c r="AL117" i="7" s="1"/>
  <c r="AY17" i="71"/>
  <c r="L13" i="71"/>
  <c r="K8" i="7" s="1"/>
  <c r="X13" i="71"/>
  <c r="W8" i="7" s="1"/>
  <c r="AJ13" i="71"/>
  <c r="AI8" i="7" s="1"/>
  <c r="AV13" i="71"/>
  <c r="AU8" i="7" s="1"/>
  <c r="I14" i="71"/>
  <c r="U14" i="71"/>
  <c r="AG14" i="71"/>
  <c r="AS14" i="71"/>
  <c r="R15" i="71"/>
  <c r="AD15" i="71"/>
  <c r="AP15" i="71"/>
  <c r="O16" i="71"/>
  <c r="N39" i="7" s="1"/>
  <c r="AA16" i="71"/>
  <c r="Z39" i="7" s="1"/>
  <c r="AM16" i="71"/>
  <c r="AL39" i="7" s="1"/>
  <c r="AY16" i="71"/>
  <c r="AX39" i="7" s="1"/>
  <c r="L17" i="71"/>
  <c r="K117" i="7" s="1"/>
  <c r="X17" i="71"/>
  <c r="W117" i="7" s="1"/>
  <c r="AJ17" i="71"/>
  <c r="AI117" i="7" s="1"/>
  <c r="AV17" i="71"/>
  <c r="AU117" i="7" s="1"/>
  <c r="O15" i="71"/>
  <c r="AA15" i="71"/>
  <c r="AM15" i="71"/>
  <c r="AY15" i="71"/>
  <c r="R13" i="71"/>
  <c r="Q8" i="7" s="1"/>
  <c r="AD13" i="71"/>
  <c r="AC8" i="7" s="1"/>
  <c r="O14" i="71"/>
  <c r="AA14" i="71"/>
  <c r="AM14" i="71"/>
  <c r="L15" i="71"/>
  <c r="X15" i="71"/>
  <c r="AJ15" i="71"/>
  <c r="I16" i="71"/>
  <c r="H39" i="7" s="1"/>
  <c r="U16" i="71"/>
  <c r="T39" i="7" s="1"/>
  <c r="AG16" i="71"/>
  <c r="AF39" i="7" s="1"/>
  <c r="R17" i="71"/>
  <c r="Q117" i="7" s="1"/>
  <c r="AD17" i="71"/>
  <c r="AC117" i="7" s="1"/>
  <c r="AJ8" i="20"/>
  <c r="AJ8" i="19"/>
  <c r="AX117" i="7" l="1"/>
  <c r="AX40" i="7"/>
  <c r="AZ40" i="7" s="1"/>
  <c r="L117" i="7"/>
  <c r="O117" i="7" s="1"/>
  <c r="R117" i="7" s="1"/>
  <c r="P36" i="55"/>
  <c r="Q36" i="55" s="1"/>
  <c r="I39" i="7"/>
  <c r="L39" i="7" s="1"/>
  <c r="O39" i="7" s="1"/>
  <c r="R39" i="7" s="1"/>
  <c r="U39" i="7" s="1"/>
  <c r="X39" i="7" s="1"/>
  <c r="AA39" i="7" s="1"/>
  <c r="AD39" i="7" s="1"/>
  <c r="AG39" i="7" s="1"/>
  <c r="AJ39" i="7" s="1"/>
  <c r="AM39" i="7" s="1"/>
  <c r="AP39" i="7" s="1"/>
  <c r="AS39" i="7" s="1"/>
  <c r="AV39" i="7" s="1"/>
  <c r="I36" i="55"/>
  <c r="J36" i="55" s="1"/>
  <c r="I8" i="7"/>
  <c r="L8" i="7" s="1"/>
  <c r="O8" i="7" s="1"/>
  <c r="R8" i="7" s="1"/>
  <c r="U8" i="7" s="1"/>
  <c r="X8" i="7" s="1"/>
  <c r="AA8" i="7" s="1"/>
  <c r="AD8" i="7" s="1"/>
  <c r="AG8" i="7" s="1"/>
  <c r="AJ8" i="7" s="1"/>
  <c r="AM8" i="7" s="1"/>
  <c r="AP8" i="7" s="1"/>
  <c r="AS8" i="7" s="1"/>
  <c r="AV8" i="7" s="1"/>
  <c r="I6" i="55"/>
  <c r="J6" i="55" s="1"/>
  <c r="O5" i="71"/>
  <c r="O7" i="71" s="1"/>
  <c r="E5" i="71"/>
  <c r="F45" i="65"/>
  <c r="F41" i="65"/>
  <c r="F39" i="65"/>
  <c r="F38" i="65"/>
  <c r="F37" i="65"/>
  <c r="F30" i="65"/>
  <c r="F23" i="65"/>
  <c r="F20" i="65"/>
  <c r="F16" i="65"/>
  <c r="F60" i="65"/>
  <c r="F58" i="65"/>
  <c r="F57" i="65"/>
  <c r="F56" i="65"/>
  <c r="F53" i="65"/>
  <c r="F51" i="65"/>
  <c r="F50" i="65"/>
  <c r="F22" i="65"/>
  <c r="F19" i="65"/>
  <c r="F14" i="65"/>
  <c r="F16" i="47"/>
  <c r="O7" i="47"/>
  <c r="U117" i="7" l="1"/>
  <c r="X117" i="7" s="1"/>
  <c r="AA117" i="7" s="1"/>
  <c r="AD117" i="7" s="1"/>
  <c r="AG117" i="7" s="1"/>
  <c r="AJ117" i="7" s="1"/>
  <c r="AM117" i="7" s="1"/>
  <c r="W7" i="59"/>
  <c r="H7" i="59"/>
  <c r="G7" i="59"/>
  <c r="AZ8" i="7"/>
  <c r="F7" i="59"/>
  <c r="F38" i="59"/>
  <c r="AM38" i="59" s="1"/>
  <c r="AZ39" i="7"/>
  <c r="W38" i="59"/>
  <c r="H38" i="59"/>
  <c r="G38" i="59"/>
  <c r="AP117" i="7" l="1"/>
  <c r="AS117" i="7" s="1"/>
  <c r="AV117" i="7" s="1"/>
  <c r="G109" i="59" s="1"/>
  <c r="Y7" i="59"/>
  <c r="AC7" i="59"/>
  <c r="AM7" i="59"/>
  <c r="AG7" i="59"/>
  <c r="Y38" i="59"/>
  <c r="AC38" i="59"/>
  <c r="AG38" i="59"/>
  <c r="R6" i="57"/>
  <c r="R7" i="57"/>
  <c r="R5" i="57"/>
  <c r="R4" i="57"/>
  <c r="R3" i="57"/>
  <c r="R6" i="58"/>
  <c r="R7" i="58"/>
  <c r="R5" i="58"/>
  <c r="R4" i="58"/>
  <c r="R3" i="58"/>
  <c r="AJ5" i="44"/>
  <c r="AJ6" i="44"/>
  <c r="R6" i="44"/>
  <c r="AJ4" i="44"/>
  <c r="AJ3" i="44"/>
  <c r="R5" i="44"/>
  <c r="R4" i="44"/>
  <c r="R3" i="44"/>
  <c r="AJ7" i="16"/>
  <c r="AJ6" i="16"/>
  <c r="AJ5" i="16"/>
  <c r="AJ4" i="16"/>
  <c r="AJ3" i="16"/>
  <c r="R6" i="16"/>
  <c r="R7" i="16"/>
  <c r="R5" i="16"/>
  <c r="R4" i="16"/>
  <c r="R3" i="16"/>
  <c r="R6" i="21"/>
  <c r="R7" i="21"/>
  <c r="R8" i="21"/>
  <c r="R5" i="21"/>
  <c r="R4" i="21"/>
  <c r="R3" i="21"/>
  <c r="AJ8" i="22"/>
  <c r="AJ7" i="22"/>
  <c r="AJ6" i="22"/>
  <c r="AJ5" i="22"/>
  <c r="AJ4" i="22"/>
  <c r="AJ3" i="22"/>
  <c r="R7" i="22"/>
  <c r="R6" i="22"/>
  <c r="R5" i="22"/>
  <c r="R4" i="22"/>
  <c r="R3" i="22"/>
  <c r="AJ6" i="19"/>
  <c r="AJ7" i="19"/>
  <c r="AJ5" i="19"/>
  <c r="AJ4" i="19"/>
  <c r="AJ3" i="19"/>
  <c r="R5" i="19"/>
  <c r="R4" i="19"/>
  <c r="R3" i="19"/>
  <c r="AJ6" i="20"/>
  <c r="AJ7" i="20"/>
  <c r="AJ5" i="20"/>
  <c r="AJ4" i="20"/>
  <c r="AJ3" i="20"/>
  <c r="R3" i="23"/>
  <c r="R4" i="23"/>
  <c r="R5" i="23"/>
  <c r="R6" i="23"/>
  <c r="R7" i="23"/>
  <c r="H109" i="59" l="1"/>
  <c r="AZ117" i="7"/>
  <c r="W109" i="59"/>
  <c r="F109" i="59"/>
  <c r="Y109" i="59" l="1"/>
  <c r="AM109" i="59"/>
  <c r="AG109" i="59"/>
  <c r="AC109" i="59"/>
  <c r="C6" i="57"/>
  <c r="C19" i="59"/>
  <c r="L6" i="47"/>
  <c r="M6" i="47"/>
  <c r="N6" i="47"/>
  <c r="O6" i="47"/>
  <c r="L7" i="47"/>
  <c r="M7" i="47"/>
  <c r="N7" i="47"/>
  <c r="I8" i="47"/>
  <c r="J8" i="47"/>
  <c r="K8" i="47"/>
  <c r="L8" i="47"/>
  <c r="M8" i="47"/>
  <c r="N8" i="47"/>
  <c r="O8" i="47"/>
  <c r="I9" i="47"/>
  <c r="J9" i="47"/>
  <c r="K9" i="47"/>
  <c r="L9" i="47"/>
  <c r="M9" i="47"/>
  <c r="N9" i="47"/>
  <c r="O9" i="47"/>
  <c r="I10" i="47"/>
  <c r="J10" i="47"/>
  <c r="K10" i="47"/>
  <c r="L10" i="47"/>
  <c r="M10" i="47"/>
  <c r="N10" i="47"/>
  <c r="O10" i="47"/>
  <c r="I11" i="47"/>
  <c r="J11" i="47"/>
  <c r="K11" i="47"/>
  <c r="L11" i="47"/>
  <c r="M11" i="47"/>
  <c r="N11" i="47"/>
  <c r="O11" i="47"/>
  <c r="I12" i="47"/>
  <c r="J12" i="47"/>
  <c r="K12" i="47"/>
  <c r="L12" i="47"/>
  <c r="M12" i="47"/>
  <c r="N12" i="47"/>
  <c r="O12" i="47"/>
  <c r="I13" i="47"/>
  <c r="J13" i="47"/>
  <c r="K13" i="47"/>
  <c r="L13" i="47"/>
  <c r="M13" i="47"/>
  <c r="N13" i="47"/>
  <c r="O13" i="47"/>
  <c r="I15" i="47"/>
  <c r="J15" i="47"/>
  <c r="K15" i="47"/>
  <c r="L15" i="47"/>
  <c r="M15" i="47"/>
  <c r="N15" i="47"/>
  <c r="O15" i="47"/>
  <c r="I16" i="47"/>
  <c r="J16" i="47"/>
  <c r="K16" i="47"/>
  <c r="L16" i="47"/>
  <c r="M16" i="47"/>
  <c r="N16" i="47"/>
  <c r="O16" i="47"/>
  <c r="B6" i="47"/>
  <c r="P6" i="47"/>
  <c r="P7" i="47"/>
  <c r="P8" i="47"/>
  <c r="P9" i="47"/>
  <c r="P10" i="47"/>
  <c r="P11" i="47"/>
  <c r="P12" i="47"/>
  <c r="P13" i="47"/>
  <c r="L18" i="47" l="1"/>
  <c r="M18" i="47"/>
  <c r="I18" i="47"/>
  <c r="Q6" i="47"/>
  <c r="N18" i="47"/>
  <c r="J18" i="47"/>
  <c r="O18" i="47"/>
  <c r="K18" i="47"/>
  <c r="F31" i="65"/>
  <c r="F32" i="65"/>
  <c r="F33" i="65"/>
  <c r="F34" i="65"/>
  <c r="F35" i="65"/>
  <c r="F36" i="65"/>
  <c r="F40" i="65"/>
  <c r="F42" i="65"/>
  <c r="F43" i="65"/>
  <c r="F44" i="65"/>
  <c r="F46" i="65"/>
  <c r="F47" i="65"/>
  <c r="F48" i="65"/>
  <c r="F49" i="65"/>
  <c r="F52" i="65"/>
  <c r="F54" i="65"/>
  <c r="F55" i="65"/>
  <c r="F59" i="65"/>
  <c r="F61" i="65"/>
  <c r="F62" i="65"/>
  <c r="F63" i="65"/>
  <c r="F64" i="65"/>
  <c r="F65" i="65"/>
  <c r="F66" i="65"/>
  <c r="F67" i="65"/>
  <c r="F68" i="65"/>
  <c r="F29" i="65"/>
  <c r="F12" i="65"/>
  <c r="F13" i="65"/>
  <c r="F15" i="65"/>
  <c r="F17" i="65"/>
  <c r="F18" i="65"/>
  <c r="F21" i="65"/>
  <c r="F24" i="65"/>
  <c r="F25" i="65"/>
  <c r="F26" i="65"/>
  <c r="F27" i="65"/>
  <c r="F11" i="65"/>
  <c r="F7" i="65"/>
  <c r="F8" i="65"/>
  <c r="F9" i="65"/>
  <c r="F6" i="65"/>
  <c r="F70" i="65" l="1"/>
  <c r="F9" i="7" l="1"/>
  <c r="F10" i="7"/>
  <c r="F11" i="7"/>
  <c r="F38" i="7" l="1"/>
  <c r="E48" i="22"/>
  <c r="P93" i="55"/>
  <c r="Q93" i="55" s="1"/>
  <c r="W93" i="55"/>
  <c r="X93" i="55" s="1"/>
  <c r="AD93" i="55"/>
  <c r="AE93" i="55" s="1"/>
  <c r="AK93" i="55"/>
  <c r="AL93" i="55" s="1"/>
  <c r="AR93" i="55"/>
  <c r="AS93" i="55" s="1"/>
  <c r="AY93" i="55"/>
  <c r="AZ93" i="55" s="1"/>
  <c r="BF93" i="55"/>
  <c r="BG93" i="55" s="1"/>
  <c r="BM93" i="55"/>
  <c r="BN93" i="55" s="1"/>
  <c r="BT93" i="55"/>
  <c r="BU93" i="55" s="1"/>
  <c r="CA93" i="55"/>
  <c r="CB93" i="55" s="1"/>
  <c r="CH93" i="55"/>
  <c r="CI93" i="55" s="1"/>
  <c r="CO93" i="55"/>
  <c r="CP93" i="55" s="1"/>
  <c r="CV93" i="55"/>
  <c r="CW93" i="55" s="1"/>
  <c r="FX93" i="55"/>
  <c r="W62" i="55"/>
  <c r="X62" i="55" s="1"/>
  <c r="AD62" i="55"/>
  <c r="AE62" i="55" s="1"/>
  <c r="AK62" i="55"/>
  <c r="AL62" i="55" s="1"/>
  <c r="AR62" i="55"/>
  <c r="AS62" i="55" s="1"/>
  <c r="AY62" i="55"/>
  <c r="AZ62" i="55" s="1"/>
  <c r="BF62" i="55"/>
  <c r="BG62" i="55" s="1"/>
  <c r="BM62" i="55"/>
  <c r="BN62" i="55" s="1"/>
  <c r="BT62" i="55"/>
  <c r="BU62" i="55" s="1"/>
  <c r="CA62" i="55"/>
  <c r="CB62" i="55" s="1"/>
  <c r="CH62" i="55"/>
  <c r="CI62" i="55" s="1"/>
  <c r="CO62" i="55"/>
  <c r="CP62" i="55" s="1"/>
  <c r="CV62" i="55"/>
  <c r="CW62" i="55" s="1"/>
  <c r="FX62" i="55"/>
  <c r="AR63" i="55"/>
  <c r="AS63" i="55" s="1"/>
  <c r="AY63" i="55"/>
  <c r="AZ63" i="55" s="1"/>
  <c r="BF63" i="55"/>
  <c r="BG63" i="55" s="1"/>
  <c r="BM63" i="55"/>
  <c r="BN63" i="55" s="1"/>
  <c r="BT63" i="55"/>
  <c r="BU63" i="55" s="1"/>
  <c r="CA63" i="55"/>
  <c r="CB63" i="55" s="1"/>
  <c r="CH63" i="55"/>
  <c r="CI63" i="55" s="1"/>
  <c r="CO63" i="55"/>
  <c r="CP63" i="55" s="1"/>
  <c r="CV63" i="55"/>
  <c r="CW63" i="55" s="1"/>
  <c r="FX63" i="55"/>
  <c r="AK64" i="55"/>
  <c r="AL64" i="55" s="1"/>
  <c r="AR64" i="55"/>
  <c r="AS64" i="55" s="1"/>
  <c r="AY64" i="55"/>
  <c r="AZ64" i="55" s="1"/>
  <c r="BF64" i="55"/>
  <c r="BG64" i="55" s="1"/>
  <c r="BM64" i="55"/>
  <c r="BN64" i="55" s="1"/>
  <c r="BT64" i="55"/>
  <c r="BU64" i="55" s="1"/>
  <c r="CA64" i="55"/>
  <c r="CB64" i="55" s="1"/>
  <c r="CH64" i="55"/>
  <c r="CI64" i="55" s="1"/>
  <c r="CO64" i="55"/>
  <c r="CP64" i="55" s="1"/>
  <c r="CV64" i="55"/>
  <c r="CW64" i="55" s="1"/>
  <c r="FX64" i="55"/>
  <c r="AD65" i="55"/>
  <c r="AE65" i="55" s="1"/>
  <c r="AK65" i="55"/>
  <c r="AL65" i="55" s="1"/>
  <c r="AR65" i="55"/>
  <c r="AS65" i="55" s="1"/>
  <c r="AY65" i="55"/>
  <c r="AZ65" i="55" s="1"/>
  <c r="BF65" i="55"/>
  <c r="BG65" i="55" s="1"/>
  <c r="BM65" i="55"/>
  <c r="BN65" i="55" s="1"/>
  <c r="BT65" i="55"/>
  <c r="BU65" i="55" s="1"/>
  <c r="CA65" i="55"/>
  <c r="CB65" i="55" s="1"/>
  <c r="CH65" i="55"/>
  <c r="CI65" i="55" s="1"/>
  <c r="CO65" i="55"/>
  <c r="CP65" i="55" s="1"/>
  <c r="CV65" i="55"/>
  <c r="CW65" i="55" s="1"/>
  <c r="FX65" i="55"/>
  <c r="AK66" i="55"/>
  <c r="AL66" i="55" s="1"/>
  <c r="AR66" i="55"/>
  <c r="AS66" i="55" s="1"/>
  <c r="AY66" i="55"/>
  <c r="AZ66" i="55" s="1"/>
  <c r="BF66" i="55"/>
  <c r="BG66" i="55" s="1"/>
  <c r="BM66" i="55"/>
  <c r="BN66" i="55" s="1"/>
  <c r="BT66" i="55"/>
  <c r="BU66" i="55" s="1"/>
  <c r="CA66" i="55"/>
  <c r="CB66" i="55" s="1"/>
  <c r="CH66" i="55"/>
  <c r="CI66" i="55" s="1"/>
  <c r="CO66" i="55"/>
  <c r="CP66" i="55" s="1"/>
  <c r="CV66" i="55"/>
  <c r="CW66" i="55" s="1"/>
  <c r="FX66" i="55"/>
  <c r="AK67" i="55"/>
  <c r="AL67" i="55" s="1"/>
  <c r="AR67" i="55"/>
  <c r="AS67" i="55" s="1"/>
  <c r="AY67" i="55"/>
  <c r="AZ67" i="55" s="1"/>
  <c r="BF67" i="55"/>
  <c r="BG67" i="55" s="1"/>
  <c r="BM67" i="55"/>
  <c r="BN67" i="55" s="1"/>
  <c r="BT67" i="55"/>
  <c r="BU67" i="55" s="1"/>
  <c r="CA67" i="55"/>
  <c r="CB67" i="55" s="1"/>
  <c r="CH67" i="55"/>
  <c r="CI67" i="55" s="1"/>
  <c r="CO67" i="55"/>
  <c r="CP67" i="55" s="1"/>
  <c r="CV67" i="55"/>
  <c r="CW67" i="55" s="1"/>
  <c r="FX67" i="55"/>
  <c r="AD69" i="55"/>
  <c r="AE69" i="55" s="1"/>
  <c r="AK69" i="55"/>
  <c r="AL69" i="55" s="1"/>
  <c r="AR69" i="55"/>
  <c r="AS69" i="55" s="1"/>
  <c r="AY69" i="55"/>
  <c r="AZ69" i="55" s="1"/>
  <c r="BF69" i="55"/>
  <c r="BG69" i="55" s="1"/>
  <c r="BM69" i="55"/>
  <c r="BN69" i="55" s="1"/>
  <c r="BT69" i="55"/>
  <c r="BU69" i="55" s="1"/>
  <c r="CA69" i="55"/>
  <c r="CB69" i="55" s="1"/>
  <c r="CH69" i="55"/>
  <c r="CI69" i="55" s="1"/>
  <c r="CO69" i="55"/>
  <c r="CP69" i="55" s="1"/>
  <c r="CV69" i="55"/>
  <c r="CW69" i="55" s="1"/>
  <c r="FX69" i="55"/>
  <c r="AY70" i="55"/>
  <c r="AZ70" i="55" s="1"/>
  <c r="BF70" i="55"/>
  <c r="BG70" i="55" s="1"/>
  <c r="BM70" i="55"/>
  <c r="BN70" i="55" s="1"/>
  <c r="BT70" i="55"/>
  <c r="BU70" i="55" s="1"/>
  <c r="CA70" i="55"/>
  <c r="CB70" i="55" s="1"/>
  <c r="CH70" i="55"/>
  <c r="CI70" i="55" s="1"/>
  <c r="CO70" i="55"/>
  <c r="CP70" i="55" s="1"/>
  <c r="CV70" i="55"/>
  <c r="CW70" i="55" s="1"/>
  <c r="FX70" i="55"/>
  <c r="AR71" i="55"/>
  <c r="AS71" i="55" s="1"/>
  <c r="AY71" i="55"/>
  <c r="AZ71" i="55" s="1"/>
  <c r="BF71" i="55"/>
  <c r="BG71" i="55" s="1"/>
  <c r="BM71" i="55"/>
  <c r="BN71" i="55" s="1"/>
  <c r="BT71" i="55"/>
  <c r="BU71" i="55" s="1"/>
  <c r="CA71" i="55"/>
  <c r="CB71" i="55" s="1"/>
  <c r="CH71" i="55"/>
  <c r="CI71" i="55" s="1"/>
  <c r="CO71" i="55"/>
  <c r="CP71" i="55" s="1"/>
  <c r="CV71" i="55"/>
  <c r="CW71" i="55" s="1"/>
  <c r="FX71" i="55"/>
  <c r="AR72" i="55"/>
  <c r="AS72" i="55" s="1"/>
  <c r="AY72" i="55"/>
  <c r="AZ72" i="55" s="1"/>
  <c r="BF72" i="55"/>
  <c r="BG72" i="55" s="1"/>
  <c r="BM72" i="55"/>
  <c r="BN72" i="55" s="1"/>
  <c r="BT72" i="55"/>
  <c r="BU72" i="55" s="1"/>
  <c r="CA72" i="55"/>
  <c r="CB72" i="55" s="1"/>
  <c r="CH72" i="55"/>
  <c r="CI72" i="55" s="1"/>
  <c r="CO72" i="55"/>
  <c r="CP72" i="55" s="1"/>
  <c r="CV72" i="55"/>
  <c r="CW72" i="55" s="1"/>
  <c r="FX72" i="55"/>
  <c r="AY73" i="55"/>
  <c r="AZ73" i="55" s="1"/>
  <c r="BF73" i="55"/>
  <c r="BG73" i="55" s="1"/>
  <c r="BM73" i="55"/>
  <c r="BN73" i="55" s="1"/>
  <c r="BT73" i="55"/>
  <c r="BU73" i="55" s="1"/>
  <c r="CA73" i="55"/>
  <c r="CB73" i="55" s="1"/>
  <c r="CH73" i="55"/>
  <c r="CI73" i="55" s="1"/>
  <c r="CO73" i="55"/>
  <c r="CP73" i="55" s="1"/>
  <c r="CV73" i="55"/>
  <c r="CW73" i="55" s="1"/>
  <c r="FX73" i="55"/>
  <c r="BF76" i="55"/>
  <c r="BG76" i="55" s="1"/>
  <c r="BM76" i="55"/>
  <c r="BN76" i="55" s="1"/>
  <c r="BT76" i="55"/>
  <c r="BU76" i="55" s="1"/>
  <c r="CA76" i="55"/>
  <c r="CB76" i="55" s="1"/>
  <c r="CH76" i="55"/>
  <c r="CI76" i="55" s="1"/>
  <c r="CO76" i="55"/>
  <c r="CP76" i="55" s="1"/>
  <c r="CV76" i="55"/>
  <c r="CW76" i="55" s="1"/>
  <c r="FX76" i="55"/>
  <c r="W77" i="55"/>
  <c r="X77" i="55" s="1"/>
  <c r="AD77" i="55"/>
  <c r="AE77" i="55" s="1"/>
  <c r="AK77" i="55"/>
  <c r="AL77" i="55" s="1"/>
  <c r="AR77" i="55"/>
  <c r="AS77" i="55" s="1"/>
  <c r="AY77" i="55"/>
  <c r="AZ77" i="55" s="1"/>
  <c r="BF77" i="55"/>
  <c r="BG77" i="55" s="1"/>
  <c r="BM77" i="55"/>
  <c r="BN77" i="55" s="1"/>
  <c r="BT77" i="55"/>
  <c r="BU77" i="55" s="1"/>
  <c r="CA77" i="55"/>
  <c r="CB77" i="55" s="1"/>
  <c r="CH77" i="55"/>
  <c r="CI77" i="55" s="1"/>
  <c r="CO77" i="55"/>
  <c r="CP77" i="55" s="1"/>
  <c r="CV77" i="55"/>
  <c r="CW77" i="55" s="1"/>
  <c r="FX77" i="55"/>
  <c r="AY78" i="55"/>
  <c r="AZ78" i="55" s="1"/>
  <c r="BF78" i="55"/>
  <c r="BG78" i="55" s="1"/>
  <c r="BM78" i="55"/>
  <c r="BN78" i="55" s="1"/>
  <c r="BT78" i="55"/>
  <c r="BU78" i="55" s="1"/>
  <c r="CA78" i="55"/>
  <c r="CB78" i="55" s="1"/>
  <c r="CH78" i="55"/>
  <c r="CI78" i="55" s="1"/>
  <c r="CO78" i="55"/>
  <c r="CP78" i="55" s="1"/>
  <c r="CV78" i="55"/>
  <c r="CW78" i="55" s="1"/>
  <c r="FX78" i="55"/>
  <c r="BF79" i="55"/>
  <c r="BG79" i="55" s="1"/>
  <c r="BM79" i="55"/>
  <c r="BN79" i="55" s="1"/>
  <c r="BT79" i="55"/>
  <c r="BU79" i="55" s="1"/>
  <c r="CA79" i="55"/>
  <c r="CB79" i="55" s="1"/>
  <c r="CH79" i="55"/>
  <c r="CI79" i="55" s="1"/>
  <c r="CO79" i="55"/>
  <c r="CP79" i="55" s="1"/>
  <c r="CV79" i="55"/>
  <c r="CW79" i="55" s="1"/>
  <c r="FX79" i="55"/>
  <c r="AR80" i="55"/>
  <c r="AS80" i="55" s="1"/>
  <c r="AY80" i="55"/>
  <c r="AZ80" i="55" s="1"/>
  <c r="BF80" i="55"/>
  <c r="BG80" i="55" s="1"/>
  <c r="BM80" i="55"/>
  <c r="BN80" i="55" s="1"/>
  <c r="BT80" i="55"/>
  <c r="BU80" i="55" s="1"/>
  <c r="CA80" i="55"/>
  <c r="CB80" i="55" s="1"/>
  <c r="CH80" i="55"/>
  <c r="CI80" i="55" s="1"/>
  <c r="CO80" i="55"/>
  <c r="CP80" i="55" s="1"/>
  <c r="CV80" i="55"/>
  <c r="CW80" i="55" s="1"/>
  <c r="FX80" i="55"/>
  <c r="AY81" i="55"/>
  <c r="AZ81" i="55" s="1"/>
  <c r="BF81" i="55"/>
  <c r="BG81" i="55" s="1"/>
  <c r="BM81" i="55"/>
  <c r="BN81" i="55" s="1"/>
  <c r="BT81" i="55"/>
  <c r="BU81" i="55" s="1"/>
  <c r="CA81" i="55"/>
  <c r="CB81" i="55" s="1"/>
  <c r="CH81" i="55"/>
  <c r="CI81" i="55" s="1"/>
  <c r="CO81" i="55"/>
  <c r="CP81" i="55" s="1"/>
  <c r="CV81" i="55"/>
  <c r="CW81" i="55" s="1"/>
  <c r="FX81" i="55"/>
  <c r="AK82" i="55"/>
  <c r="AL82" i="55" s="1"/>
  <c r="AR82" i="55"/>
  <c r="AS82" i="55" s="1"/>
  <c r="AY82" i="55"/>
  <c r="AZ82" i="55" s="1"/>
  <c r="BF82" i="55"/>
  <c r="BG82" i="55" s="1"/>
  <c r="BM82" i="55"/>
  <c r="BN82" i="55" s="1"/>
  <c r="BT82" i="55"/>
  <c r="BU82" i="55" s="1"/>
  <c r="CA82" i="55"/>
  <c r="CB82" i="55" s="1"/>
  <c r="CH82" i="55"/>
  <c r="CI82" i="55" s="1"/>
  <c r="CO82" i="55"/>
  <c r="CP82" i="55" s="1"/>
  <c r="CV82" i="55"/>
  <c r="CW82" i="55" s="1"/>
  <c r="FX82" i="55"/>
  <c r="AD83" i="55"/>
  <c r="AE83" i="55" s="1"/>
  <c r="AK83" i="55"/>
  <c r="AL83" i="55" s="1"/>
  <c r="AR83" i="55"/>
  <c r="AS83" i="55" s="1"/>
  <c r="AY83" i="55"/>
  <c r="AZ83" i="55" s="1"/>
  <c r="BF83" i="55"/>
  <c r="BG83" i="55" s="1"/>
  <c r="BM83" i="55"/>
  <c r="BN83" i="55" s="1"/>
  <c r="BT83" i="55"/>
  <c r="BU83" i="55" s="1"/>
  <c r="CA83" i="55"/>
  <c r="CB83" i="55" s="1"/>
  <c r="CH83" i="55"/>
  <c r="CI83" i="55" s="1"/>
  <c r="CO83" i="55"/>
  <c r="CP83" i="55" s="1"/>
  <c r="CV83" i="55"/>
  <c r="CW83" i="55" s="1"/>
  <c r="FX83" i="55"/>
  <c r="AD84" i="55"/>
  <c r="AE84" i="55" s="1"/>
  <c r="AK84" i="55"/>
  <c r="AL84" i="55" s="1"/>
  <c r="AR84" i="55"/>
  <c r="AS84" i="55" s="1"/>
  <c r="AY84" i="55"/>
  <c r="AZ84" i="55" s="1"/>
  <c r="BF84" i="55"/>
  <c r="BG84" i="55" s="1"/>
  <c r="BM84" i="55"/>
  <c r="BN84" i="55" s="1"/>
  <c r="BT84" i="55"/>
  <c r="BU84" i="55" s="1"/>
  <c r="CA84" i="55"/>
  <c r="CB84" i="55" s="1"/>
  <c r="CH84" i="55"/>
  <c r="CI84" i="55" s="1"/>
  <c r="CO84" i="55"/>
  <c r="CP84" i="55" s="1"/>
  <c r="CV84" i="55"/>
  <c r="CW84" i="55" s="1"/>
  <c r="FX84" i="55"/>
  <c r="AK85" i="55"/>
  <c r="AL85" i="55" s="1"/>
  <c r="AR85" i="55"/>
  <c r="AS85" i="55" s="1"/>
  <c r="AY85" i="55"/>
  <c r="AZ85" i="55" s="1"/>
  <c r="BF85" i="55"/>
  <c r="BG85" i="55" s="1"/>
  <c r="BM85" i="55"/>
  <c r="BN85" i="55" s="1"/>
  <c r="BT85" i="55"/>
  <c r="BU85" i="55" s="1"/>
  <c r="CA85" i="55"/>
  <c r="CB85" i="55" s="1"/>
  <c r="CH85" i="55"/>
  <c r="CI85" i="55" s="1"/>
  <c r="CO85" i="55"/>
  <c r="CP85" i="55" s="1"/>
  <c r="CV85" i="55"/>
  <c r="CW85" i="55" s="1"/>
  <c r="FX85" i="55"/>
  <c r="AD86" i="55"/>
  <c r="AE86" i="55" s="1"/>
  <c r="AK86" i="55"/>
  <c r="AL86" i="55" s="1"/>
  <c r="AR86" i="55"/>
  <c r="AS86" i="55" s="1"/>
  <c r="AY86" i="55"/>
  <c r="AZ86" i="55" s="1"/>
  <c r="BF86" i="55"/>
  <c r="BG86" i="55" s="1"/>
  <c r="BM86" i="55"/>
  <c r="BN86" i="55" s="1"/>
  <c r="BT86" i="55"/>
  <c r="BU86" i="55" s="1"/>
  <c r="CA86" i="55"/>
  <c r="CB86" i="55" s="1"/>
  <c r="CH86" i="55"/>
  <c r="CI86" i="55" s="1"/>
  <c r="CO86" i="55"/>
  <c r="CP86" i="55" s="1"/>
  <c r="CV86" i="55"/>
  <c r="CW86" i="55" s="1"/>
  <c r="FX86" i="55"/>
  <c r="AD87" i="55"/>
  <c r="AE87" i="55" s="1"/>
  <c r="AK87" i="55"/>
  <c r="AL87" i="55" s="1"/>
  <c r="AR87" i="55"/>
  <c r="AS87" i="55" s="1"/>
  <c r="AY87" i="55"/>
  <c r="AZ87" i="55" s="1"/>
  <c r="BF87" i="55"/>
  <c r="BG87" i="55" s="1"/>
  <c r="BM87" i="55"/>
  <c r="BN87" i="55" s="1"/>
  <c r="BT87" i="55"/>
  <c r="BU87" i="55" s="1"/>
  <c r="CA87" i="55"/>
  <c r="CB87" i="55" s="1"/>
  <c r="CH87" i="55"/>
  <c r="CI87" i="55" s="1"/>
  <c r="CO87" i="55"/>
  <c r="CP87" i="55" s="1"/>
  <c r="CV87" i="55"/>
  <c r="CW87" i="55" s="1"/>
  <c r="FX87" i="55"/>
  <c r="P88" i="55"/>
  <c r="Q88" i="55" s="1"/>
  <c r="W88" i="55"/>
  <c r="X88" i="55" s="1"/>
  <c r="AD88" i="55"/>
  <c r="AE88" i="55" s="1"/>
  <c r="AK88" i="55"/>
  <c r="AL88" i="55" s="1"/>
  <c r="AR88" i="55"/>
  <c r="AS88" i="55" s="1"/>
  <c r="AY88" i="55"/>
  <c r="AZ88" i="55" s="1"/>
  <c r="BF88" i="55"/>
  <c r="BG88" i="55" s="1"/>
  <c r="BM88" i="55"/>
  <c r="BN88" i="55" s="1"/>
  <c r="BT88" i="55"/>
  <c r="BU88" i="55" s="1"/>
  <c r="CA88" i="55"/>
  <c r="CB88" i="55" s="1"/>
  <c r="CH88" i="55"/>
  <c r="CI88" i="55" s="1"/>
  <c r="CO88" i="55"/>
  <c r="CP88" i="55" s="1"/>
  <c r="CV88" i="55"/>
  <c r="CW88" i="55" s="1"/>
  <c r="FX88" i="55"/>
  <c r="P89" i="55"/>
  <c r="Q89" i="55" s="1"/>
  <c r="W89" i="55"/>
  <c r="X89" i="55" s="1"/>
  <c r="AD89" i="55"/>
  <c r="AE89" i="55" s="1"/>
  <c r="AK89" i="55"/>
  <c r="AL89" i="55" s="1"/>
  <c r="AR89" i="55"/>
  <c r="AS89" i="55" s="1"/>
  <c r="AY89" i="55"/>
  <c r="AZ89" i="55" s="1"/>
  <c r="BF89" i="55"/>
  <c r="BG89" i="55" s="1"/>
  <c r="BM89" i="55"/>
  <c r="BN89" i="55" s="1"/>
  <c r="BT89" i="55"/>
  <c r="BU89" i="55" s="1"/>
  <c r="CA89" i="55"/>
  <c r="CB89" i="55" s="1"/>
  <c r="CH89" i="55"/>
  <c r="CI89" i="55" s="1"/>
  <c r="CO89" i="55"/>
  <c r="CP89" i="55" s="1"/>
  <c r="CV89" i="55"/>
  <c r="CW89" i="55" s="1"/>
  <c r="FX89" i="55"/>
  <c r="W90" i="55"/>
  <c r="X90" i="55" s="1"/>
  <c r="AD90" i="55"/>
  <c r="AE90" i="55" s="1"/>
  <c r="AK90" i="55"/>
  <c r="AL90" i="55" s="1"/>
  <c r="AR90" i="55"/>
  <c r="AS90" i="55" s="1"/>
  <c r="AY90" i="55"/>
  <c r="AZ90" i="55" s="1"/>
  <c r="BF90" i="55"/>
  <c r="BG90" i="55" s="1"/>
  <c r="BM90" i="55"/>
  <c r="BN90" i="55" s="1"/>
  <c r="BT90" i="55"/>
  <c r="BU90" i="55" s="1"/>
  <c r="CA90" i="55"/>
  <c r="CB90" i="55" s="1"/>
  <c r="CH90" i="55"/>
  <c r="CI90" i="55" s="1"/>
  <c r="CO90" i="55"/>
  <c r="CP90" i="55" s="1"/>
  <c r="CV90" i="55"/>
  <c r="CW90" i="55" s="1"/>
  <c r="FX90" i="55"/>
  <c r="E11" i="21" l="1"/>
  <c r="R5" i="45" l="1"/>
  <c r="R4" i="45"/>
  <c r="R3" i="45"/>
  <c r="BM7" i="55" l="1"/>
  <c r="BN7" i="55" s="1"/>
  <c r="BT7" i="55"/>
  <c r="BU7" i="55" s="1"/>
  <c r="CA7" i="55"/>
  <c r="CB7" i="55" s="1"/>
  <c r="CH7" i="55"/>
  <c r="CI7" i="55" s="1"/>
  <c r="CO7" i="55"/>
  <c r="CP7" i="55" s="1"/>
  <c r="CV7" i="55"/>
  <c r="CW7" i="55" s="1"/>
  <c r="FX7" i="55"/>
  <c r="CH35" i="55"/>
  <c r="CI35" i="55" s="1"/>
  <c r="CO35" i="55"/>
  <c r="CP35" i="55" s="1"/>
  <c r="CV35" i="55"/>
  <c r="CW35" i="55" s="1"/>
  <c r="FX35" i="55"/>
  <c r="P92" i="55"/>
  <c r="Q92" i="55" s="1"/>
  <c r="W92" i="55"/>
  <c r="X92" i="55" s="1"/>
  <c r="AD92" i="55"/>
  <c r="AE92" i="55" s="1"/>
  <c r="AK92" i="55"/>
  <c r="AL92" i="55" s="1"/>
  <c r="AR92" i="55"/>
  <c r="AS92" i="55" s="1"/>
  <c r="AY92" i="55"/>
  <c r="AZ92" i="55" s="1"/>
  <c r="BF92" i="55"/>
  <c r="BG92" i="55" s="1"/>
  <c r="BM92" i="55"/>
  <c r="BN92" i="55" s="1"/>
  <c r="BT92" i="55"/>
  <c r="BU92" i="55" s="1"/>
  <c r="CA92" i="55"/>
  <c r="CB92" i="55" s="1"/>
  <c r="CH92" i="55"/>
  <c r="CI92" i="55" s="1"/>
  <c r="CO92" i="55"/>
  <c r="CP92" i="55" s="1"/>
  <c r="CV92" i="55"/>
  <c r="CW92" i="55" s="1"/>
  <c r="FX92" i="55"/>
  <c r="BM91" i="55"/>
  <c r="BN91" i="55" s="1"/>
  <c r="BT91" i="55"/>
  <c r="BU91" i="55" s="1"/>
  <c r="CA91" i="55"/>
  <c r="CB91" i="55" s="1"/>
  <c r="CH91" i="55"/>
  <c r="CI91" i="55" s="1"/>
  <c r="CO91" i="55"/>
  <c r="CP91" i="55" s="1"/>
  <c r="CV91" i="55"/>
  <c r="CW91" i="55" s="1"/>
  <c r="FX91" i="55"/>
  <c r="BM94" i="55"/>
  <c r="BN94" i="55" s="1"/>
  <c r="BT94" i="55"/>
  <c r="BU94" i="55" s="1"/>
  <c r="CA94" i="55"/>
  <c r="CB94" i="55" s="1"/>
  <c r="CH94" i="55"/>
  <c r="CI94" i="55" s="1"/>
  <c r="CO94" i="55"/>
  <c r="CP94" i="55" s="1"/>
  <c r="CV94" i="55"/>
  <c r="CW94" i="55" s="1"/>
  <c r="FX94" i="55"/>
  <c r="BM95" i="55"/>
  <c r="BN95" i="55" s="1"/>
  <c r="BT95" i="55"/>
  <c r="BU95" i="55" s="1"/>
  <c r="CA95" i="55"/>
  <c r="CB95" i="55" s="1"/>
  <c r="CH95" i="55"/>
  <c r="CI95" i="55" s="1"/>
  <c r="CO95" i="55"/>
  <c r="CP95" i="55" s="1"/>
  <c r="CV95" i="55"/>
  <c r="CW95" i="55" s="1"/>
  <c r="FX95" i="55"/>
  <c r="BF91" i="55"/>
  <c r="BG91" i="55" s="1"/>
  <c r="BF94" i="55"/>
  <c r="BG94" i="55" s="1"/>
  <c r="BF95" i="55"/>
  <c r="BG95" i="55" s="1"/>
  <c r="AY91" i="55"/>
  <c r="AZ91" i="55" s="1"/>
  <c r="AY94" i="55"/>
  <c r="AZ94" i="55" s="1"/>
  <c r="AY95" i="55"/>
  <c r="AZ95" i="55" s="1"/>
  <c r="AR91" i="55"/>
  <c r="AS91" i="55" s="1"/>
  <c r="AR94" i="55"/>
  <c r="AS94" i="55" s="1"/>
  <c r="AR95" i="55"/>
  <c r="AS95" i="55" s="1"/>
  <c r="AK91" i="55"/>
  <c r="AL91" i="55" s="1"/>
  <c r="AK94" i="55"/>
  <c r="AL94" i="55" s="1"/>
  <c r="AK95" i="55"/>
  <c r="AL95" i="55" s="1"/>
  <c r="AD94" i="55"/>
  <c r="AE94" i="55" s="1"/>
  <c r="AD95" i="55"/>
  <c r="AE95" i="55" s="1"/>
  <c r="W94" i="55"/>
  <c r="X94" i="55" s="1"/>
  <c r="W95" i="55"/>
  <c r="X95" i="55" s="1"/>
  <c r="P94" i="55"/>
  <c r="Q94" i="55" s="1"/>
  <c r="P95" i="55"/>
  <c r="Q95" i="55" s="1"/>
  <c r="E11" i="59" l="1"/>
  <c r="E6" i="59"/>
  <c r="E8" i="59"/>
  <c r="E9" i="59"/>
  <c r="E10" i="59"/>
  <c r="E16" i="59"/>
  <c r="E17" i="59"/>
  <c r="E18" i="59"/>
  <c r="E19" i="59"/>
  <c r="E20" i="59"/>
  <c r="E21" i="59"/>
  <c r="E22" i="59"/>
  <c r="E23" i="59"/>
  <c r="E24" i="59"/>
  <c r="E25" i="59"/>
  <c r="E26" i="59"/>
  <c r="E27" i="59"/>
  <c r="E28" i="59"/>
  <c r="E29" i="59"/>
  <c r="E30" i="59"/>
  <c r="E31" i="59"/>
  <c r="E32" i="59"/>
  <c r="E33" i="59"/>
  <c r="E34" i="59"/>
  <c r="E35" i="59"/>
  <c r="E36" i="59"/>
  <c r="E37" i="59"/>
  <c r="E47" i="59"/>
  <c r="E49" i="59"/>
  <c r="E51" i="59"/>
  <c r="E52" i="59"/>
  <c r="E53" i="59"/>
  <c r="E54" i="59"/>
  <c r="E62" i="59"/>
  <c r="E64" i="59"/>
  <c r="E95" i="59"/>
  <c r="E96" i="59"/>
  <c r="E65" i="59"/>
  <c r="E66" i="59"/>
  <c r="E67" i="59"/>
  <c r="E68" i="59"/>
  <c r="E69" i="59"/>
  <c r="E70" i="59"/>
  <c r="E71" i="59"/>
  <c r="E72" i="59"/>
  <c r="E73" i="59"/>
  <c r="E74" i="59"/>
  <c r="E75" i="59"/>
  <c r="E76" i="59"/>
  <c r="E77" i="59"/>
  <c r="E78" i="59"/>
  <c r="E79" i="59"/>
  <c r="E80" i="59"/>
  <c r="E81" i="59"/>
  <c r="E82" i="59"/>
  <c r="E83" i="59"/>
  <c r="E84" i="59"/>
  <c r="E85" i="59"/>
  <c r="E86" i="59"/>
  <c r="E87" i="59"/>
  <c r="E88" i="59"/>
  <c r="E89" i="59"/>
  <c r="E90" i="59"/>
  <c r="E91" i="59"/>
  <c r="E92" i="59"/>
  <c r="E93" i="59"/>
  <c r="E94" i="59"/>
  <c r="E97" i="59"/>
  <c r="E98" i="59"/>
  <c r="E28" i="57" l="1"/>
  <c r="G28" i="57" s="1"/>
  <c r="E27" i="57"/>
  <c r="G27" i="57" s="1"/>
  <c r="E17" i="57"/>
  <c r="E18" i="57"/>
  <c r="E19" i="57"/>
  <c r="G20" i="57"/>
  <c r="E21" i="57"/>
  <c r="E22" i="57"/>
  <c r="G22" i="57" s="1"/>
  <c r="E16" i="57"/>
  <c r="G16" i="57" s="1"/>
  <c r="E41" i="57"/>
  <c r="G41" i="57" s="1"/>
  <c r="E42" i="57"/>
  <c r="G42" i="57" s="1"/>
  <c r="E43" i="57"/>
  <c r="G43" i="57" s="1"/>
  <c r="E44" i="57"/>
  <c r="G44" i="57" s="1"/>
  <c r="E35" i="57"/>
  <c r="E45" i="57"/>
  <c r="E40" i="57"/>
  <c r="G40" i="57" s="1"/>
  <c r="E34" i="57"/>
  <c r="G34" i="57" s="1"/>
  <c r="E33" i="57"/>
  <c r="G33" i="57" s="1"/>
  <c r="G38" i="58"/>
  <c r="G39" i="58"/>
  <c r="G40" i="58"/>
  <c r="E42" i="58"/>
  <c r="G37" i="58"/>
  <c r="G30" i="58"/>
  <c r="G35" i="57" l="1"/>
  <c r="AY35" i="57"/>
  <c r="AX102" i="7" s="1"/>
  <c r="AM35" i="57"/>
  <c r="AL102" i="7" s="1"/>
  <c r="AA35" i="57"/>
  <c r="Z102" i="7" s="1"/>
  <c r="O35" i="57"/>
  <c r="N102" i="7" s="1"/>
  <c r="AP35" i="57"/>
  <c r="AO102" i="7" s="1"/>
  <c r="AD35" i="57"/>
  <c r="AC102" i="7" s="1"/>
  <c r="R35" i="57"/>
  <c r="Q102" i="7" s="1"/>
  <c r="AS35" i="57"/>
  <c r="AR102" i="7" s="1"/>
  <c r="AG35" i="57"/>
  <c r="AF102" i="7" s="1"/>
  <c r="U35" i="57"/>
  <c r="T102" i="7" s="1"/>
  <c r="I35" i="57"/>
  <c r="H102" i="7" s="1"/>
  <c r="AV35" i="57"/>
  <c r="AU102" i="7" s="1"/>
  <c r="AJ35" i="57"/>
  <c r="AI102" i="7" s="1"/>
  <c r="X35" i="57"/>
  <c r="W102" i="7" s="1"/>
  <c r="L35" i="57"/>
  <c r="K102" i="7" s="1"/>
  <c r="G31" i="58"/>
  <c r="AP31" i="58"/>
  <c r="AV31" i="58"/>
  <c r="AJ31" i="58"/>
  <c r="AD31" i="58"/>
  <c r="X31" i="58"/>
  <c r="R31" i="58"/>
  <c r="L31" i="58"/>
  <c r="AY31" i="58"/>
  <c r="AS31" i="58"/>
  <c r="AM31" i="58"/>
  <c r="AG31" i="58"/>
  <c r="AA31" i="58"/>
  <c r="U31" i="58"/>
  <c r="O31" i="58"/>
  <c r="I31" i="58"/>
  <c r="E52" i="21"/>
  <c r="AY52" i="21" s="1"/>
  <c r="AY41" i="57"/>
  <c r="AX104" i="7" s="1"/>
  <c r="AY42" i="57"/>
  <c r="AX105" i="7" s="1"/>
  <c r="AY43" i="57"/>
  <c r="AX106" i="7" s="1"/>
  <c r="AY44" i="57"/>
  <c r="AX103" i="7" s="1"/>
  <c r="AY45" i="57"/>
  <c r="AY40" i="57"/>
  <c r="AY34" i="57"/>
  <c r="AY33" i="57"/>
  <c r="AY28" i="57"/>
  <c r="AX38" i="7" s="1"/>
  <c r="AY27" i="57"/>
  <c r="AY17" i="57"/>
  <c r="AY18" i="57"/>
  <c r="AY19" i="57"/>
  <c r="AY20" i="57"/>
  <c r="AX41" i="7" s="1"/>
  <c r="AY21" i="57"/>
  <c r="AY22" i="57"/>
  <c r="AX42" i="7" s="1"/>
  <c r="AY16" i="57"/>
  <c r="AX9" i="7" s="1"/>
  <c r="AV15" i="58"/>
  <c r="AU13" i="7" s="1"/>
  <c r="AV30" i="58"/>
  <c r="AY38" i="58"/>
  <c r="AX109" i="7" s="1"/>
  <c r="AY39" i="58"/>
  <c r="AX110" i="7" s="1"/>
  <c r="AY40" i="58"/>
  <c r="AX111" i="7" s="1"/>
  <c r="AY41" i="58"/>
  <c r="AX58" i="7" s="1"/>
  <c r="AY42" i="58"/>
  <c r="AY37" i="58"/>
  <c r="AY30" i="58"/>
  <c r="AX100" i="7" s="1"/>
  <c r="AY15" i="58"/>
  <c r="AX13" i="7" s="1"/>
  <c r="C98" i="59"/>
  <c r="C97" i="59"/>
  <c r="C94" i="59"/>
  <c r="C93" i="59"/>
  <c r="C92" i="59"/>
  <c r="C91" i="59"/>
  <c r="C90" i="59"/>
  <c r="C89" i="59"/>
  <c r="C88" i="59"/>
  <c r="C87" i="59"/>
  <c r="C86" i="59"/>
  <c r="C85" i="59"/>
  <c r="C84" i="59"/>
  <c r="C83" i="59"/>
  <c r="C82" i="59"/>
  <c r="C81" i="59"/>
  <c r="C80" i="59"/>
  <c r="C79" i="59"/>
  <c r="C78" i="59"/>
  <c r="C77" i="59"/>
  <c r="C76" i="59"/>
  <c r="C75" i="59"/>
  <c r="C74" i="59"/>
  <c r="C73" i="59"/>
  <c r="C72" i="59"/>
  <c r="C71" i="59"/>
  <c r="C70" i="59"/>
  <c r="C69" i="59"/>
  <c r="C68" i="59"/>
  <c r="C67" i="59"/>
  <c r="C66" i="59"/>
  <c r="C65" i="59"/>
  <c r="C96" i="59"/>
  <c r="C95" i="59"/>
  <c r="C64" i="59"/>
  <c r="C62" i="59"/>
  <c r="C54" i="59"/>
  <c r="C53" i="59"/>
  <c r="C52" i="59"/>
  <c r="C51" i="59"/>
  <c r="C49" i="59"/>
  <c r="C47" i="59"/>
  <c r="C37" i="59"/>
  <c r="C36" i="59"/>
  <c r="C35" i="59"/>
  <c r="C34" i="59"/>
  <c r="C33" i="59"/>
  <c r="C32" i="59"/>
  <c r="C31" i="59"/>
  <c r="C30" i="59"/>
  <c r="C29" i="59"/>
  <c r="C28" i="59"/>
  <c r="C27" i="59"/>
  <c r="C26" i="59"/>
  <c r="C25" i="59"/>
  <c r="C24" i="59"/>
  <c r="C23" i="59"/>
  <c r="C22" i="59"/>
  <c r="C21" i="59"/>
  <c r="C20" i="59"/>
  <c r="C18" i="59"/>
  <c r="C17" i="59"/>
  <c r="C16" i="59"/>
  <c r="C11" i="59"/>
  <c r="C10" i="59"/>
  <c r="C9" i="59"/>
  <c r="C8" i="59"/>
  <c r="C6" i="59"/>
  <c r="B2" i="59"/>
  <c r="E49" i="22"/>
  <c r="AX99" i="7" l="1"/>
  <c r="AD91" i="55"/>
  <c r="AE91" i="55" s="1"/>
  <c r="W91" i="55"/>
  <c r="X91" i="55" s="1"/>
  <c r="AX101" i="7"/>
  <c r="AY49" i="22"/>
  <c r="G49" i="22"/>
  <c r="H16" i="47"/>
  <c r="G16" i="47"/>
  <c r="E16" i="47"/>
  <c r="C16" i="47"/>
  <c r="H15" i="47"/>
  <c r="G15" i="47"/>
  <c r="F15" i="47"/>
  <c r="B15" i="47"/>
  <c r="Q15" i="47" l="1"/>
  <c r="Q16" i="47"/>
  <c r="G42" i="58"/>
  <c r="E5" i="58" s="1"/>
  <c r="G45" i="57"/>
  <c r="S7" i="58" l="1"/>
  <c r="S3" i="58"/>
  <c r="M4" i="58"/>
  <c r="S4" i="58"/>
  <c r="M5" i="58"/>
  <c r="S5" i="58"/>
  <c r="M6" i="58"/>
  <c r="S6" i="58"/>
  <c r="M7" i="58"/>
  <c r="M3" i="58"/>
  <c r="AV42" i="58"/>
  <c r="AS42" i="58"/>
  <c r="AP42" i="58"/>
  <c r="AM42" i="58"/>
  <c r="AJ42" i="58"/>
  <c r="AG42" i="58"/>
  <c r="AD42" i="58"/>
  <c r="AA42" i="58"/>
  <c r="X42" i="58"/>
  <c r="U42" i="58"/>
  <c r="R42" i="58"/>
  <c r="O42" i="58"/>
  <c r="L42" i="58"/>
  <c r="I42" i="58"/>
  <c r="AV41" i="58"/>
  <c r="AS41" i="58"/>
  <c r="AP41" i="58"/>
  <c r="AM41" i="58"/>
  <c r="AJ41" i="58"/>
  <c r="AG41" i="58"/>
  <c r="AD41" i="58"/>
  <c r="AA41" i="58"/>
  <c r="X41" i="58"/>
  <c r="U41" i="58"/>
  <c r="T58" i="7" s="1"/>
  <c r="R41" i="58"/>
  <c r="O41" i="58"/>
  <c r="L41" i="58"/>
  <c r="I41" i="58"/>
  <c r="H58" i="7" s="1"/>
  <c r="I58" i="7" s="1"/>
  <c r="AV40" i="58"/>
  <c r="AU111" i="7" s="1"/>
  <c r="AS40" i="58"/>
  <c r="AR111" i="7" s="1"/>
  <c r="AP40" i="58"/>
  <c r="AO111" i="7" s="1"/>
  <c r="AM40" i="58"/>
  <c r="AL111" i="7" s="1"/>
  <c r="AJ40" i="58"/>
  <c r="AI111" i="7" s="1"/>
  <c r="AG40" i="58"/>
  <c r="AF111" i="7" s="1"/>
  <c r="AD40" i="58"/>
  <c r="AC111" i="7" s="1"/>
  <c r="AA40" i="58"/>
  <c r="Z111" i="7" s="1"/>
  <c r="X40" i="58"/>
  <c r="W111" i="7" s="1"/>
  <c r="U40" i="58"/>
  <c r="R40" i="58"/>
  <c r="Q111" i="7" s="1"/>
  <c r="O40" i="58"/>
  <c r="N111" i="7" s="1"/>
  <c r="L40" i="58"/>
  <c r="K111" i="7" s="1"/>
  <c r="I40" i="58"/>
  <c r="AV39" i="58"/>
  <c r="AU110" i="7" s="1"/>
  <c r="AS39" i="58"/>
  <c r="AR110" i="7" s="1"/>
  <c r="AP39" i="58"/>
  <c r="AO110" i="7" s="1"/>
  <c r="AM39" i="58"/>
  <c r="AL110" i="7" s="1"/>
  <c r="AJ39" i="58"/>
  <c r="AI110" i="7" s="1"/>
  <c r="AG39" i="58"/>
  <c r="AF110" i="7" s="1"/>
  <c r="AD39" i="58"/>
  <c r="AC110" i="7" s="1"/>
  <c r="AA39" i="58"/>
  <c r="Z110" i="7" s="1"/>
  <c r="X39" i="58"/>
  <c r="W110" i="7" s="1"/>
  <c r="U39" i="58"/>
  <c r="R39" i="58"/>
  <c r="Q110" i="7" s="1"/>
  <c r="O39" i="58"/>
  <c r="N110" i="7" s="1"/>
  <c r="L39" i="58"/>
  <c r="K110" i="7" s="1"/>
  <c r="I39" i="58"/>
  <c r="AV38" i="58"/>
  <c r="AU109" i="7" s="1"/>
  <c r="AS38" i="58"/>
  <c r="AR109" i="7" s="1"/>
  <c r="AP38" i="58"/>
  <c r="AO109" i="7" s="1"/>
  <c r="AM38" i="58"/>
  <c r="AL109" i="7" s="1"/>
  <c r="AJ38" i="58"/>
  <c r="AI109" i="7" s="1"/>
  <c r="AG38" i="58"/>
  <c r="AF109" i="7" s="1"/>
  <c r="AD38" i="58"/>
  <c r="AC109" i="7" s="1"/>
  <c r="AA38" i="58"/>
  <c r="Z109" i="7" s="1"/>
  <c r="X38" i="58"/>
  <c r="W109" i="7" s="1"/>
  <c r="U38" i="58"/>
  <c r="R38" i="58"/>
  <c r="Q109" i="7" s="1"/>
  <c r="O38" i="58"/>
  <c r="N109" i="7" s="1"/>
  <c r="L38" i="58"/>
  <c r="K109" i="7" s="1"/>
  <c r="I38" i="58"/>
  <c r="AV37" i="58"/>
  <c r="AS37" i="58"/>
  <c r="AP37" i="58"/>
  <c r="AM37" i="58"/>
  <c r="AJ37" i="58"/>
  <c r="AG37" i="58"/>
  <c r="AD37" i="58"/>
  <c r="AA37" i="58"/>
  <c r="X37" i="58"/>
  <c r="U37" i="58"/>
  <c r="R37" i="58"/>
  <c r="O37" i="58"/>
  <c r="L37" i="58"/>
  <c r="I37" i="58"/>
  <c r="AS30" i="58"/>
  <c r="AP30" i="58"/>
  <c r="AM30" i="58"/>
  <c r="AJ30" i="58"/>
  <c r="AG30" i="58"/>
  <c r="AD30" i="58"/>
  <c r="AA30" i="58"/>
  <c r="X30" i="58"/>
  <c r="U30" i="58"/>
  <c r="R30" i="58"/>
  <c r="O30" i="58"/>
  <c r="L30" i="58"/>
  <c r="I30" i="58"/>
  <c r="AS15" i="58"/>
  <c r="AR13" i="7" s="1"/>
  <c r="AP15" i="58"/>
  <c r="AO13" i="7" s="1"/>
  <c r="AM15" i="58"/>
  <c r="AL13" i="7" s="1"/>
  <c r="AJ15" i="58"/>
  <c r="AI13" i="7" s="1"/>
  <c r="AG15" i="58"/>
  <c r="AF13" i="7" s="1"/>
  <c r="AD15" i="58"/>
  <c r="AC13" i="7" s="1"/>
  <c r="AA15" i="58"/>
  <c r="Z13" i="7" s="1"/>
  <c r="X15" i="58"/>
  <c r="W13" i="7" s="1"/>
  <c r="U15" i="58"/>
  <c r="T13" i="7" s="1"/>
  <c r="R15" i="58"/>
  <c r="Q13" i="7" s="1"/>
  <c r="O15" i="58"/>
  <c r="N13" i="7" s="1"/>
  <c r="L15" i="58"/>
  <c r="K13" i="7" s="1"/>
  <c r="I15" i="58"/>
  <c r="H13" i="7" s="1"/>
  <c r="E10" i="58"/>
  <c r="E9" i="58"/>
  <c r="I9" i="58"/>
  <c r="E8" i="58"/>
  <c r="U7" i="58"/>
  <c r="U6" i="58"/>
  <c r="C6" i="58"/>
  <c r="U5" i="58"/>
  <c r="U4" i="58"/>
  <c r="U3" i="58"/>
  <c r="O45" i="57"/>
  <c r="R45" i="57"/>
  <c r="U45" i="57"/>
  <c r="X45" i="57"/>
  <c r="AA45" i="57"/>
  <c r="AD45" i="57"/>
  <c r="AG45" i="57"/>
  <c r="AJ45" i="57"/>
  <c r="AM45" i="57"/>
  <c r="AP45" i="57"/>
  <c r="AS45" i="57"/>
  <c r="AV45" i="57"/>
  <c r="AM16" i="57"/>
  <c r="AL9" i="7" s="1"/>
  <c r="G21" i="57"/>
  <c r="G19" i="57"/>
  <c r="G17" i="57"/>
  <c r="I45" i="57"/>
  <c r="L45" i="57"/>
  <c r="M6" i="77" l="1"/>
  <c r="M7" i="77"/>
  <c r="M4" i="77"/>
  <c r="M5" i="77"/>
  <c r="M3" i="77"/>
  <c r="S3" i="77"/>
  <c r="S4" i="77"/>
  <c r="S7" i="77"/>
  <c r="S5" i="77"/>
  <c r="S6" i="77"/>
  <c r="I13" i="7"/>
  <c r="L13" i="7" s="1"/>
  <c r="O13" i="7" s="1"/>
  <c r="R13" i="7" s="1"/>
  <c r="P11" i="55"/>
  <c r="Q11" i="55" s="1"/>
  <c r="I11" i="55"/>
  <c r="J11" i="55" s="1"/>
  <c r="D11" i="81"/>
  <c r="D8" i="81"/>
  <c r="D10" i="81"/>
  <c r="D9" i="81"/>
  <c r="AU58" i="7"/>
  <c r="AR58" i="7"/>
  <c r="K58" i="7"/>
  <c r="L58" i="7" s="1"/>
  <c r="W58" i="7"/>
  <c r="AI58" i="7"/>
  <c r="N58" i="7"/>
  <c r="Z58" i="7"/>
  <c r="AL58" i="7"/>
  <c r="AF58" i="7"/>
  <c r="Q58" i="7"/>
  <c r="AC58" i="7"/>
  <c r="AO58" i="7"/>
  <c r="C9" i="77"/>
  <c r="D9" i="77" s="1"/>
  <c r="C10" i="77"/>
  <c r="D10" i="77" s="1"/>
  <c r="C11" i="77"/>
  <c r="D11" i="77" s="1"/>
  <c r="C8" i="77"/>
  <c r="D8" i="77" s="1"/>
  <c r="H110" i="7"/>
  <c r="I110" i="7" s="1"/>
  <c r="L110" i="7" s="1"/>
  <c r="I112" i="7"/>
  <c r="H109" i="7"/>
  <c r="I109" i="7" s="1"/>
  <c r="H111" i="7"/>
  <c r="I111" i="7" s="1"/>
  <c r="L111" i="7" s="1"/>
  <c r="T110" i="7"/>
  <c r="I101" i="55"/>
  <c r="J101" i="55" s="1"/>
  <c r="T109" i="7"/>
  <c r="T111" i="7"/>
  <c r="S3" i="57"/>
  <c r="M5" i="57"/>
  <c r="S5" i="57"/>
  <c r="M6" i="57"/>
  <c r="S6" i="57"/>
  <c r="M7" i="57"/>
  <c r="M3" i="57"/>
  <c r="S7" i="57"/>
  <c r="M4" i="57"/>
  <c r="S4" i="57"/>
  <c r="C8" i="58"/>
  <c r="D8" i="58" s="1"/>
  <c r="C9" i="58"/>
  <c r="C10" i="58"/>
  <c r="C5" i="58"/>
  <c r="O3" i="58"/>
  <c r="U4" i="57"/>
  <c r="U5" i="57"/>
  <c r="U6" i="57"/>
  <c r="U7" i="57"/>
  <c r="U3" i="57"/>
  <c r="AV44" i="57"/>
  <c r="AU103" i="7" s="1"/>
  <c r="AM44" i="57"/>
  <c r="AL103" i="7" s="1"/>
  <c r="AM43" i="57"/>
  <c r="AL106" i="7" s="1"/>
  <c r="AM42" i="57"/>
  <c r="AL105" i="7" s="1"/>
  <c r="AM41" i="57"/>
  <c r="AL104" i="7" s="1"/>
  <c r="AM40" i="57"/>
  <c r="AL101" i="7" s="1"/>
  <c r="AM34" i="57"/>
  <c r="AL99" i="7" s="1"/>
  <c r="AM33" i="57"/>
  <c r="AL100" i="7" s="1"/>
  <c r="AM28" i="57"/>
  <c r="AL38" i="7" s="1"/>
  <c r="AM27" i="57"/>
  <c r="AM22" i="57"/>
  <c r="AL42" i="7" s="1"/>
  <c r="AM21" i="57"/>
  <c r="AM20" i="57"/>
  <c r="AM19" i="57"/>
  <c r="AM18" i="57"/>
  <c r="AM17" i="57"/>
  <c r="E11" i="57"/>
  <c r="E10" i="57"/>
  <c r="I9" i="57"/>
  <c r="E9" i="57"/>
  <c r="E8" i="57"/>
  <c r="O3" i="57"/>
  <c r="O4" i="57" s="1"/>
  <c r="C9" i="57" l="1"/>
  <c r="C10" i="57"/>
  <c r="C11" i="57"/>
  <c r="C8" i="57"/>
  <c r="O58" i="7"/>
  <c r="R58" i="7" s="1"/>
  <c r="U58" i="7" s="1"/>
  <c r="X58" i="7" s="1"/>
  <c r="AA58" i="7" s="1"/>
  <c r="AD58" i="7" s="1"/>
  <c r="AG58" i="7" s="1"/>
  <c r="AJ58" i="7" s="1"/>
  <c r="AM58" i="7" s="1"/>
  <c r="AP58" i="7" s="1"/>
  <c r="AS58" i="7" s="1"/>
  <c r="AV58" i="7" s="1"/>
  <c r="AZ58" i="7" s="1"/>
  <c r="O110" i="7"/>
  <c r="R110" i="7" s="1"/>
  <c r="U110" i="7" s="1"/>
  <c r="X110" i="7" s="1"/>
  <c r="AA110" i="7" s="1"/>
  <c r="AD110" i="7" s="1"/>
  <c r="AG110" i="7" s="1"/>
  <c r="AJ110" i="7" s="1"/>
  <c r="AM110" i="7" s="1"/>
  <c r="AP110" i="7" s="1"/>
  <c r="AS110" i="7" s="1"/>
  <c r="AV110" i="7" s="1"/>
  <c r="O111" i="7"/>
  <c r="R111" i="7" s="1"/>
  <c r="U111" i="7" s="1"/>
  <c r="X111" i="7" s="1"/>
  <c r="AA111" i="7" s="1"/>
  <c r="AD111" i="7" s="1"/>
  <c r="AG111" i="7" s="1"/>
  <c r="AJ111" i="7" s="1"/>
  <c r="AM111" i="7" s="1"/>
  <c r="AP111" i="7" s="1"/>
  <c r="AS111" i="7" s="1"/>
  <c r="AV111" i="7" s="1"/>
  <c r="U13" i="7"/>
  <c r="X13" i="7" s="1"/>
  <c r="AA13" i="7" s="1"/>
  <c r="AD13" i="7" s="1"/>
  <c r="AG13" i="7" s="1"/>
  <c r="AJ13" i="7" s="1"/>
  <c r="AM13" i="7" s="1"/>
  <c r="AP13" i="7" s="1"/>
  <c r="AS13" i="7" s="1"/>
  <c r="AV13" i="7" s="1"/>
  <c r="AZ13" i="7" s="1"/>
  <c r="L112" i="7"/>
  <c r="O112" i="7" s="1"/>
  <c r="R112" i="7" s="1"/>
  <c r="U112" i="7" s="1"/>
  <c r="X112" i="7" s="1"/>
  <c r="AA112" i="7" s="1"/>
  <c r="AD112" i="7" s="1"/>
  <c r="AG112" i="7" s="1"/>
  <c r="AJ112" i="7" s="1"/>
  <c r="AM112" i="7" s="1"/>
  <c r="AP112" i="7" s="1"/>
  <c r="AS112" i="7" s="1"/>
  <c r="AV112" i="7" s="1"/>
  <c r="L109" i="7"/>
  <c r="O109" i="7" s="1"/>
  <c r="R109" i="7" s="1"/>
  <c r="U109" i="7" s="1"/>
  <c r="X109" i="7" s="1"/>
  <c r="AA109" i="7" s="1"/>
  <c r="AD109" i="7" s="1"/>
  <c r="AG109" i="7" s="1"/>
  <c r="AJ109" i="7" s="1"/>
  <c r="AM109" i="7" s="1"/>
  <c r="AP109" i="7" s="1"/>
  <c r="AS109" i="7" s="1"/>
  <c r="AV109" i="7" s="1"/>
  <c r="AL41" i="7"/>
  <c r="P91" i="55"/>
  <c r="Q91" i="55" s="1"/>
  <c r="D9" i="58"/>
  <c r="D10" i="58"/>
  <c r="I102" i="7"/>
  <c r="L102" i="7" s="1"/>
  <c r="I91" i="55"/>
  <c r="J91" i="55" s="1"/>
  <c r="O5" i="57"/>
  <c r="O6" i="57" s="1"/>
  <c r="O4" i="58"/>
  <c r="O5" i="58" s="1"/>
  <c r="L41" i="57"/>
  <c r="K104" i="7" s="1"/>
  <c r="L42" i="57"/>
  <c r="K105" i="7" s="1"/>
  <c r="AJ41" i="57"/>
  <c r="AI104" i="7" s="1"/>
  <c r="AP17" i="57"/>
  <c r="L21" i="57"/>
  <c r="L33" i="57"/>
  <c r="K100" i="7" s="1"/>
  <c r="AP21" i="57"/>
  <c r="AD19" i="57"/>
  <c r="AD43" i="57"/>
  <c r="AC106" i="7" s="1"/>
  <c r="AJ17" i="57"/>
  <c r="R17" i="57"/>
  <c r="AJ21" i="57"/>
  <c r="L17" i="57"/>
  <c r="R21" i="57"/>
  <c r="AD33" i="57"/>
  <c r="AC100" i="7" s="1"/>
  <c r="AP41" i="57"/>
  <c r="AO104" i="7" s="1"/>
  <c r="AD42" i="57"/>
  <c r="AC105" i="7" s="1"/>
  <c r="AD41" i="57"/>
  <c r="AC104" i="7" s="1"/>
  <c r="R41" i="57"/>
  <c r="Q104" i="7" s="1"/>
  <c r="AJ42" i="57"/>
  <c r="AI105" i="7" s="1"/>
  <c r="AJ33" i="57"/>
  <c r="AI100" i="7" s="1"/>
  <c r="AD34" i="57"/>
  <c r="AC99" i="7" s="1"/>
  <c r="AJ27" i="57"/>
  <c r="AD27" i="57"/>
  <c r="AD28" i="57"/>
  <c r="AC38" i="7" s="1"/>
  <c r="L27" i="57"/>
  <c r="AJ18" i="57"/>
  <c r="AD22" i="57"/>
  <c r="AC42" i="7" s="1"/>
  <c r="L18" i="57"/>
  <c r="L22" i="57"/>
  <c r="K42" i="7" s="1"/>
  <c r="AJ22" i="57"/>
  <c r="AI42" i="7" s="1"/>
  <c r="AD18" i="57"/>
  <c r="AD17" i="57"/>
  <c r="G18" i="57"/>
  <c r="AD21" i="57"/>
  <c r="AV16" i="57"/>
  <c r="AU9" i="7" s="1"/>
  <c r="X20" i="57"/>
  <c r="AV20" i="57"/>
  <c r="AU41" i="7" s="1"/>
  <c r="AV40" i="57"/>
  <c r="AU101" i="7" s="1"/>
  <c r="X44" i="57"/>
  <c r="W103" i="7" s="1"/>
  <c r="R16" i="57"/>
  <c r="Q9" i="7" s="1"/>
  <c r="X19" i="57"/>
  <c r="R20" i="57"/>
  <c r="AV28" i="57"/>
  <c r="AU38" i="7" s="1"/>
  <c r="X34" i="57"/>
  <c r="W99" i="7" s="1"/>
  <c r="X43" i="57"/>
  <c r="W106" i="7" s="1"/>
  <c r="AV43" i="57"/>
  <c r="AU106" i="7" s="1"/>
  <c r="R44" i="57"/>
  <c r="Q103" i="7" s="1"/>
  <c r="L16" i="57"/>
  <c r="K9" i="7" s="1"/>
  <c r="X18" i="57"/>
  <c r="X22" i="57"/>
  <c r="W42" i="7" s="1"/>
  <c r="AD16" i="57"/>
  <c r="AC9" i="7" s="1"/>
  <c r="X17" i="57"/>
  <c r="AV17" i="57"/>
  <c r="R18" i="57"/>
  <c r="AP18" i="57"/>
  <c r="L19" i="57"/>
  <c r="AJ19" i="57"/>
  <c r="AD20" i="57"/>
  <c r="X21" i="57"/>
  <c r="AV21" i="57"/>
  <c r="R22" i="57"/>
  <c r="Q42" i="7" s="1"/>
  <c r="AP22" i="57"/>
  <c r="AO42" i="7" s="1"/>
  <c r="R27" i="57"/>
  <c r="AP27" i="57"/>
  <c r="L28" i="57"/>
  <c r="K38" i="7" s="1"/>
  <c r="AJ28" i="57"/>
  <c r="AI38" i="7" s="1"/>
  <c r="R33" i="57"/>
  <c r="Q100" i="7" s="1"/>
  <c r="AP33" i="57"/>
  <c r="AO100" i="7" s="1"/>
  <c r="L34" i="57"/>
  <c r="K99" i="7" s="1"/>
  <c r="AJ34" i="57"/>
  <c r="AI99" i="7" s="1"/>
  <c r="AD40" i="57"/>
  <c r="AC101" i="7" s="1"/>
  <c r="X41" i="57"/>
  <c r="W104" i="7" s="1"/>
  <c r="AV41" i="57"/>
  <c r="AU104" i="7" s="1"/>
  <c r="R42" i="57"/>
  <c r="Q105" i="7" s="1"/>
  <c r="AP42" i="57"/>
  <c r="AO105" i="7" s="1"/>
  <c r="L43" i="57"/>
  <c r="K106" i="7" s="1"/>
  <c r="AJ43" i="57"/>
  <c r="AI106" i="7" s="1"/>
  <c r="AD44" i="57"/>
  <c r="AC103" i="7" s="1"/>
  <c r="X16" i="57"/>
  <c r="W9" i="7" s="1"/>
  <c r="X40" i="57"/>
  <c r="W101" i="7" s="1"/>
  <c r="AP16" i="57"/>
  <c r="AO9" i="7" s="1"/>
  <c r="AV19" i="57"/>
  <c r="AP20" i="57"/>
  <c r="X28" i="57"/>
  <c r="W38" i="7" s="1"/>
  <c r="AV34" i="57"/>
  <c r="AU99" i="7" s="1"/>
  <c r="R40" i="57"/>
  <c r="Q101" i="7" s="1"/>
  <c r="AP40" i="57"/>
  <c r="AO101" i="7" s="1"/>
  <c r="AP44" i="57"/>
  <c r="AO103" i="7" s="1"/>
  <c r="AJ16" i="57"/>
  <c r="AI9" i="7" s="1"/>
  <c r="AV18" i="57"/>
  <c r="R19" i="57"/>
  <c r="AP19" i="57"/>
  <c r="L20" i="57"/>
  <c r="AJ20" i="57"/>
  <c r="AV22" i="57"/>
  <c r="AU42" i="7" s="1"/>
  <c r="X27" i="57"/>
  <c r="AV27" i="57"/>
  <c r="R28" i="57"/>
  <c r="Q38" i="7" s="1"/>
  <c r="AP28" i="57"/>
  <c r="AO38" i="7" s="1"/>
  <c r="X33" i="57"/>
  <c r="W100" i="7" s="1"/>
  <c r="AV33" i="57"/>
  <c r="AU100" i="7" s="1"/>
  <c r="R34" i="57"/>
  <c r="Q99" i="7" s="1"/>
  <c r="AP34" i="57"/>
  <c r="AO99" i="7" s="1"/>
  <c r="L40" i="57"/>
  <c r="K101" i="7" s="1"/>
  <c r="AJ40" i="57"/>
  <c r="AI101" i="7" s="1"/>
  <c r="X42" i="57"/>
  <c r="W105" i="7" s="1"/>
  <c r="AV42" i="57"/>
  <c r="AU105" i="7" s="1"/>
  <c r="R43" i="57"/>
  <c r="Q106" i="7" s="1"/>
  <c r="AP43" i="57"/>
  <c r="AO106" i="7" s="1"/>
  <c r="L44" i="57"/>
  <c r="K103" i="7" s="1"/>
  <c r="AJ44" i="57"/>
  <c r="AI103" i="7" s="1"/>
  <c r="C5" i="57"/>
  <c r="I16" i="57"/>
  <c r="H9" i="7" s="1"/>
  <c r="U16" i="57"/>
  <c r="T9" i="7" s="1"/>
  <c r="AG16" i="57"/>
  <c r="AF9" i="7" s="1"/>
  <c r="AS16" i="57"/>
  <c r="AR9" i="7" s="1"/>
  <c r="I17" i="57"/>
  <c r="U17" i="57"/>
  <c r="AG17" i="57"/>
  <c r="AS17" i="57"/>
  <c r="I18" i="57"/>
  <c r="U18" i="57"/>
  <c r="AG18" i="57"/>
  <c r="AS18" i="57"/>
  <c r="I19" i="57"/>
  <c r="U19" i="57"/>
  <c r="AG19" i="57"/>
  <c r="AS19" i="57"/>
  <c r="I20" i="57"/>
  <c r="U20" i="57"/>
  <c r="AG20" i="57"/>
  <c r="AS20" i="57"/>
  <c r="I21" i="57"/>
  <c r="U21" i="57"/>
  <c r="AG21" i="57"/>
  <c r="AS21" i="57"/>
  <c r="I22" i="57"/>
  <c r="H42" i="7" s="1"/>
  <c r="U22" i="57"/>
  <c r="T42" i="7" s="1"/>
  <c r="AG22" i="57"/>
  <c r="AF42" i="7" s="1"/>
  <c r="AS22" i="57"/>
  <c r="AR42" i="7" s="1"/>
  <c r="I27" i="57"/>
  <c r="U27" i="57"/>
  <c r="AG27" i="57"/>
  <c r="AS27" i="57"/>
  <c r="I28" i="57"/>
  <c r="H38" i="7" s="1"/>
  <c r="P35" i="55" s="1"/>
  <c r="Q35" i="55" s="1"/>
  <c r="U28" i="57"/>
  <c r="T38" i="7" s="1"/>
  <c r="AG28" i="57"/>
  <c r="AF38" i="7" s="1"/>
  <c r="AS28" i="57"/>
  <c r="AR38" i="7" s="1"/>
  <c r="I33" i="57"/>
  <c r="U33" i="57"/>
  <c r="T100" i="7" s="1"/>
  <c r="AG33" i="57"/>
  <c r="AF100" i="7" s="1"/>
  <c r="AS33" i="57"/>
  <c r="AR100" i="7" s="1"/>
  <c r="I34" i="57"/>
  <c r="U34" i="57"/>
  <c r="T99" i="7" s="1"/>
  <c r="AG34" i="57"/>
  <c r="AF99" i="7" s="1"/>
  <c r="AS34" i="57"/>
  <c r="AR99" i="7" s="1"/>
  <c r="I40" i="57"/>
  <c r="H101" i="7" s="1"/>
  <c r="U40" i="57"/>
  <c r="T101" i="7" s="1"/>
  <c r="AG40" i="57"/>
  <c r="AF101" i="7" s="1"/>
  <c r="AS40" i="57"/>
  <c r="AR101" i="7" s="1"/>
  <c r="I41" i="57"/>
  <c r="H104" i="7" s="1"/>
  <c r="U41" i="57"/>
  <c r="T104" i="7" s="1"/>
  <c r="AG41" i="57"/>
  <c r="AF104" i="7" s="1"/>
  <c r="AS41" i="57"/>
  <c r="AR104" i="7" s="1"/>
  <c r="I42" i="57"/>
  <c r="H105" i="7" s="1"/>
  <c r="U42" i="57"/>
  <c r="T105" i="7" s="1"/>
  <c r="AG42" i="57"/>
  <c r="AF105" i="7" s="1"/>
  <c r="AS42" i="57"/>
  <c r="AR105" i="7" s="1"/>
  <c r="I43" i="57"/>
  <c r="H106" i="7" s="1"/>
  <c r="I106" i="7" s="1"/>
  <c r="U43" i="57"/>
  <c r="T106" i="7" s="1"/>
  <c r="AG43" i="57"/>
  <c r="AF106" i="7" s="1"/>
  <c r="AS43" i="57"/>
  <c r="AR106" i="7" s="1"/>
  <c r="I44" i="57"/>
  <c r="H103" i="7" s="1"/>
  <c r="U44" i="57"/>
  <c r="T103" i="7" s="1"/>
  <c r="AG44" i="57"/>
  <c r="AF103" i="7" s="1"/>
  <c r="AS44" i="57"/>
  <c r="AR103" i="7" s="1"/>
  <c r="O16" i="57"/>
  <c r="N9" i="7" s="1"/>
  <c r="AA16" i="57"/>
  <c r="Z9" i="7" s="1"/>
  <c r="O17" i="57"/>
  <c r="AA17" i="57"/>
  <c r="O18" i="57"/>
  <c r="AA18" i="57"/>
  <c r="O19" i="57"/>
  <c r="AA19" i="57"/>
  <c r="O20" i="57"/>
  <c r="AA20" i="57"/>
  <c r="O21" i="57"/>
  <c r="AA21" i="57"/>
  <c r="O22" i="57"/>
  <c r="N42" i="7" s="1"/>
  <c r="AA22" i="57"/>
  <c r="Z42" i="7" s="1"/>
  <c r="O27" i="57"/>
  <c r="AA27" i="57"/>
  <c r="O28" i="57"/>
  <c r="N38" i="7" s="1"/>
  <c r="AA28" i="57"/>
  <c r="Z38" i="7" s="1"/>
  <c r="O33" i="57"/>
  <c r="N100" i="7" s="1"/>
  <c r="AA33" i="57"/>
  <c r="Z100" i="7" s="1"/>
  <c r="O34" i="57"/>
  <c r="N99" i="7" s="1"/>
  <c r="AA34" i="57"/>
  <c r="Z99" i="7" s="1"/>
  <c r="O40" i="57"/>
  <c r="N101" i="7" s="1"/>
  <c r="AA40" i="57"/>
  <c r="Z101" i="7" s="1"/>
  <c r="O41" i="57"/>
  <c r="N104" i="7" s="1"/>
  <c r="AA41" i="57"/>
  <c r="Z104" i="7" s="1"/>
  <c r="O42" i="57"/>
  <c r="N105" i="7" s="1"/>
  <c r="AA42" i="57"/>
  <c r="Z105" i="7" s="1"/>
  <c r="O43" i="57"/>
  <c r="N106" i="7" s="1"/>
  <c r="AA43" i="57"/>
  <c r="Z106" i="7" s="1"/>
  <c r="O44" i="57"/>
  <c r="N103" i="7" s="1"/>
  <c r="AA44" i="57"/>
  <c r="Z103" i="7" s="1"/>
  <c r="H50" i="59" l="1"/>
  <c r="W50" i="59"/>
  <c r="G50" i="59"/>
  <c r="F50" i="59"/>
  <c r="H99" i="7"/>
  <c r="I99" i="7" s="1"/>
  <c r="L99" i="7" s="1"/>
  <c r="H100" i="7"/>
  <c r="I100" i="7" s="1"/>
  <c r="L100" i="7" s="1"/>
  <c r="H12" i="59"/>
  <c r="W12" i="59"/>
  <c r="G12" i="59"/>
  <c r="G102" i="59"/>
  <c r="W104" i="59"/>
  <c r="H102" i="59"/>
  <c r="W102" i="59"/>
  <c r="W101" i="59"/>
  <c r="F12" i="59"/>
  <c r="AG12" i="59" s="1"/>
  <c r="H101" i="59"/>
  <c r="G104" i="59"/>
  <c r="H103" i="59"/>
  <c r="W103" i="59"/>
  <c r="G103" i="59"/>
  <c r="G101" i="59"/>
  <c r="H104" i="59"/>
  <c r="F103" i="59"/>
  <c r="AZ111" i="7"/>
  <c r="F104" i="59"/>
  <c r="AZ112" i="7"/>
  <c r="F101" i="59"/>
  <c r="AZ109" i="7"/>
  <c r="F102" i="59"/>
  <c r="AZ110" i="7"/>
  <c r="AF41" i="7"/>
  <c r="AO41" i="7"/>
  <c r="AR41" i="7"/>
  <c r="W41" i="7"/>
  <c r="N41" i="7"/>
  <c r="I42" i="7"/>
  <c r="I39" i="55"/>
  <c r="J39" i="55" s="1"/>
  <c r="K41" i="7"/>
  <c r="Z41" i="7"/>
  <c r="T41" i="7"/>
  <c r="AI41" i="7"/>
  <c r="AC41" i="7"/>
  <c r="Q41" i="7"/>
  <c r="H41" i="7"/>
  <c r="AD7" i="55"/>
  <c r="AE7" i="55" s="1"/>
  <c r="W7" i="55"/>
  <c r="X7" i="55" s="1"/>
  <c r="I101" i="7"/>
  <c r="L101" i="7" s="1"/>
  <c r="P90" i="55"/>
  <c r="Q90" i="55" s="1"/>
  <c r="I9" i="7"/>
  <c r="L9" i="7" s="1"/>
  <c r="I7" i="55"/>
  <c r="J7" i="55" s="1"/>
  <c r="P7" i="55"/>
  <c r="Q7" i="55" s="1"/>
  <c r="I103" i="7"/>
  <c r="L103" i="7" s="1"/>
  <c r="I92" i="55"/>
  <c r="J92" i="55" s="1"/>
  <c r="I95" i="55"/>
  <c r="J95" i="55" s="1"/>
  <c r="I105" i="7"/>
  <c r="L105" i="7" s="1"/>
  <c r="I94" i="55"/>
  <c r="J94" i="55" s="1"/>
  <c r="O102" i="7"/>
  <c r="R102" i="7" s="1"/>
  <c r="U102" i="7" s="1"/>
  <c r="X102" i="7" s="1"/>
  <c r="AA102" i="7" s="1"/>
  <c r="AD102" i="7" s="1"/>
  <c r="AG102" i="7" s="1"/>
  <c r="AJ102" i="7" s="1"/>
  <c r="AM102" i="7" s="1"/>
  <c r="AP102" i="7" s="1"/>
  <c r="AS102" i="7" s="1"/>
  <c r="AV102" i="7" s="1"/>
  <c r="I90" i="55"/>
  <c r="J90" i="55" s="1"/>
  <c r="O7" i="57"/>
  <c r="O9" i="57" s="1"/>
  <c r="O6" i="58"/>
  <c r="O7" i="58" s="1"/>
  <c r="O9" i="58" s="1"/>
  <c r="I104" i="7"/>
  <c r="L104" i="7" s="1"/>
  <c r="I93" i="55"/>
  <c r="J93" i="55" s="1"/>
  <c r="I38" i="7"/>
  <c r="L38" i="7" s="1"/>
  <c r="I35" i="55"/>
  <c r="J35" i="55" s="1"/>
  <c r="L106" i="7"/>
  <c r="E5" i="57"/>
  <c r="I88" i="55" l="1"/>
  <c r="J88" i="55" s="1"/>
  <c r="Y12" i="59"/>
  <c r="I89" i="55"/>
  <c r="J89" i="55" s="1"/>
  <c r="Y50" i="59"/>
  <c r="AC50" i="59"/>
  <c r="AG50" i="59"/>
  <c r="AM50" i="59"/>
  <c r="AM12" i="59"/>
  <c r="AC12" i="59"/>
  <c r="AM101" i="59"/>
  <c r="Y101" i="59"/>
  <c r="AG101" i="59"/>
  <c r="AC101" i="59"/>
  <c r="Y103" i="59"/>
  <c r="AM103" i="59"/>
  <c r="AC103" i="59"/>
  <c r="AG103" i="59"/>
  <c r="AM102" i="59"/>
  <c r="Y102" i="59"/>
  <c r="AC102" i="59"/>
  <c r="AG102" i="59"/>
  <c r="AM104" i="59"/>
  <c r="AG104" i="59"/>
  <c r="AC104" i="59"/>
  <c r="Y104" i="59"/>
  <c r="L42" i="7"/>
  <c r="O42" i="7" s="1"/>
  <c r="R42" i="7" s="1"/>
  <c r="U42" i="7" s="1"/>
  <c r="X42" i="7" s="1"/>
  <c r="AA42" i="7" s="1"/>
  <c r="AD42" i="7" s="1"/>
  <c r="AG42" i="7" s="1"/>
  <c r="AJ42" i="7" s="1"/>
  <c r="AM42" i="7" s="1"/>
  <c r="AP42" i="7" s="1"/>
  <c r="AS42" i="7" s="1"/>
  <c r="AV42" i="7" s="1"/>
  <c r="I41" i="7"/>
  <c r="I38" i="55"/>
  <c r="J38" i="55" s="1"/>
  <c r="O103" i="7"/>
  <c r="R103" i="7" s="1"/>
  <c r="U103" i="7" s="1"/>
  <c r="X103" i="7" s="1"/>
  <c r="AA103" i="7" s="1"/>
  <c r="AD103" i="7" s="1"/>
  <c r="AG103" i="7" s="1"/>
  <c r="AJ103" i="7" s="1"/>
  <c r="AM103" i="7" s="1"/>
  <c r="AP103" i="7" s="1"/>
  <c r="AS103" i="7" s="1"/>
  <c r="AV103" i="7" s="1"/>
  <c r="H94" i="59"/>
  <c r="O104" i="7"/>
  <c r="R104" i="7" s="1"/>
  <c r="U104" i="7" s="1"/>
  <c r="X104" i="7" s="1"/>
  <c r="AA104" i="7" s="1"/>
  <c r="AD104" i="7" s="1"/>
  <c r="AG104" i="7" s="1"/>
  <c r="AJ104" i="7" s="1"/>
  <c r="AM104" i="7" s="1"/>
  <c r="AP104" i="7" s="1"/>
  <c r="AS104" i="7" s="1"/>
  <c r="AV104" i="7" s="1"/>
  <c r="O106" i="7"/>
  <c r="R106" i="7" s="1"/>
  <c r="U106" i="7" s="1"/>
  <c r="X106" i="7" s="1"/>
  <c r="AA106" i="7" s="1"/>
  <c r="AD106" i="7" s="1"/>
  <c r="AG106" i="7" s="1"/>
  <c r="AJ106" i="7" s="1"/>
  <c r="AM106" i="7" s="1"/>
  <c r="AP106" i="7" s="1"/>
  <c r="AS106" i="7" s="1"/>
  <c r="AV106" i="7" s="1"/>
  <c r="F98" i="59" s="1"/>
  <c r="O38" i="7"/>
  <c r="R38" i="7" s="1"/>
  <c r="U38" i="7" s="1"/>
  <c r="X38" i="7" s="1"/>
  <c r="AA38" i="7" s="1"/>
  <c r="AD38" i="7" s="1"/>
  <c r="AG38" i="7" s="1"/>
  <c r="AJ38" i="7" s="1"/>
  <c r="AM38" i="7" s="1"/>
  <c r="AP38" i="7" s="1"/>
  <c r="AS38" i="7" s="1"/>
  <c r="AV38" i="7" s="1"/>
  <c r="F37" i="59" s="1"/>
  <c r="O9" i="7"/>
  <c r="R9" i="7" s="1"/>
  <c r="U9" i="7" s="1"/>
  <c r="O101" i="7"/>
  <c r="R101" i="7" s="1"/>
  <c r="U101" i="7" s="1"/>
  <c r="X101" i="7" s="1"/>
  <c r="AA101" i="7" s="1"/>
  <c r="AD101" i="7" s="1"/>
  <c r="AG101" i="7" s="1"/>
  <c r="AJ101" i="7" s="1"/>
  <c r="AM101" i="7" s="1"/>
  <c r="AP101" i="7" s="1"/>
  <c r="AS101" i="7" s="1"/>
  <c r="AV101" i="7" s="1"/>
  <c r="O100" i="7"/>
  <c r="R100" i="7" s="1"/>
  <c r="U100" i="7" s="1"/>
  <c r="X100" i="7" s="1"/>
  <c r="AA100" i="7" s="1"/>
  <c r="AD100" i="7" s="1"/>
  <c r="AG100" i="7" s="1"/>
  <c r="AJ100" i="7" s="1"/>
  <c r="AM100" i="7" s="1"/>
  <c r="AP100" i="7" s="1"/>
  <c r="AS100" i="7" s="1"/>
  <c r="AV100" i="7" s="1"/>
  <c r="O99" i="7"/>
  <c r="R99" i="7" s="1"/>
  <c r="U99" i="7" s="1"/>
  <c r="X99" i="7" s="1"/>
  <c r="AA99" i="7" s="1"/>
  <c r="AD99" i="7" s="1"/>
  <c r="AG99" i="7" s="1"/>
  <c r="AJ99" i="7" s="1"/>
  <c r="AM99" i="7" s="1"/>
  <c r="AP99" i="7" s="1"/>
  <c r="AS99" i="7" s="1"/>
  <c r="AV99" i="7" s="1"/>
  <c r="W94" i="59"/>
  <c r="G94" i="59"/>
  <c r="AZ102" i="7"/>
  <c r="F94" i="59"/>
  <c r="O105" i="7"/>
  <c r="G52" i="21"/>
  <c r="H41" i="59" l="1"/>
  <c r="G41" i="59"/>
  <c r="W41" i="59"/>
  <c r="AZ42" i="7"/>
  <c r="F41" i="59"/>
  <c r="L41" i="7"/>
  <c r="O41" i="7" s="1"/>
  <c r="R41" i="7" s="1"/>
  <c r="U41" i="7" s="1"/>
  <c r="X41" i="7" s="1"/>
  <c r="AA41" i="7" s="1"/>
  <c r="AD41" i="7" s="1"/>
  <c r="AG41" i="7" s="1"/>
  <c r="AJ41" i="7" s="1"/>
  <c r="AM41" i="7" s="1"/>
  <c r="AP41" i="7" s="1"/>
  <c r="AS41" i="7" s="1"/>
  <c r="AV41" i="7" s="1"/>
  <c r="AZ41" i="7" s="1"/>
  <c r="X9" i="7"/>
  <c r="AM98" i="59"/>
  <c r="AC98" i="59"/>
  <c r="H96" i="59"/>
  <c r="H95" i="59"/>
  <c r="H98" i="59"/>
  <c r="AM37" i="59"/>
  <c r="H37" i="59"/>
  <c r="AC94" i="59"/>
  <c r="H93" i="59"/>
  <c r="H92" i="59"/>
  <c r="H91" i="59"/>
  <c r="F95" i="59"/>
  <c r="W93" i="59"/>
  <c r="G96" i="59"/>
  <c r="AZ104" i="7"/>
  <c r="F96" i="59"/>
  <c r="G95" i="59"/>
  <c r="W96" i="59"/>
  <c r="G37" i="59"/>
  <c r="Y94" i="59"/>
  <c r="AM94" i="59"/>
  <c r="AZ103" i="7"/>
  <c r="W37" i="59"/>
  <c r="AC37" i="59" s="1"/>
  <c r="AZ38" i="7"/>
  <c r="W98" i="59"/>
  <c r="AZ106" i="7"/>
  <c r="W95" i="59"/>
  <c r="G98" i="59"/>
  <c r="Y98" i="59" s="1"/>
  <c r="W91" i="59"/>
  <c r="W92" i="59"/>
  <c r="F93" i="59"/>
  <c r="AC93" i="59" s="1"/>
  <c r="G93" i="59"/>
  <c r="R105" i="7"/>
  <c r="AZ99" i="7"/>
  <c r="F91" i="59"/>
  <c r="AZ100" i="7"/>
  <c r="F92" i="59"/>
  <c r="G92" i="59"/>
  <c r="G91" i="59"/>
  <c r="AG94" i="59"/>
  <c r="AZ101" i="7"/>
  <c r="AG98" i="59"/>
  <c r="Y37" i="59"/>
  <c r="AG37" i="59"/>
  <c r="E36" i="45"/>
  <c r="E47" i="20"/>
  <c r="L47" i="20" s="1"/>
  <c r="E47" i="19"/>
  <c r="E50" i="23"/>
  <c r="O50" i="23" s="1"/>
  <c r="E51" i="22"/>
  <c r="R51" i="22" s="1"/>
  <c r="L52" i="21"/>
  <c r="AA52" i="21"/>
  <c r="AM52" i="21"/>
  <c r="E39" i="16"/>
  <c r="AD39" i="16" s="1"/>
  <c r="E39" i="44"/>
  <c r="L39" i="44" s="1"/>
  <c r="AC91" i="59" l="1"/>
  <c r="AC92" i="59"/>
  <c r="AM41" i="59"/>
  <c r="Y41" i="59"/>
  <c r="AG41" i="59"/>
  <c r="AC41" i="59"/>
  <c r="G40" i="59"/>
  <c r="F40" i="59"/>
  <c r="AG40" i="59" s="1"/>
  <c r="W40" i="59"/>
  <c r="H40" i="59"/>
  <c r="AA9" i="7"/>
  <c r="AD9" i="7" s="1"/>
  <c r="AG9" i="7" s="1"/>
  <c r="AJ9" i="7" s="1"/>
  <c r="AM9" i="7" s="1"/>
  <c r="AP9" i="7" s="1"/>
  <c r="AS9" i="7" s="1"/>
  <c r="AM96" i="59"/>
  <c r="AC96" i="59"/>
  <c r="U105" i="7"/>
  <c r="X105" i="7" s="1"/>
  <c r="AA105" i="7" s="1"/>
  <c r="AD105" i="7" s="1"/>
  <c r="AG105" i="7" s="1"/>
  <c r="AJ105" i="7" s="1"/>
  <c r="AM105" i="7" s="1"/>
  <c r="AP105" i="7" s="1"/>
  <c r="AS105" i="7" s="1"/>
  <c r="AV105" i="7" s="1"/>
  <c r="AM95" i="59"/>
  <c r="AC95" i="59"/>
  <c r="Y95" i="59"/>
  <c r="AG95" i="59"/>
  <c r="AA39" i="44"/>
  <c r="O39" i="44"/>
  <c r="AJ47" i="20"/>
  <c r="AM47" i="20"/>
  <c r="AP39" i="16"/>
  <c r="R47" i="20"/>
  <c r="X47" i="20"/>
  <c r="Y96" i="59"/>
  <c r="R39" i="16"/>
  <c r="AJ39" i="44"/>
  <c r="I39" i="44"/>
  <c r="AG96" i="59"/>
  <c r="AM93" i="59"/>
  <c r="Y91" i="59"/>
  <c r="AM91" i="59"/>
  <c r="Y92" i="59"/>
  <c r="AM92" i="59"/>
  <c r="AD50" i="23"/>
  <c r="AG50" i="23"/>
  <c r="AP50" i="23"/>
  <c r="R50" i="23"/>
  <c r="AS50" i="23"/>
  <c r="U50" i="23"/>
  <c r="AP51" i="22"/>
  <c r="AY39" i="16"/>
  <c r="G39" i="16"/>
  <c r="O47" i="19"/>
  <c r="AY47" i="19"/>
  <c r="G47" i="19"/>
  <c r="G36" i="45"/>
  <c r="AM36" i="45"/>
  <c r="AA36" i="45"/>
  <c r="L36" i="45"/>
  <c r="AV36" i="45"/>
  <c r="AP36" i="45"/>
  <c r="AJ36" i="45"/>
  <c r="AD36" i="45"/>
  <c r="X36" i="45"/>
  <c r="R36" i="45"/>
  <c r="I36" i="45"/>
  <c r="AY36" i="45"/>
  <c r="AS36" i="45"/>
  <c r="AG36" i="45"/>
  <c r="U36" i="45"/>
  <c r="O36" i="45"/>
  <c r="AS39" i="16"/>
  <c r="AP47" i="19"/>
  <c r="AM39" i="44"/>
  <c r="AV39" i="16"/>
  <c r="AJ39" i="16"/>
  <c r="X39" i="16"/>
  <c r="L39" i="16"/>
  <c r="AP47" i="20"/>
  <c r="AA47" i="20"/>
  <c r="AG93" i="59"/>
  <c r="Y93" i="59"/>
  <c r="U51" i="22"/>
  <c r="AY51" i="22"/>
  <c r="G51" i="22"/>
  <c r="I47" i="20"/>
  <c r="AY47" i="20"/>
  <c r="G47" i="20"/>
  <c r="X39" i="44"/>
  <c r="AY39" i="44"/>
  <c r="G39" i="44"/>
  <c r="AG39" i="16"/>
  <c r="U39" i="16"/>
  <c r="I39" i="16"/>
  <c r="AM39" i="16"/>
  <c r="AA39" i="16"/>
  <c r="O39" i="16"/>
  <c r="AD51" i="22"/>
  <c r="AV47" i="20"/>
  <c r="AD47" i="20"/>
  <c r="O47" i="20"/>
  <c r="AG91" i="59"/>
  <c r="AG92" i="59"/>
  <c r="I50" i="23"/>
  <c r="AV50" i="23"/>
  <c r="AJ50" i="23"/>
  <c r="X50" i="23"/>
  <c r="L50" i="23"/>
  <c r="AM50" i="23"/>
  <c r="AA50" i="23"/>
  <c r="AY50" i="23"/>
  <c r="G50" i="23"/>
  <c r="AS47" i="20"/>
  <c r="AG47" i="20"/>
  <c r="U47" i="20"/>
  <c r="R47" i="19"/>
  <c r="AD47" i="19"/>
  <c r="AS51" i="22"/>
  <c r="AG51" i="22"/>
  <c r="I51" i="22"/>
  <c r="AV51" i="22"/>
  <c r="AJ51" i="22"/>
  <c r="X51" i="22"/>
  <c r="L51" i="22"/>
  <c r="AM51" i="22"/>
  <c r="AA51" i="22"/>
  <c r="O51" i="22"/>
  <c r="O52" i="21"/>
  <c r="AV39" i="44"/>
  <c r="AS47" i="19"/>
  <c r="AG47" i="19"/>
  <c r="U47" i="19"/>
  <c r="I47" i="19"/>
  <c r="AV47" i="19"/>
  <c r="AJ47" i="19"/>
  <c r="X47" i="19"/>
  <c r="L47" i="19"/>
  <c r="AM47" i="19"/>
  <c r="AA47" i="19"/>
  <c r="AP52" i="21"/>
  <c r="AD52" i="21"/>
  <c r="R52" i="21"/>
  <c r="AS52" i="21"/>
  <c r="AG52" i="21"/>
  <c r="U52" i="21"/>
  <c r="I52" i="21"/>
  <c r="AV52" i="21"/>
  <c r="AJ52" i="21"/>
  <c r="X52" i="21"/>
  <c r="AP39" i="44"/>
  <c r="AD39" i="44"/>
  <c r="R39" i="44"/>
  <c r="AS39" i="44"/>
  <c r="AG39" i="44"/>
  <c r="U39" i="44"/>
  <c r="O3" i="23"/>
  <c r="AX57" i="7" l="1"/>
  <c r="AR57" i="7"/>
  <c r="AU57" i="7"/>
  <c r="AF57" i="7"/>
  <c r="N57" i="7"/>
  <c r="AO57" i="7"/>
  <c r="AL57" i="7"/>
  <c r="AC57" i="7"/>
  <c r="AI57" i="7"/>
  <c r="H57" i="7"/>
  <c r="I57" i="7" s="1"/>
  <c r="W57" i="7"/>
  <c r="Q57" i="7"/>
  <c r="T57" i="7"/>
  <c r="Z57" i="7"/>
  <c r="K57" i="7"/>
  <c r="Y40" i="59"/>
  <c r="AM40" i="59"/>
  <c r="AC40" i="59"/>
  <c r="AV9" i="7"/>
  <c r="H97" i="59"/>
  <c r="O4" i="23"/>
  <c r="F97" i="59"/>
  <c r="G97" i="59"/>
  <c r="AZ105" i="7"/>
  <c r="W97" i="59"/>
  <c r="L57" i="7" l="1"/>
  <c r="O57" i="7" s="1"/>
  <c r="R57" i="7" s="1"/>
  <c r="U57" i="7" s="1"/>
  <c r="X57" i="7" s="1"/>
  <c r="AA57" i="7" s="1"/>
  <c r="AD57" i="7" s="1"/>
  <c r="AG57" i="7" s="1"/>
  <c r="AJ57" i="7" s="1"/>
  <c r="AM57" i="7" s="1"/>
  <c r="AP57" i="7" s="1"/>
  <c r="AS57" i="7" s="1"/>
  <c r="AV57" i="7" s="1"/>
  <c r="AZ57" i="7" s="1"/>
  <c r="O5" i="23"/>
  <c r="H8" i="59"/>
  <c r="F8" i="59"/>
  <c r="G8" i="59"/>
  <c r="W8" i="59"/>
  <c r="AZ9" i="7"/>
  <c r="AM97" i="59"/>
  <c r="AC97" i="59"/>
  <c r="AG97" i="59"/>
  <c r="Y97" i="59"/>
  <c r="O6" i="23" l="1"/>
  <c r="Y8" i="59"/>
  <c r="AC8" i="59"/>
  <c r="AM8" i="59"/>
  <c r="AG8" i="59"/>
  <c r="E29" i="44"/>
  <c r="G29" i="44" s="1"/>
  <c r="E30" i="16"/>
  <c r="AY30" i="16" s="1"/>
  <c r="AX74" i="7" s="1"/>
  <c r="E43" i="21"/>
  <c r="AY43" i="21" s="1"/>
  <c r="E42" i="22"/>
  <c r="AY42" i="22" s="1"/>
  <c r="E41" i="23"/>
  <c r="G41" i="23" s="1"/>
  <c r="O7" i="23" l="1"/>
  <c r="AY29" i="44"/>
  <c r="AY41" i="23"/>
  <c r="O8" i="23" l="1"/>
  <c r="O9" i="23" s="1"/>
  <c r="O10" i="23" s="1"/>
  <c r="O11" i="23" s="1"/>
  <c r="O13" i="23" s="1"/>
  <c r="AG3" i="23" l="1"/>
  <c r="C9" i="47"/>
  <c r="C8" i="47"/>
  <c r="E10" i="21"/>
  <c r="E9" i="21"/>
  <c r="E8" i="21"/>
  <c r="F55" i="7"/>
  <c r="F26" i="7"/>
  <c r="F27" i="7"/>
  <c r="F28" i="7"/>
  <c r="F29" i="7"/>
  <c r="F30" i="7"/>
  <c r="F31" i="7"/>
  <c r="F32" i="7"/>
  <c r="F34" i="7"/>
  <c r="F35" i="7"/>
  <c r="F36" i="7"/>
  <c r="F37" i="7"/>
  <c r="F17" i="7"/>
  <c r="F7" i="7"/>
  <c r="F12" i="7"/>
  <c r="FX46" i="55"/>
  <c r="FX48" i="55"/>
  <c r="FX49" i="55"/>
  <c r="FX50" i="55"/>
  <c r="FX51" i="55"/>
  <c r="FX59" i="55"/>
  <c r="FX61" i="55"/>
  <c r="FX15" i="55"/>
  <c r="FX16" i="55"/>
  <c r="FX17" i="55"/>
  <c r="FX18" i="55"/>
  <c r="FX19" i="55"/>
  <c r="FX20" i="55"/>
  <c r="FX21" i="55"/>
  <c r="FX22" i="55"/>
  <c r="FX23" i="55"/>
  <c r="FX24" i="55"/>
  <c r="FX25" i="55"/>
  <c r="FX26" i="55"/>
  <c r="FX27" i="55"/>
  <c r="FX28" i="55"/>
  <c r="FX29" i="55"/>
  <c r="FX30" i="55"/>
  <c r="FX31" i="55"/>
  <c r="FX32" i="55"/>
  <c r="FX33" i="55"/>
  <c r="FX34" i="55"/>
  <c r="FX14" i="55"/>
  <c r="FX5" i="55"/>
  <c r="FX8" i="55"/>
  <c r="FX9" i="55"/>
  <c r="FX10" i="55"/>
  <c r="CV46" i="55"/>
  <c r="CW46" i="55" s="1"/>
  <c r="CV48" i="55"/>
  <c r="CW48" i="55" s="1"/>
  <c r="CV49" i="55"/>
  <c r="CW49" i="55" s="1"/>
  <c r="CV50" i="55"/>
  <c r="CW50" i="55" s="1"/>
  <c r="CV51" i="55"/>
  <c r="CW51" i="55" s="1"/>
  <c r="CV59" i="55"/>
  <c r="CW59" i="55" s="1"/>
  <c r="CV61" i="55"/>
  <c r="CW61" i="55" s="1"/>
  <c r="CV19" i="55"/>
  <c r="CW19" i="55" s="1"/>
  <c r="CV20" i="55"/>
  <c r="CW20" i="55" s="1"/>
  <c r="CV21" i="55"/>
  <c r="CW21" i="55" s="1"/>
  <c r="CV22" i="55"/>
  <c r="CW22" i="55" s="1"/>
  <c r="CV23" i="55"/>
  <c r="CW23" i="55" s="1"/>
  <c r="CV24" i="55"/>
  <c r="CW24" i="55" s="1"/>
  <c r="CV25" i="55"/>
  <c r="CW25" i="55" s="1"/>
  <c r="CV26" i="55"/>
  <c r="CW26" i="55" s="1"/>
  <c r="CV27" i="55"/>
  <c r="CW27" i="55" s="1"/>
  <c r="CV28" i="55"/>
  <c r="CW28" i="55" s="1"/>
  <c r="CV29" i="55"/>
  <c r="CW29" i="55" s="1"/>
  <c r="CV30" i="55"/>
  <c r="CW30" i="55" s="1"/>
  <c r="CV31" i="55"/>
  <c r="CW31" i="55" s="1"/>
  <c r="CV32" i="55"/>
  <c r="CW32" i="55" s="1"/>
  <c r="CV33" i="55"/>
  <c r="CW33" i="55" s="1"/>
  <c r="CV34" i="55"/>
  <c r="CW34" i="55" s="1"/>
  <c r="CV18" i="55"/>
  <c r="CW18" i="55" s="1"/>
  <c r="CV17" i="55"/>
  <c r="CW17" i="55" s="1"/>
  <c r="CV16" i="55"/>
  <c r="CW16" i="55" s="1"/>
  <c r="CV15" i="55"/>
  <c r="CW15" i="55" s="1"/>
  <c r="CV14" i="55"/>
  <c r="CW14" i="55" s="1"/>
  <c r="CV5" i="55"/>
  <c r="CW5" i="55" s="1"/>
  <c r="CV8" i="55"/>
  <c r="CW8" i="55" s="1"/>
  <c r="CV9" i="55"/>
  <c r="CW9" i="55" s="1"/>
  <c r="CV10" i="55"/>
  <c r="CW10" i="55" s="1"/>
  <c r="CO46" i="55"/>
  <c r="CP46" i="55" s="1"/>
  <c r="CO48" i="55"/>
  <c r="CP48" i="55" s="1"/>
  <c r="CO49" i="55"/>
  <c r="CP49" i="55" s="1"/>
  <c r="CO50" i="55"/>
  <c r="CP50" i="55" s="1"/>
  <c r="CO51" i="55"/>
  <c r="CP51" i="55" s="1"/>
  <c r="CO59" i="55"/>
  <c r="CP59" i="55" s="1"/>
  <c r="CO61" i="55"/>
  <c r="CP61" i="55" s="1"/>
  <c r="CO19" i="55"/>
  <c r="CP19" i="55" s="1"/>
  <c r="CO20" i="55"/>
  <c r="CP20" i="55" s="1"/>
  <c r="CO21" i="55"/>
  <c r="CP21" i="55" s="1"/>
  <c r="CO22" i="55"/>
  <c r="CP22" i="55" s="1"/>
  <c r="CO23" i="55"/>
  <c r="CP23" i="55" s="1"/>
  <c r="CO24" i="55"/>
  <c r="CP24" i="55" s="1"/>
  <c r="CO25" i="55"/>
  <c r="CP25" i="55" s="1"/>
  <c r="CO26" i="55"/>
  <c r="CP26" i="55" s="1"/>
  <c r="CO27" i="55"/>
  <c r="CP27" i="55" s="1"/>
  <c r="CO28" i="55"/>
  <c r="CP28" i="55" s="1"/>
  <c r="CO29" i="55"/>
  <c r="CP29" i="55" s="1"/>
  <c r="CO30" i="55"/>
  <c r="CP30" i="55" s="1"/>
  <c r="CO31" i="55"/>
  <c r="CP31" i="55" s="1"/>
  <c r="CO32" i="55"/>
  <c r="CP32" i="55" s="1"/>
  <c r="CO33" i="55"/>
  <c r="CP33" i="55" s="1"/>
  <c r="CO34" i="55"/>
  <c r="CP34" i="55" s="1"/>
  <c r="CO18" i="55"/>
  <c r="CP18" i="55" s="1"/>
  <c r="CO17" i="55"/>
  <c r="CP17" i="55" s="1"/>
  <c r="CO16" i="55"/>
  <c r="CP16" i="55" s="1"/>
  <c r="CO15" i="55"/>
  <c r="CP15" i="55" s="1"/>
  <c r="CO14" i="55"/>
  <c r="CP14" i="55" s="1"/>
  <c r="CO5" i="55"/>
  <c r="CP5" i="55" s="1"/>
  <c r="CO9" i="55"/>
  <c r="CP9" i="55" s="1"/>
  <c r="CH46" i="55"/>
  <c r="CI46" i="55" s="1"/>
  <c r="CH48" i="55"/>
  <c r="CI48" i="55" s="1"/>
  <c r="CH49" i="55"/>
  <c r="CI49" i="55" s="1"/>
  <c r="CH50" i="55"/>
  <c r="CI50" i="55" s="1"/>
  <c r="CH51" i="55"/>
  <c r="CI51" i="55" s="1"/>
  <c r="CH59" i="55"/>
  <c r="CI59" i="55" s="1"/>
  <c r="CH61" i="55"/>
  <c r="CI61" i="55" s="1"/>
  <c r="CH19" i="55"/>
  <c r="CI19" i="55" s="1"/>
  <c r="CH20" i="55"/>
  <c r="CI20" i="55" s="1"/>
  <c r="CH21" i="55"/>
  <c r="CI21" i="55" s="1"/>
  <c r="CH22" i="55"/>
  <c r="CI22" i="55" s="1"/>
  <c r="CH23" i="55"/>
  <c r="CI23" i="55" s="1"/>
  <c r="CH24" i="55"/>
  <c r="CI24" i="55" s="1"/>
  <c r="CH25" i="55"/>
  <c r="CI25" i="55" s="1"/>
  <c r="CH26" i="55"/>
  <c r="CI26" i="55" s="1"/>
  <c r="CH27" i="55"/>
  <c r="CI27" i="55" s="1"/>
  <c r="CH28" i="55"/>
  <c r="CI28" i="55" s="1"/>
  <c r="CH29" i="55"/>
  <c r="CI29" i="55" s="1"/>
  <c r="CH30" i="55"/>
  <c r="CI30" i="55" s="1"/>
  <c r="CH31" i="55"/>
  <c r="CI31" i="55" s="1"/>
  <c r="CH32" i="55"/>
  <c r="CI32" i="55" s="1"/>
  <c r="CH33" i="55"/>
  <c r="CI33" i="55" s="1"/>
  <c r="CH34" i="55"/>
  <c r="CI34" i="55" s="1"/>
  <c r="CH18" i="55"/>
  <c r="CI18" i="55" s="1"/>
  <c r="CH17" i="55"/>
  <c r="CI17" i="55" s="1"/>
  <c r="CH16" i="55"/>
  <c r="CI16" i="55" s="1"/>
  <c r="CH15" i="55"/>
  <c r="CI15" i="55" s="1"/>
  <c r="CH14" i="55"/>
  <c r="CI14" i="55" s="1"/>
  <c r="CH5" i="55"/>
  <c r="CI5" i="55" s="1"/>
  <c r="CH9" i="55"/>
  <c r="CI9" i="55" s="1"/>
  <c r="CA46" i="55"/>
  <c r="CB46" i="55" s="1"/>
  <c r="CA48" i="55"/>
  <c r="CB48" i="55" s="1"/>
  <c r="CA49" i="55"/>
  <c r="CB49" i="55" s="1"/>
  <c r="CA50" i="55"/>
  <c r="CB50" i="55" s="1"/>
  <c r="CA51" i="55"/>
  <c r="CB51" i="55" s="1"/>
  <c r="CA59" i="55"/>
  <c r="CB59" i="55" s="1"/>
  <c r="CA61" i="55"/>
  <c r="CB61" i="55" s="1"/>
  <c r="CA19" i="55"/>
  <c r="CB19" i="55" s="1"/>
  <c r="CA20" i="55"/>
  <c r="CB20" i="55" s="1"/>
  <c r="CA21" i="55"/>
  <c r="CB21" i="55" s="1"/>
  <c r="CA22" i="55"/>
  <c r="CB22" i="55" s="1"/>
  <c r="CA23" i="55"/>
  <c r="CB23" i="55" s="1"/>
  <c r="CA24" i="55"/>
  <c r="CB24" i="55" s="1"/>
  <c r="CA25" i="55"/>
  <c r="CB25" i="55" s="1"/>
  <c r="CA26" i="55"/>
  <c r="CB26" i="55" s="1"/>
  <c r="CA27" i="55"/>
  <c r="CB27" i="55" s="1"/>
  <c r="CA28" i="55"/>
  <c r="CB28" i="55" s="1"/>
  <c r="CA29" i="55"/>
  <c r="CB29" i="55" s="1"/>
  <c r="CA30" i="55"/>
  <c r="CB30" i="55" s="1"/>
  <c r="CA31" i="55"/>
  <c r="CB31" i="55" s="1"/>
  <c r="CA32" i="55"/>
  <c r="CB32" i="55" s="1"/>
  <c r="CA33" i="55"/>
  <c r="CB33" i="55" s="1"/>
  <c r="CA34" i="55"/>
  <c r="CB34" i="55" s="1"/>
  <c r="CA18" i="55"/>
  <c r="CB18" i="55" s="1"/>
  <c r="CA17" i="55"/>
  <c r="CB17" i="55" s="1"/>
  <c r="CA16" i="55"/>
  <c r="CB16" i="55" s="1"/>
  <c r="CA15" i="55"/>
  <c r="CB15" i="55" s="1"/>
  <c r="CA14" i="55"/>
  <c r="CB14" i="55" s="1"/>
  <c r="CA5" i="55"/>
  <c r="CB5" i="55" s="1"/>
  <c r="CA9" i="55"/>
  <c r="CB9" i="55" s="1"/>
  <c r="BT46" i="55"/>
  <c r="BU46" i="55" s="1"/>
  <c r="BT48" i="55"/>
  <c r="BU48" i="55" s="1"/>
  <c r="BT49" i="55"/>
  <c r="BU49" i="55" s="1"/>
  <c r="BT50" i="55"/>
  <c r="BU50" i="55" s="1"/>
  <c r="BT51" i="55"/>
  <c r="BU51" i="55" s="1"/>
  <c r="BT59" i="55"/>
  <c r="BU59" i="55" s="1"/>
  <c r="BT61" i="55"/>
  <c r="BU61" i="55" s="1"/>
  <c r="BT34" i="55"/>
  <c r="BU34" i="55" s="1"/>
  <c r="BT19" i="55"/>
  <c r="BU19" i="55" s="1"/>
  <c r="BT20" i="55"/>
  <c r="BU20" i="55" s="1"/>
  <c r="BT21" i="55"/>
  <c r="BU21" i="55" s="1"/>
  <c r="BT22" i="55"/>
  <c r="BU22" i="55" s="1"/>
  <c r="BT23" i="55"/>
  <c r="BU23" i="55" s="1"/>
  <c r="BT24" i="55"/>
  <c r="BU24" i="55" s="1"/>
  <c r="BT25" i="55"/>
  <c r="BU25" i="55" s="1"/>
  <c r="BT26" i="55"/>
  <c r="BU26" i="55" s="1"/>
  <c r="BT27" i="55"/>
  <c r="BU27" i="55" s="1"/>
  <c r="BT28" i="55"/>
  <c r="BU28" i="55" s="1"/>
  <c r="BT29" i="55"/>
  <c r="BU29" i="55" s="1"/>
  <c r="BT30" i="55"/>
  <c r="BU30" i="55" s="1"/>
  <c r="BT31" i="55"/>
  <c r="BU31" i="55" s="1"/>
  <c r="BT32" i="55"/>
  <c r="BU32" i="55" s="1"/>
  <c r="BT33" i="55"/>
  <c r="BU33" i="55" s="1"/>
  <c r="BT18" i="55"/>
  <c r="BU18" i="55" s="1"/>
  <c r="BT17" i="55"/>
  <c r="BU17" i="55" s="1"/>
  <c r="BT16" i="55"/>
  <c r="BU16" i="55" s="1"/>
  <c r="BT15" i="55"/>
  <c r="BU15" i="55" s="1"/>
  <c r="BT14" i="55"/>
  <c r="BU14" i="55" s="1"/>
  <c r="BT5" i="55"/>
  <c r="BU5" i="55" s="1"/>
  <c r="BT9" i="55"/>
  <c r="BU9" i="55" s="1"/>
  <c r="BM46" i="55"/>
  <c r="BN46" i="55" s="1"/>
  <c r="BM48" i="55"/>
  <c r="BN48" i="55" s="1"/>
  <c r="BM49" i="55"/>
  <c r="BN49" i="55" s="1"/>
  <c r="BM50" i="55"/>
  <c r="BN50" i="55" s="1"/>
  <c r="BM51" i="55"/>
  <c r="BN51" i="55" s="1"/>
  <c r="BM59" i="55"/>
  <c r="BN59" i="55" s="1"/>
  <c r="BM61" i="55"/>
  <c r="BN61" i="55" s="1"/>
  <c r="BM19" i="55"/>
  <c r="BN19" i="55" s="1"/>
  <c r="BM20" i="55"/>
  <c r="BN20" i="55" s="1"/>
  <c r="BM21" i="55"/>
  <c r="BN21" i="55" s="1"/>
  <c r="BM22" i="55"/>
  <c r="BN22" i="55" s="1"/>
  <c r="BM23" i="55"/>
  <c r="BN23" i="55" s="1"/>
  <c r="BM24" i="55"/>
  <c r="BN24" i="55" s="1"/>
  <c r="BM25" i="55"/>
  <c r="BN25" i="55" s="1"/>
  <c r="BM26" i="55"/>
  <c r="BN26" i="55" s="1"/>
  <c r="BM27" i="55"/>
  <c r="BN27" i="55" s="1"/>
  <c r="BM28" i="55"/>
  <c r="BN28" i="55" s="1"/>
  <c r="BM29" i="55"/>
  <c r="BN29" i="55" s="1"/>
  <c r="BM30" i="55"/>
  <c r="BN30" i="55" s="1"/>
  <c r="BM31" i="55"/>
  <c r="BN31" i="55" s="1"/>
  <c r="BM32" i="55"/>
  <c r="BN32" i="55" s="1"/>
  <c r="BM33" i="55"/>
  <c r="BN33" i="55" s="1"/>
  <c r="BM34" i="55"/>
  <c r="BN34" i="55" s="1"/>
  <c r="BM18" i="55"/>
  <c r="BN18" i="55" s="1"/>
  <c r="BM17" i="55"/>
  <c r="BN17" i="55" s="1"/>
  <c r="BM16" i="55"/>
  <c r="BN16" i="55" s="1"/>
  <c r="BM15" i="55"/>
  <c r="BN15" i="55" s="1"/>
  <c r="BM14" i="55"/>
  <c r="BN14" i="55" s="1"/>
  <c r="BM5" i="55"/>
  <c r="BN5" i="55" s="1"/>
  <c r="BM9" i="55"/>
  <c r="BN9" i="55" s="1"/>
  <c r="BF46" i="55"/>
  <c r="BG46" i="55" s="1"/>
  <c r="BF48" i="55"/>
  <c r="BG48" i="55" s="1"/>
  <c r="BF49" i="55"/>
  <c r="BG49" i="55" s="1"/>
  <c r="BF50" i="55"/>
  <c r="BG50" i="55" s="1"/>
  <c r="BF51" i="55"/>
  <c r="BG51" i="55" s="1"/>
  <c r="BF59" i="55"/>
  <c r="BG59" i="55" s="1"/>
  <c r="BF61" i="55"/>
  <c r="BG61" i="55" s="1"/>
  <c r="BF15" i="55"/>
  <c r="BG15" i="55" s="1"/>
  <c r="BF16" i="55"/>
  <c r="BG16" i="55" s="1"/>
  <c r="BF17" i="55"/>
  <c r="BG17" i="55" s="1"/>
  <c r="BF18" i="55"/>
  <c r="BG18" i="55" s="1"/>
  <c r="BF19" i="55"/>
  <c r="BG19" i="55" s="1"/>
  <c r="BF20" i="55"/>
  <c r="BG20" i="55" s="1"/>
  <c r="BF21" i="55"/>
  <c r="BG21" i="55" s="1"/>
  <c r="BF22" i="55"/>
  <c r="BG22" i="55" s="1"/>
  <c r="BF23" i="55"/>
  <c r="BG23" i="55" s="1"/>
  <c r="BF24" i="55"/>
  <c r="BG24" i="55" s="1"/>
  <c r="BF25" i="55"/>
  <c r="BG25" i="55" s="1"/>
  <c r="BF26" i="55"/>
  <c r="BG26" i="55" s="1"/>
  <c r="BF27" i="55"/>
  <c r="BG27" i="55" s="1"/>
  <c r="BF28" i="55"/>
  <c r="BG28" i="55" s="1"/>
  <c r="BF29" i="55"/>
  <c r="BG29" i="55" s="1"/>
  <c r="BF30" i="55"/>
  <c r="BG30" i="55" s="1"/>
  <c r="BF31" i="55"/>
  <c r="BG31" i="55" s="1"/>
  <c r="BF32" i="55"/>
  <c r="BG32" i="55" s="1"/>
  <c r="BF33" i="55"/>
  <c r="BG33" i="55" s="1"/>
  <c r="BF34" i="55"/>
  <c r="BG34" i="55" s="1"/>
  <c r="BF14" i="55"/>
  <c r="BG14" i="55" s="1"/>
  <c r="BF5" i="55"/>
  <c r="BG5" i="55" s="1"/>
  <c r="AY46" i="55"/>
  <c r="AZ46" i="55" s="1"/>
  <c r="AY48" i="55"/>
  <c r="AZ48" i="55" s="1"/>
  <c r="AY49" i="55"/>
  <c r="AZ49" i="55" s="1"/>
  <c r="AY50" i="55"/>
  <c r="AZ50" i="55" s="1"/>
  <c r="AY51" i="55"/>
  <c r="AZ51" i="55" s="1"/>
  <c r="AY59" i="55"/>
  <c r="AZ59" i="55" s="1"/>
  <c r="AY61" i="55"/>
  <c r="AZ61" i="55" s="1"/>
  <c r="AY19" i="55"/>
  <c r="AZ19" i="55" s="1"/>
  <c r="AY20" i="55"/>
  <c r="AZ20" i="55" s="1"/>
  <c r="AY21" i="55"/>
  <c r="AZ21" i="55" s="1"/>
  <c r="AY22" i="55"/>
  <c r="AZ22" i="55" s="1"/>
  <c r="AY23" i="55"/>
  <c r="AZ23" i="55" s="1"/>
  <c r="AY24" i="55"/>
  <c r="AZ24" i="55" s="1"/>
  <c r="AY25" i="55"/>
  <c r="AZ25" i="55" s="1"/>
  <c r="AY26" i="55"/>
  <c r="AZ26" i="55" s="1"/>
  <c r="AY27" i="55"/>
  <c r="AZ27" i="55" s="1"/>
  <c r="AY28" i="55"/>
  <c r="AZ28" i="55" s="1"/>
  <c r="AY29" i="55"/>
  <c r="AZ29" i="55" s="1"/>
  <c r="AY30" i="55"/>
  <c r="AZ30" i="55" s="1"/>
  <c r="AY31" i="55"/>
  <c r="AZ31" i="55" s="1"/>
  <c r="AY32" i="55"/>
  <c r="AZ32" i="55" s="1"/>
  <c r="AY33" i="55"/>
  <c r="AZ33" i="55" s="1"/>
  <c r="AY34" i="55"/>
  <c r="AZ34" i="55" s="1"/>
  <c r="AY18" i="55"/>
  <c r="AZ18" i="55" s="1"/>
  <c r="AY17" i="55"/>
  <c r="AZ17" i="55" s="1"/>
  <c r="AY16" i="55"/>
  <c r="AZ16" i="55" s="1"/>
  <c r="AY15" i="55"/>
  <c r="AZ15" i="55" s="1"/>
  <c r="AY14" i="55"/>
  <c r="AZ14" i="55" s="1"/>
  <c r="AY5" i="55"/>
  <c r="AZ5" i="55" s="1"/>
  <c r="AR46" i="55"/>
  <c r="AS46" i="55" s="1"/>
  <c r="AR48" i="55"/>
  <c r="AS48" i="55" s="1"/>
  <c r="AR49" i="55"/>
  <c r="AS49" i="55" s="1"/>
  <c r="AR50" i="55"/>
  <c r="AS50" i="55" s="1"/>
  <c r="AR51" i="55"/>
  <c r="AS51" i="55" s="1"/>
  <c r="AR59" i="55"/>
  <c r="AS59" i="55" s="1"/>
  <c r="AR61" i="55"/>
  <c r="AS61" i="55" s="1"/>
  <c r="AR19" i="55"/>
  <c r="AS19" i="55" s="1"/>
  <c r="AR20" i="55"/>
  <c r="AS20" i="55" s="1"/>
  <c r="AR21" i="55"/>
  <c r="AS21" i="55" s="1"/>
  <c r="AR22" i="55"/>
  <c r="AS22" i="55" s="1"/>
  <c r="AR23" i="55"/>
  <c r="AS23" i="55" s="1"/>
  <c r="AR24" i="55"/>
  <c r="AS24" i="55" s="1"/>
  <c r="AR25" i="55"/>
  <c r="AS25" i="55" s="1"/>
  <c r="AR27" i="55"/>
  <c r="AS27" i="55" s="1"/>
  <c r="AR28" i="55"/>
  <c r="AS28" i="55" s="1"/>
  <c r="AR29" i="55"/>
  <c r="AS29" i="55" s="1"/>
  <c r="AR30" i="55"/>
  <c r="AS30" i="55" s="1"/>
  <c r="AR31" i="55"/>
  <c r="AS31" i="55" s="1"/>
  <c r="AR32" i="55"/>
  <c r="AS32" i="55" s="1"/>
  <c r="AR33" i="55"/>
  <c r="AS33" i="55" s="1"/>
  <c r="AR34" i="55"/>
  <c r="AS34" i="55" s="1"/>
  <c r="AR18" i="55"/>
  <c r="AS18" i="55" s="1"/>
  <c r="AR17" i="55"/>
  <c r="AS17" i="55" s="1"/>
  <c r="AR16" i="55"/>
  <c r="AS16" i="55" s="1"/>
  <c r="AR15" i="55"/>
  <c r="AS15" i="55" s="1"/>
  <c r="AR14" i="55"/>
  <c r="AS14" i="55" s="1"/>
  <c r="AR5" i="55"/>
  <c r="AS5" i="55" s="1"/>
  <c r="P50" i="55"/>
  <c r="Q50" i="55" s="1"/>
  <c r="P51" i="55"/>
  <c r="Q51" i="55" s="1"/>
  <c r="W46" i="55"/>
  <c r="X46" i="55" s="1"/>
  <c r="W48" i="55"/>
  <c r="X48" i="55" s="1"/>
  <c r="W49" i="55"/>
  <c r="X49" i="55" s="1"/>
  <c r="W50" i="55"/>
  <c r="X50" i="55" s="1"/>
  <c r="W51" i="55"/>
  <c r="X51" i="55" s="1"/>
  <c r="W61" i="55"/>
  <c r="X61" i="55" s="1"/>
  <c r="AD46" i="55"/>
  <c r="AE46" i="55" s="1"/>
  <c r="AD48" i="55"/>
  <c r="AE48" i="55" s="1"/>
  <c r="AD49" i="55"/>
  <c r="AE49" i="55" s="1"/>
  <c r="AD50" i="55"/>
  <c r="AE50" i="55" s="1"/>
  <c r="AD51" i="55"/>
  <c r="AE51" i="55" s="1"/>
  <c r="AD61" i="55"/>
  <c r="AE61" i="55" s="1"/>
  <c r="AK61" i="55"/>
  <c r="AL61" i="55" s="1"/>
  <c r="AK51" i="55"/>
  <c r="AL51" i="55" s="1"/>
  <c r="AK50" i="55"/>
  <c r="AL50" i="55" s="1"/>
  <c r="AK49" i="55"/>
  <c r="AL49" i="55" s="1"/>
  <c r="AK48" i="55"/>
  <c r="AL48" i="55" s="1"/>
  <c r="AK46" i="55"/>
  <c r="AL46" i="55" s="1"/>
  <c r="AK19" i="55"/>
  <c r="AL19" i="55" s="1"/>
  <c r="AK20" i="55"/>
  <c r="AL20" i="55" s="1"/>
  <c r="AK21" i="55"/>
  <c r="AL21" i="55" s="1"/>
  <c r="AK22" i="55"/>
  <c r="AL22" i="55" s="1"/>
  <c r="AK23" i="55"/>
  <c r="AL23" i="55" s="1"/>
  <c r="AK24" i="55"/>
  <c r="AL24" i="55" s="1"/>
  <c r="AK25" i="55"/>
  <c r="AL25" i="55" s="1"/>
  <c r="AK27" i="55"/>
  <c r="AL27" i="55" s="1"/>
  <c r="AK28" i="55"/>
  <c r="AL28" i="55" s="1"/>
  <c r="AK29" i="55"/>
  <c r="AL29" i="55" s="1"/>
  <c r="AK31" i="55"/>
  <c r="AL31" i="55" s="1"/>
  <c r="AK32" i="55"/>
  <c r="AL32" i="55" s="1"/>
  <c r="AK34" i="55"/>
  <c r="AL34" i="55" s="1"/>
  <c r="AK18" i="55"/>
  <c r="AL18" i="55" s="1"/>
  <c r="AK17" i="55"/>
  <c r="AL17" i="55" s="1"/>
  <c r="AK16" i="55"/>
  <c r="AL16" i="55" s="1"/>
  <c r="AK15" i="55"/>
  <c r="AL15" i="55" s="1"/>
  <c r="AK14" i="55"/>
  <c r="AL14" i="55" s="1"/>
  <c r="AK5" i="55"/>
  <c r="AL5" i="55" s="1"/>
  <c r="AD22" i="55"/>
  <c r="AE22" i="55" s="1"/>
  <c r="AD23" i="55"/>
  <c r="AE23" i="55" s="1"/>
  <c r="AD24" i="55"/>
  <c r="AE24" i="55" s="1"/>
  <c r="AD28" i="55"/>
  <c r="AE28" i="55" s="1"/>
  <c r="AD29" i="55"/>
  <c r="AE29" i="55" s="1"/>
  <c r="AD31" i="55"/>
  <c r="AE31" i="55" s="1"/>
  <c r="AD32" i="55"/>
  <c r="AE32" i="55" s="1"/>
  <c r="AD18" i="55"/>
  <c r="AE18" i="55" s="1"/>
  <c r="AD15" i="55"/>
  <c r="AE15" i="55" s="1"/>
  <c r="AD5" i="55"/>
  <c r="AE5" i="55" s="1"/>
  <c r="W29" i="55"/>
  <c r="X29" i="55" s="1"/>
  <c r="W32" i="55"/>
  <c r="X32" i="55" s="1"/>
  <c r="E8" i="16"/>
  <c r="B13" i="47"/>
  <c r="AG4" i="23" l="1"/>
  <c r="AG5" i="23" s="1"/>
  <c r="FX44" i="55"/>
  <c r="E10" i="20"/>
  <c r="E10" i="19"/>
  <c r="AG6" i="23" l="1"/>
  <c r="AG7" i="23" s="1"/>
  <c r="O3" i="20"/>
  <c r="AG8" i="23" l="1"/>
  <c r="O4" i="20"/>
  <c r="O5" i="20" s="1"/>
  <c r="G43" i="21"/>
  <c r="G42" i="22"/>
  <c r="AG9" i="23" l="1"/>
  <c r="AG10" i="23" s="1"/>
  <c r="O6" i="20"/>
  <c r="O3" i="45"/>
  <c r="E35" i="16"/>
  <c r="O3" i="22"/>
  <c r="O3" i="21"/>
  <c r="O3" i="19"/>
  <c r="E29" i="16"/>
  <c r="G29" i="16" s="1"/>
  <c r="E37" i="44"/>
  <c r="E38" i="44"/>
  <c r="D10" i="80" l="1"/>
  <c r="M6" i="80"/>
  <c r="M4" i="80"/>
  <c r="M5" i="80"/>
  <c r="D8" i="80"/>
  <c r="M3" i="80"/>
  <c r="D9" i="80"/>
  <c r="S3" i="80"/>
  <c r="S5" i="80"/>
  <c r="S4" i="80"/>
  <c r="M6" i="45"/>
  <c r="AG11" i="23"/>
  <c r="AG13" i="23" s="1"/>
  <c r="AY37" i="44"/>
  <c r="G37" i="44"/>
  <c r="C9" i="45"/>
  <c r="C8" i="45"/>
  <c r="C10" i="45"/>
  <c r="O7" i="20"/>
  <c r="O4" i="22"/>
  <c r="O5" i="22" s="1"/>
  <c r="O4" i="21"/>
  <c r="O4" i="19"/>
  <c r="G38" i="44"/>
  <c r="AY38" i="44"/>
  <c r="AX78" i="7" s="1"/>
  <c r="G35" i="16"/>
  <c r="AY35" i="16"/>
  <c r="AX75" i="7" s="1"/>
  <c r="AY29" i="16"/>
  <c r="AX69" i="7" s="1"/>
  <c r="O4" i="45"/>
  <c r="O5" i="45" s="1"/>
  <c r="S4" i="45"/>
  <c r="M3" i="45"/>
  <c r="S5" i="45"/>
  <c r="S3" i="45"/>
  <c r="M5" i="45"/>
  <c r="M4" i="45"/>
  <c r="O6" i="45" l="1"/>
  <c r="O9" i="45" s="1"/>
  <c r="O8" i="20"/>
  <c r="AG3" i="20" s="1"/>
  <c r="O5" i="21"/>
  <c r="O5" i="19"/>
  <c r="O6" i="22"/>
  <c r="O6" i="21" l="1"/>
  <c r="O7" i="21" s="1"/>
  <c r="O9" i="20"/>
  <c r="O10" i="20" s="1"/>
  <c r="O11" i="20" s="1"/>
  <c r="AG4" i="20"/>
  <c r="O6" i="19"/>
  <c r="O7" i="22"/>
  <c r="E10" i="44"/>
  <c r="E9" i="44"/>
  <c r="E8" i="44"/>
  <c r="O3" i="44"/>
  <c r="C5" i="44"/>
  <c r="AV37" i="44"/>
  <c r="AV38" i="44"/>
  <c r="AU78" i="7" s="1"/>
  <c r="AS29" i="44"/>
  <c r="AV29" i="44"/>
  <c r="O13" i="20" l="1"/>
  <c r="AG5" i="20"/>
  <c r="AG6" i="20" s="1"/>
  <c r="O7" i="19"/>
  <c r="O8" i="19" s="1"/>
  <c r="AG3" i="19" s="1"/>
  <c r="AG4" i="19" s="1"/>
  <c r="O8" i="22"/>
  <c r="O8" i="21"/>
  <c r="O4" i="44"/>
  <c r="AG7" i="20" l="1"/>
  <c r="AG8" i="20" s="1"/>
  <c r="O9" i="19"/>
  <c r="O9" i="22"/>
  <c r="O10" i="22" s="1"/>
  <c r="O9" i="21"/>
  <c r="O10" i="21" s="1"/>
  <c r="O11" i="21" s="1"/>
  <c r="O13" i="21" s="1"/>
  <c r="AG5" i="19"/>
  <c r="AG6" i="19" s="1"/>
  <c r="O5" i="44"/>
  <c r="O6" i="44" s="1"/>
  <c r="G30" i="16"/>
  <c r="AS37" i="44"/>
  <c r="AS38" i="44"/>
  <c r="AR78" i="7" s="1"/>
  <c r="AP37" i="44"/>
  <c r="AP38" i="44"/>
  <c r="AO78" i="7" s="1"/>
  <c r="AM37" i="44"/>
  <c r="AM38" i="44"/>
  <c r="AL78" i="7" s="1"/>
  <c r="AP29" i="44"/>
  <c r="AM29" i="44"/>
  <c r="AG3" i="21" l="1"/>
  <c r="AG9" i="20"/>
  <c r="AG10" i="20" s="1"/>
  <c r="AG11" i="20" s="1"/>
  <c r="AG13" i="20" s="1"/>
  <c r="O10" i="19"/>
  <c r="O11" i="19" s="1"/>
  <c r="O13" i="19" s="1"/>
  <c r="O11" i="22"/>
  <c r="O13" i="22" s="1"/>
  <c r="O7" i="44"/>
  <c r="AG7" i="19"/>
  <c r="AG8" i="19" s="1"/>
  <c r="S6" i="44"/>
  <c r="C9" i="44"/>
  <c r="D9" i="44" s="1"/>
  <c r="C8" i="44"/>
  <c r="D8" i="44" s="1"/>
  <c r="C10" i="44"/>
  <c r="D10" i="44" s="1"/>
  <c r="S5" i="44"/>
  <c r="S3" i="44"/>
  <c r="S4" i="44"/>
  <c r="AG4" i="21" l="1"/>
  <c r="AG5" i="21" s="1"/>
  <c r="AG6" i="21" s="1"/>
  <c r="AG3" i="22"/>
  <c r="O8" i="44"/>
  <c r="E10" i="45"/>
  <c r="H13" i="47"/>
  <c r="G13" i="47"/>
  <c r="F13" i="47"/>
  <c r="H12" i="47"/>
  <c r="G12" i="47"/>
  <c r="F12" i="47"/>
  <c r="E12" i="47"/>
  <c r="H11" i="47"/>
  <c r="G11" i="47"/>
  <c r="F11" i="47"/>
  <c r="E11" i="47"/>
  <c r="H10" i="47"/>
  <c r="G10" i="47"/>
  <c r="F10" i="47"/>
  <c r="E10" i="47"/>
  <c r="C10" i="47"/>
  <c r="C18" i="47" s="1"/>
  <c r="B10" i="47"/>
  <c r="H9" i="47"/>
  <c r="G9" i="47"/>
  <c r="F9" i="47"/>
  <c r="E9" i="47"/>
  <c r="B9" i="47"/>
  <c r="H8" i="47"/>
  <c r="G8" i="47"/>
  <c r="F8" i="47"/>
  <c r="E8" i="47"/>
  <c r="B8" i="47"/>
  <c r="B7" i="47"/>
  <c r="AG7" i="21" l="1"/>
  <c r="AG8" i="21" s="1"/>
  <c r="AG9" i="19"/>
  <c r="AG10" i="19" s="1"/>
  <c r="AG11" i="19" s="1"/>
  <c r="AG13" i="19" s="1"/>
  <c r="AG4" i="22"/>
  <c r="AG5" i="22" s="1"/>
  <c r="O9" i="44"/>
  <c r="Q12" i="47"/>
  <c r="Q9" i="47"/>
  <c r="Q8" i="47"/>
  <c r="Q10" i="47"/>
  <c r="Q13" i="47"/>
  <c r="Q7" i="47"/>
  <c r="Q11" i="47"/>
  <c r="D10" i="45"/>
  <c r="D18" i="47"/>
  <c r="B18" i="47"/>
  <c r="G18" i="47"/>
  <c r="F18" i="47"/>
  <c r="E18" i="47"/>
  <c r="H18" i="47"/>
  <c r="E9" i="45"/>
  <c r="E8" i="45"/>
  <c r="E11" i="23"/>
  <c r="E10" i="23"/>
  <c r="E9" i="23"/>
  <c r="E8" i="23"/>
  <c r="E11" i="20"/>
  <c r="E9" i="20"/>
  <c r="E8" i="20"/>
  <c r="E11" i="19"/>
  <c r="E9" i="19"/>
  <c r="E8" i="19"/>
  <c r="E10" i="16"/>
  <c r="E9" i="16"/>
  <c r="E11" i="22"/>
  <c r="E10" i="22"/>
  <c r="E9" i="22"/>
  <c r="E8" i="22"/>
  <c r="O3" i="16"/>
  <c r="C5" i="23"/>
  <c r="C5" i="22"/>
  <c r="AG9" i="21" l="1"/>
  <c r="AG10" i="21" s="1"/>
  <c r="AG11" i="21" s="1"/>
  <c r="AG13" i="21" s="1"/>
  <c r="O10" i="44"/>
  <c r="O11" i="44" s="1"/>
  <c r="AG6" i="22"/>
  <c r="AG7" i="22" s="1"/>
  <c r="AG8" i="22" s="1"/>
  <c r="O4" i="16"/>
  <c r="Q18" i="47"/>
  <c r="D9" i="45"/>
  <c r="D8" i="45"/>
  <c r="E35" i="45"/>
  <c r="G35" i="45" s="1"/>
  <c r="E34" i="45"/>
  <c r="G34" i="45" s="1"/>
  <c r="E33" i="45"/>
  <c r="G33" i="45" s="1"/>
  <c r="E32" i="45"/>
  <c r="E31" i="45"/>
  <c r="E26" i="45"/>
  <c r="AY26" i="45" s="1"/>
  <c r="AX72" i="7" s="1"/>
  <c r="E25" i="45"/>
  <c r="E20" i="45"/>
  <c r="AY20" i="45" s="1"/>
  <c r="E19" i="45"/>
  <c r="AY19" i="45" s="1"/>
  <c r="E18" i="45"/>
  <c r="AY18" i="45" s="1"/>
  <c r="E17" i="45"/>
  <c r="E16" i="45"/>
  <c r="AY16" i="45" s="1"/>
  <c r="AX7" i="7" s="1"/>
  <c r="C8" i="16" l="1"/>
  <c r="AK8" i="23"/>
  <c r="AK4" i="23"/>
  <c r="AE9" i="23"/>
  <c r="AE5" i="23"/>
  <c r="S8" i="23"/>
  <c r="M8" i="23"/>
  <c r="AK10" i="23"/>
  <c r="AE11" i="23"/>
  <c r="S10" i="23"/>
  <c r="AK7" i="23"/>
  <c r="AE8" i="23"/>
  <c r="S11" i="23"/>
  <c r="AK9" i="23"/>
  <c r="AK5" i="23"/>
  <c r="AE10" i="23"/>
  <c r="AE6" i="23"/>
  <c r="S9" i="23"/>
  <c r="M9" i="23"/>
  <c r="AK6" i="23"/>
  <c r="AE7" i="23"/>
  <c r="AE3" i="23"/>
  <c r="M10" i="23"/>
  <c r="AK11" i="23"/>
  <c r="AK3" i="23"/>
  <c r="AE4" i="23"/>
  <c r="M11" i="23"/>
  <c r="C11" i="23"/>
  <c r="D11" i="23" s="1"/>
  <c r="C9" i="23"/>
  <c r="D9" i="23" s="1"/>
  <c r="C10" i="23"/>
  <c r="D10" i="23" s="1"/>
  <c r="C8" i="23"/>
  <c r="D8" i="23" s="1"/>
  <c r="AK9" i="19"/>
  <c r="AE9" i="19"/>
  <c r="S9" i="19"/>
  <c r="M8" i="19"/>
  <c r="AK11" i="19"/>
  <c r="S11" i="19"/>
  <c r="AE8" i="19"/>
  <c r="AK10" i="19"/>
  <c r="AE10" i="19"/>
  <c r="S10" i="19"/>
  <c r="M9" i="19"/>
  <c r="AE11" i="19"/>
  <c r="M10" i="19"/>
  <c r="AK8" i="19"/>
  <c r="M11" i="19"/>
  <c r="C9" i="19"/>
  <c r="D9" i="19" s="1"/>
  <c r="C11" i="19"/>
  <c r="D11" i="19" s="1"/>
  <c r="C10" i="19"/>
  <c r="D10" i="19" s="1"/>
  <c r="C8" i="19"/>
  <c r="D8" i="19" s="1"/>
  <c r="AE8" i="16"/>
  <c r="M8" i="16"/>
  <c r="M11" i="16"/>
  <c r="AE9" i="16"/>
  <c r="M9" i="16"/>
  <c r="AE10" i="16"/>
  <c r="M10" i="16"/>
  <c r="AE11" i="16"/>
  <c r="AK10" i="16"/>
  <c r="S10" i="16"/>
  <c r="S11" i="16"/>
  <c r="AK11" i="16"/>
  <c r="AK9" i="16"/>
  <c r="S8" i="16"/>
  <c r="AK8" i="16"/>
  <c r="S9" i="16"/>
  <c r="AK10" i="21"/>
  <c r="AK6" i="21"/>
  <c r="AE11" i="21"/>
  <c r="AE7" i="21"/>
  <c r="AE3" i="21"/>
  <c r="S10" i="21"/>
  <c r="M9" i="21"/>
  <c r="AK8" i="21"/>
  <c r="AE9" i="21"/>
  <c r="M11" i="21"/>
  <c r="AK9" i="21"/>
  <c r="AE10" i="21"/>
  <c r="AK11" i="21"/>
  <c r="AK7" i="21"/>
  <c r="AK3" i="21"/>
  <c r="AE8" i="21"/>
  <c r="AE4" i="21"/>
  <c r="S11" i="21"/>
  <c r="M10" i="21"/>
  <c r="AK4" i="21"/>
  <c r="AE5" i="21"/>
  <c r="AK5" i="21"/>
  <c r="AE6" i="21"/>
  <c r="S9" i="21"/>
  <c r="AE9" i="22"/>
  <c r="AE5" i="22"/>
  <c r="M10" i="22"/>
  <c r="AE4" i="22"/>
  <c r="AE10" i="22"/>
  <c r="AE6" i="22"/>
  <c r="M11" i="22"/>
  <c r="AE11" i="22"/>
  <c r="AE7" i="22"/>
  <c r="AE3" i="22"/>
  <c r="M8" i="22"/>
  <c r="AE8" i="22"/>
  <c r="M9" i="22"/>
  <c r="C8" i="22"/>
  <c r="D8" i="22" s="1"/>
  <c r="O13" i="44"/>
  <c r="O5" i="16"/>
  <c r="O6" i="16" s="1"/>
  <c r="AG9" i="22"/>
  <c r="AK9" i="22"/>
  <c r="AK5" i="22"/>
  <c r="S8" i="22"/>
  <c r="AK7" i="22"/>
  <c r="S10" i="22"/>
  <c r="AK8" i="22"/>
  <c r="AK4" i="22"/>
  <c r="S11" i="22"/>
  <c r="AK10" i="22"/>
  <c r="AK6" i="22"/>
  <c r="S9" i="22"/>
  <c r="AK11" i="22"/>
  <c r="AK3" i="22"/>
  <c r="AG3" i="44"/>
  <c r="AG4" i="44" s="1"/>
  <c r="AG5" i="44" s="1"/>
  <c r="M7" i="23"/>
  <c r="M5" i="23"/>
  <c r="M6" i="23"/>
  <c r="M6" i="19"/>
  <c r="M7" i="19"/>
  <c r="M5" i="19"/>
  <c r="S6" i="23"/>
  <c r="S5" i="23"/>
  <c r="S7" i="23"/>
  <c r="S7" i="19"/>
  <c r="S6" i="19"/>
  <c r="S5" i="19"/>
  <c r="S8" i="19"/>
  <c r="AK7" i="19"/>
  <c r="AE4" i="19"/>
  <c r="AE5" i="19"/>
  <c r="AE6" i="19"/>
  <c r="AE7" i="19"/>
  <c r="AE3" i="19"/>
  <c r="AK5" i="19"/>
  <c r="AK6" i="19"/>
  <c r="AK3" i="19"/>
  <c r="AK4" i="19"/>
  <c r="AK4" i="16"/>
  <c r="AE5" i="16"/>
  <c r="S6" i="16"/>
  <c r="AK5" i="16"/>
  <c r="AE6" i="16"/>
  <c r="S7" i="16"/>
  <c r="AK6" i="16"/>
  <c r="AE7" i="16"/>
  <c r="AE3" i="16"/>
  <c r="M6" i="16"/>
  <c r="AK7" i="16"/>
  <c r="AK3" i="16"/>
  <c r="AE4" i="16"/>
  <c r="M7" i="16"/>
  <c r="C8" i="21"/>
  <c r="D8" i="21" s="1"/>
  <c r="C11" i="21"/>
  <c r="D11" i="21" s="1"/>
  <c r="C10" i="21"/>
  <c r="D10" i="21" s="1"/>
  <c r="C9" i="21"/>
  <c r="D9" i="21" s="1"/>
  <c r="M7" i="21"/>
  <c r="S7" i="21"/>
  <c r="M8" i="21"/>
  <c r="S8" i="21"/>
  <c r="S4" i="19"/>
  <c r="M4" i="19"/>
  <c r="M7" i="22"/>
  <c r="S5" i="22"/>
  <c r="C11" i="22"/>
  <c r="D11" i="22" s="1"/>
  <c r="C9" i="22"/>
  <c r="D9" i="22" s="1"/>
  <c r="C10" i="22"/>
  <c r="D10" i="22" s="1"/>
  <c r="M5" i="21"/>
  <c r="M3" i="21"/>
  <c r="M6" i="21"/>
  <c r="M4" i="21"/>
  <c r="AY32" i="45"/>
  <c r="AX60" i="7" s="1"/>
  <c r="AS32" i="45"/>
  <c r="AR60" i="7" s="1"/>
  <c r="AG32" i="45"/>
  <c r="AF60" i="7" s="1"/>
  <c r="U32" i="45"/>
  <c r="T60" i="7" s="1"/>
  <c r="O32" i="45"/>
  <c r="N60" i="7" s="1"/>
  <c r="AV32" i="45"/>
  <c r="AU60" i="7" s="1"/>
  <c r="AP32" i="45"/>
  <c r="AO60" i="7" s="1"/>
  <c r="AJ32" i="45"/>
  <c r="AI60" i="7" s="1"/>
  <c r="AD32" i="45"/>
  <c r="AC60" i="7" s="1"/>
  <c r="X32" i="45"/>
  <c r="W60" i="7" s="1"/>
  <c r="R32" i="45"/>
  <c r="Q60" i="7" s="1"/>
  <c r="I32" i="45"/>
  <c r="H60" i="7" s="1"/>
  <c r="I60" i="7" s="1"/>
  <c r="AM32" i="45"/>
  <c r="AL60" i="7" s="1"/>
  <c r="AA32" i="45"/>
  <c r="Z60" i="7" s="1"/>
  <c r="L32" i="45"/>
  <c r="K60" i="7" s="1"/>
  <c r="AV31" i="45"/>
  <c r="AU59" i="7" s="1"/>
  <c r="AP31" i="45"/>
  <c r="AO59" i="7" s="1"/>
  <c r="AJ31" i="45"/>
  <c r="AI59" i="7" s="1"/>
  <c r="AD31" i="45"/>
  <c r="AC59" i="7" s="1"/>
  <c r="X31" i="45"/>
  <c r="W59" i="7" s="1"/>
  <c r="R31" i="45"/>
  <c r="Q59" i="7" s="1"/>
  <c r="I31" i="45"/>
  <c r="H59" i="7" s="1"/>
  <c r="I59" i="7" s="1"/>
  <c r="AY31" i="45"/>
  <c r="AX59" i="7" s="1"/>
  <c r="AS31" i="45"/>
  <c r="AR59" i="7" s="1"/>
  <c r="AM31" i="45"/>
  <c r="AL59" i="7" s="1"/>
  <c r="AG31" i="45"/>
  <c r="AF59" i="7" s="1"/>
  <c r="AA31" i="45"/>
  <c r="Z59" i="7" s="1"/>
  <c r="U31" i="45"/>
  <c r="T59" i="7" s="1"/>
  <c r="O31" i="45"/>
  <c r="N59" i="7" s="1"/>
  <c r="L31" i="45"/>
  <c r="K59" i="7" s="1"/>
  <c r="AS35" i="45"/>
  <c r="AM35" i="45"/>
  <c r="AG35" i="45"/>
  <c r="AA35" i="45"/>
  <c r="U35" i="45"/>
  <c r="O35" i="45"/>
  <c r="L35" i="45"/>
  <c r="AY35" i="45"/>
  <c r="AV35" i="45"/>
  <c r="AP35" i="45"/>
  <c r="AJ35" i="45"/>
  <c r="AD35" i="45"/>
  <c r="X35" i="45"/>
  <c r="R35" i="45"/>
  <c r="I35" i="45"/>
  <c r="AY34" i="45"/>
  <c r="AX65" i="7" s="1"/>
  <c r="AP34" i="45"/>
  <c r="AO65" i="7" s="1"/>
  <c r="AD34" i="45"/>
  <c r="AC65" i="7" s="1"/>
  <c r="R34" i="45"/>
  <c r="Q65" i="7" s="1"/>
  <c r="I34" i="45"/>
  <c r="H65" i="7" s="1"/>
  <c r="I65" i="7" s="1"/>
  <c r="AS34" i="45"/>
  <c r="AR65" i="7" s="1"/>
  <c r="AM34" i="45"/>
  <c r="AL65" i="7" s="1"/>
  <c r="AG34" i="45"/>
  <c r="AF65" i="7" s="1"/>
  <c r="AA34" i="45"/>
  <c r="Z65" i="7" s="1"/>
  <c r="U34" i="45"/>
  <c r="T65" i="7" s="1"/>
  <c r="O34" i="45"/>
  <c r="N65" i="7" s="1"/>
  <c r="L34" i="45"/>
  <c r="K65" i="7" s="1"/>
  <c r="AV34" i="45"/>
  <c r="AU65" i="7" s="1"/>
  <c r="AJ34" i="45"/>
  <c r="AI65" i="7" s="1"/>
  <c r="X34" i="45"/>
  <c r="W65" i="7" s="1"/>
  <c r="G17" i="45"/>
  <c r="AY17" i="45"/>
  <c r="G25" i="45"/>
  <c r="AY25" i="45"/>
  <c r="AX70" i="7" s="1"/>
  <c r="AV33" i="45"/>
  <c r="AU63" i="7" s="1"/>
  <c r="AP33" i="45"/>
  <c r="AO63" i="7" s="1"/>
  <c r="AJ33" i="45"/>
  <c r="AI63" i="7" s="1"/>
  <c r="AD33" i="45"/>
  <c r="AC63" i="7" s="1"/>
  <c r="X33" i="45"/>
  <c r="W63" i="7" s="1"/>
  <c r="R33" i="45"/>
  <c r="Q63" i="7" s="1"/>
  <c r="I33" i="45"/>
  <c r="H63" i="7" s="1"/>
  <c r="I63" i="7" s="1"/>
  <c r="AY33" i="45"/>
  <c r="AX63" i="7" s="1"/>
  <c r="AS33" i="45"/>
  <c r="AR63" i="7" s="1"/>
  <c r="AM33" i="45"/>
  <c r="AL63" i="7" s="1"/>
  <c r="AG33" i="45"/>
  <c r="AF63" i="7" s="1"/>
  <c r="AA33" i="45"/>
  <c r="Z63" i="7" s="1"/>
  <c r="U33" i="45"/>
  <c r="T63" i="7" s="1"/>
  <c r="O33" i="45"/>
  <c r="N63" i="7" s="1"/>
  <c r="L33" i="45"/>
  <c r="K63" i="7" s="1"/>
  <c r="D11" i="57"/>
  <c r="D8" i="57"/>
  <c r="D10" i="57"/>
  <c r="D9" i="57"/>
  <c r="U19" i="45"/>
  <c r="G19" i="45"/>
  <c r="G31" i="45"/>
  <c r="U18" i="45"/>
  <c r="G18" i="45"/>
  <c r="AJ26" i="45"/>
  <c r="AI72" i="7" s="1"/>
  <c r="G26" i="45"/>
  <c r="O16" i="45"/>
  <c r="N7" i="7" s="1"/>
  <c r="G16" i="45"/>
  <c r="I20" i="45"/>
  <c r="G20" i="45"/>
  <c r="G32" i="45"/>
  <c r="S6" i="22"/>
  <c r="S4" i="22"/>
  <c r="M6" i="22"/>
  <c r="M3" i="22"/>
  <c r="S7" i="22"/>
  <c r="S3" i="22"/>
  <c r="M4" i="22"/>
  <c r="M5" i="22"/>
  <c r="S3" i="23"/>
  <c r="M3" i="23"/>
  <c r="S4" i="23"/>
  <c r="M4" i="23"/>
  <c r="S3" i="21"/>
  <c r="S6" i="21"/>
  <c r="S4" i="21"/>
  <c r="S5" i="21"/>
  <c r="M3" i="19"/>
  <c r="S3" i="19"/>
  <c r="S5" i="16"/>
  <c r="M5" i="16"/>
  <c r="M3" i="16"/>
  <c r="S3" i="16"/>
  <c r="M4" i="16"/>
  <c r="S4" i="16"/>
  <c r="O26" i="45"/>
  <c r="N72" i="7" s="1"/>
  <c r="AA19" i="45"/>
  <c r="AA18" i="45"/>
  <c r="U26" i="45"/>
  <c r="T72" i="7" s="1"/>
  <c r="O19" i="45"/>
  <c r="U20" i="45"/>
  <c r="R19" i="45"/>
  <c r="AA26" i="45"/>
  <c r="Z72" i="7" s="1"/>
  <c r="AD19" i="45"/>
  <c r="I19" i="45"/>
  <c r="O18" i="45"/>
  <c r="AG26" i="45"/>
  <c r="AF72" i="7" s="1"/>
  <c r="AM17" i="45"/>
  <c r="AS17" i="45"/>
  <c r="AV17" i="45"/>
  <c r="AP17" i="45"/>
  <c r="AS25" i="45"/>
  <c r="AM25" i="45"/>
  <c r="AP25" i="45"/>
  <c r="AV25" i="45"/>
  <c r="AP16" i="45"/>
  <c r="AO7" i="7" s="1"/>
  <c r="AM16" i="45"/>
  <c r="AL7" i="7" s="1"/>
  <c r="AV16" i="45"/>
  <c r="AU7" i="7" s="1"/>
  <c r="AS16" i="45"/>
  <c r="AR7" i="7" s="1"/>
  <c r="AP20" i="45"/>
  <c r="AS20" i="45"/>
  <c r="AM20" i="45"/>
  <c r="AV20" i="45"/>
  <c r="AS19" i="45"/>
  <c r="AV19" i="45"/>
  <c r="AP19" i="45"/>
  <c r="AM19" i="45"/>
  <c r="I25" i="45"/>
  <c r="R25" i="45"/>
  <c r="AD25" i="45"/>
  <c r="AJ25" i="45"/>
  <c r="AG17" i="45"/>
  <c r="X17" i="45"/>
  <c r="L17" i="45"/>
  <c r="I16" i="45"/>
  <c r="H7" i="7" s="1"/>
  <c r="I17" i="45"/>
  <c r="L16" i="45"/>
  <c r="K7" i="7" s="1"/>
  <c r="U25" i="45"/>
  <c r="X16" i="45"/>
  <c r="W7" i="7" s="1"/>
  <c r="AD16" i="45"/>
  <c r="AC7" i="7" s="1"/>
  <c r="AJ16" i="45"/>
  <c r="AI7" i="7" s="1"/>
  <c r="AJ18" i="45"/>
  <c r="AG18" i="45"/>
  <c r="X20" i="45"/>
  <c r="L20" i="45"/>
  <c r="AD18" i="45"/>
  <c r="R18" i="45"/>
  <c r="AA17" i="45"/>
  <c r="O17" i="45"/>
  <c r="I18" i="45"/>
  <c r="I26" i="45"/>
  <c r="H72" i="7" s="1"/>
  <c r="U16" i="45"/>
  <c r="T7" i="7" s="1"/>
  <c r="L25" i="45"/>
  <c r="AA25" i="45"/>
  <c r="AG25" i="45"/>
  <c r="AJ19" i="45"/>
  <c r="AG19" i="45"/>
  <c r="AA20" i="45"/>
  <c r="O20" i="45"/>
  <c r="X19" i="45"/>
  <c r="L19" i="45"/>
  <c r="AD17" i="45"/>
  <c r="R17" i="45"/>
  <c r="L26" i="45"/>
  <c r="K72" i="7" s="1"/>
  <c r="R26" i="45"/>
  <c r="Q72" i="7" s="1"/>
  <c r="X26" i="45"/>
  <c r="W72" i="7" s="1"/>
  <c r="AD26" i="45"/>
  <c r="AC72" i="7" s="1"/>
  <c r="AM18" i="45"/>
  <c r="AS18" i="45"/>
  <c r="AV18" i="45"/>
  <c r="AP18" i="45"/>
  <c r="AS26" i="45"/>
  <c r="AR72" i="7" s="1"/>
  <c r="AM26" i="45"/>
  <c r="AL72" i="7" s="1"/>
  <c r="AP26" i="45"/>
  <c r="AO72" i="7" s="1"/>
  <c r="AV26" i="45"/>
  <c r="AU72" i="7" s="1"/>
  <c r="X25" i="45"/>
  <c r="AJ17" i="45"/>
  <c r="R16" i="45"/>
  <c r="Q7" i="7" s="1"/>
  <c r="O25" i="45"/>
  <c r="AA16" i="45"/>
  <c r="Z7" i="7" s="1"/>
  <c r="AG16" i="45"/>
  <c r="AF7" i="7" s="1"/>
  <c r="AJ20" i="45"/>
  <c r="AG20" i="45"/>
  <c r="AD20" i="45"/>
  <c r="R20" i="45"/>
  <c r="X18" i="45"/>
  <c r="L18" i="45"/>
  <c r="U17" i="45"/>
  <c r="C5" i="21"/>
  <c r="L63" i="7" l="1"/>
  <c r="O63" i="7" s="1"/>
  <c r="R63" i="7" s="1"/>
  <c r="L65" i="7"/>
  <c r="O65" i="7" s="1"/>
  <c r="R65" i="7" s="1"/>
  <c r="I52" i="55"/>
  <c r="J52" i="55" s="1"/>
  <c r="I54" i="55"/>
  <c r="J54" i="55" s="1"/>
  <c r="L59" i="7"/>
  <c r="O59" i="7" s="1"/>
  <c r="R59" i="7" s="1"/>
  <c r="U59" i="7" s="1"/>
  <c r="X59" i="7" s="1"/>
  <c r="AA59" i="7" s="1"/>
  <c r="AD59" i="7" s="1"/>
  <c r="AG59" i="7" s="1"/>
  <c r="AJ59" i="7" s="1"/>
  <c r="AM59" i="7" s="1"/>
  <c r="AP59" i="7" s="1"/>
  <c r="AS59" i="7" s="1"/>
  <c r="AV59" i="7" s="1"/>
  <c r="AZ59" i="7" s="1"/>
  <c r="L60" i="7"/>
  <c r="O60" i="7" s="1"/>
  <c r="R60" i="7" s="1"/>
  <c r="U60" i="7" s="1"/>
  <c r="X60" i="7" s="1"/>
  <c r="AA60" i="7" s="1"/>
  <c r="AD60" i="7" s="1"/>
  <c r="AG60" i="7" s="1"/>
  <c r="AJ60" i="7" s="1"/>
  <c r="AM60" i="7" s="1"/>
  <c r="AP60" i="7" s="1"/>
  <c r="AS60" i="7" s="1"/>
  <c r="AV60" i="7" s="1"/>
  <c r="AZ60" i="7" s="1"/>
  <c r="W5" i="55"/>
  <c r="X5" i="55" s="1"/>
  <c r="O7" i="16"/>
  <c r="O8" i="16" s="1"/>
  <c r="O9" i="16" s="1"/>
  <c r="AG10" i="22"/>
  <c r="AG11" i="22" s="1"/>
  <c r="AG6" i="44"/>
  <c r="P48" i="55"/>
  <c r="Q48" i="55" s="1"/>
  <c r="P61" i="55"/>
  <c r="Q61" i="55" s="1"/>
  <c r="I5" i="55"/>
  <c r="J5" i="55" s="1"/>
  <c r="P5" i="55"/>
  <c r="Q5" i="55" s="1"/>
  <c r="I48" i="55"/>
  <c r="J48" i="55" s="1"/>
  <c r="I7" i="7"/>
  <c r="L7" i="7" s="1"/>
  <c r="O7" i="7" s="1"/>
  <c r="I55" i="7"/>
  <c r="CV44" i="55"/>
  <c r="CW44" i="55" s="1"/>
  <c r="P44" i="55"/>
  <c r="Q44" i="55" s="1"/>
  <c r="W44" i="55"/>
  <c r="X44" i="55" s="1"/>
  <c r="AD44" i="55"/>
  <c r="AE44" i="55" s="1"/>
  <c r="CO44" i="55"/>
  <c r="CP44" i="55" s="1"/>
  <c r="BM44" i="55"/>
  <c r="BN44" i="55" s="1"/>
  <c r="AY44" i="55"/>
  <c r="AZ44" i="55" s="1"/>
  <c r="BT44" i="55"/>
  <c r="BU44" i="55" s="1"/>
  <c r="BF44" i="55"/>
  <c r="BG44" i="55" s="1"/>
  <c r="CA44" i="55"/>
  <c r="CB44" i="55" s="1"/>
  <c r="AR44" i="55"/>
  <c r="AS44" i="55" s="1"/>
  <c r="AK44" i="55"/>
  <c r="AL44" i="55" s="1"/>
  <c r="I44" i="55"/>
  <c r="J44" i="55" s="1"/>
  <c r="CH44" i="55"/>
  <c r="CI44" i="55" s="1"/>
  <c r="I50" i="55"/>
  <c r="J50" i="55" s="1"/>
  <c r="I72" i="7"/>
  <c r="I61" i="55"/>
  <c r="J61" i="55" s="1"/>
  <c r="I51" i="55"/>
  <c r="J51" i="55" s="1"/>
  <c r="P49" i="55"/>
  <c r="Q49" i="55" s="1"/>
  <c r="I49" i="55"/>
  <c r="J49" i="55" s="1"/>
  <c r="E5" i="45"/>
  <c r="AA38" i="44"/>
  <c r="Z78" i="7" s="1"/>
  <c r="AJ37" i="44"/>
  <c r="E36" i="44"/>
  <c r="E35" i="44"/>
  <c r="AY35" i="44" s="1"/>
  <c r="AX76" i="7" s="1"/>
  <c r="E30" i="44"/>
  <c r="AY30" i="44" s="1"/>
  <c r="AX73" i="7" s="1"/>
  <c r="AJ29" i="44"/>
  <c r="E24" i="44"/>
  <c r="AY24" i="44" s="1"/>
  <c r="E23" i="44"/>
  <c r="AY23" i="44" s="1"/>
  <c r="E22" i="44"/>
  <c r="AY22" i="44" s="1"/>
  <c r="E21" i="44"/>
  <c r="AY21" i="44" s="1"/>
  <c r="E20" i="44"/>
  <c r="E19" i="44"/>
  <c r="AY19" i="44" s="1"/>
  <c r="E18" i="44"/>
  <c r="U65" i="7" l="1"/>
  <c r="X65" i="7" s="1"/>
  <c r="AA65" i="7" s="1"/>
  <c r="AD65" i="7" s="1"/>
  <c r="AG65" i="7" s="1"/>
  <c r="AJ65" i="7" s="1"/>
  <c r="AM65" i="7" s="1"/>
  <c r="AP65" i="7" s="1"/>
  <c r="AS65" i="7" s="1"/>
  <c r="AV65" i="7" s="1"/>
  <c r="U63" i="7"/>
  <c r="X63" i="7" s="1"/>
  <c r="AA63" i="7" s="1"/>
  <c r="AD63" i="7" s="1"/>
  <c r="AG63" i="7" s="1"/>
  <c r="AJ63" i="7" s="1"/>
  <c r="AM63" i="7" s="1"/>
  <c r="AP63" i="7" s="1"/>
  <c r="AS63" i="7" s="1"/>
  <c r="AV63" i="7" s="1"/>
  <c r="AG7" i="44"/>
  <c r="AG8" i="44" s="1"/>
  <c r="AG9" i="44" s="1"/>
  <c r="AG10" i="44" s="1"/>
  <c r="AG11" i="44" s="1"/>
  <c r="AG13" i="44" s="1"/>
  <c r="O10" i="16"/>
  <c r="O11" i="16" s="1"/>
  <c r="O13" i="16" s="1"/>
  <c r="AG13" i="22"/>
  <c r="AY36" i="44"/>
  <c r="G36" i="44"/>
  <c r="AY18" i="44"/>
  <c r="R7" i="7"/>
  <c r="U7" i="7" s="1"/>
  <c r="X7" i="7" s="1"/>
  <c r="AA7" i="7" s="1"/>
  <c r="AD7" i="7" s="1"/>
  <c r="AG7" i="7" s="1"/>
  <c r="AJ7" i="7" s="1"/>
  <c r="AM7" i="7" s="1"/>
  <c r="AP7" i="7" s="1"/>
  <c r="AS7" i="7" s="1"/>
  <c r="AV7" i="7" s="1"/>
  <c r="I20" i="44"/>
  <c r="AY20" i="44"/>
  <c r="AA18" i="44"/>
  <c r="G18" i="44"/>
  <c r="AV18" i="44"/>
  <c r="AS18" i="44"/>
  <c r="AM18" i="44"/>
  <c r="AP18" i="44"/>
  <c r="AA22" i="44"/>
  <c r="G22" i="44"/>
  <c r="AV22" i="44"/>
  <c r="AS22" i="44"/>
  <c r="AP22" i="44"/>
  <c r="AM22" i="44"/>
  <c r="AD20" i="44"/>
  <c r="G20" i="44"/>
  <c r="AV20" i="44"/>
  <c r="AP20" i="44"/>
  <c r="AM20" i="44"/>
  <c r="AS20" i="44"/>
  <c r="AJ21" i="44"/>
  <c r="G21" i="44"/>
  <c r="AV21" i="44"/>
  <c r="AS21" i="44"/>
  <c r="AP21" i="44"/>
  <c r="AM21" i="44"/>
  <c r="AD24" i="44"/>
  <c r="G24" i="44"/>
  <c r="AV24" i="44"/>
  <c r="AP24" i="44"/>
  <c r="AM24" i="44"/>
  <c r="AS24" i="44"/>
  <c r="AD36" i="44"/>
  <c r="AV36" i="44"/>
  <c r="AS36" i="44"/>
  <c r="AM36" i="44"/>
  <c r="AP36" i="44"/>
  <c r="R19" i="44"/>
  <c r="G19" i="44"/>
  <c r="AV19" i="44"/>
  <c r="AS19" i="44"/>
  <c r="AP19" i="44"/>
  <c r="AM19" i="44"/>
  <c r="R23" i="44"/>
  <c r="G23" i="44"/>
  <c r="AV23" i="44"/>
  <c r="AS23" i="44"/>
  <c r="AP23" i="44"/>
  <c r="AM23" i="44"/>
  <c r="AD35" i="44"/>
  <c r="AC76" i="7" s="1"/>
  <c r="G35" i="44"/>
  <c r="AV35" i="44"/>
  <c r="AU76" i="7" s="1"/>
  <c r="AP35" i="44"/>
  <c r="AO76" i="7" s="1"/>
  <c r="AM35" i="44"/>
  <c r="AL76" i="7" s="1"/>
  <c r="AS35" i="44"/>
  <c r="AR76" i="7" s="1"/>
  <c r="AA30" i="44"/>
  <c r="Z73" i="7" s="1"/>
  <c r="G30" i="44"/>
  <c r="AS30" i="44"/>
  <c r="AR73" i="7" s="1"/>
  <c r="AV30" i="44"/>
  <c r="AU73" i="7" s="1"/>
  <c r="AP30" i="44"/>
  <c r="AO73" i="7" s="1"/>
  <c r="AM30" i="44"/>
  <c r="AL73" i="7" s="1"/>
  <c r="AA20" i="44"/>
  <c r="U18" i="44"/>
  <c r="O20" i="44"/>
  <c r="I22" i="44"/>
  <c r="L55" i="7"/>
  <c r="L72" i="7"/>
  <c r="AJ19" i="44"/>
  <c r="X19" i="44"/>
  <c r="L19" i="44"/>
  <c r="I19" i="44"/>
  <c r="I23" i="44"/>
  <c r="I38" i="44"/>
  <c r="H78" i="7" s="1"/>
  <c r="I36" i="44"/>
  <c r="U38" i="44"/>
  <c r="T78" i="7" s="1"/>
  <c r="X36" i="44"/>
  <c r="R38" i="44"/>
  <c r="Q78" i="7" s="1"/>
  <c r="AA24" i="44"/>
  <c r="I18" i="44"/>
  <c r="X20" i="44"/>
  <c r="AG23" i="44"/>
  <c r="X24" i="44"/>
  <c r="L24" i="44"/>
  <c r="AG19" i="44"/>
  <c r="L20" i="44"/>
  <c r="AG20" i="44"/>
  <c r="I24" i="44"/>
  <c r="X23" i="44"/>
  <c r="AG30" i="44"/>
  <c r="AF73" i="7" s="1"/>
  <c r="U35" i="44"/>
  <c r="T76" i="7" s="1"/>
  <c r="U36" i="44"/>
  <c r="AJ36" i="44"/>
  <c r="AG22" i="44"/>
  <c r="U23" i="44"/>
  <c r="U24" i="44"/>
  <c r="AJ24" i="44"/>
  <c r="L35" i="44"/>
  <c r="K76" i="7" s="1"/>
  <c r="AJ35" i="44"/>
  <c r="AI76" i="7" s="1"/>
  <c r="O36" i="44"/>
  <c r="AG36" i="44"/>
  <c r="AG18" i="44"/>
  <c r="U19" i="44"/>
  <c r="U20" i="44"/>
  <c r="AJ20" i="44"/>
  <c r="U22" i="44"/>
  <c r="L23" i="44"/>
  <c r="AJ23" i="44"/>
  <c r="O24" i="44"/>
  <c r="AG24" i="44"/>
  <c r="I30" i="44"/>
  <c r="H73" i="7" s="1"/>
  <c r="I35" i="44"/>
  <c r="H76" i="7" s="1"/>
  <c r="AG35" i="44"/>
  <c r="AF76" i="7" s="1"/>
  <c r="L36" i="44"/>
  <c r="AA36" i="44"/>
  <c r="AG38" i="44"/>
  <c r="AF78" i="7" s="1"/>
  <c r="X35" i="44"/>
  <c r="W76" i="7" s="1"/>
  <c r="U30" i="44"/>
  <c r="T73" i="7" s="1"/>
  <c r="R21" i="44"/>
  <c r="AD29" i="44"/>
  <c r="AD18" i="44"/>
  <c r="O21" i="44"/>
  <c r="AA21" i="44"/>
  <c r="R22" i="44"/>
  <c r="O29" i="44"/>
  <c r="AA29" i="44"/>
  <c r="R30" i="44"/>
  <c r="Q73" i="7" s="1"/>
  <c r="O37" i="44"/>
  <c r="AA37" i="44"/>
  <c r="AD38" i="44"/>
  <c r="AC78" i="7" s="1"/>
  <c r="O18" i="44"/>
  <c r="AD19" i="44"/>
  <c r="L21" i="44"/>
  <c r="X21" i="44"/>
  <c r="O22" i="44"/>
  <c r="AD23" i="44"/>
  <c r="L18" i="44"/>
  <c r="X18" i="44"/>
  <c r="AJ18" i="44"/>
  <c r="O19" i="44"/>
  <c r="AA19" i="44"/>
  <c r="R20" i="44"/>
  <c r="I21" i="44"/>
  <c r="U21" i="44"/>
  <c r="AG21" i="44"/>
  <c r="L22" i="44"/>
  <c r="X22" i="44"/>
  <c r="AJ22" i="44"/>
  <c r="O23" i="44"/>
  <c r="AA23" i="44"/>
  <c r="R24" i="44"/>
  <c r="I29" i="44"/>
  <c r="U29" i="44"/>
  <c r="AG29" i="44"/>
  <c r="L30" i="44"/>
  <c r="K73" i="7" s="1"/>
  <c r="X30" i="44"/>
  <c r="W73" i="7" s="1"/>
  <c r="AJ30" i="44"/>
  <c r="AI73" i="7" s="1"/>
  <c r="O35" i="44"/>
  <c r="N76" i="7" s="1"/>
  <c r="AA35" i="44"/>
  <c r="Z76" i="7" s="1"/>
  <c r="R36" i="44"/>
  <c r="I37" i="44"/>
  <c r="U37" i="44"/>
  <c r="AG37" i="44"/>
  <c r="L38" i="44"/>
  <c r="K78" i="7" s="1"/>
  <c r="X38" i="44"/>
  <c r="W78" i="7" s="1"/>
  <c r="AJ38" i="44"/>
  <c r="AI78" i="7" s="1"/>
  <c r="AD21" i="44"/>
  <c r="R29" i="44"/>
  <c r="R37" i="44"/>
  <c r="AD37" i="44"/>
  <c r="R18" i="44"/>
  <c r="AD22" i="44"/>
  <c r="AD30" i="44"/>
  <c r="AC73" i="7" s="1"/>
  <c r="L29" i="44"/>
  <c r="X29" i="44"/>
  <c r="O30" i="44"/>
  <c r="N73" i="7" s="1"/>
  <c r="R35" i="44"/>
  <c r="Q76" i="7" s="1"/>
  <c r="L37" i="44"/>
  <c r="X37" i="44"/>
  <c r="O38" i="44"/>
  <c r="N78" i="7" s="1"/>
  <c r="H55" i="59" l="1"/>
  <c r="W57" i="59"/>
  <c r="G55" i="59"/>
  <c r="G57" i="59"/>
  <c r="W55" i="59"/>
  <c r="H57" i="59"/>
  <c r="F55" i="59"/>
  <c r="AZ63" i="7"/>
  <c r="AZ65" i="7"/>
  <c r="F57" i="59"/>
  <c r="P62" i="55"/>
  <c r="Q62" i="55" s="1"/>
  <c r="W65" i="55"/>
  <c r="X65" i="55" s="1"/>
  <c r="AD67" i="55"/>
  <c r="AE67" i="55" s="1"/>
  <c r="W67" i="55"/>
  <c r="X67" i="55" s="1"/>
  <c r="AG3" i="16"/>
  <c r="H6" i="59"/>
  <c r="I65" i="55"/>
  <c r="J65" i="55" s="1"/>
  <c r="P65" i="55"/>
  <c r="Q65" i="55" s="1"/>
  <c r="I67" i="55"/>
  <c r="J67" i="55" s="1"/>
  <c r="P67" i="55"/>
  <c r="Q67" i="55" s="1"/>
  <c r="I62" i="55"/>
  <c r="J62" i="55" s="1"/>
  <c r="W6" i="59"/>
  <c r="G6" i="59"/>
  <c r="AZ7" i="7"/>
  <c r="F6" i="59"/>
  <c r="O55" i="7"/>
  <c r="O72" i="7"/>
  <c r="E5" i="44"/>
  <c r="E22" i="16"/>
  <c r="AY22" i="16" s="1"/>
  <c r="AM55" i="59" l="1"/>
  <c r="Y55" i="59"/>
  <c r="AC55" i="59"/>
  <c r="AG55" i="59"/>
  <c r="Y57" i="59"/>
  <c r="AG57" i="59"/>
  <c r="AC57" i="59"/>
  <c r="AM57" i="59"/>
  <c r="Y6" i="59"/>
  <c r="AG4" i="16"/>
  <c r="AM6" i="59"/>
  <c r="AC6" i="59"/>
  <c r="R72" i="7"/>
  <c r="U72" i="7" s="1"/>
  <c r="R55" i="7"/>
  <c r="U55" i="7" s="1"/>
  <c r="X55" i="7" s="1"/>
  <c r="AA55" i="7" s="1"/>
  <c r="AD55" i="7" s="1"/>
  <c r="AG55" i="7" s="1"/>
  <c r="AG6" i="59"/>
  <c r="I22" i="16"/>
  <c r="G22" i="16"/>
  <c r="R22" i="16"/>
  <c r="AA22" i="16"/>
  <c r="AV22" i="16"/>
  <c r="AP22" i="16"/>
  <c r="AS22" i="16"/>
  <c r="AM22" i="16"/>
  <c r="X22" i="16"/>
  <c r="AD22" i="16"/>
  <c r="L22" i="16"/>
  <c r="AG22" i="16"/>
  <c r="U22" i="16"/>
  <c r="AJ22" i="16"/>
  <c r="O22" i="16"/>
  <c r="X72" i="7" l="1"/>
  <c r="AA72" i="7" s="1"/>
  <c r="AD72" i="7" s="1"/>
  <c r="AG72" i="7" s="1"/>
  <c r="AJ72" i="7" s="1"/>
  <c r="AM72" i="7" s="1"/>
  <c r="AG5" i="16"/>
  <c r="G51" i="59"/>
  <c r="H52" i="59"/>
  <c r="H53" i="59"/>
  <c r="F51" i="59"/>
  <c r="AG51" i="59" s="1"/>
  <c r="H51" i="59"/>
  <c r="W51" i="59"/>
  <c r="F53" i="59"/>
  <c r="W53" i="59"/>
  <c r="G53" i="59"/>
  <c r="AJ55" i="7"/>
  <c r="F52" i="59"/>
  <c r="G52" i="59"/>
  <c r="W52" i="59"/>
  <c r="AP72" i="7" l="1"/>
  <c r="AG6" i="16"/>
  <c r="AC51" i="59"/>
  <c r="AM51" i="59"/>
  <c r="AM55" i="7"/>
  <c r="AP55" i="7" s="1"/>
  <c r="AS55" i="7" s="1"/>
  <c r="AV55" i="7" s="1"/>
  <c r="Y51" i="59"/>
  <c r="Y53" i="59"/>
  <c r="AC53" i="59"/>
  <c r="AC52" i="59"/>
  <c r="AM53" i="59"/>
  <c r="AG53" i="59"/>
  <c r="Y52" i="59"/>
  <c r="AM52" i="59"/>
  <c r="AG52" i="59"/>
  <c r="P46" i="55"/>
  <c r="Q46" i="55" s="1"/>
  <c r="I46" i="55"/>
  <c r="J46" i="55" s="1"/>
  <c r="E49" i="23"/>
  <c r="G48" i="23"/>
  <c r="E46" i="23"/>
  <c r="E40" i="23"/>
  <c r="G40" i="23" s="1"/>
  <c r="E35" i="23"/>
  <c r="E34" i="23"/>
  <c r="E33" i="23"/>
  <c r="E32" i="23"/>
  <c r="E27" i="23"/>
  <c r="E25" i="23"/>
  <c r="E26" i="23"/>
  <c r="E23" i="23"/>
  <c r="E22" i="23"/>
  <c r="E24" i="23"/>
  <c r="E19" i="23"/>
  <c r="E20" i="23"/>
  <c r="E18" i="23"/>
  <c r="E50" i="22"/>
  <c r="E47" i="22"/>
  <c r="G47" i="22" s="1"/>
  <c r="E41" i="22"/>
  <c r="E36" i="22"/>
  <c r="E35" i="22"/>
  <c r="E34" i="22"/>
  <c r="E33" i="22"/>
  <c r="E32" i="22"/>
  <c r="E27" i="22"/>
  <c r="E25" i="22"/>
  <c r="E26" i="22"/>
  <c r="E23" i="22"/>
  <c r="E22" i="22"/>
  <c r="E24" i="22"/>
  <c r="E19" i="22"/>
  <c r="E20" i="22"/>
  <c r="E21" i="22"/>
  <c r="E18" i="22"/>
  <c r="E33" i="21"/>
  <c r="E34" i="21"/>
  <c r="E35" i="21"/>
  <c r="E19" i="21"/>
  <c r="E22" i="21"/>
  <c r="E23" i="21"/>
  <c r="E26" i="21"/>
  <c r="E25" i="21"/>
  <c r="E27" i="21"/>
  <c r="E51" i="21"/>
  <c r="E50" i="21"/>
  <c r="G50" i="21" s="1"/>
  <c r="E49" i="21"/>
  <c r="E48" i="21"/>
  <c r="G48" i="21" s="1"/>
  <c r="E42" i="21"/>
  <c r="E37" i="21"/>
  <c r="E32" i="21"/>
  <c r="E24" i="21"/>
  <c r="E20" i="21"/>
  <c r="E21" i="21"/>
  <c r="E18" i="21"/>
  <c r="E46" i="20"/>
  <c r="G45" i="20"/>
  <c r="E44" i="20"/>
  <c r="E43" i="20"/>
  <c r="G38" i="20"/>
  <c r="E37" i="20"/>
  <c r="G37" i="20" s="1"/>
  <c r="E32" i="20"/>
  <c r="E31" i="20"/>
  <c r="E30" i="20"/>
  <c r="E29" i="20"/>
  <c r="E28" i="20"/>
  <c r="E23" i="20"/>
  <c r="E22" i="20"/>
  <c r="E21" i="20"/>
  <c r="E20" i="20"/>
  <c r="E19" i="20"/>
  <c r="E18" i="20"/>
  <c r="E32" i="19"/>
  <c r="E29" i="19"/>
  <c r="E31" i="19"/>
  <c r="E30" i="19"/>
  <c r="E28" i="19"/>
  <c r="E18" i="19"/>
  <c r="E19" i="19"/>
  <c r="E20" i="19"/>
  <c r="E21" i="19"/>
  <c r="E22" i="19"/>
  <c r="E23" i="19"/>
  <c r="E46" i="19"/>
  <c r="E45" i="19"/>
  <c r="G45" i="19" s="1"/>
  <c r="E44" i="19"/>
  <c r="E43" i="19"/>
  <c r="G38" i="19"/>
  <c r="E37" i="19"/>
  <c r="E38" i="16"/>
  <c r="E37" i="16"/>
  <c r="G37" i="16" s="1"/>
  <c r="E36" i="16"/>
  <c r="G36" i="16" s="1"/>
  <c r="E24" i="16"/>
  <c r="G24" i="16" s="1"/>
  <c r="E23" i="16"/>
  <c r="E21" i="16"/>
  <c r="E20" i="16"/>
  <c r="E19" i="16"/>
  <c r="E18" i="16"/>
  <c r="I78" i="7"/>
  <c r="I76" i="7"/>
  <c r="I73" i="7"/>
  <c r="AS72" i="7" l="1"/>
  <c r="AG7" i="16"/>
  <c r="AG8" i="16" s="1"/>
  <c r="AG9" i="16" s="1"/>
  <c r="AZ55" i="7"/>
  <c r="G47" i="59"/>
  <c r="W47" i="59"/>
  <c r="H47" i="59"/>
  <c r="F47" i="59"/>
  <c r="AM47" i="59" s="1"/>
  <c r="F54" i="59"/>
  <c r="G54" i="59"/>
  <c r="W54" i="59"/>
  <c r="H54" i="59"/>
  <c r="AY38" i="19"/>
  <c r="AX91" i="7" s="1"/>
  <c r="G20" i="19"/>
  <c r="AY20" i="19"/>
  <c r="G18" i="20"/>
  <c r="AY18" i="20"/>
  <c r="AY38" i="20"/>
  <c r="AX90" i="7" s="1"/>
  <c r="G24" i="21"/>
  <c r="AY24" i="21"/>
  <c r="G51" i="21"/>
  <c r="AY51" i="21"/>
  <c r="AX97" i="7" s="1"/>
  <c r="G34" i="21"/>
  <c r="AY34" i="21"/>
  <c r="G23" i="22"/>
  <c r="AY23" i="22"/>
  <c r="G32" i="22"/>
  <c r="AY32" i="22"/>
  <c r="G19" i="16"/>
  <c r="AY19" i="16"/>
  <c r="AY24" i="16"/>
  <c r="G37" i="19"/>
  <c r="AY37" i="19"/>
  <c r="AX93" i="7" s="1"/>
  <c r="AY45" i="19"/>
  <c r="G21" i="19"/>
  <c r="AY21" i="19"/>
  <c r="G28" i="19"/>
  <c r="AY28" i="19"/>
  <c r="G32" i="19"/>
  <c r="AY32" i="19"/>
  <c r="G21" i="20"/>
  <c r="AY21" i="20"/>
  <c r="G29" i="20"/>
  <c r="AY29" i="20"/>
  <c r="AY37" i="20"/>
  <c r="AX92" i="7" s="1"/>
  <c r="AY45" i="20"/>
  <c r="AX108" i="7" s="1"/>
  <c r="G20" i="21"/>
  <c r="AY20" i="21"/>
  <c r="G37" i="21"/>
  <c r="AY37" i="21"/>
  <c r="AY50" i="21"/>
  <c r="G26" i="21"/>
  <c r="AY26" i="21"/>
  <c r="G35" i="21"/>
  <c r="AY35" i="21"/>
  <c r="AX32" i="7" s="1"/>
  <c r="G21" i="22"/>
  <c r="AY21" i="22"/>
  <c r="G22" i="22"/>
  <c r="AY22" i="22"/>
  <c r="G27" i="22"/>
  <c r="AY27" i="22"/>
  <c r="G35" i="22"/>
  <c r="AY35" i="22"/>
  <c r="G48" i="22"/>
  <c r="AY48" i="22"/>
  <c r="G20" i="16"/>
  <c r="AY20" i="16"/>
  <c r="AY36" i="16"/>
  <c r="AX79" i="7" s="1"/>
  <c r="G46" i="19"/>
  <c r="AY46" i="19"/>
  <c r="AX98" i="7" s="1"/>
  <c r="G30" i="19"/>
  <c r="AY30" i="19"/>
  <c r="G22" i="20"/>
  <c r="AY22" i="20"/>
  <c r="G30" i="20"/>
  <c r="AY30" i="20"/>
  <c r="G46" i="20"/>
  <c r="AY46" i="20"/>
  <c r="AX95" i="7" s="1"/>
  <c r="G42" i="21"/>
  <c r="AY42" i="21"/>
  <c r="AX88" i="7" s="1"/>
  <c r="G23" i="21"/>
  <c r="AY23" i="21"/>
  <c r="G20" i="22"/>
  <c r="AY20" i="22"/>
  <c r="G36" i="22"/>
  <c r="AY36" i="22"/>
  <c r="G18" i="16"/>
  <c r="AY18" i="16"/>
  <c r="AX10" i="7" s="1"/>
  <c r="G23" i="16"/>
  <c r="AY23" i="16"/>
  <c r="AX25" i="7" s="1"/>
  <c r="G38" i="16"/>
  <c r="AY38" i="16"/>
  <c r="AX77" i="7" s="1"/>
  <c r="G44" i="19"/>
  <c r="AY44" i="19"/>
  <c r="G22" i="19"/>
  <c r="AY22" i="19"/>
  <c r="G18" i="19"/>
  <c r="AY18" i="19"/>
  <c r="G29" i="19"/>
  <c r="AY29" i="19"/>
  <c r="G20" i="20"/>
  <c r="AY20" i="20"/>
  <c r="G28" i="20"/>
  <c r="AY28" i="20"/>
  <c r="G32" i="20"/>
  <c r="AY32" i="20"/>
  <c r="G44" i="20"/>
  <c r="AY44" i="20"/>
  <c r="G21" i="21"/>
  <c r="AY21" i="21"/>
  <c r="G36" i="21"/>
  <c r="AY36" i="21"/>
  <c r="G49" i="21"/>
  <c r="AY49" i="21"/>
  <c r="G25" i="21"/>
  <c r="AY25" i="21"/>
  <c r="G19" i="21"/>
  <c r="AY19" i="21"/>
  <c r="G18" i="22"/>
  <c r="AY18" i="22"/>
  <c r="G24" i="22"/>
  <c r="AY24" i="22"/>
  <c r="G25" i="22"/>
  <c r="AY25" i="22"/>
  <c r="G34" i="22"/>
  <c r="AY34" i="22"/>
  <c r="AY47" i="22"/>
  <c r="AX83" i="7" s="1"/>
  <c r="G21" i="16"/>
  <c r="AY21" i="16"/>
  <c r="AY37" i="16"/>
  <c r="G43" i="19"/>
  <c r="AY43" i="19"/>
  <c r="AX80" i="7" s="1"/>
  <c r="G23" i="19"/>
  <c r="AY23" i="19"/>
  <c r="G19" i="19"/>
  <c r="AY19" i="19"/>
  <c r="G31" i="19"/>
  <c r="AY31" i="19"/>
  <c r="G19" i="20"/>
  <c r="AY19" i="20"/>
  <c r="G23" i="20"/>
  <c r="AY23" i="20"/>
  <c r="G31" i="20"/>
  <c r="AY31" i="20"/>
  <c r="G43" i="20"/>
  <c r="AY43" i="20"/>
  <c r="AX81" i="7" s="1"/>
  <c r="G18" i="21"/>
  <c r="AY18" i="21"/>
  <c r="G32" i="21"/>
  <c r="AY32" i="21"/>
  <c r="AY48" i="21"/>
  <c r="AX82" i="7" s="1"/>
  <c r="G27" i="21"/>
  <c r="AY27" i="21"/>
  <c r="G22" i="21"/>
  <c r="AY22" i="21"/>
  <c r="G33" i="21"/>
  <c r="AY33" i="21"/>
  <c r="G19" i="22"/>
  <c r="AY19" i="22"/>
  <c r="G26" i="22"/>
  <c r="AY26" i="22"/>
  <c r="G33" i="22"/>
  <c r="AY33" i="22"/>
  <c r="G41" i="22"/>
  <c r="AY41" i="22"/>
  <c r="AX89" i="7" s="1"/>
  <c r="G50" i="22"/>
  <c r="AY50" i="22"/>
  <c r="AX96" i="7" s="1"/>
  <c r="G21" i="23"/>
  <c r="AY21" i="23"/>
  <c r="G22" i="23"/>
  <c r="AY22" i="23"/>
  <c r="G27" i="23"/>
  <c r="AY27" i="23"/>
  <c r="G35" i="23"/>
  <c r="AY35" i="23"/>
  <c r="AY48" i="23"/>
  <c r="G18" i="23"/>
  <c r="AY18" i="23"/>
  <c r="G24" i="23"/>
  <c r="AY24" i="23"/>
  <c r="G25" i="23"/>
  <c r="AY25" i="23"/>
  <c r="G34" i="23"/>
  <c r="AY34" i="23"/>
  <c r="G47" i="23"/>
  <c r="AY47" i="23"/>
  <c r="G20" i="23"/>
  <c r="AY20" i="23"/>
  <c r="G23" i="23"/>
  <c r="AY23" i="23"/>
  <c r="G32" i="23"/>
  <c r="AY32" i="23"/>
  <c r="AY40" i="23"/>
  <c r="AX87" i="7" s="1"/>
  <c r="G49" i="23"/>
  <c r="AY49" i="23"/>
  <c r="AX94" i="7" s="1"/>
  <c r="G19" i="23"/>
  <c r="AY19" i="23"/>
  <c r="G26" i="23"/>
  <c r="AY26" i="23"/>
  <c r="G33" i="23"/>
  <c r="AY33" i="23"/>
  <c r="G46" i="23"/>
  <c r="AY46" i="23"/>
  <c r="AX84" i="7" s="1"/>
  <c r="L78" i="7"/>
  <c r="O78" i="7" s="1"/>
  <c r="R78" i="7" s="1"/>
  <c r="U78" i="7" s="1"/>
  <c r="L73" i="7"/>
  <c r="O73" i="7" s="1"/>
  <c r="R73" i="7" s="1"/>
  <c r="U73" i="7" s="1"/>
  <c r="L76" i="7"/>
  <c r="O76" i="7" s="1"/>
  <c r="R76" i="7" s="1"/>
  <c r="U76" i="7" s="1"/>
  <c r="AS24" i="16"/>
  <c r="AM24" i="16"/>
  <c r="AV24" i="16"/>
  <c r="AP24" i="16"/>
  <c r="AM46" i="19"/>
  <c r="AL98" i="7" s="1"/>
  <c r="AP46" i="19"/>
  <c r="AO98" i="7" s="1"/>
  <c r="AS46" i="19"/>
  <c r="AR98" i="7" s="1"/>
  <c r="AV46" i="19"/>
  <c r="AU98" i="7" s="1"/>
  <c r="AV18" i="20"/>
  <c r="AM18" i="20"/>
  <c r="AP18" i="20"/>
  <c r="AS18" i="20"/>
  <c r="AD18" i="20"/>
  <c r="R18" i="20"/>
  <c r="AA18" i="20"/>
  <c r="AG18" i="20"/>
  <c r="U18" i="20"/>
  <c r="I18" i="20"/>
  <c r="O18" i="20"/>
  <c r="AJ18" i="20"/>
  <c r="X18" i="20"/>
  <c r="L18" i="20"/>
  <c r="AP50" i="21"/>
  <c r="AM50" i="21"/>
  <c r="AV50" i="21"/>
  <c r="AS50" i="21"/>
  <c r="AS23" i="16"/>
  <c r="AR25" i="7" s="1"/>
  <c r="AM23" i="16"/>
  <c r="AL25" i="7" s="1"/>
  <c r="AV23" i="16"/>
  <c r="AU25" i="7" s="1"/>
  <c r="AP23" i="16"/>
  <c r="AO25" i="7" s="1"/>
  <c r="AM37" i="19"/>
  <c r="AL93" i="7" s="1"/>
  <c r="AP37" i="19"/>
  <c r="AO93" i="7" s="1"/>
  <c r="AS37" i="19"/>
  <c r="AR93" i="7" s="1"/>
  <c r="AV37" i="19"/>
  <c r="AU93" i="7" s="1"/>
  <c r="AM21" i="19"/>
  <c r="AP21" i="19"/>
  <c r="AS21" i="19"/>
  <c r="AV21" i="19"/>
  <c r="AM22" i="19"/>
  <c r="AP22" i="19"/>
  <c r="AS22" i="19"/>
  <c r="AV22" i="19"/>
  <c r="AM28" i="20"/>
  <c r="AP28" i="20"/>
  <c r="AS28" i="20"/>
  <c r="AV28" i="20"/>
  <c r="AD28" i="20"/>
  <c r="R28" i="20"/>
  <c r="AG28" i="20"/>
  <c r="U28" i="20"/>
  <c r="I28" i="20"/>
  <c r="AA28" i="20"/>
  <c r="AJ28" i="20"/>
  <c r="X28" i="20"/>
  <c r="L28" i="20"/>
  <c r="O28" i="20"/>
  <c r="AV36" i="21"/>
  <c r="AM36" i="21"/>
  <c r="AP36" i="21"/>
  <c r="AS36" i="21"/>
  <c r="AS27" i="21"/>
  <c r="AM27" i="21"/>
  <c r="AV27" i="21"/>
  <c r="AP27" i="21"/>
  <c r="AM33" i="21"/>
  <c r="AP33" i="21"/>
  <c r="AS33" i="21"/>
  <c r="AV33" i="21"/>
  <c r="AM26" i="22"/>
  <c r="AP26" i="22"/>
  <c r="AS26" i="22"/>
  <c r="AV26" i="22"/>
  <c r="AV41" i="22"/>
  <c r="AU89" i="7" s="1"/>
  <c r="AM41" i="22"/>
  <c r="AL89" i="7" s="1"/>
  <c r="AP41" i="22"/>
  <c r="AO89" i="7" s="1"/>
  <c r="AS41" i="22"/>
  <c r="AR89" i="7" s="1"/>
  <c r="AV49" i="22"/>
  <c r="AS49" i="22"/>
  <c r="AP49" i="22"/>
  <c r="AM49" i="22"/>
  <c r="AM20" i="23"/>
  <c r="AP20" i="23"/>
  <c r="AS20" i="23"/>
  <c r="AV20" i="23"/>
  <c r="AM23" i="23"/>
  <c r="AP23" i="23"/>
  <c r="AS23" i="23"/>
  <c r="AV23" i="23"/>
  <c r="AM32" i="23"/>
  <c r="AP32" i="23"/>
  <c r="AS32" i="23"/>
  <c r="AV32" i="23"/>
  <c r="AS40" i="23"/>
  <c r="AR87" i="7" s="1"/>
  <c r="AP40" i="23"/>
  <c r="AO87" i="7" s="1"/>
  <c r="AV40" i="23"/>
  <c r="AU87" i="7" s="1"/>
  <c r="AM40" i="23"/>
  <c r="AL87" i="7" s="1"/>
  <c r="AV48" i="23"/>
  <c r="AS48" i="23"/>
  <c r="AP48" i="23"/>
  <c r="AM48" i="23"/>
  <c r="AS19" i="16"/>
  <c r="AM19" i="16"/>
  <c r="AV19" i="16"/>
  <c r="AP19" i="16"/>
  <c r="AM38" i="19"/>
  <c r="AL91" i="7" s="1"/>
  <c r="AP38" i="19"/>
  <c r="AO91" i="7" s="1"/>
  <c r="AS38" i="19"/>
  <c r="AR91" i="7" s="1"/>
  <c r="AV38" i="19"/>
  <c r="AU91" i="7" s="1"/>
  <c r="AM30" i="19"/>
  <c r="AP30" i="19"/>
  <c r="AS30" i="19"/>
  <c r="AV30" i="19"/>
  <c r="AV30" i="20"/>
  <c r="AS30" i="20"/>
  <c r="AP30" i="20"/>
  <c r="AM30" i="20"/>
  <c r="AD30" i="20"/>
  <c r="R30" i="20"/>
  <c r="AG30" i="20"/>
  <c r="U30" i="20"/>
  <c r="I30" i="20"/>
  <c r="O30" i="20"/>
  <c r="AJ30" i="20"/>
  <c r="X30" i="20"/>
  <c r="L30" i="20"/>
  <c r="AA30" i="20"/>
  <c r="AM38" i="20"/>
  <c r="AL90" i="7" s="1"/>
  <c r="AP38" i="20"/>
  <c r="AO90" i="7" s="1"/>
  <c r="AS38" i="20"/>
  <c r="AR90" i="7" s="1"/>
  <c r="AV38" i="20"/>
  <c r="AU90" i="7" s="1"/>
  <c r="AD38" i="20"/>
  <c r="AC90" i="7" s="1"/>
  <c r="R38" i="20"/>
  <c r="Q90" i="7" s="1"/>
  <c r="AA38" i="20"/>
  <c r="Z90" i="7" s="1"/>
  <c r="AG38" i="20"/>
  <c r="AF90" i="7" s="1"/>
  <c r="U38" i="20"/>
  <c r="T90" i="7" s="1"/>
  <c r="I38" i="20"/>
  <c r="H90" i="7" s="1"/>
  <c r="AJ38" i="20"/>
  <c r="AI90" i="7" s="1"/>
  <c r="X38" i="20"/>
  <c r="W90" i="7" s="1"/>
  <c r="L38" i="20"/>
  <c r="K90" i="7" s="1"/>
  <c r="O38" i="20"/>
  <c r="N90" i="7" s="1"/>
  <c r="AM46" i="20"/>
  <c r="AL95" i="7" s="1"/>
  <c r="AV46" i="20"/>
  <c r="AU95" i="7" s="1"/>
  <c r="AS46" i="20"/>
  <c r="AR95" i="7" s="1"/>
  <c r="AP46" i="20"/>
  <c r="AO95" i="7" s="1"/>
  <c r="AD46" i="20"/>
  <c r="AC95" i="7" s="1"/>
  <c r="R46" i="20"/>
  <c r="Q95" i="7" s="1"/>
  <c r="AG46" i="20"/>
  <c r="AF95" i="7" s="1"/>
  <c r="U46" i="20"/>
  <c r="T95" i="7" s="1"/>
  <c r="I46" i="20"/>
  <c r="H95" i="7" s="1"/>
  <c r="AA46" i="20"/>
  <c r="Z95" i="7" s="1"/>
  <c r="O46" i="20"/>
  <c r="N95" i="7" s="1"/>
  <c r="AJ46" i="20"/>
  <c r="AI95" i="7" s="1"/>
  <c r="X46" i="20"/>
  <c r="W95" i="7" s="1"/>
  <c r="L46" i="20"/>
  <c r="K95" i="7" s="1"/>
  <c r="AS24" i="21"/>
  <c r="AM24" i="21"/>
  <c r="AV24" i="21"/>
  <c r="AP24" i="21"/>
  <c r="AV26" i="21"/>
  <c r="AP26" i="21"/>
  <c r="AS26" i="21"/>
  <c r="AM26" i="21"/>
  <c r="AS35" i="21"/>
  <c r="AR32" i="7" s="1"/>
  <c r="AV35" i="21"/>
  <c r="AU32" i="7" s="1"/>
  <c r="AM35" i="21"/>
  <c r="AL32" i="7" s="1"/>
  <c r="AP35" i="21"/>
  <c r="AO32" i="7" s="1"/>
  <c r="AM21" i="22"/>
  <c r="AP21" i="22"/>
  <c r="AS21" i="22"/>
  <c r="AV21" i="22"/>
  <c r="AM22" i="22"/>
  <c r="AP22" i="22"/>
  <c r="AS22" i="22"/>
  <c r="AV22" i="22"/>
  <c r="AM27" i="22"/>
  <c r="AP27" i="22"/>
  <c r="AS27" i="22"/>
  <c r="AV27" i="22"/>
  <c r="AM35" i="22"/>
  <c r="AP35" i="22"/>
  <c r="AS35" i="22"/>
  <c r="AV35" i="22"/>
  <c r="AV47" i="22"/>
  <c r="AU83" i="7" s="1"/>
  <c r="AS47" i="22"/>
  <c r="AR83" i="7" s="1"/>
  <c r="AP47" i="22"/>
  <c r="AO83" i="7" s="1"/>
  <c r="AM47" i="22"/>
  <c r="AL83" i="7" s="1"/>
  <c r="AM18" i="23"/>
  <c r="AP18" i="23"/>
  <c r="AS18" i="23"/>
  <c r="AV18" i="23"/>
  <c r="AM24" i="23"/>
  <c r="AP24" i="23"/>
  <c r="AS24" i="23"/>
  <c r="AV24" i="23"/>
  <c r="AM25" i="23"/>
  <c r="AP25" i="23"/>
  <c r="AS25" i="23"/>
  <c r="AV25" i="23"/>
  <c r="AM34" i="23"/>
  <c r="AP34" i="23"/>
  <c r="AS34" i="23"/>
  <c r="AV34" i="23"/>
  <c r="AM46" i="23"/>
  <c r="AL84" i="7" s="1"/>
  <c r="AP46" i="23"/>
  <c r="AO84" i="7" s="1"/>
  <c r="AS46" i="23"/>
  <c r="AR84" i="7" s="1"/>
  <c r="AV46" i="23"/>
  <c r="AU84" i="7" s="1"/>
  <c r="AM21" i="16"/>
  <c r="AV21" i="16"/>
  <c r="AP21" i="16"/>
  <c r="AS21" i="16"/>
  <c r="AM30" i="16"/>
  <c r="AL74" i="7" s="1"/>
  <c r="AP30" i="16"/>
  <c r="AO74" i="7" s="1"/>
  <c r="AS30" i="16"/>
  <c r="AR74" i="7" s="1"/>
  <c r="AV30" i="16"/>
  <c r="AU74" i="7" s="1"/>
  <c r="AV38" i="16"/>
  <c r="AU77" i="7" s="1"/>
  <c r="AM38" i="16"/>
  <c r="AL77" i="7" s="1"/>
  <c r="AP38" i="16"/>
  <c r="AO77" i="7" s="1"/>
  <c r="AS38" i="16"/>
  <c r="AR77" i="7" s="1"/>
  <c r="AM44" i="19"/>
  <c r="AP44" i="19"/>
  <c r="AS44" i="19"/>
  <c r="AV44" i="19"/>
  <c r="AM18" i="19"/>
  <c r="AP18" i="19"/>
  <c r="AS18" i="19"/>
  <c r="AV18" i="19"/>
  <c r="AM29" i="19"/>
  <c r="AP29" i="19"/>
  <c r="AS29" i="19"/>
  <c r="AV29" i="19"/>
  <c r="AP20" i="20"/>
  <c r="AM20" i="20"/>
  <c r="AS20" i="20"/>
  <c r="AV20" i="20"/>
  <c r="AD20" i="20"/>
  <c r="R20" i="20"/>
  <c r="AG20" i="20"/>
  <c r="U20" i="20"/>
  <c r="I20" i="20"/>
  <c r="AA20" i="20"/>
  <c r="O20" i="20"/>
  <c r="AJ20" i="20"/>
  <c r="X20" i="20"/>
  <c r="L20" i="20"/>
  <c r="AV32" i="20"/>
  <c r="AS32" i="20"/>
  <c r="AP32" i="20"/>
  <c r="AM32" i="20"/>
  <c r="AD32" i="20"/>
  <c r="R32" i="20"/>
  <c r="O32" i="20"/>
  <c r="AG32" i="20"/>
  <c r="U32" i="20"/>
  <c r="I32" i="20"/>
  <c r="AA32" i="20"/>
  <c r="AJ32" i="20"/>
  <c r="X32" i="20"/>
  <c r="L32" i="20"/>
  <c r="AS44" i="20"/>
  <c r="AP44" i="20"/>
  <c r="AM44" i="20"/>
  <c r="AV44" i="20"/>
  <c r="AD44" i="20"/>
  <c r="R44" i="20"/>
  <c r="AA44" i="20"/>
  <c r="AG44" i="20"/>
  <c r="U44" i="20"/>
  <c r="I44" i="20"/>
  <c r="O44" i="20"/>
  <c r="AJ44" i="20"/>
  <c r="X44" i="20"/>
  <c r="L44" i="20"/>
  <c r="AV21" i="21"/>
  <c r="AP21" i="21"/>
  <c r="AS21" i="21"/>
  <c r="AM21" i="21"/>
  <c r="AM48" i="21"/>
  <c r="AL82" i="7" s="1"/>
  <c r="AP48" i="21"/>
  <c r="AO82" i="7" s="1"/>
  <c r="AS48" i="21"/>
  <c r="AR82" i="7" s="1"/>
  <c r="AV48" i="21"/>
  <c r="AU82" i="7" s="1"/>
  <c r="AV22" i="21"/>
  <c r="AP22" i="21"/>
  <c r="AS22" i="21"/>
  <c r="AM22" i="21"/>
  <c r="AM19" i="22"/>
  <c r="AP19" i="22"/>
  <c r="AS19" i="22"/>
  <c r="AV19" i="22"/>
  <c r="AM33" i="22"/>
  <c r="AP33" i="22"/>
  <c r="AS33" i="22"/>
  <c r="AV33" i="22"/>
  <c r="AS20" i="16"/>
  <c r="AM20" i="16"/>
  <c r="AV20" i="16"/>
  <c r="AU19" i="7" s="1"/>
  <c r="AP20" i="16"/>
  <c r="AM29" i="16"/>
  <c r="AP29" i="16"/>
  <c r="AS29" i="16"/>
  <c r="AV29" i="16"/>
  <c r="AS37" i="16"/>
  <c r="AV37" i="16"/>
  <c r="AM37" i="16"/>
  <c r="AP37" i="16"/>
  <c r="AM43" i="19"/>
  <c r="AL80" i="7" s="1"/>
  <c r="AP43" i="19"/>
  <c r="AO80" i="7" s="1"/>
  <c r="AS43" i="19"/>
  <c r="AR80" i="7" s="1"/>
  <c r="AV43" i="19"/>
  <c r="AU80" i="7" s="1"/>
  <c r="AM23" i="19"/>
  <c r="AP23" i="19"/>
  <c r="AS23" i="19"/>
  <c r="AV23" i="19"/>
  <c r="AM19" i="19"/>
  <c r="AP19" i="19"/>
  <c r="AS19" i="19"/>
  <c r="AV19" i="19"/>
  <c r="AM31" i="19"/>
  <c r="AP31" i="19"/>
  <c r="AS31" i="19"/>
  <c r="AV31" i="19"/>
  <c r="AP19" i="20"/>
  <c r="AM19" i="20"/>
  <c r="AS19" i="20"/>
  <c r="AV19" i="20"/>
  <c r="AJ19" i="20"/>
  <c r="X19" i="20"/>
  <c r="L19" i="20"/>
  <c r="AG19" i="20"/>
  <c r="AA19" i="20"/>
  <c r="O19" i="20"/>
  <c r="I19" i="20"/>
  <c r="AD19" i="20"/>
  <c r="R19" i="20"/>
  <c r="U19" i="20"/>
  <c r="AP23" i="20"/>
  <c r="AM23" i="20"/>
  <c r="AS23" i="20"/>
  <c r="AV23" i="20"/>
  <c r="AJ23" i="20"/>
  <c r="X23" i="20"/>
  <c r="L23" i="20"/>
  <c r="AG23" i="20"/>
  <c r="AA23" i="20"/>
  <c r="O23" i="20"/>
  <c r="U23" i="20"/>
  <c r="AD23" i="20"/>
  <c r="R23" i="20"/>
  <c r="I23" i="20"/>
  <c r="AV31" i="20"/>
  <c r="AS31" i="20"/>
  <c r="AP31" i="20"/>
  <c r="AM31" i="20"/>
  <c r="AJ31" i="20"/>
  <c r="X31" i="20"/>
  <c r="L31" i="20"/>
  <c r="I31" i="20"/>
  <c r="AA31" i="20"/>
  <c r="O31" i="20"/>
  <c r="U31" i="20"/>
  <c r="AD31" i="20"/>
  <c r="R31" i="20"/>
  <c r="AG31" i="20"/>
  <c r="AM43" i="20"/>
  <c r="AL81" i="7" s="1"/>
  <c r="AP43" i="20"/>
  <c r="AO81" i="7" s="1"/>
  <c r="AS43" i="20"/>
  <c r="AR81" i="7" s="1"/>
  <c r="AV43" i="20"/>
  <c r="AU81" i="7" s="1"/>
  <c r="AJ43" i="20"/>
  <c r="AI81" i="7" s="1"/>
  <c r="X43" i="20"/>
  <c r="W81" i="7" s="1"/>
  <c r="L43" i="20"/>
  <c r="K81" i="7" s="1"/>
  <c r="U43" i="20"/>
  <c r="T81" i="7" s="1"/>
  <c r="AA43" i="20"/>
  <c r="Z81" i="7" s="1"/>
  <c r="O43" i="20"/>
  <c r="N81" i="7" s="1"/>
  <c r="I43" i="20"/>
  <c r="H81" i="7" s="1"/>
  <c r="AD43" i="20"/>
  <c r="AC81" i="7" s="1"/>
  <c r="R43" i="20"/>
  <c r="Q81" i="7" s="1"/>
  <c r="AG43" i="20"/>
  <c r="AF81" i="7" s="1"/>
  <c r="AS18" i="21"/>
  <c r="AM18" i="21"/>
  <c r="AV18" i="21"/>
  <c r="AP18" i="21"/>
  <c r="AM32" i="21"/>
  <c r="AP32" i="21"/>
  <c r="AS32" i="21"/>
  <c r="AV32" i="21"/>
  <c r="AM43" i="21"/>
  <c r="AP43" i="21"/>
  <c r="AS43" i="21"/>
  <c r="AV43" i="21"/>
  <c r="AM51" i="21"/>
  <c r="AL97" i="7" s="1"/>
  <c r="AV51" i="21"/>
  <c r="AU97" i="7" s="1"/>
  <c r="AS51" i="21"/>
  <c r="AR97" i="7" s="1"/>
  <c r="AP51" i="21"/>
  <c r="AO97" i="7" s="1"/>
  <c r="AS23" i="21"/>
  <c r="AM23" i="21"/>
  <c r="AV23" i="21"/>
  <c r="AP23" i="21"/>
  <c r="AP34" i="21"/>
  <c r="AS34" i="21"/>
  <c r="AV34" i="21"/>
  <c r="AM34" i="21"/>
  <c r="AM20" i="22"/>
  <c r="AP20" i="22"/>
  <c r="AS20" i="22"/>
  <c r="AV20" i="22"/>
  <c r="AM23" i="22"/>
  <c r="AP23" i="22"/>
  <c r="AS23" i="22"/>
  <c r="AV23" i="22"/>
  <c r="AM32" i="22"/>
  <c r="AP32" i="22"/>
  <c r="AS32" i="22"/>
  <c r="AV32" i="22"/>
  <c r="AM36" i="22"/>
  <c r="AP36" i="22"/>
  <c r="AS36" i="22"/>
  <c r="AV36" i="22"/>
  <c r="AV48" i="22"/>
  <c r="AS48" i="22"/>
  <c r="AP48" i="22"/>
  <c r="AM48" i="22"/>
  <c r="AM21" i="23"/>
  <c r="AP21" i="23"/>
  <c r="AS21" i="23"/>
  <c r="AV21" i="23"/>
  <c r="AM22" i="23"/>
  <c r="AP22" i="23"/>
  <c r="AS22" i="23"/>
  <c r="AV22" i="23"/>
  <c r="AM27" i="23"/>
  <c r="AP27" i="23"/>
  <c r="AS27" i="23"/>
  <c r="AV27" i="23"/>
  <c r="AM35" i="23"/>
  <c r="AP35" i="23"/>
  <c r="AS35" i="23"/>
  <c r="AV35" i="23"/>
  <c r="AV47" i="23"/>
  <c r="AS47" i="23"/>
  <c r="AP47" i="23"/>
  <c r="AM47" i="23"/>
  <c r="AP36" i="16"/>
  <c r="AO79" i="7" s="1"/>
  <c r="AS36" i="16"/>
  <c r="AR79" i="7" s="1"/>
  <c r="AV36" i="16"/>
  <c r="AU79" i="7" s="1"/>
  <c r="AM36" i="16"/>
  <c r="AL79" i="7" s="1"/>
  <c r="AM20" i="19"/>
  <c r="AP20" i="19"/>
  <c r="AS20" i="19"/>
  <c r="AV20" i="19"/>
  <c r="AV22" i="20"/>
  <c r="AP22" i="20"/>
  <c r="AM22" i="20"/>
  <c r="AS22" i="20"/>
  <c r="AD22" i="20"/>
  <c r="R22" i="20"/>
  <c r="O22" i="20"/>
  <c r="AG22" i="20"/>
  <c r="U22" i="20"/>
  <c r="I22" i="20"/>
  <c r="AA22" i="20"/>
  <c r="AJ22" i="20"/>
  <c r="X22" i="20"/>
  <c r="L22" i="20"/>
  <c r="AM42" i="21"/>
  <c r="AP42" i="21"/>
  <c r="AS42" i="21"/>
  <c r="AV42" i="21"/>
  <c r="AS18" i="16"/>
  <c r="AR10" i="7" s="1"/>
  <c r="AM18" i="16"/>
  <c r="AL10" i="7" s="1"/>
  <c r="AV18" i="16"/>
  <c r="AU10" i="7" s="1"/>
  <c r="AP18" i="16"/>
  <c r="AO10" i="7" s="1"/>
  <c r="AM35" i="16"/>
  <c r="AL75" i="7" s="1"/>
  <c r="AP35" i="16"/>
  <c r="AO75" i="7" s="1"/>
  <c r="AS35" i="16"/>
  <c r="AR75" i="7" s="1"/>
  <c r="AV35" i="16"/>
  <c r="AU75" i="7" s="1"/>
  <c r="AM45" i="19"/>
  <c r="AP45" i="19"/>
  <c r="AS45" i="19"/>
  <c r="AV45" i="19"/>
  <c r="AM28" i="19"/>
  <c r="AP28" i="19"/>
  <c r="AS28" i="19"/>
  <c r="AR33" i="7" s="1"/>
  <c r="AV28" i="19"/>
  <c r="AU33" i="7" s="1"/>
  <c r="AM32" i="19"/>
  <c r="AP32" i="19"/>
  <c r="AS32" i="19"/>
  <c r="AV32" i="19"/>
  <c r="AS21" i="20"/>
  <c r="AV21" i="20"/>
  <c r="AP21" i="20"/>
  <c r="AM21" i="20"/>
  <c r="AJ21" i="20"/>
  <c r="X21" i="20"/>
  <c r="L21" i="20"/>
  <c r="I21" i="20"/>
  <c r="AA21" i="20"/>
  <c r="O21" i="20"/>
  <c r="AG21" i="20"/>
  <c r="AD21" i="20"/>
  <c r="R21" i="20"/>
  <c r="U21" i="20"/>
  <c r="AV29" i="20"/>
  <c r="AS29" i="20"/>
  <c r="AP29" i="20"/>
  <c r="AM29" i="20"/>
  <c r="AJ29" i="20"/>
  <c r="X29" i="20"/>
  <c r="L29" i="20"/>
  <c r="AG29" i="20"/>
  <c r="I29" i="20"/>
  <c r="AA29" i="20"/>
  <c r="O29" i="20"/>
  <c r="AD29" i="20"/>
  <c r="R29" i="20"/>
  <c r="U29" i="20"/>
  <c r="AM37" i="20"/>
  <c r="AL92" i="7" s="1"/>
  <c r="AP37" i="20"/>
  <c r="AO92" i="7" s="1"/>
  <c r="AS37" i="20"/>
  <c r="AR92" i="7" s="1"/>
  <c r="AV37" i="20"/>
  <c r="AU92" i="7" s="1"/>
  <c r="AJ37" i="20"/>
  <c r="AI92" i="7" s="1"/>
  <c r="X37" i="20"/>
  <c r="W92" i="7" s="1"/>
  <c r="L37" i="20"/>
  <c r="K92" i="7" s="1"/>
  <c r="U37" i="20"/>
  <c r="T92" i="7" s="1"/>
  <c r="AA37" i="20"/>
  <c r="Z92" i="7" s="1"/>
  <c r="O37" i="20"/>
  <c r="N92" i="7" s="1"/>
  <c r="AG37" i="20"/>
  <c r="AF92" i="7" s="1"/>
  <c r="AD37" i="20"/>
  <c r="AC92" i="7" s="1"/>
  <c r="R37" i="20"/>
  <c r="Q92" i="7" s="1"/>
  <c r="I37" i="20"/>
  <c r="H92" i="7" s="1"/>
  <c r="AR81" i="55" s="1"/>
  <c r="AS81" i="55" s="1"/>
  <c r="AP45" i="20"/>
  <c r="AO108" i="7" s="1"/>
  <c r="AM45" i="20"/>
  <c r="AL108" i="7" s="1"/>
  <c r="AV45" i="20"/>
  <c r="AU108" i="7" s="1"/>
  <c r="AS45" i="20"/>
  <c r="AR108" i="7" s="1"/>
  <c r="AJ45" i="20"/>
  <c r="AI108" i="7" s="1"/>
  <c r="X45" i="20"/>
  <c r="W108" i="7" s="1"/>
  <c r="L45" i="20"/>
  <c r="K108" i="7" s="1"/>
  <c r="AG45" i="20"/>
  <c r="AF108" i="7" s="1"/>
  <c r="AA45" i="20"/>
  <c r="Z108" i="7" s="1"/>
  <c r="O45" i="20"/>
  <c r="N108" i="7" s="1"/>
  <c r="I45" i="20"/>
  <c r="H108" i="7" s="1"/>
  <c r="AD45" i="20"/>
  <c r="AC108" i="7" s="1"/>
  <c r="R45" i="20"/>
  <c r="Q108" i="7" s="1"/>
  <c r="U45" i="20"/>
  <c r="T108" i="7" s="1"/>
  <c r="AS20" i="21"/>
  <c r="AM20" i="21"/>
  <c r="AV20" i="21"/>
  <c r="AP20" i="21"/>
  <c r="AM37" i="21"/>
  <c r="AP37" i="21"/>
  <c r="AS37" i="21"/>
  <c r="AV37" i="21"/>
  <c r="AS49" i="21"/>
  <c r="AP49" i="21"/>
  <c r="AM49" i="21"/>
  <c r="AV49" i="21"/>
  <c r="AV25" i="21"/>
  <c r="AP25" i="21"/>
  <c r="AS25" i="21"/>
  <c r="AM25" i="21"/>
  <c r="AS19" i="21"/>
  <c r="AM19" i="21"/>
  <c r="AV19" i="21"/>
  <c r="AP19" i="21"/>
  <c r="AM18" i="22"/>
  <c r="AP18" i="22"/>
  <c r="AS18" i="22"/>
  <c r="AV18" i="22"/>
  <c r="AM24" i="22"/>
  <c r="AP24" i="22"/>
  <c r="AS24" i="22"/>
  <c r="AV24" i="22"/>
  <c r="AM25" i="22"/>
  <c r="AP25" i="22"/>
  <c r="AS25" i="22"/>
  <c r="AV25" i="22"/>
  <c r="AM34" i="22"/>
  <c r="AP34" i="22"/>
  <c r="AS34" i="22"/>
  <c r="AV34" i="22"/>
  <c r="AP42" i="22"/>
  <c r="AM42" i="22"/>
  <c r="AS42" i="22"/>
  <c r="AV42" i="22"/>
  <c r="AV50" i="22"/>
  <c r="AU96" i="7" s="1"/>
  <c r="AS50" i="22"/>
  <c r="AR96" i="7" s="1"/>
  <c r="AP50" i="22"/>
  <c r="AO96" i="7" s="1"/>
  <c r="AM50" i="22"/>
  <c r="AL96" i="7" s="1"/>
  <c r="AM19" i="23"/>
  <c r="AP19" i="23"/>
  <c r="AS19" i="23"/>
  <c r="AV19" i="23"/>
  <c r="AM26" i="23"/>
  <c r="AP26" i="23"/>
  <c r="AS26" i="23"/>
  <c r="AV26" i="23"/>
  <c r="AM33" i="23"/>
  <c r="AP33" i="23"/>
  <c r="AS33" i="23"/>
  <c r="AV33" i="23"/>
  <c r="AP41" i="23"/>
  <c r="AS41" i="23"/>
  <c r="AV41" i="23"/>
  <c r="AM41" i="23"/>
  <c r="AV49" i="23"/>
  <c r="AU94" i="7" s="1"/>
  <c r="AS49" i="23"/>
  <c r="AR94" i="7" s="1"/>
  <c r="AP49" i="23"/>
  <c r="AO94" i="7" s="1"/>
  <c r="AM49" i="23"/>
  <c r="AL94" i="7" s="1"/>
  <c r="L29" i="19"/>
  <c r="I29" i="19"/>
  <c r="O29" i="19"/>
  <c r="R29" i="19"/>
  <c r="U29" i="19"/>
  <c r="X29" i="19"/>
  <c r="AA29" i="19"/>
  <c r="AD29" i="19"/>
  <c r="AG29" i="19"/>
  <c r="AJ29" i="19"/>
  <c r="AG43" i="19"/>
  <c r="AF80" i="7" s="1"/>
  <c r="U43" i="19"/>
  <c r="T80" i="7" s="1"/>
  <c r="I43" i="19"/>
  <c r="H80" i="7" s="1"/>
  <c r="AJ43" i="19"/>
  <c r="AI80" i="7" s="1"/>
  <c r="X43" i="19"/>
  <c r="W80" i="7" s="1"/>
  <c r="O43" i="19"/>
  <c r="N80" i="7" s="1"/>
  <c r="AD43" i="19"/>
  <c r="AC80" i="7" s="1"/>
  <c r="R43" i="19"/>
  <c r="Q80" i="7" s="1"/>
  <c r="L43" i="19"/>
  <c r="K80" i="7" s="1"/>
  <c r="AA43" i="19"/>
  <c r="Z80" i="7" s="1"/>
  <c r="L31" i="19"/>
  <c r="I31" i="19"/>
  <c r="O31" i="19"/>
  <c r="R31" i="19"/>
  <c r="U31" i="19"/>
  <c r="AA31" i="19"/>
  <c r="AD31" i="19"/>
  <c r="AG31" i="19"/>
  <c r="X31" i="19"/>
  <c r="AJ31" i="19"/>
  <c r="R38" i="19"/>
  <c r="Q91" i="7" s="1"/>
  <c r="AD38" i="19"/>
  <c r="AC91" i="7" s="1"/>
  <c r="O38" i="19"/>
  <c r="N91" i="7" s="1"/>
  <c r="AA38" i="19"/>
  <c r="Z91" i="7" s="1"/>
  <c r="L38" i="19"/>
  <c r="K91" i="7" s="1"/>
  <c r="AJ38" i="19"/>
  <c r="AI91" i="7" s="1"/>
  <c r="I38" i="19"/>
  <c r="H91" i="7" s="1"/>
  <c r="U38" i="19"/>
  <c r="T91" i="7" s="1"/>
  <c r="AG38" i="19"/>
  <c r="AF91" i="7" s="1"/>
  <c r="X38" i="19"/>
  <c r="W91" i="7" s="1"/>
  <c r="R46" i="19"/>
  <c r="Q98" i="7" s="1"/>
  <c r="AD46" i="19"/>
  <c r="AC98" i="7" s="1"/>
  <c r="O46" i="19"/>
  <c r="N98" i="7" s="1"/>
  <c r="AA46" i="19"/>
  <c r="Z98" i="7" s="1"/>
  <c r="L46" i="19"/>
  <c r="K98" i="7" s="1"/>
  <c r="X46" i="19"/>
  <c r="W98" i="7" s="1"/>
  <c r="AJ46" i="19"/>
  <c r="AI98" i="7" s="1"/>
  <c r="I46" i="19"/>
  <c r="H98" i="7" s="1"/>
  <c r="W87" i="55" s="1"/>
  <c r="X87" i="55" s="1"/>
  <c r="U46" i="19"/>
  <c r="T98" i="7" s="1"/>
  <c r="AG46" i="19"/>
  <c r="AF98" i="7" s="1"/>
  <c r="L30" i="19"/>
  <c r="K37" i="7" s="1"/>
  <c r="I30" i="19"/>
  <c r="O30" i="19"/>
  <c r="R30" i="19"/>
  <c r="X30" i="19"/>
  <c r="AA30" i="19"/>
  <c r="AG30" i="19"/>
  <c r="AF37" i="7" s="1"/>
  <c r="U30" i="19"/>
  <c r="T37" i="7" s="1"/>
  <c r="AD30" i="19"/>
  <c r="AC37" i="7" s="1"/>
  <c r="AJ30" i="19"/>
  <c r="R44" i="19"/>
  <c r="AD44" i="19"/>
  <c r="O44" i="19"/>
  <c r="N86" i="7" s="1"/>
  <c r="DB75" i="55" s="1"/>
  <c r="AA44" i="19"/>
  <c r="L44" i="19"/>
  <c r="X44" i="19"/>
  <c r="AJ44" i="19"/>
  <c r="I44" i="19"/>
  <c r="U44" i="19"/>
  <c r="T86" i="7" s="1"/>
  <c r="DH75" i="55" s="1"/>
  <c r="DI75" i="55" s="1"/>
  <c r="AG44" i="19"/>
  <c r="AG37" i="19"/>
  <c r="AF93" i="7" s="1"/>
  <c r="U37" i="19"/>
  <c r="T93" i="7" s="1"/>
  <c r="I37" i="19"/>
  <c r="H93" i="7" s="1"/>
  <c r="X37" i="19"/>
  <c r="W93" i="7" s="1"/>
  <c r="L37" i="19"/>
  <c r="K93" i="7" s="1"/>
  <c r="O37" i="19"/>
  <c r="N93" i="7" s="1"/>
  <c r="AD37" i="19"/>
  <c r="AC93" i="7" s="1"/>
  <c r="R37" i="19"/>
  <c r="Q93" i="7" s="1"/>
  <c r="AJ37" i="19"/>
  <c r="AI93" i="7" s="1"/>
  <c r="AA37" i="19"/>
  <c r="Z93" i="7" s="1"/>
  <c r="L45" i="19"/>
  <c r="X45" i="19"/>
  <c r="AJ45" i="19"/>
  <c r="I45" i="19"/>
  <c r="U45" i="19"/>
  <c r="AG45" i="19"/>
  <c r="R45" i="19"/>
  <c r="AD45" i="19"/>
  <c r="O45" i="19"/>
  <c r="AA45" i="19"/>
  <c r="AA28" i="19"/>
  <c r="O28" i="19"/>
  <c r="R28" i="19"/>
  <c r="U28" i="19"/>
  <c r="AJ28" i="19"/>
  <c r="AI33" i="7" s="1"/>
  <c r="X28" i="19"/>
  <c r="W33" i="7" s="1"/>
  <c r="L28" i="19"/>
  <c r="K33" i="7" s="1"/>
  <c r="AD28" i="19"/>
  <c r="AG28" i="19"/>
  <c r="AF33" i="7" s="1"/>
  <c r="I28" i="19"/>
  <c r="L32" i="19"/>
  <c r="I32" i="19"/>
  <c r="O32" i="19"/>
  <c r="R32" i="19"/>
  <c r="U32" i="19"/>
  <c r="X32" i="19"/>
  <c r="AA32" i="19"/>
  <c r="AD32" i="19"/>
  <c r="AG32" i="19"/>
  <c r="AJ32" i="19"/>
  <c r="I48" i="23"/>
  <c r="U48" i="23"/>
  <c r="AG48" i="23"/>
  <c r="R48" i="23"/>
  <c r="AD48" i="23"/>
  <c r="O48" i="23"/>
  <c r="AA48" i="23"/>
  <c r="L48" i="23"/>
  <c r="X48" i="23"/>
  <c r="AJ48" i="23"/>
  <c r="L47" i="23"/>
  <c r="X47" i="23"/>
  <c r="O47" i="23"/>
  <c r="AA47" i="23"/>
  <c r="AJ47" i="23"/>
  <c r="I47" i="23"/>
  <c r="U47" i="23"/>
  <c r="AG47" i="23"/>
  <c r="R47" i="23"/>
  <c r="AD47" i="23"/>
  <c r="AG34" i="23"/>
  <c r="U34" i="23"/>
  <c r="I34" i="23"/>
  <c r="AJ34" i="23"/>
  <c r="X34" i="23"/>
  <c r="L34" i="23"/>
  <c r="AD34" i="23"/>
  <c r="R34" i="23"/>
  <c r="AA34" i="23"/>
  <c r="O34" i="23"/>
  <c r="I46" i="23"/>
  <c r="H84" i="7" s="1"/>
  <c r="AJ46" i="23"/>
  <c r="AI84" i="7" s="1"/>
  <c r="X46" i="23"/>
  <c r="W84" i="7" s="1"/>
  <c r="L46" i="23"/>
  <c r="K84" i="7" s="1"/>
  <c r="AA46" i="23"/>
  <c r="Z84" i="7" s="1"/>
  <c r="O46" i="23"/>
  <c r="N84" i="7" s="1"/>
  <c r="AD46" i="23"/>
  <c r="AC84" i="7" s="1"/>
  <c r="R46" i="23"/>
  <c r="Q84" i="7" s="1"/>
  <c r="AG46" i="23"/>
  <c r="AF84" i="7" s="1"/>
  <c r="U46" i="23"/>
  <c r="T84" i="7" s="1"/>
  <c r="AD32" i="23"/>
  <c r="R32" i="23"/>
  <c r="AG32" i="23"/>
  <c r="U32" i="23"/>
  <c r="I32" i="23"/>
  <c r="AJ32" i="23"/>
  <c r="X32" i="23"/>
  <c r="L32" i="23"/>
  <c r="AA32" i="23"/>
  <c r="O32" i="23"/>
  <c r="AJ40" i="23"/>
  <c r="AI87" i="7" s="1"/>
  <c r="X40" i="23"/>
  <c r="W87" i="7" s="1"/>
  <c r="L40" i="23"/>
  <c r="K87" i="7" s="1"/>
  <c r="AA40" i="23"/>
  <c r="Z87" i="7" s="1"/>
  <c r="O40" i="23"/>
  <c r="N87" i="7" s="1"/>
  <c r="AD40" i="23"/>
  <c r="AC87" i="7" s="1"/>
  <c r="R40" i="23"/>
  <c r="Q87" i="7" s="1"/>
  <c r="AG40" i="23"/>
  <c r="AF87" i="7" s="1"/>
  <c r="U40" i="23"/>
  <c r="T87" i="7" s="1"/>
  <c r="I40" i="23"/>
  <c r="H87" i="7" s="1"/>
  <c r="AD35" i="23"/>
  <c r="R35" i="23"/>
  <c r="X35" i="23"/>
  <c r="L35" i="23"/>
  <c r="AG35" i="23"/>
  <c r="U35" i="23"/>
  <c r="I35" i="23"/>
  <c r="AA35" i="23"/>
  <c r="O35" i="23"/>
  <c r="AJ35" i="23"/>
  <c r="AJ33" i="23"/>
  <c r="X33" i="23"/>
  <c r="L33" i="23"/>
  <c r="AD33" i="23"/>
  <c r="R33" i="23"/>
  <c r="AA33" i="23"/>
  <c r="O33" i="23"/>
  <c r="AG33" i="23"/>
  <c r="U33" i="23"/>
  <c r="I33" i="23"/>
  <c r="O41" i="23"/>
  <c r="AA41" i="23"/>
  <c r="L41" i="23"/>
  <c r="X41" i="23"/>
  <c r="AJ41" i="23"/>
  <c r="I41" i="23"/>
  <c r="U41" i="23"/>
  <c r="AG41" i="23"/>
  <c r="R41" i="23"/>
  <c r="AD41" i="23"/>
  <c r="O49" i="23"/>
  <c r="N94" i="7" s="1"/>
  <c r="AA49" i="23"/>
  <c r="Z94" i="7" s="1"/>
  <c r="L49" i="23"/>
  <c r="K94" i="7" s="1"/>
  <c r="X49" i="23"/>
  <c r="W94" i="7" s="1"/>
  <c r="AJ49" i="23"/>
  <c r="AI94" i="7" s="1"/>
  <c r="I49" i="23"/>
  <c r="H94" i="7" s="1"/>
  <c r="U49" i="23"/>
  <c r="T94" i="7" s="1"/>
  <c r="AG49" i="23"/>
  <c r="AF94" i="7" s="1"/>
  <c r="R49" i="23"/>
  <c r="Q94" i="7" s="1"/>
  <c r="AD49" i="23"/>
  <c r="AC94" i="7" s="1"/>
  <c r="AD30" i="16"/>
  <c r="AC74" i="7" s="1"/>
  <c r="R30" i="16"/>
  <c r="Q74" i="7" s="1"/>
  <c r="L30" i="16"/>
  <c r="K74" i="7" s="1"/>
  <c r="O30" i="16"/>
  <c r="N74" i="7" s="1"/>
  <c r="AG30" i="16"/>
  <c r="AF74" i="7" s="1"/>
  <c r="U30" i="16"/>
  <c r="T74" i="7" s="1"/>
  <c r="I30" i="16"/>
  <c r="H74" i="7" s="1"/>
  <c r="AJ30" i="16"/>
  <c r="AI74" i="7" s="1"/>
  <c r="X30" i="16"/>
  <c r="W74" i="7" s="1"/>
  <c r="AA30" i="16"/>
  <c r="Z74" i="7" s="1"/>
  <c r="O38" i="16"/>
  <c r="N77" i="7" s="1"/>
  <c r="AD38" i="16"/>
  <c r="AC77" i="7" s="1"/>
  <c r="I38" i="16"/>
  <c r="H77" i="7" s="1"/>
  <c r="X38" i="16"/>
  <c r="W77" i="7" s="1"/>
  <c r="AJ38" i="16"/>
  <c r="AI77" i="7" s="1"/>
  <c r="L38" i="16"/>
  <c r="K77" i="7" s="1"/>
  <c r="R38" i="16"/>
  <c r="Q77" i="7" s="1"/>
  <c r="AA38" i="16"/>
  <c r="Z77" i="7" s="1"/>
  <c r="U38" i="16"/>
  <c r="T77" i="7" s="1"/>
  <c r="AG38" i="16"/>
  <c r="AF77" i="7" s="1"/>
  <c r="AD29" i="16"/>
  <c r="R29" i="16"/>
  <c r="L29" i="16"/>
  <c r="K69" i="7" s="1"/>
  <c r="AA29" i="16"/>
  <c r="AG29" i="16"/>
  <c r="AF69" i="7" s="1"/>
  <c r="U29" i="16"/>
  <c r="T69" i="7" s="1"/>
  <c r="I29" i="16"/>
  <c r="AJ29" i="16"/>
  <c r="X29" i="16"/>
  <c r="O29" i="16"/>
  <c r="L37" i="16"/>
  <c r="X37" i="16"/>
  <c r="AJ37" i="16"/>
  <c r="O37" i="16"/>
  <c r="I37" i="16"/>
  <c r="AD37" i="16"/>
  <c r="R37" i="16"/>
  <c r="AA37" i="16"/>
  <c r="U37" i="16"/>
  <c r="AG37" i="16"/>
  <c r="I36" i="16"/>
  <c r="U36" i="16"/>
  <c r="T79" i="7" s="1"/>
  <c r="AG36" i="16"/>
  <c r="AF79" i="7" s="1"/>
  <c r="L36" i="16"/>
  <c r="K79" i="7" s="1"/>
  <c r="R36" i="16"/>
  <c r="Q79" i="7" s="1"/>
  <c r="AA36" i="16"/>
  <c r="Z79" i="7" s="1"/>
  <c r="X36" i="16"/>
  <c r="W79" i="7" s="1"/>
  <c r="AJ36" i="16"/>
  <c r="AI79" i="7" s="1"/>
  <c r="O36" i="16"/>
  <c r="N79" i="7" s="1"/>
  <c r="DB68" i="55" s="1"/>
  <c r="AD36" i="16"/>
  <c r="AC79" i="7" s="1"/>
  <c r="I35" i="16"/>
  <c r="H75" i="7" s="1"/>
  <c r="U35" i="16"/>
  <c r="T75" i="7" s="1"/>
  <c r="AG35" i="16"/>
  <c r="AF75" i="7" s="1"/>
  <c r="X35" i="16"/>
  <c r="W75" i="7" s="1"/>
  <c r="R35" i="16"/>
  <c r="Q75" i="7" s="1"/>
  <c r="AD35" i="16"/>
  <c r="AC75" i="7" s="1"/>
  <c r="O35" i="16"/>
  <c r="N75" i="7" s="1"/>
  <c r="AA35" i="16"/>
  <c r="Z75" i="7" s="1"/>
  <c r="L35" i="16"/>
  <c r="K75" i="7" s="1"/>
  <c r="AJ35" i="16"/>
  <c r="AI75" i="7" s="1"/>
  <c r="AJ33" i="22"/>
  <c r="AD33" i="22"/>
  <c r="AG33" i="22"/>
  <c r="AA33" i="22"/>
  <c r="AJ36" i="22"/>
  <c r="AG36" i="22"/>
  <c r="AD36" i="22"/>
  <c r="AA36" i="22"/>
  <c r="AJ35" i="22"/>
  <c r="AG35" i="22"/>
  <c r="AD35" i="22"/>
  <c r="AA35" i="22"/>
  <c r="AJ34" i="22"/>
  <c r="AG34" i="22"/>
  <c r="AD34" i="22"/>
  <c r="AA34" i="22"/>
  <c r="X35" i="22"/>
  <c r="U35" i="22"/>
  <c r="R35" i="22"/>
  <c r="O35" i="22"/>
  <c r="L35" i="22"/>
  <c r="I35" i="22"/>
  <c r="X34" i="22"/>
  <c r="R34" i="22"/>
  <c r="L34" i="22"/>
  <c r="U34" i="22"/>
  <c r="O34" i="22"/>
  <c r="I34" i="22"/>
  <c r="L42" i="22"/>
  <c r="X42" i="22"/>
  <c r="AJ42" i="22"/>
  <c r="R42" i="22"/>
  <c r="O42" i="22"/>
  <c r="AA42" i="22"/>
  <c r="I42" i="22"/>
  <c r="U42" i="22"/>
  <c r="AG42" i="22"/>
  <c r="AD42" i="22"/>
  <c r="R50" i="22"/>
  <c r="Q96" i="7" s="1"/>
  <c r="AD50" i="22"/>
  <c r="AC96" i="7" s="1"/>
  <c r="X50" i="22"/>
  <c r="W96" i="7" s="1"/>
  <c r="I50" i="22"/>
  <c r="U50" i="22"/>
  <c r="T96" i="7" s="1"/>
  <c r="AG50" i="22"/>
  <c r="AF96" i="7" s="1"/>
  <c r="O50" i="22"/>
  <c r="N96" i="7" s="1"/>
  <c r="AA50" i="22"/>
  <c r="Z96" i="7" s="1"/>
  <c r="L50" i="22"/>
  <c r="K96" i="7" s="1"/>
  <c r="AJ50" i="22"/>
  <c r="AI96" i="7" s="1"/>
  <c r="X33" i="22"/>
  <c r="U33" i="22"/>
  <c r="R33" i="22"/>
  <c r="O33" i="22"/>
  <c r="L33" i="22"/>
  <c r="I33" i="22"/>
  <c r="AG41" i="22"/>
  <c r="AF89" i="7" s="1"/>
  <c r="U41" i="22"/>
  <c r="T89" i="7" s="1"/>
  <c r="I41" i="22"/>
  <c r="O41" i="22"/>
  <c r="N89" i="7" s="1"/>
  <c r="AD41" i="22"/>
  <c r="AC89" i="7" s="1"/>
  <c r="R41" i="22"/>
  <c r="Q89" i="7" s="1"/>
  <c r="AJ41" i="22"/>
  <c r="AI89" i="7" s="1"/>
  <c r="X41" i="22"/>
  <c r="W89" i="7" s="1"/>
  <c r="L41" i="22"/>
  <c r="K89" i="7" s="1"/>
  <c r="AA41" i="22"/>
  <c r="Z89" i="7" s="1"/>
  <c r="L49" i="22"/>
  <c r="X49" i="22"/>
  <c r="AJ49" i="22"/>
  <c r="AD49" i="22"/>
  <c r="O49" i="22"/>
  <c r="AA49" i="22"/>
  <c r="I49" i="22"/>
  <c r="U49" i="22"/>
  <c r="AG49" i="22"/>
  <c r="R49" i="22"/>
  <c r="AA32" i="22"/>
  <c r="O32" i="22"/>
  <c r="U32" i="22"/>
  <c r="AJ32" i="22"/>
  <c r="X32" i="22"/>
  <c r="L32" i="22"/>
  <c r="AD32" i="22"/>
  <c r="R32" i="22"/>
  <c r="AG32" i="22"/>
  <c r="I32" i="22"/>
  <c r="X36" i="22"/>
  <c r="U36" i="22"/>
  <c r="R36" i="22"/>
  <c r="O36" i="22"/>
  <c r="L36" i="22"/>
  <c r="I36" i="22"/>
  <c r="R48" i="22"/>
  <c r="AD48" i="22"/>
  <c r="L48" i="22"/>
  <c r="AJ48" i="22"/>
  <c r="I48" i="22"/>
  <c r="U48" i="22"/>
  <c r="AG48" i="22"/>
  <c r="O48" i="22"/>
  <c r="AA48" i="22"/>
  <c r="X48" i="22"/>
  <c r="AA47" i="22"/>
  <c r="Z83" i="7" s="1"/>
  <c r="O47" i="22"/>
  <c r="N83" i="7" s="1"/>
  <c r="AG47" i="22"/>
  <c r="AF83" i="7" s="1"/>
  <c r="I47" i="22"/>
  <c r="AJ47" i="22"/>
  <c r="AI83" i="7" s="1"/>
  <c r="X47" i="22"/>
  <c r="W83" i="7" s="1"/>
  <c r="L47" i="22"/>
  <c r="K83" i="7" s="1"/>
  <c r="AD47" i="22"/>
  <c r="AC83" i="7" s="1"/>
  <c r="R47" i="22"/>
  <c r="Q83" i="7" s="1"/>
  <c r="U47" i="22"/>
  <c r="T83" i="7" s="1"/>
  <c r="R48" i="21"/>
  <c r="Q82" i="7" s="1"/>
  <c r="AD48" i="21"/>
  <c r="AC82" i="7" s="1"/>
  <c r="L48" i="21"/>
  <c r="K82" i="7" s="1"/>
  <c r="AJ48" i="21"/>
  <c r="AI82" i="7" s="1"/>
  <c r="AA48" i="21"/>
  <c r="Z82" i="7" s="1"/>
  <c r="I48" i="21"/>
  <c r="U48" i="21"/>
  <c r="T82" i="7" s="1"/>
  <c r="AG48" i="21"/>
  <c r="AF82" i="7" s="1"/>
  <c r="X48" i="21"/>
  <c r="W82" i="7" s="1"/>
  <c r="O48" i="21"/>
  <c r="N82" i="7" s="1"/>
  <c r="I42" i="21"/>
  <c r="U42" i="21"/>
  <c r="AG42" i="21"/>
  <c r="AA42" i="21"/>
  <c r="R42" i="21"/>
  <c r="L42" i="21"/>
  <c r="X42" i="21"/>
  <c r="AJ42" i="21"/>
  <c r="O42" i="21"/>
  <c r="AD42" i="21"/>
  <c r="L50" i="21"/>
  <c r="K107" i="7" s="1"/>
  <c r="X50" i="21"/>
  <c r="AJ50" i="21"/>
  <c r="R50" i="21"/>
  <c r="O50" i="21"/>
  <c r="I50" i="21"/>
  <c r="U50" i="21"/>
  <c r="AG50" i="21"/>
  <c r="AD50" i="21"/>
  <c r="AA50" i="21"/>
  <c r="AA37" i="21"/>
  <c r="O37" i="21"/>
  <c r="U37" i="21"/>
  <c r="AJ37" i="21"/>
  <c r="AI18" i="7" s="1"/>
  <c r="L37" i="21"/>
  <c r="AD37" i="21"/>
  <c r="AC18" i="7" s="1"/>
  <c r="R37" i="21"/>
  <c r="Q18" i="7" s="1"/>
  <c r="AG37" i="21"/>
  <c r="I37" i="21"/>
  <c r="X37" i="21"/>
  <c r="W18" i="7" s="1"/>
  <c r="R49" i="21"/>
  <c r="AD49" i="21"/>
  <c r="AC85" i="7" s="1"/>
  <c r="X49" i="21"/>
  <c r="I49" i="21"/>
  <c r="O49" i="21"/>
  <c r="AA49" i="21"/>
  <c r="L49" i="21"/>
  <c r="AJ49" i="21"/>
  <c r="U49" i="21"/>
  <c r="AG49" i="21"/>
  <c r="L32" i="21"/>
  <c r="X32" i="21"/>
  <c r="AJ32" i="21"/>
  <c r="R32" i="21"/>
  <c r="I32" i="21"/>
  <c r="AG32" i="21"/>
  <c r="O32" i="21"/>
  <c r="AA32" i="21"/>
  <c r="AD32" i="21"/>
  <c r="AC27" i="7" s="1"/>
  <c r="U32" i="21"/>
  <c r="L43" i="21"/>
  <c r="K70" i="7" s="1"/>
  <c r="X43" i="21"/>
  <c r="AJ43" i="21"/>
  <c r="AI70" i="7" s="1"/>
  <c r="AD43" i="21"/>
  <c r="AC70" i="7" s="1"/>
  <c r="AA43" i="21"/>
  <c r="I43" i="21"/>
  <c r="U43" i="21"/>
  <c r="T70" i="7" s="1"/>
  <c r="AG43" i="21"/>
  <c r="AF70" i="7" s="1"/>
  <c r="R43" i="21"/>
  <c r="O43" i="21"/>
  <c r="R51" i="21"/>
  <c r="Q97" i="7" s="1"/>
  <c r="AD51" i="21"/>
  <c r="AC97" i="7" s="1"/>
  <c r="L51" i="21"/>
  <c r="K97" i="7" s="1"/>
  <c r="AJ51" i="21"/>
  <c r="AI97" i="7" s="1"/>
  <c r="I51" i="21"/>
  <c r="H97" i="7" s="1"/>
  <c r="AG51" i="21"/>
  <c r="AF97" i="7" s="1"/>
  <c r="O51" i="21"/>
  <c r="N97" i="7" s="1"/>
  <c r="AA51" i="21"/>
  <c r="Z97" i="7" s="1"/>
  <c r="X51" i="21"/>
  <c r="W97" i="7" s="1"/>
  <c r="U51" i="21"/>
  <c r="T97" i="7" s="1"/>
  <c r="AD34" i="21"/>
  <c r="AC31" i="7" s="1"/>
  <c r="R34" i="21"/>
  <c r="Q31" i="7" s="1"/>
  <c r="X34" i="21"/>
  <c r="O34" i="21"/>
  <c r="AG34" i="21"/>
  <c r="U34" i="21"/>
  <c r="I34" i="21"/>
  <c r="AJ34" i="21"/>
  <c r="L34" i="21"/>
  <c r="AA34" i="21"/>
  <c r="Z31" i="7" s="1"/>
  <c r="AJ36" i="21"/>
  <c r="AI35" i="7" s="1"/>
  <c r="X36" i="21"/>
  <c r="L36" i="21"/>
  <c r="AD36" i="21"/>
  <c r="U36" i="21"/>
  <c r="AA36" i="21"/>
  <c r="O36" i="21"/>
  <c r="N35" i="7" s="1"/>
  <c r="R36" i="21"/>
  <c r="AG36" i="21"/>
  <c r="I36" i="21"/>
  <c r="AA33" i="21"/>
  <c r="O33" i="21"/>
  <c r="AG33" i="21"/>
  <c r="I33" i="21"/>
  <c r="X33" i="21"/>
  <c r="AD33" i="21"/>
  <c r="R33" i="21"/>
  <c r="U33" i="21"/>
  <c r="AJ33" i="21"/>
  <c r="L33" i="21"/>
  <c r="AG35" i="21"/>
  <c r="AF32" i="7" s="1"/>
  <c r="U35" i="21"/>
  <c r="T32" i="7" s="1"/>
  <c r="I35" i="21"/>
  <c r="H32" i="7" s="1"/>
  <c r="O35" i="21"/>
  <c r="N32" i="7" s="1"/>
  <c r="AD35" i="21"/>
  <c r="AC32" i="7" s="1"/>
  <c r="AJ35" i="21"/>
  <c r="AI32" i="7" s="1"/>
  <c r="X35" i="21"/>
  <c r="W32" i="7" s="1"/>
  <c r="L35" i="21"/>
  <c r="K32" i="7" s="1"/>
  <c r="AA35" i="21"/>
  <c r="Z32" i="7" s="1"/>
  <c r="R35" i="21"/>
  <c r="Q32" i="7" s="1"/>
  <c r="AA18" i="16"/>
  <c r="Z10" i="7" s="1"/>
  <c r="O18" i="16"/>
  <c r="N10" i="7" s="1"/>
  <c r="R18" i="16"/>
  <c r="Q10" i="7" s="1"/>
  <c r="U18" i="16"/>
  <c r="T10" i="7" s="1"/>
  <c r="I18" i="16"/>
  <c r="H10" i="7" s="1"/>
  <c r="AJ18" i="16"/>
  <c r="AI10" i="7" s="1"/>
  <c r="X18" i="16"/>
  <c r="W10" i="7" s="1"/>
  <c r="L18" i="16"/>
  <c r="K10" i="7" s="1"/>
  <c r="AD18" i="16"/>
  <c r="AC10" i="7" s="1"/>
  <c r="AG18" i="16"/>
  <c r="AF10" i="7" s="1"/>
  <c r="AG23" i="16"/>
  <c r="AF25" i="7" s="1"/>
  <c r="U23" i="16"/>
  <c r="T25" i="7" s="1"/>
  <c r="O23" i="16"/>
  <c r="N25" i="7" s="1"/>
  <c r="AD23" i="16"/>
  <c r="AC25" i="7" s="1"/>
  <c r="R23" i="16"/>
  <c r="Q25" i="7" s="1"/>
  <c r="I23" i="16"/>
  <c r="H25" i="7" s="1"/>
  <c r="AJ23" i="16"/>
  <c r="AI25" i="7" s="1"/>
  <c r="X23" i="16"/>
  <c r="W25" i="7" s="1"/>
  <c r="L23" i="16"/>
  <c r="K25" i="7" s="1"/>
  <c r="AA23" i="16"/>
  <c r="Z25" i="7" s="1"/>
  <c r="AG21" i="16"/>
  <c r="I21" i="16"/>
  <c r="AJ21" i="16"/>
  <c r="X21" i="16"/>
  <c r="L21" i="16"/>
  <c r="AA21" i="16"/>
  <c r="O21" i="16"/>
  <c r="AD21" i="16"/>
  <c r="R21" i="16"/>
  <c r="U21" i="16"/>
  <c r="AJ20" i="16"/>
  <c r="X20" i="16"/>
  <c r="R20" i="16"/>
  <c r="AG20" i="16"/>
  <c r="U20" i="16"/>
  <c r="I20" i="16"/>
  <c r="L20" i="16"/>
  <c r="AA20" i="16"/>
  <c r="O20" i="16"/>
  <c r="AD20" i="16"/>
  <c r="AG19" i="16"/>
  <c r="U19" i="16"/>
  <c r="L19" i="16"/>
  <c r="AA19" i="16"/>
  <c r="AD19" i="16"/>
  <c r="R19" i="16"/>
  <c r="I19" i="16"/>
  <c r="AJ19" i="16"/>
  <c r="X19" i="16"/>
  <c r="O19" i="16"/>
  <c r="AJ24" i="16"/>
  <c r="X24" i="16"/>
  <c r="AA24" i="16"/>
  <c r="O24" i="16"/>
  <c r="AD24" i="16"/>
  <c r="AG24" i="16"/>
  <c r="U24" i="16"/>
  <c r="I24" i="16"/>
  <c r="L24" i="16"/>
  <c r="R24" i="16"/>
  <c r="X20" i="22"/>
  <c r="L20" i="22"/>
  <c r="AD20" i="22"/>
  <c r="I20" i="22"/>
  <c r="AA20" i="22"/>
  <c r="AJ20" i="22"/>
  <c r="U20" i="22"/>
  <c r="R20" i="22"/>
  <c r="O20" i="22"/>
  <c r="AG20" i="22"/>
  <c r="R23" i="22"/>
  <c r="AD23" i="22"/>
  <c r="AG23" i="22"/>
  <c r="AJ23" i="22"/>
  <c r="U23" i="22"/>
  <c r="I23" i="22"/>
  <c r="O23" i="22"/>
  <c r="AA23" i="22"/>
  <c r="L23" i="22"/>
  <c r="X23" i="22"/>
  <c r="R21" i="22"/>
  <c r="AD21" i="22"/>
  <c r="AG21" i="22"/>
  <c r="L21" i="22"/>
  <c r="O21" i="22"/>
  <c r="AA21" i="22"/>
  <c r="I21" i="22"/>
  <c r="X21" i="22"/>
  <c r="AJ21" i="22"/>
  <c r="U21" i="22"/>
  <c r="X22" i="22"/>
  <c r="I22" i="22"/>
  <c r="R22" i="22"/>
  <c r="AD22" i="22"/>
  <c r="O22" i="22"/>
  <c r="U22" i="22"/>
  <c r="AG22" i="22"/>
  <c r="AJ22" i="22"/>
  <c r="L22" i="22"/>
  <c r="AA22" i="22"/>
  <c r="R27" i="22"/>
  <c r="AD27" i="22"/>
  <c r="AG27" i="22"/>
  <c r="AJ27" i="22"/>
  <c r="U27" i="22"/>
  <c r="O27" i="22"/>
  <c r="AA27" i="22"/>
  <c r="L27" i="22"/>
  <c r="X27" i="22"/>
  <c r="I27" i="22"/>
  <c r="L18" i="22"/>
  <c r="X18" i="22"/>
  <c r="I18" i="22"/>
  <c r="AD18" i="22"/>
  <c r="O18" i="22"/>
  <c r="AJ18" i="22"/>
  <c r="U18" i="22"/>
  <c r="AG18" i="22"/>
  <c r="R18" i="22"/>
  <c r="AA18" i="22"/>
  <c r="X24" i="22"/>
  <c r="L24" i="22"/>
  <c r="R24" i="22"/>
  <c r="AA24" i="22"/>
  <c r="AG24" i="22"/>
  <c r="U24" i="22"/>
  <c r="AD24" i="22"/>
  <c r="I24" i="22"/>
  <c r="O24" i="22"/>
  <c r="AJ24" i="22"/>
  <c r="R25" i="22"/>
  <c r="AD25" i="22"/>
  <c r="X25" i="22"/>
  <c r="AJ25" i="22"/>
  <c r="O25" i="22"/>
  <c r="AA25" i="22"/>
  <c r="I25" i="22"/>
  <c r="AG25" i="22"/>
  <c r="U25" i="22"/>
  <c r="L25" i="22"/>
  <c r="R19" i="22"/>
  <c r="AD19" i="22"/>
  <c r="AG19" i="22"/>
  <c r="AJ19" i="22"/>
  <c r="X19" i="22"/>
  <c r="U19" i="22"/>
  <c r="O19" i="22"/>
  <c r="AA19" i="22"/>
  <c r="L19" i="22"/>
  <c r="I19" i="22"/>
  <c r="X26" i="22"/>
  <c r="I26" i="22"/>
  <c r="AD26" i="22"/>
  <c r="L26" i="22"/>
  <c r="O26" i="22"/>
  <c r="U26" i="22"/>
  <c r="AG26" i="22"/>
  <c r="AJ26" i="22"/>
  <c r="R26" i="22"/>
  <c r="AA26" i="22"/>
  <c r="AA22" i="23"/>
  <c r="O22" i="23"/>
  <c r="R22" i="23"/>
  <c r="U22" i="23"/>
  <c r="AJ22" i="23"/>
  <c r="X22" i="23"/>
  <c r="L22" i="23"/>
  <c r="AD22" i="23"/>
  <c r="AG22" i="23"/>
  <c r="I22" i="23"/>
  <c r="AA18" i="23"/>
  <c r="O18" i="23"/>
  <c r="R18" i="23"/>
  <c r="U18" i="23"/>
  <c r="AJ18" i="23"/>
  <c r="X18" i="23"/>
  <c r="L18" i="23"/>
  <c r="AD18" i="23"/>
  <c r="AG18" i="23"/>
  <c r="I18" i="23"/>
  <c r="AA24" i="23"/>
  <c r="O24" i="23"/>
  <c r="AD24" i="23"/>
  <c r="AG24" i="23"/>
  <c r="I24" i="23"/>
  <c r="AJ24" i="23"/>
  <c r="X24" i="23"/>
  <c r="L24" i="23"/>
  <c r="R24" i="23"/>
  <c r="U24" i="23"/>
  <c r="AG25" i="23"/>
  <c r="U25" i="23"/>
  <c r="I25" i="23"/>
  <c r="X25" i="23"/>
  <c r="AA25" i="23"/>
  <c r="AD25" i="23"/>
  <c r="R25" i="23"/>
  <c r="AJ25" i="23"/>
  <c r="L25" i="23"/>
  <c r="O25" i="23"/>
  <c r="AG19" i="23"/>
  <c r="U19" i="23"/>
  <c r="I19" i="23"/>
  <c r="AJ19" i="23"/>
  <c r="L19" i="23"/>
  <c r="O19" i="23"/>
  <c r="AD19" i="23"/>
  <c r="R19" i="23"/>
  <c r="X19" i="23"/>
  <c r="AA19" i="23"/>
  <c r="AA26" i="23"/>
  <c r="O26" i="23"/>
  <c r="R26" i="23"/>
  <c r="U26" i="23"/>
  <c r="AJ26" i="23"/>
  <c r="X26" i="23"/>
  <c r="L26" i="23"/>
  <c r="AD26" i="23"/>
  <c r="AG26" i="23"/>
  <c r="I26" i="23"/>
  <c r="AA20" i="23"/>
  <c r="O20" i="23"/>
  <c r="AD20" i="23"/>
  <c r="AG20" i="23"/>
  <c r="I20" i="23"/>
  <c r="AJ20" i="23"/>
  <c r="X20" i="23"/>
  <c r="L20" i="23"/>
  <c r="R20" i="23"/>
  <c r="U20" i="23"/>
  <c r="AG23" i="23"/>
  <c r="U23" i="23"/>
  <c r="I23" i="23"/>
  <c r="AJ23" i="23"/>
  <c r="L23" i="23"/>
  <c r="O23" i="23"/>
  <c r="AD23" i="23"/>
  <c r="R23" i="23"/>
  <c r="X23" i="23"/>
  <c r="AA23" i="23"/>
  <c r="AG21" i="23"/>
  <c r="U21" i="23"/>
  <c r="I21" i="23"/>
  <c r="X21" i="23"/>
  <c r="AA21" i="23"/>
  <c r="AD21" i="23"/>
  <c r="R21" i="23"/>
  <c r="AJ21" i="23"/>
  <c r="L21" i="23"/>
  <c r="O21" i="23"/>
  <c r="AG27" i="23"/>
  <c r="U27" i="23"/>
  <c r="I27" i="23"/>
  <c r="AJ27" i="23"/>
  <c r="L27" i="23"/>
  <c r="O27" i="23"/>
  <c r="AD27" i="23"/>
  <c r="R27" i="23"/>
  <c r="X27" i="23"/>
  <c r="AA27" i="23"/>
  <c r="AA18" i="21"/>
  <c r="O18" i="21"/>
  <c r="AJ18" i="21"/>
  <c r="L18" i="21"/>
  <c r="AD18" i="21"/>
  <c r="R18" i="21"/>
  <c r="I18" i="21"/>
  <c r="AG18" i="21"/>
  <c r="U18" i="21"/>
  <c r="X18" i="21"/>
  <c r="U23" i="21"/>
  <c r="AG23" i="21"/>
  <c r="X23" i="21"/>
  <c r="R23" i="21"/>
  <c r="AD23" i="21"/>
  <c r="O23" i="21"/>
  <c r="AA23" i="21"/>
  <c r="I23" i="21"/>
  <c r="L23" i="21"/>
  <c r="AJ23" i="21"/>
  <c r="R24" i="21"/>
  <c r="AD24" i="21"/>
  <c r="O24" i="21"/>
  <c r="AA24" i="21"/>
  <c r="I24" i="21"/>
  <c r="L24" i="21"/>
  <c r="X24" i="21"/>
  <c r="AJ24" i="21"/>
  <c r="U24" i="21"/>
  <c r="AG24" i="21"/>
  <c r="L26" i="21"/>
  <c r="X26" i="21"/>
  <c r="AJ26" i="21"/>
  <c r="AA26" i="21"/>
  <c r="I26" i="21"/>
  <c r="U26" i="21"/>
  <c r="AG26" i="21"/>
  <c r="R26" i="21"/>
  <c r="AD26" i="21"/>
  <c r="O26" i="21"/>
  <c r="R20" i="21"/>
  <c r="AD20" i="21"/>
  <c r="U20" i="21"/>
  <c r="AG20" i="21"/>
  <c r="O20" i="21"/>
  <c r="AA20" i="21"/>
  <c r="I20" i="21"/>
  <c r="L20" i="21"/>
  <c r="X20" i="21"/>
  <c r="AJ20" i="21"/>
  <c r="O25" i="21"/>
  <c r="AA25" i="21"/>
  <c r="I25" i="21"/>
  <c r="R25" i="21"/>
  <c r="L25" i="21"/>
  <c r="X25" i="21"/>
  <c r="AJ25" i="21"/>
  <c r="U25" i="21"/>
  <c r="AG25" i="21"/>
  <c r="AD25" i="21"/>
  <c r="U19" i="21"/>
  <c r="AG19" i="21"/>
  <c r="L19" i="21"/>
  <c r="AJ19" i="21"/>
  <c r="R19" i="21"/>
  <c r="AD19" i="21"/>
  <c r="O19" i="21"/>
  <c r="AA19" i="21"/>
  <c r="I19" i="21"/>
  <c r="X19" i="21"/>
  <c r="O21" i="21"/>
  <c r="AA21" i="21"/>
  <c r="I21" i="21"/>
  <c r="AD21" i="21"/>
  <c r="L21" i="21"/>
  <c r="X21" i="21"/>
  <c r="AJ21" i="21"/>
  <c r="U21" i="21"/>
  <c r="AG21" i="21"/>
  <c r="R21" i="21"/>
  <c r="U27" i="21"/>
  <c r="AG27" i="21"/>
  <c r="L27" i="21"/>
  <c r="AJ27" i="21"/>
  <c r="R27" i="21"/>
  <c r="AD27" i="21"/>
  <c r="O27" i="21"/>
  <c r="AA27" i="21"/>
  <c r="I27" i="21"/>
  <c r="X27" i="21"/>
  <c r="L22" i="21"/>
  <c r="X22" i="21"/>
  <c r="AJ22" i="21"/>
  <c r="O22" i="21"/>
  <c r="U22" i="21"/>
  <c r="AG22" i="21"/>
  <c r="R22" i="21"/>
  <c r="AD22" i="21"/>
  <c r="AA22" i="21"/>
  <c r="I22" i="21"/>
  <c r="R18" i="19"/>
  <c r="O18" i="19"/>
  <c r="L18" i="19"/>
  <c r="AJ18" i="19"/>
  <c r="I18" i="19"/>
  <c r="U18" i="19"/>
  <c r="AG18" i="19"/>
  <c r="AD18" i="19"/>
  <c r="AA18" i="19"/>
  <c r="Z11" i="7" s="1"/>
  <c r="X18" i="19"/>
  <c r="AJ23" i="19"/>
  <c r="AA23" i="19"/>
  <c r="L23" i="19"/>
  <c r="I23" i="19"/>
  <c r="AD23" i="19"/>
  <c r="AG23" i="19"/>
  <c r="X23" i="19"/>
  <c r="O23" i="19"/>
  <c r="R23" i="19"/>
  <c r="U23" i="19"/>
  <c r="AD20" i="19"/>
  <c r="R20" i="19"/>
  <c r="AJ20" i="19"/>
  <c r="AA20" i="19"/>
  <c r="O20" i="19"/>
  <c r="L20" i="19"/>
  <c r="I20" i="19"/>
  <c r="AG20" i="19"/>
  <c r="U20" i="19"/>
  <c r="X20" i="19"/>
  <c r="AG21" i="19"/>
  <c r="AF36" i="7" s="1"/>
  <c r="U21" i="19"/>
  <c r="AJ21" i="19"/>
  <c r="AI36" i="7" s="1"/>
  <c r="AA21" i="19"/>
  <c r="AD21" i="19"/>
  <c r="R21" i="19"/>
  <c r="X21" i="19"/>
  <c r="O21" i="19"/>
  <c r="N36" i="7" s="1"/>
  <c r="L21" i="19"/>
  <c r="I21" i="19"/>
  <c r="X22" i="19"/>
  <c r="R22" i="19"/>
  <c r="AG22" i="19"/>
  <c r="U22" i="19"/>
  <c r="AJ22" i="19"/>
  <c r="AA22" i="19"/>
  <c r="O22" i="19"/>
  <c r="L22" i="19"/>
  <c r="K26" i="7" s="1"/>
  <c r="I22" i="19"/>
  <c r="AD22" i="19"/>
  <c r="AJ19" i="19"/>
  <c r="AI34" i="7" s="1"/>
  <c r="AA19" i="19"/>
  <c r="O19" i="19"/>
  <c r="L19" i="19"/>
  <c r="I19" i="19"/>
  <c r="U19" i="19"/>
  <c r="T34" i="7" s="1"/>
  <c r="X19" i="19"/>
  <c r="AD19" i="19"/>
  <c r="AC34" i="7" s="1"/>
  <c r="R19" i="19"/>
  <c r="Q34" i="7" s="1"/>
  <c r="AG19" i="19"/>
  <c r="H70" i="7" l="1"/>
  <c r="Z70" i="7"/>
  <c r="T18" i="7"/>
  <c r="H69" i="7"/>
  <c r="AU17" i="7"/>
  <c r="AX29" i="7"/>
  <c r="AC30" i="7"/>
  <c r="AX17" i="7"/>
  <c r="Q35" i="7"/>
  <c r="AC35" i="7"/>
  <c r="N70" i="7"/>
  <c r="W70" i="7"/>
  <c r="Z69" i="7"/>
  <c r="AU29" i="7"/>
  <c r="AU35" i="7"/>
  <c r="AU22" i="7"/>
  <c r="AX22" i="7"/>
  <c r="AU107" i="7"/>
  <c r="AU18" i="7"/>
  <c r="AX18" i="7"/>
  <c r="AF35" i="7"/>
  <c r="AC69" i="7"/>
  <c r="AR18" i="7"/>
  <c r="AX19" i="7"/>
  <c r="AO18" i="7"/>
  <c r="AU70" i="7"/>
  <c r="AU69" i="7"/>
  <c r="AX35" i="7"/>
  <c r="AX107" i="7"/>
  <c r="N17" i="7"/>
  <c r="T35" i="7"/>
  <c r="AI28" i="7"/>
  <c r="AO33" i="7"/>
  <c r="AR107" i="7"/>
  <c r="AL107" i="7"/>
  <c r="AO107" i="7"/>
  <c r="K18" i="7"/>
  <c r="W35" i="7"/>
  <c r="K35" i="7"/>
  <c r="AF18" i="7"/>
  <c r="Q17" i="7"/>
  <c r="N18" i="7"/>
  <c r="AC107" i="7"/>
  <c r="Q107" i="7"/>
  <c r="Z107" i="7"/>
  <c r="T107" i="7"/>
  <c r="AF107" i="7"/>
  <c r="AI107" i="7"/>
  <c r="N107" i="7"/>
  <c r="W107" i="7"/>
  <c r="H107" i="7"/>
  <c r="H18" i="7"/>
  <c r="W69" i="7"/>
  <c r="H35" i="7"/>
  <c r="AL18" i="7"/>
  <c r="AR69" i="7"/>
  <c r="Q70" i="7"/>
  <c r="AR70" i="7"/>
  <c r="AR35" i="7"/>
  <c r="AL35" i="7"/>
  <c r="AO35" i="7"/>
  <c r="Z18" i="7"/>
  <c r="Z35" i="7"/>
  <c r="H17" i="7"/>
  <c r="AO17" i="7"/>
  <c r="AI17" i="7"/>
  <c r="W17" i="7"/>
  <c r="AC17" i="7"/>
  <c r="AR17" i="7"/>
  <c r="AF17" i="7"/>
  <c r="AL17" i="7"/>
  <c r="T17" i="7"/>
  <c r="Z17" i="7"/>
  <c r="K17" i="7"/>
  <c r="AI69" i="7"/>
  <c r="AL69" i="7"/>
  <c r="AO69" i="7"/>
  <c r="Q85" i="7"/>
  <c r="AL70" i="7"/>
  <c r="AO70" i="7"/>
  <c r="Q69" i="7"/>
  <c r="N69" i="7"/>
  <c r="I58" i="55" s="1"/>
  <c r="J58" i="55" s="1"/>
  <c r="K36" i="7"/>
  <c r="I69" i="7"/>
  <c r="L69" i="7" s="1"/>
  <c r="AL33" i="7"/>
  <c r="AC22" i="7"/>
  <c r="AI22" i="7"/>
  <c r="AF22" i="7"/>
  <c r="AR19" i="7"/>
  <c r="AL19" i="7"/>
  <c r="AO22" i="7"/>
  <c r="AR22" i="7"/>
  <c r="AL22" i="7"/>
  <c r="H19" i="7"/>
  <c r="AF19" i="7"/>
  <c r="H29" i="7"/>
  <c r="Z22" i="7"/>
  <c r="AR29" i="7"/>
  <c r="W29" i="7"/>
  <c r="H22" i="7"/>
  <c r="AL29" i="7"/>
  <c r="AC29" i="7"/>
  <c r="W19" i="7"/>
  <c r="AO19" i="7"/>
  <c r="AO29" i="7"/>
  <c r="K19" i="7"/>
  <c r="AI19" i="7"/>
  <c r="W22" i="7"/>
  <c r="AI29" i="7"/>
  <c r="AC19" i="7"/>
  <c r="K29" i="7"/>
  <c r="K22" i="7"/>
  <c r="AF29" i="7"/>
  <c r="N22" i="7"/>
  <c r="Q22" i="7"/>
  <c r="T22" i="7"/>
  <c r="Z29" i="7"/>
  <c r="Z19" i="7"/>
  <c r="T29" i="7"/>
  <c r="T19" i="7"/>
  <c r="Q29" i="7"/>
  <c r="Q19" i="7"/>
  <c r="N29" i="7"/>
  <c r="N19" i="7"/>
  <c r="K23" i="7"/>
  <c r="AV72" i="7"/>
  <c r="W64" i="59" s="1"/>
  <c r="Y54" i="59"/>
  <c r="DH68" i="55"/>
  <c r="DI68" i="55" s="1"/>
  <c r="DZ68" i="55" s="1"/>
  <c r="EA68" i="55" s="1"/>
  <c r="AU88" i="7"/>
  <c r="N88" i="7"/>
  <c r="H88" i="7"/>
  <c r="I88" i="7" s="1"/>
  <c r="AR88" i="7"/>
  <c r="K88" i="7"/>
  <c r="Q88" i="7"/>
  <c r="AI88" i="7"/>
  <c r="Z88" i="7"/>
  <c r="AO88" i="7"/>
  <c r="AC88" i="7"/>
  <c r="T88" i="7"/>
  <c r="W88" i="7"/>
  <c r="AF88" i="7"/>
  <c r="AL88" i="7"/>
  <c r="AK63" i="55"/>
  <c r="AL63" i="55" s="1"/>
  <c r="DC75" i="55"/>
  <c r="W22" i="55"/>
  <c r="X22" i="55" s="1"/>
  <c r="DC68" i="55"/>
  <c r="W86" i="55"/>
  <c r="X86" i="55" s="1"/>
  <c r="AU11" i="7"/>
  <c r="AU26" i="7"/>
  <c r="AU36" i="7"/>
  <c r="AU31" i="7"/>
  <c r="AU37" i="7"/>
  <c r="AD66" i="55"/>
  <c r="AE66" i="55" s="1"/>
  <c r="I70" i="7"/>
  <c r="W37" i="7"/>
  <c r="AX37" i="7"/>
  <c r="AX36" i="7"/>
  <c r="AX21" i="7"/>
  <c r="AR37" i="7"/>
  <c r="CO8" i="55"/>
  <c r="CP8" i="55" s="1"/>
  <c r="CH8" i="55"/>
  <c r="CI8" i="55" s="1"/>
  <c r="CA8" i="55"/>
  <c r="CB8" i="55" s="1"/>
  <c r="W84" i="55"/>
  <c r="X84" i="55" s="1"/>
  <c r="AI37" i="7"/>
  <c r="AO37" i="7"/>
  <c r="AL37" i="7"/>
  <c r="Z37" i="7"/>
  <c r="N37" i="7"/>
  <c r="Q37" i="7"/>
  <c r="H37" i="7"/>
  <c r="AD34" i="55" s="1"/>
  <c r="AE34" i="55" s="1"/>
  <c r="AU30" i="7"/>
  <c r="AU12" i="7"/>
  <c r="W97" i="55"/>
  <c r="X97" i="55" s="1"/>
  <c r="Q86" i="7"/>
  <c r="AR11" i="7"/>
  <c r="AF34" i="7"/>
  <c r="AI11" i="7"/>
  <c r="AF26" i="7"/>
  <c r="AF11" i="7"/>
  <c r="AI26" i="7"/>
  <c r="W36" i="7"/>
  <c r="W79" i="55"/>
  <c r="X79" i="55" s="1"/>
  <c r="K86" i="7"/>
  <c r="T36" i="7"/>
  <c r="AG10" i="16"/>
  <c r="AG11" i="16" s="1"/>
  <c r="AX26" i="7"/>
  <c r="AX34" i="7"/>
  <c r="AU34" i="7"/>
  <c r="AX33" i="7"/>
  <c r="AU86" i="7"/>
  <c r="AX11" i="7"/>
  <c r="AX86" i="7"/>
  <c r="AU23" i="7"/>
  <c r="AX27" i="7"/>
  <c r="AI85" i="7"/>
  <c r="AF30" i="7"/>
  <c r="AU28" i="7"/>
  <c r="AU20" i="7"/>
  <c r="AX28" i="7"/>
  <c r="AX85" i="7"/>
  <c r="AX23" i="7"/>
  <c r="AX31" i="7"/>
  <c r="AX30" i="7"/>
  <c r="AX20" i="7"/>
  <c r="AU27" i="7"/>
  <c r="AU21" i="7"/>
  <c r="AX12" i="7"/>
  <c r="AX24" i="7"/>
  <c r="AK73" i="55"/>
  <c r="AL73" i="55" s="1"/>
  <c r="AU24" i="7"/>
  <c r="AU85" i="7"/>
  <c r="Z21" i="7"/>
  <c r="Z28" i="7"/>
  <c r="W30" i="7"/>
  <c r="AI23" i="7"/>
  <c r="T28" i="7"/>
  <c r="AI30" i="7"/>
  <c r="T12" i="7"/>
  <c r="AC12" i="7"/>
  <c r="AI31" i="7"/>
  <c r="AR31" i="7"/>
  <c r="AI21" i="7"/>
  <c r="W21" i="7"/>
  <c r="Z33" i="7"/>
  <c r="N33" i="7"/>
  <c r="Q33" i="7"/>
  <c r="AR73" i="55"/>
  <c r="AS73" i="55" s="1"/>
  <c r="T21" i="7"/>
  <c r="H21" i="7"/>
  <c r="AF27" i="7"/>
  <c r="W27" i="7"/>
  <c r="T27" i="7"/>
  <c r="N26" i="7"/>
  <c r="AC36" i="7"/>
  <c r="K11" i="7"/>
  <c r="AL34" i="7"/>
  <c r="AR26" i="7"/>
  <c r="AL85" i="7"/>
  <c r="T23" i="7"/>
  <c r="W83" i="55"/>
  <c r="X83" i="55" s="1"/>
  <c r="AL86" i="7"/>
  <c r="DZ75" i="55" s="1"/>
  <c r="EA75" i="55" s="1"/>
  <c r="Z86" i="7"/>
  <c r="W34" i="7"/>
  <c r="N34" i="7"/>
  <c r="W26" i="7"/>
  <c r="Q11" i="7"/>
  <c r="AR20" i="7"/>
  <c r="AL11" i="7"/>
  <c r="AL36" i="7"/>
  <c r="Q26" i="7"/>
  <c r="W85" i="7"/>
  <c r="AO85" i="7"/>
  <c r="K27" i="7"/>
  <c r="AY76" i="55"/>
  <c r="AZ76" i="55" s="1"/>
  <c r="K85" i="7"/>
  <c r="T33" i="7"/>
  <c r="AO28" i="7"/>
  <c r="AL30" i="7"/>
  <c r="AL12" i="7"/>
  <c r="AF28" i="7"/>
  <c r="Q23" i="7"/>
  <c r="BF8" i="55"/>
  <c r="BG8" i="55" s="1"/>
  <c r="Q30" i="7"/>
  <c r="Q12" i="7"/>
  <c r="H27" i="7"/>
  <c r="N12" i="7"/>
  <c r="AI86" i="7"/>
  <c r="AR86" i="7"/>
  <c r="AF86" i="7"/>
  <c r="W86" i="7"/>
  <c r="AC86" i="7"/>
  <c r="AO86" i="7"/>
  <c r="AC33" i="7"/>
  <c r="AR36" i="7"/>
  <c r="Z34" i="7"/>
  <c r="T26" i="7"/>
  <c r="Q36" i="7"/>
  <c r="AC11" i="7"/>
  <c r="AO20" i="7"/>
  <c r="AO34" i="7"/>
  <c r="AR34" i="7"/>
  <c r="AL26" i="7"/>
  <c r="K34" i="7"/>
  <c r="AC26" i="7"/>
  <c r="Z26" i="7"/>
  <c r="Z36" i="7"/>
  <c r="W11" i="7"/>
  <c r="T11" i="7"/>
  <c r="N11" i="7"/>
  <c r="AO11" i="7"/>
  <c r="AO26" i="7"/>
  <c r="AO36" i="7"/>
  <c r="T20" i="7"/>
  <c r="K20" i="7"/>
  <c r="AF20" i="7"/>
  <c r="AI20" i="7"/>
  <c r="T85" i="7"/>
  <c r="DH74" i="55" s="1"/>
  <c r="DI74" i="55" s="1"/>
  <c r="Z85" i="7"/>
  <c r="Z30" i="7"/>
  <c r="AF12" i="7"/>
  <c r="AC24" i="7"/>
  <c r="Q28" i="7"/>
  <c r="W20" i="7"/>
  <c r="Z23" i="7"/>
  <c r="AR28" i="7"/>
  <c r="AF23" i="7"/>
  <c r="AL23" i="7"/>
  <c r="AR24" i="7"/>
  <c r="AC28" i="7"/>
  <c r="T30" i="7"/>
  <c r="AC20" i="7"/>
  <c r="AL28" i="7"/>
  <c r="AL20" i="7"/>
  <c r="AR85" i="7"/>
  <c r="AF85" i="7"/>
  <c r="AO21" i="7"/>
  <c r="AI27" i="7"/>
  <c r="Q21" i="7"/>
  <c r="AF21" i="7"/>
  <c r="W31" i="7"/>
  <c r="AO31" i="7"/>
  <c r="AL27" i="7"/>
  <c r="AL21" i="7"/>
  <c r="AO27" i="7"/>
  <c r="AF31" i="7"/>
  <c r="AR27" i="7"/>
  <c r="AR21" i="7"/>
  <c r="AC21" i="7"/>
  <c r="T31" i="7"/>
  <c r="Z27" i="7"/>
  <c r="Q27" i="7"/>
  <c r="AL31" i="7"/>
  <c r="Q20" i="7"/>
  <c r="W23" i="7"/>
  <c r="AC23" i="7"/>
  <c r="AI12" i="7"/>
  <c r="AI24" i="7"/>
  <c r="AR30" i="7"/>
  <c r="AR23" i="7"/>
  <c r="AR12" i="7"/>
  <c r="AO24" i="7"/>
  <c r="Z12" i="7"/>
  <c r="W28" i="7"/>
  <c r="Z20" i="7"/>
  <c r="W12" i="7"/>
  <c r="AO30" i="7"/>
  <c r="AO23" i="7"/>
  <c r="AO12" i="7"/>
  <c r="H23" i="7"/>
  <c r="Q24" i="7"/>
  <c r="AF24" i="7"/>
  <c r="AL24" i="7"/>
  <c r="W24" i="7"/>
  <c r="T24" i="7"/>
  <c r="Z24" i="7"/>
  <c r="K30" i="7"/>
  <c r="N30" i="7"/>
  <c r="N28" i="7"/>
  <c r="N31" i="7"/>
  <c r="N24" i="7"/>
  <c r="N23" i="7"/>
  <c r="N20" i="7"/>
  <c r="N27" i="7"/>
  <c r="N21" i="7"/>
  <c r="N85" i="7"/>
  <c r="DB74" i="55" s="1"/>
  <c r="K28" i="7"/>
  <c r="K24" i="7"/>
  <c r="K31" i="7"/>
  <c r="K21" i="7"/>
  <c r="K12" i="7"/>
  <c r="H24" i="7"/>
  <c r="H20" i="7"/>
  <c r="AR76" i="55"/>
  <c r="AS76" i="55" s="1"/>
  <c r="AD63" i="55"/>
  <c r="AE63" i="55" s="1"/>
  <c r="AK80" i="55"/>
  <c r="AL80" i="55" s="1"/>
  <c r="H33" i="7"/>
  <c r="AK30" i="55" s="1"/>
  <c r="AL30" i="55" s="1"/>
  <c r="AK76" i="55"/>
  <c r="AL76" i="55" s="1"/>
  <c r="W69" i="55"/>
  <c r="X69" i="55" s="1"/>
  <c r="AR70" i="55"/>
  <c r="AS70" i="55" s="1"/>
  <c r="AD64" i="55"/>
  <c r="AE64" i="55" s="1"/>
  <c r="AD82" i="55"/>
  <c r="AE82" i="55" s="1"/>
  <c r="W66" i="55"/>
  <c r="X66" i="55" s="1"/>
  <c r="W63" i="55"/>
  <c r="X63" i="55" s="1"/>
  <c r="P69" i="55"/>
  <c r="Q69" i="55" s="1"/>
  <c r="AK70" i="55"/>
  <c r="AL70" i="55" s="1"/>
  <c r="AD70" i="55"/>
  <c r="AE70" i="55" s="1"/>
  <c r="W70" i="55"/>
  <c r="X70" i="55" s="1"/>
  <c r="P70" i="55"/>
  <c r="Q70" i="55" s="1"/>
  <c r="AK81" i="55"/>
  <c r="AL81" i="55" s="1"/>
  <c r="AD76" i="55"/>
  <c r="AE76" i="55" s="1"/>
  <c r="W76" i="55"/>
  <c r="X76" i="55" s="1"/>
  <c r="Y47" i="59"/>
  <c r="W82" i="55"/>
  <c r="X82" i="55" s="1"/>
  <c r="AC47" i="59"/>
  <c r="AG47" i="59"/>
  <c r="AY79" i="55"/>
  <c r="AZ79" i="55" s="1"/>
  <c r="AD73" i="55"/>
  <c r="AE73" i="55" s="1"/>
  <c r="W81" i="55"/>
  <c r="X81" i="55" s="1"/>
  <c r="AD81" i="55"/>
  <c r="AE81" i="55" s="1"/>
  <c r="AG54" i="59"/>
  <c r="I83" i="55"/>
  <c r="J83" i="55" s="1"/>
  <c r="AM54" i="59"/>
  <c r="AC54" i="59"/>
  <c r="P81" i="55"/>
  <c r="Q81" i="55" s="1"/>
  <c r="W73" i="55"/>
  <c r="X73" i="55" s="1"/>
  <c r="P73" i="55"/>
  <c r="Q73" i="55" s="1"/>
  <c r="W64" i="55"/>
  <c r="X64" i="55" s="1"/>
  <c r="P63" i="55"/>
  <c r="Q63" i="55" s="1"/>
  <c r="I63" i="55"/>
  <c r="J63" i="55" s="1"/>
  <c r="I70" i="55"/>
  <c r="J70" i="55" s="1"/>
  <c r="P86" i="55"/>
  <c r="Q86" i="55" s="1"/>
  <c r="I86" i="55"/>
  <c r="J86" i="55" s="1"/>
  <c r="P66" i="55"/>
  <c r="Q66" i="55" s="1"/>
  <c r="I66" i="55"/>
  <c r="J66" i="55" s="1"/>
  <c r="P82" i="55"/>
  <c r="Q82" i="55" s="1"/>
  <c r="I82" i="55"/>
  <c r="J82" i="55" s="1"/>
  <c r="P80" i="55"/>
  <c r="Q80" i="55" s="1"/>
  <c r="I80" i="55"/>
  <c r="J80" i="55" s="1"/>
  <c r="AD80" i="55"/>
  <c r="AE80" i="55" s="1"/>
  <c r="W80" i="55"/>
  <c r="X80" i="55" s="1"/>
  <c r="I73" i="55"/>
  <c r="J73" i="55" s="1"/>
  <c r="I69" i="55"/>
  <c r="J69" i="55" s="1"/>
  <c r="P64" i="55"/>
  <c r="Q64" i="55" s="1"/>
  <c r="I64" i="55"/>
  <c r="J64" i="55" s="1"/>
  <c r="I84" i="55"/>
  <c r="J84" i="55" s="1"/>
  <c r="P84" i="55"/>
  <c r="Q84" i="55" s="1"/>
  <c r="P87" i="55"/>
  <c r="Q87" i="55" s="1"/>
  <c r="I87" i="55"/>
  <c r="J87" i="55" s="1"/>
  <c r="P76" i="55"/>
  <c r="Q76" i="55" s="1"/>
  <c r="I76" i="55"/>
  <c r="J76" i="55" s="1"/>
  <c r="I79" i="55"/>
  <c r="J79" i="55" s="1"/>
  <c r="AK79" i="55"/>
  <c r="AL79" i="55" s="1"/>
  <c r="P79" i="55"/>
  <c r="Q79" i="55" s="1"/>
  <c r="AR79" i="55"/>
  <c r="AS79" i="55" s="1"/>
  <c r="P83" i="55"/>
  <c r="Q83" i="55" s="1"/>
  <c r="I81" i="55"/>
  <c r="J81" i="55" s="1"/>
  <c r="I8" i="55"/>
  <c r="J8" i="55" s="1"/>
  <c r="E5" i="22"/>
  <c r="E5" i="20"/>
  <c r="E5" i="19"/>
  <c r="E5" i="21"/>
  <c r="E5" i="16"/>
  <c r="X76" i="7"/>
  <c r="X78" i="7"/>
  <c r="X73" i="7"/>
  <c r="E5" i="23"/>
  <c r="BT8" i="55"/>
  <c r="BU8" i="55" s="1"/>
  <c r="BM8" i="55"/>
  <c r="BN8" i="55" s="1"/>
  <c r="P29" i="55"/>
  <c r="Q29" i="55" s="1"/>
  <c r="H30" i="7"/>
  <c r="AR8" i="55"/>
  <c r="AS8" i="55" s="1"/>
  <c r="I74" i="7"/>
  <c r="I29" i="55"/>
  <c r="J29" i="55" s="1"/>
  <c r="I97" i="7"/>
  <c r="I75" i="7"/>
  <c r="I77" i="7"/>
  <c r="I81" i="7"/>
  <c r="I95" i="7"/>
  <c r="I92" i="7"/>
  <c r="I90" i="7"/>
  <c r="I93" i="7"/>
  <c r="I91" i="7"/>
  <c r="AY8" i="55"/>
  <c r="AZ8" i="55" s="1"/>
  <c r="AD8" i="55"/>
  <c r="AE8" i="55" s="1"/>
  <c r="W8" i="55"/>
  <c r="X8" i="55" s="1"/>
  <c r="AK8" i="55"/>
  <c r="AL8" i="55" s="1"/>
  <c r="P8" i="55"/>
  <c r="Q8" i="55" s="1"/>
  <c r="P22" i="55"/>
  <c r="Q22" i="55" s="1"/>
  <c r="I22" i="55"/>
  <c r="J22" i="55" s="1"/>
  <c r="H31" i="7"/>
  <c r="H28" i="7"/>
  <c r="H79" i="7"/>
  <c r="CV68" i="55" s="1"/>
  <c r="I84" i="7"/>
  <c r="I94" i="7"/>
  <c r="I87" i="7"/>
  <c r="H36" i="7"/>
  <c r="H86" i="7"/>
  <c r="H85" i="7"/>
  <c r="I32" i="7"/>
  <c r="H12" i="7"/>
  <c r="I25" i="7"/>
  <c r="H26" i="7"/>
  <c r="H11" i="7"/>
  <c r="AY9" i="55" s="1"/>
  <c r="AZ9" i="55" s="1"/>
  <c r="H34" i="7"/>
  <c r="I10" i="7"/>
  <c r="H83" i="7"/>
  <c r="AK72" i="55" s="1"/>
  <c r="AL72" i="55" s="1"/>
  <c r="H89" i="7"/>
  <c r="H96" i="7"/>
  <c r="H82" i="7"/>
  <c r="AK71" i="55" s="1"/>
  <c r="AL71" i="55" s="1"/>
  <c r="I98" i="7"/>
  <c r="I80" i="7"/>
  <c r="O69" i="7" l="1"/>
  <c r="R69" i="7" s="1"/>
  <c r="U69" i="7" s="1"/>
  <c r="X69" i="7" s="1"/>
  <c r="AA69" i="7" s="1"/>
  <c r="AD69" i="7" s="1"/>
  <c r="AG69" i="7" s="1"/>
  <c r="AJ69" i="7" s="1"/>
  <c r="AM69" i="7" s="1"/>
  <c r="AP69" i="7" s="1"/>
  <c r="AS69" i="7" s="1"/>
  <c r="AV69" i="7" s="1"/>
  <c r="AZ69" i="7" s="1"/>
  <c r="H64" i="59"/>
  <c r="AD25" i="55"/>
  <c r="AE25" i="55" s="1"/>
  <c r="AD14" i="55"/>
  <c r="AE14" i="55" s="1"/>
  <c r="G64" i="59"/>
  <c r="F64" i="59"/>
  <c r="AM64" i="59" s="1"/>
  <c r="AZ72" i="7"/>
  <c r="L70" i="7"/>
  <c r="O70" i="7" s="1"/>
  <c r="R70" i="7" s="1"/>
  <c r="U70" i="7" s="1"/>
  <c r="X70" i="7" s="1"/>
  <c r="AA70" i="7" s="1"/>
  <c r="AD70" i="7" s="1"/>
  <c r="AG70" i="7" s="1"/>
  <c r="AJ70" i="7" s="1"/>
  <c r="AM70" i="7" s="1"/>
  <c r="AP70" i="7" s="1"/>
  <c r="AS70" i="7" s="1"/>
  <c r="AV70" i="7" s="1"/>
  <c r="AZ70" i="7" s="1"/>
  <c r="P77" i="55"/>
  <c r="Q77" i="55" s="1"/>
  <c r="AD19" i="55"/>
  <c r="AE19" i="55" s="1"/>
  <c r="I77" i="55"/>
  <c r="J77" i="55" s="1"/>
  <c r="W85" i="55"/>
  <c r="X85" i="55" s="1"/>
  <c r="AD85" i="55"/>
  <c r="AE85" i="55" s="1"/>
  <c r="DC74" i="55"/>
  <c r="DZ74" i="55"/>
  <c r="EA74" i="55" s="1"/>
  <c r="CW68" i="55"/>
  <c r="AR96" i="55"/>
  <c r="AS96" i="55" s="1"/>
  <c r="AR26" i="55"/>
  <c r="AS26" i="55" s="1"/>
  <c r="I108" i="7"/>
  <c r="L108" i="7" s="1"/>
  <c r="O108" i="7" s="1"/>
  <c r="R108" i="7" s="1"/>
  <c r="U108" i="7" s="1"/>
  <c r="X108" i="7" s="1"/>
  <c r="AA108" i="7" s="1"/>
  <c r="AD108" i="7" s="1"/>
  <c r="AG108" i="7" s="1"/>
  <c r="AJ108" i="7" s="1"/>
  <c r="AM108" i="7" s="1"/>
  <c r="AP108" i="7" s="1"/>
  <c r="AS108" i="7" s="1"/>
  <c r="AV108" i="7" s="1"/>
  <c r="P97" i="55"/>
  <c r="Q97" i="55" s="1"/>
  <c r="AK33" i="55"/>
  <c r="AL33" i="55" s="1"/>
  <c r="AD17" i="55"/>
  <c r="AE17" i="55" s="1"/>
  <c r="I97" i="55"/>
  <c r="J97" i="55" s="1"/>
  <c r="AD96" i="55"/>
  <c r="AE96" i="55" s="1"/>
  <c r="AK96" i="55"/>
  <c r="AL96" i="55" s="1"/>
  <c r="CH68" i="55"/>
  <c r="CA68" i="55"/>
  <c r="CB68" i="55" s="1"/>
  <c r="CO68" i="55"/>
  <c r="CP68" i="55" s="1"/>
  <c r="CV75" i="55"/>
  <c r="CW75" i="55" s="1"/>
  <c r="AD33" i="55"/>
  <c r="AE33" i="55" s="1"/>
  <c r="W96" i="55"/>
  <c r="X96" i="55" s="1"/>
  <c r="W34" i="55"/>
  <c r="X34" i="55" s="1"/>
  <c r="P96" i="55"/>
  <c r="Q96" i="55" s="1"/>
  <c r="I107" i="7"/>
  <c r="L107" i="7" s="1"/>
  <c r="O107" i="7" s="1"/>
  <c r="R107" i="7" s="1"/>
  <c r="U107" i="7" s="1"/>
  <c r="X107" i="7" s="1"/>
  <c r="AA107" i="7" s="1"/>
  <c r="AD107" i="7" s="1"/>
  <c r="AG107" i="7" s="1"/>
  <c r="AJ107" i="7" s="1"/>
  <c r="AM107" i="7" s="1"/>
  <c r="AP107" i="7" s="1"/>
  <c r="AS107" i="7" s="1"/>
  <c r="AV107" i="7" s="1"/>
  <c r="AY68" i="55"/>
  <c r="BT68" i="55"/>
  <c r="BU68" i="55" s="1"/>
  <c r="I96" i="55"/>
  <c r="J96" i="55" s="1"/>
  <c r="AD30" i="55"/>
  <c r="AE30" i="55" s="1"/>
  <c r="W14" i="55"/>
  <c r="X14" i="55" s="1"/>
  <c r="CO75" i="55"/>
  <c r="CP75" i="55" s="1"/>
  <c r="CH75" i="55"/>
  <c r="CI75" i="55" s="1"/>
  <c r="AK78" i="55"/>
  <c r="AL78" i="55" s="1"/>
  <c r="AR78" i="55"/>
  <c r="AS78" i="55" s="1"/>
  <c r="CH10" i="55"/>
  <c r="CI10" i="55" s="1"/>
  <c r="CO10" i="55"/>
  <c r="CP10" i="55" s="1"/>
  <c r="BM68" i="55"/>
  <c r="BN68" i="55" s="1"/>
  <c r="W18" i="55"/>
  <c r="X18" i="55" s="1"/>
  <c r="CA75" i="55"/>
  <c r="CB75" i="55" s="1"/>
  <c r="CH74" i="55"/>
  <c r="CI74" i="55" s="1"/>
  <c r="BF68" i="55"/>
  <c r="BG68" i="55" s="1"/>
  <c r="BT75" i="55"/>
  <c r="AD16" i="55"/>
  <c r="AE16" i="55" s="1"/>
  <c r="W33" i="55"/>
  <c r="X33" i="55" s="1"/>
  <c r="W15" i="55"/>
  <c r="X15" i="55" s="1"/>
  <c r="CV74" i="55"/>
  <c r="CW74" i="55" s="1"/>
  <c r="CA74" i="55"/>
  <c r="CB74" i="55" s="1"/>
  <c r="CO74" i="55"/>
  <c r="CP74" i="55" s="1"/>
  <c r="AY74" i="55"/>
  <c r="AZ74" i="55" s="1"/>
  <c r="BM74" i="55"/>
  <c r="BN74" i="55" s="1"/>
  <c r="AD74" i="55"/>
  <c r="BF74" i="55"/>
  <c r="BG74" i="55" s="1"/>
  <c r="AR74" i="55"/>
  <c r="AS74" i="55" s="1"/>
  <c r="BT74" i="55"/>
  <c r="BU74" i="55" s="1"/>
  <c r="AK74" i="55"/>
  <c r="AL74" i="55" s="1"/>
  <c r="AY75" i="55"/>
  <c r="AZ75" i="55" s="1"/>
  <c r="BM75" i="55"/>
  <c r="BN75" i="55" s="1"/>
  <c r="BF75" i="55"/>
  <c r="BG75" i="55" s="1"/>
  <c r="AR9" i="55"/>
  <c r="AS9" i="55" s="1"/>
  <c r="AK9" i="55"/>
  <c r="AL9" i="55" s="1"/>
  <c r="AD9" i="55"/>
  <c r="AE9" i="55" s="1"/>
  <c r="AR75" i="55"/>
  <c r="AS75" i="55" s="1"/>
  <c r="AK68" i="55"/>
  <c r="AL68" i="55" s="1"/>
  <c r="AR68" i="55"/>
  <c r="AS68" i="55" s="1"/>
  <c r="AD21" i="55"/>
  <c r="AE21" i="55" s="1"/>
  <c r="W23" i="55"/>
  <c r="X23" i="55" s="1"/>
  <c r="W30" i="55"/>
  <c r="X30" i="55" s="1"/>
  <c r="I85" i="55"/>
  <c r="J85" i="55" s="1"/>
  <c r="P85" i="55"/>
  <c r="Q85" i="55" s="1"/>
  <c r="AA73" i="7"/>
  <c r="AD73" i="7" s="1"/>
  <c r="AG73" i="7" s="1"/>
  <c r="AJ73" i="7" s="1"/>
  <c r="AM73" i="7" s="1"/>
  <c r="AP73" i="7" s="1"/>
  <c r="AS73" i="7" s="1"/>
  <c r="AV73" i="7" s="1"/>
  <c r="W71" i="55"/>
  <c r="X71" i="55" s="1"/>
  <c r="P71" i="55"/>
  <c r="Q71" i="55" s="1"/>
  <c r="I71" i="55"/>
  <c r="J71" i="55" s="1"/>
  <c r="AD71" i="55"/>
  <c r="AE71" i="55" s="1"/>
  <c r="W28" i="55"/>
  <c r="X28" i="55" s="1"/>
  <c r="W20" i="55"/>
  <c r="X20" i="55" s="1"/>
  <c r="AD20" i="55"/>
  <c r="AE20" i="55" s="1"/>
  <c r="W21" i="55"/>
  <c r="X21" i="55" s="1"/>
  <c r="P32" i="55"/>
  <c r="Q32" i="55" s="1"/>
  <c r="W74" i="55"/>
  <c r="X74" i="55" s="1"/>
  <c r="P74" i="55"/>
  <c r="Q74" i="55" s="1"/>
  <c r="I74" i="55"/>
  <c r="J74" i="55" s="1"/>
  <c r="P72" i="55"/>
  <c r="Q72" i="55" s="1"/>
  <c r="I72" i="55"/>
  <c r="J72" i="55" s="1"/>
  <c r="AD72" i="55"/>
  <c r="AE72" i="55" s="1"/>
  <c r="W72" i="55"/>
  <c r="X72" i="55" s="1"/>
  <c r="AD78" i="55"/>
  <c r="AE78" i="55" s="1"/>
  <c r="W78" i="55"/>
  <c r="X78" i="55" s="1"/>
  <c r="P78" i="55"/>
  <c r="Q78" i="55" s="1"/>
  <c r="I78" i="55"/>
  <c r="J78" i="55" s="1"/>
  <c r="I75" i="55"/>
  <c r="J75" i="55" s="1"/>
  <c r="AK75" i="55"/>
  <c r="AL75" i="55" s="1"/>
  <c r="AD75" i="55"/>
  <c r="W75" i="55"/>
  <c r="X75" i="55" s="1"/>
  <c r="P75" i="55"/>
  <c r="Q75" i="55" s="1"/>
  <c r="P68" i="55"/>
  <c r="Q68" i="55" s="1"/>
  <c r="I68" i="55"/>
  <c r="J68" i="55" s="1"/>
  <c r="AD68" i="55"/>
  <c r="AE68" i="55" s="1"/>
  <c r="W68" i="55"/>
  <c r="X68" i="55" s="1"/>
  <c r="BM10" i="55"/>
  <c r="BN10" i="55" s="1"/>
  <c r="CA10" i="55"/>
  <c r="CB10" i="55" s="1"/>
  <c r="BT10" i="55"/>
  <c r="BU10" i="55" s="1"/>
  <c r="P33" i="55"/>
  <c r="Q33" i="55" s="1"/>
  <c r="W31" i="55"/>
  <c r="X31" i="55" s="1"/>
  <c r="W25" i="55"/>
  <c r="X25" i="55" s="1"/>
  <c r="W16" i="55"/>
  <c r="X16" i="55" s="1"/>
  <c r="I21" i="55"/>
  <c r="J21" i="55" s="1"/>
  <c r="P9" i="55"/>
  <c r="Q9" i="55" s="1"/>
  <c r="W9" i="55"/>
  <c r="X9" i="55" s="1"/>
  <c r="P28" i="55"/>
  <c r="Q28" i="55" s="1"/>
  <c r="W19" i="55"/>
  <c r="X19" i="55" s="1"/>
  <c r="AA76" i="7"/>
  <c r="AA78" i="7"/>
  <c r="AD59" i="55"/>
  <c r="AE59" i="55" s="1"/>
  <c r="AK59" i="55"/>
  <c r="AL59" i="55" s="1"/>
  <c r="L88" i="7"/>
  <c r="P14" i="55"/>
  <c r="Q14" i="55" s="1"/>
  <c r="AK26" i="55"/>
  <c r="AL26" i="55" s="1"/>
  <c r="P20" i="55"/>
  <c r="Q20" i="55" s="1"/>
  <c r="P19" i="55"/>
  <c r="Q19" i="55" s="1"/>
  <c r="I22" i="7"/>
  <c r="W27" i="55"/>
  <c r="X27" i="55" s="1"/>
  <c r="AD27" i="55"/>
  <c r="AE27" i="55" s="1"/>
  <c r="AD26" i="55"/>
  <c r="AE26" i="55" s="1"/>
  <c r="W17" i="55"/>
  <c r="X17" i="55" s="1"/>
  <c r="L97" i="7"/>
  <c r="L74" i="7"/>
  <c r="O74" i="7" s="1"/>
  <c r="R74" i="7" s="1"/>
  <c r="U74" i="7" s="1"/>
  <c r="X74" i="7" s="1"/>
  <c r="AA74" i="7" s="1"/>
  <c r="AD74" i="7" s="1"/>
  <c r="AG74" i="7" s="1"/>
  <c r="AJ74" i="7" s="1"/>
  <c r="AM74" i="7" s="1"/>
  <c r="AP74" i="7" s="1"/>
  <c r="AS74" i="7" s="1"/>
  <c r="AV74" i="7" s="1"/>
  <c r="AR10" i="55"/>
  <c r="AS10" i="55" s="1"/>
  <c r="BF10" i="55"/>
  <c r="BG10" i="55" s="1"/>
  <c r="AY10" i="55"/>
  <c r="AZ10" i="55" s="1"/>
  <c r="P27" i="55"/>
  <c r="Q27" i="55" s="1"/>
  <c r="P16" i="55"/>
  <c r="Q16" i="55" s="1"/>
  <c r="W26" i="55"/>
  <c r="X26" i="55" s="1"/>
  <c r="I30" i="55"/>
  <c r="J30" i="55" s="1"/>
  <c r="P25" i="55"/>
  <c r="Q25" i="55" s="1"/>
  <c r="L77" i="7"/>
  <c r="O77" i="7" s="1"/>
  <c r="R77" i="7" s="1"/>
  <c r="U77" i="7" s="1"/>
  <c r="L75" i="7"/>
  <c r="O75" i="7" s="1"/>
  <c r="R75" i="7" s="1"/>
  <c r="U75" i="7" s="1"/>
  <c r="L95" i="7"/>
  <c r="L81" i="7"/>
  <c r="L90" i="7"/>
  <c r="L92" i="7"/>
  <c r="L91" i="7"/>
  <c r="O91" i="7" s="1"/>
  <c r="R91" i="7" s="1"/>
  <c r="L93" i="7"/>
  <c r="O93" i="7" s="1"/>
  <c r="R93" i="7" s="1"/>
  <c r="I10" i="55"/>
  <c r="J10" i="55" s="1"/>
  <c r="P18" i="55"/>
  <c r="Q18" i="55" s="1"/>
  <c r="P30" i="55"/>
  <c r="Q30" i="55" s="1"/>
  <c r="I33" i="7"/>
  <c r="I27" i="55"/>
  <c r="J27" i="55" s="1"/>
  <c r="I82" i="7"/>
  <c r="I79" i="7"/>
  <c r="I86" i="7"/>
  <c r="I37" i="7"/>
  <c r="P34" i="55"/>
  <c r="Q34" i="55" s="1"/>
  <c r="I34" i="55"/>
  <c r="J34" i="55" s="1"/>
  <c r="I26" i="7"/>
  <c r="I23" i="55"/>
  <c r="J23" i="55" s="1"/>
  <c r="P23" i="55"/>
  <c r="Q23" i="55" s="1"/>
  <c r="I11" i="7"/>
  <c r="I9" i="55"/>
  <c r="J9" i="55" s="1"/>
  <c r="I34" i="7"/>
  <c r="I31" i="55"/>
  <c r="J31" i="55" s="1"/>
  <c r="P31" i="55"/>
  <c r="Q31" i="55" s="1"/>
  <c r="I36" i="7"/>
  <c r="I33" i="55"/>
  <c r="J33" i="55" s="1"/>
  <c r="I25" i="55"/>
  <c r="J25" i="55" s="1"/>
  <c r="I14" i="55"/>
  <c r="I32" i="55"/>
  <c r="I96" i="7"/>
  <c r="I83" i="7"/>
  <c r="P59" i="55"/>
  <c r="Q59" i="55" s="1"/>
  <c r="W59" i="55"/>
  <c r="X59" i="55" s="1"/>
  <c r="I59" i="55"/>
  <c r="J59" i="55" s="1"/>
  <c r="I89" i="7"/>
  <c r="I31" i="7"/>
  <c r="I28" i="55"/>
  <c r="J28" i="55" s="1"/>
  <c r="P26" i="55"/>
  <c r="Q26" i="55" s="1"/>
  <c r="I26" i="55"/>
  <c r="J26" i="55" s="1"/>
  <c r="W10" i="55"/>
  <c r="X10" i="55" s="1"/>
  <c r="P10" i="55"/>
  <c r="Q10" i="55" s="1"/>
  <c r="AK10" i="55"/>
  <c r="AL10" i="55" s="1"/>
  <c r="AD10" i="55"/>
  <c r="AE10" i="55" s="1"/>
  <c r="I20" i="55"/>
  <c r="I18" i="55"/>
  <c r="J18" i="55" s="1"/>
  <c r="I24" i="55"/>
  <c r="J24" i="55" s="1"/>
  <c r="W24" i="55"/>
  <c r="X24" i="55" s="1"/>
  <c r="P24" i="55"/>
  <c r="Q24" i="55" s="1"/>
  <c r="I17" i="55"/>
  <c r="J17" i="55" s="1"/>
  <c r="P17" i="55"/>
  <c r="Q17" i="55" s="1"/>
  <c r="I19" i="55"/>
  <c r="J19" i="55" s="1"/>
  <c r="I16" i="55"/>
  <c r="J16" i="55" s="1"/>
  <c r="P15" i="55"/>
  <c r="Q15" i="55" s="1"/>
  <c r="I15" i="55"/>
  <c r="J15" i="55" s="1"/>
  <c r="P21" i="55"/>
  <c r="Q21" i="55" s="1"/>
  <c r="L84" i="7"/>
  <c r="L87" i="7"/>
  <c r="L94" i="7"/>
  <c r="I28" i="7"/>
  <c r="I29" i="7"/>
  <c r="I12" i="7"/>
  <c r="I30" i="7"/>
  <c r="I35" i="7"/>
  <c r="I85" i="7"/>
  <c r="L98" i="7"/>
  <c r="O98" i="7" s="1"/>
  <c r="L32" i="7"/>
  <c r="O32" i="7" s="1"/>
  <c r="R32" i="7" s="1"/>
  <c r="L80" i="7"/>
  <c r="O80" i="7" s="1"/>
  <c r="L25" i="7"/>
  <c r="O25" i="7" s="1"/>
  <c r="R25" i="7" s="1"/>
  <c r="L10" i="7"/>
  <c r="O10" i="7" s="1"/>
  <c r="R10" i="7" s="1"/>
  <c r="U10" i="7" s="1"/>
  <c r="I18" i="7"/>
  <c r="L18" i="7" s="1"/>
  <c r="I19" i="7"/>
  <c r="I27" i="7"/>
  <c r="I21" i="7"/>
  <c r="I20" i="7"/>
  <c r="I24" i="7"/>
  <c r="I17" i="7"/>
  <c r="I23" i="7"/>
  <c r="Y64" i="59" l="1"/>
  <c r="AG64" i="59"/>
  <c r="AC64" i="59"/>
  <c r="H61" i="59"/>
  <c r="F61" i="59"/>
  <c r="W61" i="59"/>
  <c r="G61" i="59"/>
  <c r="CI68" i="55"/>
  <c r="BU75" i="55"/>
  <c r="AE75" i="55"/>
  <c r="DT75" i="55"/>
  <c r="AE74" i="55"/>
  <c r="DN74" i="55" s="1"/>
  <c r="DT74" i="55"/>
  <c r="DT68" i="55"/>
  <c r="G100" i="59"/>
  <c r="H100" i="59"/>
  <c r="F100" i="59"/>
  <c r="AZ108" i="7"/>
  <c r="W100" i="59"/>
  <c r="W99" i="59"/>
  <c r="G99" i="59"/>
  <c r="F99" i="59"/>
  <c r="AZ107" i="7"/>
  <c r="H99" i="59"/>
  <c r="W65" i="59"/>
  <c r="AZ73" i="7"/>
  <c r="H65" i="59"/>
  <c r="F65" i="59"/>
  <c r="AM65" i="59" s="1"/>
  <c r="G65" i="59"/>
  <c r="O88" i="7"/>
  <c r="R88" i="7" s="1"/>
  <c r="U88" i="7" s="1"/>
  <c r="X88" i="7" s="1"/>
  <c r="AA88" i="7" s="1"/>
  <c r="AD88" i="7" s="1"/>
  <c r="AG88" i="7" s="1"/>
  <c r="AJ88" i="7" s="1"/>
  <c r="AM88" i="7" s="1"/>
  <c r="AP88" i="7" s="1"/>
  <c r="AS88" i="7" s="1"/>
  <c r="AV88" i="7" s="1"/>
  <c r="F80" i="59" s="1"/>
  <c r="O97" i="7"/>
  <c r="R97" i="7" s="1"/>
  <c r="U97" i="7" s="1"/>
  <c r="X97" i="7" s="1"/>
  <c r="AA97" i="7" s="1"/>
  <c r="AD97" i="7" s="1"/>
  <c r="AG97" i="7" s="1"/>
  <c r="AJ97" i="7" s="1"/>
  <c r="AM97" i="7" s="1"/>
  <c r="AP97" i="7" s="1"/>
  <c r="AS97" i="7" s="1"/>
  <c r="AV97" i="7" s="1"/>
  <c r="F89" i="59" s="1"/>
  <c r="X77" i="7"/>
  <c r="AA77" i="7" s="1"/>
  <c r="AD77" i="7" s="1"/>
  <c r="AG77" i="7" s="1"/>
  <c r="AJ77" i="7" s="1"/>
  <c r="AM77" i="7" s="1"/>
  <c r="AP77" i="7" s="1"/>
  <c r="AS77" i="7" s="1"/>
  <c r="AV77" i="7" s="1"/>
  <c r="X75" i="7"/>
  <c r="AA75" i="7" s="1"/>
  <c r="AD75" i="7" s="1"/>
  <c r="AG75" i="7" s="1"/>
  <c r="AJ75" i="7" s="1"/>
  <c r="AM75" i="7" s="1"/>
  <c r="AP75" i="7" s="1"/>
  <c r="AS75" i="7" s="1"/>
  <c r="AV75" i="7" s="1"/>
  <c r="F67" i="59" s="1"/>
  <c r="X10" i="7"/>
  <c r="AA10" i="7" s="1"/>
  <c r="AD10" i="7" s="1"/>
  <c r="AG10" i="7" s="1"/>
  <c r="AJ10" i="7" s="1"/>
  <c r="AM10" i="7" s="1"/>
  <c r="AP10" i="7" s="1"/>
  <c r="AS10" i="7" s="1"/>
  <c r="AV10" i="7" s="1"/>
  <c r="F9" i="59" s="1"/>
  <c r="H66" i="59"/>
  <c r="W66" i="59"/>
  <c r="AD76" i="7"/>
  <c r="AD78" i="7"/>
  <c r="G66" i="59"/>
  <c r="U91" i="7"/>
  <c r="X91" i="7" s="1"/>
  <c r="AA91" i="7" s="1"/>
  <c r="AD91" i="7" s="1"/>
  <c r="AG91" i="7" s="1"/>
  <c r="AJ91" i="7" s="1"/>
  <c r="AM91" i="7" s="1"/>
  <c r="AP91" i="7" s="1"/>
  <c r="AS91" i="7" s="1"/>
  <c r="AV91" i="7" s="1"/>
  <c r="U93" i="7"/>
  <c r="AZ74" i="7"/>
  <c r="F66" i="59"/>
  <c r="L22" i="7"/>
  <c r="O22" i="7" s="1"/>
  <c r="O95" i="7"/>
  <c r="O81" i="7"/>
  <c r="O90" i="7"/>
  <c r="O92" i="7"/>
  <c r="L82" i="7"/>
  <c r="L79" i="7"/>
  <c r="O79" i="7" s="1"/>
  <c r="L33" i="7"/>
  <c r="O33" i="7" s="1"/>
  <c r="L37" i="7"/>
  <c r="O37" i="7" s="1"/>
  <c r="R37" i="7" s="1"/>
  <c r="L11" i="7"/>
  <c r="O11" i="7" s="1"/>
  <c r="R11" i="7" s="1"/>
  <c r="L34" i="7"/>
  <c r="O34" i="7" s="1"/>
  <c r="R34" i="7" s="1"/>
  <c r="L26" i="7"/>
  <c r="O26" i="7" s="1"/>
  <c r="R26" i="7" s="1"/>
  <c r="L86" i="7"/>
  <c r="O86" i="7" s="1"/>
  <c r="R86" i="7" s="1"/>
  <c r="U32" i="7"/>
  <c r="L96" i="7"/>
  <c r="L83" i="7"/>
  <c r="L89" i="7"/>
  <c r="L36" i="7"/>
  <c r="O36" i="7" s="1"/>
  <c r="R36" i="7" s="1"/>
  <c r="L31" i="7"/>
  <c r="O94" i="7"/>
  <c r="O84" i="7"/>
  <c r="O87" i="7"/>
  <c r="J32" i="55"/>
  <c r="J14" i="55"/>
  <c r="J20" i="55"/>
  <c r="R80" i="7"/>
  <c r="R98" i="7"/>
  <c r="U25" i="7"/>
  <c r="L21" i="7"/>
  <c r="L85" i="7"/>
  <c r="L28" i="7"/>
  <c r="L35" i="7"/>
  <c r="L27" i="7"/>
  <c r="L30" i="7"/>
  <c r="L29" i="7"/>
  <c r="L12" i="7"/>
  <c r="L23" i="7"/>
  <c r="L19" i="7"/>
  <c r="L20" i="7"/>
  <c r="L24" i="7"/>
  <c r="L17" i="7"/>
  <c r="AM61" i="59" l="1"/>
  <c r="AG61" i="59"/>
  <c r="AC61" i="59"/>
  <c r="Y61" i="59"/>
  <c r="DN75" i="55"/>
  <c r="DO75" i="55" s="1"/>
  <c r="EF75" i="55" s="1"/>
  <c r="DU75" i="55"/>
  <c r="EL75" i="55" s="1"/>
  <c r="ER75" i="55"/>
  <c r="ES75" i="55" s="1"/>
  <c r="DO74" i="55"/>
  <c r="EF74" i="55" s="1"/>
  <c r="DU74" i="55"/>
  <c r="EL74" i="55" s="1"/>
  <c r="ER74" i="55"/>
  <c r="ES74" i="55" s="1"/>
  <c r="DU68" i="55"/>
  <c r="ER68" i="55"/>
  <c r="AC100" i="59"/>
  <c r="AG100" i="59"/>
  <c r="Y100" i="59"/>
  <c r="AM100" i="59"/>
  <c r="Y66" i="59"/>
  <c r="AG99" i="59"/>
  <c r="AM99" i="59"/>
  <c r="Y99" i="59"/>
  <c r="AC99" i="59"/>
  <c r="F69" i="59"/>
  <c r="AG69" i="59" s="1"/>
  <c r="G9" i="59"/>
  <c r="Y9" i="59" s="1"/>
  <c r="AG65" i="59"/>
  <c r="H9" i="59"/>
  <c r="G69" i="59"/>
  <c r="AZ10" i="7"/>
  <c r="G67" i="59"/>
  <c r="Y67" i="59" s="1"/>
  <c r="H69" i="59"/>
  <c r="AG76" i="7"/>
  <c r="AJ76" i="7" s="1"/>
  <c r="AM76" i="7" s="1"/>
  <c r="AP76" i="7" s="1"/>
  <c r="AS76" i="7" s="1"/>
  <c r="AV76" i="7" s="1"/>
  <c r="Y65" i="59"/>
  <c r="AC65" i="59"/>
  <c r="H83" i="59"/>
  <c r="U37" i="7"/>
  <c r="X37" i="7" s="1"/>
  <c r="AA37" i="7" s="1"/>
  <c r="AD37" i="7" s="1"/>
  <c r="AG37" i="7" s="1"/>
  <c r="AJ37" i="7" s="1"/>
  <c r="AM37" i="7" s="1"/>
  <c r="AP37" i="7" s="1"/>
  <c r="AS37" i="7" s="1"/>
  <c r="AV37" i="7" s="1"/>
  <c r="F36" i="59" s="1"/>
  <c r="U34" i="7"/>
  <c r="X34" i="7" s="1"/>
  <c r="AA34" i="7" s="1"/>
  <c r="AD34" i="7" s="1"/>
  <c r="AG34" i="7" s="1"/>
  <c r="AJ34" i="7" s="1"/>
  <c r="AM34" i="7" s="1"/>
  <c r="AP34" i="7" s="1"/>
  <c r="AS34" i="7" s="1"/>
  <c r="AV34" i="7" s="1"/>
  <c r="AZ34" i="7" s="1"/>
  <c r="O89" i="7"/>
  <c r="R89" i="7" s="1"/>
  <c r="U89" i="7" s="1"/>
  <c r="X89" i="7" s="1"/>
  <c r="AA89" i="7" s="1"/>
  <c r="AD89" i="7" s="1"/>
  <c r="AG89" i="7" s="1"/>
  <c r="AJ89" i="7" s="1"/>
  <c r="AM89" i="7" s="1"/>
  <c r="AP89" i="7" s="1"/>
  <c r="AS89" i="7" s="1"/>
  <c r="AV89" i="7" s="1"/>
  <c r="AM80" i="59"/>
  <c r="G80" i="59"/>
  <c r="Y80" i="59" s="1"/>
  <c r="W80" i="59"/>
  <c r="AC80" i="59" s="1"/>
  <c r="AZ88" i="7"/>
  <c r="H80" i="59"/>
  <c r="O82" i="7"/>
  <c r="R82" i="7" s="1"/>
  <c r="U82" i="7" s="1"/>
  <c r="X82" i="7" s="1"/>
  <c r="AA82" i="7" s="1"/>
  <c r="AD82" i="7" s="1"/>
  <c r="AG82" i="7" s="1"/>
  <c r="AJ82" i="7" s="1"/>
  <c r="AM82" i="7" s="1"/>
  <c r="AP82" i="7" s="1"/>
  <c r="AS82" i="7" s="1"/>
  <c r="AV82" i="7" s="1"/>
  <c r="AM89" i="59"/>
  <c r="AC89" i="59"/>
  <c r="H89" i="59"/>
  <c r="AZ75" i="7"/>
  <c r="W69" i="59"/>
  <c r="AZ77" i="7"/>
  <c r="W67" i="59"/>
  <c r="AC67" i="59" s="1"/>
  <c r="H67" i="59"/>
  <c r="AM9" i="59"/>
  <c r="W9" i="59"/>
  <c r="AC9" i="59" s="1"/>
  <c r="AM66" i="59"/>
  <c r="AC66" i="59"/>
  <c r="AM67" i="59"/>
  <c r="R95" i="7"/>
  <c r="G89" i="59"/>
  <c r="Y89" i="59" s="1"/>
  <c r="X93" i="7"/>
  <c r="AA93" i="7" s="1"/>
  <c r="AD93" i="7" s="1"/>
  <c r="AG93" i="7" s="1"/>
  <c r="AJ93" i="7" s="1"/>
  <c r="AM93" i="7" s="1"/>
  <c r="AP93" i="7" s="1"/>
  <c r="AS93" i="7" s="1"/>
  <c r="AV93" i="7" s="1"/>
  <c r="AZ97" i="7"/>
  <c r="W89" i="59"/>
  <c r="AG89" i="59" s="1"/>
  <c r="O83" i="7"/>
  <c r="R83" i="7" s="1"/>
  <c r="U83" i="7" s="1"/>
  <c r="X83" i="7" s="1"/>
  <c r="AA83" i="7" s="1"/>
  <c r="AD83" i="7" s="1"/>
  <c r="AG83" i="7" s="1"/>
  <c r="AJ83" i="7" s="1"/>
  <c r="AM83" i="7" s="1"/>
  <c r="AP83" i="7" s="1"/>
  <c r="AS83" i="7" s="1"/>
  <c r="AV83" i="7" s="1"/>
  <c r="O96" i="7"/>
  <c r="O31" i="7"/>
  <c r="R31" i="7" s="1"/>
  <c r="U31" i="7" s="1"/>
  <c r="X31" i="7" s="1"/>
  <c r="AA31" i="7" s="1"/>
  <c r="AD31" i="7" s="1"/>
  <c r="AG31" i="7" s="1"/>
  <c r="AJ31" i="7" s="1"/>
  <c r="AM31" i="7" s="1"/>
  <c r="AP31" i="7" s="1"/>
  <c r="AS31" i="7" s="1"/>
  <c r="AV31" i="7" s="1"/>
  <c r="R81" i="7"/>
  <c r="W83" i="59"/>
  <c r="X32" i="7"/>
  <c r="AA32" i="7" s="1"/>
  <c r="AD32" i="7" s="1"/>
  <c r="AG32" i="7" s="1"/>
  <c r="AJ32" i="7" s="1"/>
  <c r="AM32" i="7" s="1"/>
  <c r="AP32" i="7" s="1"/>
  <c r="AS32" i="7" s="1"/>
  <c r="AV32" i="7" s="1"/>
  <c r="AG66" i="59"/>
  <c r="AG78" i="7"/>
  <c r="AJ78" i="7" s="1"/>
  <c r="AM78" i="7" s="1"/>
  <c r="AP78" i="7" s="1"/>
  <c r="AS78" i="7" s="1"/>
  <c r="AV78" i="7" s="1"/>
  <c r="R79" i="7"/>
  <c r="U79" i="7" s="1"/>
  <c r="R84" i="7"/>
  <c r="U84" i="7" s="1"/>
  <c r="X84" i="7" s="1"/>
  <c r="AA84" i="7" s="1"/>
  <c r="AD84" i="7" s="1"/>
  <c r="AG84" i="7" s="1"/>
  <c r="AJ84" i="7" s="1"/>
  <c r="AM84" i="7" s="1"/>
  <c r="AP84" i="7" s="1"/>
  <c r="AS84" i="7" s="1"/>
  <c r="AV84" i="7" s="1"/>
  <c r="R87" i="7"/>
  <c r="G83" i="59"/>
  <c r="U80" i="7"/>
  <c r="X80" i="7" s="1"/>
  <c r="AA80" i="7" s="1"/>
  <c r="AD80" i="7" s="1"/>
  <c r="AG80" i="7" s="1"/>
  <c r="AJ80" i="7" s="1"/>
  <c r="AM80" i="7" s="1"/>
  <c r="AP80" i="7" s="1"/>
  <c r="AS80" i="7" s="1"/>
  <c r="AV80" i="7" s="1"/>
  <c r="U86" i="7"/>
  <c r="X86" i="7" s="1"/>
  <c r="AA86" i="7" s="1"/>
  <c r="AD86" i="7" s="1"/>
  <c r="AG86" i="7" s="1"/>
  <c r="AJ86" i="7" s="1"/>
  <c r="AM86" i="7" s="1"/>
  <c r="AP86" i="7" s="1"/>
  <c r="AS86" i="7" s="1"/>
  <c r="AV86" i="7" s="1"/>
  <c r="AZ91" i="7"/>
  <c r="F83" i="59"/>
  <c r="U26" i="7"/>
  <c r="X26" i="7" s="1"/>
  <c r="AA26" i="7" s="1"/>
  <c r="AD26" i="7" s="1"/>
  <c r="AG26" i="7" s="1"/>
  <c r="AJ26" i="7" s="1"/>
  <c r="AM26" i="7" s="1"/>
  <c r="AP26" i="7" s="1"/>
  <c r="AS26" i="7" s="1"/>
  <c r="AV26" i="7" s="1"/>
  <c r="U36" i="7"/>
  <c r="X36" i="7" s="1"/>
  <c r="AA36" i="7" s="1"/>
  <c r="AD36" i="7" s="1"/>
  <c r="AG36" i="7" s="1"/>
  <c r="AJ36" i="7" s="1"/>
  <c r="AM36" i="7" s="1"/>
  <c r="AP36" i="7" s="1"/>
  <c r="AS36" i="7" s="1"/>
  <c r="AV36" i="7" s="1"/>
  <c r="U11" i="7"/>
  <c r="R92" i="7"/>
  <c r="U92" i="7" s="1"/>
  <c r="X92" i="7" s="1"/>
  <c r="AA92" i="7" s="1"/>
  <c r="AD92" i="7" s="1"/>
  <c r="AG92" i="7" s="1"/>
  <c r="AJ92" i="7" s="1"/>
  <c r="AM92" i="7" s="1"/>
  <c r="AP92" i="7" s="1"/>
  <c r="AS92" i="7" s="1"/>
  <c r="AV92" i="7" s="1"/>
  <c r="R90" i="7"/>
  <c r="U90" i="7" s="1"/>
  <c r="X90" i="7" s="1"/>
  <c r="AA90" i="7" s="1"/>
  <c r="AD90" i="7" s="1"/>
  <c r="AG90" i="7" s="1"/>
  <c r="AJ90" i="7" s="1"/>
  <c r="AM90" i="7" s="1"/>
  <c r="AP90" i="7" s="1"/>
  <c r="AS90" i="7" s="1"/>
  <c r="AV90" i="7" s="1"/>
  <c r="R94" i="7"/>
  <c r="R22" i="7"/>
  <c r="AG67" i="59"/>
  <c r="X25" i="7"/>
  <c r="AA25" i="7" s="1"/>
  <c r="AD25" i="7" s="1"/>
  <c r="AG25" i="7" s="1"/>
  <c r="AJ25" i="7" s="1"/>
  <c r="AM25" i="7" s="1"/>
  <c r="AP25" i="7" s="1"/>
  <c r="AS25" i="7" s="1"/>
  <c r="AV25" i="7" s="1"/>
  <c r="U98" i="7"/>
  <c r="O85" i="7"/>
  <c r="O18" i="7"/>
  <c r="O35" i="7"/>
  <c r="O21" i="7"/>
  <c r="O27" i="7"/>
  <c r="O24" i="7"/>
  <c r="O23" i="7"/>
  <c r="O29" i="7"/>
  <c r="O17" i="7"/>
  <c r="O12" i="7"/>
  <c r="O20" i="7"/>
  <c r="O30" i="7"/>
  <c r="O28" i="7"/>
  <c r="R33" i="7"/>
  <c r="O19" i="7"/>
  <c r="ES68" i="55" l="1"/>
  <c r="EM75" i="55"/>
  <c r="FJ75" i="55"/>
  <c r="FK75" i="55" s="1"/>
  <c r="EM74" i="55"/>
  <c r="FD74" i="55" s="1"/>
  <c r="FE74" i="55" s="1"/>
  <c r="FJ74" i="55"/>
  <c r="FK74" i="55" s="1"/>
  <c r="EG75" i="55"/>
  <c r="EX75" i="55" s="1"/>
  <c r="EY75" i="55" s="1"/>
  <c r="FD75" i="55"/>
  <c r="FE75" i="55" s="1"/>
  <c r="EG74" i="55"/>
  <c r="EX74" i="55" s="1"/>
  <c r="EY74" i="55" s="1"/>
  <c r="AD79" i="55"/>
  <c r="AE79" i="55" s="1"/>
  <c r="AG80" i="59"/>
  <c r="AM69" i="59"/>
  <c r="AC69" i="59"/>
  <c r="Y69" i="59"/>
  <c r="AZ76" i="7"/>
  <c r="AG9" i="59"/>
  <c r="G33" i="59"/>
  <c r="F76" i="59"/>
  <c r="F68" i="59"/>
  <c r="W68" i="59"/>
  <c r="R96" i="7"/>
  <c r="U96" i="7" s="1"/>
  <c r="X96" i="7" s="1"/>
  <c r="AA96" i="7" s="1"/>
  <c r="AD96" i="7" s="1"/>
  <c r="AG96" i="7" s="1"/>
  <c r="AJ96" i="7" s="1"/>
  <c r="AM96" i="7" s="1"/>
  <c r="AP96" i="7" s="1"/>
  <c r="AS96" i="7" s="1"/>
  <c r="AV96" i="7" s="1"/>
  <c r="F72" i="59"/>
  <c r="AG72" i="59" s="1"/>
  <c r="H68" i="59"/>
  <c r="H70" i="59"/>
  <c r="G68" i="59"/>
  <c r="H25" i="59"/>
  <c r="H33" i="59"/>
  <c r="AZ37" i="7"/>
  <c r="H76" i="59"/>
  <c r="H82" i="59"/>
  <c r="U81" i="7"/>
  <c r="U95" i="7"/>
  <c r="X95" i="7" s="1"/>
  <c r="AA95" i="7" s="1"/>
  <c r="AD95" i="7" s="1"/>
  <c r="AG95" i="7" s="1"/>
  <c r="AJ95" i="7" s="1"/>
  <c r="AM95" i="7" s="1"/>
  <c r="AP95" i="7" s="1"/>
  <c r="AS95" i="7" s="1"/>
  <c r="AV95" i="7" s="1"/>
  <c r="H84" i="59"/>
  <c r="F33" i="59"/>
  <c r="G36" i="59"/>
  <c r="Y36" i="59" s="1"/>
  <c r="H72" i="59"/>
  <c r="H78" i="59"/>
  <c r="AM83" i="59"/>
  <c r="AC83" i="59"/>
  <c r="H85" i="59"/>
  <c r="AM36" i="59"/>
  <c r="H36" i="59"/>
  <c r="W36" i="59"/>
  <c r="AC36" i="59" s="1"/>
  <c r="H35" i="59"/>
  <c r="W33" i="59"/>
  <c r="H75" i="59"/>
  <c r="H81" i="59"/>
  <c r="H30" i="59"/>
  <c r="H31" i="59"/>
  <c r="H74" i="59"/>
  <c r="X79" i="7"/>
  <c r="AA79" i="7" s="1"/>
  <c r="AD79" i="7" s="1"/>
  <c r="AG79" i="7" s="1"/>
  <c r="AJ79" i="7" s="1"/>
  <c r="AM79" i="7" s="1"/>
  <c r="AP79" i="7" s="1"/>
  <c r="AS79" i="7" s="1"/>
  <c r="AV79" i="7" s="1"/>
  <c r="H24" i="59"/>
  <c r="G76" i="59"/>
  <c r="F85" i="59"/>
  <c r="F24" i="59"/>
  <c r="G74" i="59"/>
  <c r="F74" i="59"/>
  <c r="F30" i="59"/>
  <c r="F31" i="59"/>
  <c r="W76" i="59"/>
  <c r="W85" i="59"/>
  <c r="AZ93" i="7"/>
  <c r="G85" i="59"/>
  <c r="AZ82" i="7"/>
  <c r="W74" i="59"/>
  <c r="W75" i="59"/>
  <c r="W81" i="59"/>
  <c r="AZ31" i="7"/>
  <c r="G30" i="59"/>
  <c r="W30" i="59"/>
  <c r="W78" i="59"/>
  <c r="W72" i="59"/>
  <c r="U87" i="7"/>
  <c r="X87" i="7" s="1"/>
  <c r="AA87" i="7" s="1"/>
  <c r="AD87" i="7" s="1"/>
  <c r="AG87" i="7" s="1"/>
  <c r="AJ87" i="7" s="1"/>
  <c r="AM87" i="7" s="1"/>
  <c r="AP87" i="7" s="1"/>
  <c r="AS87" i="7" s="1"/>
  <c r="AV87" i="7" s="1"/>
  <c r="AZ32" i="7"/>
  <c r="W31" i="59"/>
  <c r="G31" i="59"/>
  <c r="W84" i="59"/>
  <c r="W82" i="59"/>
  <c r="W25" i="59"/>
  <c r="W35" i="59"/>
  <c r="X11" i="7"/>
  <c r="AA11" i="7" s="1"/>
  <c r="AD11" i="7" s="1"/>
  <c r="AG11" i="7" s="1"/>
  <c r="AJ11" i="7" s="1"/>
  <c r="AM11" i="7" s="1"/>
  <c r="AP11" i="7" s="1"/>
  <c r="AS11" i="7" s="1"/>
  <c r="AV11" i="7" s="1"/>
  <c r="W70" i="59"/>
  <c r="R24" i="7"/>
  <c r="U24" i="7" s="1"/>
  <c r="W24" i="59"/>
  <c r="G75" i="59"/>
  <c r="AZ90" i="7"/>
  <c r="G24" i="59"/>
  <c r="AZ78" i="7"/>
  <c r="F70" i="59"/>
  <c r="G70" i="59"/>
  <c r="Y83" i="59"/>
  <c r="AZ84" i="7"/>
  <c r="AZ83" i="7"/>
  <c r="F75" i="59"/>
  <c r="AG83" i="59"/>
  <c r="AZ89" i="7"/>
  <c r="F81" i="59"/>
  <c r="G81" i="59"/>
  <c r="R28" i="7"/>
  <c r="R12" i="7"/>
  <c r="G35" i="59"/>
  <c r="G78" i="59"/>
  <c r="AZ80" i="7"/>
  <c r="G72" i="59"/>
  <c r="AZ86" i="7"/>
  <c r="F78" i="59"/>
  <c r="G25" i="59"/>
  <c r="AZ26" i="7"/>
  <c r="F25" i="59"/>
  <c r="AZ36" i="7"/>
  <c r="F35" i="59"/>
  <c r="AZ92" i="7"/>
  <c r="F84" i="59"/>
  <c r="G84" i="59"/>
  <c r="F82" i="59"/>
  <c r="G82" i="59"/>
  <c r="U33" i="7"/>
  <c r="R21" i="7"/>
  <c r="R18" i="7"/>
  <c r="R20" i="7"/>
  <c r="R29" i="7"/>
  <c r="U29" i="7" s="1"/>
  <c r="U22" i="7"/>
  <c r="R23" i="7"/>
  <c r="X98" i="7"/>
  <c r="AA98" i="7" s="1"/>
  <c r="AD98" i="7" s="1"/>
  <c r="AG98" i="7" s="1"/>
  <c r="AJ98" i="7" s="1"/>
  <c r="AM98" i="7" s="1"/>
  <c r="AP98" i="7" s="1"/>
  <c r="AS98" i="7" s="1"/>
  <c r="AV98" i="7" s="1"/>
  <c r="F90" i="59" s="1"/>
  <c r="U94" i="7"/>
  <c r="R85" i="7"/>
  <c r="R35" i="7"/>
  <c r="R17" i="7"/>
  <c r="R27" i="7"/>
  <c r="AZ25" i="7"/>
  <c r="R30" i="7"/>
  <c r="R19" i="7"/>
  <c r="AG36" i="59" l="1"/>
  <c r="Y33" i="59"/>
  <c r="AC35" i="59"/>
  <c r="AC84" i="59"/>
  <c r="AC25" i="59"/>
  <c r="AC68" i="59"/>
  <c r="AC81" i="59"/>
  <c r="AG68" i="59"/>
  <c r="AC76" i="59"/>
  <c r="AZ68" i="55"/>
  <c r="DN68" i="55" s="1"/>
  <c r="AM76" i="59"/>
  <c r="Y76" i="59"/>
  <c r="AM72" i="59"/>
  <c r="AM68" i="59"/>
  <c r="Y68" i="59"/>
  <c r="Y72" i="59"/>
  <c r="AC72" i="59"/>
  <c r="G87" i="59"/>
  <c r="AZ95" i="7"/>
  <c r="W87" i="59"/>
  <c r="F87" i="59"/>
  <c r="AM87" i="59" s="1"/>
  <c r="H87" i="59"/>
  <c r="X81" i="7"/>
  <c r="AM70" i="59"/>
  <c r="AC70" i="59"/>
  <c r="F71" i="59"/>
  <c r="AM71" i="59" s="1"/>
  <c r="H79" i="59"/>
  <c r="AM82" i="59"/>
  <c r="AC82" i="59"/>
  <c r="AM33" i="59"/>
  <c r="AG33" i="59"/>
  <c r="AC33" i="59"/>
  <c r="H90" i="59"/>
  <c r="AM78" i="59"/>
  <c r="AC78" i="59"/>
  <c r="AM85" i="59"/>
  <c r="AC85" i="59"/>
  <c r="H10" i="59"/>
  <c r="H88" i="59"/>
  <c r="U18" i="7"/>
  <c r="X18" i="7" s="1"/>
  <c r="AA18" i="7" s="1"/>
  <c r="AD18" i="7" s="1"/>
  <c r="AG18" i="7" s="1"/>
  <c r="AJ18" i="7" s="1"/>
  <c r="AM18" i="7" s="1"/>
  <c r="AP18" i="7" s="1"/>
  <c r="AS18" i="7" s="1"/>
  <c r="AV18" i="7" s="1"/>
  <c r="AZ79" i="7"/>
  <c r="W71" i="59"/>
  <c r="G71" i="59"/>
  <c r="H71" i="59"/>
  <c r="X29" i="7"/>
  <c r="AA29" i="7" s="1"/>
  <c r="AD29" i="7" s="1"/>
  <c r="AG29" i="7" s="1"/>
  <c r="AJ29" i="7" s="1"/>
  <c r="AM29" i="7" s="1"/>
  <c r="AP29" i="7" s="1"/>
  <c r="AS29" i="7" s="1"/>
  <c r="AV29" i="7" s="1"/>
  <c r="X24" i="7"/>
  <c r="AA24" i="7" s="1"/>
  <c r="AD24" i="7" s="1"/>
  <c r="AG24" i="7" s="1"/>
  <c r="AJ24" i="7" s="1"/>
  <c r="AM24" i="7" s="1"/>
  <c r="AP24" i="7" s="1"/>
  <c r="AS24" i="7" s="1"/>
  <c r="AV24" i="7" s="1"/>
  <c r="AM24" i="59"/>
  <c r="AC24" i="59"/>
  <c r="X22" i="7"/>
  <c r="AA22" i="7" s="1"/>
  <c r="AD22" i="7" s="1"/>
  <c r="AG22" i="7" s="1"/>
  <c r="AJ22" i="7" s="1"/>
  <c r="AM22" i="7" s="1"/>
  <c r="AP22" i="7" s="1"/>
  <c r="AS22" i="7" s="1"/>
  <c r="AV22" i="7" s="1"/>
  <c r="AM75" i="59"/>
  <c r="AC75" i="59"/>
  <c r="Y31" i="59"/>
  <c r="AC31" i="59"/>
  <c r="AG30" i="59"/>
  <c r="AC30" i="59"/>
  <c r="AM74" i="59"/>
  <c r="AC74" i="59"/>
  <c r="G79" i="59"/>
  <c r="G10" i="59"/>
  <c r="Y85" i="59"/>
  <c r="AG85" i="59"/>
  <c r="F79" i="59"/>
  <c r="W79" i="59"/>
  <c r="Y30" i="59"/>
  <c r="AG31" i="59"/>
  <c r="Y81" i="59"/>
  <c r="AM81" i="59"/>
  <c r="AM30" i="59"/>
  <c r="Y74" i="59"/>
  <c r="AG74" i="59"/>
  <c r="AM31" i="59"/>
  <c r="AZ87" i="7"/>
  <c r="AG84" i="59"/>
  <c r="AM84" i="59"/>
  <c r="AM25" i="59"/>
  <c r="AM35" i="59"/>
  <c r="U27" i="7"/>
  <c r="X27" i="7" s="1"/>
  <c r="AA27" i="7" s="1"/>
  <c r="AD27" i="7" s="1"/>
  <c r="AG27" i="7" s="1"/>
  <c r="AJ27" i="7" s="1"/>
  <c r="AM27" i="7" s="1"/>
  <c r="AP27" i="7" s="1"/>
  <c r="AS27" i="7" s="1"/>
  <c r="AV27" i="7" s="1"/>
  <c r="W88" i="59"/>
  <c r="W90" i="59"/>
  <c r="AZ11" i="7"/>
  <c r="U20" i="7"/>
  <c r="F10" i="59"/>
  <c r="W10" i="59"/>
  <c r="U12" i="7"/>
  <c r="X12" i="7" s="1"/>
  <c r="AA12" i="7" s="1"/>
  <c r="AD12" i="7" s="1"/>
  <c r="AG12" i="7" s="1"/>
  <c r="AJ12" i="7" s="1"/>
  <c r="AM12" i="7" s="1"/>
  <c r="AP12" i="7" s="1"/>
  <c r="AS12" i="7" s="1"/>
  <c r="AV12" i="7" s="1"/>
  <c r="U17" i="7"/>
  <c r="Y78" i="59"/>
  <c r="AG76" i="59"/>
  <c r="G88" i="59"/>
  <c r="AG70" i="59"/>
  <c r="Y70" i="59"/>
  <c r="AG78" i="59"/>
  <c r="Y25" i="59"/>
  <c r="AG25" i="59"/>
  <c r="AZ96" i="7"/>
  <c r="F88" i="59"/>
  <c r="U23" i="7"/>
  <c r="X23" i="7" s="1"/>
  <c r="AA23" i="7" s="1"/>
  <c r="AD23" i="7" s="1"/>
  <c r="AG23" i="7" s="1"/>
  <c r="AJ23" i="7" s="1"/>
  <c r="AM23" i="7" s="1"/>
  <c r="AP23" i="7" s="1"/>
  <c r="AS23" i="7" s="1"/>
  <c r="AV23" i="7" s="1"/>
  <c r="U28" i="7"/>
  <c r="X28" i="7" s="1"/>
  <c r="AA28" i="7" s="1"/>
  <c r="AD28" i="7" s="1"/>
  <c r="AG28" i="7" s="1"/>
  <c r="AJ28" i="7" s="1"/>
  <c r="AM28" i="7" s="1"/>
  <c r="AP28" i="7" s="1"/>
  <c r="AS28" i="7" s="1"/>
  <c r="AV28" i="7" s="1"/>
  <c r="AG82" i="59"/>
  <c r="Y35" i="59"/>
  <c r="AG35" i="59"/>
  <c r="G90" i="59"/>
  <c r="Y84" i="59"/>
  <c r="Y82" i="59"/>
  <c r="X33" i="7"/>
  <c r="U35" i="7"/>
  <c r="U21" i="7"/>
  <c r="Y75" i="59"/>
  <c r="AG75" i="59"/>
  <c r="AG81" i="59"/>
  <c r="AZ98" i="7"/>
  <c r="U85" i="7"/>
  <c r="X94" i="7"/>
  <c r="U30" i="7"/>
  <c r="AG24" i="59"/>
  <c r="Y24" i="59"/>
  <c r="U19" i="7"/>
  <c r="DO68" i="55" l="1"/>
  <c r="EL68" i="55"/>
  <c r="F11" i="59"/>
  <c r="AA81" i="7"/>
  <c r="AD81" i="7" s="1"/>
  <c r="AG81" i="7" s="1"/>
  <c r="AJ81" i="7" s="1"/>
  <c r="AM81" i="7" s="1"/>
  <c r="AP81" i="7" s="1"/>
  <c r="AS81" i="7" s="1"/>
  <c r="AV81" i="7" s="1"/>
  <c r="F21" i="59"/>
  <c r="AZ24" i="7"/>
  <c r="F28" i="59"/>
  <c r="AG87" i="59"/>
  <c r="AC87" i="59"/>
  <c r="Y87" i="59"/>
  <c r="G28" i="59"/>
  <c r="H28" i="59"/>
  <c r="W17" i="59"/>
  <c r="F23" i="59"/>
  <c r="AG71" i="59"/>
  <c r="AC71" i="59"/>
  <c r="Y71" i="59"/>
  <c r="AC10" i="59"/>
  <c r="AM90" i="59"/>
  <c r="AC90" i="59"/>
  <c r="AM79" i="59"/>
  <c r="AC79" i="59"/>
  <c r="AM88" i="59"/>
  <c r="AC88" i="59"/>
  <c r="G17" i="59"/>
  <c r="G21" i="59"/>
  <c r="F17" i="59"/>
  <c r="H22" i="59"/>
  <c r="H11" i="59"/>
  <c r="H26" i="59"/>
  <c r="AZ18" i="7"/>
  <c r="H17" i="59"/>
  <c r="AZ22" i="7"/>
  <c r="W21" i="59"/>
  <c r="H27" i="59"/>
  <c r="W23" i="59"/>
  <c r="G23" i="59"/>
  <c r="H21" i="59"/>
  <c r="H23" i="59"/>
  <c r="AZ29" i="7"/>
  <c r="X17" i="7"/>
  <c r="W28" i="59"/>
  <c r="G11" i="59"/>
  <c r="Y79" i="59"/>
  <c r="C9" i="16"/>
  <c r="D9" i="16" s="1"/>
  <c r="C10" i="16"/>
  <c r="D10" i="16" s="1"/>
  <c r="D8" i="16"/>
  <c r="AG79" i="59"/>
  <c r="X20" i="7"/>
  <c r="AA20" i="7" s="1"/>
  <c r="AD20" i="7" s="1"/>
  <c r="AG20" i="7" s="1"/>
  <c r="AJ20" i="7" s="1"/>
  <c r="AM20" i="7" s="1"/>
  <c r="AP20" i="7" s="1"/>
  <c r="AS20" i="7" s="1"/>
  <c r="AV20" i="7" s="1"/>
  <c r="AZ27" i="7"/>
  <c r="F26" i="59"/>
  <c r="AM10" i="59"/>
  <c r="W26" i="59"/>
  <c r="G26" i="59"/>
  <c r="X35" i="7"/>
  <c r="W22" i="59"/>
  <c r="W27" i="59"/>
  <c r="X30" i="7"/>
  <c r="AG10" i="59"/>
  <c r="Y10" i="59"/>
  <c r="W11" i="59"/>
  <c r="AZ12" i="7"/>
  <c r="AG88" i="59"/>
  <c r="AA94" i="7"/>
  <c r="Y88" i="59"/>
  <c r="F22" i="59"/>
  <c r="G22" i="59"/>
  <c r="AZ23" i="7"/>
  <c r="G27" i="59"/>
  <c r="F27" i="59"/>
  <c r="AZ28" i="7"/>
  <c r="AA33" i="7"/>
  <c r="AD33" i="7" s="1"/>
  <c r="AG33" i="7" s="1"/>
  <c r="AJ33" i="7" s="1"/>
  <c r="AM33" i="7" s="1"/>
  <c r="AP33" i="7" s="1"/>
  <c r="AS33" i="7" s="1"/>
  <c r="AV33" i="7" s="1"/>
  <c r="X21" i="7"/>
  <c r="Y90" i="59"/>
  <c r="AG90" i="59"/>
  <c r="X85" i="7"/>
  <c r="X19" i="7"/>
  <c r="AA19" i="7" s="1"/>
  <c r="AD19" i="7" s="1"/>
  <c r="AG19" i="7" s="1"/>
  <c r="AJ19" i="7" s="1"/>
  <c r="AM19" i="7" s="1"/>
  <c r="AP19" i="7" s="1"/>
  <c r="AS19" i="7" s="1"/>
  <c r="AV19" i="7" s="1"/>
  <c r="C5" i="16"/>
  <c r="EF68" i="55" l="1"/>
  <c r="EG68" i="55" s="1"/>
  <c r="EX68" i="55" s="1"/>
  <c r="EY68" i="55" s="1"/>
  <c r="FP68" i="55" s="1"/>
  <c r="FQ68" i="55" s="1"/>
  <c r="EM68" i="55"/>
  <c r="FJ68" i="55"/>
  <c r="FK68" i="55" s="1"/>
  <c r="AG11" i="59"/>
  <c r="AM11" i="59"/>
  <c r="Y11" i="59"/>
  <c r="AC11" i="59"/>
  <c r="AC17" i="59"/>
  <c r="AA17" i="7"/>
  <c r="AD17" i="7" s="1"/>
  <c r="AG17" i="7" s="1"/>
  <c r="AJ17" i="7" s="1"/>
  <c r="AM17" i="7" s="1"/>
  <c r="AP17" i="7" s="1"/>
  <c r="AS17" i="7" s="1"/>
  <c r="AV17" i="7" s="1"/>
  <c r="AZ17" i="7" s="1"/>
  <c r="F73" i="59"/>
  <c r="AZ81" i="7"/>
  <c r="H73" i="59"/>
  <c r="G73" i="59"/>
  <c r="W73" i="59"/>
  <c r="AC22" i="59"/>
  <c r="AC21" i="59"/>
  <c r="AC28" i="59"/>
  <c r="AG21" i="59"/>
  <c r="AM21" i="59"/>
  <c r="Y21" i="59"/>
  <c r="AG23" i="59"/>
  <c r="AG28" i="59"/>
  <c r="Y28" i="59"/>
  <c r="AM28" i="59"/>
  <c r="AG17" i="59"/>
  <c r="AM23" i="59"/>
  <c r="AC23" i="59"/>
  <c r="Y23" i="59"/>
  <c r="H32" i="59"/>
  <c r="Y17" i="59"/>
  <c r="AM17" i="59"/>
  <c r="H19" i="59"/>
  <c r="AM26" i="59"/>
  <c r="AC26" i="59"/>
  <c r="AA30" i="7"/>
  <c r="AD30" i="7" s="1"/>
  <c r="AG30" i="7" s="1"/>
  <c r="AJ30" i="7" s="1"/>
  <c r="AM30" i="7" s="1"/>
  <c r="AP30" i="7" s="1"/>
  <c r="AS30" i="7" s="1"/>
  <c r="AV30" i="7" s="1"/>
  <c r="H62" i="59"/>
  <c r="H18" i="59"/>
  <c r="AM27" i="59"/>
  <c r="AC27" i="59"/>
  <c r="F19" i="59"/>
  <c r="AA35" i="7"/>
  <c r="G19" i="59"/>
  <c r="AA85" i="7"/>
  <c r="AZ20" i="7"/>
  <c r="AD94" i="7"/>
  <c r="W19" i="59"/>
  <c r="Y26" i="59"/>
  <c r="AG26" i="59"/>
  <c r="AM22" i="59"/>
  <c r="W32" i="59"/>
  <c r="W62" i="59"/>
  <c r="W18" i="59"/>
  <c r="AG22" i="59"/>
  <c r="Y22" i="59"/>
  <c r="G18" i="59"/>
  <c r="Y27" i="59"/>
  <c r="AG27" i="59"/>
  <c r="G62" i="59"/>
  <c r="AZ33" i="7"/>
  <c r="F32" i="59"/>
  <c r="G32" i="59"/>
  <c r="AA21" i="7"/>
  <c r="F18" i="59"/>
  <c r="F62" i="59"/>
  <c r="AZ19" i="7"/>
  <c r="Y62" i="59" l="1"/>
  <c r="FD68" i="55"/>
  <c r="FE68" i="55" s="1"/>
  <c r="FV68" i="55" s="1"/>
  <c r="FW68" i="55" s="1"/>
  <c r="AG13" i="16"/>
  <c r="AC73" i="59"/>
  <c r="AG19" i="59"/>
  <c r="AG73" i="59"/>
  <c r="F16" i="59"/>
  <c r="G16" i="59"/>
  <c r="W16" i="59"/>
  <c r="H16" i="59"/>
  <c r="Y73" i="59"/>
  <c r="AM73" i="59"/>
  <c r="AC18" i="59"/>
  <c r="AG94" i="7"/>
  <c r="AD35" i="7"/>
  <c r="AG35" i="7" s="1"/>
  <c r="AJ35" i="7" s="1"/>
  <c r="AM35" i="7" s="1"/>
  <c r="AP35" i="7" s="1"/>
  <c r="AS35" i="7" s="1"/>
  <c r="AV35" i="7" s="1"/>
  <c r="F29" i="59"/>
  <c r="AZ30" i="7"/>
  <c r="H29" i="59"/>
  <c r="W29" i="59"/>
  <c r="G29" i="59"/>
  <c r="F49" i="59"/>
  <c r="AM62" i="59"/>
  <c r="AC62" i="59"/>
  <c r="AM32" i="59"/>
  <c r="AC32" i="59"/>
  <c r="AM19" i="59"/>
  <c r="AC19" i="59"/>
  <c r="Y19" i="59"/>
  <c r="AD85" i="7"/>
  <c r="AM18" i="59"/>
  <c r="AG32" i="59"/>
  <c r="Y32" i="59"/>
  <c r="AD21" i="7"/>
  <c r="AG21" i="7" s="1"/>
  <c r="AJ21" i="7" s="1"/>
  <c r="AM21" i="7" s="1"/>
  <c r="AP21" i="7" s="1"/>
  <c r="AS21" i="7" s="1"/>
  <c r="AV21" i="7" s="1"/>
  <c r="AG62" i="59"/>
  <c r="AG18" i="59"/>
  <c r="Y18" i="59"/>
  <c r="Y16" i="59" l="1"/>
  <c r="AC16" i="59"/>
  <c r="AM16" i="59"/>
  <c r="AG16" i="59"/>
  <c r="G49" i="59"/>
  <c r="AJ94" i="7"/>
  <c r="AM94" i="7" s="1"/>
  <c r="AP94" i="7" s="1"/>
  <c r="AS94" i="7" s="1"/>
  <c r="AV94" i="7" s="1"/>
  <c r="G34" i="59"/>
  <c r="W34" i="59"/>
  <c r="H34" i="59"/>
  <c r="F34" i="59"/>
  <c r="H20" i="59"/>
  <c r="AZ35" i="7"/>
  <c r="AG29" i="59"/>
  <c r="AC29" i="59"/>
  <c r="Y29" i="59"/>
  <c r="AM29" i="59"/>
  <c r="AM49" i="59"/>
  <c r="H49" i="59"/>
  <c r="W49" i="59"/>
  <c r="AG85" i="7"/>
  <c r="AJ85" i="7" s="1"/>
  <c r="AM85" i="7" s="1"/>
  <c r="AP85" i="7" s="1"/>
  <c r="AS85" i="7" s="1"/>
  <c r="AV85" i="7" s="1"/>
  <c r="W20" i="59"/>
  <c r="F20" i="59"/>
  <c r="AZ21" i="7"/>
  <c r="G20" i="59"/>
  <c r="AZ94" i="7" l="1"/>
  <c r="F86" i="59"/>
  <c r="H86" i="59"/>
  <c r="G86" i="59"/>
  <c r="W86" i="59"/>
  <c r="AM34" i="59"/>
  <c r="Y34" i="59"/>
  <c r="AC34" i="59"/>
  <c r="AG34" i="59"/>
  <c r="H77" i="59"/>
  <c r="AC49" i="59"/>
  <c r="Y49" i="59"/>
  <c r="AG49" i="59"/>
  <c r="AM20" i="59"/>
  <c r="AC20" i="59"/>
  <c r="F77" i="59"/>
  <c r="AZ85" i="7"/>
  <c r="W77" i="59"/>
  <c r="G77" i="59"/>
  <c r="Y20" i="59"/>
  <c r="AG20" i="59"/>
  <c r="AC77" i="59" l="1"/>
  <c r="Y86" i="59"/>
  <c r="AM86" i="59"/>
  <c r="AG86" i="59"/>
  <c r="AC86" i="59"/>
  <c r="AM77" i="59"/>
  <c r="Y77" i="59"/>
  <c r="AG77" i="59"/>
  <c r="C5" i="71"/>
  <c r="D8" i="71"/>
  <c r="AE3" i="20"/>
  <c r="AK9" i="20" l="1"/>
  <c r="S3" i="20"/>
  <c r="AK10" i="20"/>
  <c r="AK3" i="20"/>
  <c r="S10" i="20"/>
  <c r="AE6" i="20"/>
  <c r="S11" i="20"/>
  <c r="C10" i="20"/>
  <c r="D10" i="20" s="1"/>
  <c r="AE4" i="20"/>
  <c r="AE10" i="20"/>
  <c r="M4" i="20"/>
  <c r="M6" i="20"/>
  <c r="AK11" i="20"/>
  <c r="C11" i="20"/>
  <c r="D11" i="20" s="1"/>
  <c r="AK4" i="20"/>
  <c r="S5" i="20"/>
  <c r="M9" i="20"/>
  <c r="AK7" i="20"/>
  <c r="S9" i="20"/>
  <c r="S8" i="20"/>
  <c r="M3" i="20"/>
  <c r="S4" i="20"/>
  <c r="M11" i="20"/>
  <c r="AK5" i="20"/>
  <c r="C8" i="20"/>
  <c r="D8" i="20" s="1"/>
  <c r="AK6" i="20"/>
  <c r="AK8" i="20"/>
  <c r="S6" i="20"/>
  <c r="AE9" i="20"/>
  <c r="M7" i="20"/>
  <c r="S7" i="20"/>
  <c r="C9" i="20"/>
  <c r="D9" i="20" s="1"/>
  <c r="AE7" i="20"/>
  <c r="AE5" i="20"/>
  <c r="M8" i="20"/>
  <c r="M10" i="20"/>
  <c r="M5" i="20"/>
  <c r="AE8" i="20"/>
  <c r="AE11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waldnera</author>
    <author>Rafael de Menezes e Silva Pires</author>
    <author>rafaelp</author>
  </authors>
  <commentList>
    <comment ref="AA6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PC 222029
NF 26422 Chegou 150,0 Kg</t>
        </r>
      </text>
    </comment>
    <comment ref="P9" authorId="1" shapeId="0" xr:uid="{00000000-0006-0000-0300-000002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Contrato 043/2022
Cristália</t>
        </r>
      </text>
    </comment>
    <comment ref="Q9" authorId="2" shapeId="0" xr:uid="{00000000-0006-0000-0300-000003000000}">
      <text>
        <r>
          <rPr>
            <b/>
            <sz val="9"/>
            <color indexed="81"/>
            <rFont val="Tahoma"/>
            <family val="2"/>
          </rPr>
          <t>rafaelp:</t>
        </r>
        <r>
          <rPr>
            <sz val="9"/>
            <color indexed="81"/>
            <rFont val="Tahoma"/>
            <family val="2"/>
          </rPr>
          <t xml:space="preserve">
1º t. a. 570 kg - 10 %
2º t. a. 855 kg - 15 %</t>
        </r>
      </text>
    </comment>
    <comment ref="P10" authorId="2" shapeId="0" xr:uid="{00000000-0006-0000-0300-000004000000}">
      <text>
        <r>
          <rPr>
            <b/>
            <sz val="9"/>
            <color indexed="81"/>
            <rFont val="Tahoma"/>
            <charset val="1"/>
          </rPr>
          <t>rafaelp:</t>
        </r>
        <r>
          <rPr>
            <sz val="9"/>
            <color indexed="81"/>
            <rFont val="Tahoma"/>
            <charset val="1"/>
          </rPr>
          <t xml:space="preserve">
Contrato 031/2023
Cristália</t>
        </r>
      </text>
    </comment>
    <comment ref="P11" authorId="2" shapeId="0" xr:uid="{00000000-0006-0000-0300-000005000000}">
      <text>
        <r>
          <rPr>
            <b/>
            <sz val="9"/>
            <color indexed="81"/>
            <rFont val="Tahoma"/>
            <charset val="1"/>
          </rPr>
          <t>rafaelp:</t>
        </r>
        <r>
          <rPr>
            <sz val="9"/>
            <color indexed="81"/>
            <rFont val="Tahoma"/>
            <charset val="1"/>
          </rPr>
          <t xml:space="preserve">
Contrato 031/2023
Cristália</t>
        </r>
      </text>
    </comment>
    <comment ref="P14" authorId="2" shapeId="0" xr:uid="{00000000-0006-0000-0300-000006000000}">
      <text>
        <r>
          <rPr>
            <b/>
            <sz val="9"/>
            <color indexed="81"/>
            <rFont val="Tahoma"/>
            <charset val="1"/>
          </rPr>
          <t>rafaelp:</t>
        </r>
        <r>
          <rPr>
            <sz val="9"/>
            <color indexed="81"/>
            <rFont val="Tahoma"/>
            <charset val="1"/>
          </rPr>
          <t xml:space="preserve">
Contrato 059/2023
M.Cassab</t>
        </r>
      </text>
    </comment>
    <comment ref="J16" authorId="0" shapeId="0" xr:uid="{00000000-0006-0000-0300-000007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013/2022
SUL DE MINAS</t>
        </r>
      </text>
    </comment>
    <comment ref="J17" authorId="2" shapeId="0" xr:uid="{00000000-0006-0000-0300-000008000000}">
      <text>
        <r>
          <rPr>
            <b/>
            <sz val="9"/>
            <color indexed="81"/>
            <rFont val="Tahoma"/>
            <family val="2"/>
          </rPr>
          <t>rafaelp:</t>
        </r>
        <r>
          <rPr>
            <sz val="9"/>
            <color indexed="81"/>
            <rFont val="Tahoma"/>
            <family val="2"/>
          </rPr>
          <t xml:space="preserve">
ARP 008/2023 
DELTA</t>
        </r>
      </text>
    </comment>
    <comment ref="J18" authorId="0" shapeId="0" xr:uid="{00000000-0006-0000-0300-000009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013/2022
SUL DE MINAS</t>
        </r>
      </text>
    </comment>
    <comment ref="AA18" authorId="2" shapeId="0" xr:uid="{00000000-0006-0000-0300-00000A000000}">
      <text>
        <r>
          <rPr>
            <b/>
            <sz val="9"/>
            <color indexed="81"/>
            <rFont val="Tahoma"/>
            <family val="2"/>
          </rPr>
          <t>rafaelp:</t>
        </r>
        <r>
          <rPr>
            <sz val="9"/>
            <color indexed="81"/>
            <rFont val="Tahoma"/>
            <family val="2"/>
          </rPr>
          <t xml:space="preserve">
PC 230745 - 1.600 kg
NF 4164 - 1.300 kg
NF 4202 - 300 kg (reprovado)
NF 4512 - 300 kg (reposição)
PC 232713 - 1.000 kg
NF 4551 - 475 kg
</t>
        </r>
      </text>
    </comment>
    <comment ref="J19" authorId="0" shapeId="0" xr:uid="{00000000-0006-0000-0300-00000B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013/2022
SUL DE MINAS
</t>
        </r>
      </text>
    </comment>
    <comment ref="J21" authorId="0" shapeId="0" xr:uid="{00000000-0006-0000-0300-00000C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013/2022
Sul de Minas</t>
        </r>
      </text>
    </comment>
    <comment ref="AA21" authorId="1" shapeId="0" xr:uid="{00000000-0006-0000-0300-00000D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PC 232713 - 120 kg</t>
        </r>
      </text>
    </comment>
    <comment ref="J25" authorId="0" shapeId="0" xr:uid="{00000000-0006-0000-0300-00000E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013/2022
SUL DE MINAS</t>
        </r>
      </text>
    </comment>
    <comment ref="AA25" authorId="1" shapeId="0" xr:uid="{00000000-0006-0000-0300-00000F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PC 230745 - 320 kg
NF 4.182 - 40 kg (reprovado)
NF 4.231 - 99,8 kg
NF 4.300 - 180 kg
PC 232713 - 150 kg
NF 4.595 - 49,9 kg</t>
        </r>
      </text>
    </comment>
    <comment ref="J26" authorId="2" shapeId="0" xr:uid="{00000000-0006-0000-0300-000010000000}">
      <text>
        <r>
          <rPr>
            <b/>
            <sz val="9"/>
            <color indexed="81"/>
            <rFont val="Tahoma"/>
            <family val="2"/>
          </rPr>
          <t>rafaelp:</t>
        </r>
        <r>
          <rPr>
            <sz val="9"/>
            <color indexed="81"/>
            <rFont val="Tahoma"/>
            <family val="2"/>
          </rPr>
          <t xml:space="preserve">
ARP 014/2022
COLORCON</t>
        </r>
      </text>
    </comment>
    <comment ref="J27" authorId="0" shapeId="0" xr:uid="{00000000-0006-0000-0300-000011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013/2022
Sul de Minas</t>
        </r>
      </text>
    </comment>
    <comment ref="J28" authorId="0" shapeId="0" xr:uid="{00000000-0006-0000-0300-000012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013/2022
SUL DE MINAS</t>
        </r>
      </text>
    </comment>
    <comment ref="AA28" authorId="2" shapeId="0" xr:uid="{00000000-0006-0000-0300-000013000000}">
      <text>
        <r>
          <rPr>
            <b/>
            <sz val="9"/>
            <color indexed="81"/>
            <rFont val="Tahoma"/>
            <charset val="1"/>
          </rPr>
          <t>rafaelp:</t>
        </r>
        <r>
          <rPr>
            <sz val="9"/>
            <color indexed="81"/>
            <rFont val="Tahoma"/>
            <charset val="1"/>
          </rPr>
          <t xml:space="preserve">
PC 232713 - 2.500 kg
NF 4.607 - 1.250 kg</t>
        </r>
      </text>
    </comment>
    <comment ref="J29" authorId="1" shapeId="0" xr:uid="{00000000-0006-0000-0300-000014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005/2023
SUL MINAS</t>
        </r>
      </text>
    </comment>
    <comment ref="J32" authorId="1" shapeId="0" xr:uid="{00000000-0006-0000-0300-000015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005/2023
SUL MINAS</t>
        </r>
      </text>
    </comment>
    <comment ref="J33" authorId="0" shapeId="0" xr:uid="{00000000-0006-0000-0300-000016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013/2022
SUL DE MINAS</t>
        </r>
      </text>
    </comment>
    <comment ref="AA33" authorId="2" shapeId="0" xr:uid="{00000000-0006-0000-0300-000017000000}">
      <text>
        <r>
          <rPr>
            <b/>
            <sz val="9"/>
            <color indexed="81"/>
            <rFont val="Tahoma"/>
            <charset val="1"/>
          </rPr>
          <t>rafaelp:</t>
        </r>
        <r>
          <rPr>
            <sz val="9"/>
            <color indexed="81"/>
            <rFont val="Tahoma"/>
            <charset val="1"/>
          </rPr>
          <t xml:space="preserve">
PC 232713 - 3.800 kg
NF 4.607 - 1.440 kg</t>
        </r>
      </text>
    </comment>
    <comment ref="J34" authorId="0" shapeId="0" xr:uid="{00000000-0006-0000-0300-000018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013/2022
SUL DE MINAS</t>
        </r>
      </text>
    </comment>
    <comment ref="J35" authorId="0" shapeId="0" xr:uid="{00000000-0006-0000-0300-000019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013/2022
SUL DE MINAS</t>
        </r>
      </text>
    </comment>
    <comment ref="J36" authorId="0" shapeId="0" xr:uid="{00000000-0006-0000-0300-00001A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013/2022
SUL DE MINAS</t>
        </r>
      </text>
    </comment>
    <comment ref="J39" authorId="2" shapeId="0" xr:uid="{00000000-0006-0000-0300-00001B000000}">
      <text>
        <r>
          <rPr>
            <b/>
            <sz val="9"/>
            <color indexed="81"/>
            <rFont val="Tahoma"/>
            <charset val="1"/>
          </rPr>
          <t>rafaelp:</t>
        </r>
        <r>
          <rPr>
            <sz val="9"/>
            <color indexed="81"/>
            <rFont val="Tahoma"/>
            <charset val="1"/>
          </rPr>
          <t xml:space="preserve">
ARP 012/2023
Transalcool</t>
        </r>
      </text>
    </comment>
    <comment ref="P45" authorId="2" shapeId="0" xr:uid="{00000000-0006-0000-0300-00001C000000}">
      <text>
        <r>
          <rPr>
            <b/>
            <sz val="9"/>
            <color indexed="81"/>
            <rFont val="Tahoma"/>
            <charset val="1"/>
          </rPr>
          <t>rafaelp:</t>
        </r>
        <r>
          <rPr>
            <sz val="9"/>
            <color indexed="81"/>
            <rFont val="Tahoma"/>
            <charset val="1"/>
          </rPr>
          <t xml:space="preserve">
074/2023 
Colorcon</t>
        </r>
      </text>
    </comment>
    <comment ref="J53" authorId="0" shapeId="0" xr:uid="{00000000-0006-0000-0300-00001D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010/2022
Gráfica JB</t>
        </r>
      </text>
    </comment>
    <comment ref="J61" authorId="0" shapeId="0" xr:uid="{00000000-0006-0000-0300-00001E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012/2022
JOINT BILL</t>
        </r>
      </text>
    </comment>
    <comment ref="AA61" authorId="2" shapeId="0" xr:uid="{00000000-0006-0000-0300-00001F000000}">
      <text>
        <r>
          <rPr>
            <b/>
            <sz val="9"/>
            <color indexed="81"/>
            <rFont val="Tahoma"/>
            <charset val="1"/>
          </rPr>
          <t>rafaelp:</t>
        </r>
        <r>
          <rPr>
            <sz val="9"/>
            <color indexed="81"/>
            <rFont val="Tahoma"/>
            <charset val="1"/>
          </rPr>
          <t xml:space="preserve">
PC 232582 - 6.000 kg
NF 18453 - 5.446,1 kg
NF 18456 - 512,8 kg</t>
        </r>
      </text>
    </comment>
    <comment ref="J64" authorId="0" shapeId="0" xr:uid="{00000000-0006-0000-0300-000020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012/2022
Joint Bill - 100Kg</t>
        </r>
      </text>
    </comment>
    <comment ref="K64" authorId="0" shapeId="0" xr:uid="{00000000-0006-0000-0300-000021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012/2022
Joint Bill - 100Kg</t>
        </r>
      </text>
    </comment>
    <comment ref="J66" authorId="0" shapeId="0" xr:uid="{00000000-0006-0000-0300-000022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012/2022
Joint Bill</t>
        </r>
      </text>
    </comment>
    <comment ref="J67" authorId="0" shapeId="0" xr:uid="{00000000-0006-0000-0300-000023000000}">
      <text>
        <r>
          <rPr>
            <b/>
            <sz val="9"/>
            <color indexed="81"/>
            <rFont val="Segoe UI"/>
            <family val="2"/>
          </rPr>
          <t xml:space="preserve">waldnera:
</t>
        </r>
        <r>
          <rPr>
            <sz val="9"/>
            <color indexed="81"/>
            <rFont val="Segoe UI"/>
            <family val="2"/>
          </rPr>
          <t>ARP 011/2022
Brascolor</t>
        </r>
      </text>
    </comment>
    <comment ref="J68" authorId="0" shapeId="0" xr:uid="{00000000-0006-0000-0300-000024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011/2022
Brascolor</t>
        </r>
      </text>
    </comment>
    <comment ref="J69" authorId="1" shapeId="0" xr:uid="{00000000-0006-0000-0300-000025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006/2023
AMB Gráfica</t>
        </r>
      </text>
    </comment>
    <comment ref="J70" authorId="1" shapeId="0" xr:uid="{00000000-0006-0000-0300-000026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006/2023
AMB Gráfica</t>
        </r>
      </text>
    </comment>
    <comment ref="J71" authorId="0" shapeId="0" xr:uid="{00000000-0006-0000-0300-000027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010/2022
Grafica JB - 1800</t>
        </r>
      </text>
    </comment>
    <comment ref="K71" authorId="0" shapeId="0" xr:uid="{00000000-0006-0000-0300-000028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010/2022
Grafica JB - 1800</t>
        </r>
      </text>
    </comment>
    <comment ref="AA71" authorId="2" shapeId="0" xr:uid="{00000000-0006-0000-0300-000029000000}">
      <text>
        <r>
          <rPr>
            <b/>
            <sz val="9"/>
            <color indexed="81"/>
            <rFont val="Tahoma"/>
            <charset val="1"/>
          </rPr>
          <t>rafaelp:</t>
        </r>
        <r>
          <rPr>
            <sz val="9"/>
            <color indexed="81"/>
            <rFont val="Tahoma"/>
            <charset val="1"/>
          </rPr>
          <t xml:space="preserve">
PC 231767 - 700 mh
NF 83991 - 97,2 mh
NF 84265 - 125,85 mh
NF 84506 - 125,1 mh
NF 86007 - 340,05</t>
        </r>
      </text>
    </comment>
    <comment ref="J72" authorId="1" shapeId="0" xr:uid="{00000000-0006-0000-0300-00002A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011/2022
Brascolor</t>
        </r>
      </text>
    </comment>
    <comment ref="J73" authorId="1" shapeId="0" xr:uid="{00000000-0006-0000-0300-00002B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011/2022
Brascolor</t>
        </r>
      </text>
    </comment>
    <comment ref="AA73" authorId="1" shapeId="0" xr:uid="{00000000-0006-0000-0300-00002C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PC 230866 - 680.000 und
NF 213437 - 643.400 und
PC 231717 - 400.000 und
NF 222152 - 391.970 und</t>
        </r>
      </text>
    </comment>
    <comment ref="J74" authorId="1" shapeId="0" xr:uid="{00000000-0006-0000-0300-00002D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011/2022
Brascolor</t>
        </r>
      </text>
    </comment>
    <comment ref="J75" authorId="1" shapeId="0" xr:uid="{00000000-0006-0000-0300-00002E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011/2022
Brascolor</t>
        </r>
      </text>
    </comment>
    <comment ref="J76" authorId="1" shapeId="0" xr:uid="{00000000-0006-0000-0300-00002F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011/2022
Brascolor</t>
        </r>
      </text>
    </comment>
    <comment ref="J77" authorId="0" shapeId="0" xr:uid="{00000000-0006-0000-0300-000030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010/2022
Gráfica JB</t>
        </r>
      </text>
    </comment>
    <comment ref="AA77" authorId="1" shapeId="0" xr:uid="{00000000-0006-0000-0300-000031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PC 230242 - 500 mh
NF 78108 - 80 mh
NF 78182 - 70 mh
NF 80176 - 100 mh
NF 80747 - 100 mh
NF 80865 - 100 mh
NF 80986 -  50 de 99,25 mh
PC 231009 - 400 mh
NF 80986 -  49,25 de 99,25 mh
NF 82298 - 72 mh
NF 82820 - 100 mh
NF 82956 - 6,5 mh
NF 82935 - 100,05 mh
NF 83008 - 58,2 mh
NF 83042 - 14 de 19,75 mh
PC 231767 - 550 mh
NF 83042 - 5,75 de 19,75 mh
NF 83391 - 3,35 mh
NF 85995 - 299,4 mh
NF 86654 - 197,1 mh</t>
        </r>
      </text>
    </comment>
    <comment ref="J79" authorId="0" shapeId="0" xr:uid="{00000000-0006-0000-0300-000032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012/2022
Joint Bill</t>
        </r>
      </text>
    </comment>
    <comment ref="J80" authorId="0" shapeId="0" xr:uid="{00000000-0006-0000-0300-000033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012/2022
Joint Bill</t>
        </r>
      </text>
    </comment>
    <comment ref="J81" authorId="0" shapeId="0" xr:uid="{00000000-0006-0000-0300-000034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012/2022
Joint Bill</t>
        </r>
      </text>
    </comment>
    <comment ref="J82" authorId="0" shapeId="0" xr:uid="{00000000-0006-0000-0300-000035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012/2022
JOINT BILL</t>
        </r>
      </text>
    </comment>
    <comment ref="J83" authorId="0" shapeId="0" xr:uid="{00000000-0006-0000-0300-000036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012/2022
JOINT BILL</t>
        </r>
      </text>
    </comment>
    <comment ref="J84" authorId="0" shapeId="0" xr:uid="{00000000-0006-0000-0300-000037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012/2022
Joint Bill</t>
        </r>
      </text>
    </comment>
    <comment ref="AA84" authorId="1" shapeId="0" xr:uid="{00000000-0006-0000-0300-000038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PC 230134 - 800 kg
NF 18.335 - 701,33 kg
NF 18404 - 48,04 de (793,81)
PC 231321 - 800 kg
NF 18378 - 13,55 kg
NF 18379 - 40,68
NF 18404 - 745,77 de (793,81)</t>
        </r>
      </text>
    </comment>
    <comment ref="J85" authorId="0" shapeId="0" xr:uid="{00000000-0006-0000-0300-000039000000}">
      <text>
        <r>
          <rPr>
            <b/>
            <sz val="9"/>
            <color indexed="81"/>
            <rFont val="Segoe UI"/>
            <family val="2"/>
          </rPr>
          <t>waldnera:</t>
        </r>
        <r>
          <rPr>
            <sz val="9"/>
            <color indexed="81"/>
            <rFont val="Segoe UI"/>
            <family val="2"/>
          </rPr>
          <t xml:space="preserve">
ARP 012/2022
Joint Bill</t>
        </r>
      </text>
    </comment>
    <comment ref="J86" authorId="1" shapeId="0" xr:uid="{00000000-0006-0000-0300-00003A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006/2023
AMB Gráfica</t>
        </r>
      </text>
    </comment>
    <comment ref="J87" authorId="1" shapeId="0" xr:uid="{00000000-0006-0000-0300-00003B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006/2023
AMB Gráfica</t>
        </r>
      </text>
    </comment>
    <comment ref="J88" authorId="1" shapeId="0" xr:uid="{00000000-0006-0000-0300-00003C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006/2023
AMB Gráfica</t>
        </r>
      </text>
    </comment>
    <comment ref="J89" authorId="1" shapeId="0" xr:uid="{00000000-0006-0000-0300-00003D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006/2023
AMB Gráfica</t>
        </r>
      </text>
    </comment>
    <comment ref="J90" authorId="1" shapeId="0" xr:uid="{00000000-0006-0000-0300-00003E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006/2023
AMB Gráfica</t>
        </r>
      </text>
    </comment>
    <comment ref="J99" authorId="1" shapeId="0" xr:uid="{00000000-0006-0000-0300-00003F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007/2023
São Mateus</t>
        </r>
      </text>
    </comment>
    <comment ref="J100" authorId="1" shapeId="0" xr:uid="{00000000-0006-0000-0300-000040000000}">
      <text>
        <r>
          <rPr>
            <b/>
            <sz val="9"/>
            <color indexed="81"/>
            <rFont val="Segoe UI"/>
            <family val="2"/>
          </rPr>
          <t>Rafael de Menezes e Silva Pires:</t>
        </r>
        <r>
          <rPr>
            <sz val="9"/>
            <color indexed="81"/>
            <rFont val="Segoe UI"/>
            <family val="2"/>
          </rPr>
          <t xml:space="preserve">
ARP 007/2023
São Mateus</t>
        </r>
      </text>
    </comment>
  </commentList>
</comments>
</file>

<file path=xl/sharedStrings.xml><?xml version="1.0" encoding="utf-8"?>
<sst xmlns="http://schemas.openxmlformats.org/spreadsheetml/2006/main" count="8132" uniqueCount="288">
  <si>
    <t>Código MP</t>
  </si>
  <si>
    <t>Kg</t>
  </si>
  <si>
    <t>Und</t>
  </si>
  <si>
    <t>Mg</t>
  </si>
  <si>
    <t>Código ME</t>
  </si>
  <si>
    <t>L</t>
  </si>
  <si>
    <t>PRODUTO:</t>
  </si>
  <si>
    <t>mL</t>
  </si>
  <si>
    <t>CONSOLIDAÇÃO DAS NECESSIDADES PARA ATENDIMENTO À DEMANDA</t>
  </si>
  <si>
    <t>Estoque</t>
  </si>
  <si>
    <t>01 comprimido</t>
  </si>
  <si>
    <t>Quantidade de Lotes Necessários para Demanda :</t>
  </si>
  <si>
    <t>01 Lote</t>
  </si>
  <si>
    <t>Quantidade de comprimidos de 01 lote Padrão :</t>
  </si>
  <si>
    <t xml:space="preserve"> Demanda</t>
  </si>
  <si>
    <t>Demanda</t>
  </si>
  <si>
    <t>A Utilizar</t>
  </si>
  <si>
    <t>Sobra/Falta</t>
  </si>
  <si>
    <t>Quarentena</t>
  </si>
  <si>
    <t>Quantidade de Lotes Faltantes após Baixa no Estoque - MP :</t>
  </si>
  <si>
    <t>Quantidade de comprimidos de 01 lote após perdas :</t>
  </si>
  <si>
    <t>PRODUTO :</t>
  </si>
  <si>
    <t>Quantidade de Lotes Faltantes após Baixa no Estoque - REV :</t>
  </si>
  <si>
    <t>Quantidade</t>
  </si>
  <si>
    <t xml:space="preserve"> </t>
  </si>
  <si>
    <t xml:space="preserve">Matéria - Prima </t>
  </si>
  <si>
    <t>Validade ¹</t>
  </si>
  <si>
    <t>Data de validade do lote mais próximo do vencimento</t>
  </si>
  <si>
    <t>__/__/__</t>
  </si>
  <si>
    <t>Material de Embalagem (Primária)</t>
  </si>
  <si>
    <t>Material de Embalagem (Secundária)</t>
  </si>
  <si>
    <t>Quant. de Lotes Faltantes após Baixa no Estoque - ME (Primária) :</t>
  </si>
  <si>
    <t>Quant. de Lotes Faltantes após Baixa no Estoque - ME (Secundária):</t>
  </si>
  <si>
    <t>UND</t>
  </si>
  <si>
    <t>Mat. p/ Revestimento, Sol. Pré-capa e  Sol. de Brilho</t>
  </si>
  <si>
    <t>Material de Embalagem Primária</t>
  </si>
  <si>
    <t>Material de Embalagem Secundária</t>
  </si>
  <si>
    <t>Material p/ Revestimento e Sol. De Brilho</t>
  </si>
  <si>
    <t>Quantidade de Lotes Faltantes após Baixa no Estoque - ME 1 :</t>
  </si>
  <si>
    <t>Quantidade de Lotes Faltantes após Baixa no Estoque - ME 2 :</t>
  </si>
  <si>
    <t>kg</t>
  </si>
  <si>
    <t>Total Prog.</t>
  </si>
  <si>
    <t>p/</t>
  </si>
  <si>
    <t>comp.</t>
  </si>
  <si>
    <t>lotes</t>
  </si>
  <si>
    <t>Entregas da produção</t>
  </si>
  <si>
    <t>Entregas ao Ministério da Saúde</t>
  </si>
  <si>
    <t>Total de UFs</t>
  </si>
  <si>
    <t>PRODUTO</t>
  </si>
  <si>
    <t>LOTE</t>
  </si>
  <si>
    <t>PROGRAMAÇÃO DE PRODUÇÃO MENSAL</t>
  </si>
  <si>
    <t>TOTAL</t>
  </si>
  <si>
    <t>Demanda total (sobra/falta)</t>
  </si>
  <si>
    <t>Código</t>
  </si>
  <si>
    <t>PLANEJAMENTO DE AQUISIÇÕES</t>
  </si>
  <si>
    <t>Descrição</t>
  </si>
  <si>
    <t>Saldo (Estoque) faltará em</t>
  </si>
  <si>
    <t>Preço Unitário</t>
  </si>
  <si>
    <t>x</t>
  </si>
  <si>
    <t>Máx. Lotes</t>
  </si>
  <si>
    <r>
      <rPr>
        <b/>
        <sz val="11"/>
        <color indexed="8"/>
        <rFont val="Calibri"/>
        <family val="2"/>
      </rPr>
      <t>Lote Padrão:</t>
    </r>
    <r>
      <rPr>
        <sz val="11"/>
        <color indexed="8"/>
        <rFont val="Calibri"/>
        <family val="2"/>
      </rPr>
      <t xml:space="preserve"> 20</t>
    </r>
    <r>
      <rPr>
        <sz val="11"/>
        <color theme="1"/>
        <rFont val="Calibri"/>
        <family val="2"/>
        <scheme val="minor"/>
      </rPr>
      <t>0 caixas com 50 cartuchos com 3 blisters com 10 comprimidos</t>
    </r>
  </si>
  <si>
    <t>1ªE</t>
  </si>
  <si>
    <t>2ªE</t>
  </si>
  <si>
    <t>3ªE</t>
  </si>
  <si>
    <t>4ªE</t>
  </si>
  <si>
    <t>5ªE</t>
  </si>
  <si>
    <t>Prazo de validade vencido</t>
  </si>
  <si>
    <t>Und.</t>
  </si>
  <si>
    <t xml:space="preserve">Quantidade de comprimidos de 01 lote Padrão: </t>
  </si>
  <si>
    <t xml:space="preserve">Quantidade de Lotes Necessários para Demanda: </t>
  </si>
  <si>
    <t xml:space="preserve">Quantidade de comprimidos de 01 lote após perdas: </t>
  </si>
  <si>
    <t xml:space="preserve">Quant. de Lotes Faltantes após Baixa no Estoque - MP: </t>
  </si>
  <si>
    <t xml:space="preserve">Quant. de Lotes Faltantes após Baixa no Estoque - REV: </t>
  </si>
  <si>
    <t xml:space="preserve">Quant. de Lotes Faltantes após Baixa no Estoque - ME (Primária): </t>
  </si>
  <si>
    <t xml:space="preserve">Quant. de Lotes Faltantes após Baixa no Estoque - ME (Secundária): </t>
  </si>
  <si>
    <t>Resumo do PMP</t>
  </si>
  <si>
    <t>Entregas ao MS (Contrato)</t>
  </si>
  <si>
    <t>Entregas da produção (Contrato)</t>
  </si>
  <si>
    <t>Validade</t>
  </si>
  <si>
    <t>Prev. de Consumo</t>
  </si>
  <si>
    <t>Lote 01</t>
  </si>
  <si>
    <t>Lote 02</t>
  </si>
  <si>
    <t>Lote 03</t>
  </si>
  <si>
    <t>Lote 04</t>
  </si>
  <si>
    <t>Lote 05</t>
  </si>
  <si>
    <t>Lote 06</t>
  </si>
  <si>
    <t>Lote 07</t>
  </si>
  <si>
    <t>Lote 08</t>
  </si>
  <si>
    <t>Lote 09</t>
  </si>
  <si>
    <t>Lote 10</t>
  </si>
  <si>
    <t>Lote 11</t>
  </si>
  <si>
    <t>Lote 12</t>
  </si>
  <si>
    <t>Lote 13</t>
  </si>
  <si>
    <t>Lote 14</t>
  </si>
  <si>
    <t>STATUS</t>
  </si>
  <si>
    <t>Status</t>
  </si>
  <si>
    <t>CONTROLE DAS VALIDADES</t>
  </si>
  <si>
    <t>Custo Unit.</t>
  </si>
  <si>
    <r>
      <rPr>
        <b/>
        <sz val="11"/>
        <color indexed="8"/>
        <rFont val="Calibri"/>
        <family val="2"/>
      </rPr>
      <t xml:space="preserve">Lote Padrão: </t>
    </r>
    <r>
      <rPr>
        <sz val="11"/>
        <color theme="1"/>
        <rFont val="Calibri"/>
        <family val="2"/>
        <scheme val="minor"/>
      </rPr>
      <t>312 caixas com 50 cartuchos com 3 blisters com 10 comprimidos</t>
    </r>
  </si>
  <si>
    <r>
      <rPr>
        <b/>
        <sz val="11"/>
        <color indexed="8"/>
        <rFont val="Calibri"/>
        <family val="2"/>
      </rPr>
      <t xml:space="preserve">Lote Padrão: </t>
    </r>
    <r>
      <rPr>
        <sz val="11"/>
        <color theme="1"/>
        <rFont val="Calibri"/>
        <family val="2"/>
        <scheme val="minor"/>
      </rPr>
      <t>400 caixas com 125 cartuchos com 3 blisters com 10 comprimidos</t>
    </r>
  </si>
  <si>
    <t>Pendência</t>
  </si>
  <si>
    <t>02298</t>
  </si>
  <si>
    <t xml:space="preserve">Quant. de Lotes Faltantes após Baixa no Estoque - ME (Sec.): </t>
  </si>
  <si>
    <t xml:space="preserve">Quant. de Lotes Faltantes após Baixa no Estoque - ME (Prim.): </t>
  </si>
  <si>
    <t>Mh</t>
  </si>
  <si>
    <r>
      <rPr>
        <b/>
        <sz val="11"/>
        <color indexed="8"/>
        <rFont val="Calibri"/>
        <family val="2"/>
      </rPr>
      <t xml:space="preserve">Lote Padrão: </t>
    </r>
    <r>
      <rPr>
        <sz val="11"/>
        <color theme="1"/>
        <rFont val="Calibri"/>
        <family val="2"/>
        <scheme val="minor"/>
      </rPr>
      <t>217 caixas com 50 cartuchos com 3 blisters com 10 comprimidos</t>
    </r>
  </si>
  <si>
    <t>Aditivo</t>
  </si>
  <si>
    <t>SIMULAÇÃO</t>
  </si>
  <si>
    <t>Pedido</t>
  </si>
  <si>
    <t>Saldo (Est. + Ata + Cont. + C.D.) faltará em</t>
  </si>
  <si>
    <t>Entregas do LAFEPE ao MS</t>
  </si>
  <si>
    <t>ATA DE REGISTRO DE PREÇOS</t>
  </si>
  <si>
    <t>CONTRATO</t>
  </si>
  <si>
    <t>Saldo</t>
  </si>
  <si>
    <t>Validade média (anos)</t>
  </si>
  <si>
    <t xml:space="preserve"> ADITIVO</t>
  </si>
  <si>
    <t>REPOSIÇÃO</t>
  </si>
  <si>
    <t>PROCESSO LICITATÓRIO</t>
  </si>
  <si>
    <t>CRISTÁLIA</t>
  </si>
  <si>
    <t>Entregas da produção - LAFEPE</t>
  </si>
  <si>
    <t>mh</t>
  </si>
  <si>
    <t>und</t>
  </si>
  <si>
    <t>19/060</t>
  </si>
  <si>
    <t>6ªE</t>
  </si>
  <si>
    <r>
      <rPr>
        <b/>
        <sz val="11"/>
        <rFont val="Calibri"/>
        <family val="2"/>
      </rPr>
      <t>Lote Padrão:</t>
    </r>
    <r>
      <rPr>
        <sz val="11"/>
        <rFont val="Calibri"/>
        <family val="2"/>
      </rPr>
      <t xml:space="preserve"> 93</t>
    </r>
    <r>
      <rPr>
        <sz val="11"/>
        <rFont val="Calibri"/>
        <family val="2"/>
        <scheme val="minor"/>
      </rPr>
      <t xml:space="preserve"> caixas com 50 cartuchos e 50 frascos com 30 comprimidos</t>
    </r>
  </si>
  <si>
    <r>
      <rPr>
        <b/>
        <sz val="11"/>
        <rFont val="Calibri"/>
        <family val="2"/>
      </rPr>
      <t>Lote Padrão:</t>
    </r>
    <r>
      <rPr>
        <sz val="11"/>
        <rFont val="Calibri"/>
        <family val="2"/>
      </rPr>
      <t xml:space="preserve"> 267</t>
    </r>
    <r>
      <rPr>
        <sz val="11"/>
        <rFont val="Calibri"/>
        <family val="2"/>
        <scheme val="minor"/>
      </rPr>
      <t xml:space="preserve"> caixas com 50 cartuchos e 50 frascos com 30 comprimidos</t>
    </r>
  </si>
  <si>
    <t>Saldo (Est.+Rep. +C.D.) faltará em</t>
  </si>
  <si>
    <t>Custo Total</t>
  </si>
  <si>
    <t>Unidade</t>
  </si>
  <si>
    <t>19/109</t>
  </si>
  <si>
    <t>19/118</t>
  </si>
  <si>
    <t>Embalagem mínima</t>
  </si>
  <si>
    <t>PREVISÃO DE DEPESAS - COPCP - 2020</t>
  </si>
  <si>
    <t>Posição: 07/04/20</t>
  </si>
  <si>
    <t>Prazo de validade entre 6 (seis) meses e 1 (hum) ano</t>
  </si>
  <si>
    <t>Prazo de validade até 1 (hum) mês</t>
  </si>
  <si>
    <t>Prazo de validade entre 1 (hum) mês e 6 (seis) meses</t>
  </si>
  <si>
    <t>l</t>
  </si>
  <si>
    <t xml:space="preserve">Lote Padrão: </t>
  </si>
  <si>
    <t>01 quilo</t>
  </si>
  <si>
    <t>Quantidade de quilos de 01 lote Padrão :</t>
  </si>
  <si>
    <t>Quantidade de quilos de 01 lote após perdas :</t>
  </si>
  <si>
    <t>20/092</t>
  </si>
  <si>
    <t>20/096</t>
  </si>
  <si>
    <t>20/151</t>
  </si>
  <si>
    <t>21/008</t>
  </si>
  <si>
    <t>21/009</t>
  </si>
  <si>
    <t>21/010</t>
  </si>
  <si>
    <t>Compra Direta ou Dispensa</t>
  </si>
  <si>
    <t>Preço Total do Contrato</t>
  </si>
  <si>
    <t>Preço Total da ARP</t>
  </si>
  <si>
    <t>21/037</t>
  </si>
  <si>
    <t>21/043</t>
  </si>
  <si>
    <t>21/057</t>
  </si>
  <si>
    <t>7ªE</t>
  </si>
  <si>
    <t>8ªE</t>
  </si>
  <si>
    <t>9ªE</t>
  </si>
  <si>
    <r>
      <rPr>
        <b/>
        <sz val="11"/>
        <color indexed="8"/>
        <rFont val="Calibri"/>
        <family val="2"/>
      </rPr>
      <t xml:space="preserve">Lote Padrão: </t>
    </r>
    <r>
      <rPr>
        <sz val="11"/>
        <color theme="1"/>
        <rFont val="Calibri"/>
        <family val="2"/>
        <scheme val="minor"/>
      </rPr>
      <t>1280 caixas com 50 cartuchos com 3 blisters com 10 comprimidos</t>
    </r>
  </si>
  <si>
    <r>
      <rPr>
        <b/>
        <sz val="11"/>
        <color indexed="8"/>
        <rFont val="Calibri"/>
        <family val="2"/>
      </rPr>
      <t xml:space="preserve">Lote Padrão: </t>
    </r>
    <r>
      <rPr>
        <sz val="11"/>
        <color theme="1"/>
        <rFont val="Calibri"/>
        <family val="2"/>
        <scheme val="minor"/>
      </rPr>
      <t>156 caixas com 50 cartuchos com 3 blisters com 10 comprimidos</t>
    </r>
  </si>
  <si>
    <r>
      <rPr>
        <b/>
        <sz val="11"/>
        <color indexed="8"/>
        <rFont val="Calibri"/>
        <family val="2"/>
      </rPr>
      <t xml:space="preserve">Lote Padrão: </t>
    </r>
    <r>
      <rPr>
        <sz val="11"/>
        <color theme="1"/>
        <rFont val="Calibri"/>
        <family val="2"/>
        <scheme val="minor"/>
      </rPr>
      <t>434 caixas com 50 cartuchos com 3 blisters com 10 comprimidos</t>
    </r>
  </si>
  <si>
    <t>21/094</t>
  </si>
  <si>
    <t>21/096</t>
  </si>
  <si>
    <t>21/106</t>
  </si>
  <si>
    <t>21/107</t>
  </si>
  <si>
    <t>22/019</t>
  </si>
  <si>
    <t>21/100</t>
  </si>
  <si>
    <t>22/028</t>
  </si>
  <si>
    <t>22/033</t>
  </si>
  <si>
    <t>22/034</t>
  </si>
  <si>
    <t>22/044</t>
  </si>
  <si>
    <t>Lote 15</t>
  </si>
  <si>
    <t>Lote 17</t>
  </si>
  <si>
    <t>Lote 16</t>
  </si>
  <si>
    <t>Lote 18</t>
  </si>
  <si>
    <t>22/043</t>
  </si>
  <si>
    <t>22/037</t>
  </si>
  <si>
    <t>Lote 20</t>
  </si>
  <si>
    <t>Lote 19</t>
  </si>
  <si>
    <t>Lote 21</t>
  </si>
  <si>
    <t>Lote 22</t>
  </si>
  <si>
    <t>Lote 23</t>
  </si>
  <si>
    <t>Lote 24</t>
  </si>
  <si>
    <t>Lote 25</t>
  </si>
  <si>
    <t>22/007</t>
  </si>
  <si>
    <t>22/009</t>
  </si>
  <si>
    <t>22/048</t>
  </si>
  <si>
    <t>22/051</t>
  </si>
  <si>
    <t>22/052</t>
  </si>
  <si>
    <t>22/053</t>
  </si>
  <si>
    <t>45 ou 25</t>
  </si>
  <si>
    <t>22/057</t>
  </si>
  <si>
    <t>22/060</t>
  </si>
  <si>
    <t>22/064</t>
  </si>
  <si>
    <t>22/068</t>
  </si>
  <si>
    <t>22/069</t>
  </si>
  <si>
    <t>22/047</t>
  </si>
  <si>
    <t>Lote 26</t>
  </si>
  <si>
    <t>Lote 27</t>
  </si>
  <si>
    <t>22/070</t>
  </si>
  <si>
    <t>22/058</t>
  </si>
  <si>
    <t>22/073</t>
  </si>
  <si>
    <t>21/104</t>
  </si>
  <si>
    <t>22/079</t>
  </si>
  <si>
    <t>22/081</t>
  </si>
  <si>
    <t>22/083</t>
  </si>
  <si>
    <t>22/086</t>
  </si>
  <si>
    <t>22/084</t>
  </si>
  <si>
    <t>Fev/24:</t>
  </si>
  <si>
    <t>22/090</t>
  </si>
  <si>
    <t>22/077</t>
  </si>
  <si>
    <t>22/055</t>
  </si>
  <si>
    <t>20/146</t>
  </si>
  <si>
    <t>22/075</t>
  </si>
  <si>
    <t>Mar/24:</t>
  </si>
  <si>
    <t>23/006</t>
  </si>
  <si>
    <t>23/009</t>
  </si>
  <si>
    <t>23/012</t>
  </si>
  <si>
    <t>23/010</t>
  </si>
  <si>
    <t>22/085</t>
  </si>
  <si>
    <t>23/019</t>
  </si>
  <si>
    <t>23/013</t>
  </si>
  <si>
    <t>23/014</t>
  </si>
  <si>
    <t>Abr/24:</t>
  </si>
  <si>
    <t>23/015</t>
  </si>
  <si>
    <t>23/016</t>
  </si>
  <si>
    <t>23/017</t>
  </si>
  <si>
    <t>23/021</t>
  </si>
  <si>
    <t>23/020</t>
  </si>
  <si>
    <t>23/022</t>
  </si>
  <si>
    <t>23/027</t>
  </si>
  <si>
    <r>
      <rPr>
        <b/>
        <sz val="11"/>
        <rFont val="Calibri"/>
        <family val="2"/>
      </rPr>
      <t>Lote Padrão:</t>
    </r>
    <r>
      <rPr>
        <sz val="11"/>
        <rFont val="Calibri"/>
        <family val="2"/>
      </rPr>
      <t xml:space="preserve"> 49</t>
    </r>
    <r>
      <rPr>
        <sz val="11"/>
        <rFont val="Calibri"/>
        <family val="2"/>
        <scheme val="minor"/>
      </rPr>
      <t xml:space="preserve"> caixas com 72 frascos com 30 comprimidos</t>
    </r>
  </si>
  <si>
    <t>23/029</t>
  </si>
  <si>
    <t>23/030</t>
  </si>
  <si>
    <t>23/032</t>
  </si>
  <si>
    <t>23/031</t>
  </si>
  <si>
    <t>22/067</t>
  </si>
  <si>
    <t>25 ou 20</t>
  </si>
  <si>
    <t>15 ou 20</t>
  </si>
  <si>
    <t>20 ou 40</t>
  </si>
  <si>
    <t>Mai/24:</t>
  </si>
  <si>
    <t>23/042</t>
  </si>
  <si>
    <t>Jun/24:</t>
  </si>
  <si>
    <t>23/039</t>
  </si>
  <si>
    <t>23/033</t>
  </si>
  <si>
    <t>13/148</t>
  </si>
  <si>
    <t>23/025</t>
  </si>
  <si>
    <t>13/147</t>
  </si>
  <si>
    <t>23/002</t>
  </si>
  <si>
    <t>23/049</t>
  </si>
  <si>
    <t>23/045</t>
  </si>
  <si>
    <t>23/062</t>
  </si>
  <si>
    <t>Jul/24:</t>
  </si>
  <si>
    <t>Ago/24:</t>
  </si>
  <si>
    <r>
      <rPr>
        <b/>
        <sz val="11"/>
        <color indexed="8"/>
        <rFont val="Calibri"/>
        <family val="2"/>
      </rPr>
      <t>Lote Padrão:</t>
    </r>
    <r>
      <rPr>
        <sz val="11"/>
        <color indexed="8"/>
        <rFont val="Calibri"/>
        <family val="2"/>
      </rPr>
      <t xml:space="preserve"> 2</t>
    </r>
    <r>
      <rPr>
        <sz val="11"/>
        <color theme="1"/>
        <rFont val="Calibri"/>
        <family val="2"/>
        <scheme val="minor"/>
      </rPr>
      <t>000 cartuchos com 10 blisters com 10 comprimidos</t>
    </r>
  </si>
  <si>
    <r>
      <rPr>
        <b/>
        <sz val="11"/>
        <rFont val="Calibri"/>
        <family val="2"/>
      </rPr>
      <t xml:space="preserve">Lote Padrão: </t>
    </r>
    <r>
      <rPr>
        <sz val="11"/>
        <rFont val="Calibri"/>
        <family val="2"/>
        <scheme val="minor"/>
      </rPr>
      <t>1000 cartuchos com 24 blisters com 10 comprimidos</t>
    </r>
  </si>
  <si>
    <t>50 ou 25</t>
  </si>
  <si>
    <t>20, 25 ou 35</t>
  </si>
  <si>
    <t>Set/24:</t>
  </si>
  <si>
    <t>23/117</t>
  </si>
  <si>
    <t>ADT</t>
  </si>
  <si>
    <t>Out/24:</t>
  </si>
  <si>
    <t>23/070</t>
  </si>
  <si>
    <t>23/098</t>
  </si>
  <si>
    <t>Nov/24:</t>
  </si>
  <si>
    <t>Dez/24:</t>
  </si>
  <si>
    <t>Jan/25:</t>
  </si>
  <si>
    <t>23/073</t>
  </si>
  <si>
    <t>23/140</t>
  </si>
  <si>
    <t>23/135</t>
  </si>
  <si>
    <t>23/125</t>
  </si>
  <si>
    <t>23/131</t>
  </si>
  <si>
    <t>23/076</t>
  </si>
  <si>
    <t>23/142</t>
  </si>
  <si>
    <t>23/134</t>
  </si>
  <si>
    <t>23/141</t>
  </si>
  <si>
    <t>23/057</t>
  </si>
  <si>
    <t>23/126</t>
  </si>
  <si>
    <t>23/058</t>
  </si>
  <si>
    <t>23/127</t>
  </si>
  <si>
    <t>23/128</t>
  </si>
  <si>
    <t>23/129</t>
  </si>
  <si>
    <t>23/059</t>
  </si>
  <si>
    <t>23/130</t>
  </si>
  <si>
    <t>Fev/25:</t>
  </si>
  <si>
    <t>23/082</t>
  </si>
  <si>
    <t>23/118</t>
  </si>
  <si>
    <t>Mar/25:</t>
  </si>
  <si>
    <t>PERÍODO : 2024       ATUALIZADO EM : 07/03/2024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</si>
</sst>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0000"/>
    <numFmt numFmtId="165" formatCode="0.000"/>
    <numFmt numFmtId="166" formatCode="0.0000"/>
    <numFmt numFmtId="167" formatCode="0.00000"/>
    <numFmt numFmtId="168" formatCode="0.000000"/>
    <numFmt numFmtId="169" formatCode="_-* #,##0_-;\-* #,##0_-;_-* &quot;-&quot;??_-;_-@_-"/>
    <numFmt numFmtId="170" formatCode="_-* #,##0.000_-;\-* #,##0.000_-;_-* &quot;-&quot;??_-;_-@_-"/>
    <numFmt numFmtId="171" formatCode="#,##0.000"/>
    <numFmt numFmtId="172" formatCode="_-* #,##0.000_-;\-* #,##0.000_-;_-* &quot;-&quot;???_-;_-@_-"/>
    <numFmt numFmtId="173" formatCode="dd/mm/yy;@"/>
    <numFmt numFmtId="174" formatCode="_-* #,##0.0000_-;\-* #,##0.0000_-;_-* &quot;-&quot;??_-;_-@_-"/>
    <numFmt numFmtId="175" formatCode="[$-416]mmm\-yy;@"/>
    <numFmt numFmtId="176" formatCode="0.00000000000000"/>
    <numFmt numFmtId="177" formatCode="[$-416]mmmm\-yy;@"/>
    <numFmt numFmtId="178" formatCode="0.00000000000000000000"/>
    <numFmt numFmtId="179" formatCode="0.00000000000000000000000"/>
    <numFmt numFmtId="180" formatCode="0.0"/>
    <numFmt numFmtId="181" formatCode="#,##0.0000"/>
    <numFmt numFmtId="182" formatCode="0.0000000000000000"/>
    <numFmt numFmtId="183" formatCode="0.00000000000000000"/>
    <numFmt numFmtId="184" formatCode="_-* #,##0.0000000000000000_-;\-* #,##0.0000000000000000_-;_-* &quot;-&quot;??_-;_-@_-"/>
    <numFmt numFmtId="185" formatCode="_-* #,##0.0000000000000000_-;\-* #,##0.0000000000000000_-;_-* &quot;-&quot;????_-;_-@_-"/>
    <numFmt numFmtId="186" formatCode="0.00000000000"/>
    <numFmt numFmtId="187" formatCode="0.0000000000000000000"/>
    <numFmt numFmtId="188" formatCode="0.0000000000000000000000"/>
    <numFmt numFmtId="189" formatCode="_-* #,##0.0000_-;\-* #,##0.0000_-;_-* &quot;-&quot;????_-;_-@_-"/>
  </numFmts>
  <fonts count="5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0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434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20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indexed="8"/>
      <name val="Calibri"/>
      <family val="2"/>
    </font>
    <font>
      <sz val="10"/>
      <color rgb="FF0070C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1"/>
      <name val="Calibri"/>
      <family val="2"/>
    </font>
    <font>
      <sz val="11"/>
      <name val="Wingdings"/>
      <charset val="2"/>
    </font>
    <font>
      <b/>
      <sz val="11"/>
      <color theme="9" tint="-0.499984740745262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</font>
    <font>
      <b/>
      <sz val="10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/>
        <bgColor indexed="64"/>
      </patternFill>
    </fill>
  </fills>
  <borders count="6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641">
    <xf numFmtId="0" fontId="0" fillId="0" borderId="0" xfId="0"/>
    <xf numFmtId="0" fontId="0" fillId="0" borderId="0" xfId="0" applyAlignment="1">
      <alignment horizontal="center"/>
    </xf>
    <xf numFmtId="16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1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65" fontId="0" fillId="0" borderId="2" xfId="0" applyNumberFormat="1" applyBorder="1" applyAlignment="1">
      <alignment horizontal="right"/>
    </xf>
    <xf numFmtId="165" fontId="0" fillId="0" borderId="3" xfId="0" applyNumberFormat="1" applyBorder="1" applyAlignment="1">
      <alignment horizontal="right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left"/>
    </xf>
    <xf numFmtId="164" fontId="0" fillId="0" borderId="0" xfId="0" applyNumberFormat="1" applyAlignment="1">
      <alignment horizontal="center"/>
    </xf>
    <xf numFmtId="166" fontId="0" fillId="0" borderId="3" xfId="0" applyNumberFormat="1" applyBorder="1" applyAlignment="1">
      <alignment horizontal="right"/>
    </xf>
    <xf numFmtId="0" fontId="5" fillId="0" borderId="0" xfId="0" applyFont="1"/>
    <xf numFmtId="167" fontId="0" fillId="0" borderId="3" xfId="0" applyNumberFormat="1" applyBorder="1" applyAlignment="1">
      <alignment horizontal="right"/>
    </xf>
    <xf numFmtId="168" fontId="0" fillId="0" borderId="3" xfId="0" applyNumberFormat="1" applyBorder="1" applyAlignment="1">
      <alignment horizontal="right"/>
    </xf>
    <xf numFmtId="0" fontId="7" fillId="0" borderId="0" xfId="0" applyFont="1"/>
    <xf numFmtId="0" fontId="8" fillId="0" borderId="0" xfId="0" applyFont="1"/>
    <xf numFmtId="170" fontId="3" fillId="0" borderId="0" xfId="1" applyNumberFormat="1" applyFont="1" applyBorder="1" applyAlignment="1">
      <alignment horizontal="right"/>
    </xf>
    <xf numFmtId="170" fontId="9" fillId="0" borderId="0" xfId="1" applyNumberFormat="1" applyFont="1" applyBorder="1" applyAlignment="1">
      <alignment horizontal="right"/>
    </xf>
    <xf numFmtId="0" fontId="0" fillId="0" borderId="3" xfId="0" applyBorder="1" applyAlignment="1">
      <alignment horizontal="center" vertical="center"/>
    </xf>
    <xf numFmtId="167" fontId="0" fillId="0" borderId="3" xfId="0" applyNumberFormat="1" applyBorder="1" applyAlignment="1">
      <alignment horizontal="right" vertical="center"/>
    </xf>
    <xf numFmtId="166" fontId="0" fillId="0" borderId="2" xfId="0" applyNumberFormat="1" applyBorder="1" applyAlignment="1">
      <alignment horizontal="right"/>
    </xf>
    <xf numFmtId="0" fontId="4" fillId="2" borderId="4" xfId="0" applyFont="1" applyFill="1" applyBorder="1" applyAlignment="1">
      <alignment horizontal="center"/>
    </xf>
    <xf numFmtId="169" fontId="4" fillId="2" borderId="3" xfId="1" applyNumberFormat="1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3" fontId="0" fillId="2" borderId="6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7" xfId="0" applyBorder="1" applyAlignment="1">
      <alignment horizontal="center"/>
    </xf>
    <xf numFmtId="0" fontId="4" fillId="0" borderId="0" xfId="0" applyFont="1"/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70" fontId="11" fillId="0" borderId="3" xfId="1" applyNumberFormat="1" applyFont="1" applyBorder="1" applyAlignment="1">
      <alignment horizontal="right"/>
    </xf>
    <xf numFmtId="170" fontId="12" fillId="0" borderId="0" xfId="1" applyNumberFormat="1" applyFont="1" applyBorder="1" applyAlignment="1">
      <alignment horizontal="right"/>
    </xf>
    <xf numFmtId="170" fontId="4" fillId="0" borderId="3" xfId="1" applyNumberFormat="1" applyFont="1" applyBorder="1" applyAlignment="1">
      <alignment horizontal="right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 vertical="center"/>
    </xf>
    <xf numFmtId="3" fontId="0" fillId="0" borderId="0" xfId="0" applyNumberFormat="1"/>
    <xf numFmtId="0" fontId="0" fillId="0" borderId="6" xfId="0" applyBorder="1" applyAlignment="1">
      <alignment horizontal="center" vertical="center"/>
    </xf>
    <xf numFmtId="0" fontId="4" fillId="0" borderId="0" xfId="0" applyFont="1" applyAlignment="1">
      <alignment horizontal="center"/>
    </xf>
    <xf numFmtId="166" fontId="0" fillId="0" borderId="0" xfId="0" applyNumberFormat="1"/>
    <xf numFmtId="0" fontId="0" fillId="0" borderId="3" xfId="0" applyBorder="1"/>
    <xf numFmtId="0" fontId="0" fillId="0" borderId="2" xfId="0" applyBorder="1"/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horizontal="left"/>
    </xf>
    <xf numFmtId="168" fontId="0" fillId="0" borderId="0" xfId="0" applyNumberFormat="1"/>
    <xf numFmtId="3" fontId="4" fillId="0" borderId="6" xfId="0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21" fillId="0" borderId="0" xfId="0" applyFont="1"/>
    <xf numFmtId="0" fontId="4" fillId="3" borderId="6" xfId="0" applyFont="1" applyFill="1" applyBorder="1" applyAlignment="1">
      <alignment horizontal="center"/>
    </xf>
    <xf numFmtId="170" fontId="4" fillId="0" borderId="3" xfId="1" applyNumberFormat="1" applyFont="1" applyFill="1" applyBorder="1" applyAlignment="1">
      <alignment horizontal="right"/>
    </xf>
    <xf numFmtId="170" fontId="11" fillId="0" borderId="3" xfId="1" applyNumberFormat="1" applyFont="1" applyFill="1" applyBorder="1" applyAlignment="1">
      <alignment horizontal="right"/>
    </xf>
    <xf numFmtId="170" fontId="11" fillId="0" borderId="3" xfId="1" applyNumberFormat="1" applyFont="1" applyFill="1" applyBorder="1" applyAlignment="1">
      <alignment horizontal="right" vertical="center"/>
    </xf>
    <xf numFmtId="170" fontId="15" fillId="0" borderId="3" xfId="1" applyNumberFormat="1" applyFont="1" applyFill="1" applyBorder="1" applyAlignment="1">
      <alignment horizontal="right" vertical="center"/>
    </xf>
    <xf numFmtId="170" fontId="15" fillId="0" borderId="3" xfId="1" applyNumberFormat="1" applyFont="1" applyFill="1" applyBorder="1" applyAlignment="1">
      <alignment horizontal="right"/>
    </xf>
    <xf numFmtId="3" fontId="0" fillId="0" borderId="6" xfId="0" applyNumberFormat="1" applyBorder="1"/>
    <xf numFmtId="172" fontId="4" fillId="0" borderId="2" xfId="0" applyNumberFormat="1" applyFont="1" applyBorder="1" applyAlignment="1">
      <alignment horizontal="center" vertical="center"/>
    </xf>
    <xf numFmtId="172" fontId="4" fillId="0" borderId="3" xfId="0" applyNumberFormat="1" applyFont="1" applyBorder="1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2" fillId="0" borderId="0" xfId="0" applyFont="1"/>
    <xf numFmtId="173" fontId="15" fillId="0" borderId="3" xfId="0" applyNumberFormat="1" applyFont="1" applyBorder="1" applyAlignment="1">
      <alignment horizontal="center" vertical="center"/>
    </xf>
    <xf numFmtId="174" fontId="4" fillId="0" borderId="3" xfId="1" applyNumberFormat="1" applyFont="1" applyBorder="1" applyAlignment="1">
      <alignment horizontal="right"/>
    </xf>
    <xf numFmtId="170" fontId="4" fillId="0" borderId="0" xfId="1" applyNumberFormat="1" applyFont="1" applyBorder="1" applyAlignment="1">
      <alignment horizontal="right"/>
    </xf>
    <xf numFmtId="170" fontId="11" fillId="0" borderId="0" xfId="1" applyNumberFormat="1" applyFont="1" applyBorder="1" applyAlignment="1">
      <alignment horizontal="right"/>
    </xf>
    <xf numFmtId="0" fontId="4" fillId="2" borderId="3" xfId="0" applyFont="1" applyFill="1" applyBorder="1"/>
    <xf numFmtId="0" fontId="4" fillId="6" borderId="3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3" borderId="3" xfId="0" applyFont="1" applyFill="1" applyBorder="1" applyAlignment="1">
      <alignment horizontal="center"/>
    </xf>
    <xf numFmtId="169" fontId="4" fillId="2" borderId="8" xfId="1" applyNumberFormat="1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170" fontId="4" fillId="0" borderId="0" xfId="1" applyNumberFormat="1" applyFont="1" applyFill="1" applyBorder="1" applyAlignment="1">
      <alignment horizontal="right"/>
    </xf>
    <xf numFmtId="170" fontId="11" fillId="0" borderId="0" xfId="1" applyNumberFormat="1" applyFont="1" applyFill="1" applyBorder="1" applyAlignment="1">
      <alignment horizontal="right"/>
    </xf>
    <xf numFmtId="167" fontId="0" fillId="0" borderId="2" xfId="0" applyNumberFormat="1" applyBorder="1" applyAlignment="1">
      <alignment horizontal="right"/>
    </xf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right"/>
    </xf>
    <xf numFmtId="0" fontId="0" fillId="0" borderId="13" xfId="0" applyBorder="1"/>
    <xf numFmtId="0" fontId="0" fillId="0" borderId="4" xfId="0" applyBorder="1"/>
    <xf numFmtId="170" fontId="6" fillId="0" borderId="0" xfId="1" applyNumberFormat="1" applyFont="1" applyFill="1" applyBorder="1" applyAlignment="1">
      <alignment horizontal="right"/>
    </xf>
    <xf numFmtId="166" fontId="0" fillId="0" borderId="0" xfId="0" applyNumberFormat="1" applyAlignment="1">
      <alignment horizontal="right"/>
    </xf>
    <xf numFmtId="0" fontId="16" fillId="0" borderId="1" xfId="0" applyFont="1" applyBorder="1"/>
    <xf numFmtId="0" fontId="23" fillId="0" borderId="0" xfId="0" applyFont="1"/>
    <xf numFmtId="0" fontId="13" fillId="3" borderId="0" xfId="0" applyFont="1" applyFill="1"/>
    <xf numFmtId="173" fontId="15" fillId="3" borderId="0" xfId="0" applyNumberFormat="1" applyFont="1" applyFill="1" applyAlignment="1">
      <alignment horizontal="center" vertical="center"/>
    </xf>
    <xf numFmtId="173" fontId="15" fillId="3" borderId="0" xfId="0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0" fontId="2" fillId="3" borderId="0" xfId="0" applyFont="1" applyFill="1"/>
    <xf numFmtId="0" fontId="6" fillId="3" borderId="0" xfId="0" applyFont="1" applyFill="1" applyAlignment="1">
      <alignment horizontal="center"/>
    </xf>
    <xf numFmtId="1" fontId="0" fillId="2" borderId="6" xfId="0" applyNumberForma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16" fillId="0" borderId="0" xfId="0" applyFont="1"/>
    <xf numFmtId="3" fontId="4" fillId="0" borderId="0" xfId="0" applyNumberFormat="1" applyFont="1" applyAlignment="1">
      <alignment horizontal="center"/>
    </xf>
    <xf numFmtId="172" fontId="11" fillId="0" borderId="3" xfId="0" applyNumberFormat="1" applyFont="1" applyBorder="1"/>
    <xf numFmtId="172" fontId="11" fillId="0" borderId="15" xfId="0" applyNumberFormat="1" applyFont="1" applyBorder="1"/>
    <xf numFmtId="172" fontId="11" fillId="0" borderId="14" xfId="0" applyNumberFormat="1" applyFont="1" applyBorder="1"/>
    <xf numFmtId="0" fontId="0" fillId="0" borderId="6" xfId="0" applyBorder="1"/>
    <xf numFmtId="3" fontId="0" fillId="0" borderId="0" xfId="0" applyNumberFormat="1" applyAlignment="1">
      <alignment horizontal="center"/>
    </xf>
    <xf numFmtId="0" fontId="0" fillId="0" borderId="10" xfId="0" applyBorder="1"/>
    <xf numFmtId="0" fontId="24" fillId="0" borderId="0" xfId="0" applyFont="1"/>
    <xf numFmtId="172" fontId="11" fillId="0" borderId="0" xfId="0" applyNumberFormat="1" applyFont="1"/>
    <xf numFmtId="172" fontId="11" fillId="0" borderId="8" xfId="0" applyNumberFormat="1" applyFont="1" applyBorder="1"/>
    <xf numFmtId="0" fontId="25" fillId="0" borderId="0" xfId="0" applyFont="1"/>
    <xf numFmtId="0" fontId="6" fillId="0" borderId="3" xfId="0" applyFont="1" applyBorder="1" applyAlignment="1">
      <alignment horizontal="left" vertical="center"/>
    </xf>
    <xf numFmtId="176" fontId="0" fillId="0" borderId="0" xfId="0" applyNumberFormat="1"/>
    <xf numFmtId="0" fontId="6" fillId="0" borderId="3" xfId="0" applyFont="1" applyBorder="1" applyAlignment="1">
      <alignment horizontal="center"/>
    </xf>
    <xf numFmtId="0" fontId="12" fillId="0" borderId="0" xfId="0" applyFont="1"/>
    <xf numFmtId="3" fontId="16" fillId="0" borderId="0" xfId="0" applyNumberFormat="1" applyFont="1"/>
    <xf numFmtId="3" fontId="0" fillId="0" borderId="3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9" fontId="6" fillId="0" borderId="0" xfId="0" applyNumberFormat="1" applyFont="1"/>
    <xf numFmtId="0" fontId="0" fillId="4" borderId="16" xfId="0" applyFill="1" applyBorder="1"/>
    <xf numFmtId="3" fontId="0" fillId="4" borderId="0" xfId="0" applyNumberFormat="1" applyFill="1"/>
    <xf numFmtId="0" fontId="0" fillId="4" borderId="0" xfId="0" applyFill="1"/>
    <xf numFmtId="173" fontId="0" fillId="4" borderId="0" xfId="0" applyNumberFormat="1" applyFill="1"/>
    <xf numFmtId="0" fontId="0" fillId="4" borderId="17" xfId="0" applyFill="1" applyBorder="1"/>
    <xf numFmtId="0" fontId="0" fillId="4" borderId="11" xfId="0" applyFill="1" applyBorder="1"/>
    <xf numFmtId="0" fontId="0" fillId="4" borderId="4" xfId="0" applyFill="1" applyBorder="1"/>
    <xf numFmtId="0" fontId="0" fillId="4" borderId="1" xfId="0" applyFill="1" applyBorder="1"/>
    <xf numFmtId="0" fontId="0" fillId="4" borderId="18" xfId="0" applyFill="1" applyBorder="1"/>
    <xf numFmtId="3" fontId="0" fillId="4" borderId="13" xfId="0" applyNumberFormat="1" applyFill="1" applyBorder="1"/>
    <xf numFmtId="9" fontId="6" fillId="4" borderId="14" xfId="3" applyFont="1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9" fontId="6" fillId="4" borderId="21" xfId="3" applyFont="1" applyFill="1" applyBorder="1" applyAlignment="1">
      <alignment horizontal="center"/>
    </xf>
    <xf numFmtId="9" fontId="6" fillId="4" borderId="2" xfId="3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3" fontId="0" fillId="4" borderId="0" xfId="0" applyNumberFormat="1" applyFill="1" applyAlignment="1">
      <alignment horizontal="center"/>
    </xf>
    <xf numFmtId="173" fontId="0" fillId="4" borderId="0" xfId="0" applyNumberFormat="1" applyFill="1" applyAlignment="1">
      <alignment horizontal="center"/>
    </xf>
    <xf numFmtId="0" fontId="0" fillId="4" borderId="11" xfId="0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3" fontId="4" fillId="4" borderId="8" xfId="0" applyNumberFormat="1" applyFont="1" applyFill="1" applyBorder="1" applyAlignment="1">
      <alignment horizontal="center"/>
    </xf>
    <xf numFmtId="173" fontId="0" fillId="4" borderId="13" xfId="0" applyNumberFormat="1" applyFill="1" applyBorder="1" applyAlignment="1">
      <alignment horizontal="center"/>
    </xf>
    <xf numFmtId="0" fontId="6" fillId="4" borderId="16" xfId="0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173" fontId="6" fillId="4" borderId="0" xfId="0" applyNumberFormat="1" applyFont="1" applyFill="1" applyAlignment="1">
      <alignment horizontal="center"/>
    </xf>
    <xf numFmtId="0" fontId="17" fillId="4" borderId="0" xfId="0" applyFont="1" applyFill="1" applyAlignment="1">
      <alignment horizontal="center"/>
    </xf>
    <xf numFmtId="0" fontId="17" fillId="4" borderId="1" xfId="0" applyFont="1" applyFill="1" applyBorder="1" applyAlignment="1">
      <alignment horizontal="center"/>
    </xf>
    <xf numFmtId="3" fontId="4" fillId="4" borderId="8" xfId="0" applyNumberFormat="1" applyFont="1" applyFill="1" applyBorder="1"/>
    <xf numFmtId="3" fontId="6" fillId="4" borderId="0" xfId="0" applyNumberFormat="1" applyFont="1" applyFill="1"/>
    <xf numFmtId="0" fontId="4" fillId="2" borderId="6" xfId="0" applyFont="1" applyFill="1" applyBorder="1" applyAlignment="1">
      <alignment horizontal="center"/>
    </xf>
    <xf numFmtId="1" fontId="0" fillId="4" borderId="0" xfId="0" applyNumberFormat="1" applyFill="1" applyAlignment="1">
      <alignment horizontal="center"/>
    </xf>
    <xf numFmtId="0" fontId="29" fillId="0" borderId="0" xfId="0" applyFont="1"/>
    <xf numFmtId="0" fontId="0" fillId="4" borderId="15" xfId="0" applyFill="1" applyBorder="1" applyAlignment="1">
      <alignment horizontal="center"/>
    </xf>
    <xf numFmtId="0" fontId="21" fillId="0" borderId="0" xfId="0" applyFont="1" applyAlignment="1">
      <alignment horizontal="left"/>
    </xf>
    <xf numFmtId="3" fontId="0" fillId="0" borderId="3" xfId="0" applyNumberFormat="1" applyBorder="1"/>
    <xf numFmtId="0" fontId="31" fillId="0" borderId="0" xfId="0" applyFont="1"/>
    <xf numFmtId="0" fontId="6" fillId="4" borderId="15" xfId="0" applyFont="1" applyFill="1" applyBorder="1" applyAlignment="1">
      <alignment horizontal="center"/>
    </xf>
    <xf numFmtId="3" fontId="6" fillId="4" borderId="13" xfId="0" applyNumberFormat="1" applyFont="1" applyFill="1" applyBorder="1"/>
    <xf numFmtId="0" fontId="6" fillId="4" borderId="13" xfId="0" applyFont="1" applyFill="1" applyBorder="1" applyAlignment="1">
      <alignment horizontal="center"/>
    </xf>
    <xf numFmtId="9" fontId="6" fillId="4" borderId="0" xfId="3" applyFont="1" applyFill="1" applyBorder="1" applyAlignment="1">
      <alignment horizontal="center"/>
    </xf>
    <xf numFmtId="9" fontId="6" fillId="0" borderId="0" xfId="3" applyFont="1" applyFill="1" applyBorder="1" applyAlignment="1">
      <alignment horizontal="center"/>
    </xf>
    <xf numFmtId="9" fontId="6" fillId="4" borderId="17" xfId="3" applyFont="1" applyFill="1" applyBorder="1" applyAlignment="1">
      <alignment horizontal="center"/>
    </xf>
    <xf numFmtId="178" fontId="0" fillId="0" borderId="0" xfId="0" applyNumberFormat="1"/>
    <xf numFmtId="179" fontId="0" fillId="0" borderId="0" xfId="0" applyNumberFormat="1"/>
    <xf numFmtId="0" fontId="8" fillId="0" borderId="0" xfId="0" applyFont="1" applyAlignment="1">
      <alignment horizontal="center"/>
    </xf>
    <xf numFmtId="174" fontId="4" fillId="0" borderId="8" xfId="1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3" fontId="4" fillId="2" borderId="6" xfId="0" applyNumberFormat="1" applyFont="1" applyFill="1" applyBorder="1" applyAlignment="1">
      <alignment horizontal="center"/>
    </xf>
    <xf numFmtId="3" fontId="0" fillId="0" borderId="1" xfId="0" applyNumberFormat="1" applyBorder="1"/>
    <xf numFmtId="3" fontId="0" fillId="0" borderId="1" xfId="0" applyNumberFormat="1" applyBorder="1" applyAlignment="1">
      <alignment horizontal="center"/>
    </xf>
    <xf numFmtId="3" fontId="4" fillId="2" borderId="4" xfId="0" applyNumberFormat="1" applyFont="1" applyFill="1" applyBorder="1" applyAlignment="1">
      <alignment horizontal="center"/>
    </xf>
    <xf numFmtId="3" fontId="4" fillId="2" borderId="3" xfId="0" applyNumberFormat="1" applyFont="1" applyFill="1" applyBorder="1" applyAlignment="1">
      <alignment horizontal="center"/>
    </xf>
    <xf numFmtId="3" fontId="4" fillId="2" borderId="3" xfId="1" applyNumberFormat="1" applyFont="1" applyFill="1" applyBorder="1" applyAlignment="1">
      <alignment horizontal="center"/>
    </xf>
    <xf numFmtId="3" fontId="0" fillId="0" borderId="2" xfId="0" applyNumberFormat="1" applyBorder="1"/>
    <xf numFmtId="3" fontId="0" fillId="0" borderId="2" xfId="0" applyNumberFormat="1" applyBorder="1" applyAlignment="1">
      <alignment horizontal="center"/>
    </xf>
    <xf numFmtId="3" fontId="4" fillId="2" borderId="8" xfId="1" applyNumberFormat="1" applyFont="1" applyFill="1" applyBorder="1" applyAlignment="1">
      <alignment horizontal="center"/>
    </xf>
    <xf numFmtId="180" fontId="0" fillId="0" borderId="3" xfId="0" applyNumberFormat="1" applyBorder="1" applyAlignment="1">
      <alignment horizontal="center"/>
    </xf>
    <xf numFmtId="180" fontId="0" fillId="0" borderId="6" xfId="0" applyNumberFormat="1" applyBorder="1" applyAlignment="1">
      <alignment horizontal="center"/>
    </xf>
    <xf numFmtId="0" fontId="15" fillId="7" borderId="9" xfId="0" applyFont="1" applyFill="1" applyBorder="1"/>
    <xf numFmtId="0" fontId="4" fillId="7" borderId="6" xfId="0" applyFont="1" applyFill="1" applyBorder="1"/>
    <xf numFmtId="0" fontId="15" fillId="7" borderId="6" xfId="0" applyFont="1" applyFill="1" applyBorder="1"/>
    <xf numFmtId="17" fontId="15" fillId="8" borderId="6" xfId="0" applyNumberFormat="1" applyFont="1" applyFill="1" applyBorder="1"/>
    <xf numFmtId="171" fontId="0" fillId="0" borderId="3" xfId="0" applyNumberFormat="1" applyBorder="1" applyAlignment="1">
      <alignment horizontal="right"/>
    </xf>
    <xf numFmtId="171" fontId="0" fillId="0" borderId="2" xfId="0" applyNumberFormat="1" applyBorder="1" applyAlignment="1">
      <alignment horizontal="right"/>
    </xf>
    <xf numFmtId="10" fontId="0" fillId="0" borderId="0" xfId="3" applyNumberFormat="1" applyFont="1"/>
    <xf numFmtId="4" fontId="0" fillId="0" borderId="6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0" fontId="33" fillId="0" borderId="0" xfId="0" applyFont="1"/>
    <xf numFmtId="0" fontId="18" fillId="0" borderId="0" xfId="0" applyFont="1"/>
    <xf numFmtId="0" fontId="30" fillId="0" borderId="0" xfId="0" applyFont="1"/>
    <xf numFmtId="3" fontId="18" fillId="0" borderId="0" xfId="0" applyNumberFormat="1" applyFont="1"/>
    <xf numFmtId="0" fontId="18" fillId="0" borderId="0" xfId="0" applyFont="1" applyAlignment="1">
      <alignment horizontal="left"/>
    </xf>
    <xf numFmtId="0" fontId="0" fillId="0" borderId="6" xfId="0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16" fontId="0" fillId="0" borderId="0" xfId="0" applyNumberFormat="1" applyAlignment="1">
      <alignment horizontal="center"/>
    </xf>
    <xf numFmtId="1" fontId="0" fillId="0" borderId="3" xfId="0" applyNumberFormat="1" applyBorder="1" applyAlignment="1">
      <alignment horizontal="center"/>
    </xf>
    <xf numFmtId="183" fontId="0" fillId="0" borderId="0" xfId="0" applyNumberFormat="1" applyAlignment="1">
      <alignment horizontal="right"/>
    </xf>
    <xf numFmtId="182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184" fontId="0" fillId="0" borderId="0" xfId="1" applyNumberFormat="1" applyFont="1" applyBorder="1" applyAlignment="1">
      <alignment horizontal="right"/>
    </xf>
    <xf numFmtId="177" fontId="0" fillId="0" borderId="0" xfId="0" applyNumberFormat="1"/>
    <xf numFmtId="0" fontId="34" fillId="0" borderId="0" xfId="0" applyFont="1"/>
    <xf numFmtId="173" fontId="6" fillId="0" borderId="13" xfId="0" applyNumberFormat="1" applyFont="1" applyBorder="1" applyAlignment="1">
      <alignment horizontal="center"/>
    </xf>
    <xf numFmtId="3" fontId="6" fillId="0" borderId="0" xfId="0" applyNumberFormat="1" applyFont="1"/>
    <xf numFmtId="173" fontId="0" fillId="0" borderId="0" xfId="0" applyNumberFormat="1" applyAlignment="1">
      <alignment horizontal="center"/>
    </xf>
    <xf numFmtId="173" fontId="6" fillId="0" borderId="0" xfId="0" applyNumberFormat="1" applyFont="1" applyAlignment="1">
      <alignment horizontal="center"/>
    </xf>
    <xf numFmtId="9" fontId="0" fillId="4" borderId="2" xfId="3" applyFont="1" applyFill="1" applyBorder="1" applyAlignment="1">
      <alignment horizontal="center"/>
    </xf>
    <xf numFmtId="0" fontId="4" fillId="0" borderId="13" xfId="0" applyFont="1" applyBorder="1"/>
    <xf numFmtId="0" fontId="4" fillId="4" borderId="4" xfId="0" applyFont="1" applyFill="1" applyBorder="1" applyAlignment="1">
      <alignment horizontal="center"/>
    </xf>
    <xf numFmtId="164" fontId="6" fillId="0" borderId="3" xfId="0" applyNumberFormat="1" applyFont="1" applyBorder="1" applyAlignment="1">
      <alignment horizontal="center" vertical="center"/>
    </xf>
    <xf numFmtId="167" fontId="0" fillId="0" borderId="4" xfId="0" applyNumberFormat="1" applyBorder="1" applyAlignment="1">
      <alignment horizontal="right"/>
    </xf>
    <xf numFmtId="0" fontId="35" fillId="0" borderId="3" xfId="0" applyFont="1" applyBorder="1"/>
    <xf numFmtId="169" fontId="11" fillId="0" borderId="3" xfId="1" applyNumberFormat="1" applyFont="1" applyBorder="1" applyAlignment="1">
      <alignment horizontal="right"/>
    </xf>
    <xf numFmtId="173" fontId="16" fillId="3" borderId="0" xfId="0" applyNumberFormat="1" applyFont="1" applyFill="1" applyAlignment="1">
      <alignment horizontal="center" vertical="center"/>
    </xf>
    <xf numFmtId="170" fontId="16" fillId="0" borderId="3" xfId="1" applyNumberFormat="1" applyFont="1" applyFill="1" applyBorder="1" applyAlignment="1">
      <alignment horizontal="right" vertical="center"/>
    </xf>
    <xf numFmtId="172" fontId="16" fillId="0" borderId="2" xfId="0" applyNumberFormat="1" applyFont="1" applyBorder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36" fillId="3" borderId="0" xfId="0" applyFont="1" applyFill="1"/>
    <xf numFmtId="0" fontId="16" fillId="3" borderId="0" xfId="0" applyFont="1" applyFill="1"/>
    <xf numFmtId="170" fontId="16" fillId="0" borderId="3" xfId="1" applyNumberFormat="1" applyFont="1" applyFill="1" applyBorder="1" applyAlignment="1">
      <alignment horizontal="right"/>
    </xf>
    <xf numFmtId="0" fontId="16" fillId="3" borderId="0" xfId="0" applyFont="1" applyFill="1" applyAlignment="1">
      <alignment horizontal="center"/>
    </xf>
    <xf numFmtId="0" fontId="37" fillId="3" borderId="0" xfId="0" applyFont="1" applyFill="1"/>
    <xf numFmtId="0" fontId="0" fillId="0" borderId="24" xfId="0" applyBorder="1" applyAlignment="1">
      <alignment horizontal="left" vertical="center" wrapText="1"/>
    </xf>
    <xf numFmtId="170" fontId="4" fillId="0" borderId="3" xfId="1" applyNumberFormat="1" applyFont="1" applyBorder="1" applyAlignment="1">
      <alignment horizontal="right" vertical="center"/>
    </xf>
    <xf numFmtId="0" fontId="6" fillId="0" borderId="3" xfId="0" applyFont="1" applyBorder="1" applyAlignment="1">
      <alignment horizontal="left"/>
    </xf>
    <xf numFmtId="0" fontId="6" fillId="0" borderId="3" xfId="0" applyFont="1" applyBorder="1"/>
    <xf numFmtId="0" fontId="0" fillId="0" borderId="18" xfId="0" applyBorder="1" applyAlignment="1">
      <alignment wrapText="1"/>
    </xf>
    <xf numFmtId="170" fontId="0" fillId="3" borderId="0" xfId="0" applyNumberFormat="1" applyFill="1"/>
    <xf numFmtId="170" fontId="4" fillId="0" borderId="3" xfId="0" applyNumberFormat="1" applyFont="1" applyBorder="1" applyAlignment="1">
      <alignment horizontal="center" vertical="center"/>
    </xf>
    <xf numFmtId="170" fontId="0" fillId="3" borderId="0" xfId="0" applyNumberFormat="1" applyFill="1" applyAlignment="1">
      <alignment horizontal="center"/>
    </xf>
    <xf numFmtId="170" fontId="4" fillId="0" borderId="2" xfId="0" applyNumberFormat="1" applyFont="1" applyBorder="1" applyAlignment="1">
      <alignment horizontal="center" vertical="center"/>
    </xf>
    <xf numFmtId="170" fontId="0" fillId="3" borderId="0" xfId="0" applyNumberFormat="1" applyFill="1" applyAlignment="1">
      <alignment horizontal="center" vertical="center"/>
    </xf>
    <xf numFmtId="170" fontId="19" fillId="3" borderId="0" xfId="0" applyNumberFormat="1" applyFont="1" applyFill="1"/>
    <xf numFmtId="170" fontId="13" fillId="3" borderId="0" xfId="0" applyNumberFormat="1" applyFont="1" applyFill="1"/>
    <xf numFmtId="170" fontId="20" fillId="3" borderId="0" xfId="0" applyNumberFormat="1" applyFont="1" applyFill="1" applyAlignment="1">
      <alignment horizontal="center"/>
    </xf>
    <xf numFmtId="170" fontId="13" fillId="3" borderId="0" xfId="0" applyNumberFormat="1" applyFont="1" applyFill="1" applyAlignment="1">
      <alignment vertical="center"/>
    </xf>
    <xf numFmtId="170" fontId="6" fillId="3" borderId="0" xfId="0" applyNumberFormat="1" applyFont="1" applyFill="1" applyAlignment="1">
      <alignment horizontal="center" vertical="center"/>
    </xf>
    <xf numFmtId="170" fontId="15" fillId="0" borderId="2" xfId="0" applyNumberFormat="1" applyFont="1" applyBorder="1" applyAlignment="1">
      <alignment horizontal="center" vertical="center"/>
    </xf>
    <xf numFmtId="170" fontId="6" fillId="3" borderId="0" xfId="0" applyNumberFormat="1" applyFont="1" applyFill="1"/>
    <xf numFmtId="170" fontId="12" fillId="3" borderId="0" xfId="0" applyNumberFormat="1" applyFont="1" applyFill="1" applyAlignment="1">
      <alignment horizontal="center" vertical="center"/>
    </xf>
    <xf numFmtId="170" fontId="11" fillId="0" borderId="2" xfId="0" applyNumberFormat="1" applyFont="1" applyBorder="1" applyAlignment="1">
      <alignment horizontal="center" vertical="center"/>
    </xf>
    <xf numFmtId="170" fontId="27" fillId="3" borderId="0" xfId="0" applyNumberFormat="1" applyFont="1" applyFill="1"/>
    <xf numFmtId="170" fontId="12" fillId="3" borderId="0" xfId="0" applyNumberFormat="1" applyFont="1" applyFill="1"/>
    <xf numFmtId="170" fontId="0" fillId="0" borderId="3" xfId="0" applyNumberFormat="1" applyBorder="1" applyAlignment="1">
      <alignment horizontal="center"/>
    </xf>
    <xf numFmtId="170" fontId="0" fillId="0" borderId="3" xfId="0" applyNumberFormat="1" applyBorder="1" applyAlignment="1">
      <alignment horizontal="center" vertical="center"/>
    </xf>
    <xf numFmtId="170" fontId="6" fillId="0" borderId="3" xfId="0" applyNumberFormat="1" applyFont="1" applyBorder="1" applyAlignment="1">
      <alignment horizontal="center" vertical="center"/>
    </xf>
    <xf numFmtId="170" fontId="6" fillId="0" borderId="6" xfId="0" applyNumberFormat="1" applyFont="1" applyBorder="1" applyAlignment="1">
      <alignment horizontal="center" vertical="center"/>
    </xf>
    <xf numFmtId="170" fontId="0" fillId="0" borderId="6" xfId="0" applyNumberFormat="1" applyBorder="1" applyAlignment="1">
      <alignment horizontal="center" vertical="center"/>
    </xf>
    <xf numFmtId="0" fontId="6" fillId="0" borderId="6" xfId="0" applyFont="1" applyBorder="1" applyAlignment="1">
      <alignment horizontal="left" vertical="center"/>
    </xf>
    <xf numFmtId="170" fontId="0" fillId="0" borderId="0" xfId="0" applyNumberFormat="1"/>
    <xf numFmtId="170" fontId="0" fillId="0" borderId="2" xfId="0" applyNumberFormat="1" applyBorder="1" applyAlignment="1">
      <alignment horizontal="center"/>
    </xf>
    <xf numFmtId="172" fontId="0" fillId="0" borderId="3" xfId="0" applyNumberFormat="1" applyBorder="1" applyAlignment="1">
      <alignment horizontal="center"/>
    </xf>
    <xf numFmtId="172" fontId="0" fillId="0" borderId="0" xfId="0" applyNumberFormat="1"/>
    <xf numFmtId="0" fontId="15" fillId="0" borderId="0" xfId="0" applyFont="1"/>
    <xf numFmtId="0" fontId="38" fillId="11" borderId="3" xfId="0" applyFont="1" applyFill="1" applyBorder="1" applyAlignment="1">
      <alignment horizontal="center"/>
    </xf>
    <xf numFmtId="0" fontId="38" fillId="12" borderId="3" xfId="0" applyFont="1" applyFill="1" applyBorder="1" applyAlignment="1">
      <alignment horizontal="center"/>
    </xf>
    <xf numFmtId="0" fontId="38" fillId="12" borderId="8" xfId="0" applyFont="1" applyFill="1" applyBorder="1" applyAlignment="1">
      <alignment horizontal="center"/>
    </xf>
    <xf numFmtId="172" fontId="11" fillId="0" borderId="3" xfId="1" applyNumberFormat="1" applyFont="1" applyBorder="1" applyAlignment="1">
      <alignment horizontal="right"/>
    </xf>
    <xf numFmtId="177" fontId="15" fillId="0" borderId="0" xfId="0" applyNumberFormat="1" applyFont="1"/>
    <xf numFmtId="0" fontId="38" fillId="11" borderId="4" xfId="0" applyFont="1" applyFill="1" applyBorder="1" applyAlignment="1">
      <alignment horizontal="center"/>
    </xf>
    <xf numFmtId="170" fontId="11" fillId="0" borderId="2" xfId="1" applyNumberFormat="1" applyFont="1" applyFill="1" applyBorder="1" applyAlignment="1">
      <alignment horizontal="right" vertical="center"/>
    </xf>
    <xf numFmtId="170" fontId="11" fillId="0" borderId="2" xfId="1" applyNumberFormat="1" applyFont="1" applyFill="1" applyBorder="1" applyAlignment="1">
      <alignment horizontal="right"/>
    </xf>
    <xf numFmtId="0" fontId="0" fillId="0" borderId="2" xfId="0" applyBorder="1" applyAlignment="1">
      <alignment horizontal="left"/>
    </xf>
    <xf numFmtId="164" fontId="0" fillId="0" borderId="3" xfId="0" applyNumberFormat="1" applyBorder="1" applyAlignment="1">
      <alignment horizontal="center" wrapText="1"/>
    </xf>
    <xf numFmtId="17" fontId="4" fillId="6" borderId="8" xfId="0" applyNumberFormat="1" applyFont="1" applyFill="1" applyBorder="1" applyAlignment="1">
      <alignment horizontal="center"/>
    </xf>
    <xf numFmtId="0" fontId="0" fillId="4" borderId="12" xfId="0" applyFill="1" applyBorder="1"/>
    <xf numFmtId="3" fontId="39" fillId="8" borderId="6" xfId="0" applyNumberFormat="1" applyFont="1" applyFill="1" applyBorder="1"/>
    <xf numFmtId="3" fontId="39" fillId="7" borderId="6" xfId="0" applyNumberFormat="1" applyFont="1" applyFill="1" applyBorder="1"/>
    <xf numFmtId="0" fontId="6" fillId="0" borderId="29" xfId="0" applyFont="1" applyBorder="1" applyAlignment="1" applyProtection="1">
      <alignment horizontal="center"/>
      <protection locked="0"/>
    </xf>
    <xf numFmtId="165" fontId="6" fillId="0" borderId="30" xfId="0" applyNumberFormat="1" applyFont="1" applyBorder="1" applyAlignment="1" applyProtection="1">
      <alignment horizontal="center" vertical="center"/>
      <protection locked="0"/>
    </xf>
    <xf numFmtId="165" fontId="6" fillId="5" borderId="0" xfId="0" applyNumberFormat="1" applyFont="1" applyFill="1" applyAlignment="1" applyProtection="1">
      <alignment horizontal="center" vertical="center"/>
      <protection locked="0"/>
    </xf>
    <xf numFmtId="0" fontId="6" fillId="0" borderId="30" xfId="0" applyFont="1" applyBorder="1" applyAlignment="1" applyProtection="1">
      <alignment horizontal="center" vertical="center"/>
      <protection locked="0"/>
    </xf>
    <xf numFmtId="0" fontId="6" fillId="5" borderId="0" xfId="0" applyFont="1" applyFill="1" applyAlignment="1" applyProtection="1">
      <alignment horizontal="center" vertical="center"/>
      <protection locked="0"/>
    </xf>
    <xf numFmtId="3" fontId="16" fillId="4" borderId="16" xfId="0" applyNumberFormat="1" applyFont="1" applyFill="1" applyBorder="1"/>
    <xf numFmtId="0" fontId="16" fillId="4" borderId="17" xfId="0" applyFont="1" applyFill="1" applyBorder="1"/>
    <xf numFmtId="3" fontId="16" fillId="4" borderId="15" xfId="0" applyNumberFormat="1" applyFont="1" applyFill="1" applyBorder="1"/>
    <xf numFmtId="0" fontId="16" fillId="4" borderId="12" xfId="0" applyFont="1" applyFill="1" applyBorder="1"/>
    <xf numFmtId="0" fontId="0" fillId="4" borderId="16" xfId="0" applyFill="1" applyBorder="1" applyAlignment="1">
      <alignment horizontal="left"/>
    </xf>
    <xf numFmtId="0" fontId="0" fillId="4" borderId="11" xfId="0" applyFill="1" applyBorder="1" applyAlignment="1">
      <alignment horizontal="left"/>
    </xf>
    <xf numFmtId="0" fontId="18" fillId="4" borderId="11" xfId="0" applyFont="1" applyFill="1" applyBorder="1" applyAlignment="1">
      <alignment horizontal="left"/>
    </xf>
    <xf numFmtId="0" fontId="30" fillId="4" borderId="18" xfId="0" applyFont="1" applyFill="1" applyBorder="1"/>
    <xf numFmtId="0" fontId="18" fillId="4" borderId="11" xfId="0" applyFont="1" applyFill="1" applyBorder="1"/>
    <xf numFmtId="0" fontId="16" fillId="0" borderId="0" xfId="0" applyFont="1" applyAlignment="1">
      <alignment horizontal="center"/>
    </xf>
    <xf numFmtId="173" fontId="6" fillId="4" borderId="13" xfId="0" applyNumberFormat="1" applyFont="1" applyFill="1" applyBorder="1" applyAlignment="1">
      <alignment horizontal="center"/>
    </xf>
    <xf numFmtId="164" fontId="6" fillId="0" borderId="3" xfId="0" applyNumberFormat="1" applyFont="1" applyBorder="1" applyAlignment="1">
      <alignment horizontal="center"/>
    </xf>
    <xf numFmtId="0" fontId="6" fillId="0" borderId="3" xfId="0" applyFont="1" applyBorder="1" applyAlignment="1">
      <alignment vertical="center"/>
    </xf>
    <xf numFmtId="0" fontId="6" fillId="0" borderId="3" xfId="0" applyFont="1" applyBorder="1" applyAlignment="1">
      <alignment horizontal="center" vertical="center"/>
    </xf>
    <xf numFmtId="165" fontId="6" fillId="0" borderId="3" xfId="0" applyNumberFormat="1" applyFont="1" applyBorder="1" applyAlignment="1">
      <alignment horizontal="center"/>
    </xf>
    <xf numFmtId="0" fontId="6" fillId="0" borderId="2" xfId="0" applyFont="1" applyBorder="1"/>
    <xf numFmtId="173" fontId="21" fillId="3" borderId="0" xfId="0" applyNumberFormat="1" applyFont="1" applyFill="1" applyAlignment="1">
      <alignment horizontal="center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15" fillId="0" borderId="0" xfId="0" applyFont="1" applyAlignment="1" applyProtection="1">
      <alignment horizontal="left"/>
      <protection locked="0"/>
    </xf>
    <xf numFmtId="44" fontId="6" fillId="0" borderId="0" xfId="2" applyFont="1" applyBorder="1" applyAlignment="1" applyProtection="1">
      <alignment horizontal="center"/>
      <protection locked="0"/>
    </xf>
    <xf numFmtId="44" fontId="6" fillId="0" borderId="0" xfId="2" applyFont="1" applyFill="1" applyBorder="1" applyAlignment="1" applyProtection="1">
      <alignment horizontal="center"/>
      <protection locked="0"/>
    </xf>
    <xf numFmtId="0" fontId="15" fillId="3" borderId="37" xfId="0" applyFont="1" applyFill="1" applyBorder="1" applyAlignment="1" applyProtection="1">
      <alignment horizontal="center"/>
      <protection locked="0"/>
    </xf>
    <xf numFmtId="0" fontId="15" fillId="3" borderId="38" xfId="0" applyFont="1" applyFill="1" applyBorder="1" applyAlignment="1" applyProtection="1">
      <alignment horizontal="center"/>
      <protection locked="0"/>
    </xf>
    <xf numFmtId="0" fontId="15" fillId="3" borderId="20" xfId="0" applyFont="1" applyFill="1" applyBorder="1" applyAlignment="1" applyProtection="1">
      <alignment horizontal="center"/>
      <protection locked="0"/>
    </xf>
    <xf numFmtId="0" fontId="15" fillId="5" borderId="0" xfId="0" applyFont="1" applyFill="1" applyAlignment="1" applyProtection="1">
      <alignment horizontal="center"/>
      <protection locked="0"/>
    </xf>
    <xf numFmtId="0" fontId="15" fillId="0" borderId="0" xfId="0" applyFont="1" applyAlignment="1" applyProtection="1">
      <alignment horizontal="center"/>
      <protection locked="0"/>
    </xf>
    <xf numFmtId="44" fontId="15" fillId="3" borderId="38" xfId="2" applyFont="1" applyFill="1" applyBorder="1" applyAlignment="1" applyProtection="1">
      <alignment horizontal="center"/>
      <protection locked="0"/>
    </xf>
    <xf numFmtId="0" fontId="15" fillId="3" borderId="40" xfId="0" applyFont="1" applyFill="1" applyBorder="1" applyAlignment="1" applyProtection="1">
      <alignment horizontal="center"/>
      <protection locked="0"/>
    </xf>
    <xf numFmtId="0" fontId="6" fillId="0" borderId="16" xfId="0" applyFont="1" applyBorder="1" applyProtection="1">
      <protection locked="0"/>
    </xf>
    <xf numFmtId="164" fontId="6" fillId="0" borderId="26" xfId="0" applyNumberFormat="1" applyFont="1" applyBorder="1" applyAlignment="1" applyProtection="1">
      <alignment horizontal="center"/>
      <protection locked="0"/>
    </xf>
    <xf numFmtId="0" fontId="6" fillId="0" borderId="26" xfId="0" applyFont="1" applyBorder="1" applyAlignment="1" applyProtection="1">
      <alignment horizontal="center"/>
      <protection locked="0"/>
    </xf>
    <xf numFmtId="181" fontId="6" fillId="0" borderId="27" xfId="0" applyNumberFormat="1" applyFont="1" applyBorder="1" applyAlignment="1" applyProtection="1">
      <alignment horizontal="center"/>
      <protection locked="0"/>
    </xf>
    <xf numFmtId="44" fontId="6" fillId="0" borderId="27" xfId="2" applyFont="1" applyBorder="1" applyAlignment="1" applyProtection="1">
      <alignment horizontal="center"/>
      <protection locked="0"/>
    </xf>
    <xf numFmtId="173" fontId="6" fillId="0" borderId="27" xfId="0" applyNumberFormat="1" applyFont="1" applyBorder="1" applyAlignment="1" applyProtection="1">
      <alignment horizontal="center"/>
      <protection locked="0"/>
    </xf>
    <xf numFmtId="177" fontId="6" fillId="0" borderId="34" xfId="0" applyNumberFormat="1" applyFont="1" applyBorder="1" applyAlignment="1">
      <alignment horizontal="center"/>
    </xf>
    <xf numFmtId="0" fontId="32" fillId="0" borderId="28" xfId="0" applyFont="1" applyBorder="1" applyAlignment="1">
      <alignment horizontal="center"/>
    </xf>
    <xf numFmtId="0" fontId="6" fillId="3" borderId="0" xfId="0" applyFont="1" applyFill="1" applyAlignment="1" applyProtection="1">
      <alignment horizontal="center"/>
      <protection locked="0"/>
    </xf>
    <xf numFmtId="164" fontId="6" fillId="0" borderId="29" xfId="0" applyNumberFormat="1" applyFont="1" applyBorder="1" applyAlignment="1" applyProtection="1">
      <alignment horizontal="center"/>
      <protection locked="0"/>
    </xf>
    <xf numFmtId="181" fontId="6" fillId="0" borderId="6" xfId="0" applyNumberFormat="1" applyFont="1" applyBorder="1" applyAlignment="1" applyProtection="1">
      <alignment horizontal="center"/>
      <protection locked="0"/>
    </xf>
    <xf numFmtId="44" fontId="6" fillId="0" borderId="6" xfId="2" applyFont="1" applyBorder="1" applyAlignment="1" applyProtection="1">
      <alignment horizontal="center"/>
      <protection locked="0"/>
    </xf>
    <xf numFmtId="173" fontId="6" fillId="0" borderId="6" xfId="0" applyNumberFormat="1" applyFont="1" applyBorder="1" applyAlignment="1" applyProtection="1">
      <alignment horizontal="center"/>
      <protection locked="0"/>
    </xf>
    <xf numFmtId="177" fontId="6" fillId="0" borderId="22" xfId="0" applyNumberFormat="1" applyFont="1" applyBorder="1" applyAlignment="1">
      <alignment horizontal="center"/>
    </xf>
    <xf numFmtId="0" fontId="32" fillId="0" borderId="30" xfId="0" applyFont="1" applyBorder="1" applyAlignment="1">
      <alignment horizontal="center"/>
    </xf>
    <xf numFmtId="164" fontId="6" fillId="0" borderId="44" xfId="0" applyNumberFormat="1" applyFont="1" applyBorder="1" applyAlignment="1" applyProtection="1">
      <alignment horizontal="center"/>
      <protection locked="0"/>
    </xf>
    <xf numFmtId="165" fontId="6" fillId="0" borderId="36" xfId="0" applyNumberFormat="1" applyFont="1" applyBorder="1" applyAlignment="1" applyProtection="1">
      <alignment horizontal="center"/>
      <protection locked="0"/>
    </xf>
    <xf numFmtId="165" fontId="6" fillId="5" borderId="0" xfId="0" applyNumberFormat="1" applyFont="1" applyFill="1" applyAlignment="1" applyProtection="1">
      <alignment horizontal="center"/>
      <protection locked="0"/>
    </xf>
    <xf numFmtId="44" fontId="6" fillId="0" borderId="6" xfId="2" applyFont="1" applyFill="1" applyBorder="1" applyAlignment="1" applyProtection="1">
      <alignment horizontal="center"/>
      <protection locked="0"/>
    </xf>
    <xf numFmtId="164" fontId="6" fillId="0" borderId="29" xfId="0" applyNumberFormat="1" applyFont="1" applyBorder="1" applyAlignment="1">
      <alignment horizontal="center"/>
    </xf>
    <xf numFmtId="165" fontId="6" fillId="0" borderId="30" xfId="0" applyNumberFormat="1" applyFont="1" applyBorder="1" applyAlignment="1" applyProtection="1">
      <alignment horizontal="center"/>
      <protection locked="0"/>
    </xf>
    <xf numFmtId="164" fontId="6" fillId="0" borderId="43" xfId="0" applyNumberFormat="1" applyFont="1" applyBorder="1" applyAlignment="1" applyProtection="1">
      <alignment horizontal="center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44" fontId="6" fillId="0" borderId="32" xfId="2" applyFont="1" applyBorder="1" applyAlignment="1" applyProtection="1">
      <alignment horizontal="center"/>
      <protection locked="0"/>
    </xf>
    <xf numFmtId="173" fontId="6" fillId="0" borderId="32" xfId="0" applyNumberFormat="1" applyFont="1" applyBorder="1" applyAlignment="1" applyProtection="1">
      <alignment horizontal="center"/>
      <protection locked="0"/>
    </xf>
    <xf numFmtId="0" fontId="32" fillId="0" borderId="33" xfId="0" applyFont="1" applyBorder="1" applyAlignment="1">
      <alignment horizontal="center"/>
    </xf>
    <xf numFmtId="165" fontId="6" fillId="0" borderId="28" xfId="0" applyNumberFormat="1" applyFont="1" applyBorder="1" applyAlignment="1" applyProtection="1">
      <alignment horizontal="center"/>
      <protection locked="0"/>
    </xf>
    <xf numFmtId="0" fontId="6" fillId="0" borderId="27" xfId="0" applyFont="1" applyBorder="1" applyAlignment="1" applyProtection="1">
      <alignment horizontal="center"/>
      <protection locked="0"/>
    </xf>
    <xf numFmtId="0" fontId="6" fillId="0" borderId="6" xfId="0" applyFont="1" applyBorder="1" applyAlignment="1" applyProtection="1">
      <alignment horizontal="center"/>
      <protection locked="0"/>
    </xf>
    <xf numFmtId="0" fontId="32" fillId="0" borderId="7" xfId="0" applyFont="1" applyBorder="1" applyAlignment="1">
      <alignment horizontal="center"/>
    </xf>
    <xf numFmtId="0" fontId="6" fillId="0" borderId="44" xfId="0" applyFont="1" applyBorder="1" applyAlignment="1" applyProtection="1">
      <alignment horizontal="center"/>
      <protection locked="0"/>
    </xf>
    <xf numFmtId="181" fontId="6" fillId="0" borderId="24" xfId="0" applyNumberFormat="1" applyFont="1" applyBorder="1" applyAlignment="1" applyProtection="1">
      <alignment horizontal="center"/>
      <protection locked="0"/>
    </xf>
    <xf numFmtId="44" fontId="6" fillId="0" borderId="24" xfId="2" applyFont="1" applyBorder="1" applyAlignment="1" applyProtection="1">
      <alignment horizontal="center"/>
      <protection locked="0"/>
    </xf>
    <xf numFmtId="173" fontId="6" fillId="0" borderId="24" xfId="0" applyNumberFormat="1" applyFont="1" applyBorder="1" applyAlignment="1" applyProtection="1">
      <alignment horizontal="center"/>
      <protection locked="0"/>
    </xf>
    <xf numFmtId="177" fontId="6" fillId="0" borderId="9" xfId="0" applyNumberFormat="1" applyFont="1" applyBorder="1" applyAlignment="1">
      <alignment horizontal="center"/>
    </xf>
    <xf numFmtId="0" fontId="32" fillId="0" borderId="36" xfId="0" applyFont="1" applyBorder="1" applyAlignment="1">
      <alignment horizontal="center"/>
    </xf>
    <xf numFmtId="0" fontId="6" fillId="0" borderId="24" xfId="0" applyFont="1" applyBorder="1" applyAlignment="1" applyProtection="1">
      <alignment horizontal="center"/>
      <protection locked="0"/>
    </xf>
    <xf numFmtId="0" fontId="6" fillId="0" borderId="31" xfId="0" applyFont="1" applyBorder="1" applyAlignment="1" applyProtection="1">
      <alignment horizontal="center"/>
      <protection locked="0"/>
    </xf>
    <xf numFmtId="0" fontId="6" fillId="0" borderId="28" xfId="0" applyFont="1" applyBorder="1" applyAlignment="1" applyProtection="1">
      <alignment horizontal="center"/>
      <protection locked="0"/>
    </xf>
    <xf numFmtId="0" fontId="6" fillId="5" borderId="0" xfId="0" applyFont="1" applyFill="1" applyAlignment="1" applyProtection="1">
      <alignment horizontal="center"/>
      <protection locked="0"/>
    </xf>
    <xf numFmtId="0" fontId="6" fillId="0" borderId="30" xfId="0" applyFont="1" applyBorder="1" applyAlignment="1" applyProtection="1">
      <alignment horizontal="center"/>
      <protection locked="0"/>
    </xf>
    <xf numFmtId="44" fontId="6" fillId="0" borderId="22" xfId="2" applyFont="1" applyBorder="1" applyAlignment="1" applyProtection="1">
      <alignment horizontal="center"/>
      <protection locked="0"/>
    </xf>
    <xf numFmtId="173" fontId="6" fillId="0" borderId="22" xfId="0" applyNumberFormat="1" applyFont="1" applyBorder="1" applyAlignment="1" applyProtection="1">
      <alignment horizontal="center"/>
      <protection locked="0"/>
    </xf>
    <xf numFmtId="0" fontId="6" fillId="0" borderId="29" xfId="0" applyFont="1" applyBorder="1" applyAlignment="1">
      <alignment horizontal="center"/>
    </xf>
    <xf numFmtId="44" fontId="6" fillId="0" borderId="22" xfId="2" applyFont="1" applyFill="1" applyBorder="1" applyAlignment="1" applyProtection="1">
      <alignment horizontal="center"/>
      <protection locked="0"/>
    </xf>
    <xf numFmtId="0" fontId="6" fillId="0" borderId="36" xfId="0" applyFont="1" applyBorder="1" applyAlignment="1" applyProtection="1">
      <alignment horizontal="center" vertical="center"/>
      <protection locked="0"/>
    </xf>
    <xf numFmtId="44" fontId="6" fillId="0" borderId="9" xfId="2" applyFont="1" applyBorder="1" applyAlignment="1" applyProtection="1">
      <alignment horizontal="center"/>
      <protection locked="0"/>
    </xf>
    <xf numFmtId="173" fontId="6" fillId="0" borderId="9" xfId="0" applyNumberFormat="1" applyFont="1" applyBorder="1" applyAlignment="1" applyProtection="1">
      <alignment horizontal="center"/>
      <protection locked="0"/>
    </xf>
    <xf numFmtId="170" fontId="6" fillId="0" borderId="30" xfId="0" applyNumberFormat="1" applyFont="1" applyBorder="1" applyAlignment="1">
      <alignment horizontal="center" vertical="center"/>
    </xf>
    <xf numFmtId="177" fontId="6" fillId="0" borderId="6" xfId="0" applyNumberFormat="1" applyFont="1" applyBorder="1" applyAlignment="1">
      <alignment horizontal="center"/>
    </xf>
    <xf numFmtId="0" fontId="6" fillId="0" borderId="32" xfId="0" applyFont="1" applyBorder="1" applyAlignment="1" applyProtection="1">
      <alignment horizontal="center"/>
      <protection locked="0"/>
    </xf>
    <xf numFmtId="16" fontId="6" fillId="0" borderId="32" xfId="0" applyNumberFormat="1" applyFont="1" applyBorder="1" applyAlignment="1" applyProtection="1">
      <alignment horizontal="center"/>
      <protection locked="0"/>
    </xf>
    <xf numFmtId="177" fontId="6" fillId="0" borderId="32" xfId="0" applyNumberFormat="1" applyFont="1" applyBorder="1" applyAlignment="1">
      <alignment horizontal="center"/>
    </xf>
    <xf numFmtId="170" fontId="15" fillId="3" borderId="0" xfId="0" applyNumberFormat="1" applyFont="1" applyFill="1" applyAlignment="1">
      <alignment horizontal="center" vertical="center"/>
    </xf>
    <xf numFmtId="170" fontId="15" fillId="3" borderId="0" xfId="0" applyNumberFormat="1" applyFont="1" applyFill="1"/>
    <xf numFmtId="170" fontId="41" fillId="3" borderId="0" xfId="0" applyNumberFormat="1" applyFont="1" applyFill="1" applyAlignment="1">
      <alignment horizontal="center"/>
    </xf>
    <xf numFmtId="170" fontId="6" fillId="0" borderId="3" xfId="0" applyNumberFormat="1" applyFont="1" applyBorder="1" applyAlignment="1">
      <alignment horizontal="center"/>
    </xf>
    <xf numFmtId="164" fontId="6" fillId="0" borderId="6" xfId="0" applyNumberFormat="1" applyFont="1" applyBorder="1" applyAlignment="1" applyProtection="1">
      <alignment horizontal="center"/>
      <protection locked="0"/>
    </xf>
    <xf numFmtId="170" fontId="11" fillId="0" borderId="14" xfId="1" applyNumberFormat="1" applyFont="1" applyFill="1" applyBorder="1" applyAlignment="1">
      <alignment horizontal="right" vertical="center"/>
    </xf>
    <xf numFmtId="170" fontId="15" fillId="0" borderId="14" xfId="1" applyNumberFormat="1" applyFont="1" applyFill="1" applyBorder="1" applyAlignment="1">
      <alignment horizontal="right" vertical="center"/>
    </xf>
    <xf numFmtId="172" fontId="4" fillId="0" borderId="21" xfId="0" applyNumberFormat="1" applyFont="1" applyBorder="1" applyAlignment="1">
      <alignment horizontal="center" vertic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173" fontId="15" fillId="0" borderId="0" xfId="0" applyNumberFormat="1" applyFont="1" applyAlignment="1">
      <alignment horizontal="center" vertical="center"/>
    </xf>
    <xf numFmtId="170" fontId="11" fillId="0" borderId="0" xfId="1" applyNumberFormat="1" applyFont="1" applyFill="1" applyBorder="1" applyAlignment="1">
      <alignment horizontal="right" vertical="center"/>
    </xf>
    <xf numFmtId="170" fontId="15" fillId="0" borderId="0" xfId="1" applyNumberFormat="1" applyFont="1" applyFill="1" applyBorder="1" applyAlignment="1">
      <alignment horizontal="right" vertical="center"/>
    </xf>
    <xf numFmtId="172" fontId="4" fillId="0" borderId="0" xfId="0" applyNumberFormat="1" applyFont="1" applyAlignment="1">
      <alignment horizontal="center" vertical="center"/>
    </xf>
    <xf numFmtId="0" fontId="2" fillId="0" borderId="0" xfId="0" applyFont="1"/>
    <xf numFmtId="170" fontId="11" fillId="0" borderId="14" xfId="1" applyNumberFormat="1" applyFont="1" applyFill="1" applyBorder="1" applyAlignment="1">
      <alignment horizontal="right"/>
    </xf>
    <xf numFmtId="181" fontId="14" fillId="0" borderId="0" xfId="0" applyNumberFormat="1" applyFont="1" applyAlignment="1">
      <alignment horizontal="center"/>
    </xf>
    <xf numFmtId="173" fontId="6" fillId="0" borderId="0" xfId="0" applyNumberFormat="1" applyFont="1" applyAlignment="1">
      <alignment horizontal="center" vertical="center"/>
    </xf>
    <xf numFmtId="170" fontId="16" fillId="0" borderId="0" xfId="1" applyNumberFormat="1" applyFont="1" applyFill="1" applyBorder="1" applyAlignment="1">
      <alignment horizontal="right"/>
    </xf>
    <xf numFmtId="172" fontId="16" fillId="0" borderId="0" xfId="0" applyNumberFormat="1" applyFont="1" applyAlignment="1">
      <alignment horizontal="center" vertical="center"/>
    </xf>
    <xf numFmtId="170" fontId="12" fillId="0" borderId="0" xfId="1" applyNumberFormat="1" applyFont="1" applyFill="1" applyBorder="1" applyAlignment="1">
      <alignment horizontal="right"/>
    </xf>
    <xf numFmtId="172" fontId="21" fillId="0" borderId="0" xfId="0" applyNumberFormat="1" applyFont="1" applyAlignment="1">
      <alignment horizontal="center" vertical="center"/>
    </xf>
    <xf numFmtId="173" fontId="21" fillId="0" borderId="0" xfId="0" applyNumberFormat="1" applyFont="1" applyAlignment="1">
      <alignment horizontal="center"/>
    </xf>
    <xf numFmtId="0" fontId="37" fillId="0" borderId="0" xfId="0" applyFont="1"/>
    <xf numFmtId="170" fontId="15" fillId="0" borderId="14" xfId="1" applyNumberFormat="1" applyFont="1" applyFill="1" applyBorder="1" applyAlignment="1">
      <alignment horizontal="right"/>
    </xf>
    <xf numFmtId="172" fontId="16" fillId="0" borderId="3" xfId="0" applyNumberFormat="1" applyFont="1" applyBorder="1" applyAlignment="1">
      <alignment horizontal="center" vertical="center"/>
    </xf>
    <xf numFmtId="181" fontId="0" fillId="0" borderId="0" xfId="0" applyNumberFormat="1"/>
    <xf numFmtId="181" fontId="8" fillId="0" borderId="0" xfId="0" applyNumberFormat="1" applyFont="1"/>
    <xf numFmtId="181" fontId="21" fillId="0" borderId="0" xfId="0" applyNumberFormat="1" applyFont="1"/>
    <xf numFmtId="181" fontId="4" fillId="3" borderId="4" xfId="0" applyNumberFormat="1" applyFont="1" applyFill="1" applyBorder="1" applyAlignment="1">
      <alignment horizont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/>
    </xf>
    <xf numFmtId="181" fontId="6" fillId="0" borderId="0" xfId="1" applyNumberFormat="1" applyFont="1" applyFill="1" applyBorder="1" applyAlignment="1">
      <alignment horizontal="right" vertical="center"/>
    </xf>
    <xf numFmtId="181" fontId="6" fillId="0" borderId="2" xfId="1" applyNumberFormat="1" applyFont="1" applyFill="1" applyBorder="1" applyAlignment="1">
      <alignment horizontal="right"/>
    </xf>
    <xf numFmtId="181" fontId="6" fillId="0" borderId="8" xfId="1" applyNumberFormat="1" applyFont="1" applyFill="1" applyBorder="1" applyAlignment="1">
      <alignment horizontal="right"/>
    </xf>
    <xf numFmtId="181" fontId="6" fillId="0" borderId="0" xfId="1" applyNumberFormat="1" applyFont="1" applyFill="1" applyBorder="1" applyAlignment="1">
      <alignment horizontal="right"/>
    </xf>
    <xf numFmtId="181" fontId="10" fillId="0" borderId="0" xfId="0" applyNumberFormat="1" applyFont="1"/>
    <xf numFmtId="181" fontId="3" fillId="0" borderId="3" xfId="1" applyNumberFormat="1" applyFont="1" applyFill="1" applyBorder="1" applyAlignment="1">
      <alignment horizontal="right" vertical="center"/>
    </xf>
    <xf numFmtId="181" fontId="3" fillId="0" borderId="0" xfId="1" applyNumberFormat="1" applyFont="1" applyFill="1" applyBorder="1" applyAlignment="1">
      <alignment horizontal="right"/>
    </xf>
    <xf numFmtId="181" fontId="0" fillId="0" borderId="0" xfId="0" applyNumberFormat="1" applyAlignment="1">
      <alignment horizontal="center"/>
    </xf>
    <xf numFmtId="0" fontId="0" fillId="0" borderId="24" xfId="0" applyBorder="1" applyAlignment="1">
      <alignment horizontal="center" vertical="center"/>
    </xf>
    <xf numFmtId="171" fontId="0" fillId="0" borderId="6" xfId="0" applyNumberFormat="1" applyBorder="1" applyAlignment="1">
      <alignment horizontal="center" vertical="center"/>
    </xf>
    <xf numFmtId="171" fontId="4" fillId="0" borderId="6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4" fillId="9" borderId="6" xfId="0" applyFont="1" applyFill="1" applyBorder="1" applyAlignment="1">
      <alignment horizontal="center" vertical="center"/>
    </xf>
    <xf numFmtId="0" fontId="4" fillId="9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0" fillId="10" borderId="0" xfId="0" applyFill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77" fontId="13" fillId="0" borderId="6" xfId="0" applyNumberFormat="1" applyFont="1" applyBorder="1" applyAlignment="1">
      <alignment horizontal="center" vertical="center"/>
    </xf>
    <xf numFmtId="173" fontId="0" fillId="0" borderId="6" xfId="0" applyNumberFormat="1" applyBorder="1" applyAlignment="1">
      <alignment horizontal="center" vertical="center"/>
    </xf>
    <xf numFmtId="44" fontId="13" fillId="0" borderId="6" xfId="2" applyFont="1" applyFill="1" applyBorder="1" applyAlignment="1">
      <alignment horizontal="center" vertical="center"/>
    </xf>
    <xf numFmtId="175" fontId="0" fillId="0" borderId="6" xfId="0" applyNumberFormat="1" applyBorder="1" applyAlignment="1">
      <alignment horizontal="center" vertical="center"/>
    </xf>
    <xf numFmtId="175" fontId="4" fillId="0" borderId="6" xfId="0" applyNumberFormat="1" applyFont="1" applyBorder="1" applyAlignment="1">
      <alignment horizontal="center" vertical="center"/>
    </xf>
    <xf numFmtId="175" fontId="0" fillId="10" borderId="0" xfId="0" applyNumberFormat="1" applyFill="1" applyAlignment="1">
      <alignment horizontal="center" vertical="center"/>
    </xf>
    <xf numFmtId="171" fontId="6" fillId="0" borderId="6" xfId="0" applyNumberFormat="1" applyFont="1" applyBorder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17" fontId="28" fillId="0" borderId="0" xfId="0" applyNumberFormat="1" applyFont="1" applyAlignment="1">
      <alignment horizontal="center" vertical="center"/>
    </xf>
    <xf numFmtId="171" fontId="14" fillId="10" borderId="0" xfId="0" applyNumberFormat="1" applyFont="1" applyFill="1" applyAlignment="1">
      <alignment horizontal="center" vertical="center"/>
    </xf>
    <xf numFmtId="4" fontId="0" fillId="10" borderId="0" xfId="0" applyNumberFormat="1" applyFill="1" applyAlignment="1">
      <alignment horizontal="center" vertical="center"/>
    </xf>
    <xf numFmtId="171" fontId="0" fillId="10" borderId="0" xfId="0" applyNumberFormat="1" applyFill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164" fontId="6" fillId="0" borderId="6" xfId="0" applyNumberFormat="1" applyFont="1" applyBorder="1" applyAlignment="1">
      <alignment horizontal="center" vertical="center"/>
    </xf>
    <xf numFmtId="165" fontId="6" fillId="0" borderId="6" xfId="0" applyNumberFormat="1" applyFont="1" applyBorder="1" applyAlignment="1">
      <alignment horizontal="center" vertical="center"/>
    </xf>
    <xf numFmtId="44" fontId="13" fillId="0" borderId="6" xfId="2" applyFont="1" applyBorder="1" applyAlignment="1">
      <alignment horizontal="center" vertical="center"/>
    </xf>
    <xf numFmtId="173" fontId="6" fillId="0" borderId="6" xfId="0" applyNumberFormat="1" applyFont="1" applyBorder="1" applyAlignment="1">
      <alignment horizontal="center" vertical="center"/>
    </xf>
    <xf numFmtId="175" fontId="6" fillId="10" borderId="0" xfId="0" applyNumberFormat="1" applyFont="1" applyFill="1" applyAlignment="1">
      <alignment horizontal="center" vertical="center"/>
    </xf>
    <xf numFmtId="175" fontId="15" fillId="0" borderId="6" xfId="0" applyNumberFormat="1" applyFont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44" fontId="13" fillId="0" borderId="6" xfId="2" quotePrefix="1" applyFont="1" applyBorder="1" applyAlignment="1">
      <alignment horizontal="center" vertical="center"/>
    </xf>
    <xf numFmtId="164" fontId="0" fillId="10" borderId="0" xfId="0" applyNumberFormat="1" applyFill="1" applyAlignment="1">
      <alignment horizontal="center" vertical="center"/>
    </xf>
    <xf numFmtId="165" fontId="0" fillId="10" borderId="0" xfId="0" applyNumberFormat="1" applyFill="1" applyAlignment="1">
      <alignment horizontal="center" vertical="center"/>
    </xf>
    <xf numFmtId="44" fontId="19" fillId="0" borderId="6" xfId="2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0" fillId="10" borderId="0" xfId="0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70" fontId="3" fillId="0" borderId="6" xfId="1" applyNumberFormat="1" applyFont="1" applyFill="1" applyBorder="1" applyAlignment="1">
      <alignment vertical="center"/>
    </xf>
    <xf numFmtId="0" fontId="0" fillId="10" borderId="0" xfId="0" applyFill="1" applyAlignment="1">
      <alignment vertical="center"/>
    </xf>
    <xf numFmtId="170" fontId="6" fillId="0" borderId="6" xfId="1" applyNumberFormat="1" applyFont="1" applyFill="1" applyBorder="1" applyAlignment="1">
      <alignment vertical="center"/>
    </xf>
    <xf numFmtId="170" fontId="3" fillId="10" borderId="0" xfId="1" applyNumberFormat="1" applyFont="1" applyFill="1" applyBorder="1" applyAlignment="1">
      <alignment vertical="center"/>
    </xf>
    <xf numFmtId="170" fontId="3" fillId="0" borderId="22" xfId="1" applyNumberFormat="1" applyFont="1" applyFill="1" applyBorder="1" applyAlignment="1">
      <alignment vertical="center"/>
    </xf>
    <xf numFmtId="170" fontId="6" fillId="0" borderId="22" xfId="1" applyNumberFormat="1" applyFont="1" applyFill="1" applyBorder="1" applyAlignment="1">
      <alignment vertical="center"/>
    </xf>
    <xf numFmtId="170" fontId="3" fillId="0" borderId="42" xfId="1" applyNumberFormat="1" applyFont="1" applyFill="1" applyBorder="1" applyAlignment="1">
      <alignment vertical="center"/>
    </xf>
    <xf numFmtId="181" fontId="6" fillId="0" borderId="32" xfId="0" applyNumberFormat="1" applyFont="1" applyBorder="1" applyAlignment="1" applyProtection="1">
      <alignment horizontal="center"/>
      <protection locked="0"/>
    </xf>
    <xf numFmtId="14" fontId="6" fillId="0" borderId="0" xfId="0" applyNumberFormat="1" applyFont="1"/>
    <xf numFmtId="9" fontId="3" fillId="4" borderId="21" xfId="3" applyFont="1" applyFill="1" applyBorder="1" applyAlignment="1">
      <alignment horizontal="center"/>
    </xf>
    <xf numFmtId="9" fontId="0" fillId="4" borderId="21" xfId="3" applyFont="1" applyFill="1" applyBorder="1" applyAlignment="1">
      <alignment horizontal="center"/>
    </xf>
    <xf numFmtId="174" fontId="4" fillId="0" borderId="11" xfId="1" applyNumberFormat="1" applyFont="1" applyBorder="1" applyAlignment="1">
      <alignment horizontal="right"/>
    </xf>
    <xf numFmtId="174" fontId="4" fillId="0" borderId="8" xfId="1" applyNumberFormat="1" applyFont="1" applyBorder="1" applyAlignment="1">
      <alignment horizontal="right" vertical="center"/>
    </xf>
    <xf numFmtId="0" fontId="15" fillId="9" borderId="6" xfId="0" applyFont="1" applyFill="1" applyBorder="1" applyAlignment="1">
      <alignment horizontal="center" vertical="center" wrapText="1"/>
    </xf>
    <xf numFmtId="171" fontId="4" fillId="9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4" fontId="0" fillId="0" borderId="0" xfId="0" applyNumberFormat="1" applyAlignment="1">
      <alignment horizontal="center"/>
    </xf>
    <xf numFmtId="4" fontId="0" fillId="0" borderId="6" xfId="0" applyNumberFormat="1" applyBorder="1" applyAlignment="1">
      <alignment horizontal="center"/>
    </xf>
    <xf numFmtId="44" fontId="0" fillId="0" borderId="0" xfId="2" applyFont="1" applyAlignment="1">
      <alignment horizontal="center"/>
    </xf>
    <xf numFmtId="44" fontId="0" fillId="0" borderId="6" xfId="2" applyFont="1" applyBorder="1" applyAlignment="1">
      <alignment horizontal="center"/>
    </xf>
    <xf numFmtId="4" fontId="4" fillId="3" borderId="6" xfId="0" applyNumberFormat="1" applyFont="1" applyFill="1" applyBorder="1" applyAlignment="1">
      <alignment horizontal="center"/>
    </xf>
    <xf numFmtId="44" fontId="4" fillId="3" borderId="6" xfId="2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4" fontId="7" fillId="0" borderId="0" xfId="0" applyNumberFormat="1" applyFont="1" applyAlignment="1">
      <alignment horizontal="center"/>
    </xf>
    <xf numFmtId="44" fontId="7" fillId="0" borderId="0" xfId="2" applyFont="1" applyAlignment="1">
      <alignment horizontal="center"/>
    </xf>
    <xf numFmtId="44" fontId="4" fillId="0" borderId="6" xfId="2" applyFont="1" applyBorder="1" applyAlignment="1">
      <alignment horizontal="center"/>
    </xf>
    <xf numFmtId="177" fontId="6" fillId="0" borderId="35" xfId="0" applyNumberFormat="1" applyFont="1" applyBorder="1" applyAlignment="1">
      <alignment horizontal="center"/>
    </xf>
    <xf numFmtId="0" fontId="0" fillId="0" borderId="22" xfId="0" applyBorder="1" applyAlignment="1">
      <alignment horizontal="center" vertical="center"/>
    </xf>
    <xf numFmtId="181" fontId="0" fillId="0" borderId="3" xfId="1" applyNumberFormat="1" applyFont="1" applyFill="1" applyBorder="1" applyAlignment="1">
      <alignment horizontal="right" vertical="center"/>
    </xf>
    <xf numFmtId="9" fontId="6" fillId="0" borderId="21" xfId="3" applyFont="1" applyFill="1" applyBorder="1" applyAlignment="1">
      <alignment horizontal="center"/>
    </xf>
    <xf numFmtId="10" fontId="0" fillId="0" borderId="0" xfId="3" applyNumberFormat="1" applyFont="1" applyFill="1"/>
    <xf numFmtId="164" fontId="0" fillId="0" borderId="22" xfId="0" applyNumberFormat="1" applyBorder="1" applyAlignment="1">
      <alignment horizontal="center" vertical="center"/>
    </xf>
    <xf numFmtId="0" fontId="0" fillId="0" borderId="19" xfId="0" applyBorder="1" applyAlignment="1">
      <alignment horizontal="left" vertical="center" wrapText="1"/>
    </xf>
    <xf numFmtId="0" fontId="6" fillId="0" borderId="6" xfId="0" applyFont="1" applyBorder="1"/>
    <xf numFmtId="0" fontId="0" fillId="0" borderId="23" xfId="0" applyBorder="1" applyAlignment="1">
      <alignment horizontal="center"/>
    </xf>
    <xf numFmtId="0" fontId="0" fillId="0" borderId="6" xfId="0" applyBorder="1" applyAlignment="1">
      <alignment horizontal="left" vertical="center"/>
    </xf>
    <xf numFmtId="0" fontId="6" fillId="0" borderId="22" xfId="0" applyFont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4" fontId="0" fillId="0" borderId="23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5" xfId="0" applyBorder="1" applyAlignment="1">
      <alignment horizontal="left" vertical="center" wrapText="1"/>
    </xf>
    <xf numFmtId="0" fontId="0" fillId="0" borderId="16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4" xfId="0" applyFont="1" applyBorder="1" applyAlignment="1">
      <alignment horizontal="left" vertical="center"/>
    </xf>
    <xf numFmtId="181" fontId="6" fillId="0" borderId="14" xfId="1" applyNumberFormat="1" applyFont="1" applyFill="1" applyBorder="1" applyAlignment="1">
      <alignment horizontal="right" vertical="center"/>
    </xf>
    <xf numFmtId="170" fontId="6" fillId="0" borderId="14" xfId="0" applyNumberFormat="1" applyFont="1" applyBorder="1" applyAlignment="1">
      <alignment horizontal="center" vertical="center"/>
    </xf>
    <xf numFmtId="181" fontId="0" fillId="0" borderId="3" xfId="0" applyNumberFormat="1" applyBorder="1"/>
    <xf numFmtId="0" fontId="38" fillId="13" borderId="16" xfId="0" applyFont="1" applyFill="1" applyBorder="1" applyAlignment="1">
      <alignment horizontal="center"/>
    </xf>
    <xf numFmtId="181" fontId="4" fillId="0" borderId="3" xfId="1" applyNumberFormat="1" applyFont="1" applyBorder="1" applyAlignment="1">
      <alignment horizontal="right"/>
    </xf>
    <xf numFmtId="174" fontId="4" fillId="0" borderId="3" xfId="1" applyNumberFormat="1" applyFont="1" applyBorder="1" applyAlignment="1">
      <alignment horizontal="right" vertical="center"/>
    </xf>
    <xf numFmtId="174" fontId="14" fillId="0" borderId="3" xfId="0" applyNumberFormat="1" applyFont="1" applyBorder="1" applyAlignment="1">
      <alignment horizontal="center" vertical="center"/>
    </xf>
    <xf numFmtId="0" fontId="1" fillId="0" borderId="0" xfId="0" applyFont="1"/>
    <xf numFmtId="181" fontId="0" fillId="2" borderId="6" xfId="0" applyNumberFormat="1" applyFill="1" applyBorder="1" applyAlignment="1">
      <alignment horizontal="center"/>
    </xf>
    <xf numFmtId="185" fontId="0" fillId="0" borderId="0" xfId="0" applyNumberFormat="1"/>
    <xf numFmtId="186" fontId="0" fillId="0" borderId="0" xfId="0" applyNumberFormat="1"/>
    <xf numFmtId="174" fontId="15" fillId="0" borderId="8" xfId="1" applyNumberFormat="1" applyFont="1" applyFill="1" applyBorder="1" applyAlignment="1">
      <alignment horizontal="right"/>
    </xf>
    <xf numFmtId="0" fontId="15" fillId="0" borderId="0" xfId="0" applyFont="1" applyAlignment="1">
      <alignment horizontal="right"/>
    </xf>
    <xf numFmtId="174" fontId="4" fillId="0" borderId="8" xfId="1" applyNumberFormat="1" applyFont="1" applyFill="1" applyBorder="1" applyAlignment="1">
      <alignment horizontal="right"/>
    </xf>
    <xf numFmtId="174" fontId="4" fillId="0" borderId="3" xfId="1" applyNumberFormat="1" applyFont="1" applyFill="1" applyBorder="1" applyAlignment="1">
      <alignment horizontal="right"/>
    </xf>
    <xf numFmtId="181" fontId="4" fillId="0" borderId="8" xfId="1" applyNumberFormat="1" applyFont="1" applyFill="1" applyBorder="1" applyAlignment="1">
      <alignment horizontal="right"/>
    </xf>
    <xf numFmtId="166" fontId="0" fillId="0" borderId="3" xfId="0" applyNumberFormat="1" applyBorder="1"/>
    <xf numFmtId="187" fontId="0" fillId="0" borderId="0" xfId="0" applyNumberFormat="1" applyAlignment="1">
      <alignment horizontal="right"/>
    </xf>
    <xf numFmtId="0" fontId="6" fillId="0" borderId="48" xfId="0" applyFont="1" applyBorder="1" applyAlignment="1" applyProtection="1">
      <alignment horizontal="center"/>
      <protection locked="0"/>
    </xf>
    <xf numFmtId="181" fontId="6" fillId="0" borderId="25" xfId="0" applyNumberFormat="1" applyFont="1" applyBorder="1" applyAlignment="1" applyProtection="1">
      <alignment horizontal="center"/>
      <protection locked="0"/>
    </xf>
    <xf numFmtId="44" fontId="6" fillId="0" borderId="25" xfId="2" applyFont="1" applyBorder="1" applyAlignment="1" applyProtection="1">
      <alignment horizontal="center"/>
      <protection locked="0"/>
    </xf>
    <xf numFmtId="173" fontId="6" fillId="0" borderId="25" xfId="0" applyNumberFormat="1" applyFont="1" applyBorder="1" applyAlignment="1" applyProtection="1">
      <alignment horizontal="center"/>
      <protection locked="0"/>
    </xf>
    <xf numFmtId="164" fontId="6" fillId="0" borderId="6" xfId="0" applyNumberFormat="1" applyFont="1" applyBorder="1" applyAlignment="1">
      <alignment horizontal="center"/>
    </xf>
    <xf numFmtId="0" fontId="6" fillId="0" borderId="23" xfId="0" applyFont="1" applyBorder="1" applyAlignment="1" applyProtection="1">
      <alignment horizontal="center"/>
      <protection locked="0"/>
    </xf>
    <xf numFmtId="165" fontId="6" fillId="5" borderId="17" xfId="0" applyNumberFormat="1" applyFont="1" applyFill="1" applyBorder="1" applyAlignment="1" applyProtection="1">
      <alignment horizontal="center"/>
      <protection locked="0"/>
    </xf>
    <xf numFmtId="0" fontId="6" fillId="3" borderId="17" xfId="0" applyFont="1" applyFill="1" applyBorder="1" applyAlignment="1" applyProtection="1">
      <alignment horizontal="center"/>
      <protection locked="0"/>
    </xf>
    <xf numFmtId="0" fontId="6" fillId="3" borderId="21" xfId="0" applyFont="1" applyFill="1" applyBorder="1" applyAlignment="1" applyProtection="1">
      <alignment horizontal="center"/>
      <protection locked="0"/>
    </xf>
    <xf numFmtId="0" fontId="6" fillId="0" borderId="44" xfId="0" applyFont="1" applyBorder="1" applyAlignment="1">
      <alignment horizontal="center"/>
    </xf>
    <xf numFmtId="16" fontId="6" fillId="0" borderId="6" xfId="0" applyNumberFormat="1" applyFont="1" applyBorder="1" applyAlignment="1" applyProtection="1">
      <alignment horizontal="center"/>
      <protection locked="0"/>
    </xf>
    <xf numFmtId="188" fontId="0" fillId="0" borderId="1" xfId="0" applyNumberFormat="1" applyBorder="1"/>
    <xf numFmtId="170" fontId="11" fillId="0" borderId="8" xfId="1" applyNumberFormat="1" applyFont="1" applyFill="1" applyBorder="1" applyAlignment="1">
      <alignment horizontal="right" vertical="center"/>
    </xf>
    <xf numFmtId="170" fontId="6" fillId="0" borderId="36" xfId="0" applyNumberFormat="1" applyFont="1" applyBorder="1" applyAlignment="1">
      <alignment horizontal="center" vertical="center"/>
    </xf>
    <xf numFmtId="16" fontId="6" fillId="0" borderId="24" xfId="0" applyNumberFormat="1" applyFont="1" applyBorder="1" applyAlignment="1" applyProtection="1">
      <alignment horizontal="center"/>
      <protection locked="0"/>
    </xf>
    <xf numFmtId="44" fontId="6" fillId="0" borderId="24" xfId="2" applyFont="1" applyFill="1" applyBorder="1" applyAlignment="1" applyProtection="1">
      <alignment horizontal="center"/>
      <protection locked="0"/>
    </xf>
    <xf numFmtId="44" fontId="6" fillId="0" borderId="32" xfId="2" applyFont="1" applyFill="1" applyBorder="1" applyAlignment="1" applyProtection="1">
      <alignment horizontal="center"/>
      <protection locked="0"/>
    </xf>
    <xf numFmtId="9" fontId="0" fillId="4" borderId="21" xfId="3" applyFont="1" applyFill="1" applyBorder="1" applyAlignment="1">
      <alignment horizontal="center" vertical="center"/>
    </xf>
    <xf numFmtId="0" fontId="35" fillId="0" borderId="0" xfId="0" applyFont="1"/>
    <xf numFmtId="167" fontId="0" fillId="0" borderId="0" xfId="0" applyNumberFormat="1" applyAlignment="1">
      <alignment horizontal="right"/>
    </xf>
    <xf numFmtId="174" fontId="4" fillId="0" borderId="0" xfId="1" applyNumberFormat="1" applyFont="1" applyBorder="1" applyAlignment="1">
      <alignment horizontal="right"/>
    </xf>
    <xf numFmtId="169" fontId="11" fillId="0" borderId="0" xfId="1" applyNumberFormat="1" applyFont="1" applyBorder="1" applyAlignment="1">
      <alignment horizontal="right"/>
    </xf>
    <xf numFmtId="189" fontId="11" fillId="0" borderId="3" xfId="1" applyNumberFormat="1" applyFont="1" applyFill="1" applyBorder="1" applyAlignment="1">
      <alignment horizontal="right"/>
    </xf>
    <xf numFmtId="165" fontId="6" fillId="5" borderId="21" xfId="0" applyNumberFormat="1" applyFont="1" applyFill="1" applyBorder="1" applyAlignment="1" applyProtection="1">
      <alignment horizontal="center"/>
      <protection locked="0"/>
    </xf>
    <xf numFmtId="0" fontId="6" fillId="5" borderId="21" xfId="0" applyFont="1" applyFill="1" applyBorder="1" applyAlignment="1" applyProtection="1">
      <alignment horizontal="center" vertical="center"/>
      <protection locked="0"/>
    </xf>
    <xf numFmtId="174" fontId="11" fillId="0" borderId="3" xfId="1" applyNumberFormat="1" applyFont="1" applyFill="1" applyBorder="1" applyAlignment="1">
      <alignment horizontal="right"/>
    </xf>
    <xf numFmtId="174" fontId="11" fillId="0" borderId="3" xfId="1" applyNumberFormat="1" applyFont="1" applyBorder="1" applyAlignment="1">
      <alignment horizontal="right"/>
    </xf>
    <xf numFmtId="0" fontId="0" fillId="4" borderId="2" xfId="0" applyFill="1" applyBorder="1"/>
    <xf numFmtId="0" fontId="0" fillId="0" borderId="41" xfId="0" applyBorder="1" applyAlignment="1">
      <alignment horizontal="center"/>
    </xf>
    <xf numFmtId="164" fontId="6" fillId="0" borderId="3" xfId="0" quotePrefix="1" applyNumberFormat="1" applyFont="1" applyBorder="1" applyAlignment="1">
      <alignment horizontal="center"/>
    </xf>
    <xf numFmtId="0" fontId="40" fillId="0" borderId="0" xfId="0" applyFont="1" applyAlignment="1" applyProtection="1">
      <alignment horizontal="center"/>
      <protection locked="0"/>
    </xf>
    <xf numFmtId="181" fontId="0" fillId="0" borderId="6" xfId="0" applyNumberFormat="1" applyBorder="1" applyAlignment="1">
      <alignment horizontal="center" vertical="center"/>
    </xf>
    <xf numFmtId="181" fontId="6" fillId="0" borderId="6" xfId="0" applyNumberFormat="1" applyFont="1" applyBorder="1" applyAlignment="1">
      <alignment horizontal="center" vertical="center"/>
    </xf>
    <xf numFmtId="0" fontId="32" fillId="0" borderId="22" xfId="0" applyFont="1" applyBorder="1" applyAlignment="1">
      <alignment horizontal="center"/>
    </xf>
    <xf numFmtId="0" fontId="32" fillId="0" borderId="34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2" fillId="0" borderId="35" xfId="0" applyFont="1" applyBorder="1" applyAlignment="1">
      <alignment horizontal="center"/>
    </xf>
    <xf numFmtId="0" fontId="15" fillId="3" borderId="4" xfId="0" applyFont="1" applyFill="1" applyBorder="1" applyAlignment="1" applyProtection="1">
      <alignment horizontal="center"/>
      <protection locked="0"/>
    </xf>
    <xf numFmtId="0" fontId="6" fillId="0" borderId="49" xfId="0" applyFont="1" applyBorder="1" applyAlignment="1" applyProtection="1">
      <alignment horizontal="center"/>
      <protection locked="0"/>
    </xf>
    <xf numFmtId="0" fontId="6" fillId="0" borderId="50" xfId="0" applyFont="1" applyBorder="1" applyAlignment="1" applyProtection="1">
      <alignment horizontal="center"/>
      <protection locked="0"/>
    </xf>
    <xf numFmtId="0" fontId="6" fillId="0" borderId="51" xfId="0" applyFont="1" applyBorder="1" applyAlignment="1" applyProtection="1">
      <alignment horizontal="center"/>
      <protection locked="0"/>
    </xf>
    <xf numFmtId="0" fontId="6" fillId="0" borderId="52" xfId="0" applyFont="1" applyBorder="1" applyAlignment="1" applyProtection="1">
      <alignment horizontal="center"/>
      <protection locked="0"/>
    </xf>
    <xf numFmtId="0" fontId="6" fillId="0" borderId="53" xfId="0" applyFont="1" applyBorder="1" applyAlignment="1" applyProtection="1">
      <alignment horizontal="center"/>
      <protection locked="0"/>
    </xf>
    <xf numFmtId="0" fontId="6" fillId="0" borderId="6" xfId="0" applyFont="1" applyBorder="1" applyProtection="1">
      <protection locked="0"/>
    </xf>
    <xf numFmtId="0" fontId="6" fillId="0" borderId="19" xfId="0" applyFont="1" applyBorder="1" applyProtection="1">
      <protection locked="0"/>
    </xf>
    <xf numFmtId="0" fontId="6" fillId="0" borderId="17" xfId="0" applyFont="1" applyBorder="1" applyAlignment="1" applyProtection="1">
      <alignment horizontal="center"/>
      <protection locked="0"/>
    </xf>
    <xf numFmtId="0" fontId="6" fillId="0" borderId="32" xfId="0" applyFont="1" applyBorder="1" applyProtection="1">
      <protection locked="0"/>
    </xf>
    <xf numFmtId="0" fontId="15" fillId="3" borderId="54" xfId="0" applyFont="1" applyFill="1" applyBorder="1" applyAlignment="1" applyProtection="1">
      <alignment horizontal="center"/>
      <protection locked="0"/>
    </xf>
    <xf numFmtId="44" fontId="15" fillId="3" borderId="54" xfId="2" applyFont="1" applyFill="1" applyBorder="1" applyAlignment="1" applyProtection="1">
      <alignment horizontal="center"/>
      <protection locked="0"/>
    </xf>
    <xf numFmtId="0" fontId="6" fillId="0" borderId="1" xfId="0" applyFont="1" applyBorder="1" applyProtection="1">
      <protection locked="0"/>
    </xf>
    <xf numFmtId="0" fontId="15" fillId="3" borderId="55" xfId="0" applyFont="1" applyFill="1" applyBorder="1" applyAlignment="1" applyProtection="1">
      <alignment horizontal="center"/>
      <protection locked="0"/>
    </xf>
    <xf numFmtId="0" fontId="0" fillId="0" borderId="47" xfId="0" applyBorder="1"/>
    <xf numFmtId="0" fontId="0" fillId="0" borderId="23" xfId="0" applyBorder="1"/>
    <xf numFmtId="0" fontId="32" fillId="0" borderId="6" xfId="0" applyFont="1" applyBorder="1" applyAlignment="1">
      <alignment horizontal="center"/>
    </xf>
    <xf numFmtId="0" fontId="15" fillId="3" borderId="56" xfId="0" applyFont="1" applyFill="1" applyBorder="1" applyAlignment="1" applyProtection="1">
      <alignment horizontal="center"/>
      <protection locked="0"/>
    </xf>
    <xf numFmtId="0" fontId="6" fillId="0" borderId="47" xfId="0" applyFont="1" applyBorder="1" applyProtection="1">
      <protection locked="0"/>
    </xf>
    <xf numFmtId="166" fontId="6" fillId="0" borderId="6" xfId="0" applyNumberFormat="1" applyFont="1" applyBorder="1" applyAlignment="1" applyProtection="1">
      <alignment horizontal="center"/>
      <protection locked="0"/>
    </xf>
    <xf numFmtId="0" fontId="6" fillId="0" borderId="24" xfId="0" applyFont="1" applyBorder="1" applyProtection="1">
      <protection locked="0"/>
    </xf>
    <xf numFmtId="177" fontId="6" fillId="0" borderId="19" xfId="0" applyNumberFormat="1" applyFont="1" applyBorder="1" applyAlignment="1">
      <alignment horizontal="center"/>
    </xf>
    <xf numFmtId="164" fontId="6" fillId="0" borderId="47" xfId="0" applyNumberFormat="1" applyFont="1" applyBorder="1" applyAlignment="1">
      <alignment horizontal="center"/>
    </xf>
    <xf numFmtId="44" fontId="6" fillId="0" borderId="19" xfId="2" applyFont="1" applyBorder="1" applyAlignment="1" applyProtection="1">
      <alignment horizontal="center"/>
      <protection locked="0"/>
    </xf>
    <xf numFmtId="165" fontId="6" fillId="5" borderId="57" xfId="0" applyNumberFormat="1" applyFont="1" applyFill="1" applyBorder="1" applyAlignment="1" applyProtection="1">
      <alignment horizontal="center"/>
      <protection locked="0"/>
    </xf>
    <xf numFmtId="0" fontId="0" fillId="0" borderId="29" xfId="0" applyBorder="1"/>
    <xf numFmtId="0" fontId="0" fillId="0" borderId="44" xfId="0" applyBorder="1"/>
    <xf numFmtId="0" fontId="0" fillId="0" borderId="43" xfId="0" applyBorder="1"/>
    <xf numFmtId="0" fontId="0" fillId="0" borderId="29" xfId="0" applyBorder="1" applyAlignment="1">
      <alignment horizontal="center"/>
    </xf>
    <xf numFmtId="0" fontId="6" fillId="0" borderId="29" xfId="0" applyFont="1" applyBorder="1" applyProtection="1">
      <protection locked="0"/>
    </xf>
    <xf numFmtId="0" fontId="0" fillId="0" borderId="31" xfId="0" applyBorder="1"/>
    <xf numFmtId="0" fontId="6" fillId="0" borderId="45" xfId="0" applyFont="1" applyBorder="1" applyProtection="1">
      <protection locked="0"/>
    </xf>
    <xf numFmtId="0" fontId="6" fillId="0" borderId="22" xfId="0" applyFont="1" applyBorder="1" applyProtection="1">
      <protection locked="0"/>
    </xf>
    <xf numFmtId="0" fontId="6" fillId="0" borderId="35" xfId="0" applyFont="1" applyBorder="1" applyProtection="1">
      <protection locked="0"/>
    </xf>
    <xf numFmtId="0" fontId="6" fillId="0" borderId="9" xfId="0" applyFont="1" applyBorder="1" applyProtection="1">
      <protection locked="0"/>
    </xf>
    <xf numFmtId="170" fontId="3" fillId="0" borderId="23" xfId="1" applyNumberFormat="1" applyFont="1" applyFill="1" applyBorder="1" applyAlignment="1">
      <alignment vertical="center"/>
    </xf>
    <xf numFmtId="0" fontId="6" fillId="0" borderId="22" xfId="0" applyFont="1" applyBorder="1"/>
    <xf numFmtId="0" fontId="6" fillId="0" borderId="22" xfId="0" applyFont="1" applyBorder="1" applyAlignment="1">
      <alignment horizontal="center" vertical="center"/>
    </xf>
    <xf numFmtId="165" fontId="6" fillId="5" borderId="58" xfId="0" applyNumberFormat="1" applyFont="1" applyFill="1" applyBorder="1" applyAlignment="1" applyProtection="1">
      <alignment horizontal="center"/>
      <protection locked="0"/>
    </xf>
    <xf numFmtId="0" fontId="6" fillId="3" borderId="58" xfId="0" applyFont="1" applyFill="1" applyBorder="1" applyAlignment="1" applyProtection="1">
      <alignment horizontal="center"/>
      <protection locked="0"/>
    </xf>
    <xf numFmtId="170" fontId="6" fillId="0" borderId="51" xfId="0" applyNumberFormat="1" applyFont="1" applyBorder="1" applyAlignment="1">
      <alignment horizontal="center" vertical="center"/>
    </xf>
    <xf numFmtId="0" fontId="6" fillId="0" borderId="59" xfId="0" applyFont="1" applyBorder="1" applyAlignment="1" applyProtection="1">
      <alignment horizontal="center"/>
      <protection locked="0"/>
    </xf>
    <xf numFmtId="177" fontId="6" fillId="0" borderId="45" xfId="0" applyNumberFormat="1" applyFont="1" applyBorder="1" applyAlignment="1">
      <alignment horizontal="center"/>
    </xf>
    <xf numFmtId="0" fontId="6" fillId="0" borderId="43" xfId="0" applyFont="1" applyBorder="1" applyAlignment="1" applyProtection="1">
      <alignment horizontal="center"/>
      <protection locked="0"/>
    </xf>
    <xf numFmtId="181" fontId="6" fillId="0" borderId="19" xfId="0" applyNumberFormat="1" applyFont="1" applyBorder="1" applyAlignment="1" applyProtection="1">
      <alignment horizontal="center"/>
      <protection locked="0"/>
    </xf>
    <xf numFmtId="173" fontId="6" fillId="0" borderId="19" xfId="0" applyNumberFormat="1" applyFont="1" applyBorder="1" applyAlignment="1" applyProtection="1">
      <alignment horizontal="center"/>
      <protection locked="0"/>
    </xf>
    <xf numFmtId="0" fontId="32" fillId="0" borderId="45" xfId="0" applyFont="1" applyBorder="1" applyAlignment="1">
      <alignment horizontal="center"/>
    </xf>
    <xf numFmtId="0" fontId="6" fillId="0" borderId="47" xfId="0" applyFont="1" applyBorder="1" applyAlignment="1" applyProtection="1">
      <alignment horizontal="center"/>
      <protection locked="0"/>
    </xf>
    <xf numFmtId="0" fontId="6" fillId="0" borderId="7" xfId="0" applyFont="1" applyBorder="1" applyAlignment="1" applyProtection="1">
      <alignment horizontal="center"/>
      <protection locked="0"/>
    </xf>
    <xf numFmtId="165" fontId="6" fillId="0" borderId="7" xfId="0" applyNumberFormat="1" applyFont="1" applyBorder="1" applyAlignment="1" applyProtection="1">
      <alignment horizontal="center"/>
      <protection locked="0"/>
    </xf>
    <xf numFmtId="164" fontId="6" fillId="0" borderId="47" xfId="0" applyNumberFormat="1" applyFont="1" applyBorder="1" applyAlignment="1" applyProtection="1">
      <alignment horizontal="center"/>
      <protection locked="0"/>
    </xf>
    <xf numFmtId="0" fontId="0" fillId="0" borderId="19" xfId="0" applyBorder="1"/>
    <xf numFmtId="170" fontId="6" fillId="0" borderId="60" xfId="0" applyNumberFormat="1" applyFont="1" applyBorder="1" applyAlignment="1">
      <alignment horizontal="center" vertical="center"/>
    </xf>
    <xf numFmtId="174" fontId="14" fillId="0" borderId="6" xfId="0" applyNumberFormat="1" applyFont="1" applyBorder="1" applyAlignment="1">
      <alignment horizontal="center" vertical="center"/>
    </xf>
    <xf numFmtId="174" fontId="14" fillId="0" borderId="23" xfId="0" applyNumberFormat="1" applyFont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4" fillId="0" borderId="0" xfId="0" applyNumberFormat="1" applyFont="1" applyAlignment="1">
      <alignment horizontal="center" vertical="center"/>
    </xf>
    <xf numFmtId="181" fontId="14" fillId="0" borderId="3" xfId="0" applyNumberFormat="1" applyFont="1" applyBorder="1" applyAlignment="1">
      <alignment horizontal="center"/>
    </xf>
    <xf numFmtId="181" fontId="14" fillId="0" borderId="6" xfId="0" applyNumberFormat="1" applyFont="1" applyBorder="1" applyAlignment="1">
      <alignment horizontal="center"/>
    </xf>
    <xf numFmtId="181" fontId="14" fillId="0" borderId="3" xfId="0" applyNumberFormat="1" applyFont="1" applyBorder="1" applyAlignment="1">
      <alignment horizontal="center" vertical="center"/>
    </xf>
    <xf numFmtId="0" fontId="6" fillId="0" borderId="61" xfId="0" applyFont="1" applyBorder="1" applyAlignment="1">
      <alignment horizontal="center"/>
    </xf>
    <xf numFmtId="0" fontId="6" fillId="0" borderId="59" xfId="0" applyFont="1" applyBorder="1" applyAlignment="1">
      <alignment horizontal="center"/>
    </xf>
    <xf numFmtId="0" fontId="6" fillId="0" borderId="62" xfId="0" applyFont="1" applyBorder="1" applyAlignment="1">
      <alignment horizontal="center"/>
    </xf>
    <xf numFmtId="0" fontId="0" fillId="0" borderId="17" xfId="0" applyBorder="1"/>
    <xf numFmtId="14" fontId="22" fillId="0" borderId="0" xfId="0" applyNumberFormat="1" applyFont="1"/>
    <xf numFmtId="181" fontId="3" fillId="5" borderId="3" xfId="1" applyNumberFormat="1" applyFont="1" applyFill="1" applyBorder="1" applyAlignment="1">
      <alignment horizontal="right" vertical="center"/>
    </xf>
    <xf numFmtId="174" fontId="14" fillId="5" borderId="3" xfId="0" applyNumberFormat="1" applyFont="1" applyFill="1" applyBorder="1" applyAlignment="1">
      <alignment horizontal="center" vertical="center"/>
    </xf>
    <xf numFmtId="177" fontId="15" fillId="0" borderId="8" xfId="0" applyNumberFormat="1" applyFont="1" applyBorder="1" applyAlignment="1">
      <alignment horizontal="center"/>
    </xf>
    <xf numFmtId="177" fontId="15" fillId="0" borderId="4" xfId="0" applyNumberFormat="1" applyFont="1" applyBorder="1" applyAlignment="1">
      <alignment horizontal="center"/>
    </xf>
    <xf numFmtId="177" fontId="38" fillId="12" borderId="8" xfId="0" applyNumberFormat="1" applyFont="1" applyFill="1" applyBorder="1" applyAlignment="1">
      <alignment horizontal="center"/>
    </xf>
    <xf numFmtId="177" fontId="38" fillId="12" borderId="5" xfId="0" applyNumberFormat="1" applyFont="1" applyFill="1" applyBorder="1" applyAlignment="1">
      <alignment horizontal="center"/>
    </xf>
    <xf numFmtId="177" fontId="38" fillId="12" borderId="4" xfId="0" applyNumberFormat="1" applyFont="1" applyFill="1" applyBorder="1" applyAlignment="1">
      <alignment horizontal="center"/>
    </xf>
    <xf numFmtId="177" fontId="15" fillId="0" borderId="11" xfId="0" applyNumberFormat="1" applyFont="1" applyBorder="1" applyAlignment="1">
      <alignment horizontal="center"/>
    </xf>
    <xf numFmtId="177" fontId="15" fillId="0" borderId="1" xfId="0" applyNumberFormat="1" applyFont="1" applyBorder="1" applyAlignment="1">
      <alignment horizontal="center"/>
    </xf>
    <xf numFmtId="177" fontId="15" fillId="0" borderId="18" xfId="0" applyNumberFormat="1" applyFont="1" applyBorder="1" applyAlignment="1">
      <alignment horizontal="center"/>
    </xf>
    <xf numFmtId="0" fontId="4" fillId="9" borderId="22" xfId="0" applyFont="1" applyFill="1" applyBorder="1" applyAlignment="1">
      <alignment horizontal="center" vertical="center" wrapText="1"/>
    </xf>
    <xf numFmtId="0" fontId="4" fillId="9" borderId="42" xfId="0" applyFont="1" applyFill="1" applyBorder="1" applyAlignment="1">
      <alignment horizontal="center" vertical="center" wrapText="1"/>
    </xf>
    <xf numFmtId="0" fontId="4" fillId="9" borderId="23" xfId="0" applyFont="1" applyFill="1" applyBorder="1" applyAlignment="1">
      <alignment horizontal="center" vertical="center" wrapText="1"/>
    </xf>
    <xf numFmtId="0" fontId="4" fillId="9" borderId="6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4" borderId="12" xfId="0" applyFont="1" applyFill="1" applyBorder="1" applyAlignment="1">
      <alignment horizontal="center"/>
    </xf>
    <xf numFmtId="0" fontId="6" fillId="0" borderId="24" xfId="0" applyFont="1" applyFill="1" applyBorder="1" applyAlignment="1" applyProtection="1">
      <alignment vertical="center"/>
      <protection locked="0"/>
    </xf>
    <xf numFmtId="0" fontId="6" fillId="0" borderId="6" xfId="0" applyFont="1" applyFill="1" applyBorder="1" applyAlignment="1" applyProtection="1">
      <alignment vertical="center"/>
      <protection locked="0"/>
    </xf>
    <xf numFmtId="0" fontId="6" fillId="0" borderId="19" xfId="0" applyFont="1" applyFill="1" applyBorder="1" applyAlignment="1" applyProtection="1">
      <alignment vertical="center"/>
      <protection locked="0"/>
    </xf>
    <xf numFmtId="0" fontId="6" fillId="0" borderId="25" xfId="0" applyFont="1" applyFill="1" applyBorder="1" applyAlignment="1" applyProtection="1">
      <alignment vertical="center"/>
      <protection locked="0"/>
    </xf>
    <xf numFmtId="0" fontId="6" fillId="0" borderId="27" xfId="0" applyFont="1" applyFill="1" applyBorder="1" applyAlignment="1" applyProtection="1">
      <alignment vertical="center"/>
      <protection locked="0"/>
    </xf>
    <xf numFmtId="0" fontId="6" fillId="0" borderId="6" xfId="0" applyFont="1" applyFill="1" applyBorder="1"/>
    <xf numFmtId="0" fontId="0" fillId="0" borderId="6" xfId="0" applyFill="1" applyBorder="1"/>
    <xf numFmtId="0" fontId="6" fillId="0" borderId="32" xfId="0" applyFont="1" applyFill="1" applyBorder="1" applyAlignment="1" applyProtection="1">
      <alignment vertical="center"/>
      <protection locked="0"/>
    </xf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217"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  <color auto="1"/>
      </font>
      <fill>
        <patternFill>
          <bgColor theme="6" tint="0.39994506668294322"/>
        </patternFill>
      </fill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strike val="0"/>
        <color rgb="FFFF0000"/>
      </font>
      <border>
        <left/>
        <right/>
        <top/>
        <bottom/>
        <vertical/>
        <horizontal/>
      </border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  <color auto="1"/>
      </font>
      <fill>
        <patternFill>
          <bgColor theme="6" tint="0.39994506668294322"/>
        </patternFill>
      </fill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strike val="0"/>
        <color rgb="FFFF0000"/>
      </font>
      <border>
        <left/>
        <right/>
        <top/>
        <bottom/>
        <vertical/>
        <horizontal/>
      </border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  <color auto="1"/>
      </font>
      <fill>
        <patternFill>
          <bgColor theme="6" tint="0.39994506668294322"/>
        </patternFill>
      </fill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  <color auto="1"/>
      </font>
      <fill>
        <patternFill>
          <bgColor theme="6" tint="0.39994506668294322"/>
        </patternFill>
      </fill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  <fill>
        <patternFill>
          <bgColor rgb="FFFFFF99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  <fill>
        <patternFill>
          <bgColor rgb="FFFFFF99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b/>
        <i val="0"/>
      </font>
      <fill>
        <patternFill>
          <bgColor rgb="FFFFFF99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7434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  <color rgb="FF006600"/>
      </font>
    </dxf>
    <dxf>
      <font>
        <b/>
        <i val="0"/>
        <color rgb="FFFF0000"/>
      </font>
    </dxf>
    <dxf>
      <font>
        <b/>
        <i val="0"/>
        <color rgb="FF006600"/>
      </font>
    </dxf>
    <dxf>
      <font>
        <b/>
        <i val="0"/>
        <color rgb="FFFF0000"/>
      </font>
    </dxf>
    <dxf>
      <font>
        <b/>
        <i val="0"/>
        <color rgb="FF0066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7030A0"/>
      </font>
      <fill>
        <patternFill>
          <bgColor theme="7" tint="0.59996337778862885"/>
        </patternFill>
      </fill>
    </dxf>
    <dxf>
      <font>
        <b/>
        <i val="0"/>
        <color rgb="FF007434"/>
      </font>
    </dxf>
    <dxf>
      <font>
        <b/>
        <i val="0"/>
        <color rgb="FF007434"/>
      </font>
    </dxf>
    <dxf>
      <font>
        <b/>
        <i val="0"/>
        <color rgb="FF007434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rgb="FF007434"/>
      </font>
    </dxf>
    <dxf>
      <font>
        <color rgb="FF007434"/>
      </font>
    </dxf>
    <dxf>
      <font>
        <color rgb="FFFF0000"/>
      </font>
    </dxf>
    <dxf>
      <font>
        <b/>
        <i val="0"/>
        <color rgb="FF007434"/>
      </font>
    </dxf>
    <dxf>
      <font>
        <b/>
        <i val="0"/>
        <color rgb="FFFF0000"/>
      </font>
    </dxf>
    <dxf>
      <fill>
        <patternFill>
          <bgColor rgb="FFFFFF00"/>
        </patternFill>
      </fill>
    </dxf>
    <dxf>
      <font>
        <color theme="0" tint="-0.24994659260841701"/>
      </font>
    </dxf>
    <dxf>
      <font>
        <b/>
        <i val="0"/>
      </font>
    </dxf>
    <dxf>
      <font>
        <b/>
        <i val="0"/>
        <color rgb="FFFF0000"/>
      </font>
    </dxf>
    <dxf>
      <font>
        <color rgb="FF007434"/>
      </font>
    </dxf>
    <dxf>
      <font>
        <color rgb="FFFF0000"/>
      </font>
    </dxf>
    <dxf>
      <font>
        <b/>
        <i val="0"/>
        <color rgb="FF0066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7" tint="0.39994506668294322"/>
      </font>
      <fill>
        <patternFill>
          <bgColor rgb="FF7030A0"/>
        </patternFill>
      </fill>
    </dxf>
    <dxf>
      <font>
        <color theme="0"/>
      </font>
      <fill>
        <patternFill>
          <bgColor theme="1"/>
        </patternFill>
      </fill>
    </dxf>
    <dxf>
      <font>
        <color rgb="FF7030A0"/>
      </font>
      <fill>
        <patternFill>
          <bgColor theme="7" tint="0.39994506668294322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66"/>
      <color rgb="FF006600"/>
      <color rgb="FFFFFFCC"/>
      <color rgb="FFFFFF99"/>
      <color rgb="FFFF6600"/>
      <color rgb="FF008000"/>
      <color rgb="FF0074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 b="1">
                <a:solidFill>
                  <a:schemeClr val="accent1">
                    <a:lumMod val="20000"/>
                    <a:lumOff val="80000"/>
                  </a:schemeClr>
                </a:solidFill>
                <a:latin typeface="Showcard Gothic" pitchFamily="82" charset="0"/>
              </a:defRPr>
            </a:pPr>
            <a:r>
              <a:rPr lang="pt-BR" sz="3200" b="1">
                <a:solidFill>
                  <a:schemeClr val="accent1">
                    <a:lumMod val="20000"/>
                    <a:lumOff val="80000"/>
                  </a:schemeClr>
                </a:solidFill>
                <a:latin typeface="Showcard Gothic" pitchFamily="82" charset="0"/>
              </a:rPr>
              <a:t>programação</a:t>
            </a:r>
            <a:r>
              <a:rPr lang="pt-BR" sz="2800" b="1">
                <a:solidFill>
                  <a:schemeClr val="accent1">
                    <a:lumMod val="20000"/>
                    <a:lumOff val="80000"/>
                  </a:schemeClr>
                </a:solidFill>
                <a:latin typeface="Showcard Gothic" pitchFamily="82" charset="0"/>
              </a:rPr>
              <a:t>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2844060758211264E-2"/>
          <c:y val="2.1356149378965426E-2"/>
          <c:w val="0.87192314172300844"/>
          <c:h val="0.84747721495443062"/>
        </c:manualLayout>
      </c:layout>
      <c:lineChart>
        <c:grouping val="stacked"/>
        <c:varyColors val="0"/>
        <c:ser>
          <c:idx val="0"/>
          <c:order val="0"/>
          <c:cat>
            <c:numRef>
              <c:f>Resumo!$B$5:$O$5</c:f>
              <c:numCache>
                <c:formatCode>mmm\-yy</c:formatCode>
                <c:ptCount val="14"/>
                <c:pt idx="0">
                  <c:v>45323</c:v>
                </c:pt>
                <c:pt idx="1">
                  <c:v>45352</c:v>
                </c:pt>
                <c:pt idx="2">
                  <c:v>45383</c:v>
                </c:pt>
                <c:pt idx="3">
                  <c:v>45413</c:v>
                </c:pt>
                <c:pt idx="4">
                  <c:v>45444</c:v>
                </c:pt>
                <c:pt idx="5">
                  <c:v>45474</c:v>
                </c:pt>
                <c:pt idx="6">
                  <c:v>45505</c:v>
                </c:pt>
                <c:pt idx="7">
                  <c:v>45536</c:v>
                </c:pt>
                <c:pt idx="8">
                  <c:v>45566</c:v>
                </c:pt>
                <c:pt idx="9">
                  <c:v>45597</c:v>
                </c:pt>
                <c:pt idx="10">
                  <c:v>45627</c:v>
                </c:pt>
                <c:pt idx="11">
                  <c:v>45658</c:v>
                </c:pt>
                <c:pt idx="12">
                  <c:v>45689</c:v>
                </c:pt>
                <c:pt idx="13">
                  <c:v>45717</c:v>
                </c:pt>
              </c:numCache>
            </c:numRef>
          </c:cat>
          <c:val>
            <c:numRef>
              <c:f>Resumo!$B$18:$O$18</c:f>
              <c:numCache>
                <c:formatCode>#,##0</c:formatCode>
                <c:ptCount val="14"/>
                <c:pt idx="0">
                  <c:v>234000</c:v>
                </c:pt>
                <c:pt idx="1">
                  <c:v>9022000</c:v>
                </c:pt>
                <c:pt idx="2">
                  <c:v>6518000</c:v>
                </c:pt>
                <c:pt idx="3">
                  <c:v>32858000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93-4F37-A171-A1AE15D0D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347776"/>
        <c:axId val="108349312"/>
      </c:lineChart>
      <c:dateAx>
        <c:axId val="1083477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08349312"/>
        <c:crosses val="autoZero"/>
        <c:auto val="1"/>
        <c:lblOffset val="100"/>
        <c:baseTimeUnit val="months"/>
      </c:dateAx>
      <c:valAx>
        <c:axId val="10834931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08347776"/>
        <c:crosses val="autoZero"/>
        <c:crossBetween val="between"/>
      </c:valAx>
    </c:plotArea>
    <c:plotVisOnly val="1"/>
    <c:dispBlanksAs val="zero"/>
    <c:showDLblsOverMax val="0"/>
  </c:chart>
  <c:spPr>
    <a:gradFill>
      <a:gsLst>
        <a:gs pos="0">
          <a:srgbClr val="4F81BD">
            <a:tint val="66000"/>
            <a:satMod val="160000"/>
          </a:srgbClr>
        </a:gs>
        <a:gs pos="50000">
          <a:srgbClr val="4F81BD">
            <a:tint val="44500"/>
            <a:satMod val="160000"/>
          </a:srgbClr>
        </a:gs>
        <a:gs pos="100000">
          <a:srgbClr val="4F81BD">
            <a:tint val="23500"/>
            <a:satMod val="160000"/>
          </a:srgbClr>
        </a:gs>
      </a:gsLst>
      <a:lin ang="5400000" scaled="0"/>
    </a:gradFill>
    <a:effectLst>
      <a:outerShdw blurRad="50800" dist="50800" dir="5400000" algn="ctr" rotWithShape="0">
        <a:schemeClr val="bg1"/>
      </a:outerShdw>
    </a:effectLst>
    <a:scene3d>
      <a:camera prst="orthographicFront"/>
      <a:lightRig rig="threePt" dir="t"/>
    </a:scene3d>
    <a:sp3d/>
  </c:spPr>
  <c:printSettings>
    <c:headerFooter/>
    <c:pageMargins b="0.78740157499999996" l="0.511811024" r="0.511811024" t="0.78740157499999996" header="0.31496062000003588" footer="0.31496062000003588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704849</xdr:colOff>
      <xdr:row>18</xdr:row>
      <xdr:rowOff>161925</xdr:rowOff>
    </xdr:from>
    <xdr:to>
      <xdr:col>15</xdr:col>
      <xdr:colOff>390523</xdr:colOff>
      <xdr:row>38</xdr:row>
      <xdr:rowOff>161924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5"/>
  <sheetViews>
    <sheetView zoomScaleNormal="100" workbookViewId="0">
      <pane xSplit="2" ySplit="4" topLeftCell="C5" activePane="bottomRight" state="frozen"/>
      <selection activeCell="C13" activeCellId="6" sqref="H12 B20 B18 B26 B26 C13 C13"/>
      <selection pane="topRight" activeCell="C13" activeCellId="6" sqref="H12 B20 B18 B26 B26 C13 C13"/>
      <selection pane="bottomLeft" activeCell="C13" activeCellId="6" sqref="H12 B20 B18 B26 B26 C13 C13"/>
      <selection pane="bottomRight" activeCell="I11" sqref="I11"/>
    </sheetView>
  </sheetViews>
  <sheetFormatPr defaultRowHeight="14.4" x14ac:dyDescent="0.3"/>
  <cols>
    <col min="1" max="1" width="10.5546875" bestFit="1" customWidth="1"/>
    <col min="2" max="2" width="29.33203125" customWidth="1"/>
    <col min="3" max="3" width="13.88671875" style="384" bestFit="1" customWidth="1"/>
    <col min="4" max="4" width="6" bestFit="1" customWidth="1"/>
    <col min="5" max="5" width="13.6640625" bestFit="1" customWidth="1"/>
    <col min="6" max="6" width="9.88671875" style="64" bestFit="1" customWidth="1"/>
    <col min="7" max="7" width="1.6640625" style="64" customWidth="1"/>
    <col min="8" max="9" width="12.5546875" bestFit="1" customWidth="1"/>
    <col min="10" max="10" width="1.6640625" customWidth="1"/>
    <col min="11" max="12" width="12.5546875" bestFit="1" customWidth="1"/>
    <col min="13" max="13" width="1.6640625" customWidth="1"/>
    <col min="14" max="15" width="12.5546875" bestFit="1" customWidth="1"/>
    <col min="16" max="16" width="1.6640625" customWidth="1"/>
    <col min="17" max="18" width="12.5546875" bestFit="1" customWidth="1"/>
    <col min="19" max="19" width="1.6640625" customWidth="1"/>
    <col min="20" max="21" width="12.5546875" bestFit="1" customWidth="1"/>
    <col min="22" max="22" width="1.6640625" customWidth="1"/>
    <col min="23" max="24" width="12.5546875" bestFit="1" customWidth="1"/>
    <col min="25" max="25" width="1.6640625" customWidth="1"/>
    <col min="26" max="27" width="12.5546875" bestFit="1" customWidth="1"/>
    <col min="28" max="28" width="1.6640625" customWidth="1"/>
    <col min="29" max="30" width="12.5546875" bestFit="1" customWidth="1"/>
    <col min="31" max="31" width="1.6640625" customWidth="1"/>
    <col min="32" max="33" width="12.5546875" bestFit="1" customWidth="1"/>
    <col min="34" max="34" width="1.6640625" customWidth="1"/>
    <col min="35" max="36" width="12.5546875" bestFit="1" customWidth="1"/>
    <col min="37" max="37" width="1.6640625" customWidth="1"/>
    <col min="38" max="39" width="12.5546875" bestFit="1" customWidth="1"/>
    <col min="40" max="40" width="1.6640625" customWidth="1"/>
    <col min="41" max="41" width="9.109375" bestFit="1" customWidth="1"/>
    <col min="42" max="42" width="12.5546875" bestFit="1" customWidth="1"/>
    <col min="43" max="43" width="1.6640625" customWidth="1"/>
    <col min="44" max="44" width="9.109375" bestFit="1" customWidth="1"/>
    <col min="45" max="45" width="12.5546875" bestFit="1" customWidth="1"/>
    <col min="46" max="46" width="1.6640625" customWidth="1"/>
    <col min="47" max="47" width="12.44140625" customWidth="1"/>
    <col min="48" max="48" width="12.5546875" style="1" bestFit="1" customWidth="1"/>
    <col min="49" max="49" width="1.6640625" customWidth="1"/>
    <col min="50" max="50" width="14.33203125" bestFit="1" customWidth="1"/>
    <col min="51" max="51" width="14.33203125" customWidth="1"/>
    <col min="52" max="52" width="14.33203125" style="1" bestFit="1" customWidth="1"/>
  </cols>
  <sheetData>
    <row r="1" spans="1:52" ht="18" x14ac:dyDescent="0.35">
      <c r="A1" t="s">
        <v>24</v>
      </c>
      <c r="B1" s="21" t="s">
        <v>8</v>
      </c>
    </row>
    <row r="2" spans="1:52" x14ac:dyDescent="0.3">
      <c r="F2" s="64" t="s">
        <v>24</v>
      </c>
      <c r="H2" s="203"/>
    </row>
    <row r="3" spans="1:52" s="22" customFormat="1" ht="16.2" thickBot="1" x14ac:dyDescent="0.35">
      <c r="B3" s="70" t="s">
        <v>287</v>
      </c>
      <c r="C3" s="608"/>
      <c r="D3" s="22" t="s">
        <v>24</v>
      </c>
      <c r="G3" s="70"/>
      <c r="I3" s="70"/>
      <c r="AV3" s="166"/>
      <c r="AZ3" s="166"/>
    </row>
    <row r="4" spans="1:52" s="54" customFormat="1" ht="15" thickBot="1" x14ac:dyDescent="0.35">
      <c r="C4" s="386"/>
      <c r="F4" s="64"/>
      <c r="G4" s="64"/>
      <c r="H4" s="611">
        <v>45323</v>
      </c>
      <c r="I4" s="612"/>
      <c r="K4" s="611">
        <v>45352</v>
      </c>
      <c r="L4" s="612"/>
      <c r="N4" s="611">
        <v>45383</v>
      </c>
      <c r="O4" s="612"/>
      <c r="Q4" s="611">
        <v>45413</v>
      </c>
      <c r="R4" s="612"/>
      <c r="T4" s="611">
        <v>45444</v>
      </c>
      <c r="U4" s="612"/>
      <c r="W4" s="611">
        <v>45474</v>
      </c>
      <c r="X4" s="612"/>
      <c r="Z4" s="611">
        <v>45505</v>
      </c>
      <c r="AA4" s="612"/>
      <c r="AC4" s="611">
        <v>45536</v>
      </c>
      <c r="AD4" s="612"/>
      <c r="AF4" s="611">
        <v>45566</v>
      </c>
      <c r="AG4" s="612"/>
      <c r="AI4" s="611">
        <v>45597</v>
      </c>
      <c r="AJ4" s="612"/>
      <c r="AL4" s="611">
        <v>45627</v>
      </c>
      <c r="AM4" s="612"/>
      <c r="AO4" s="611">
        <v>45658</v>
      </c>
      <c r="AP4" s="612"/>
      <c r="AR4" s="611">
        <v>45689</v>
      </c>
      <c r="AS4" s="612"/>
      <c r="AU4" s="611">
        <v>45717</v>
      </c>
      <c r="AV4" s="612"/>
      <c r="AX4" s="613" t="s">
        <v>107</v>
      </c>
      <c r="AY4" s="614"/>
      <c r="AZ4" s="615"/>
    </row>
    <row r="5" spans="1:52" ht="15" thickBot="1" x14ac:dyDescent="0.35">
      <c r="A5" s="36" t="s">
        <v>0</v>
      </c>
      <c r="B5" s="37" t="s">
        <v>55</v>
      </c>
      <c r="C5" s="387" t="s">
        <v>9</v>
      </c>
      <c r="D5" s="36" t="s">
        <v>33</v>
      </c>
      <c r="E5" s="37" t="s">
        <v>18</v>
      </c>
      <c r="F5" s="78" t="s">
        <v>26</v>
      </c>
      <c r="G5" s="77"/>
      <c r="H5" s="36" t="s">
        <v>16</v>
      </c>
      <c r="I5" s="37" t="s">
        <v>17</v>
      </c>
      <c r="J5" s="45"/>
      <c r="K5" s="36" t="s">
        <v>16</v>
      </c>
      <c r="L5" s="37" t="s">
        <v>17</v>
      </c>
      <c r="N5" s="36" t="s">
        <v>16</v>
      </c>
      <c r="O5" s="37" t="s">
        <v>17</v>
      </c>
      <c r="Q5" s="36" t="s">
        <v>16</v>
      </c>
      <c r="R5" s="37" t="s">
        <v>17</v>
      </c>
      <c r="T5" s="36" t="s">
        <v>16</v>
      </c>
      <c r="U5" s="37" t="s">
        <v>17</v>
      </c>
      <c r="W5" s="36" t="s">
        <v>16</v>
      </c>
      <c r="X5" s="37" t="s">
        <v>17</v>
      </c>
      <c r="Z5" s="36" t="s">
        <v>16</v>
      </c>
      <c r="AA5" s="37" t="s">
        <v>17</v>
      </c>
      <c r="AC5" s="36" t="s">
        <v>16</v>
      </c>
      <c r="AD5" s="37" t="s">
        <v>17</v>
      </c>
      <c r="AF5" s="36" t="s">
        <v>16</v>
      </c>
      <c r="AG5" s="37" t="s">
        <v>17</v>
      </c>
      <c r="AI5" s="36" t="s">
        <v>16</v>
      </c>
      <c r="AJ5" s="37" t="s">
        <v>17</v>
      </c>
      <c r="AL5" s="36" t="s">
        <v>16</v>
      </c>
      <c r="AM5" s="37" t="s">
        <v>17</v>
      </c>
      <c r="AO5" s="36" t="s">
        <v>16</v>
      </c>
      <c r="AP5" s="37" t="s">
        <v>17</v>
      </c>
      <c r="AR5" s="36" t="s">
        <v>16</v>
      </c>
      <c r="AS5" s="37" t="s">
        <v>17</v>
      </c>
      <c r="AU5" s="36" t="s">
        <v>16</v>
      </c>
      <c r="AV5" s="37" t="s">
        <v>17</v>
      </c>
      <c r="AX5" s="256" t="s">
        <v>16</v>
      </c>
      <c r="AY5" s="261" t="s">
        <v>108</v>
      </c>
      <c r="AZ5" s="261" t="s">
        <v>17</v>
      </c>
    </row>
    <row r="6" spans="1:52" ht="15" thickBot="1" x14ac:dyDescent="0.35">
      <c r="F6" s="452"/>
    </row>
    <row r="7" spans="1:52" ht="15" thickBot="1" x14ac:dyDescent="0.35">
      <c r="A7" s="286">
        <v>2254</v>
      </c>
      <c r="B7" s="227"/>
      <c r="C7" s="389">
        <v>46.44</v>
      </c>
      <c r="D7" s="289" t="s">
        <v>40</v>
      </c>
      <c r="E7" s="601"/>
      <c r="F7" s="71">
        <f>IF(Validade!H5="","",Validade!H5)</f>
        <v>45596</v>
      </c>
      <c r="G7" s="95"/>
      <c r="H7" s="57">
        <f>'21138'!I16+'20077'!I16</f>
        <v>0</v>
      </c>
      <c r="I7" s="60">
        <f t="shared" ref="I7:I14" si="0">(C7+E7)-H7</f>
        <v>46.44</v>
      </c>
      <c r="J7" s="96"/>
      <c r="K7" s="57">
        <f>'21138'!L16+'20077'!L16</f>
        <v>0</v>
      </c>
      <c r="L7" s="63">
        <f t="shared" ref="L7:L12" si="1">I7-K7</f>
        <v>46.44</v>
      </c>
      <c r="M7" s="67"/>
      <c r="N7" s="57">
        <f>'21138'!O16+'20077'!O16</f>
        <v>0</v>
      </c>
      <c r="O7" s="63">
        <f t="shared" ref="O7:O12" si="2">L7-N7</f>
        <v>46.44</v>
      </c>
      <c r="P7" s="67"/>
      <c r="Q7" s="57">
        <f>'21138'!R16+'20077'!R16</f>
        <v>20</v>
      </c>
      <c r="R7" s="63">
        <f t="shared" ref="R7:R12" si="3">O7-Q7</f>
        <v>26.439999999999998</v>
      </c>
      <c r="S7" s="67"/>
      <c r="T7" s="57">
        <f>'21138'!U16+'20077'!U16</f>
        <v>0</v>
      </c>
      <c r="U7" s="63">
        <f t="shared" ref="U7:U12" si="4">R7-T7</f>
        <v>26.439999999999998</v>
      </c>
      <c r="V7" s="67"/>
      <c r="W7" s="57">
        <f>'21138'!X16+'20077'!X16</f>
        <v>0</v>
      </c>
      <c r="X7" s="63">
        <f t="shared" ref="X7:X12" si="5">U7-W7</f>
        <v>26.439999999999998</v>
      </c>
      <c r="Y7" s="67"/>
      <c r="Z7" s="57">
        <f>'21138'!AA16+'20077'!AA16</f>
        <v>0</v>
      </c>
      <c r="AA7" s="63">
        <f t="shared" ref="AA7:AA12" si="6">X7-Z7</f>
        <v>26.439999999999998</v>
      </c>
      <c r="AB7" s="67"/>
      <c r="AC7" s="57">
        <f>'21138'!AD16+'20077'!AD16</f>
        <v>0</v>
      </c>
      <c r="AD7" s="63">
        <f t="shared" ref="AD7:AD12" si="7">AA7-AC7</f>
        <v>26.439999999999998</v>
      </c>
      <c r="AE7" s="67"/>
      <c r="AF7" s="57">
        <f>'21138'!AG16+'20077'!AG16</f>
        <v>0</v>
      </c>
      <c r="AG7" s="63">
        <f t="shared" ref="AG7:AG12" si="8">AD7-AF7</f>
        <v>26.439999999999998</v>
      </c>
      <c r="AH7" s="67"/>
      <c r="AI7" s="57">
        <f>'21138'!AJ16+'20077'!AJ16</f>
        <v>0</v>
      </c>
      <c r="AJ7" s="63">
        <f t="shared" ref="AJ7:AJ12" si="9">AG7-AI7</f>
        <v>26.439999999999998</v>
      </c>
      <c r="AK7" s="67"/>
      <c r="AL7" s="57">
        <f>'21138'!AM16+'20077'!AM16</f>
        <v>0</v>
      </c>
      <c r="AM7" s="63">
        <f t="shared" ref="AM7:AM12" si="10">AJ7-AL7</f>
        <v>26.439999999999998</v>
      </c>
      <c r="AN7" s="67"/>
      <c r="AO7" s="57">
        <f>'21138'!AP16+'20077'!AP16</f>
        <v>0</v>
      </c>
      <c r="AP7" s="63">
        <f t="shared" ref="AP7:AP12" si="11">AM7-AO7</f>
        <v>26.439999999999998</v>
      </c>
      <c r="AQ7" s="67"/>
      <c r="AR7" s="57">
        <f>'21138'!AS16+'20077'!AS16</f>
        <v>0</v>
      </c>
      <c r="AS7" s="63">
        <f t="shared" ref="AS7:AS12" si="12">AP7-AR7</f>
        <v>26.439999999999998</v>
      </c>
      <c r="AT7" s="67"/>
      <c r="AU7" s="57">
        <f>'21138'!AV16+'20077'!AV16</f>
        <v>0</v>
      </c>
      <c r="AV7" s="63">
        <f t="shared" ref="AV7:AV12" si="13">AS7-AU7</f>
        <v>26.439999999999998</v>
      </c>
      <c r="AX7" s="57">
        <f>'21138'!AY16+'20077'!AY16</f>
        <v>0</v>
      </c>
      <c r="AY7" s="519"/>
      <c r="AZ7" s="63">
        <f t="shared" ref="AZ7:AZ12" si="14">AV7-AX7</f>
        <v>26.439999999999998</v>
      </c>
    </row>
    <row r="8" spans="1:52" ht="15" thickBot="1" x14ac:dyDescent="0.35">
      <c r="A8" s="286">
        <v>2261</v>
      </c>
      <c r="B8" s="227"/>
      <c r="C8" s="389">
        <v>0.53500000000000003</v>
      </c>
      <c r="D8" s="289" t="s">
        <v>40</v>
      </c>
      <c r="E8" s="601"/>
      <c r="F8" s="71">
        <f>IF(Validade!H6="","",Validade!H6)</f>
        <v>45899</v>
      </c>
      <c r="G8" s="95"/>
      <c r="H8" s="57">
        <f>'02325'!I13</f>
        <v>0</v>
      </c>
      <c r="I8" s="60">
        <f t="shared" si="0"/>
        <v>0.53500000000000003</v>
      </c>
      <c r="J8" s="96"/>
      <c r="K8" s="57">
        <f>'02325'!L13</f>
        <v>0</v>
      </c>
      <c r="L8" s="62">
        <f t="shared" si="1"/>
        <v>0.53500000000000003</v>
      </c>
      <c r="M8" s="67"/>
      <c r="N8" s="57">
        <f>'02325'!O13</f>
        <v>0</v>
      </c>
      <c r="O8" s="62">
        <f t="shared" si="2"/>
        <v>0.53500000000000003</v>
      </c>
      <c r="P8" s="67"/>
      <c r="Q8" s="57">
        <f>'02325'!R13</f>
        <v>0</v>
      </c>
      <c r="R8" s="62">
        <f t="shared" si="3"/>
        <v>0.53500000000000003</v>
      </c>
      <c r="S8" s="67"/>
      <c r="T8" s="57">
        <f>'02325'!U13</f>
        <v>0</v>
      </c>
      <c r="U8" s="62">
        <f t="shared" si="4"/>
        <v>0.53500000000000003</v>
      </c>
      <c r="V8" s="67"/>
      <c r="W8" s="57">
        <f>'02325'!X13</f>
        <v>0</v>
      </c>
      <c r="X8" s="62">
        <f t="shared" si="5"/>
        <v>0.53500000000000003</v>
      </c>
      <c r="Y8" s="67"/>
      <c r="Z8" s="57">
        <f>'02325'!AA13</f>
        <v>0</v>
      </c>
      <c r="AA8" s="62">
        <f t="shared" si="6"/>
        <v>0.53500000000000003</v>
      </c>
      <c r="AB8" s="67"/>
      <c r="AC8" s="57">
        <f>'02325'!AD13</f>
        <v>0</v>
      </c>
      <c r="AD8" s="62">
        <f t="shared" si="7"/>
        <v>0.53500000000000003</v>
      </c>
      <c r="AE8" s="67"/>
      <c r="AF8" s="57">
        <f>'02325'!AG13</f>
        <v>0</v>
      </c>
      <c r="AG8" s="62">
        <f t="shared" si="8"/>
        <v>0.53500000000000003</v>
      </c>
      <c r="AH8" s="67"/>
      <c r="AI8" s="57">
        <f>'02325'!AJ13</f>
        <v>0</v>
      </c>
      <c r="AJ8" s="62">
        <f t="shared" si="9"/>
        <v>0.53500000000000003</v>
      </c>
      <c r="AK8" s="67"/>
      <c r="AL8" s="57">
        <f>'02325'!AM13</f>
        <v>0</v>
      </c>
      <c r="AM8" s="62">
        <f t="shared" si="10"/>
        <v>0.53500000000000003</v>
      </c>
      <c r="AN8" s="67"/>
      <c r="AO8" s="57">
        <f>'02325'!AP13</f>
        <v>0</v>
      </c>
      <c r="AP8" s="62">
        <f t="shared" si="11"/>
        <v>0.53500000000000003</v>
      </c>
      <c r="AQ8" s="67"/>
      <c r="AR8" s="57">
        <f>'02325'!AS13</f>
        <v>0</v>
      </c>
      <c r="AS8" s="62">
        <f t="shared" si="12"/>
        <v>0.53500000000000003</v>
      </c>
      <c r="AT8" s="67"/>
      <c r="AU8" s="57">
        <f>'02325'!AV13</f>
        <v>0</v>
      </c>
      <c r="AV8" s="62">
        <f t="shared" si="13"/>
        <v>0.53500000000000003</v>
      </c>
      <c r="AX8" s="57">
        <f>'02325'!AY13</f>
        <v>48.6</v>
      </c>
      <c r="AY8" s="58"/>
      <c r="AZ8" s="62">
        <f t="shared" si="14"/>
        <v>-48.065000000000005</v>
      </c>
    </row>
    <row r="9" spans="1:52" s="102" customFormat="1" ht="15" thickBot="1" x14ac:dyDescent="0.35">
      <c r="A9" s="286">
        <v>2298</v>
      </c>
      <c r="B9" s="287"/>
      <c r="C9" s="388">
        <v>0</v>
      </c>
      <c r="D9" s="288" t="s">
        <v>1</v>
      </c>
      <c r="E9" s="603"/>
      <c r="F9" s="71" t="str">
        <f>IF(Validade!H7="","",Validade!H7)</f>
        <v/>
      </c>
      <c r="G9" s="215"/>
      <c r="H9" s="58">
        <f>'20078'!I16</f>
        <v>0</v>
      </c>
      <c r="I9" s="216">
        <f>(C9+E9)-H9</f>
        <v>0</v>
      </c>
      <c r="J9" s="218"/>
      <c r="K9" s="58">
        <f>'20078'!L16</f>
        <v>0</v>
      </c>
      <c r="L9" s="217">
        <f>I9-K9</f>
        <v>0</v>
      </c>
      <c r="M9" s="219"/>
      <c r="N9" s="58">
        <f>'20078'!O16</f>
        <v>0</v>
      </c>
      <c r="O9" s="217">
        <f>L9-N9</f>
        <v>0</v>
      </c>
      <c r="P9" s="220"/>
      <c r="Q9" s="58">
        <f>'20078'!R16</f>
        <v>0</v>
      </c>
      <c r="R9" s="217">
        <f>O9-Q9</f>
        <v>0</v>
      </c>
      <c r="S9" s="220"/>
      <c r="T9" s="58">
        <f>'20078'!U16</f>
        <v>0</v>
      </c>
      <c r="U9" s="217">
        <f>R9-T9</f>
        <v>0</v>
      </c>
      <c r="V9" s="220"/>
      <c r="W9" s="58">
        <f>'20078'!X16</f>
        <v>0</v>
      </c>
      <c r="X9" s="62">
        <f t="shared" si="5"/>
        <v>0</v>
      </c>
      <c r="Y9" s="220"/>
      <c r="Z9" s="58">
        <f>'20078'!AA16</f>
        <v>0</v>
      </c>
      <c r="AA9" s="217">
        <f>X9-Z9</f>
        <v>0</v>
      </c>
      <c r="AB9" s="220"/>
      <c r="AC9" s="58">
        <f>'20078'!AD16</f>
        <v>0</v>
      </c>
      <c r="AD9" s="217">
        <f>AA9-AC9</f>
        <v>0</v>
      </c>
      <c r="AE9" s="220"/>
      <c r="AF9" s="58">
        <f>'20078'!AG16</f>
        <v>0</v>
      </c>
      <c r="AG9" s="217">
        <f>AD9-AF9</f>
        <v>0</v>
      </c>
      <c r="AH9" s="220"/>
      <c r="AI9" s="58">
        <f>'20078'!AJ16</f>
        <v>0</v>
      </c>
      <c r="AJ9" s="217">
        <f>AG9-AI9</f>
        <v>0</v>
      </c>
      <c r="AK9" s="220"/>
      <c r="AL9" s="58">
        <f>'20078'!AM16</f>
        <v>0</v>
      </c>
      <c r="AM9" s="217">
        <f>AJ9-AL9</f>
        <v>0</v>
      </c>
      <c r="AN9" s="220"/>
      <c r="AO9" s="58">
        <f>'20078'!AP16</f>
        <v>0</v>
      </c>
      <c r="AP9" s="217">
        <f>AM9-AO9</f>
        <v>0</v>
      </c>
      <c r="AQ9" s="220"/>
      <c r="AR9" s="58">
        <f>'20078'!AS16</f>
        <v>0</v>
      </c>
      <c r="AS9" s="62">
        <f t="shared" si="12"/>
        <v>0</v>
      </c>
      <c r="AT9" s="220"/>
      <c r="AU9" s="58">
        <f>'20078'!AV16</f>
        <v>0</v>
      </c>
      <c r="AV9" s="217">
        <f t="shared" si="13"/>
        <v>0</v>
      </c>
      <c r="AX9" s="58">
        <f>'20078'!AY16</f>
        <v>0</v>
      </c>
      <c r="AY9" s="58"/>
      <c r="AZ9" s="217">
        <f t="shared" si="14"/>
        <v>0</v>
      </c>
    </row>
    <row r="10" spans="1:52" ht="15" thickBot="1" x14ac:dyDescent="0.35">
      <c r="A10" s="286">
        <v>2301</v>
      </c>
      <c r="B10" s="287"/>
      <c r="C10" s="388">
        <v>624.19269999999995</v>
      </c>
      <c r="D10" s="288" t="s">
        <v>1</v>
      </c>
      <c r="E10" s="603">
        <v>855</v>
      </c>
      <c r="F10" s="71">
        <f>IF(Validade!H8="","",Validade!H8)</f>
        <v>45746</v>
      </c>
      <c r="G10" s="94"/>
      <c r="H10" s="58">
        <f>'20085'!I18+'20086'!I18</f>
        <v>0</v>
      </c>
      <c r="I10" s="59">
        <f t="shared" si="0"/>
        <v>1479.1927000000001</v>
      </c>
      <c r="J10" s="68"/>
      <c r="K10" s="58">
        <f>'20085'!L18+'20086'!L18</f>
        <v>0</v>
      </c>
      <c r="L10" s="62">
        <f t="shared" si="1"/>
        <v>1479.1927000000001</v>
      </c>
      <c r="M10" s="93"/>
      <c r="N10" s="58">
        <f>'20085'!O18+'20086'!O18</f>
        <v>540</v>
      </c>
      <c r="O10" s="62">
        <f t="shared" si="2"/>
        <v>939.19270000000006</v>
      </c>
      <c r="P10" s="67"/>
      <c r="Q10" s="58">
        <f>'20085'!R18+'20086'!R18</f>
        <v>840</v>
      </c>
      <c r="R10" s="62">
        <f t="shared" si="3"/>
        <v>99.192700000000059</v>
      </c>
      <c r="S10" s="67"/>
      <c r="T10" s="58">
        <f>'20085'!U18+'20086'!U18</f>
        <v>0</v>
      </c>
      <c r="U10" s="62">
        <f t="shared" si="4"/>
        <v>99.192700000000059</v>
      </c>
      <c r="V10" s="67"/>
      <c r="W10" s="58">
        <f>'20085'!X18+'20086'!X18</f>
        <v>0</v>
      </c>
      <c r="X10" s="62">
        <f t="shared" si="5"/>
        <v>99.192700000000059</v>
      </c>
      <c r="Y10" s="67"/>
      <c r="Z10" s="58">
        <f>'20085'!AA18+'20086'!AA18</f>
        <v>0</v>
      </c>
      <c r="AA10" s="62">
        <f t="shared" si="6"/>
        <v>99.192700000000059</v>
      </c>
      <c r="AB10" s="67"/>
      <c r="AC10" s="58">
        <f>'20085'!AD18+'20086'!AD18</f>
        <v>0</v>
      </c>
      <c r="AD10" s="62">
        <f t="shared" si="7"/>
        <v>99.192700000000059</v>
      </c>
      <c r="AE10" s="67"/>
      <c r="AF10" s="58">
        <f>'20085'!AG18+'20086'!AG18</f>
        <v>0</v>
      </c>
      <c r="AG10" s="62">
        <f t="shared" si="8"/>
        <v>99.192700000000059</v>
      </c>
      <c r="AH10" s="67"/>
      <c r="AI10" s="58">
        <f>'20085'!AJ18+'20086'!AJ18</f>
        <v>0</v>
      </c>
      <c r="AJ10" s="62">
        <f t="shared" si="9"/>
        <v>99.192700000000059</v>
      </c>
      <c r="AK10" s="67"/>
      <c r="AL10" s="58">
        <f>'20085'!AM18+'20086'!AM18</f>
        <v>0</v>
      </c>
      <c r="AM10" s="62">
        <f t="shared" si="10"/>
        <v>99.192700000000059</v>
      </c>
      <c r="AN10" s="67"/>
      <c r="AO10" s="58">
        <f>'20085'!AP18+'20086'!AP18</f>
        <v>0</v>
      </c>
      <c r="AP10" s="62">
        <f t="shared" si="11"/>
        <v>99.192700000000059</v>
      </c>
      <c r="AQ10" s="67"/>
      <c r="AR10" s="58">
        <f>'20085'!AS18+'20086'!AS18</f>
        <v>0</v>
      </c>
      <c r="AS10" s="62">
        <f t="shared" si="12"/>
        <v>99.192700000000059</v>
      </c>
      <c r="AT10" s="67"/>
      <c r="AU10" s="58">
        <f>'20085'!AV18+'20086'!AV18</f>
        <v>0</v>
      </c>
      <c r="AV10" s="62">
        <f t="shared" si="13"/>
        <v>99.192700000000059</v>
      </c>
      <c r="AX10" s="58">
        <f>'20085'!AY18+'20086'!AY18</f>
        <v>3420</v>
      </c>
      <c r="AY10" s="58"/>
      <c r="AZ10" s="62">
        <f t="shared" si="14"/>
        <v>-3320.8072999999999</v>
      </c>
    </row>
    <row r="11" spans="1:52" ht="15" thickBot="1" x14ac:dyDescent="0.35">
      <c r="A11" s="286">
        <v>2307</v>
      </c>
      <c r="B11" s="287"/>
      <c r="C11" s="388">
        <v>68.281899999999993</v>
      </c>
      <c r="D11" s="288" t="s">
        <v>1</v>
      </c>
      <c r="E11" s="603">
        <v>68.716999999999999</v>
      </c>
      <c r="F11" s="71">
        <f>IF(Validade!H9="","",Validade!H9)</f>
        <v>45807</v>
      </c>
      <c r="G11" s="94"/>
      <c r="H11" s="362">
        <f>'20090'!I18+'20091'!I18</f>
        <v>0</v>
      </c>
      <c r="I11" s="363">
        <f t="shared" si="0"/>
        <v>136.99889999999999</v>
      </c>
      <c r="J11" s="68"/>
      <c r="K11" s="362">
        <f>'20090'!L18+'20091'!L18</f>
        <v>13</v>
      </c>
      <c r="L11" s="364">
        <f t="shared" si="1"/>
        <v>123.99889999999999</v>
      </c>
      <c r="M11" s="97"/>
      <c r="N11" s="362">
        <f>'20090'!O18+'20091'!O18</f>
        <v>6.5</v>
      </c>
      <c r="O11" s="364">
        <f t="shared" si="2"/>
        <v>117.49889999999999</v>
      </c>
      <c r="P11" s="67"/>
      <c r="Q11" s="362">
        <f>'20090'!R18+'20091'!R18</f>
        <v>123.5</v>
      </c>
      <c r="R11" s="364">
        <f t="shared" si="3"/>
        <v>-6.0011000000000081</v>
      </c>
      <c r="S11" s="67"/>
      <c r="T11" s="362">
        <f>'20090'!U18+'20091'!U18</f>
        <v>0</v>
      </c>
      <c r="U11" s="364">
        <f t="shared" si="4"/>
        <v>-6.0011000000000081</v>
      </c>
      <c r="V11" s="67"/>
      <c r="W11" s="362">
        <f>'20090'!X18+'20091'!X18</f>
        <v>0</v>
      </c>
      <c r="X11" s="364">
        <f t="shared" si="5"/>
        <v>-6.0011000000000081</v>
      </c>
      <c r="Y11" s="67"/>
      <c r="Z11" s="362">
        <f>'20090'!AA18+'20091'!AA18</f>
        <v>0</v>
      </c>
      <c r="AA11" s="364">
        <f t="shared" si="6"/>
        <v>-6.0011000000000081</v>
      </c>
      <c r="AB11" s="67"/>
      <c r="AC11" s="362">
        <f>'20090'!AD18+'20091'!AD18</f>
        <v>0</v>
      </c>
      <c r="AD11" s="364">
        <f t="shared" si="7"/>
        <v>-6.0011000000000081</v>
      </c>
      <c r="AE11" s="67"/>
      <c r="AF11" s="362">
        <f>'20090'!AG18+'20091'!AG18</f>
        <v>0</v>
      </c>
      <c r="AG11" s="364">
        <f t="shared" si="8"/>
        <v>-6.0011000000000081</v>
      </c>
      <c r="AH11" s="67"/>
      <c r="AI11" s="362">
        <f>'20090'!AJ18+'20091'!AJ18</f>
        <v>0</v>
      </c>
      <c r="AJ11" s="364">
        <f t="shared" si="9"/>
        <v>-6.0011000000000081</v>
      </c>
      <c r="AK11" s="67"/>
      <c r="AL11" s="362">
        <f>'20090'!AM18+'20091'!AM18</f>
        <v>0</v>
      </c>
      <c r="AM11" s="364">
        <f t="shared" si="10"/>
        <v>-6.0011000000000081</v>
      </c>
      <c r="AN11" s="67"/>
      <c r="AO11" s="362">
        <f>'20090'!AP18+'20091'!AP18</f>
        <v>0</v>
      </c>
      <c r="AP11" s="364">
        <f t="shared" si="11"/>
        <v>-6.0011000000000081</v>
      </c>
      <c r="AQ11" s="67"/>
      <c r="AR11" s="362">
        <f>'20090'!AS18+'20091'!AS18</f>
        <v>0</v>
      </c>
      <c r="AS11" s="364">
        <f t="shared" si="12"/>
        <v>-6.0011000000000081</v>
      </c>
      <c r="AT11" s="67"/>
      <c r="AU11" s="362">
        <f>'20090'!AV18+'20091'!AV18</f>
        <v>0</v>
      </c>
      <c r="AV11" s="364">
        <f t="shared" si="13"/>
        <v>-6.0011000000000081</v>
      </c>
      <c r="AX11" s="362">
        <f>'20090'!AY18+'20091'!AY18</f>
        <v>520</v>
      </c>
      <c r="AY11" s="58"/>
      <c r="AZ11" s="364">
        <f t="shared" si="14"/>
        <v>-526.00109999999995</v>
      </c>
    </row>
    <row r="12" spans="1:52" ht="15" thickBot="1" x14ac:dyDescent="0.35">
      <c r="A12" s="286">
        <v>2314</v>
      </c>
      <c r="B12" s="287"/>
      <c r="C12" s="388">
        <v>1906.1316999999999</v>
      </c>
      <c r="D12" s="288" t="s">
        <v>1</v>
      </c>
      <c r="E12" s="603">
        <v>2200</v>
      </c>
      <c r="F12" s="71">
        <f>IF(Validade!H10="","",Validade!H10)</f>
        <v>45656</v>
      </c>
      <c r="G12" s="94"/>
      <c r="H12" s="58">
        <f>'20087'!I18+'20088'!I18+'20100'!I18</f>
        <v>53.880799999806001</v>
      </c>
      <c r="I12" s="59">
        <f t="shared" si="0"/>
        <v>4052.2509000001937</v>
      </c>
      <c r="J12" s="68"/>
      <c r="K12" s="58">
        <f>'20087'!L18+'20088'!L18+'20100'!L18</f>
        <v>1778.066399993598</v>
      </c>
      <c r="L12" s="63">
        <f t="shared" si="1"/>
        <v>2274.184500006596</v>
      </c>
      <c r="M12" s="97"/>
      <c r="N12" s="58">
        <f>'20087'!O18+'20088'!O18+'20100'!O18</f>
        <v>107.761599999612</v>
      </c>
      <c r="O12" s="63">
        <f t="shared" si="2"/>
        <v>2166.422900006984</v>
      </c>
      <c r="P12" s="67"/>
      <c r="Q12" s="58">
        <f>'20087'!R18+'20088'!R18+'20100'!R18</f>
        <v>1993.5895999928221</v>
      </c>
      <c r="R12" s="63">
        <f t="shared" si="3"/>
        <v>172.83330001416198</v>
      </c>
      <c r="S12" s="67"/>
      <c r="T12" s="58">
        <f>'20087'!U18+'20088'!U18+'20100'!U18</f>
        <v>0</v>
      </c>
      <c r="U12" s="63">
        <f t="shared" si="4"/>
        <v>172.83330001416198</v>
      </c>
      <c r="V12" s="67"/>
      <c r="W12" s="58">
        <f>'20087'!X18+'20088'!X18+'20100'!X18</f>
        <v>0</v>
      </c>
      <c r="X12" s="63">
        <f t="shared" si="5"/>
        <v>172.83330001416198</v>
      </c>
      <c r="Y12" s="67"/>
      <c r="Z12" s="58">
        <f>'20087'!AA18+'20088'!AA18+'20100'!AA18</f>
        <v>0</v>
      </c>
      <c r="AA12" s="63">
        <f t="shared" si="6"/>
        <v>172.83330001416198</v>
      </c>
      <c r="AB12" s="67"/>
      <c r="AC12" s="58">
        <f>'20087'!AD18+'20088'!AD18+'20100'!AD18</f>
        <v>0</v>
      </c>
      <c r="AD12" s="63">
        <f t="shared" si="7"/>
        <v>172.83330001416198</v>
      </c>
      <c r="AE12" s="67"/>
      <c r="AF12" s="58">
        <f>'20087'!AG18+'20088'!AG18+'20100'!AG18</f>
        <v>0</v>
      </c>
      <c r="AG12" s="63">
        <f t="shared" si="8"/>
        <v>172.83330001416198</v>
      </c>
      <c r="AH12" s="67"/>
      <c r="AI12" s="58">
        <f>'20087'!AJ18+'20088'!AJ18+'20100'!AJ18</f>
        <v>0</v>
      </c>
      <c r="AJ12" s="63">
        <f t="shared" si="9"/>
        <v>172.83330001416198</v>
      </c>
      <c r="AK12" s="67"/>
      <c r="AL12" s="58">
        <f>'20087'!AM18+'20088'!AM18+'20100'!AM18</f>
        <v>0</v>
      </c>
      <c r="AM12" s="63">
        <f t="shared" si="10"/>
        <v>172.83330001416198</v>
      </c>
      <c r="AN12" s="67"/>
      <c r="AO12" s="58">
        <f>'20087'!AP18+'20088'!AP18+'20100'!AP18</f>
        <v>0</v>
      </c>
      <c r="AP12" s="63">
        <f t="shared" si="11"/>
        <v>172.83330001416198</v>
      </c>
      <c r="AQ12" s="67"/>
      <c r="AR12" s="58">
        <f>'20087'!AS18+'20088'!AS18+'20100'!AS18</f>
        <v>0</v>
      </c>
      <c r="AS12" s="63">
        <f t="shared" si="12"/>
        <v>172.83330001416198</v>
      </c>
      <c r="AT12" s="67"/>
      <c r="AU12" s="58">
        <f>'20087'!AV18+'20088'!AV18+'20100'!AV18</f>
        <v>0</v>
      </c>
      <c r="AV12" s="63">
        <f t="shared" si="13"/>
        <v>172.83330001416198</v>
      </c>
      <c r="AX12" s="58">
        <f>'20087'!AY18+'20088'!AY18+'20100'!AY18</f>
        <v>13492.309599974004</v>
      </c>
      <c r="AY12" s="58"/>
      <c r="AZ12" s="63">
        <f t="shared" si="14"/>
        <v>-13319.476299959842</v>
      </c>
    </row>
    <row r="13" spans="1:52" ht="15" thickBot="1" x14ac:dyDescent="0.35">
      <c r="A13" s="6">
        <v>2325</v>
      </c>
      <c r="B13" s="213"/>
      <c r="C13" s="388">
        <v>0</v>
      </c>
      <c r="D13" s="288" t="s">
        <v>1</v>
      </c>
      <c r="E13" s="603"/>
      <c r="F13" s="71" t="str">
        <f>IF(Validade!H11="","",Validade!H11)</f>
        <v/>
      </c>
      <c r="G13" s="94"/>
      <c r="H13" s="58">
        <f>'20101'!I15</f>
        <v>0</v>
      </c>
      <c r="I13" s="59">
        <f t="shared" si="0"/>
        <v>0</v>
      </c>
      <c r="J13" s="68"/>
      <c r="K13" s="58">
        <f>'20101'!L15</f>
        <v>0</v>
      </c>
      <c r="L13" s="63">
        <f>I13-K13</f>
        <v>0</v>
      </c>
      <c r="M13" s="97"/>
      <c r="N13" s="58">
        <f>'20101'!O15</f>
        <v>0</v>
      </c>
      <c r="O13" s="63">
        <f>L13-N13</f>
        <v>0</v>
      </c>
      <c r="P13" s="67"/>
      <c r="Q13" s="58">
        <f>'20101'!R15</f>
        <v>0</v>
      </c>
      <c r="R13" s="63">
        <f>O13-Q13</f>
        <v>0</v>
      </c>
      <c r="S13" s="67"/>
      <c r="T13" s="58">
        <f>'20101'!U15</f>
        <v>0</v>
      </c>
      <c r="U13" s="63">
        <f>R13-T13</f>
        <v>0</v>
      </c>
      <c r="V13" s="67"/>
      <c r="W13" s="58">
        <f>'20101'!X15</f>
        <v>0</v>
      </c>
      <c r="X13" s="63">
        <f>U13-W13</f>
        <v>0</v>
      </c>
      <c r="Y13" s="67"/>
      <c r="Z13" s="58">
        <f>'20101'!AA15</f>
        <v>0</v>
      </c>
      <c r="AA13" s="63">
        <f>X13-Z13</f>
        <v>0</v>
      </c>
      <c r="AB13" s="67"/>
      <c r="AC13" s="58">
        <f>'20101'!AD15</f>
        <v>0</v>
      </c>
      <c r="AD13" s="63">
        <f>AA13-AC13</f>
        <v>0</v>
      </c>
      <c r="AE13" s="67"/>
      <c r="AF13" s="58">
        <f>'20101'!AG15</f>
        <v>0</v>
      </c>
      <c r="AG13" s="63">
        <f>AD13-AF13</f>
        <v>0</v>
      </c>
      <c r="AH13" s="67"/>
      <c r="AI13" s="58">
        <f>'20101'!AJ15</f>
        <v>0</v>
      </c>
      <c r="AJ13" s="63">
        <f>AG13-AI13</f>
        <v>0</v>
      </c>
      <c r="AK13" s="67"/>
      <c r="AL13" s="58">
        <f>'20101'!AM15</f>
        <v>0</v>
      </c>
      <c r="AM13" s="63">
        <f>AJ13-AL13</f>
        <v>0</v>
      </c>
      <c r="AN13" s="67"/>
      <c r="AO13" s="58">
        <f>'20101'!AP15</f>
        <v>0</v>
      </c>
      <c r="AP13" s="63">
        <f>AM13-AO13</f>
        <v>0</v>
      </c>
      <c r="AQ13" s="67"/>
      <c r="AR13" s="58">
        <f>'20101'!AS15</f>
        <v>0</v>
      </c>
      <c r="AS13" s="63">
        <f>AP13-AR13</f>
        <v>0</v>
      </c>
      <c r="AT13" s="67"/>
      <c r="AU13" s="58">
        <f>'20101'!AV15</f>
        <v>0</v>
      </c>
      <c r="AV13" s="63">
        <f>AS13-AU13</f>
        <v>0</v>
      </c>
      <c r="AX13" s="58">
        <f>'20101'!AY15</f>
        <v>3451.1512156000003</v>
      </c>
      <c r="AY13" s="58"/>
      <c r="AZ13" s="63">
        <f>AV13-AX13</f>
        <v>-3451.1512156000003</v>
      </c>
    </row>
    <row r="14" spans="1:52" ht="15" thickBot="1" x14ac:dyDescent="0.35">
      <c r="A14" s="6">
        <v>2391</v>
      </c>
      <c r="B14" s="213"/>
      <c r="C14" s="388">
        <v>400</v>
      </c>
      <c r="D14" s="288" t="s">
        <v>1</v>
      </c>
      <c r="E14" s="603"/>
      <c r="F14" s="71">
        <f>IF(Validade!H12="","",Validade!H12)</f>
        <v>45431</v>
      </c>
      <c r="G14" s="94"/>
      <c r="H14" s="58">
        <f>'21154'!I18</f>
        <v>0</v>
      </c>
      <c r="I14" s="59">
        <f t="shared" si="0"/>
        <v>400</v>
      </c>
      <c r="J14" s="68"/>
      <c r="K14" s="58">
        <f>'21154'!L18</f>
        <v>0</v>
      </c>
      <c r="L14" s="63">
        <f>I14-K14</f>
        <v>400</v>
      </c>
      <c r="M14" s="97"/>
      <c r="N14" s="58">
        <f>'21154'!O18</f>
        <v>0</v>
      </c>
      <c r="O14" s="63">
        <f>L14-N14</f>
        <v>400</v>
      </c>
      <c r="P14" s="67"/>
      <c r="Q14" s="58">
        <f>'21154'!R18</f>
        <v>0</v>
      </c>
      <c r="R14" s="63">
        <f>O14-Q14</f>
        <v>400</v>
      </c>
      <c r="S14" s="67"/>
      <c r="T14" s="58">
        <f>'21154'!U18</f>
        <v>0</v>
      </c>
      <c r="U14" s="63">
        <f>R14-T14</f>
        <v>400</v>
      </c>
      <c r="V14" s="67"/>
      <c r="W14" s="58">
        <f>'21154'!X18</f>
        <v>0</v>
      </c>
      <c r="X14" s="63">
        <f>U14-W14</f>
        <v>400</v>
      </c>
      <c r="Y14" s="67"/>
      <c r="Z14" s="58">
        <f>'21154'!AA18</f>
        <v>0</v>
      </c>
      <c r="AA14" s="63">
        <f>X14-Z14</f>
        <v>400</v>
      </c>
      <c r="AB14" s="67"/>
      <c r="AC14" s="58">
        <f>'21154'!AD18</f>
        <v>0</v>
      </c>
      <c r="AD14" s="63">
        <f>AA14-AC14</f>
        <v>400</v>
      </c>
      <c r="AE14" s="67"/>
      <c r="AF14" s="58">
        <f>'21154'!AG18</f>
        <v>0</v>
      </c>
      <c r="AG14" s="63">
        <f>AD14-AF14</f>
        <v>400</v>
      </c>
      <c r="AH14" s="67"/>
      <c r="AI14" s="58">
        <f>'21154'!AJ18</f>
        <v>0</v>
      </c>
      <c r="AJ14" s="63">
        <f>AG14-AI14</f>
        <v>400</v>
      </c>
      <c r="AK14" s="67"/>
      <c r="AL14" s="58">
        <f>'21154'!AM18</f>
        <v>0</v>
      </c>
      <c r="AM14" s="63">
        <f>AJ14-AL14</f>
        <v>400</v>
      </c>
      <c r="AN14" s="67"/>
      <c r="AO14" s="58">
        <f>'21154'!AP18</f>
        <v>0</v>
      </c>
      <c r="AP14" s="63">
        <f>AM14-AO14</f>
        <v>400</v>
      </c>
      <c r="AQ14" s="67"/>
      <c r="AR14" s="58">
        <f>'21154'!AS18</f>
        <v>0</v>
      </c>
      <c r="AS14" s="63">
        <f>AP14-AR14</f>
        <v>400</v>
      </c>
      <c r="AT14" s="67"/>
      <c r="AU14" s="58">
        <f>'21154'!AV18</f>
        <v>0</v>
      </c>
      <c r="AV14" s="63">
        <f>AS14-AU14</f>
        <v>400</v>
      </c>
      <c r="AX14" s="58">
        <f>'21154'!AY18</f>
        <v>0</v>
      </c>
      <c r="AY14" s="262"/>
      <c r="AZ14" s="63">
        <f>AV14-AX14</f>
        <v>400</v>
      </c>
    </row>
    <row r="15" spans="1:52" s="54" customFormat="1" ht="15" thickBot="1" x14ac:dyDescent="0.35">
      <c r="A15" s="6">
        <v>2392</v>
      </c>
      <c r="B15" s="213"/>
      <c r="C15" s="389">
        <v>125</v>
      </c>
      <c r="D15" s="289" t="s">
        <v>1</v>
      </c>
      <c r="E15" s="601"/>
      <c r="F15" s="71">
        <f>IF(Validade!H13="","",Validade!H13)</f>
        <v>45431</v>
      </c>
      <c r="G15" s="291"/>
      <c r="H15" s="57">
        <f>'21153'!I18</f>
        <v>0</v>
      </c>
      <c r="I15" s="60">
        <f>(C15+E15)-H15</f>
        <v>125</v>
      </c>
      <c r="J15" s="291"/>
      <c r="K15" s="57">
        <f>'21153'!L18</f>
        <v>0</v>
      </c>
      <c r="L15" s="63">
        <f>I15-K15</f>
        <v>125</v>
      </c>
      <c r="M15" s="291"/>
      <c r="N15" s="57">
        <f>'21153'!O18</f>
        <v>0</v>
      </c>
      <c r="O15" s="63">
        <f>L15-N15</f>
        <v>125</v>
      </c>
      <c r="P15" s="291"/>
      <c r="Q15" s="57">
        <f>'21153'!R18</f>
        <v>0</v>
      </c>
      <c r="R15" s="63">
        <f>O15-Q15</f>
        <v>125</v>
      </c>
      <c r="S15" s="291"/>
      <c r="T15" s="57">
        <f>'21153'!U18</f>
        <v>0</v>
      </c>
      <c r="U15" s="63">
        <f>R15-T15</f>
        <v>125</v>
      </c>
      <c r="V15" s="291"/>
      <c r="W15" s="57">
        <f>'21153'!X18</f>
        <v>0</v>
      </c>
      <c r="X15" s="63">
        <f>U15-W15</f>
        <v>125</v>
      </c>
      <c r="Y15" s="291"/>
      <c r="Z15" s="57">
        <f>'21153'!AA18</f>
        <v>0</v>
      </c>
      <c r="AA15" s="63">
        <f>X15-Z15</f>
        <v>125</v>
      </c>
      <c r="AB15" s="291"/>
      <c r="AC15" s="57">
        <f>'21153'!AD18</f>
        <v>0</v>
      </c>
      <c r="AD15" s="63">
        <f>AA15-AC15</f>
        <v>125</v>
      </c>
      <c r="AE15" s="291"/>
      <c r="AF15" s="57">
        <f>'21153'!AG18</f>
        <v>0</v>
      </c>
      <c r="AG15" s="63">
        <f>AD15-AF15</f>
        <v>125</v>
      </c>
      <c r="AH15" s="291"/>
      <c r="AI15" s="57">
        <f>'21153'!AJ18</f>
        <v>0</v>
      </c>
      <c r="AJ15" s="63">
        <f>AG15-AI15</f>
        <v>125</v>
      </c>
      <c r="AK15" s="291"/>
      <c r="AL15" s="57">
        <f>'21153'!AM18</f>
        <v>0</v>
      </c>
      <c r="AM15" s="63">
        <f>AJ15-AL15</f>
        <v>125</v>
      </c>
      <c r="AN15" s="291"/>
      <c r="AO15" s="57">
        <f>'21153'!AP18</f>
        <v>0</v>
      </c>
      <c r="AP15" s="63">
        <f>AM15-AO15</f>
        <v>125</v>
      </c>
      <c r="AQ15" s="291"/>
      <c r="AR15" s="57">
        <f>'21153'!AS18</f>
        <v>0</v>
      </c>
      <c r="AS15" s="63">
        <f>AP15-AR15</f>
        <v>125</v>
      </c>
      <c r="AT15" s="291"/>
      <c r="AU15" s="57">
        <f>'21153'!AV18</f>
        <v>0</v>
      </c>
      <c r="AV15" s="63">
        <f>AS15-AU15</f>
        <v>125</v>
      </c>
      <c r="AX15" s="57">
        <f>'21153'!AY18</f>
        <v>0</v>
      </c>
      <c r="AY15" s="263"/>
      <c r="AZ15" s="63">
        <f>AV15-AX15</f>
        <v>125</v>
      </c>
    </row>
    <row r="16" spans="1:52" ht="15" thickBot="1" x14ac:dyDescent="0.35">
      <c r="A16" s="365"/>
      <c r="B16" s="366"/>
      <c r="C16" s="390"/>
      <c r="D16" s="367"/>
      <c r="E16" s="600"/>
      <c r="F16" s="368"/>
      <c r="G16" s="368"/>
      <c r="H16" s="369"/>
      <c r="I16" s="370"/>
      <c r="J16" s="42"/>
      <c r="K16" s="369"/>
      <c r="L16" s="371"/>
      <c r="M16" s="372"/>
      <c r="N16" s="369"/>
      <c r="O16" s="371"/>
      <c r="Q16" s="369"/>
      <c r="R16" s="371"/>
      <c r="T16" s="369"/>
      <c r="U16" s="371"/>
      <c r="W16" s="369"/>
      <c r="X16" s="371"/>
      <c r="Z16" s="369"/>
      <c r="AA16" s="371"/>
      <c r="AC16" s="369"/>
      <c r="AD16" s="371"/>
      <c r="AF16" s="369"/>
      <c r="AG16" s="371"/>
      <c r="AI16" s="369"/>
      <c r="AJ16" s="371"/>
      <c r="AL16" s="369"/>
      <c r="AM16" s="371"/>
      <c r="AO16" s="369"/>
      <c r="AP16" s="371"/>
      <c r="AR16" s="369"/>
      <c r="AS16" s="371"/>
      <c r="AU16" s="369"/>
      <c r="AV16" s="371"/>
      <c r="AX16" s="369"/>
      <c r="AY16" s="369"/>
      <c r="AZ16" s="371"/>
    </row>
    <row r="17" spans="1:52" ht="16.5" customHeight="1" thickBot="1" x14ac:dyDescent="0.35">
      <c r="A17" s="286">
        <v>2013</v>
      </c>
      <c r="B17" s="227"/>
      <c r="C17" s="389">
        <v>76.576400000000007</v>
      </c>
      <c r="D17" s="289" t="s">
        <v>1</v>
      </c>
      <c r="E17" s="601"/>
      <c r="F17" s="71">
        <f>IF(Validade!H14="","",Validade!H14)</f>
        <v>45600</v>
      </c>
      <c r="G17" s="95"/>
      <c r="H17" s="57">
        <f>'20086'!I24+'20085'!I24+'20087'!I27+'20088'!I27+'20100'!I27+'20078'!I21+'02325'!I15+'20101'!I17</f>
        <v>0.58499999999999996</v>
      </c>
      <c r="I17" s="60">
        <f t="shared" ref="I17:I33" si="15">(C17+E17)-H17</f>
        <v>75.991400000000013</v>
      </c>
      <c r="J17" s="96"/>
      <c r="K17" s="57">
        <f>'20086'!L24+'20085'!L24+'20087'!L27+'20088'!L27+'20100'!L27+'20078'!L21+'02325'!L15+'20101'!L17</f>
        <v>19.305</v>
      </c>
      <c r="L17" s="63">
        <f t="shared" ref="L17:L37" si="16">I17-K17</f>
        <v>56.686400000000013</v>
      </c>
      <c r="M17" s="93"/>
      <c r="N17" s="57">
        <f>'20086'!O24+'20085'!O24+'20087'!O27+'20088'!O27+'20100'!O27+'20078'!O21+'02325'!O15+'20101'!O17</f>
        <v>11.969999999999999</v>
      </c>
      <c r="O17" s="63">
        <f t="shared" ref="O17:O37" si="17">L17-N17</f>
        <v>44.716400000000014</v>
      </c>
      <c r="P17" s="67"/>
      <c r="Q17" s="57">
        <f>'20086'!R24+'20085'!R24+'20087'!R27+'20088'!R27+'20100'!R27+'20078'!R21+'02325'!R15+'20101'!R17</f>
        <v>38.445</v>
      </c>
      <c r="R17" s="63">
        <f t="shared" ref="R17:R37" si="18">O17-Q17</f>
        <v>6.2714000000000141</v>
      </c>
      <c r="S17" s="67"/>
      <c r="T17" s="57">
        <f>'20086'!U24+'20085'!U24+'20087'!U27+'20088'!U27+'20100'!U27+'20078'!U21+'02325'!U15+'20101'!U17</f>
        <v>0</v>
      </c>
      <c r="U17" s="63">
        <f t="shared" ref="U17:U37" si="19">R17-T17</f>
        <v>6.2714000000000141</v>
      </c>
      <c r="V17" s="67"/>
      <c r="W17" s="57">
        <f>'20086'!X24+'20085'!X24+'20087'!X27+'20088'!X27+'20100'!X27+'20078'!X21+'02325'!X15+'20101'!X17</f>
        <v>0</v>
      </c>
      <c r="X17" s="63">
        <f t="shared" ref="X17:X37" si="20">U17-W17</f>
        <v>6.2714000000000141</v>
      </c>
      <c r="Y17" s="67"/>
      <c r="Z17" s="57">
        <f>'20086'!AA24+'20085'!AA24+'20087'!AA27+'20088'!AA27+'20100'!AA27+'20078'!AA21+'02325'!AA15+'20101'!AA17</f>
        <v>0</v>
      </c>
      <c r="AA17" s="63">
        <f t="shared" ref="AA17:AA37" si="21">X17-Z17</f>
        <v>6.2714000000000141</v>
      </c>
      <c r="AB17" s="67"/>
      <c r="AC17" s="57">
        <f>'20086'!AD24+'20085'!AD24+'20087'!AD27+'20088'!AD27+'20100'!AD27+'20078'!AD21+'02325'!AD15+'20101'!AD17</f>
        <v>0</v>
      </c>
      <c r="AD17" s="63">
        <f t="shared" ref="AD17:AD37" si="22">AA17-AC17</f>
        <v>6.2714000000000141</v>
      </c>
      <c r="AE17" s="67"/>
      <c r="AF17" s="57">
        <f>'20086'!AG24+'20085'!AG24+'20087'!AG27+'20088'!AG27+'20100'!AG27+'20078'!AG21+'02325'!AG15+'20101'!AG17</f>
        <v>0</v>
      </c>
      <c r="AG17" s="63">
        <f t="shared" ref="AG17:AG37" si="23">AD17-AF17</f>
        <v>6.2714000000000141</v>
      </c>
      <c r="AH17" s="67"/>
      <c r="AI17" s="57">
        <f>'20086'!AJ24+'20085'!AJ24+'20087'!AJ27+'20088'!AJ27+'20100'!AJ27+'20078'!AJ21+'02325'!AJ15+'20101'!AJ17</f>
        <v>0</v>
      </c>
      <c r="AJ17" s="63">
        <f t="shared" ref="AJ17:AJ37" si="24">AG17-AI17</f>
        <v>6.2714000000000141</v>
      </c>
      <c r="AK17" s="67"/>
      <c r="AL17" s="57">
        <f>'20086'!AM24+'20085'!AM24+'20087'!AM27+'20088'!AM27+'20100'!AM27+'20078'!AM21+'02325'!AM15+'20101'!AM17</f>
        <v>0</v>
      </c>
      <c r="AM17" s="63">
        <f t="shared" ref="AM17:AM37" si="25">AJ17-AL17</f>
        <v>6.2714000000000141</v>
      </c>
      <c r="AN17" s="67"/>
      <c r="AO17" s="57">
        <f>'20086'!AP24+'20085'!AP24+'20087'!AP27+'20088'!AP27+'20100'!AP27+'20078'!AP21+'02325'!AP15+'20101'!AP17</f>
        <v>0</v>
      </c>
      <c r="AP17" s="63">
        <f t="shared" ref="AP17:AP37" si="26">AM17-AO17</f>
        <v>6.2714000000000141</v>
      </c>
      <c r="AQ17" s="67"/>
      <c r="AR17" s="57">
        <f>'20086'!AS24+'20085'!AS24+'20087'!AS27+'20088'!AS27+'20100'!AS27+'20078'!AS21+'02325'!AS15+'20101'!AS17</f>
        <v>0</v>
      </c>
      <c r="AS17" s="63">
        <f t="shared" ref="AS17:AS37" si="27">AP17-AR17</f>
        <v>6.2714000000000141</v>
      </c>
      <c r="AT17" s="67"/>
      <c r="AU17" s="57">
        <f>'20086'!AV24+'20085'!AV24+'20087'!AV27+'20088'!AV27+'20100'!AV27+'20078'!AV21+'02325'!AV15+'20101'!AV17</f>
        <v>0</v>
      </c>
      <c r="AV17" s="63">
        <f t="shared" ref="AV17:AV37" si="28">AS17-AU17</f>
        <v>6.2714000000000141</v>
      </c>
      <c r="AX17" s="57">
        <f>'20086'!AY24+'20085'!AY24+'20087'!AY27+'20088'!AY27+'20100'!AY27+'20078'!AY21+'02325'!AY15+'20101'!AY17</f>
        <v>253.96102919999998</v>
      </c>
      <c r="AY17" s="57"/>
      <c r="AZ17" s="63">
        <f t="shared" ref="AZ17:AZ24" si="29">AV17-AX17</f>
        <v>-247.68962919999996</v>
      </c>
    </row>
    <row r="18" spans="1:52" ht="15" thickBot="1" x14ac:dyDescent="0.35">
      <c r="A18" s="286">
        <v>2016</v>
      </c>
      <c r="B18" s="290"/>
      <c r="C18" s="391">
        <v>340.3734</v>
      </c>
      <c r="D18" s="289" t="s">
        <v>5</v>
      </c>
      <c r="E18" s="601"/>
      <c r="F18" s="71">
        <f>IF(Validade!H15="","",Validade!H15)</f>
        <v>45668</v>
      </c>
      <c r="G18" s="95"/>
      <c r="H18" s="57">
        <f>'20090'!I29+'20090'!I32+'20091'!I29+'20091'!I32+'20087'!I37+'20088'!I36+'20100'!I35+'20101'!I25</f>
        <v>47.278799999999997</v>
      </c>
      <c r="I18" s="60">
        <f t="shared" si="15"/>
        <v>293.09460000000001</v>
      </c>
      <c r="J18" s="96"/>
      <c r="K18" s="57">
        <f>'20090'!L29+'20090'!L32+'20091'!L29+'20091'!L32+'20087'!L37+'20088'!L36+'20100'!L35+'20101'!L25</f>
        <v>191.8098</v>
      </c>
      <c r="L18" s="62">
        <f>I18-K18</f>
        <v>101.28480000000002</v>
      </c>
      <c r="M18" s="93"/>
      <c r="N18" s="57">
        <f>'20090'!O29+'20090'!O32+'20091'!O29+'20091'!O32+'20087'!O37+'20088'!O36+'20100'!O35+'20101'!O25</f>
        <v>31.231199999999998</v>
      </c>
      <c r="O18" s="62">
        <f t="shared" si="17"/>
        <v>70.053600000000017</v>
      </c>
      <c r="P18" s="67"/>
      <c r="Q18" s="57">
        <f>'20090'!R29+'20090'!R32+'20091'!R29+'20091'!R32+'20087'!R37+'20088'!R36+'20100'!R35+'20101'!R25</f>
        <v>593.18219999999997</v>
      </c>
      <c r="R18" s="62">
        <f t="shared" si="18"/>
        <v>-523.12860000000001</v>
      </c>
      <c r="S18" s="67"/>
      <c r="T18" s="57">
        <f>'20090'!U29+'20090'!U32+'20091'!U29+'20091'!U32+'20087'!U37+'20088'!U36+'20100'!U35+'20101'!U25</f>
        <v>0</v>
      </c>
      <c r="U18" s="62">
        <f t="shared" si="19"/>
        <v>-523.12860000000001</v>
      </c>
      <c r="V18" s="67"/>
      <c r="W18" s="57">
        <f>'20090'!X29+'20090'!X32+'20091'!X29+'20091'!X32+'20087'!X37+'20088'!X36+'20100'!X35+'20101'!X25</f>
        <v>0</v>
      </c>
      <c r="X18" s="62">
        <f t="shared" si="20"/>
        <v>-523.12860000000001</v>
      </c>
      <c r="Y18" s="67"/>
      <c r="Z18" s="57">
        <f>'20090'!AA29+'20090'!AA32+'20091'!AA29+'20091'!AA32+'20087'!AA37+'20088'!AA36+'20100'!AA35+'20101'!AA25</f>
        <v>0</v>
      </c>
      <c r="AA18" s="62">
        <f t="shared" si="21"/>
        <v>-523.12860000000001</v>
      </c>
      <c r="AB18" s="67"/>
      <c r="AC18" s="57">
        <f>'20090'!AD29+'20090'!AD32+'20091'!AD29+'20091'!AD32+'20087'!AD37+'20088'!AD36+'20100'!AD35+'20101'!AD25</f>
        <v>0</v>
      </c>
      <c r="AD18" s="62">
        <f t="shared" si="22"/>
        <v>-523.12860000000001</v>
      </c>
      <c r="AE18" s="67"/>
      <c r="AF18" s="57">
        <f>'20090'!AG29+'20090'!AG32+'20091'!AG29+'20091'!AG32+'20087'!AG37+'20088'!AG36+'20100'!AG35+'20101'!AG25</f>
        <v>0</v>
      </c>
      <c r="AG18" s="62">
        <f t="shared" si="23"/>
        <v>-523.12860000000001</v>
      </c>
      <c r="AH18" s="67"/>
      <c r="AI18" s="57">
        <f>'20090'!AJ29+'20090'!AJ32+'20091'!AJ29+'20091'!AJ32+'20087'!AJ37+'20088'!AJ36+'20100'!AJ35+'20101'!AJ25</f>
        <v>0</v>
      </c>
      <c r="AJ18" s="62">
        <f t="shared" si="24"/>
        <v>-523.12860000000001</v>
      </c>
      <c r="AK18" s="67"/>
      <c r="AL18" s="57">
        <f>'20090'!AM29+'20090'!AM32+'20091'!AM29+'20091'!AM32+'20087'!AM37+'20088'!AM36+'20100'!AM35+'20101'!AM25</f>
        <v>0</v>
      </c>
      <c r="AM18" s="62">
        <f t="shared" si="25"/>
        <v>-523.12860000000001</v>
      </c>
      <c r="AN18" s="67"/>
      <c r="AO18" s="57">
        <f>'20090'!AP29+'20090'!AP32+'20091'!AP29+'20091'!AP32+'20087'!AP37+'20088'!AP36+'20100'!AP35+'20101'!AP25</f>
        <v>0</v>
      </c>
      <c r="AP18" s="62">
        <f t="shared" si="26"/>
        <v>-523.12860000000001</v>
      </c>
      <c r="AQ18" s="67"/>
      <c r="AR18" s="57">
        <f>'20090'!AS29+'20090'!AS32+'20091'!AS29+'20091'!AS32+'20087'!AS37+'20088'!AS36+'20100'!AS35+'20101'!AS25</f>
        <v>0</v>
      </c>
      <c r="AS18" s="62">
        <f t="shared" si="27"/>
        <v>-523.12860000000001</v>
      </c>
      <c r="AT18" s="67"/>
      <c r="AU18" s="57">
        <f>'20090'!AV29+'20090'!AV32+'20091'!AV29+'20091'!AV32+'20087'!AV37+'20088'!AV36+'20100'!AV35+'20101'!AV25</f>
        <v>0</v>
      </c>
      <c r="AV18" s="62">
        <f t="shared" si="28"/>
        <v>-523.12860000000001</v>
      </c>
      <c r="AX18" s="57">
        <f>'20090'!AY29+'20090'!AY32+'20091'!AY29+'20091'!AY32+'20087'!AY37+'20088'!AY36+'20100'!AY35+'20101'!AY25</f>
        <v>3149.0654960000002</v>
      </c>
      <c r="AY18" s="57"/>
      <c r="AZ18" s="62">
        <f t="shared" si="29"/>
        <v>-3672.1940960000002</v>
      </c>
    </row>
    <row r="19" spans="1:52" ht="15" thickBot="1" x14ac:dyDescent="0.35">
      <c r="A19" s="286">
        <v>2020</v>
      </c>
      <c r="B19" s="290"/>
      <c r="C19" s="391">
        <v>678.99680000000001</v>
      </c>
      <c r="D19" s="289" t="s">
        <v>1</v>
      </c>
      <c r="E19" s="602">
        <v>475</v>
      </c>
      <c r="F19" s="71">
        <f>IF(Validade!H16="","",Validade!H16)</f>
        <v>45481</v>
      </c>
      <c r="G19" s="95"/>
      <c r="H19" s="57">
        <f>'20086'!I20+'20085'!I20+'20087'!I22+'20088'!I22+'20100'!I22+'21138'!I17+'20077'!I17</f>
        <v>10.0152</v>
      </c>
      <c r="I19" s="60">
        <f t="shared" si="15"/>
        <v>1143.9815999999998</v>
      </c>
      <c r="J19" s="96"/>
      <c r="K19" s="57">
        <f>'20086'!L20+'20085'!L20+'20087'!L22+'20088'!L22+'20100'!L22+'21138'!L17+'20077'!L17</f>
        <v>330.5016</v>
      </c>
      <c r="L19" s="62">
        <f t="shared" si="16"/>
        <v>813.47999999999979</v>
      </c>
      <c r="M19" s="67"/>
      <c r="N19" s="57">
        <f>'20086'!O20+'20085'!O20+'20087'!O22+'20088'!O22+'20100'!O22+'21138'!O17+'20077'!O17</f>
        <v>366.71039999999999</v>
      </c>
      <c r="O19" s="62">
        <f t="shared" si="17"/>
        <v>446.7695999999998</v>
      </c>
      <c r="P19" s="67"/>
      <c r="Q19" s="57">
        <f>'20086'!R20+'20085'!R20+'20087'!R22+'20088'!R22+'20100'!R22+'21138'!R17+'20077'!R17</f>
        <v>925.44240000000013</v>
      </c>
      <c r="R19" s="62">
        <f t="shared" si="18"/>
        <v>-478.67280000000034</v>
      </c>
      <c r="S19" s="67"/>
      <c r="T19" s="57">
        <f>'20086'!U20+'20085'!U20+'20087'!U22+'20088'!U22+'20100'!U22+'21138'!U17+'20077'!U17</f>
        <v>0</v>
      </c>
      <c r="U19" s="62">
        <f t="shared" si="19"/>
        <v>-478.67280000000034</v>
      </c>
      <c r="V19" s="67"/>
      <c r="W19" s="57">
        <f>'20086'!X20+'20085'!X20+'20087'!X22+'20088'!X22+'20100'!X22+'21138'!X17+'20077'!X17</f>
        <v>0</v>
      </c>
      <c r="X19" s="62">
        <f t="shared" si="20"/>
        <v>-478.67280000000034</v>
      </c>
      <c r="Y19" s="67"/>
      <c r="Z19" s="57">
        <f>'20086'!AA20+'20085'!AA20+'20087'!AA22+'20088'!AA22+'20100'!AA22+'21138'!AA17+'20077'!AA17</f>
        <v>0</v>
      </c>
      <c r="AA19" s="62">
        <f t="shared" si="21"/>
        <v>-478.67280000000034</v>
      </c>
      <c r="AB19" s="67"/>
      <c r="AC19" s="57">
        <f>'20086'!AD20+'20085'!AD20+'20087'!AD22+'20088'!AD22+'20100'!AD22+'21138'!AD17+'20077'!AD17</f>
        <v>0</v>
      </c>
      <c r="AD19" s="62">
        <f t="shared" si="22"/>
        <v>-478.67280000000034</v>
      </c>
      <c r="AE19" s="67"/>
      <c r="AF19" s="57">
        <f>'20086'!AG20+'20085'!AG20+'20087'!AG22+'20088'!AG22+'20100'!AG22+'21138'!AG17+'20077'!AG17</f>
        <v>0</v>
      </c>
      <c r="AG19" s="62">
        <f t="shared" si="23"/>
        <v>-478.67280000000034</v>
      </c>
      <c r="AH19" s="67"/>
      <c r="AI19" s="57">
        <f>'20086'!AJ20+'20085'!AJ20+'20087'!AJ22+'20088'!AJ22+'20100'!AJ22+'21138'!AJ17+'20077'!AJ17</f>
        <v>0</v>
      </c>
      <c r="AJ19" s="62">
        <f t="shared" si="24"/>
        <v>-478.67280000000034</v>
      </c>
      <c r="AK19" s="67"/>
      <c r="AL19" s="57">
        <f>'20086'!AM20+'20085'!AM20+'20087'!AM22+'20088'!AM22+'20100'!AM22+'21138'!AM17+'20077'!AM17</f>
        <v>0</v>
      </c>
      <c r="AM19" s="62">
        <f t="shared" si="25"/>
        <v>-478.67280000000034</v>
      </c>
      <c r="AN19" s="67"/>
      <c r="AO19" s="57">
        <f>'20086'!AP20+'20085'!AP20+'20087'!AP22+'20088'!AP22+'20100'!AP22+'21138'!AP17+'20077'!AP17</f>
        <v>0</v>
      </c>
      <c r="AP19" s="62">
        <f t="shared" si="26"/>
        <v>-478.67280000000034</v>
      </c>
      <c r="AQ19" s="67"/>
      <c r="AR19" s="57">
        <f>'20086'!AS20+'20085'!AS20+'20087'!AS22+'20088'!AS22+'20100'!AS22+'21138'!AS17+'20077'!AS17</f>
        <v>0</v>
      </c>
      <c r="AS19" s="62">
        <f t="shared" si="27"/>
        <v>-478.67280000000034</v>
      </c>
      <c r="AT19" s="67"/>
      <c r="AU19" s="57">
        <f>'20086'!AV20+'20085'!AV20+'20087'!AV22+'20088'!AV22+'20100'!AV22+'21138'!AV17+'20077'!AV17</f>
        <v>0</v>
      </c>
      <c r="AV19" s="62">
        <f t="shared" si="28"/>
        <v>-478.67280000000034</v>
      </c>
      <c r="AX19" s="57">
        <f>'20086'!AY20+'20085'!AY20+'20087'!AY22+'20088'!AY22+'20100'!AY22+'21138'!AY17+'20077'!AY17</f>
        <v>4703.5488000000005</v>
      </c>
      <c r="AY19" s="57"/>
      <c r="AZ19" s="62">
        <f t="shared" si="29"/>
        <v>-5182.2216000000008</v>
      </c>
    </row>
    <row r="20" spans="1:52" ht="15" thickBot="1" x14ac:dyDescent="0.35">
      <c r="A20" s="286">
        <v>2022</v>
      </c>
      <c r="B20" s="227"/>
      <c r="C20" s="389">
        <v>533.05859999999996</v>
      </c>
      <c r="D20" s="289" t="s">
        <v>1</v>
      </c>
      <c r="E20" s="601">
        <v>1100</v>
      </c>
      <c r="F20" s="71">
        <f>IF(Validade!H17="","",Validade!H17)</f>
        <v>45867</v>
      </c>
      <c r="G20" s="95"/>
      <c r="H20" s="57">
        <f>'20090'!I20+'20091'!I20+'20087'!I20+'20088'!I20+'20100'!I20+'20078'!I18</f>
        <v>13.11336</v>
      </c>
      <c r="I20" s="60">
        <f t="shared" si="15"/>
        <v>1619.9452399999998</v>
      </c>
      <c r="J20" s="96"/>
      <c r="K20" s="57">
        <f>'20090'!L20+'20091'!L20+'20087'!L20+'20088'!L20+'20100'!L20+'20078'!L18</f>
        <v>493.58087999999998</v>
      </c>
      <c r="L20" s="62">
        <f t="shared" si="16"/>
        <v>1126.3643599999998</v>
      </c>
      <c r="M20" s="93"/>
      <c r="N20" s="57">
        <f>'20090'!O20+'20091'!O20+'20087'!O20+'20088'!O20+'20100'!O20+'20078'!O18</f>
        <v>56.646720000000002</v>
      </c>
      <c r="O20" s="62">
        <f t="shared" si="17"/>
        <v>1069.7176399999998</v>
      </c>
      <c r="P20" s="67"/>
      <c r="Q20" s="57">
        <f>'20090'!R20+'20091'!R20+'20087'!R20+'20088'!R20+'20100'!R20+'20078'!R18</f>
        <v>1063.1743200000001</v>
      </c>
      <c r="R20" s="62">
        <f t="shared" si="18"/>
        <v>6.5433199999997669</v>
      </c>
      <c r="S20" s="67"/>
      <c r="T20" s="57">
        <f>'20090'!U20+'20091'!U20+'20087'!U20+'20088'!U20+'20100'!U20+'20078'!U18</f>
        <v>0</v>
      </c>
      <c r="U20" s="62">
        <f t="shared" si="19"/>
        <v>6.5433199999997669</v>
      </c>
      <c r="V20" s="67"/>
      <c r="W20" s="57">
        <f>'20090'!X20+'20091'!X20+'20087'!X20+'20088'!X20+'20100'!X20+'20078'!X18</f>
        <v>0</v>
      </c>
      <c r="X20" s="62">
        <f t="shared" si="20"/>
        <v>6.5433199999997669</v>
      </c>
      <c r="Y20" s="67"/>
      <c r="Z20" s="57">
        <f>'20090'!AA20+'20091'!AA20+'20087'!AA20+'20088'!AA20+'20100'!AA20+'20078'!AA18</f>
        <v>0</v>
      </c>
      <c r="AA20" s="62">
        <f t="shared" si="21"/>
        <v>6.5433199999997669</v>
      </c>
      <c r="AB20" s="67"/>
      <c r="AC20" s="57">
        <f>'20090'!AD20+'20091'!AD20+'20087'!AD20+'20088'!AD20+'20100'!AD20+'20078'!AD18</f>
        <v>0</v>
      </c>
      <c r="AD20" s="62">
        <f t="shared" si="22"/>
        <v>6.5433199999997669</v>
      </c>
      <c r="AE20" s="67"/>
      <c r="AF20" s="57">
        <f>'20090'!AG20+'20091'!AG20+'20087'!AG20+'20088'!AG20+'20100'!AG20+'20078'!AG18</f>
        <v>0</v>
      </c>
      <c r="AG20" s="62">
        <f t="shared" si="23"/>
        <v>6.5433199999997669</v>
      </c>
      <c r="AH20" s="67"/>
      <c r="AI20" s="57">
        <f>'20090'!AJ20+'20091'!AJ20+'20087'!AJ20+'20088'!AJ20+'20100'!AJ20+'20078'!AJ18</f>
        <v>0</v>
      </c>
      <c r="AJ20" s="62">
        <f t="shared" si="24"/>
        <v>6.5433199999997669</v>
      </c>
      <c r="AK20" s="67"/>
      <c r="AL20" s="57">
        <f>'20090'!AM20+'20091'!AM20+'20087'!AM20+'20088'!AM20+'20100'!AM20+'20078'!AM18</f>
        <v>0</v>
      </c>
      <c r="AM20" s="62">
        <f t="shared" si="25"/>
        <v>6.5433199999997669</v>
      </c>
      <c r="AN20" s="67"/>
      <c r="AO20" s="57">
        <f>'20090'!AP20+'20091'!AP20+'20087'!AP20+'20088'!AP20+'20100'!AP20+'20078'!AP18</f>
        <v>0</v>
      </c>
      <c r="AP20" s="62">
        <f t="shared" si="26"/>
        <v>6.5433199999997669</v>
      </c>
      <c r="AQ20" s="67"/>
      <c r="AR20" s="57">
        <f>'20090'!AS20+'20091'!AS20+'20087'!AS20+'20088'!AS20+'20100'!AS20+'20078'!AS18</f>
        <v>0</v>
      </c>
      <c r="AS20" s="62">
        <f t="shared" si="27"/>
        <v>6.5433199999997669</v>
      </c>
      <c r="AT20" s="67"/>
      <c r="AU20" s="57">
        <f>'20090'!AV20+'20091'!AV20+'20087'!AV20+'20088'!AV20+'20100'!AV20+'20078'!AV18</f>
        <v>0</v>
      </c>
      <c r="AV20" s="62">
        <f t="shared" si="28"/>
        <v>6.5433199999997669</v>
      </c>
      <c r="AX20" s="57">
        <f>'20090'!AY20+'20091'!AY20+'20087'!AY20+'20088'!AY20+'20100'!AY20+'20078'!AY18</f>
        <v>5717.3198400000001</v>
      </c>
      <c r="AY20" s="263"/>
      <c r="AZ20" s="62">
        <f t="shared" si="29"/>
        <v>-5710.7765200000003</v>
      </c>
    </row>
    <row r="21" spans="1:52" ht="15" thickBot="1" x14ac:dyDescent="0.35">
      <c r="A21" s="286">
        <v>2058</v>
      </c>
      <c r="B21" s="290"/>
      <c r="C21" s="389">
        <v>23.011299999999999</v>
      </c>
      <c r="D21" s="289" t="s">
        <v>1</v>
      </c>
      <c r="E21" s="601">
        <v>20</v>
      </c>
      <c r="F21" s="71">
        <f>IF(Validade!H18="","",Validade!H18)</f>
        <v>46044</v>
      </c>
      <c r="G21" s="95"/>
      <c r="H21" s="57">
        <f>'20087'!I33+'20088'!I33+'20100'!I33</f>
        <v>2.0088708</v>
      </c>
      <c r="I21" s="60">
        <f t="shared" si="15"/>
        <v>41.002429200000002</v>
      </c>
      <c r="J21" s="96"/>
      <c r="K21" s="57">
        <f>'20087'!L33+'20088'!L33+'20100'!L33</f>
        <v>14.47875</v>
      </c>
      <c r="L21" s="62">
        <f t="shared" si="16"/>
        <v>26.523679200000004</v>
      </c>
      <c r="M21" s="67"/>
      <c r="N21" s="57">
        <f>'20087'!O33+'20088'!O33+'20100'!O33</f>
        <v>0.87749999999999995</v>
      </c>
      <c r="O21" s="62">
        <f t="shared" si="17"/>
        <v>25.646179200000002</v>
      </c>
      <c r="P21" s="67"/>
      <c r="Q21" s="57">
        <f>'20087'!R33+'20088'!R33+'20100'!R33</f>
        <v>16.233750000000001</v>
      </c>
      <c r="R21" s="62">
        <f t="shared" si="18"/>
        <v>9.4124292000000018</v>
      </c>
      <c r="S21" s="67"/>
      <c r="T21" s="57">
        <f>'20087'!U33+'20088'!U33+'20100'!U33</f>
        <v>0</v>
      </c>
      <c r="U21" s="62">
        <f t="shared" si="19"/>
        <v>9.4124292000000018</v>
      </c>
      <c r="V21" s="67"/>
      <c r="W21" s="57">
        <f>'20087'!X33+'20088'!X33+'20100'!X33</f>
        <v>0</v>
      </c>
      <c r="X21" s="62">
        <f t="shared" si="20"/>
        <v>9.4124292000000018</v>
      </c>
      <c r="Y21" s="67"/>
      <c r="Z21" s="57">
        <f>'20087'!AA33+'20088'!AA33+'20100'!AA33</f>
        <v>0</v>
      </c>
      <c r="AA21" s="62">
        <f t="shared" si="21"/>
        <v>9.4124292000000018</v>
      </c>
      <c r="AB21" s="67"/>
      <c r="AC21" s="57">
        <f>'20087'!AD33+'20088'!AD33+'20100'!AD33</f>
        <v>0</v>
      </c>
      <c r="AD21" s="62">
        <f t="shared" si="22"/>
        <v>9.4124292000000018</v>
      </c>
      <c r="AE21" s="67"/>
      <c r="AF21" s="57">
        <f>'20087'!AG33+'20088'!AG33+'20100'!AG33</f>
        <v>0</v>
      </c>
      <c r="AG21" s="62">
        <f t="shared" si="23"/>
        <v>9.4124292000000018</v>
      </c>
      <c r="AH21" s="67"/>
      <c r="AI21" s="57">
        <f>'20087'!AJ33+'20088'!AJ33+'20100'!AJ33</f>
        <v>0</v>
      </c>
      <c r="AJ21" s="62">
        <f t="shared" si="24"/>
        <v>9.4124292000000018</v>
      </c>
      <c r="AK21" s="67"/>
      <c r="AL21" s="57">
        <f>'20087'!AM33+'20088'!AM33+'20100'!AM33</f>
        <v>0</v>
      </c>
      <c r="AM21" s="62">
        <f t="shared" si="25"/>
        <v>9.4124292000000018</v>
      </c>
      <c r="AN21" s="67"/>
      <c r="AO21" s="57">
        <f>'20087'!AP33+'20088'!AP33+'20100'!AP33</f>
        <v>0</v>
      </c>
      <c r="AP21" s="62">
        <f t="shared" si="26"/>
        <v>9.4124292000000018</v>
      </c>
      <c r="AQ21" s="67"/>
      <c r="AR21" s="57">
        <f>'20087'!AS33+'20088'!AS33+'20100'!AS33</f>
        <v>0</v>
      </c>
      <c r="AS21" s="62">
        <f t="shared" si="27"/>
        <v>9.4124292000000018</v>
      </c>
      <c r="AT21" s="67"/>
      <c r="AU21" s="57">
        <f>'20087'!AV33+'20088'!AV33+'20100'!AV33</f>
        <v>0</v>
      </c>
      <c r="AV21" s="62">
        <f t="shared" si="28"/>
        <v>9.4124292000000018</v>
      </c>
      <c r="AX21" s="57">
        <f>'20087'!AY33+'20088'!AY33+'20100'!AY33</f>
        <v>103.1774664</v>
      </c>
      <c r="AY21" s="263"/>
      <c r="AZ21" s="62">
        <f t="shared" si="29"/>
        <v>-93.765037199999995</v>
      </c>
    </row>
    <row r="22" spans="1:52" ht="15" thickBot="1" x14ac:dyDescent="0.35">
      <c r="A22" s="536">
        <v>2068</v>
      </c>
      <c r="B22" s="290"/>
      <c r="C22" s="389">
        <v>106.92149999999999</v>
      </c>
      <c r="D22" s="289" t="s">
        <v>1</v>
      </c>
      <c r="E22" s="601"/>
      <c r="F22" s="71">
        <f>IF(Validade!H19="","",Validade!H19)</f>
        <v>45490</v>
      </c>
      <c r="G22" s="95"/>
      <c r="H22" s="57">
        <f>'20086'!I22+'20085'!I22+'20090'!I23+'20091'!I23+'20087'!I26+'20088'!I26+'20100'!I26+'21138'!I20+'20077'!I20</f>
        <v>1.4624999999999999</v>
      </c>
      <c r="I22" s="60">
        <f t="shared" si="15"/>
        <v>105.45899999999999</v>
      </c>
      <c r="J22" s="96"/>
      <c r="K22" s="57">
        <f>'20086'!L22+'20085'!L22+'20090'!L23+'20091'!L23+'20087'!L26+'20088'!L26+'20100'!L26+'21138'!L20+'20077'!L20</f>
        <v>52.942499999999995</v>
      </c>
      <c r="L22" s="62">
        <f t="shared" si="16"/>
        <v>52.516499999999994</v>
      </c>
      <c r="M22" s="97"/>
      <c r="N22" s="57">
        <f>'20086'!O22+'20085'!O22+'20090'!O23+'20091'!O23+'20087'!O26+'20088'!O26+'20100'!O26+'21138'!O20+'20077'!O20</f>
        <v>26.864999999999998</v>
      </c>
      <c r="O22" s="62">
        <f t="shared" si="17"/>
        <v>25.651499999999995</v>
      </c>
      <c r="P22" s="67"/>
      <c r="Q22" s="57">
        <f>'20086'!R22+'20085'!R22+'20090'!R23+'20091'!R23+'20087'!R26+'20088'!R26+'20100'!R26+'21138'!R20+'20077'!R20</f>
        <v>132.3725</v>
      </c>
      <c r="R22" s="62">
        <f t="shared" si="18"/>
        <v>-106.721</v>
      </c>
      <c r="S22" s="67"/>
      <c r="T22" s="57">
        <f>'20086'!U22+'20085'!U22+'20090'!U23+'20091'!U23+'20087'!U26+'20088'!U26+'20100'!U26+'21138'!U20+'20077'!U20</f>
        <v>0</v>
      </c>
      <c r="U22" s="62">
        <f t="shared" si="19"/>
        <v>-106.721</v>
      </c>
      <c r="V22" s="67"/>
      <c r="W22" s="57">
        <f>'20086'!X22+'20085'!X22+'20090'!X23+'20091'!X23+'20087'!X26+'20088'!X26+'20100'!X26+'21138'!X20+'20077'!X20</f>
        <v>0</v>
      </c>
      <c r="X22" s="62">
        <f t="shared" si="20"/>
        <v>-106.721</v>
      </c>
      <c r="Y22" s="67"/>
      <c r="Z22" s="57">
        <f>'20086'!AA22+'20085'!AA22+'20090'!AA23+'20091'!AA23+'20087'!AA26+'20088'!AA26+'20100'!AA26+'21138'!AA20+'20077'!AA20</f>
        <v>0</v>
      </c>
      <c r="AA22" s="62">
        <f t="shared" si="21"/>
        <v>-106.721</v>
      </c>
      <c r="AB22" s="67"/>
      <c r="AC22" s="57">
        <f>'20086'!AD22+'20085'!AD22+'20090'!AD23+'20091'!AD23+'20087'!AD26+'20088'!AD26+'20100'!AD26+'21138'!AD20+'20077'!AD20</f>
        <v>0</v>
      </c>
      <c r="AD22" s="62">
        <f t="shared" si="22"/>
        <v>-106.721</v>
      </c>
      <c r="AE22" s="67"/>
      <c r="AF22" s="57">
        <f>'20086'!AG22+'20085'!AG22+'20090'!AG23+'20091'!AG23+'20087'!AG26+'20088'!AG26+'20100'!AG26+'21138'!AG20+'20077'!AG20</f>
        <v>0</v>
      </c>
      <c r="AG22" s="62">
        <f t="shared" si="23"/>
        <v>-106.721</v>
      </c>
      <c r="AH22" s="67"/>
      <c r="AI22" s="57">
        <f>'20086'!AJ22+'20085'!AJ22+'20090'!AJ23+'20091'!AJ23+'20087'!AJ26+'20088'!AJ26+'20100'!AJ26+'21138'!AJ20+'20077'!AJ20</f>
        <v>0</v>
      </c>
      <c r="AJ22" s="62">
        <f t="shared" si="24"/>
        <v>-106.721</v>
      </c>
      <c r="AK22" s="67"/>
      <c r="AL22" s="57">
        <f>'20086'!AM22+'20085'!AM22+'20090'!AM23+'20091'!AM23+'20087'!AM26+'20088'!AM26+'20100'!AM26+'21138'!AM20+'20077'!AM20</f>
        <v>0</v>
      </c>
      <c r="AM22" s="62">
        <f t="shared" si="25"/>
        <v>-106.721</v>
      </c>
      <c r="AN22" s="67"/>
      <c r="AO22" s="57">
        <f>'20086'!AP22+'20085'!AP22+'20090'!AP23+'20091'!AP23+'20087'!AP26+'20088'!AP26+'20100'!AP26+'21138'!AP20+'20077'!AP20</f>
        <v>0</v>
      </c>
      <c r="AP22" s="62">
        <f t="shared" si="26"/>
        <v>-106.721</v>
      </c>
      <c r="AQ22" s="67"/>
      <c r="AR22" s="57">
        <f>'20086'!AS22+'20085'!AS22+'20090'!AS23+'20091'!AS23+'20087'!AS26+'20088'!AS26+'20100'!AS26+'21138'!AS20+'20077'!AS20</f>
        <v>0</v>
      </c>
      <c r="AS22" s="62">
        <f t="shared" si="27"/>
        <v>-106.721</v>
      </c>
      <c r="AT22" s="67"/>
      <c r="AU22" s="57">
        <f>'20086'!AV22+'20085'!AV22+'20090'!AV23+'20091'!AV23+'20087'!AV26+'20088'!AV26+'20100'!AV26+'21138'!AV20+'20077'!AV20</f>
        <v>0</v>
      </c>
      <c r="AV22" s="62">
        <f t="shared" si="28"/>
        <v>-106.721</v>
      </c>
      <c r="AX22" s="57">
        <f>'20086'!AY22+'20085'!AY22+'20090'!AY23+'20091'!AY23+'20087'!AY26+'20088'!AY26+'20100'!AY26+'21138'!AY20+'20077'!AY20</f>
        <v>690.22500000000002</v>
      </c>
      <c r="AY22" s="263"/>
      <c r="AZ22" s="62">
        <f t="shared" si="29"/>
        <v>-796.94600000000003</v>
      </c>
    </row>
    <row r="23" spans="1:52" ht="15" thickBot="1" x14ac:dyDescent="0.35">
      <c r="A23" s="286">
        <v>2074</v>
      </c>
      <c r="B23" s="290"/>
      <c r="C23" s="389">
        <v>214.8681</v>
      </c>
      <c r="D23" s="289" t="s">
        <v>1</v>
      </c>
      <c r="E23" s="602">
        <v>225</v>
      </c>
      <c r="F23" s="71">
        <f>IF(Validade!H20="","",Validade!H20)</f>
        <v>46224</v>
      </c>
      <c r="G23" s="95"/>
      <c r="H23" s="57">
        <f>'20087'!I23+'20088'!I23+'20100'!I23</f>
        <v>5.85</v>
      </c>
      <c r="I23" s="60">
        <f t="shared" si="15"/>
        <v>434.0181</v>
      </c>
      <c r="J23" s="96"/>
      <c r="K23" s="57">
        <f>'20087'!L23+'20088'!L23+'20100'!L23</f>
        <v>193.04999999999998</v>
      </c>
      <c r="L23" s="62">
        <f t="shared" si="16"/>
        <v>240.96810000000002</v>
      </c>
      <c r="M23" s="93"/>
      <c r="N23" s="57">
        <f>'20087'!O23+'20088'!O23+'20100'!O23</f>
        <v>11.7</v>
      </c>
      <c r="O23" s="62">
        <f t="shared" si="17"/>
        <v>229.26810000000003</v>
      </c>
      <c r="P23" s="67"/>
      <c r="Q23" s="57">
        <f>'20087'!R23+'20088'!R23+'20100'!R23</f>
        <v>216.45</v>
      </c>
      <c r="R23" s="62">
        <f t="shared" si="18"/>
        <v>12.818100000000044</v>
      </c>
      <c r="S23" s="67"/>
      <c r="T23" s="57">
        <f>'20087'!U23+'20088'!U23+'20100'!U23</f>
        <v>0</v>
      </c>
      <c r="U23" s="62">
        <f t="shared" si="19"/>
        <v>12.818100000000044</v>
      </c>
      <c r="V23" s="67"/>
      <c r="W23" s="57">
        <f>'20087'!X23+'20088'!X23+'20100'!X23</f>
        <v>0</v>
      </c>
      <c r="X23" s="62">
        <f t="shared" si="20"/>
        <v>12.818100000000044</v>
      </c>
      <c r="Y23" s="67"/>
      <c r="Z23" s="57">
        <f>'20087'!AA23+'20088'!AA23+'20100'!AA23</f>
        <v>0</v>
      </c>
      <c r="AA23" s="62">
        <f t="shared" si="21"/>
        <v>12.818100000000044</v>
      </c>
      <c r="AB23" s="67"/>
      <c r="AC23" s="57">
        <f>'20087'!AD23+'20088'!AD23+'20100'!AD23</f>
        <v>0</v>
      </c>
      <c r="AD23" s="62">
        <f t="shared" si="22"/>
        <v>12.818100000000044</v>
      </c>
      <c r="AE23" s="67"/>
      <c r="AF23" s="57">
        <f>'20087'!AG23+'20088'!AG23+'20100'!AG23</f>
        <v>0</v>
      </c>
      <c r="AG23" s="62">
        <f t="shared" si="23"/>
        <v>12.818100000000044</v>
      </c>
      <c r="AH23" s="67"/>
      <c r="AI23" s="57">
        <f>'20087'!AJ23+'20088'!AJ23+'20100'!AJ23</f>
        <v>0</v>
      </c>
      <c r="AJ23" s="62">
        <f t="shared" si="24"/>
        <v>12.818100000000044</v>
      </c>
      <c r="AK23" s="67"/>
      <c r="AL23" s="57">
        <f>'20087'!AM23+'20088'!AM23+'20100'!AM23</f>
        <v>0</v>
      </c>
      <c r="AM23" s="62">
        <f t="shared" si="25"/>
        <v>12.818100000000044</v>
      </c>
      <c r="AN23" s="67"/>
      <c r="AO23" s="57">
        <f>'20087'!AP23+'20088'!AP23+'20100'!AP23</f>
        <v>0</v>
      </c>
      <c r="AP23" s="62">
        <f t="shared" si="26"/>
        <v>12.818100000000044</v>
      </c>
      <c r="AQ23" s="67"/>
      <c r="AR23" s="57">
        <f>'20087'!AS23+'20088'!AS23+'20100'!AS23</f>
        <v>0</v>
      </c>
      <c r="AS23" s="62">
        <f t="shared" si="27"/>
        <v>12.818100000000044</v>
      </c>
      <c r="AT23" s="67"/>
      <c r="AU23" s="57">
        <f>'20087'!AV23+'20088'!AV23+'20100'!AV23</f>
        <v>0</v>
      </c>
      <c r="AV23" s="62">
        <f t="shared" si="28"/>
        <v>12.818100000000044</v>
      </c>
      <c r="AX23" s="57">
        <f>'20087'!AY23+'20088'!AY23+'20100'!AY23</f>
        <v>1464.9</v>
      </c>
      <c r="AY23" s="263"/>
      <c r="AZ23" s="62">
        <f t="shared" si="29"/>
        <v>-1452.0819000000001</v>
      </c>
    </row>
    <row r="24" spans="1:52" ht="15" thickBot="1" x14ac:dyDescent="0.35">
      <c r="A24" s="286">
        <v>2108</v>
      </c>
      <c r="B24" s="227"/>
      <c r="C24" s="389">
        <v>164.4717</v>
      </c>
      <c r="D24" s="289" t="s">
        <v>1</v>
      </c>
      <c r="E24" s="601">
        <v>200</v>
      </c>
      <c r="F24" s="71">
        <f>IF(Validade!H21="","",Validade!H21)</f>
        <v>45859</v>
      </c>
      <c r="G24" s="95"/>
      <c r="H24" s="57">
        <f>'20086'!I21+'20085'!I21+'20087'!I24+'20088'!I24+'20100'!I24</f>
        <v>2.9133</v>
      </c>
      <c r="I24" s="60">
        <f t="shared" si="15"/>
        <v>361.55840000000001</v>
      </c>
      <c r="J24" s="96"/>
      <c r="K24" s="57">
        <f>'20086'!L21+'20085'!L21+'20087'!L24+'20088'!L24+'20100'!L24</f>
        <v>96.138900000000007</v>
      </c>
      <c r="L24" s="62">
        <f t="shared" si="16"/>
        <v>265.41949999999997</v>
      </c>
      <c r="M24" s="67"/>
      <c r="N24" s="57">
        <f>'20086'!O21+'20085'!O21+'20087'!O24+'20088'!O24+'20100'!O24</f>
        <v>59.826599999999999</v>
      </c>
      <c r="O24" s="62">
        <f t="shared" si="17"/>
        <v>205.59289999999999</v>
      </c>
      <c r="P24" s="67"/>
      <c r="Q24" s="57">
        <f>'20086'!R21+'20085'!R21+'20087'!R24+'20088'!R24+'20100'!R24</f>
        <v>191.7921</v>
      </c>
      <c r="R24" s="62">
        <f t="shared" si="18"/>
        <v>13.800799999999981</v>
      </c>
      <c r="S24" s="67"/>
      <c r="T24" s="57">
        <f>'20086'!U21+'20085'!U21+'20087'!U24+'20088'!U24+'20100'!U24</f>
        <v>0</v>
      </c>
      <c r="U24" s="62">
        <f t="shared" si="19"/>
        <v>13.800799999999981</v>
      </c>
      <c r="V24" s="67"/>
      <c r="W24" s="57">
        <f>'20086'!X21+'20085'!X21+'20087'!X24+'20088'!X24+'20100'!X24</f>
        <v>0</v>
      </c>
      <c r="X24" s="62">
        <f t="shared" si="20"/>
        <v>13.800799999999981</v>
      </c>
      <c r="Y24" s="67"/>
      <c r="Z24" s="57">
        <f>'20086'!AA21+'20085'!AA21+'20087'!AA24+'20088'!AA24+'20100'!AA24</f>
        <v>0</v>
      </c>
      <c r="AA24" s="62">
        <f t="shared" si="21"/>
        <v>13.800799999999981</v>
      </c>
      <c r="AB24" s="67"/>
      <c r="AC24" s="57">
        <f>'20086'!AD21+'20085'!AD21+'20087'!AD24+'20088'!AD24+'20100'!AD24</f>
        <v>0</v>
      </c>
      <c r="AD24" s="62">
        <f t="shared" si="22"/>
        <v>13.800799999999981</v>
      </c>
      <c r="AE24" s="67"/>
      <c r="AF24" s="57">
        <f>'20086'!AG21+'20085'!AG21+'20087'!AG24+'20088'!AG24+'20100'!AG24</f>
        <v>0</v>
      </c>
      <c r="AG24" s="62">
        <f t="shared" si="23"/>
        <v>13.800799999999981</v>
      </c>
      <c r="AH24" s="67"/>
      <c r="AI24" s="57">
        <f>'20086'!AJ21+'20085'!AJ21+'20087'!AJ24+'20088'!AJ24+'20100'!AJ24</f>
        <v>0</v>
      </c>
      <c r="AJ24" s="62">
        <f t="shared" si="24"/>
        <v>13.800799999999981</v>
      </c>
      <c r="AK24" s="67"/>
      <c r="AL24" s="57">
        <f>'20086'!AM21+'20085'!AM21+'20087'!AM24+'20088'!AM24+'20100'!AM24</f>
        <v>0</v>
      </c>
      <c r="AM24" s="62">
        <f t="shared" si="25"/>
        <v>13.800799999999981</v>
      </c>
      <c r="AN24" s="67"/>
      <c r="AO24" s="57">
        <f>'20086'!AP21+'20085'!AP21+'20087'!AP24+'20088'!AP24+'20100'!AP24</f>
        <v>0</v>
      </c>
      <c r="AP24" s="62">
        <f t="shared" si="26"/>
        <v>13.800799999999981</v>
      </c>
      <c r="AQ24" s="67"/>
      <c r="AR24" s="57">
        <f>'20086'!AS21+'20085'!AS21+'20087'!AS24+'20088'!AS24+'20100'!AS24</f>
        <v>0</v>
      </c>
      <c r="AS24" s="62">
        <f t="shared" si="27"/>
        <v>13.800799999999981</v>
      </c>
      <c r="AT24" s="67"/>
      <c r="AU24" s="57">
        <f>'20086'!AV21+'20085'!AV21+'20087'!AV24+'20088'!AV24+'20100'!AV24</f>
        <v>0</v>
      </c>
      <c r="AV24" s="62">
        <f t="shared" si="28"/>
        <v>13.800799999999981</v>
      </c>
      <c r="AX24" s="57">
        <f>'20086'!AY21+'20085'!AY21+'20087'!AY24+'20088'!AY24+'20100'!AY24</f>
        <v>1071.5201999999999</v>
      </c>
      <c r="AY24" s="263"/>
      <c r="AZ24" s="62">
        <f t="shared" si="29"/>
        <v>-1057.7194</v>
      </c>
    </row>
    <row r="25" spans="1:52" ht="15" thickBot="1" x14ac:dyDescent="0.35">
      <c r="A25" s="286">
        <v>2119</v>
      </c>
      <c r="B25" s="227"/>
      <c r="C25" s="389">
        <v>71.14</v>
      </c>
      <c r="D25" s="289" t="s">
        <v>1</v>
      </c>
      <c r="E25" s="601"/>
      <c r="F25" s="71">
        <f>IF(Validade!H22="","",Validade!H22)</f>
        <v>46436</v>
      </c>
      <c r="G25" s="95"/>
      <c r="H25" s="57">
        <f>'20086'!I23+'20085'!I23+'21138'!I19+'20077'!I19</f>
        <v>0</v>
      </c>
      <c r="I25" s="60">
        <f t="shared" si="15"/>
        <v>71.14</v>
      </c>
      <c r="J25" s="96"/>
      <c r="K25" s="57">
        <f>'20086'!L23+'20085'!L23+'21138'!L19+'20077'!L19</f>
        <v>0</v>
      </c>
      <c r="L25" s="62">
        <f t="shared" si="16"/>
        <v>71.14</v>
      </c>
      <c r="M25" s="67"/>
      <c r="N25" s="57">
        <f>'20086'!O23+'20085'!O23+'21138'!O19+'20077'!O19</f>
        <v>21.599999999999998</v>
      </c>
      <c r="O25" s="62">
        <f t="shared" si="17"/>
        <v>49.540000000000006</v>
      </c>
      <c r="P25" s="67"/>
      <c r="Q25" s="57">
        <f>'20086'!R23+'20085'!R23+'21138'!R19+'20077'!R19</f>
        <v>34.4</v>
      </c>
      <c r="R25" s="62">
        <f t="shared" si="18"/>
        <v>15.140000000000008</v>
      </c>
      <c r="S25" s="67"/>
      <c r="T25" s="57">
        <f>'20086'!U23+'20085'!U23+'21138'!U19+'20077'!U19</f>
        <v>0</v>
      </c>
      <c r="U25" s="62">
        <f t="shared" si="19"/>
        <v>15.140000000000008</v>
      </c>
      <c r="V25" s="67"/>
      <c r="W25" s="57">
        <f>'20086'!X23+'20085'!X23+'21138'!X19+'20077'!X19</f>
        <v>0</v>
      </c>
      <c r="X25" s="62">
        <f t="shared" si="20"/>
        <v>15.140000000000008</v>
      </c>
      <c r="Y25" s="67"/>
      <c r="Z25" s="57">
        <f>'20086'!AA23+'20085'!AA23+'21138'!AA19+'20077'!AA19</f>
        <v>0</v>
      </c>
      <c r="AA25" s="62">
        <f t="shared" si="21"/>
        <v>15.140000000000008</v>
      </c>
      <c r="AB25" s="67"/>
      <c r="AC25" s="57">
        <f>'20086'!AD23+'20085'!AD23+'21138'!AD19+'20077'!AD19</f>
        <v>0</v>
      </c>
      <c r="AD25" s="62">
        <f t="shared" si="22"/>
        <v>15.140000000000008</v>
      </c>
      <c r="AE25" s="67"/>
      <c r="AF25" s="57">
        <f>'20086'!AG23+'20085'!AG23+'21138'!AG19+'20077'!AG19</f>
        <v>0</v>
      </c>
      <c r="AG25" s="62">
        <f t="shared" si="23"/>
        <v>15.140000000000008</v>
      </c>
      <c r="AH25" s="67"/>
      <c r="AI25" s="57">
        <f>'20086'!AJ23+'20085'!AJ23+'21138'!AJ19+'20077'!AJ19</f>
        <v>0</v>
      </c>
      <c r="AJ25" s="62">
        <f t="shared" si="24"/>
        <v>15.140000000000008</v>
      </c>
      <c r="AK25" s="67"/>
      <c r="AL25" s="57">
        <f>'20086'!AM23+'20085'!AM23+'21138'!AM19+'20077'!AM19</f>
        <v>0</v>
      </c>
      <c r="AM25" s="62">
        <f t="shared" si="25"/>
        <v>15.140000000000008</v>
      </c>
      <c r="AN25" s="67"/>
      <c r="AO25" s="57">
        <f>'20086'!AP23+'20085'!AP23+'21138'!AP19+'20077'!AP19</f>
        <v>0</v>
      </c>
      <c r="AP25" s="62">
        <f t="shared" si="26"/>
        <v>15.140000000000008</v>
      </c>
      <c r="AQ25" s="67"/>
      <c r="AR25" s="57">
        <f>'20086'!AS23+'20085'!AS23+'21138'!AS19+'20077'!AS19</f>
        <v>0</v>
      </c>
      <c r="AS25" s="62">
        <f t="shared" si="27"/>
        <v>15.140000000000008</v>
      </c>
      <c r="AT25" s="67"/>
      <c r="AU25" s="57">
        <f>'20086'!AV23+'20085'!AV23+'21138'!AV19+'20077'!AV19</f>
        <v>0</v>
      </c>
      <c r="AV25" s="62">
        <f>AS25-AU25</f>
        <v>15.140000000000008</v>
      </c>
      <c r="AX25" s="57">
        <f>'20086'!AY23+'20085'!AY23+'21138'!AY19+'20077'!AY19</f>
        <v>136.80000000000001</v>
      </c>
      <c r="AY25" s="263"/>
      <c r="AZ25" s="62">
        <f>AV25-AX25</f>
        <v>-121.66</v>
      </c>
    </row>
    <row r="26" spans="1:52" ht="15" thickBot="1" x14ac:dyDescent="0.35">
      <c r="A26" s="286">
        <v>2188</v>
      </c>
      <c r="B26" s="227"/>
      <c r="C26" s="389">
        <v>22.215</v>
      </c>
      <c r="D26" s="289" t="s">
        <v>1</v>
      </c>
      <c r="E26" s="601"/>
      <c r="F26" s="71">
        <f>IF(Validade!H23="","",Validade!H23)</f>
        <v>45861</v>
      </c>
      <c r="G26" s="95"/>
      <c r="H26" s="57">
        <f>'20090'!I22+'20091'!I22</f>
        <v>0</v>
      </c>
      <c r="I26" s="60">
        <f t="shared" si="15"/>
        <v>22.215</v>
      </c>
      <c r="J26" s="96"/>
      <c r="K26" s="57">
        <f>'20090'!L22+'20091'!L22</f>
        <v>14.04</v>
      </c>
      <c r="L26" s="62">
        <f t="shared" si="16"/>
        <v>8.1750000000000007</v>
      </c>
      <c r="M26" s="93"/>
      <c r="N26" s="57">
        <f>'20090'!O22+'20091'!O22</f>
        <v>7.02</v>
      </c>
      <c r="O26" s="62">
        <f t="shared" si="17"/>
        <v>1.1550000000000011</v>
      </c>
      <c r="P26" s="67"/>
      <c r="Q26" s="57">
        <f>'20090'!R22+'20091'!R22</f>
        <v>133.38</v>
      </c>
      <c r="R26" s="62">
        <f t="shared" si="18"/>
        <v>-132.22499999999999</v>
      </c>
      <c r="S26" s="67"/>
      <c r="T26" s="57">
        <f>'20090'!U22+'20091'!U22</f>
        <v>0</v>
      </c>
      <c r="U26" s="62">
        <f t="shared" si="19"/>
        <v>-132.22499999999999</v>
      </c>
      <c r="V26" s="67"/>
      <c r="W26" s="57">
        <f>'20090'!X22+'20091'!X22</f>
        <v>0</v>
      </c>
      <c r="X26" s="62">
        <f t="shared" si="20"/>
        <v>-132.22499999999999</v>
      </c>
      <c r="Y26" s="67"/>
      <c r="Z26" s="57">
        <f>'20090'!AA22+'20091'!AA22</f>
        <v>0</v>
      </c>
      <c r="AA26" s="62">
        <f t="shared" si="21"/>
        <v>-132.22499999999999</v>
      </c>
      <c r="AB26" s="67"/>
      <c r="AC26" s="57">
        <f>'20090'!AD22+'20091'!AD22</f>
        <v>0</v>
      </c>
      <c r="AD26" s="62">
        <f t="shared" si="22"/>
        <v>-132.22499999999999</v>
      </c>
      <c r="AE26" s="67"/>
      <c r="AF26" s="57">
        <f>'20090'!AG22+'20091'!AG22</f>
        <v>0</v>
      </c>
      <c r="AG26" s="62">
        <f t="shared" si="23"/>
        <v>-132.22499999999999</v>
      </c>
      <c r="AH26" s="67"/>
      <c r="AI26" s="57">
        <f>'20090'!AJ22+'20091'!AJ22</f>
        <v>0</v>
      </c>
      <c r="AJ26" s="62">
        <f t="shared" si="24"/>
        <v>-132.22499999999999</v>
      </c>
      <c r="AK26" s="67"/>
      <c r="AL26" s="57">
        <f>'20090'!AM22+'20091'!AM22</f>
        <v>0</v>
      </c>
      <c r="AM26" s="62">
        <f t="shared" si="25"/>
        <v>-132.22499999999999</v>
      </c>
      <c r="AN26" s="67"/>
      <c r="AO26" s="57">
        <f>'20090'!AP22+'20091'!AP22</f>
        <v>0</v>
      </c>
      <c r="AP26" s="62">
        <f t="shared" si="26"/>
        <v>-132.22499999999999</v>
      </c>
      <c r="AQ26" s="67"/>
      <c r="AR26" s="57">
        <f>'20090'!AS22+'20091'!AS22</f>
        <v>0</v>
      </c>
      <c r="AS26" s="62">
        <f t="shared" si="27"/>
        <v>-132.22499999999999</v>
      </c>
      <c r="AT26" s="67"/>
      <c r="AU26" s="57">
        <f>'20090'!AV22+'20091'!AV22</f>
        <v>0</v>
      </c>
      <c r="AV26" s="62">
        <f t="shared" si="28"/>
        <v>-132.22499999999999</v>
      </c>
      <c r="AX26" s="57">
        <f>'20090'!AY22+'20091'!AY22</f>
        <v>561.59999999999991</v>
      </c>
      <c r="AY26" s="263"/>
      <c r="AZ26" s="62">
        <f t="shared" ref="AZ26:AZ40" si="30">AV26-AX26</f>
        <v>-693.82499999999993</v>
      </c>
    </row>
    <row r="27" spans="1:52" ht="15" thickBot="1" x14ac:dyDescent="0.35">
      <c r="A27" s="286">
        <v>2232</v>
      </c>
      <c r="B27" s="227"/>
      <c r="C27" s="389">
        <v>194.10509999999999</v>
      </c>
      <c r="D27" s="289" t="s">
        <v>1</v>
      </c>
      <c r="E27" s="601"/>
      <c r="F27" s="71">
        <f>IF(Validade!H24="","",Validade!H24)</f>
        <v>45668</v>
      </c>
      <c r="G27" s="95"/>
      <c r="H27" s="57">
        <f>'20087'!I32+'20088'!I32+'20100'!I32</f>
        <v>12.558654000000001</v>
      </c>
      <c r="I27" s="60">
        <f t="shared" si="15"/>
        <v>181.546446</v>
      </c>
      <c r="J27" s="96"/>
      <c r="K27" s="57">
        <f>'20087'!L32+'20088'!L32+'20100'!L32</f>
        <v>82.046250000000001</v>
      </c>
      <c r="L27" s="62">
        <f t="shared" si="16"/>
        <v>99.500196000000003</v>
      </c>
      <c r="M27" s="93"/>
      <c r="N27" s="57">
        <f>'20087'!O32+'20088'!O32+'20100'!O32</f>
        <v>4.9725000000000001</v>
      </c>
      <c r="O27" s="62">
        <f t="shared" si="17"/>
        <v>94.527696000000006</v>
      </c>
      <c r="P27" s="67"/>
      <c r="Q27" s="57">
        <f>'20087'!R32+'20088'!R32+'20100'!R32</f>
        <v>91.991250000000008</v>
      </c>
      <c r="R27" s="62">
        <f t="shared" si="18"/>
        <v>2.536445999999998</v>
      </c>
      <c r="S27" s="67"/>
      <c r="T27" s="57">
        <f>'20087'!U32+'20088'!U32+'20100'!U32</f>
        <v>0</v>
      </c>
      <c r="U27" s="62">
        <f t="shared" si="19"/>
        <v>2.536445999999998</v>
      </c>
      <c r="V27" s="67"/>
      <c r="W27" s="57">
        <f>'20087'!X32+'20088'!X32+'20100'!X32</f>
        <v>0</v>
      </c>
      <c r="X27" s="62">
        <f t="shared" si="20"/>
        <v>2.536445999999998</v>
      </c>
      <c r="Y27" s="67"/>
      <c r="Z27" s="57">
        <f>'20087'!AA32+'20088'!AA32+'20100'!AA32</f>
        <v>0</v>
      </c>
      <c r="AA27" s="62">
        <f t="shared" si="21"/>
        <v>2.536445999999998</v>
      </c>
      <c r="AB27" s="67"/>
      <c r="AC27" s="57">
        <f>'20087'!AD32+'20088'!AD32+'20100'!AD32</f>
        <v>0</v>
      </c>
      <c r="AD27" s="62">
        <f t="shared" si="22"/>
        <v>2.536445999999998</v>
      </c>
      <c r="AE27" s="67"/>
      <c r="AF27" s="57">
        <f>'20087'!AG32+'20088'!AG32+'20100'!AG32</f>
        <v>0</v>
      </c>
      <c r="AG27" s="62">
        <f t="shared" si="23"/>
        <v>2.536445999999998</v>
      </c>
      <c r="AH27" s="67"/>
      <c r="AI27" s="57">
        <f>'20087'!AJ32+'20088'!AJ32+'20100'!AJ32</f>
        <v>0</v>
      </c>
      <c r="AJ27" s="62">
        <f t="shared" si="24"/>
        <v>2.536445999999998</v>
      </c>
      <c r="AK27" s="67"/>
      <c r="AL27" s="57">
        <f>'20087'!AM32+'20088'!AM32+'20100'!AM32</f>
        <v>0</v>
      </c>
      <c r="AM27" s="62">
        <f t="shared" si="25"/>
        <v>2.536445999999998</v>
      </c>
      <c r="AN27" s="67"/>
      <c r="AO27" s="57">
        <f>'20087'!AP32+'20088'!AP32+'20100'!AP32</f>
        <v>0</v>
      </c>
      <c r="AP27" s="62">
        <f t="shared" si="26"/>
        <v>2.536445999999998</v>
      </c>
      <c r="AQ27" s="67"/>
      <c r="AR27" s="57">
        <f>'20087'!AS32+'20088'!AS32+'20100'!AS32</f>
        <v>0</v>
      </c>
      <c r="AS27" s="62">
        <f t="shared" si="27"/>
        <v>2.536445999999998</v>
      </c>
      <c r="AT27" s="67"/>
      <c r="AU27" s="57">
        <f>'20087'!AV32+'20088'!AV32+'20100'!AV32</f>
        <v>0</v>
      </c>
      <c r="AV27" s="62">
        <f t="shared" si="28"/>
        <v>2.536445999999998</v>
      </c>
      <c r="AX27" s="57">
        <f>'20087'!AY32+'20088'!AY32+'20100'!AY32</f>
        <v>622.5817320000001</v>
      </c>
      <c r="AY27" s="263"/>
      <c r="AZ27" s="62">
        <f t="shared" si="30"/>
        <v>-620.04528600000015</v>
      </c>
    </row>
    <row r="28" spans="1:52" ht="15" thickBot="1" x14ac:dyDescent="0.35">
      <c r="A28" s="286">
        <v>2242</v>
      </c>
      <c r="B28" s="227"/>
      <c r="C28" s="389">
        <v>601.76260000000002</v>
      </c>
      <c r="D28" s="289" t="s">
        <v>1</v>
      </c>
      <c r="E28" s="601">
        <v>650</v>
      </c>
      <c r="F28" s="71">
        <f>IF(Validade!H25="","",Validade!H25)</f>
        <v>45904</v>
      </c>
      <c r="G28" s="95"/>
      <c r="H28" s="57">
        <f>'20087'!I19+'20088'!I19+'20100'!I19</f>
        <v>17.55</v>
      </c>
      <c r="I28" s="60">
        <f t="shared" si="15"/>
        <v>1234.2126000000001</v>
      </c>
      <c r="J28" s="96"/>
      <c r="K28" s="57">
        <f>'20087'!L19+'20088'!L19+'20100'!L19</f>
        <v>579.15</v>
      </c>
      <c r="L28" s="62">
        <f t="shared" si="16"/>
        <v>655.06260000000009</v>
      </c>
      <c r="M28" s="67"/>
      <c r="N28" s="57">
        <f>'20087'!O19+'20088'!O19+'20100'!O19</f>
        <v>35.1</v>
      </c>
      <c r="O28" s="62">
        <f t="shared" si="17"/>
        <v>619.96260000000007</v>
      </c>
      <c r="P28" s="67"/>
      <c r="Q28" s="57">
        <f>'20087'!R19+'20088'!R19+'20100'!R19</f>
        <v>649.35</v>
      </c>
      <c r="R28" s="62">
        <f t="shared" si="18"/>
        <v>-29.387399999999957</v>
      </c>
      <c r="S28" s="67"/>
      <c r="T28" s="57">
        <f>'20087'!U19+'20088'!U19+'20100'!U19</f>
        <v>0</v>
      </c>
      <c r="U28" s="62">
        <f t="shared" si="19"/>
        <v>-29.387399999999957</v>
      </c>
      <c r="V28" s="67"/>
      <c r="W28" s="57">
        <f>'20087'!X19+'20088'!X19+'20100'!X19</f>
        <v>0</v>
      </c>
      <c r="X28" s="62">
        <f t="shared" si="20"/>
        <v>-29.387399999999957</v>
      </c>
      <c r="Y28" s="67"/>
      <c r="Z28" s="57">
        <f>'20087'!AA19+'20088'!AA19+'20100'!AA19</f>
        <v>0</v>
      </c>
      <c r="AA28" s="62">
        <f t="shared" si="21"/>
        <v>-29.387399999999957</v>
      </c>
      <c r="AB28" s="67"/>
      <c r="AC28" s="57">
        <f>'20087'!AD19+'20088'!AD19+'20100'!AD19</f>
        <v>0</v>
      </c>
      <c r="AD28" s="62">
        <f t="shared" si="22"/>
        <v>-29.387399999999957</v>
      </c>
      <c r="AE28" s="67"/>
      <c r="AF28" s="57">
        <f>'20087'!AG19+'20088'!AG19+'20100'!AG19</f>
        <v>0</v>
      </c>
      <c r="AG28" s="62">
        <f t="shared" si="23"/>
        <v>-29.387399999999957</v>
      </c>
      <c r="AH28" s="67"/>
      <c r="AI28" s="57">
        <f>'20087'!AJ19+'20088'!AJ19+'20100'!AJ19</f>
        <v>0</v>
      </c>
      <c r="AJ28" s="62">
        <f t="shared" si="24"/>
        <v>-29.387399999999957</v>
      </c>
      <c r="AK28" s="67"/>
      <c r="AL28" s="57">
        <f>'20087'!AM19+'20088'!AM19+'20100'!AM19</f>
        <v>0</v>
      </c>
      <c r="AM28" s="62">
        <f t="shared" si="25"/>
        <v>-29.387399999999957</v>
      </c>
      <c r="AN28" s="67"/>
      <c r="AO28" s="57">
        <f>'20087'!AP19+'20088'!AP19+'20100'!AP19</f>
        <v>0</v>
      </c>
      <c r="AP28" s="62">
        <f t="shared" si="26"/>
        <v>-29.387399999999957</v>
      </c>
      <c r="AQ28" s="67"/>
      <c r="AR28" s="57">
        <f>'20087'!AS19+'20088'!AS19+'20100'!AS19</f>
        <v>0</v>
      </c>
      <c r="AS28" s="62">
        <f t="shared" si="27"/>
        <v>-29.387399999999957</v>
      </c>
      <c r="AT28" s="67"/>
      <c r="AU28" s="57">
        <f>'20087'!AV19+'20088'!AV19+'20100'!AV19</f>
        <v>0</v>
      </c>
      <c r="AV28" s="62">
        <f t="shared" si="28"/>
        <v>-29.387399999999957</v>
      </c>
      <c r="AX28" s="57">
        <f>'20087'!AY19+'20088'!AY19+'20100'!AY19</f>
        <v>4394.7000000000007</v>
      </c>
      <c r="AY28" s="263"/>
      <c r="AZ28" s="62">
        <f t="shared" si="30"/>
        <v>-4424.0874000000003</v>
      </c>
    </row>
    <row r="29" spans="1:52" ht="15" thickBot="1" x14ac:dyDescent="0.35">
      <c r="A29" s="286">
        <v>2266</v>
      </c>
      <c r="B29" s="227"/>
      <c r="C29" s="389">
        <v>1394.8882000000001</v>
      </c>
      <c r="D29" s="289" t="s">
        <v>1</v>
      </c>
      <c r="E29" s="602">
        <v>1250</v>
      </c>
      <c r="F29" s="71">
        <f>IF(Validade!H26="","",Validade!H26)</f>
        <v>45838</v>
      </c>
      <c r="G29" s="95"/>
      <c r="H29" s="57">
        <f>'20086'!I19+'20085'!I19+'20087'!I21+'20088'!I21+'20100'!I21+'21138'!I18+'20077'!I18+'20078'!I17</f>
        <v>9.9450000000000003</v>
      </c>
      <c r="I29" s="60">
        <f t="shared" si="15"/>
        <v>2634.9432000000002</v>
      </c>
      <c r="J29" s="96"/>
      <c r="K29" s="57">
        <f>'20086'!L19+'20085'!L19+'20087'!L21+'20088'!L21+'20100'!L21+'21138'!L18+'20077'!L18+'20078'!L17</f>
        <v>328.185</v>
      </c>
      <c r="L29" s="62">
        <f t="shared" si="16"/>
        <v>2306.7582000000002</v>
      </c>
      <c r="M29" s="93"/>
      <c r="N29" s="57">
        <f>'20086'!O19+'20085'!O19+'20087'!O21+'20088'!O21+'20100'!O21+'21138'!O18+'20077'!O18+'20078'!O17</f>
        <v>1207.8900000000001</v>
      </c>
      <c r="O29" s="62">
        <f t="shared" si="17"/>
        <v>1098.8682000000001</v>
      </c>
      <c r="P29" s="67"/>
      <c r="Q29" s="57">
        <f>'20086'!R19+'20085'!R19+'20087'!R21+'20088'!R21+'20100'!R21+'21138'!R18+'20077'!R18+'20078'!R17</f>
        <v>2229.3650000000002</v>
      </c>
      <c r="R29" s="62">
        <f t="shared" si="18"/>
        <v>-1130.4968000000001</v>
      </c>
      <c r="S29" s="67"/>
      <c r="T29" s="57">
        <f>'20086'!U19+'20085'!U19+'20087'!U21+'20088'!U21+'20100'!U21+'21138'!U18+'20077'!U18+'20078'!U17</f>
        <v>0</v>
      </c>
      <c r="U29" s="62">
        <f t="shared" si="19"/>
        <v>-1130.4968000000001</v>
      </c>
      <c r="V29" s="67"/>
      <c r="W29" s="57">
        <f>'20086'!X19+'20085'!X19+'20087'!X21+'20088'!X21+'20100'!X21+'21138'!X18+'20077'!X18+'20078'!X17</f>
        <v>0</v>
      </c>
      <c r="X29" s="62">
        <f t="shared" si="20"/>
        <v>-1130.4968000000001</v>
      </c>
      <c r="Y29" s="67"/>
      <c r="Z29" s="57">
        <f>'20086'!AA19+'20085'!AA19+'20087'!AA21+'20088'!AA21+'20100'!AA21+'21138'!AA18+'20077'!AA18+'20078'!AA17</f>
        <v>0</v>
      </c>
      <c r="AA29" s="62">
        <f t="shared" si="21"/>
        <v>-1130.4968000000001</v>
      </c>
      <c r="AB29" s="67"/>
      <c r="AC29" s="57">
        <f>'20086'!AD19+'20085'!AD19+'20087'!AD21+'20088'!AD21+'20100'!AD21+'21138'!AD18+'20077'!AD18+'20078'!AD17</f>
        <v>0</v>
      </c>
      <c r="AD29" s="62">
        <f t="shared" si="22"/>
        <v>-1130.4968000000001</v>
      </c>
      <c r="AE29" s="67"/>
      <c r="AF29" s="57">
        <f>'20086'!AG19+'20085'!AG19+'20087'!AG21+'20088'!AG21+'20100'!AG21+'21138'!AG18+'20077'!AG18+'20078'!AG17</f>
        <v>0</v>
      </c>
      <c r="AG29" s="62">
        <f t="shared" si="23"/>
        <v>-1130.4968000000001</v>
      </c>
      <c r="AH29" s="67"/>
      <c r="AI29" s="57">
        <f>'20086'!AJ19+'20085'!AJ19+'20087'!AJ21+'20088'!AJ21+'20100'!AJ21+'21138'!AJ18+'20077'!AJ18+'20078'!AJ17</f>
        <v>0</v>
      </c>
      <c r="AJ29" s="62">
        <f t="shared" si="24"/>
        <v>-1130.4968000000001</v>
      </c>
      <c r="AK29" s="67"/>
      <c r="AL29" s="57">
        <f>'20086'!AM19+'20085'!AM19+'20087'!AM21+'20088'!AM21+'20100'!AM21+'21138'!AM18+'20077'!AM18+'20078'!AM17</f>
        <v>0</v>
      </c>
      <c r="AM29" s="62">
        <f t="shared" si="25"/>
        <v>-1130.4968000000001</v>
      </c>
      <c r="AN29" s="67"/>
      <c r="AO29" s="57">
        <f>'20086'!AP19+'20085'!AP19+'20087'!AP21+'20088'!AP21+'20100'!AP21+'21138'!AP18+'20077'!AP18+'20078'!AP17</f>
        <v>0</v>
      </c>
      <c r="AP29" s="62">
        <f t="shared" si="26"/>
        <v>-1130.4968000000001</v>
      </c>
      <c r="AQ29" s="67"/>
      <c r="AR29" s="57">
        <f>'20086'!AS19+'20085'!AS19+'20087'!AS21+'20088'!AS21+'20100'!AS21+'21138'!AS18+'20077'!AS18+'20078'!AS17</f>
        <v>0</v>
      </c>
      <c r="AS29" s="62">
        <f t="shared" si="27"/>
        <v>-1130.4968000000001</v>
      </c>
      <c r="AT29" s="67"/>
      <c r="AU29" s="57">
        <f>'20086'!AV19+'20085'!AV19+'20087'!AV21+'20088'!AV21+'20100'!AV21+'21138'!AV18+'20077'!AV18+'20078'!AV17</f>
        <v>0</v>
      </c>
      <c r="AV29" s="62">
        <f t="shared" si="28"/>
        <v>-1130.4968000000001</v>
      </c>
      <c r="AX29" s="57">
        <f>'20086'!AY19+'20085'!AY19+'20087'!AY21+'20088'!AY21+'20100'!AY21+'21138'!AY18+'20077'!AY18+'20078'!AY17</f>
        <v>10014.330000000002</v>
      </c>
      <c r="AY29" s="263"/>
      <c r="AZ29" s="62">
        <f t="shared" si="30"/>
        <v>-11144.826800000003</v>
      </c>
    </row>
    <row r="30" spans="1:52" ht="15" thickBot="1" x14ac:dyDescent="0.35">
      <c r="A30" s="286">
        <v>2297</v>
      </c>
      <c r="B30" s="227"/>
      <c r="C30" s="389">
        <v>92.855000000000004</v>
      </c>
      <c r="D30" s="289" t="s">
        <v>1</v>
      </c>
      <c r="E30" s="601">
        <v>100</v>
      </c>
      <c r="F30" s="71">
        <f>IF(Validade!H27="","",Validade!H27)</f>
        <v>45800</v>
      </c>
      <c r="G30" s="95"/>
      <c r="H30" s="57">
        <f>'20087'!I25+'20088'!I25+'20100'!I25+'20078'!I19</f>
        <v>2.34</v>
      </c>
      <c r="I30" s="60">
        <f t="shared" si="15"/>
        <v>190.51500000000001</v>
      </c>
      <c r="J30" s="96"/>
      <c r="K30" s="57">
        <f>'20087'!L25+'20088'!L25+'20100'!L25+'20078'!L19</f>
        <v>77.22</v>
      </c>
      <c r="L30" s="62">
        <f t="shared" si="16"/>
        <v>113.29500000000002</v>
      </c>
      <c r="M30" s="97"/>
      <c r="N30" s="57">
        <f>'20087'!O25+'20088'!O25+'20100'!O25+'20078'!O19</f>
        <v>4.68</v>
      </c>
      <c r="O30" s="62">
        <f t="shared" si="17"/>
        <v>108.61500000000001</v>
      </c>
      <c r="P30" s="67"/>
      <c r="Q30" s="57">
        <f>'20087'!R25+'20088'!R25+'20100'!R25+'20078'!R19</f>
        <v>86.58</v>
      </c>
      <c r="R30" s="62">
        <f t="shared" si="18"/>
        <v>22.035000000000011</v>
      </c>
      <c r="S30" s="67"/>
      <c r="T30" s="57">
        <f>'20087'!U25+'20088'!U25+'20100'!U25+'20078'!U19</f>
        <v>0</v>
      </c>
      <c r="U30" s="62">
        <f t="shared" si="19"/>
        <v>22.035000000000011</v>
      </c>
      <c r="V30" s="67"/>
      <c r="W30" s="57">
        <f>'20087'!X25+'20088'!X25+'20100'!X25+'20078'!X19</f>
        <v>0</v>
      </c>
      <c r="X30" s="62">
        <f t="shared" si="20"/>
        <v>22.035000000000011</v>
      </c>
      <c r="Y30" s="67"/>
      <c r="Z30" s="57">
        <f>'20087'!AA25+'20088'!AA25+'20100'!AA25+'20078'!AA19</f>
        <v>0</v>
      </c>
      <c r="AA30" s="62">
        <f t="shared" si="21"/>
        <v>22.035000000000011</v>
      </c>
      <c r="AB30" s="67"/>
      <c r="AC30" s="57">
        <f>'20087'!AD25+'20088'!AD25+'20100'!AD25+'20078'!AD19</f>
        <v>0</v>
      </c>
      <c r="AD30" s="62">
        <f t="shared" si="22"/>
        <v>22.035000000000011</v>
      </c>
      <c r="AE30" s="67"/>
      <c r="AF30" s="57">
        <f>'20087'!AG25+'20088'!AG25+'20100'!AG25+'20078'!AG19</f>
        <v>0</v>
      </c>
      <c r="AG30" s="62">
        <f t="shared" si="23"/>
        <v>22.035000000000011</v>
      </c>
      <c r="AH30" s="67"/>
      <c r="AI30" s="57">
        <f>'20087'!AJ25+'20088'!AJ25+'20100'!AJ25+'20078'!AJ19</f>
        <v>0</v>
      </c>
      <c r="AJ30" s="62">
        <f t="shared" si="24"/>
        <v>22.035000000000011</v>
      </c>
      <c r="AK30" s="67"/>
      <c r="AL30" s="57">
        <f>'20087'!AM25+'20088'!AM25+'20100'!AM25+'20078'!AM19</f>
        <v>0</v>
      </c>
      <c r="AM30" s="62">
        <f t="shared" si="25"/>
        <v>22.035000000000011</v>
      </c>
      <c r="AN30" s="67"/>
      <c r="AO30" s="57">
        <f>'20087'!AP25+'20088'!AP25+'20100'!AP25+'20078'!AP19</f>
        <v>0</v>
      </c>
      <c r="AP30" s="62">
        <f t="shared" si="26"/>
        <v>22.035000000000011</v>
      </c>
      <c r="AQ30" s="67"/>
      <c r="AR30" s="57">
        <f>'20087'!AS25+'20088'!AS25+'20100'!AS25+'20078'!AS19</f>
        <v>0</v>
      </c>
      <c r="AS30" s="62">
        <f t="shared" si="27"/>
        <v>22.035000000000011</v>
      </c>
      <c r="AT30" s="67"/>
      <c r="AU30" s="57">
        <f>'20087'!AV25+'20088'!AV25+'20100'!AV25+'20078'!AV19</f>
        <v>0</v>
      </c>
      <c r="AV30" s="62">
        <f t="shared" si="28"/>
        <v>22.035000000000011</v>
      </c>
      <c r="AX30" s="57">
        <f>'20087'!AY25+'20088'!AY25+'20100'!AY25+'20078'!AY19</f>
        <v>585.96</v>
      </c>
      <c r="AY30" s="263"/>
      <c r="AZ30" s="62">
        <f t="shared" si="30"/>
        <v>-563.92500000000007</v>
      </c>
    </row>
    <row r="31" spans="1:52" ht="15" thickBot="1" x14ac:dyDescent="0.35">
      <c r="A31" s="286">
        <v>2302</v>
      </c>
      <c r="B31" s="227"/>
      <c r="C31" s="389">
        <v>3.6294</v>
      </c>
      <c r="D31" s="289" t="s">
        <v>1</v>
      </c>
      <c r="E31" s="601"/>
      <c r="F31" s="71">
        <f>IF(Validade!H28="","",Validade!H28)</f>
        <v>45441</v>
      </c>
      <c r="G31" s="95"/>
      <c r="H31" s="57">
        <f>'20087'!I34+'20088'!I34</f>
        <v>0.16128000000000001</v>
      </c>
      <c r="I31" s="60">
        <f t="shared" si="15"/>
        <v>3.4681199999999999</v>
      </c>
      <c r="J31" s="96"/>
      <c r="K31" s="57">
        <f>'20087'!L34+'20088'!L34</f>
        <v>0</v>
      </c>
      <c r="L31" s="62">
        <f t="shared" si="16"/>
        <v>3.4681199999999999</v>
      </c>
      <c r="M31" s="93"/>
      <c r="N31" s="57">
        <f>'20087'!O34+'20088'!O34</f>
        <v>0</v>
      </c>
      <c r="O31" s="62">
        <f t="shared" si="17"/>
        <v>3.4681199999999999</v>
      </c>
      <c r="P31" s="67"/>
      <c r="Q31" s="57">
        <f>'20087'!R34+'20088'!R34</f>
        <v>0</v>
      </c>
      <c r="R31" s="62">
        <f t="shared" si="18"/>
        <v>3.4681199999999999</v>
      </c>
      <c r="S31" s="67"/>
      <c r="T31" s="57">
        <f>'20087'!U34+'20088'!U34</f>
        <v>0</v>
      </c>
      <c r="U31" s="62">
        <f t="shared" si="19"/>
        <v>3.4681199999999999</v>
      </c>
      <c r="V31" s="67"/>
      <c r="W31" s="57">
        <f>'20087'!X34+'20088'!X34</f>
        <v>0</v>
      </c>
      <c r="X31" s="62">
        <f t="shared" si="20"/>
        <v>3.4681199999999999</v>
      </c>
      <c r="Y31" s="67"/>
      <c r="Z31" s="57">
        <f>'20087'!AA34+'20088'!AA34</f>
        <v>0</v>
      </c>
      <c r="AA31" s="62">
        <f t="shared" si="21"/>
        <v>3.4681199999999999</v>
      </c>
      <c r="AB31" s="67"/>
      <c r="AC31" s="57">
        <f>'20087'!AD34+'20088'!AD34</f>
        <v>0</v>
      </c>
      <c r="AD31" s="62">
        <f t="shared" si="22"/>
        <v>3.4681199999999999</v>
      </c>
      <c r="AE31" s="67"/>
      <c r="AF31" s="57">
        <f>'20087'!AG34+'20088'!AG34</f>
        <v>0</v>
      </c>
      <c r="AG31" s="62">
        <f t="shared" si="23"/>
        <v>3.4681199999999999</v>
      </c>
      <c r="AH31" s="67"/>
      <c r="AI31" s="57">
        <f>'20087'!AJ34+'20088'!AJ34</f>
        <v>0</v>
      </c>
      <c r="AJ31" s="62">
        <f t="shared" si="24"/>
        <v>3.4681199999999999</v>
      </c>
      <c r="AK31" s="67"/>
      <c r="AL31" s="57">
        <f>'20087'!AM34+'20088'!AM34</f>
        <v>0</v>
      </c>
      <c r="AM31" s="62">
        <f t="shared" si="25"/>
        <v>3.4681199999999999</v>
      </c>
      <c r="AN31" s="67"/>
      <c r="AO31" s="57">
        <f>'20087'!AP34+'20088'!AP34</f>
        <v>0</v>
      </c>
      <c r="AP31" s="62">
        <f t="shared" si="26"/>
        <v>3.4681199999999999</v>
      </c>
      <c r="AQ31" s="67"/>
      <c r="AR31" s="57">
        <f>'20087'!AS34+'20088'!AS34</f>
        <v>0</v>
      </c>
      <c r="AS31" s="62">
        <f t="shared" si="27"/>
        <v>3.4681199999999999</v>
      </c>
      <c r="AT31" s="67"/>
      <c r="AU31" s="57">
        <f>'20087'!AV34+'20088'!AV34</f>
        <v>0</v>
      </c>
      <c r="AV31" s="62">
        <f t="shared" si="28"/>
        <v>3.4681199999999999</v>
      </c>
      <c r="AX31" s="57">
        <f>'20087'!AY34+'20088'!AY34</f>
        <v>6.3212399999999995</v>
      </c>
      <c r="AY31" s="263"/>
      <c r="AZ31" s="62">
        <f t="shared" si="30"/>
        <v>-2.8531199999999997</v>
      </c>
    </row>
    <row r="32" spans="1:52" ht="15" thickBot="1" x14ac:dyDescent="0.35">
      <c r="A32" s="286">
        <v>2303</v>
      </c>
      <c r="B32" s="227"/>
      <c r="C32" s="392">
        <v>14.672000000000001</v>
      </c>
      <c r="D32" s="289" t="s">
        <v>1</v>
      </c>
      <c r="E32" s="601"/>
      <c r="F32" s="71">
        <f>IF(Validade!H29="","",Validade!H29)</f>
        <v>45996</v>
      </c>
      <c r="G32" s="95"/>
      <c r="H32" s="57">
        <f>'20087'!I35</f>
        <v>4.6080000000000003E-2</v>
      </c>
      <c r="I32" s="60">
        <f t="shared" si="15"/>
        <v>14.625920000000001</v>
      </c>
      <c r="J32" s="96"/>
      <c r="K32" s="57">
        <f>'20087'!L35</f>
        <v>0</v>
      </c>
      <c r="L32" s="62">
        <f t="shared" si="16"/>
        <v>14.625920000000001</v>
      </c>
      <c r="M32" s="93"/>
      <c r="N32" s="57">
        <f>'20087'!O35</f>
        <v>0</v>
      </c>
      <c r="O32" s="62">
        <f t="shared" si="17"/>
        <v>14.625920000000001</v>
      </c>
      <c r="P32" s="67"/>
      <c r="Q32" s="57">
        <f>'20087'!R35</f>
        <v>0</v>
      </c>
      <c r="R32" s="62">
        <f t="shared" si="18"/>
        <v>14.625920000000001</v>
      </c>
      <c r="S32" s="67"/>
      <c r="T32" s="57">
        <f>'20087'!U35</f>
        <v>0</v>
      </c>
      <c r="U32" s="62">
        <f t="shared" si="19"/>
        <v>14.625920000000001</v>
      </c>
      <c r="V32" s="67"/>
      <c r="W32" s="57">
        <f>'20087'!X35</f>
        <v>0</v>
      </c>
      <c r="X32" s="62">
        <f t="shared" si="20"/>
        <v>14.625920000000001</v>
      </c>
      <c r="Y32" s="67"/>
      <c r="Z32" s="57">
        <f>'20087'!AA35</f>
        <v>0</v>
      </c>
      <c r="AA32" s="62">
        <f t="shared" si="21"/>
        <v>14.625920000000001</v>
      </c>
      <c r="AB32" s="67"/>
      <c r="AC32" s="57">
        <f>'20087'!AD35</f>
        <v>0</v>
      </c>
      <c r="AD32" s="62">
        <f t="shared" si="22"/>
        <v>14.625920000000001</v>
      </c>
      <c r="AE32" s="67"/>
      <c r="AF32" s="57">
        <f>'20087'!AG35</f>
        <v>0</v>
      </c>
      <c r="AG32" s="62">
        <f t="shared" si="23"/>
        <v>14.625920000000001</v>
      </c>
      <c r="AH32" s="67"/>
      <c r="AI32" s="57">
        <f>'20087'!AJ35</f>
        <v>0</v>
      </c>
      <c r="AJ32" s="62">
        <f t="shared" si="24"/>
        <v>14.625920000000001</v>
      </c>
      <c r="AK32" s="67"/>
      <c r="AL32" s="57">
        <f>'20087'!AM35</f>
        <v>0</v>
      </c>
      <c r="AM32" s="62">
        <f t="shared" si="25"/>
        <v>14.625920000000001</v>
      </c>
      <c r="AN32" s="67"/>
      <c r="AO32" s="57">
        <f>'20087'!AP35</f>
        <v>0</v>
      </c>
      <c r="AP32" s="62">
        <f t="shared" si="26"/>
        <v>14.625920000000001</v>
      </c>
      <c r="AQ32" s="67"/>
      <c r="AR32" s="57">
        <f>'20087'!AS35</f>
        <v>0</v>
      </c>
      <c r="AS32" s="62">
        <f t="shared" si="27"/>
        <v>14.625920000000001</v>
      </c>
      <c r="AT32" s="67"/>
      <c r="AU32" s="57">
        <f>'20087'!AV35</f>
        <v>0</v>
      </c>
      <c r="AV32" s="62">
        <f t="shared" si="28"/>
        <v>14.625920000000001</v>
      </c>
      <c r="AX32" s="57">
        <f>'20087'!AY35</f>
        <v>0.36864000000000002</v>
      </c>
      <c r="AY32" s="263"/>
      <c r="AZ32" s="62">
        <f t="shared" si="30"/>
        <v>14.257280000000002</v>
      </c>
    </row>
    <row r="33" spans="1:52" ht="15" thickBot="1" x14ac:dyDescent="0.35">
      <c r="A33" s="286">
        <v>2304</v>
      </c>
      <c r="B33" s="290"/>
      <c r="C33" s="392">
        <v>120.0044</v>
      </c>
      <c r="D33" s="289" t="s">
        <v>1</v>
      </c>
      <c r="E33" s="601"/>
      <c r="F33" s="71">
        <f>IF(Validade!H30="","",Validade!H30)</f>
        <v>45637</v>
      </c>
      <c r="G33" s="95"/>
      <c r="H33" s="57">
        <f>'20090'!I28+'20091'!I28+'02325'!I14</f>
        <v>5.2649999999999997</v>
      </c>
      <c r="I33" s="60">
        <f t="shared" si="15"/>
        <v>114.7394</v>
      </c>
      <c r="J33" s="96"/>
      <c r="K33" s="57">
        <f>'20090'!L28+'20091'!L28+'02325'!L14</f>
        <v>21.06</v>
      </c>
      <c r="L33" s="62">
        <f t="shared" si="16"/>
        <v>93.679400000000001</v>
      </c>
      <c r="M33" s="93"/>
      <c r="N33" s="57">
        <f>'20090'!O28+'20091'!O28+'02325'!O14</f>
        <v>3.51</v>
      </c>
      <c r="O33" s="62">
        <f t="shared" si="17"/>
        <v>90.169399999999996</v>
      </c>
      <c r="P33" s="67"/>
      <c r="Q33" s="57">
        <f>'20090'!R28+'20091'!R28+'02325'!R14</f>
        <v>66.69</v>
      </c>
      <c r="R33" s="62">
        <f t="shared" si="18"/>
        <v>23.479399999999998</v>
      </c>
      <c r="S33" s="67"/>
      <c r="T33" s="57">
        <f>'20090'!U28+'20091'!U28+'02325'!U14</f>
        <v>0</v>
      </c>
      <c r="U33" s="62">
        <f t="shared" si="19"/>
        <v>23.479399999999998</v>
      </c>
      <c r="V33" s="67"/>
      <c r="W33" s="57">
        <f>'20090'!X28+'20091'!X28+'02325'!X14</f>
        <v>0</v>
      </c>
      <c r="X33" s="62">
        <f t="shared" si="20"/>
        <v>23.479399999999998</v>
      </c>
      <c r="Y33" s="67"/>
      <c r="Z33" s="57">
        <f>'20090'!AA28+'20091'!AA28+'02325'!AA14</f>
        <v>0</v>
      </c>
      <c r="AA33" s="62">
        <f t="shared" si="21"/>
        <v>23.479399999999998</v>
      </c>
      <c r="AB33" s="67"/>
      <c r="AC33" s="57">
        <f>'20090'!AD28+'20091'!AD28+'02325'!AD14</f>
        <v>0</v>
      </c>
      <c r="AD33" s="62">
        <f t="shared" si="22"/>
        <v>23.479399999999998</v>
      </c>
      <c r="AE33" s="67"/>
      <c r="AF33" s="57">
        <f>'20090'!AG28+'20091'!AG28+'02325'!AG14</f>
        <v>0</v>
      </c>
      <c r="AG33" s="62">
        <f t="shared" si="23"/>
        <v>23.479399999999998</v>
      </c>
      <c r="AH33" s="67"/>
      <c r="AI33" s="57">
        <f>'20090'!AJ28+'20091'!AJ28+'02325'!AJ14</f>
        <v>0</v>
      </c>
      <c r="AJ33" s="62">
        <f t="shared" si="24"/>
        <v>23.479399999999998</v>
      </c>
      <c r="AK33" s="67"/>
      <c r="AL33" s="57">
        <f>'20090'!AM28+'20091'!AM28+'02325'!AM14</f>
        <v>0</v>
      </c>
      <c r="AM33" s="62">
        <f t="shared" si="25"/>
        <v>23.479399999999998</v>
      </c>
      <c r="AN33" s="67"/>
      <c r="AO33" s="57">
        <f>'20090'!AP28+'20091'!AP28+'02325'!AP14</f>
        <v>0</v>
      </c>
      <c r="AP33" s="62">
        <f t="shared" si="26"/>
        <v>23.479399999999998</v>
      </c>
      <c r="AQ33" s="67"/>
      <c r="AR33" s="57">
        <f>'20090'!AS28+'20091'!AS28+'02325'!AS14</f>
        <v>0</v>
      </c>
      <c r="AS33" s="62">
        <f t="shared" si="27"/>
        <v>23.479399999999998</v>
      </c>
      <c r="AT33" s="67"/>
      <c r="AU33" s="57">
        <f>'20090'!AV28+'20091'!AV28+'02325'!AV14</f>
        <v>0</v>
      </c>
      <c r="AV33" s="62">
        <f t="shared" si="28"/>
        <v>23.479399999999998</v>
      </c>
      <c r="AX33" s="57">
        <f>'20090'!AY28+'20091'!AY28+'02325'!AY14</f>
        <v>520.44659999999999</v>
      </c>
      <c r="AY33" s="263"/>
      <c r="AZ33" s="62">
        <f t="shared" si="30"/>
        <v>-496.96719999999999</v>
      </c>
    </row>
    <row r="34" spans="1:52" ht="15" thickBot="1" x14ac:dyDescent="0.35">
      <c r="A34" s="286">
        <v>2305</v>
      </c>
      <c r="B34" s="227"/>
      <c r="C34" s="392">
        <v>1273.441</v>
      </c>
      <c r="D34" s="289" t="s">
        <v>1</v>
      </c>
      <c r="E34" s="601">
        <v>280</v>
      </c>
      <c r="F34" s="71">
        <f>IF(Validade!H31="","",Validade!H31)</f>
        <v>45473</v>
      </c>
      <c r="G34" s="95"/>
      <c r="H34" s="57">
        <f>'20090'!I19+'20091'!I19</f>
        <v>0</v>
      </c>
      <c r="I34" s="60">
        <f t="shared" ref="I34:I40" si="31">(C34+E34)-H34</f>
        <v>1553.441</v>
      </c>
      <c r="J34" s="96"/>
      <c r="K34" s="57">
        <f>'20090'!L19+'20091'!L19</f>
        <v>356.72</v>
      </c>
      <c r="L34" s="62">
        <f t="shared" si="16"/>
        <v>1196.721</v>
      </c>
      <c r="M34" s="93"/>
      <c r="N34" s="57">
        <f>'20090'!O19+'20091'!O19</f>
        <v>178.36</v>
      </c>
      <c r="O34" s="62">
        <f t="shared" si="17"/>
        <v>1018.361</v>
      </c>
      <c r="P34" s="67"/>
      <c r="Q34" s="57">
        <f>'20090'!R19+'20091'!R19</f>
        <v>3388.84</v>
      </c>
      <c r="R34" s="62">
        <f t="shared" si="18"/>
        <v>-2370.4790000000003</v>
      </c>
      <c r="S34" s="67"/>
      <c r="T34" s="57">
        <f>'20090'!U19+'20091'!U19</f>
        <v>0</v>
      </c>
      <c r="U34" s="62">
        <f t="shared" si="19"/>
        <v>-2370.4790000000003</v>
      </c>
      <c r="V34" s="67"/>
      <c r="W34" s="57">
        <f>'20090'!X19+'20091'!X19</f>
        <v>0</v>
      </c>
      <c r="X34" s="62">
        <f t="shared" si="20"/>
        <v>-2370.4790000000003</v>
      </c>
      <c r="Y34" s="67"/>
      <c r="Z34" s="57">
        <f>'20090'!AA19+'20091'!AA19</f>
        <v>0</v>
      </c>
      <c r="AA34" s="62">
        <f t="shared" si="21"/>
        <v>-2370.4790000000003</v>
      </c>
      <c r="AB34" s="67"/>
      <c r="AC34" s="57">
        <f>'20090'!AD19+'20091'!AD19</f>
        <v>0</v>
      </c>
      <c r="AD34" s="62">
        <f t="shared" si="22"/>
        <v>-2370.4790000000003</v>
      </c>
      <c r="AE34" s="67"/>
      <c r="AF34" s="57">
        <f>'20090'!AG19+'20091'!AG19</f>
        <v>0</v>
      </c>
      <c r="AG34" s="62">
        <f t="shared" si="23"/>
        <v>-2370.4790000000003</v>
      </c>
      <c r="AH34" s="67"/>
      <c r="AI34" s="57">
        <f>'20090'!AJ19+'20091'!AJ19</f>
        <v>0</v>
      </c>
      <c r="AJ34" s="62">
        <f t="shared" si="24"/>
        <v>-2370.4790000000003</v>
      </c>
      <c r="AK34" s="67"/>
      <c r="AL34" s="57">
        <f>'20090'!AM19+'20091'!AM19</f>
        <v>0</v>
      </c>
      <c r="AM34" s="62">
        <f t="shared" si="25"/>
        <v>-2370.4790000000003</v>
      </c>
      <c r="AN34" s="67"/>
      <c r="AO34" s="57">
        <f>'20090'!AP19+'20091'!AP19</f>
        <v>0</v>
      </c>
      <c r="AP34" s="62">
        <f t="shared" si="26"/>
        <v>-2370.4790000000003</v>
      </c>
      <c r="AQ34" s="67"/>
      <c r="AR34" s="57">
        <f>'20090'!AS19+'20091'!AS19</f>
        <v>0</v>
      </c>
      <c r="AS34" s="62">
        <f t="shared" si="27"/>
        <v>-2370.4790000000003</v>
      </c>
      <c r="AT34" s="67"/>
      <c r="AU34" s="57">
        <f>'20090'!AV19+'20091'!AV19</f>
        <v>0</v>
      </c>
      <c r="AV34" s="62">
        <f t="shared" si="28"/>
        <v>-2370.4790000000003</v>
      </c>
      <c r="AX34" s="57">
        <f>'20090'!AY19+'20091'!AY19</f>
        <v>14268.800000000003</v>
      </c>
      <c r="AY34" s="263"/>
      <c r="AZ34" s="62">
        <f t="shared" si="30"/>
        <v>-16639.279000000002</v>
      </c>
    </row>
    <row r="35" spans="1:52" ht="15" thickBot="1" x14ac:dyDescent="0.35">
      <c r="A35" s="286">
        <v>2306</v>
      </c>
      <c r="B35" s="227"/>
      <c r="C35" s="392">
        <v>10.206200000000001</v>
      </c>
      <c r="D35" s="289" t="s">
        <v>1</v>
      </c>
      <c r="E35" s="601"/>
      <c r="F35" s="71">
        <f>IF(Validade!H32="","",Validade!H32)</f>
        <v>45403</v>
      </c>
      <c r="G35" s="95"/>
      <c r="H35" s="57">
        <f>'20090'!I31+'20091'!I31+'20087'!I36+'20088'!I35+'20100'!I34+'20101'!I23</f>
        <v>0.32323080000000004</v>
      </c>
      <c r="I35" s="60">
        <f t="shared" si="31"/>
        <v>9.8829692000000016</v>
      </c>
      <c r="J35" s="96"/>
      <c r="K35" s="57">
        <f>'20090'!L31+'20091'!L31+'20087'!L36+'20088'!L35+'20100'!L34+'20101'!L23</f>
        <v>1.6672500000000001</v>
      </c>
      <c r="L35" s="62">
        <f t="shared" si="16"/>
        <v>8.2157192000000023</v>
      </c>
      <c r="M35" s="97"/>
      <c r="N35" s="57">
        <f>'20090'!O31+'20091'!O31+'20087'!O36+'20088'!O35+'20100'!O34+'20101'!O23</f>
        <v>0.17550000000000002</v>
      </c>
      <c r="O35" s="62">
        <f t="shared" si="17"/>
        <v>8.0402192000000028</v>
      </c>
      <c r="P35" s="67"/>
      <c r="Q35" s="57">
        <f>'20090'!R31+'20091'!R31+'20087'!R36+'20088'!R35+'20100'!R34+'20101'!R23</f>
        <v>3.3052500000000005</v>
      </c>
      <c r="R35" s="62">
        <f t="shared" si="18"/>
        <v>4.7349692000000019</v>
      </c>
      <c r="S35" s="67"/>
      <c r="T35" s="57">
        <f>'20090'!U31+'20091'!U31+'20087'!U36+'20088'!U35+'20100'!U34+'20101'!U23</f>
        <v>0</v>
      </c>
      <c r="U35" s="62">
        <f t="shared" si="19"/>
        <v>4.7349692000000019</v>
      </c>
      <c r="V35" s="67"/>
      <c r="W35" s="57">
        <f>'20090'!X31+'20091'!X31+'20087'!X36+'20088'!X35+'20100'!X34+'20101'!X23</f>
        <v>0</v>
      </c>
      <c r="X35" s="62">
        <f t="shared" si="20"/>
        <v>4.7349692000000019</v>
      </c>
      <c r="Y35" s="67"/>
      <c r="Z35" s="57">
        <f>'20090'!AA31+'20091'!AA31+'20087'!AA36+'20088'!AA35+'20100'!AA34+'20101'!AA23</f>
        <v>0</v>
      </c>
      <c r="AA35" s="62">
        <f t="shared" si="21"/>
        <v>4.7349692000000019</v>
      </c>
      <c r="AB35" s="67"/>
      <c r="AC35" s="57">
        <f>'20090'!AD31+'20091'!AD31+'20087'!AD36+'20088'!AD35+'20100'!AD34+'20101'!AD23</f>
        <v>0</v>
      </c>
      <c r="AD35" s="62">
        <f t="shared" si="22"/>
        <v>4.7349692000000019</v>
      </c>
      <c r="AE35" s="67"/>
      <c r="AF35" s="57">
        <f>'20090'!AG31+'20091'!AG31+'20087'!AG36+'20088'!AG35+'20100'!AG34+'20101'!AG23</f>
        <v>0</v>
      </c>
      <c r="AG35" s="62">
        <f t="shared" si="23"/>
        <v>4.7349692000000019</v>
      </c>
      <c r="AH35" s="67"/>
      <c r="AI35" s="57">
        <f>'20090'!AJ31+'20091'!AJ31+'20087'!AJ36+'20088'!AJ35+'20100'!AJ34+'20101'!AJ23</f>
        <v>0</v>
      </c>
      <c r="AJ35" s="62">
        <f t="shared" si="24"/>
        <v>4.7349692000000019</v>
      </c>
      <c r="AK35" s="67"/>
      <c r="AL35" s="57">
        <f>'20090'!AM31+'20091'!AM31+'20087'!AM36+'20088'!AM35+'20100'!AM34+'20101'!AM23</f>
        <v>0</v>
      </c>
      <c r="AM35" s="62">
        <f t="shared" si="25"/>
        <v>4.7349692000000019</v>
      </c>
      <c r="AN35" s="67"/>
      <c r="AO35" s="57">
        <f>'20090'!AP31+'20091'!AP31+'20087'!AP36+'20088'!AP35+'20100'!AP34+'20101'!AP23</f>
        <v>0</v>
      </c>
      <c r="AP35" s="62">
        <f t="shared" si="26"/>
        <v>4.7349692000000019</v>
      </c>
      <c r="AQ35" s="67"/>
      <c r="AR35" s="57">
        <f>'20090'!AS31+'20091'!AS31+'20087'!AS36+'20088'!AS35+'20100'!AS34+'20101'!AS23</f>
        <v>0</v>
      </c>
      <c r="AS35" s="62">
        <f t="shared" si="27"/>
        <v>4.7349692000000019</v>
      </c>
      <c r="AT35" s="67"/>
      <c r="AU35" s="57">
        <f>'20090'!AV31+'20091'!AV31+'20087'!AV36+'20088'!AV35+'20100'!AV34+'20101'!AV23</f>
        <v>0</v>
      </c>
      <c r="AV35" s="62">
        <f t="shared" si="28"/>
        <v>4.7349692000000019</v>
      </c>
      <c r="AX35" s="57">
        <f>'20090'!AY31+'20091'!AY31+'20087'!AY36+'20088'!AY35+'20100'!AY34+'20101'!AY23</f>
        <v>19.060345212000001</v>
      </c>
      <c r="AY35" s="263"/>
      <c r="AZ35" s="62">
        <f t="shared" si="30"/>
        <v>-14.325376012</v>
      </c>
    </row>
    <row r="36" spans="1:52" ht="15" thickBot="1" x14ac:dyDescent="0.35">
      <c r="A36" s="286">
        <v>2309</v>
      </c>
      <c r="B36" s="227"/>
      <c r="C36" s="392">
        <v>215.36</v>
      </c>
      <c r="D36" s="289" t="s">
        <v>1</v>
      </c>
      <c r="E36" s="601"/>
      <c r="F36" s="71">
        <f>IF(Validade!H33="","",Validade!H33)</f>
        <v>45462</v>
      </c>
      <c r="G36" s="95"/>
      <c r="H36" s="57">
        <f>'20090'!I21+'20091'!I21</f>
        <v>0</v>
      </c>
      <c r="I36" s="60">
        <f t="shared" si="31"/>
        <v>215.36</v>
      </c>
      <c r="J36" s="96"/>
      <c r="K36" s="57">
        <f>'20090'!L21+'20091'!L21</f>
        <v>18.72</v>
      </c>
      <c r="L36" s="62">
        <f t="shared" si="16"/>
        <v>196.64000000000001</v>
      </c>
      <c r="M36" s="93"/>
      <c r="N36" s="57">
        <f>'20090'!O21+'20091'!O21</f>
        <v>9.36</v>
      </c>
      <c r="O36" s="62">
        <f t="shared" si="17"/>
        <v>187.28000000000003</v>
      </c>
      <c r="P36" s="67"/>
      <c r="Q36" s="57">
        <f>'20090'!R21+'20091'!R21</f>
        <v>177.83999999999997</v>
      </c>
      <c r="R36" s="62">
        <f t="shared" si="18"/>
        <v>9.4400000000000546</v>
      </c>
      <c r="S36" s="67"/>
      <c r="T36" s="57">
        <f>'20090'!U21+'20091'!U21</f>
        <v>0</v>
      </c>
      <c r="U36" s="62">
        <f t="shared" si="19"/>
        <v>9.4400000000000546</v>
      </c>
      <c r="V36" s="67"/>
      <c r="W36" s="57">
        <f>'20090'!X21+'20091'!X21</f>
        <v>0</v>
      </c>
      <c r="X36" s="62">
        <f t="shared" si="20"/>
        <v>9.4400000000000546</v>
      </c>
      <c r="Y36" s="67"/>
      <c r="Z36" s="57">
        <f>'20090'!AA21+'20091'!AA21</f>
        <v>0</v>
      </c>
      <c r="AA36" s="62">
        <f t="shared" si="21"/>
        <v>9.4400000000000546</v>
      </c>
      <c r="AB36" s="67"/>
      <c r="AC36" s="57">
        <f>'20090'!AD21+'20091'!AD21</f>
        <v>0</v>
      </c>
      <c r="AD36" s="62">
        <f t="shared" si="22"/>
        <v>9.4400000000000546</v>
      </c>
      <c r="AE36" s="67"/>
      <c r="AF36" s="57">
        <f>'20090'!AG21+'20091'!AG21</f>
        <v>0</v>
      </c>
      <c r="AG36" s="62">
        <f t="shared" si="23"/>
        <v>9.4400000000000546</v>
      </c>
      <c r="AH36" s="67"/>
      <c r="AI36" s="57">
        <f>'20090'!AJ21+'20091'!AJ21</f>
        <v>0</v>
      </c>
      <c r="AJ36" s="62">
        <f t="shared" si="24"/>
        <v>9.4400000000000546</v>
      </c>
      <c r="AK36" s="67"/>
      <c r="AL36" s="57">
        <f>'20090'!AM21+'20091'!AM21</f>
        <v>0</v>
      </c>
      <c r="AM36" s="62">
        <f t="shared" si="25"/>
        <v>9.4400000000000546</v>
      </c>
      <c r="AN36" s="67"/>
      <c r="AO36" s="57">
        <f>'20090'!AP21+'20091'!AP21</f>
        <v>0</v>
      </c>
      <c r="AP36" s="62">
        <f t="shared" si="26"/>
        <v>9.4400000000000546</v>
      </c>
      <c r="AQ36" s="67"/>
      <c r="AR36" s="57">
        <f>'20090'!AS21+'20091'!AS21</f>
        <v>0</v>
      </c>
      <c r="AS36" s="62">
        <f t="shared" si="27"/>
        <v>9.4400000000000546</v>
      </c>
      <c r="AT36" s="67"/>
      <c r="AU36" s="57">
        <f>'20090'!AV21+'20091'!AV21</f>
        <v>0</v>
      </c>
      <c r="AV36" s="62">
        <f t="shared" si="28"/>
        <v>9.4400000000000546</v>
      </c>
      <c r="AX36" s="57">
        <f>'20090'!AY21+'20091'!AY21</f>
        <v>748.8</v>
      </c>
      <c r="AY36" s="263"/>
      <c r="AZ36" s="62">
        <f t="shared" si="30"/>
        <v>-739.3599999999999</v>
      </c>
    </row>
    <row r="37" spans="1:52" ht="15" thickBot="1" x14ac:dyDescent="0.35">
      <c r="A37" s="286">
        <v>2311</v>
      </c>
      <c r="B37" s="227"/>
      <c r="C37" s="392">
        <v>74.584999999999994</v>
      </c>
      <c r="D37" s="289" t="s">
        <v>1</v>
      </c>
      <c r="E37" s="601">
        <v>150</v>
      </c>
      <c r="F37" s="71">
        <f>IF(Validade!H34="","",Validade!H34)</f>
        <v>45668</v>
      </c>
      <c r="G37" s="95"/>
      <c r="H37" s="373">
        <f>'20090'!I30+'20091'!I30+'20078'!I27+'20101'!I24</f>
        <v>12.285</v>
      </c>
      <c r="I37" s="382">
        <f t="shared" si="31"/>
        <v>212.29999999999998</v>
      </c>
      <c r="J37" s="96"/>
      <c r="K37" s="373">
        <f>'20090'!L30+'20091'!L30+'20078'!L27+'20101'!L24</f>
        <v>49.14</v>
      </c>
      <c r="L37" s="364">
        <f t="shared" si="16"/>
        <v>163.15999999999997</v>
      </c>
      <c r="M37" s="93"/>
      <c r="N37" s="373">
        <f>'20090'!O30+'20091'!O30+'20078'!O27+'20101'!O24</f>
        <v>8.19</v>
      </c>
      <c r="O37" s="364">
        <f t="shared" si="17"/>
        <v>154.96999999999997</v>
      </c>
      <c r="P37" s="67"/>
      <c r="Q37" s="373">
        <f>'20090'!R30+'20091'!R30+'20078'!R27+'20101'!R24</f>
        <v>155.60999999999999</v>
      </c>
      <c r="R37" s="364">
        <f t="shared" si="18"/>
        <v>-0.64000000000001478</v>
      </c>
      <c r="S37" s="67"/>
      <c r="T37" s="373">
        <f>'20090'!U30+'20091'!U30+'20078'!U27+'20101'!U24</f>
        <v>0</v>
      </c>
      <c r="U37" s="364">
        <f t="shared" si="19"/>
        <v>-0.64000000000001478</v>
      </c>
      <c r="V37" s="67"/>
      <c r="W37" s="373">
        <f>'20090'!X30+'20091'!X30+'20078'!X27+'20101'!X24</f>
        <v>0</v>
      </c>
      <c r="X37" s="364">
        <f t="shared" si="20"/>
        <v>-0.64000000000001478</v>
      </c>
      <c r="Y37" s="67"/>
      <c r="Z37" s="373">
        <f>'20090'!AA30+'20091'!AA30+'20078'!AA27+'20101'!AA24</f>
        <v>0</v>
      </c>
      <c r="AA37" s="364">
        <f t="shared" si="21"/>
        <v>-0.64000000000001478</v>
      </c>
      <c r="AB37" s="67"/>
      <c r="AC37" s="373">
        <f>'20090'!AD30+'20091'!AD30+'20078'!AD27+'20101'!AD24</f>
        <v>0</v>
      </c>
      <c r="AD37" s="364">
        <f t="shared" si="22"/>
        <v>-0.64000000000001478</v>
      </c>
      <c r="AE37" s="67"/>
      <c r="AF37" s="373">
        <f>'20090'!AG30+'20091'!AG30+'20078'!AG27+'20101'!AG24</f>
        <v>0</v>
      </c>
      <c r="AG37" s="364">
        <f t="shared" si="23"/>
        <v>-0.64000000000001478</v>
      </c>
      <c r="AH37" s="67"/>
      <c r="AI37" s="373">
        <f>'20090'!AJ30+'20091'!AJ30+'20078'!AJ27+'20101'!AJ24</f>
        <v>0</v>
      </c>
      <c r="AJ37" s="364">
        <f t="shared" si="24"/>
        <v>-0.64000000000001478</v>
      </c>
      <c r="AK37" s="67"/>
      <c r="AL37" s="373">
        <f>'20090'!AM30+'20091'!AM30+'20078'!AM27+'20101'!AM24</f>
        <v>0</v>
      </c>
      <c r="AM37" s="364">
        <f t="shared" si="25"/>
        <v>-0.64000000000001478</v>
      </c>
      <c r="AN37" s="67"/>
      <c r="AO37" s="373">
        <f>'20090'!AP30+'20091'!AP30+'20078'!AP27+'20101'!AP24</f>
        <v>0</v>
      </c>
      <c r="AP37" s="364">
        <f t="shared" si="26"/>
        <v>-0.64000000000001478</v>
      </c>
      <c r="AQ37" s="67"/>
      <c r="AR37" s="373">
        <f>'20090'!AS30+'20091'!AS30+'20078'!AS27+'20101'!AS24</f>
        <v>0</v>
      </c>
      <c r="AS37" s="364">
        <f t="shared" si="27"/>
        <v>-0.64000000000001478</v>
      </c>
      <c r="AT37" s="67"/>
      <c r="AU37" s="373">
        <f>'20090'!AV30+'20091'!AV30+'20078'!AV27+'20101'!AV24</f>
        <v>0</v>
      </c>
      <c r="AV37" s="364">
        <f t="shared" si="28"/>
        <v>-0.64000000000001478</v>
      </c>
      <c r="AX37" s="373">
        <f>'20090'!AY30+'20091'!AY30+'20078'!AY27+'20101'!AY24</f>
        <v>793.79993069999989</v>
      </c>
      <c r="AY37" s="263"/>
      <c r="AZ37" s="364">
        <f t="shared" si="30"/>
        <v>-794.43993069999988</v>
      </c>
    </row>
    <row r="38" spans="1:52" s="54" customFormat="1" ht="15" thickBot="1" x14ac:dyDescent="0.35">
      <c r="A38" s="286">
        <v>2315</v>
      </c>
      <c r="B38" s="227"/>
      <c r="C38" s="392">
        <v>0</v>
      </c>
      <c r="D38" s="289" t="s">
        <v>1</v>
      </c>
      <c r="E38" s="601"/>
      <c r="F38" s="71" t="str">
        <f>IF(Validade!H35="","",Validade!H35)</f>
        <v/>
      </c>
      <c r="G38" s="291"/>
      <c r="H38" s="57">
        <f>'20078'!I28</f>
        <v>0</v>
      </c>
      <c r="I38" s="221">
        <f t="shared" si="31"/>
        <v>0</v>
      </c>
      <c r="J38" s="222"/>
      <c r="K38" s="57">
        <f>'20078'!L28</f>
        <v>0</v>
      </c>
      <c r="L38" s="383">
        <f t="shared" ref="L38:L46" si="32">I38-K38</f>
        <v>0</v>
      </c>
      <c r="M38" s="223"/>
      <c r="N38" s="57">
        <f>'20078'!O28</f>
        <v>0</v>
      </c>
      <c r="O38" s="383">
        <f t="shared" ref="O38:O46" si="33">L38-N38</f>
        <v>0</v>
      </c>
      <c r="P38" s="220"/>
      <c r="Q38" s="57">
        <f>'20078'!R28</f>
        <v>0</v>
      </c>
      <c r="R38" s="383">
        <f t="shared" ref="R38:R46" si="34">O38-Q38</f>
        <v>0</v>
      </c>
      <c r="S38" s="220"/>
      <c r="T38" s="57">
        <f>'20078'!U28</f>
        <v>0</v>
      </c>
      <c r="U38" s="383">
        <f t="shared" ref="U38:U46" si="35">R38-T38</f>
        <v>0</v>
      </c>
      <c r="V38" s="220"/>
      <c r="W38" s="57">
        <f>'20078'!X28</f>
        <v>0</v>
      </c>
      <c r="X38" s="383">
        <f t="shared" ref="X38:X46" si="36">U38-W38</f>
        <v>0</v>
      </c>
      <c r="Y38" s="220"/>
      <c r="Z38" s="57">
        <f>'20078'!AA28</f>
        <v>0</v>
      </c>
      <c r="AA38" s="383">
        <f t="shared" ref="AA38:AA46" si="37">X38-Z38</f>
        <v>0</v>
      </c>
      <c r="AB38" s="220"/>
      <c r="AC38" s="57">
        <f>'20078'!AD28</f>
        <v>0</v>
      </c>
      <c r="AD38" s="383">
        <f t="shared" ref="AD38:AD46" si="38">AA38-AC38</f>
        <v>0</v>
      </c>
      <c r="AE38" s="220"/>
      <c r="AF38" s="57">
        <f>'20078'!AG28</f>
        <v>0</v>
      </c>
      <c r="AG38" s="383">
        <f t="shared" ref="AG38:AG46" si="39">AD38-AF38</f>
        <v>0</v>
      </c>
      <c r="AH38" s="220"/>
      <c r="AI38" s="57">
        <f>'20078'!AJ28</f>
        <v>0</v>
      </c>
      <c r="AJ38" s="383">
        <f t="shared" ref="AJ38:AJ46" si="40">AG38-AI38</f>
        <v>0</v>
      </c>
      <c r="AK38" s="220"/>
      <c r="AL38" s="57">
        <f>'20078'!AM28</f>
        <v>0</v>
      </c>
      <c r="AM38" s="383">
        <f t="shared" ref="AM38:AM46" si="41">AJ38-AL38</f>
        <v>0</v>
      </c>
      <c r="AN38" s="220"/>
      <c r="AO38" s="57">
        <f>'20078'!AP28</f>
        <v>0</v>
      </c>
      <c r="AP38" s="383">
        <f t="shared" ref="AP38:AP46" si="42">AM38-AO38</f>
        <v>0</v>
      </c>
      <c r="AQ38" s="220"/>
      <c r="AR38" s="57">
        <f>'20078'!AS28</f>
        <v>0</v>
      </c>
      <c r="AS38" s="383">
        <f t="shared" ref="AS38:AS46" si="43">AP38-AR38</f>
        <v>0</v>
      </c>
      <c r="AT38" s="220"/>
      <c r="AU38" s="57">
        <f>'20078'!AV28</f>
        <v>0</v>
      </c>
      <c r="AV38" s="383">
        <f t="shared" ref="AV38:AV46" si="44">AS38-AU38</f>
        <v>0</v>
      </c>
      <c r="AX38" s="57">
        <f>'20078'!AY28</f>
        <v>0</v>
      </c>
      <c r="AY38" s="263"/>
      <c r="AZ38" s="383">
        <f t="shared" si="30"/>
        <v>0</v>
      </c>
    </row>
    <row r="39" spans="1:52" s="54" customFormat="1" ht="15" thickBot="1" x14ac:dyDescent="0.35">
      <c r="A39" s="286">
        <v>2326</v>
      </c>
      <c r="B39" s="227"/>
      <c r="C39" s="392">
        <v>23.3432</v>
      </c>
      <c r="D39" s="289" t="s">
        <v>1</v>
      </c>
      <c r="E39" s="601"/>
      <c r="F39" s="71">
        <f>IF(Validade!H36="","",Validade!H36)</f>
        <v>45406</v>
      </c>
      <c r="G39" s="291"/>
      <c r="H39" s="57">
        <f>'02325'!I16</f>
        <v>0</v>
      </c>
      <c r="I39" s="221">
        <f t="shared" si="31"/>
        <v>23.3432</v>
      </c>
      <c r="J39" s="222"/>
      <c r="K39" s="57">
        <f>'02325'!L16</f>
        <v>0</v>
      </c>
      <c r="L39" s="383">
        <f t="shared" si="32"/>
        <v>23.3432</v>
      </c>
      <c r="M39" s="223"/>
      <c r="N39" s="57">
        <f>'02325'!O16</f>
        <v>0</v>
      </c>
      <c r="O39" s="383">
        <f t="shared" si="33"/>
        <v>23.3432</v>
      </c>
      <c r="P39" s="220"/>
      <c r="Q39" s="57">
        <f>'02325'!R16</f>
        <v>0</v>
      </c>
      <c r="R39" s="383">
        <f t="shared" si="34"/>
        <v>23.3432</v>
      </c>
      <c r="S39" s="220"/>
      <c r="T39" s="57">
        <f>'02325'!U16</f>
        <v>0</v>
      </c>
      <c r="U39" s="383">
        <f t="shared" si="35"/>
        <v>23.3432</v>
      </c>
      <c r="V39" s="220"/>
      <c r="W39" s="57">
        <f>'02325'!X16</f>
        <v>0</v>
      </c>
      <c r="X39" s="383">
        <f t="shared" si="36"/>
        <v>23.3432</v>
      </c>
      <c r="Y39" s="220"/>
      <c r="Z39" s="57">
        <f>'02325'!AA16</f>
        <v>0</v>
      </c>
      <c r="AA39" s="383">
        <f t="shared" si="37"/>
        <v>23.3432</v>
      </c>
      <c r="AB39" s="220"/>
      <c r="AC39" s="57">
        <f>'02325'!AD16</f>
        <v>0</v>
      </c>
      <c r="AD39" s="383">
        <f t="shared" si="38"/>
        <v>23.3432</v>
      </c>
      <c r="AE39" s="220"/>
      <c r="AF39" s="57">
        <f>'02325'!AG16</f>
        <v>0</v>
      </c>
      <c r="AG39" s="383">
        <f t="shared" si="39"/>
        <v>23.3432</v>
      </c>
      <c r="AH39" s="220"/>
      <c r="AI39" s="57">
        <f>'02325'!AJ16</f>
        <v>0</v>
      </c>
      <c r="AJ39" s="383">
        <f t="shared" si="40"/>
        <v>23.3432</v>
      </c>
      <c r="AK39" s="220"/>
      <c r="AL39" s="57">
        <f>'02325'!AM16</f>
        <v>0</v>
      </c>
      <c r="AM39" s="383">
        <f t="shared" si="41"/>
        <v>23.3432</v>
      </c>
      <c r="AN39" s="220"/>
      <c r="AO39" s="57">
        <f>'02325'!AP16</f>
        <v>0</v>
      </c>
      <c r="AP39" s="383">
        <f t="shared" si="42"/>
        <v>23.3432</v>
      </c>
      <c r="AQ39" s="220"/>
      <c r="AR39" s="57">
        <f>'02325'!AS16</f>
        <v>0</v>
      </c>
      <c r="AS39" s="383">
        <f t="shared" si="43"/>
        <v>23.3432</v>
      </c>
      <c r="AT39" s="220"/>
      <c r="AU39" s="57">
        <f>'02325'!AV16</f>
        <v>0</v>
      </c>
      <c r="AV39" s="383">
        <f t="shared" si="44"/>
        <v>23.3432</v>
      </c>
      <c r="AX39" s="57">
        <f>'02325'!AY16</f>
        <v>32.416199999999996</v>
      </c>
      <c r="AY39" s="263"/>
      <c r="AZ39" s="383">
        <f t="shared" si="30"/>
        <v>-9.0729999999999968</v>
      </c>
    </row>
    <row r="40" spans="1:52" s="54" customFormat="1" ht="15" thickBot="1" x14ac:dyDescent="0.35">
      <c r="A40" s="286">
        <v>2330</v>
      </c>
      <c r="B40" s="227"/>
      <c r="C40" s="392">
        <v>10644.327300000001</v>
      </c>
      <c r="D40" s="289" t="s">
        <v>137</v>
      </c>
      <c r="E40" s="601"/>
      <c r="F40" s="71" t="str">
        <f>IF(Validade!H37="","",Validade!H37)</f>
        <v/>
      </c>
      <c r="G40" s="291"/>
      <c r="H40" s="57"/>
      <c r="I40" s="221">
        <f t="shared" si="31"/>
        <v>10644.327300000001</v>
      </c>
      <c r="J40" s="222"/>
      <c r="K40" s="57"/>
      <c r="L40" s="383">
        <f t="shared" si="32"/>
        <v>10644.327300000001</v>
      </c>
      <c r="M40" s="223"/>
      <c r="N40" s="57"/>
      <c r="O40" s="383">
        <f t="shared" si="33"/>
        <v>10644.327300000001</v>
      </c>
      <c r="P40" s="220"/>
      <c r="Q40" s="57"/>
      <c r="R40" s="383">
        <f t="shared" si="34"/>
        <v>10644.327300000001</v>
      </c>
      <c r="S40" s="220"/>
      <c r="T40" s="57"/>
      <c r="U40" s="383">
        <f t="shared" si="35"/>
        <v>10644.327300000001</v>
      </c>
      <c r="V40" s="220"/>
      <c r="W40" s="57"/>
      <c r="X40" s="383">
        <f t="shared" si="36"/>
        <v>10644.327300000001</v>
      </c>
      <c r="Y40" s="220"/>
      <c r="Z40" s="57"/>
      <c r="AA40" s="383">
        <f t="shared" si="37"/>
        <v>10644.327300000001</v>
      </c>
      <c r="AB40" s="220"/>
      <c r="AC40" s="57"/>
      <c r="AD40" s="383">
        <f t="shared" si="38"/>
        <v>10644.327300000001</v>
      </c>
      <c r="AE40" s="220"/>
      <c r="AF40" s="57"/>
      <c r="AG40" s="383">
        <f t="shared" si="39"/>
        <v>10644.327300000001</v>
      </c>
      <c r="AH40" s="220"/>
      <c r="AI40" s="57"/>
      <c r="AJ40" s="383">
        <f t="shared" si="40"/>
        <v>10644.327300000001</v>
      </c>
      <c r="AK40" s="220"/>
      <c r="AL40" s="57"/>
      <c r="AM40" s="383">
        <f t="shared" si="41"/>
        <v>10644.327300000001</v>
      </c>
      <c r="AN40" s="220"/>
      <c r="AO40" s="57"/>
      <c r="AP40" s="383">
        <f t="shared" si="42"/>
        <v>10644.327300000001</v>
      </c>
      <c r="AQ40" s="220"/>
      <c r="AR40" s="57"/>
      <c r="AS40" s="383">
        <f t="shared" si="43"/>
        <v>10644.327300000001</v>
      </c>
      <c r="AT40" s="220"/>
      <c r="AU40" s="57"/>
      <c r="AV40" s="383">
        <f t="shared" si="44"/>
        <v>10644.327300000001</v>
      </c>
      <c r="AX40" s="57">
        <f>'02325'!AY17</f>
        <v>225</v>
      </c>
      <c r="AY40" s="263"/>
      <c r="AZ40" s="383">
        <f t="shared" si="30"/>
        <v>10419.327300000001</v>
      </c>
    </row>
    <row r="41" spans="1:52" s="54" customFormat="1" ht="15" thickBot="1" x14ac:dyDescent="0.35">
      <c r="A41" s="286">
        <v>2332</v>
      </c>
      <c r="B41" s="227"/>
      <c r="C41" s="389">
        <v>0</v>
      </c>
      <c r="D41" s="289" t="s">
        <v>1</v>
      </c>
      <c r="E41" s="601"/>
      <c r="F41" s="71" t="str">
        <f>IF(Validade!H38="","",Validade!H38)</f>
        <v/>
      </c>
      <c r="G41" s="291"/>
      <c r="H41" s="57">
        <f>'20078'!I20</f>
        <v>0</v>
      </c>
      <c r="I41" s="60">
        <f t="shared" ref="I41:I46" si="45">(C41+E41)-H41</f>
        <v>0</v>
      </c>
      <c r="J41" s="291"/>
      <c r="K41" s="57">
        <f>'20078'!L20</f>
        <v>0</v>
      </c>
      <c r="L41" s="60">
        <f t="shared" si="32"/>
        <v>0</v>
      </c>
      <c r="M41" s="291"/>
      <c r="N41" s="57">
        <f>'20078'!O20</f>
        <v>0</v>
      </c>
      <c r="O41" s="60">
        <f t="shared" si="33"/>
        <v>0</v>
      </c>
      <c r="P41" s="291"/>
      <c r="Q41" s="57">
        <f>'20078'!R20</f>
        <v>0</v>
      </c>
      <c r="R41" s="60">
        <f t="shared" si="34"/>
        <v>0</v>
      </c>
      <c r="S41" s="291"/>
      <c r="T41" s="57">
        <f>'20078'!U20</f>
        <v>0</v>
      </c>
      <c r="U41" s="60">
        <f t="shared" si="35"/>
        <v>0</v>
      </c>
      <c r="V41" s="291"/>
      <c r="W41" s="57">
        <f>'20078'!X20</f>
        <v>0</v>
      </c>
      <c r="X41" s="60">
        <f t="shared" si="36"/>
        <v>0</v>
      </c>
      <c r="Y41" s="291"/>
      <c r="Z41" s="57">
        <f>'20078'!AA20</f>
        <v>0</v>
      </c>
      <c r="AA41" s="60">
        <f t="shared" si="37"/>
        <v>0</v>
      </c>
      <c r="AB41" s="291"/>
      <c r="AC41" s="57">
        <f>'20078'!AD20</f>
        <v>0</v>
      </c>
      <c r="AD41" s="60">
        <f t="shared" si="38"/>
        <v>0</v>
      </c>
      <c r="AE41" s="291"/>
      <c r="AF41" s="57">
        <f>'20078'!AG20</f>
        <v>0</v>
      </c>
      <c r="AG41" s="60">
        <f t="shared" si="39"/>
        <v>0</v>
      </c>
      <c r="AH41" s="291"/>
      <c r="AI41" s="57">
        <f>'20078'!AJ20</f>
        <v>0</v>
      </c>
      <c r="AJ41" s="60">
        <f t="shared" si="40"/>
        <v>0</v>
      </c>
      <c r="AK41" s="291"/>
      <c r="AL41" s="57">
        <f>'20078'!AM20</f>
        <v>0</v>
      </c>
      <c r="AM41" s="60">
        <f t="shared" si="41"/>
        <v>0</v>
      </c>
      <c r="AN41" s="291"/>
      <c r="AO41" s="57">
        <f>'20078'!AP20</f>
        <v>0</v>
      </c>
      <c r="AP41" s="60">
        <f t="shared" si="42"/>
        <v>0</v>
      </c>
      <c r="AQ41" s="291"/>
      <c r="AR41" s="57">
        <f>'20078'!AS20</f>
        <v>0</v>
      </c>
      <c r="AS41" s="60">
        <f t="shared" si="43"/>
        <v>0</v>
      </c>
      <c r="AT41" s="291"/>
      <c r="AU41" s="57">
        <f>'20078'!AV20</f>
        <v>0</v>
      </c>
      <c r="AV41" s="60">
        <f t="shared" si="44"/>
        <v>0</v>
      </c>
      <c r="AX41" s="57">
        <f>'20078'!AY20</f>
        <v>0</v>
      </c>
      <c r="AY41" s="263"/>
      <c r="AZ41" s="62">
        <f t="shared" ref="AZ41:AZ46" si="46">AV41-AX41</f>
        <v>0</v>
      </c>
    </row>
    <row r="42" spans="1:52" s="54" customFormat="1" ht="15" thickBot="1" x14ac:dyDescent="0.35">
      <c r="A42" s="286">
        <v>2333</v>
      </c>
      <c r="B42" s="227"/>
      <c r="C42" s="389">
        <v>0</v>
      </c>
      <c r="D42" s="289" t="s">
        <v>1</v>
      </c>
      <c r="E42" s="601"/>
      <c r="F42" s="71">
        <f>IF(Validade!H39="","",Validade!H39)</f>
        <v>45626</v>
      </c>
      <c r="G42" s="291"/>
      <c r="H42" s="57">
        <f>'20078'!I22</f>
        <v>0</v>
      </c>
      <c r="I42" s="60">
        <f t="shared" si="45"/>
        <v>0</v>
      </c>
      <c r="J42" s="291"/>
      <c r="K42" s="57">
        <f>'20078'!L22</f>
        <v>0</v>
      </c>
      <c r="L42" s="60">
        <f t="shared" si="32"/>
        <v>0</v>
      </c>
      <c r="M42" s="291"/>
      <c r="N42" s="57">
        <f>'20078'!O22</f>
        <v>0</v>
      </c>
      <c r="O42" s="60">
        <f t="shared" si="33"/>
        <v>0</v>
      </c>
      <c r="P42" s="291"/>
      <c r="Q42" s="57">
        <f>'20078'!R22</f>
        <v>0</v>
      </c>
      <c r="R42" s="60">
        <f t="shared" si="34"/>
        <v>0</v>
      </c>
      <c r="S42" s="291"/>
      <c r="T42" s="57">
        <f>'20078'!U22</f>
        <v>0</v>
      </c>
      <c r="U42" s="60">
        <f t="shared" si="35"/>
        <v>0</v>
      </c>
      <c r="V42" s="291"/>
      <c r="W42" s="57">
        <f>'20078'!X22</f>
        <v>0</v>
      </c>
      <c r="X42" s="60">
        <f t="shared" si="36"/>
        <v>0</v>
      </c>
      <c r="Y42" s="291"/>
      <c r="Z42" s="57">
        <f>'20078'!AA22</f>
        <v>0</v>
      </c>
      <c r="AA42" s="60">
        <f t="shared" si="37"/>
        <v>0</v>
      </c>
      <c r="AB42" s="291"/>
      <c r="AC42" s="57">
        <f>'20078'!AD22</f>
        <v>0</v>
      </c>
      <c r="AD42" s="60">
        <f t="shared" si="38"/>
        <v>0</v>
      </c>
      <c r="AE42" s="291"/>
      <c r="AF42" s="57">
        <f>'20078'!AG22</f>
        <v>0</v>
      </c>
      <c r="AG42" s="60">
        <f t="shared" si="39"/>
        <v>0</v>
      </c>
      <c r="AH42" s="291"/>
      <c r="AI42" s="57">
        <f>'20078'!AJ22</f>
        <v>0</v>
      </c>
      <c r="AJ42" s="60">
        <f t="shared" si="40"/>
        <v>0</v>
      </c>
      <c r="AK42" s="291"/>
      <c r="AL42" s="57">
        <f>'20078'!AM22</f>
        <v>0</v>
      </c>
      <c r="AM42" s="60">
        <f t="shared" si="41"/>
        <v>0</v>
      </c>
      <c r="AN42" s="291"/>
      <c r="AO42" s="57">
        <f>'20078'!AP22</f>
        <v>0</v>
      </c>
      <c r="AP42" s="60">
        <f t="shared" si="42"/>
        <v>0</v>
      </c>
      <c r="AQ42" s="291"/>
      <c r="AR42" s="57">
        <f>'20078'!AS22</f>
        <v>0</v>
      </c>
      <c r="AS42" s="60">
        <f t="shared" si="43"/>
        <v>0</v>
      </c>
      <c r="AT42" s="291"/>
      <c r="AU42" s="57">
        <f>'20078'!AV22</f>
        <v>0</v>
      </c>
      <c r="AV42" s="60">
        <f t="shared" si="44"/>
        <v>0</v>
      </c>
      <c r="AX42" s="57">
        <f>'20078'!AY22</f>
        <v>0</v>
      </c>
      <c r="AY42" s="263"/>
      <c r="AZ42" s="62">
        <f t="shared" si="46"/>
        <v>0</v>
      </c>
    </row>
    <row r="43" spans="1:52" s="54" customFormat="1" ht="15" thickBot="1" x14ac:dyDescent="0.35">
      <c r="A43" s="6">
        <v>2377</v>
      </c>
      <c r="B43" s="213"/>
      <c r="C43" s="389">
        <v>0.315</v>
      </c>
      <c r="D43" s="289" t="s">
        <v>1</v>
      </c>
      <c r="E43" s="601"/>
      <c r="F43" s="71">
        <f>IF(Validade!H40="","",Validade!H40)</f>
        <v>45868</v>
      </c>
      <c r="G43" s="291"/>
      <c r="H43" s="57">
        <f>'20101'!I18</f>
        <v>0</v>
      </c>
      <c r="I43" s="60">
        <f t="shared" si="45"/>
        <v>0.315</v>
      </c>
      <c r="J43" s="291"/>
      <c r="K43" s="57">
        <f>'20101'!L18</f>
        <v>0</v>
      </c>
      <c r="L43" s="60">
        <f t="shared" si="32"/>
        <v>0.315</v>
      </c>
      <c r="M43" s="291"/>
      <c r="N43" s="57">
        <f>'20101'!O18</f>
        <v>0</v>
      </c>
      <c r="O43" s="60">
        <f t="shared" si="33"/>
        <v>0.315</v>
      </c>
      <c r="P43" s="291"/>
      <c r="Q43" s="57">
        <f>'20101'!R18</f>
        <v>0</v>
      </c>
      <c r="R43" s="60">
        <f t="shared" si="34"/>
        <v>0.315</v>
      </c>
      <c r="S43" s="291"/>
      <c r="T43" s="57">
        <f>'20101'!U18</f>
        <v>0</v>
      </c>
      <c r="U43" s="60">
        <f t="shared" si="35"/>
        <v>0.315</v>
      </c>
      <c r="V43" s="291"/>
      <c r="W43" s="57">
        <f>'20101'!X18</f>
        <v>0</v>
      </c>
      <c r="X43" s="60">
        <f t="shared" si="36"/>
        <v>0.315</v>
      </c>
      <c r="Y43" s="291"/>
      <c r="Z43" s="57">
        <f>'20101'!AA18</f>
        <v>0</v>
      </c>
      <c r="AA43" s="60">
        <f t="shared" si="37"/>
        <v>0.315</v>
      </c>
      <c r="AB43" s="291"/>
      <c r="AC43" s="57">
        <f>'20101'!AD18</f>
        <v>0</v>
      </c>
      <c r="AD43" s="60">
        <f t="shared" si="38"/>
        <v>0.315</v>
      </c>
      <c r="AE43" s="291"/>
      <c r="AF43" s="57">
        <f>'20101'!AG18</f>
        <v>0</v>
      </c>
      <c r="AG43" s="60">
        <f t="shared" si="39"/>
        <v>0.315</v>
      </c>
      <c r="AH43" s="291"/>
      <c r="AI43" s="57">
        <f>'20101'!AJ18</f>
        <v>0</v>
      </c>
      <c r="AJ43" s="60">
        <f t="shared" si="40"/>
        <v>0.315</v>
      </c>
      <c r="AK43" s="291"/>
      <c r="AL43" s="57">
        <f>'20101'!AM18</f>
        <v>0</v>
      </c>
      <c r="AM43" s="60">
        <f t="shared" si="41"/>
        <v>0.315</v>
      </c>
      <c r="AN43" s="291"/>
      <c r="AO43" s="57">
        <f>'20101'!AP18</f>
        <v>0</v>
      </c>
      <c r="AP43" s="60">
        <f t="shared" si="42"/>
        <v>0.315</v>
      </c>
      <c r="AQ43" s="291"/>
      <c r="AR43" s="57">
        <f>'20101'!AS18</f>
        <v>0</v>
      </c>
      <c r="AS43" s="60">
        <f t="shared" si="43"/>
        <v>0.315</v>
      </c>
      <c r="AT43" s="291"/>
      <c r="AU43" s="57">
        <f>'20101'!AV18</f>
        <v>0</v>
      </c>
      <c r="AV43" s="60">
        <f t="shared" si="44"/>
        <v>0.315</v>
      </c>
      <c r="AX43" s="57">
        <f>'20101'!AY18</f>
        <v>11.9058764</v>
      </c>
      <c r="AY43" s="263"/>
      <c r="AZ43" s="62">
        <f t="shared" si="46"/>
        <v>-11.590876400000001</v>
      </c>
    </row>
    <row r="44" spans="1:52" s="54" customFormat="1" ht="15" thickBot="1" x14ac:dyDescent="0.35">
      <c r="A44" s="6">
        <v>2378</v>
      </c>
      <c r="B44" s="213"/>
      <c r="C44" s="389">
        <v>2.31</v>
      </c>
      <c r="D44" s="289" t="s">
        <v>1</v>
      </c>
      <c r="E44" s="601"/>
      <c r="F44" s="71" t="str">
        <f>IF(Validade!H41="","",Validade!H41)</f>
        <v/>
      </c>
      <c r="G44" s="291"/>
      <c r="H44" s="57">
        <f>'20101'!I16</f>
        <v>0</v>
      </c>
      <c r="I44" s="60">
        <f t="shared" si="45"/>
        <v>2.31</v>
      </c>
      <c r="J44" s="291"/>
      <c r="K44" s="57">
        <f>'20101'!L16</f>
        <v>0</v>
      </c>
      <c r="L44" s="60">
        <f t="shared" si="32"/>
        <v>2.31</v>
      </c>
      <c r="M44" s="291"/>
      <c r="N44" s="57">
        <f>'20101'!O16</f>
        <v>0</v>
      </c>
      <c r="O44" s="60">
        <f t="shared" si="33"/>
        <v>2.31</v>
      </c>
      <c r="P44" s="291"/>
      <c r="Q44" s="57">
        <f>'20101'!R16</f>
        <v>0</v>
      </c>
      <c r="R44" s="60">
        <f t="shared" si="34"/>
        <v>2.31</v>
      </c>
      <c r="S44" s="291"/>
      <c r="T44" s="57">
        <f>'20101'!U16</f>
        <v>0</v>
      </c>
      <c r="U44" s="60">
        <f t="shared" si="35"/>
        <v>2.31</v>
      </c>
      <c r="V44" s="291"/>
      <c r="W44" s="57">
        <f>'20101'!X16</f>
        <v>0</v>
      </c>
      <c r="X44" s="60">
        <f t="shared" si="36"/>
        <v>2.31</v>
      </c>
      <c r="Y44" s="291"/>
      <c r="Z44" s="57">
        <f>'20101'!AA16</f>
        <v>0</v>
      </c>
      <c r="AA44" s="60">
        <f t="shared" si="37"/>
        <v>2.31</v>
      </c>
      <c r="AB44" s="291"/>
      <c r="AC44" s="57">
        <f>'20101'!AD16</f>
        <v>0</v>
      </c>
      <c r="AD44" s="60">
        <f t="shared" si="38"/>
        <v>2.31</v>
      </c>
      <c r="AE44" s="291"/>
      <c r="AF44" s="57">
        <f>'20101'!AG16</f>
        <v>0</v>
      </c>
      <c r="AG44" s="60">
        <f t="shared" si="39"/>
        <v>2.31</v>
      </c>
      <c r="AH44" s="291"/>
      <c r="AI44" s="57">
        <f>'20101'!AJ16</f>
        <v>0</v>
      </c>
      <c r="AJ44" s="60">
        <f t="shared" si="40"/>
        <v>2.31</v>
      </c>
      <c r="AK44" s="291"/>
      <c r="AL44" s="57">
        <f>'20101'!AM16</f>
        <v>0</v>
      </c>
      <c r="AM44" s="60">
        <f t="shared" si="41"/>
        <v>2.31</v>
      </c>
      <c r="AN44" s="291"/>
      <c r="AO44" s="57">
        <f>'20101'!AP16</f>
        <v>0</v>
      </c>
      <c r="AP44" s="60">
        <f t="shared" si="42"/>
        <v>2.31</v>
      </c>
      <c r="AQ44" s="291"/>
      <c r="AR44" s="57">
        <f>'20101'!AS16</f>
        <v>0</v>
      </c>
      <c r="AS44" s="60">
        <f t="shared" si="43"/>
        <v>2.31</v>
      </c>
      <c r="AT44" s="291"/>
      <c r="AU44" s="57">
        <f>'20101'!AV16</f>
        <v>0</v>
      </c>
      <c r="AV44" s="60">
        <f t="shared" si="44"/>
        <v>2.31</v>
      </c>
      <c r="AX44" s="57">
        <f>'20101'!AY16</f>
        <v>461.22329880000001</v>
      </c>
      <c r="AY44" s="263"/>
      <c r="AZ44" s="62">
        <f t="shared" si="46"/>
        <v>-458.91329880000001</v>
      </c>
    </row>
    <row r="45" spans="1:52" s="54" customFormat="1" ht="15" thickBot="1" x14ac:dyDescent="0.35">
      <c r="A45" s="6">
        <v>2399</v>
      </c>
      <c r="B45" s="213"/>
      <c r="C45" s="389">
        <v>24.85</v>
      </c>
      <c r="D45" s="289" t="s">
        <v>1</v>
      </c>
      <c r="E45" s="601"/>
      <c r="F45" s="71">
        <f>IF(Validade!H42="","",Validade!H42)</f>
        <v>45801</v>
      </c>
      <c r="G45" s="291"/>
      <c r="H45" s="57">
        <f>'21154'!I23</f>
        <v>0</v>
      </c>
      <c r="I45" s="60">
        <f t="shared" si="45"/>
        <v>24.85</v>
      </c>
      <c r="J45" s="291"/>
      <c r="K45" s="57">
        <f>'21154'!L23</f>
        <v>0</v>
      </c>
      <c r="L45" s="60">
        <f t="shared" si="32"/>
        <v>24.85</v>
      </c>
      <c r="M45" s="291"/>
      <c r="N45" s="57">
        <f>'21154'!O23</f>
        <v>0</v>
      </c>
      <c r="O45" s="60">
        <f t="shared" si="33"/>
        <v>24.85</v>
      </c>
      <c r="P45" s="291"/>
      <c r="Q45" s="57">
        <f>'21154'!R23</f>
        <v>0</v>
      </c>
      <c r="R45" s="60">
        <f t="shared" si="34"/>
        <v>24.85</v>
      </c>
      <c r="S45" s="291"/>
      <c r="T45" s="57">
        <f>'21154'!U23</f>
        <v>0</v>
      </c>
      <c r="U45" s="60">
        <f t="shared" si="35"/>
        <v>24.85</v>
      </c>
      <c r="V45" s="291"/>
      <c r="W45" s="57">
        <f>'21154'!X23</f>
        <v>0</v>
      </c>
      <c r="X45" s="60">
        <f t="shared" si="36"/>
        <v>24.85</v>
      </c>
      <c r="Y45" s="291"/>
      <c r="Z45" s="57">
        <f>'21154'!AA23</f>
        <v>0</v>
      </c>
      <c r="AA45" s="60">
        <f t="shared" si="37"/>
        <v>24.85</v>
      </c>
      <c r="AB45" s="291"/>
      <c r="AC45" s="57">
        <f>'21154'!AD23</f>
        <v>0</v>
      </c>
      <c r="AD45" s="60">
        <f t="shared" si="38"/>
        <v>24.85</v>
      </c>
      <c r="AE45" s="291"/>
      <c r="AF45" s="57">
        <f>'21154'!AG23</f>
        <v>0</v>
      </c>
      <c r="AG45" s="60">
        <f t="shared" si="39"/>
        <v>24.85</v>
      </c>
      <c r="AH45" s="291"/>
      <c r="AI45" s="57">
        <f>'21154'!AJ23</f>
        <v>0</v>
      </c>
      <c r="AJ45" s="60">
        <f t="shared" si="40"/>
        <v>24.85</v>
      </c>
      <c r="AK45" s="291"/>
      <c r="AL45" s="57">
        <f>'21154'!AM23</f>
        <v>0</v>
      </c>
      <c r="AM45" s="60">
        <f t="shared" si="41"/>
        <v>24.85</v>
      </c>
      <c r="AN45" s="291"/>
      <c r="AO45" s="57">
        <f>'21154'!AP23</f>
        <v>0</v>
      </c>
      <c r="AP45" s="60">
        <f t="shared" si="42"/>
        <v>24.85</v>
      </c>
      <c r="AQ45" s="291"/>
      <c r="AR45" s="57">
        <f>'21154'!AS23</f>
        <v>0</v>
      </c>
      <c r="AS45" s="60">
        <f t="shared" si="43"/>
        <v>24.85</v>
      </c>
      <c r="AT45" s="291"/>
      <c r="AU45" s="57">
        <f>'21154'!AV23</f>
        <v>0</v>
      </c>
      <c r="AV45" s="60">
        <f t="shared" si="44"/>
        <v>24.85</v>
      </c>
      <c r="AX45" s="57">
        <f>'21154'!AY23</f>
        <v>0</v>
      </c>
      <c r="AY45" s="263"/>
      <c r="AZ45" s="62">
        <f t="shared" si="46"/>
        <v>24.85</v>
      </c>
    </row>
    <row r="46" spans="1:52" s="54" customFormat="1" ht="15" thickBot="1" x14ac:dyDescent="0.35">
      <c r="A46" s="6">
        <v>2400</v>
      </c>
      <c r="B46" s="227"/>
      <c r="C46" s="389">
        <v>3.6150000000000002</v>
      </c>
      <c r="D46" s="289" t="s">
        <v>1</v>
      </c>
      <c r="E46" s="601"/>
      <c r="F46" s="71">
        <f>IF(Validade!H43="","",Validade!H43)</f>
        <v>45436</v>
      </c>
      <c r="G46" s="291"/>
      <c r="H46" s="57">
        <f>'21153'!I23</f>
        <v>0</v>
      </c>
      <c r="I46" s="60">
        <f t="shared" si="45"/>
        <v>3.6150000000000002</v>
      </c>
      <c r="J46" s="291"/>
      <c r="K46" s="57">
        <f>'21153'!L23</f>
        <v>0</v>
      </c>
      <c r="L46" s="60">
        <f t="shared" si="32"/>
        <v>3.6150000000000002</v>
      </c>
      <c r="M46" s="291"/>
      <c r="N46" s="57">
        <f>'21153'!O23</f>
        <v>0</v>
      </c>
      <c r="O46" s="60">
        <f t="shared" si="33"/>
        <v>3.6150000000000002</v>
      </c>
      <c r="P46" s="291"/>
      <c r="Q46" s="57">
        <f>'21153'!R23</f>
        <v>0</v>
      </c>
      <c r="R46" s="60">
        <f t="shared" si="34"/>
        <v>3.6150000000000002</v>
      </c>
      <c r="S46" s="291"/>
      <c r="T46" s="57">
        <f>'21153'!U23</f>
        <v>0</v>
      </c>
      <c r="U46" s="60">
        <f t="shared" si="35"/>
        <v>3.6150000000000002</v>
      </c>
      <c r="V46" s="291"/>
      <c r="W46" s="57">
        <f>'21153'!X23</f>
        <v>0</v>
      </c>
      <c r="X46" s="60">
        <f t="shared" si="36"/>
        <v>3.6150000000000002</v>
      </c>
      <c r="Y46" s="291"/>
      <c r="Z46" s="57">
        <f>'21153'!AA23</f>
        <v>0</v>
      </c>
      <c r="AA46" s="60">
        <f t="shared" si="37"/>
        <v>3.6150000000000002</v>
      </c>
      <c r="AB46" s="291"/>
      <c r="AC46" s="57">
        <f>'21153'!AD23</f>
        <v>0</v>
      </c>
      <c r="AD46" s="60">
        <f t="shared" si="38"/>
        <v>3.6150000000000002</v>
      </c>
      <c r="AE46" s="291"/>
      <c r="AF46" s="57">
        <f>'21153'!AG23</f>
        <v>0</v>
      </c>
      <c r="AG46" s="60">
        <f t="shared" si="39"/>
        <v>3.6150000000000002</v>
      </c>
      <c r="AH46" s="291"/>
      <c r="AI46" s="57">
        <f>'21153'!AJ23</f>
        <v>0</v>
      </c>
      <c r="AJ46" s="60">
        <f t="shared" si="40"/>
        <v>3.6150000000000002</v>
      </c>
      <c r="AK46" s="291"/>
      <c r="AL46" s="57">
        <f>'21153'!AM23</f>
        <v>0</v>
      </c>
      <c r="AM46" s="60">
        <f t="shared" si="41"/>
        <v>3.6150000000000002</v>
      </c>
      <c r="AN46" s="291"/>
      <c r="AO46" s="57">
        <f>'21153'!AP23</f>
        <v>0</v>
      </c>
      <c r="AP46" s="60">
        <f t="shared" si="42"/>
        <v>3.6150000000000002</v>
      </c>
      <c r="AQ46" s="291"/>
      <c r="AR46" s="57">
        <f>'21153'!AS23</f>
        <v>0</v>
      </c>
      <c r="AS46" s="60">
        <f t="shared" si="43"/>
        <v>3.6150000000000002</v>
      </c>
      <c r="AT46" s="291"/>
      <c r="AU46" s="57">
        <f>'21153'!AV23</f>
        <v>0</v>
      </c>
      <c r="AV46" s="60">
        <f t="shared" si="44"/>
        <v>3.6150000000000002</v>
      </c>
      <c r="AX46" s="57">
        <f>'21153'!AY23</f>
        <v>0</v>
      </c>
      <c r="AY46" s="263"/>
      <c r="AZ46" s="62">
        <f t="shared" si="46"/>
        <v>3.6150000000000002</v>
      </c>
    </row>
    <row r="47" spans="1:52" s="54" customFormat="1" x14ac:dyDescent="0.3">
      <c r="A47" s="365"/>
      <c r="B47" s="64"/>
      <c r="C47" s="393"/>
      <c r="D47" s="66"/>
      <c r="E47" s="374"/>
      <c r="F47" s="375"/>
      <c r="G47" s="380"/>
      <c r="H47" s="82"/>
      <c r="I47" s="376"/>
      <c r="J47" s="284"/>
      <c r="K47" s="82"/>
      <c r="L47" s="377"/>
      <c r="M47" s="381"/>
      <c r="N47" s="82"/>
      <c r="O47" s="377"/>
      <c r="P47" s="102"/>
      <c r="Q47" s="82"/>
      <c r="R47" s="377"/>
      <c r="S47" s="102"/>
      <c r="T47" s="82"/>
      <c r="U47" s="377"/>
      <c r="V47" s="102"/>
      <c r="W47" s="82"/>
      <c r="X47" s="377"/>
      <c r="Y47" s="102"/>
      <c r="Z47" s="82"/>
      <c r="AA47" s="377"/>
      <c r="AB47" s="102"/>
      <c r="AC47" s="82"/>
      <c r="AD47" s="377"/>
      <c r="AE47" s="102"/>
      <c r="AF47" s="82"/>
      <c r="AG47" s="377"/>
      <c r="AH47" s="102"/>
      <c r="AI47" s="82"/>
      <c r="AJ47" s="377"/>
      <c r="AK47" s="102"/>
      <c r="AL47" s="82"/>
      <c r="AM47" s="377"/>
      <c r="AN47" s="102"/>
      <c r="AO47" s="82"/>
      <c r="AP47" s="377"/>
      <c r="AQ47" s="102"/>
      <c r="AR47" s="82"/>
      <c r="AS47" s="377"/>
      <c r="AT47" s="102"/>
      <c r="AU47" s="82"/>
      <c r="AV47" s="377"/>
      <c r="AX47" s="378"/>
      <c r="AY47" s="378"/>
      <c r="AZ47" s="379"/>
    </row>
    <row r="48" spans="1:52" ht="18" x14ac:dyDescent="0.35">
      <c r="B48" s="21" t="s">
        <v>8</v>
      </c>
    </row>
    <row r="49" spans="1:52" x14ac:dyDescent="0.3">
      <c r="F49"/>
      <c r="G49"/>
    </row>
    <row r="50" spans="1:52" s="22" customFormat="1" ht="15.6" x14ac:dyDescent="0.3">
      <c r="B50" s="70" t="s">
        <v>287</v>
      </c>
      <c r="C50" s="385"/>
      <c r="G50" s="70"/>
      <c r="I50" s="70"/>
      <c r="AV50" s="166"/>
      <c r="AZ50" s="166"/>
    </row>
    <row r="51" spans="1:52" ht="16.2" thickBot="1" x14ac:dyDescent="0.35">
      <c r="B51" s="22"/>
      <c r="C51" s="394"/>
      <c r="I51" s="35"/>
      <c r="J51" s="35"/>
      <c r="K51" s="35"/>
      <c r="L51" s="35"/>
      <c r="M51" s="35"/>
      <c r="N51" s="35"/>
      <c r="AU51" s="255"/>
      <c r="AV51" s="255"/>
      <c r="AX51" s="260"/>
      <c r="AY51" s="260"/>
      <c r="AZ51" s="260"/>
    </row>
    <row r="52" spans="1:52" s="54" customFormat="1" ht="15" hidden="1" thickBot="1" x14ac:dyDescent="0.35">
      <c r="C52" s="386"/>
      <c r="F52" s="64"/>
      <c r="G52" s="64"/>
      <c r="H52" s="611">
        <v>43344</v>
      </c>
      <c r="I52" s="612"/>
      <c r="K52" s="611">
        <v>43374</v>
      </c>
      <c r="L52" s="612"/>
      <c r="N52" s="611">
        <v>43405</v>
      </c>
      <c r="O52" s="612"/>
      <c r="Q52" s="611">
        <v>43435</v>
      </c>
      <c r="R52" s="612"/>
      <c r="T52" s="611">
        <v>43466</v>
      </c>
      <c r="U52" s="612"/>
      <c r="W52" s="611">
        <v>43497</v>
      </c>
      <c r="X52" s="612"/>
      <c r="Z52" s="611">
        <v>43525</v>
      </c>
      <c r="AA52" s="612"/>
      <c r="AC52" s="611">
        <v>43556</v>
      </c>
      <c r="AD52" s="612"/>
      <c r="AF52" s="611">
        <v>43586</v>
      </c>
      <c r="AG52" s="612"/>
      <c r="AI52" s="611">
        <v>43617</v>
      </c>
      <c r="AJ52" s="612"/>
      <c r="AL52" s="611">
        <v>43647</v>
      </c>
      <c r="AM52" s="612"/>
      <c r="AO52" s="611">
        <v>43678</v>
      </c>
      <c r="AP52" s="612"/>
      <c r="AR52" s="611">
        <v>43709</v>
      </c>
      <c r="AS52" s="612"/>
      <c r="AU52" s="616">
        <v>43739</v>
      </c>
      <c r="AV52" s="618"/>
      <c r="AX52" s="616">
        <v>43739</v>
      </c>
      <c r="AY52" s="617"/>
      <c r="AZ52" s="618"/>
    </row>
    <row r="53" spans="1:52" ht="15" thickBot="1" x14ac:dyDescent="0.35">
      <c r="A53" s="36" t="s">
        <v>4</v>
      </c>
      <c r="B53" s="37" t="s">
        <v>55</v>
      </c>
      <c r="C53" s="387" t="s">
        <v>9</v>
      </c>
      <c r="D53" s="36" t="s">
        <v>33</v>
      </c>
      <c r="E53" s="37" t="s">
        <v>18</v>
      </c>
      <c r="F53" s="78" t="s">
        <v>26</v>
      </c>
      <c r="G53" s="77"/>
      <c r="H53" s="36" t="s">
        <v>16</v>
      </c>
      <c r="I53" s="37" t="s">
        <v>17</v>
      </c>
      <c r="J53" s="45"/>
      <c r="K53" s="36" t="s">
        <v>16</v>
      </c>
      <c r="L53" s="37" t="s">
        <v>17</v>
      </c>
      <c r="N53" s="36" t="s">
        <v>16</v>
      </c>
      <c r="O53" s="37" t="s">
        <v>17</v>
      </c>
      <c r="Q53" s="36" t="s">
        <v>16</v>
      </c>
      <c r="R53" s="37" t="s">
        <v>17</v>
      </c>
      <c r="T53" s="36" t="s">
        <v>16</v>
      </c>
      <c r="U53" s="37" t="s">
        <v>17</v>
      </c>
      <c r="W53" s="36" t="s">
        <v>16</v>
      </c>
      <c r="X53" s="37" t="s">
        <v>17</v>
      </c>
      <c r="Z53" s="36" t="s">
        <v>16</v>
      </c>
      <c r="AA53" s="37" t="s">
        <v>17</v>
      </c>
      <c r="AC53" s="36" t="s">
        <v>16</v>
      </c>
      <c r="AD53" s="37" t="s">
        <v>17</v>
      </c>
      <c r="AF53" s="36" t="s">
        <v>16</v>
      </c>
      <c r="AG53" s="37" t="s">
        <v>17</v>
      </c>
      <c r="AI53" s="36" t="s">
        <v>16</v>
      </c>
      <c r="AJ53" s="37" t="s">
        <v>17</v>
      </c>
      <c r="AL53" s="36" t="s">
        <v>16</v>
      </c>
      <c r="AM53" s="37" t="s">
        <v>17</v>
      </c>
      <c r="AO53" s="36" t="s">
        <v>16</v>
      </c>
      <c r="AP53" s="37" t="s">
        <v>17</v>
      </c>
      <c r="AR53" s="36" t="s">
        <v>16</v>
      </c>
      <c r="AS53" s="37" t="s">
        <v>17</v>
      </c>
      <c r="AU53" s="36" t="s">
        <v>16</v>
      </c>
      <c r="AV53" s="37" t="s">
        <v>17</v>
      </c>
      <c r="AX53" s="256" t="s">
        <v>16</v>
      </c>
      <c r="AY53" s="256" t="s">
        <v>108</v>
      </c>
      <c r="AZ53" s="261" t="s">
        <v>17</v>
      </c>
    </row>
    <row r="54" spans="1:52" s="54" customFormat="1" ht="15" thickBot="1" x14ac:dyDescent="0.35">
      <c r="A54" s="365"/>
      <c r="B54" s="64"/>
      <c r="C54" s="393"/>
      <c r="D54" s="66"/>
      <c r="E54" s="374"/>
      <c r="F54" s="375"/>
      <c r="G54" s="380"/>
      <c r="H54" s="82"/>
      <c r="I54" s="376"/>
      <c r="J54" s="284"/>
      <c r="K54" s="82"/>
      <c r="L54" s="377"/>
      <c r="M54" s="381"/>
      <c r="N54" s="82"/>
      <c r="O54" s="377"/>
      <c r="P54" s="102"/>
      <c r="Q54" s="82"/>
      <c r="R54" s="377"/>
      <c r="S54" s="102"/>
      <c r="T54" s="82"/>
      <c r="U54" s="377"/>
      <c r="V54" s="102"/>
      <c r="W54" s="82"/>
      <c r="X54" s="377"/>
      <c r="Y54" s="102"/>
      <c r="Z54" s="82"/>
      <c r="AA54" s="377"/>
      <c r="AB54" s="102"/>
      <c r="AC54" s="82"/>
      <c r="AD54" s="377"/>
      <c r="AE54" s="102"/>
      <c r="AF54" s="82"/>
      <c r="AG54" s="377"/>
      <c r="AH54" s="102"/>
      <c r="AI54" s="82"/>
      <c r="AJ54" s="377"/>
      <c r="AK54" s="102"/>
      <c r="AL54" s="82"/>
      <c r="AM54" s="377"/>
      <c r="AN54" s="102"/>
      <c r="AO54" s="82"/>
      <c r="AP54" s="377"/>
      <c r="AQ54" s="102"/>
      <c r="AR54" s="82"/>
      <c r="AS54" s="377"/>
      <c r="AT54" s="102"/>
      <c r="AU54" s="82"/>
      <c r="AV54" s="377"/>
      <c r="AX54" s="378"/>
      <c r="AY54" s="378"/>
      <c r="AZ54" s="379"/>
    </row>
    <row r="55" spans="1:52" ht="15" thickBot="1" x14ac:dyDescent="0.35">
      <c r="A55" s="8">
        <v>11317</v>
      </c>
      <c r="B55" s="50"/>
      <c r="C55" s="395">
        <v>0</v>
      </c>
      <c r="D55" s="245" t="s">
        <v>2</v>
      </c>
      <c r="E55" s="495"/>
      <c r="F55" s="71">
        <f>IF(Validade!H44="","",Validade!H44)</f>
        <v>45459</v>
      </c>
      <c r="G55" s="98"/>
      <c r="H55" s="58"/>
      <c r="I55" s="59">
        <f t="shared" ref="I55:I77" si="47">(C55+E55)-H55</f>
        <v>0</v>
      </c>
      <c r="J55" s="229"/>
      <c r="K55" s="58"/>
      <c r="L55" s="230">
        <f t="shared" ref="L55:L71" si="48">I55-K55</f>
        <v>0</v>
      </c>
      <c r="M55" s="229"/>
      <c r="N55" s="58"/>
      <c r="O55" s="230">
        <f>L55-N55</f>
        <v>0</v>
      </c>
      <c r="P55" s="229"/>
      <c r="Q55" s="58"/>
      <c r="R55" s="230">
        <f t="shared" ref="R55:R71" si="49">O55-Q55</f>
        <v>0</v>
      </c>
      <c r="S55" s="229"/>
      <c r="T55" s="58"/>
      <c r="U55" s="230">
        <f>R55-T55</f>
        <v>0</v>
      </c>
      <c r="V55" s="229"/>
      <c r="W55" s="58"/>
      <c r="X55" s="230">
        <f>U55-W55</f>
        <v>0</v>
      </c>
      <c r="Y55" s="229"/>
      <c r="Z55" s="58"/>
      <c r="AA55" s="230">
        <f>X55-Z55</f>
        <v>0</v>
      </c>
      <c r="AB55" s="229"/>
      <c r="AC55" s="58"/>
      <c r="AD55" s="230">
        <f>AA55-AC55</f>
        <v>0</v>
      </c>
      <c r="AE55" s="229"/>
      <c r="AF55" s="58"/>
      <c r="AG55" s="230">
        <f>AD55-AF55</f>
        <v>0</v>
      </c>
      <c r="AH55" s="229"/>
      <c r="AI55" s="58"/>
      <c r="AJ55" s="230">
        <f>AG55-AI55</f>
        <v>0</v>
      </c>
      <c r="AK55" s="229"/>
      <c r="AL55" s="58"/>
      <c r="AM55" s="230">
        <f t="shared" ref="AM55:AM91" si="50">AJ55-AL55</f>
        <v>0</v>
      </c>
      <c r="AN55" s="229"/>
      <c r="AO55" s="58"/>
      <c r="AP55" s="230">
        <f t="shared" ref="AP55:AP91" si="51">AM55-AO55</f>
        <v>0</v>
      </c>
      <c r="AQ55" s="229"/>
      <c r="AR55" s="58"/>
      <c r="AS55" s="230">
        <f t="shared" ref="AS55:AS91" si="52">AP55-AR55</f>
        <v>0</v>
      </c>
      <c r="AT55" s="229"/>
      <c r="AU55" s="58"/>
      <c r="AV55" s="230">
        <f t="shared" ref="AV55:AV91" si="53">AS55-AU55</f>
        <v>0</v>
      </c>
      <c r="AX55" s="58"/>
      <c r="AY55" s="58"/>
      <c r="AZ55" s="230">
        <f t="shared" ref="AZ55:AZ102" si="54">AV55-AX55</f>
        <v>0</v>
      </c>
    </row>
    <row r="56" spans="1:52" ht="15" thickBot="1" x14ac:dyDescent="0.35">
      <c r="A56" s="8">
        <v>11396</v>
      </c>
      <c r="B56" s="50"/>
      <c r="C56" s="395">
        <v>3.7770000000000001</v>
      </c>
      <c r="D56" s="245" t="s">
        <v>104</v>
      </c>
      <c r="E56" s="495"/>
      <c r="F56" s="71">
        <f>IF(Validade!H45="","",Validade!H45)</f>
        <v>46507</v>
      </c>
      <c r="G56" s="98"/>
      <c r="H56" s="58">
        <f>'20077'!I31</f>
        <v>0</v>
      </c>
      <c r="I56" s="59">
        <f t="shared" si="47"/>
        <v>3.7770000000000001</v>
      </c>
      <c r="J56" s="229"/>
      <c r="K56" s="58">
        <f>'20077'!L31</f>
        <v>0</v>
      </c>
      <c r="L56" s="230">
        <f t="shared" si="48"/>
        <v>3.7770000000000001</v>
      </c>
      <c r="M56" s="229"/>
      <c r="N56" s="58">
        <f>'20077'!O31</f>
        <v>0</v>
      </c>
      <c r="O56" s="230">
        <f t="shared" ref="O56:O71" si="55">L56-N56</f>
        <v>3.7770000000000001</v>
      </c>
      <c r="P56" s="229"/>
      <c r="Q56" s="58">
        <f>'20077'!R31</f>
        <v>0</v>
      </c>
      <c r="R56" s="230">
        <f t="shared" si="49"/>
        <v>3.7770000000000001</v>
      </c>
      <c r="S56" s="229"/>
      <c r="T56" s="58">
        <f>'20077'!U31</f>
        <v>0</v>
      </c>
      <c r="U56" s="230">
        <f t="shared" ref="U56:U71" si="56">R56-T56</f>
        <v>3.7770000000000001</v>
      </c>
      <c r="V56" s="229"/>
      <c r="W56" s="58">
        <f>'20077'!X31</f>
        <v>0</v>
      </c>
      <c r="X56" s="230">
        <f t="shared" ref="X56:X72" si="57">U56-W56</f>
        <v>3.7770000000000001</v>
      </c>
      <c r="Y56" s="229"/>
      <c r="Z56" s="58">
        <f>'20077'!AA31</f>
        <v>0</v>
      </c>
      <c r="AA56" s="230">
        <f t="shared" ref="AA56:AA71" si="58">X56-Z56</f>
        <v>3.7770000000000001</v>
      </c>
      <c r="AB56" s="229"/>
      <c r="AC56" s="58">
        <f>'20077'!AD31</f>
        <v>0</v>
      </c>
      <c r="AD56" s="230">
        <f t="shared" ref="AD56:AD71" si="59">AA56-AC56</f>
        <v>3.7770000000000001</v>
      </c>
      <c r="AE56" s="229"/>
      <c r="AF56" s="58">
        <f>'20077'!AG31</f>
        <v>0</v>
      </c>
      <c r="AG56" s="230">
        <f t="shared" ref="AG56:AG71" si="60">AD56-AF56</f>
        <v>3.7770000000000001</v>
      </c>
      <c r="AH56" s="229"/>
      <c r="AI56" s="58">
        <f>'20077'!AJ31</f>
        <v>0</v>
      </c>
      <c r="AJ56" s="230">
        <f t="shared" ref="AJ56:AJ71" si="61">AG56-AI56</f>
        <v>3.7770000000000001</v>
      </c>
      <c r="AK56" s="229"/>
      <c r="AL56" s="58">
        <f>'20077'!AM31</f>
        <v>0</v>
      </c>
      <c r="AM56" s="230">
        <f t="shared" si="50"/>
        <v>3.7770000000000001</v>
      </c>
      <c r="AN56" s="229"/>
      <c r="AO56" s="58">
        <f>'20077'!AP31</f>
        <v>0</v>
      </c>
      <c r="AP56" s="230">
        <f t="shared" si="51"/>
        <v>3.7770000000000001</v>
      </c>
      <c r="AQ56" s="229"/>
      <c r="AR56" s="58">
        <f>'20077'!AS31</f>
        <v>0</v>
      </c>
      <c r="AS56" s="230">
        <f t="shared" si="52"/>
        <v>3.7770000000000001</v>
      </c>
      <c r="AT56" s="229"/>
      <c r="AU56" s="58">
        <f>'20077'!AV31</f>
        <v>0</v>
      </c>
      <c r="AV56" s="230">
        <f t="shared" si="53"/>
        <v>3.7770000000000001</v>
      </c>
      <c r="AX56" s="58">
        <f>'20077'!AY31</f>
        <v>0</v>
      </c>
      <c r="AY56" s="262"/>
      <c r="AZ56" s="230">
        <f t="shared" si="54"/>
        <v>3.7770000000000001</v>
      </c>
    </row>
    <row r="57" spans="1:52" ht="15" thickBot="1" x14ac:dyDescent="0.35">
      <c r="A57" s="8">
        <v>11580</v>
      </c>
      <c r="B57" s="47"/>
      <c r="C57" s="395">
        <v>642</v>
      </c>
      <c r="D57" s="245" t="s">
        <v>2</v>
      </c>
      <c r="E57" s="495"/>
      <c r="F57" s="71">
        <f>IF(Validade!H46="","",Validade!H46)</f>
        <v>45980</v>
      </c>
      <c r="G57" s="94"/>
      <c r="H57" s="58">
        <f>'20086'!I39+'20085'!I39+'20087'!I52+'20088'!I51+'20100'!I50+'20090'!I47+'20091'!I47+'21138'!I36+'20077'!I37</f>
        <v>96.999973968000006</v>
      </c>
      <c r="I57" s="59">
        <f t="shared" si="47"/>
        <v>545.00002603200005</v>
      </c>
      <c r="J57" s="231"/>
      <c r="K57" s="58">
        <f>'20086'!L39+'20085'!L39+'20087'!L52+'20088'!L51+'20100'!L50+'20090'!L47+'20091'!L47+'21138'!L36+'20077'!L37</f>
        <v>101.999898</v>
      </c>
      <c r="L57" s="230">
        <f t="shared" si="48"/>
        <v>443.00012803200002</v>
      </c>
      <c r="M57" s="229"/>
      <c r="N57" s="58">
        <f>'20086'!O39+'20085'!O39+'20087'!O52+'20088'!O51+'20100'!O50+'20090'!O47+'20091'!O47+'21138'!O36+'20077'!O37</f>
        <v>45.999989964000001</v>
      </c>
      <c r="O57" s="230">
        <f t="shared" si="55"/>
        <v>397.00013806800001</v>
      </c>
      <c r="P57" s="229"/>
      <c r="Q57" s="58">
        <f>'20086'!R39+'20085'!R39+'20087'!R52+'20088'!R51+'20100'!R50+'20090'!R47+'20091'!R47+'21138'!R36+'20077'!R37</f>
        <v>264.99979194399998</v>
      </c>
      <c r="R57" s="230">
        <f t="shared" si="49"/>
        <v>132.00034612400003</v>
      </c>
      <c r="S57" s="229"/>
      <c r="T57" s="58">
        <f>'20086'!U39+'20085'!U39+'20087'!U52+'20088'!U51+'20100'!U50+'20090'!U47+'20091'!U47+'21138'!U36+'20077'!U37</f>
        <v>0</v>
      </c>
      <c r="U57" s="230">
        <f t="shared" si="56"/>
        <v>132.00034612400003</v>
      </c>
      <c r="V57" s="229"/>
      <c r="W57" s="58">
        <f>'20086'!X39+'20085'!X39+'20087'!X52+'20088'!X51+'20100'!X50+'20090'!X47+'20091'!X47+'21138'!X36+'20077'!X37</f>
        <v>0</v>
      </c>
      <c r="X57" s="230">
        <f t="shared" si="57"/>
        <v>132.00034612400003</v>
      </c>
      <c r="Y57" s="229"/>
      <c r="Z57" s="58">
        <f>'20086'!AA39+'20085'!AA39+'20087'!AA52+'20088'!AA51+'20100'!AA50+'20090'!AA47+'20091'!AA47+'21138'!AA36+'20077'!AA37</f>
        <v>0</v>
      </c>
      <c r="AA57" s="230">
        <f t="shared" si="58"/>
        <v>132.00034612400003</v>
      </c>
      <c r="AB57" s="229"/>
      <c r="AC57" s="58">
        <f>'20086'!AD39+'20085'!AD39+'20087'!AD52+'20088'!AD51+'20100'!AD50+'20090'!AD47+'20091'!AD47+'21138'!AD36+'20077'!AD37</f>
        <v>0</v>
      </c>
      <c r="AD57" s="230">
        <f t="shared" si="59"/>
        <v>132.00034612400003</v>
      </c>
      <c r="AE57" s="229"/>
      <c r="AF57" s="58">
        <f>'20086'!AG39+'20085'!AG39+'20087'!AG52+'20088'!AG51+'20100'!AG50+'20090'!AG47+'20091'!AG47+'21138'!AG36+'20077'!AG37</f>
        <v>0</v>
      </c>
      <c r="AG57" s="230">
        <f t="shared" si="60"/>
        <v>132.00034612400003</v>
      </c>
      <c r="AH57" s="229"/>
      <c r="AI57" s="58">
        <f>'20086'!AJ39+'20085'!AJ39+'20087'!AJ52+'20088'!AJ51+'20100'!AJ50+'20090'!AJ47+'20091'!AJ47+'21138'!AJ36+'20077'!AJ37</f>
        <v>0</v>
      </c>
      <c r="AJ57" s="230">
        <f t="shared" si="61"/>
        <v>132.00034612400003</v>
      </c>
      <c r="AK57" s="229"/>
      <c r="AL57" s="58">
        <f>'20086'!AM39+'20085'!AM39+'20087'!AM52+'20088'!AM51+'20100'!AM50+'20090'!AM47+'20091'!AM47+'21138'!AM36+'20077'!AM37</f>
        <v>0</v>
      </c>
      <c r="AM57" s="230">
        <f t="shared" si="50"/>
        <v>132.00034612400003</v>
      </c>
      <c r="AN57" s="229"/>
      <c r="AO57" s="58">
        <f>'20086'!AP39+'20085'!AP39+'20087'!AP52+'20088'!AP51+'20100'!AP50+'20090'!AP47+'20091'!AP47+'21138'!AP36+'20077'!AP37</f>
        <v>0</v>
      </c>
      <c r="AP57" s="230">
        <f t="shared" si="51"/>
        <v>132.00034612400003</v>
      </c>
      <c r="AQ57" s="229"/>
      <c r="AR57" s="58">
        <f>'20086'!AS39+'20085'!AS39+'20087'!AS52+'20088'!AS51+'20100'!AS50+'20090'!AS47+'20091'!AS47+'21138'!AS36+'20077'!AS37</f>
        <v>0</v>
      </c>
      <c r="AS57" s="230">
        <f t="shared" si="52"/>
        <v>132.00034612400003</v>
      </c>
      <c r="AT57" s="229"/>
      <c r="AU57" s="58">
        <f>'20086'!AV39+'20085'!AV39+'20087'!AV52+'20088'!AV51+'20100'!AV50+'20090'!AV47+'20091'!AV47+'21138'!AV36+'20077'!AV37</f>
        <v>0</v>
      </c>
      <c r="AV57" s="230">
        <f t="shared" si="53"/>
        <v>132.00034612400003</v>
      </c>
      <c r="AX57" s="58">
        <f>'20086'!AY39+'20085'!AY39+'20087'!AY52+'20088'!AY51+'20100'!AY50+'20090'!AY47+'20091'!AY47+'21138'!AY36+'20077'!AY37</f>
        <v>1679.9987677759998</v>
      </c>
      <c r="AY57" s="262"/>
      <c r="AZ57" s="230">
        <f t="shared" si="54"/>
        <v>-1547.9984216519997</v>
      </c>
    </row>
    <row r="58" spans="1:52" ht="15" thickBot="1" x14ac:dyDescent="0.35">
      <c r="A58" s="8">
        <v>11687</v>
      </c>
      <c r="B58" s="47"/>
      <c r="C58" s="395">
        <v>0.38500000000000001</v>
      </c>
      <c r="D58" s="245" t="s">
        <v>104</v>
      </c>
      <c r="E58" s="495"/>
      <c r="F58" s="71" t="str">
        <f>IF(Validade!H47="","",Validade!H47)</f>
        <v/>
      </c>
      <c r="G58" s="94"/>
      <c r="H58" s="58">
        <f>'20101'!I41</f>
        <v>0</v>
      </c>
      <c r="I58" s="59">
        <f t="shared" si="47"/>
        <v>0.38500000000000001</v>
      </c>
      <c r="J58" s="231"/>
      <c r="K58" s="58">
        <f>'20101'!L41</f>
        <v>0</v>
      </c>
      <c r="L58" s="230">
        <f t="shared" si="48"/>
        <v>0.38500000000000001</v>
      </c>
      <c r="M58" s="229"/>
      <c r="N58" s="58">
        <f>'20101'!O41</f>
        <v>0</v>
      </c>
      <c r="O58" s="230">
        <f t="shared" si="55"/>
        <v>0.38500000000000001</v>
      </c>
      <c r="P58" s="229"/>
      <c r="Q58" s="58">
        <f>'20101'!R41</f>
        <v>0</v>
      </c>
      <c r="R58" s="230">
        <f t="shared" si="49"/>
        <v>0.38500000000000001</v>
      </c>
      <c r="S58" s="229"/>
      <c r="T58" s="58">
        <f>'20101'!U41</f>
        <v>0</v>
      </c>
      <c r="U58" s="230">
        <f t="shared" si="56"/>
        <v>0.38500000000000001</v>
      </c>
      <c r="V58" s="229"/>
      <c r="W58" s="58">
        <f>'20101'!X41</f>
        <v>0</v>
      </c>
      <c r="X58" s="230">
        <f t="shared" si="57"/>
        <v>0.38500000000000001</v>
      </c>
      <c r="Y58" s="229"/>
      <c r="Z58" s="58">
        <f>'20101'!AA41</f>
        <v>0</v>
      </c>
      <c r="AA58" s="230">
        <f t="shared" si="58"/>
        <v>0.38500000000000001</v>
      </c>
      <c r="AB58" s="229"/>
      <c r="AC58" s="58">
        <f>'20101'!AD41</f>
        <v>0</v>
      </c>
      <c r="AD58" s="230">
        <f t="shared" si="59"/>
        <v>0.38500000000000001</v>
      </c>
      <c r="AE58" s="229"/>
      <c r="AF58" s="58">
        <f>'20101'!AG41</f>
        <v>0</v>
      </c>
      <c r="AG58" s="230">
        <f t="shared" si="60"/>
        <v>0.38500000000000001</v>
      </c>
      <c r="AH58" s="229"/>
      <c r="AI58" s="58">
        <f>'20101'!AJ41</f>
        <v>0</v>
      </c>
      <c r="AJ58" s="230">
        <f t="shared" si="61"/>
        <v>0.38500000000000001</v>
      </c>
      <c r="AK58" s="229"/>
      <c r="AL58" s="58">
        <f>'20101'!AM41</f>
        <v>0</v>
      </c>
      <c r="AM58" s="230">
        <f t="shared" si="50"/>
        <v>0.38500000000000001</v>
      </c>
      <c r="AN58" s="229"/>
      <c r="AO58" s="58">
        <f>'20101'!AP41</f>
        <v>0</v>
      </c>
      <c r="AP58" s="230">
        <f t="shared" si="51"/>
        <v>0.38500000000000001</v>
      </c>
      <c r="AQ58" s="229"/>
      <c r="AR58" s="58">
        <f>'20101'!AS41</f>
        <v>0</v>
      </c>
      <c r="AS58" s="230">
        <f t="shared" si="52"/>
        <v>0.38500000000000001</v>
      </c>
      <c r="AT58" s="229"/>
      <c r="AU58" s="58">
        <f>'20101'!AV41</f>
        <v>0</v>
      </c>
      <c r="AV58" s="230">
        <f t="shared" si="53"/>
        <v>0.38500000000000001</v>
      </c>
      <c r="AX58" s="58">
        <f>'20101'!AY41</f>
        <v>172.56799999999998</v>
      </c>
      <c r="AY58" s="262"/>
      <c r="AZ58" s="230">
        <f t="shared" si="54"/>
        <v>-172.18299999999999</v>
      </c>
    </row>
    <row r="59" spans="1:52" ht="15" thickBot="1" x14ac:dyDescent="0.35">
      <c r="A59" s="8">
        <v>11744</v>
      </c>
      <c r="B59" s="50"/>
      <c r="C59" s="395">
        <v>8267</v>
      </c>
      <c r="D59" s="245" t="s">
        <v>2</v>
      </c>
      <c r="E59" s="495"/>
      <c r="F59" s="71">
        <f>IF(Validade!H48="","",Validade!H48)</f>
        <v>45422</v>
      </c>
      <c r="G59" s="94"/>
      <c r="H59" s="58">
        <f>'21138'!I31</f>
        <v>0</v>
      </c>
      <c r="I59" s="59">
        <f t="shared" si="47"/>
        <v>8267</v>
      </c>
      <c r="J59" s="231"/>
      <c r="K59" s="58">
        <f>'21138'!L31</f>
        <v>0</v>
      </c>
      <c r="L59" s="230">
        <f t="shared" si="48"/>
        <v>8267</v>
      </c>
      <c r="M59" s="229"/>
      <c r="N59" s="58">
        <f>'21138'!O31</f>
        <v>0</v>
      </c>
      <c r="O59" s="230">
        <f t="shared" si="55"/>
        <v>8267</v>
      </c>
      <c r="P59" s="229"/>
      <c r="Q59" s="58">
        <f>'21138'!R31</f>
        <v>2000</v>
      </c>
      <c r="R59" s="230">
        <f t="shared" si="49"/>
        <v>6267</v>
      </c>
      <c r="S59" s="229"/>
      <c r="T59" s="58">
        <f>'21138'!U31</f>
        <v>0</v>
      </c>
      <c r="U59" s="230">
        <f t="shared" si="56"/>
        <v>6267</v>
      </c>
      <c r="V59" s="229"/>
      <c r="W59" s="58">
        <f>'21138'!X31</f>
        <v>0</v>
      </c>
      <c r="X59" s="230">
        <f t="shared" si="57"/>
        <v>6267</v>
      </c>
      <c r="Y59" s="229"/>
      <c r="Z59" s="58">
        <f>'21138'!AA31</f>
        <v>0</v>
      </c>
      <c r="AA59" s="230">
        <f t="shared" si="58"/>
        <v>6267</v>
      </c>
      <c r="AB59" s="229"/>
      <c r="AC59" s="58">
        <f>'21138'!AD31</f>
        <v>0</v>
      </c>
      <c r="AD59" s="230">
        <f t="shared" si="59"/>
        <v>6267</v>
      </c>
      <c r="AE59" s="229"/>
      <c r="AF59" s="58">
        <f>'21138'!AG31</f>
        <v>0</v>
      </c>
      <c r="AG59" s="230">
        <f t="shared" si="60"/>
        <v>6267</v>
      </c>
      <c r="AH59" s="229"/>
      <c r="AI59" s="58">
        <f>'21138'!AJ31</f>
        <v>0</v>
      </c>
      <c r="AJ59" s="230">
        <f t="shared" si="61"/>
        <v>6267</v>
      </c>
      <c r="AK59" s="229"/>
      <c r="AL59" s="58">
        <f>'21138'!AM31</f>
        <v>0</v>
      </c>
      <c r="AM59" s="230">
        <f t="shared" si="50"/>
        <v>6267</v>
      </c>
      <c r="AN59" s="229"/>
      <c r="AO59" s="58">
        <f>'21138'!AP31</f>
        <v>0</v>
      </c>
      <c r="AP59" s="230">
        <f t="shared" si="51"/>
        <v>6267</v>
      </c>
      <c r="AQ59" s="229"/>
      <c r="AR59" s="58">
        <f>'21138'!AS31</f>
        <v>0</v>
      </c>
      <c r="AS59" s="230">
        <f t="shared" si="52"/>
        <v>6267</v>
      </c>
      <c r="AT59" s="229"/>
      <c r="AU59" s="58">
        <f>'21138'!AV31</f>
        <v>0</v>
      </c>
      <c r="AV59" s="230">
        <f t="shared" si="53"/>
        <v>6267</v>
      </c>
      <c r="AX59" s="58">
        <f>'21138'!AY31</f>
        <v>0</v>
      </c>
      <c r="AY59" s="262"/>
      <c r="AZ59" s="230">
        <f t="shared" si="54"/>
        <v>6267</v>
      </c>
    </row>
    <row r="60" spans="1:52" ht="15" thickBot="1" x14ac:dyDescent="0.35">
      <c r="A60" s="8">
        <v>11747</v>
      </c>
      <c r="B60" s="50"/>
      <c r="C60" s="395">
        <v>0.82</v>
      </c>
      <c r="D60" s="245" t="s">
        <v>104</v>
      </c>
      <c r="E60" s="495"/>
      <c r="F60" s="71">
        <f>IF(Validade!H49="","",Validade!H49)</f>
        <v>45532</v>
      </c>
      <c r="G60" s="94"/>
      <c r="H60" s="58">
        <f>'21138'!I32</f>
        <v>0</v>
      </c>
      <c r="I60" s="59">
        <f t="shared" si="47"/>
        <v>0.82</v>
      </c>
      <c r="J60" s="231"/>
      <c r="K60" s="58">
        <f>'21138'!L32</f>
        <v>0</v>
      </c>
      <c r="L60" s="230">
        <f t="shared" si="48"/>
        <v>0.82</v>
      </c>
      <c r="M60" s="229"/>
      <c r="N60" s="58">
        <f>'21138'!O32</f>
        <v>0</v>
      </c>
      <c r="O60" s="230">
        <f t="shared" si="55"/>
        <v>0.82</v>
      </c>
      <c r="P60" s="229"/>
      <c r="Q60" s="58">
        <f>'21138'!R32</f>
        <v>2</v>
      </c>
      <c r="R60" s="230">
        <f t="shared" si="49"/>
        <v>-1.1800000000000002</v>
      </c>
      <c r="S60" s="229"/>
      <c r="T60" s="58">
        <f>'21138'!U32</f>
        <v>0</v>
      </c>
      <c r="U60" s="230">
        <f t="shared" si="56"/>
        <v>-1.1800000000000002</v>
      </c>
      <c r="V60" s="229"/>
      <c r="W60" s="58">
        <f>'21138'!X32</f>
        <v>0</v>
      </c>
      <c r="X60" s="230">
        <f t="shared" si="57"/>
        <v>-1.1800000000000002</v>
      </c>
      <c r="Y60" s="229"/>
      <c r="Z60" s="58">
        <f>'21138'!AA32</f>
        <v>0</v>
      </c>
      <c r="AA60" s="230">
        <f t="shared" si="58"/>
        <v>-1.1800000000000002</v>
      </c>
      <c r="AB60" s="229"/>
      <c r="AC60" s="58">
        <f>'21138'!AD32</f>
        <v>0</v>
      </c>
      <c r="AD60" s="230">
        <f t="shared" si="59"/>
        <v>-1.1800000000000002</v>
      </c>
      <c r="AE60" s="229"/>
      <c r="AF60" s="58">
        <f>'21138'!AG32</f>
        <v>0</v>
      </c>
      <c r="AG60" s="230">
        <f t="shared" si="60"/>
        <v>-1.1800000000000002</v>
      </c>
      <c r="AH60" s="229"/>
      <c r="AI60" s="58">
        <f>'21138'!AJ32</f>
        <v>0</v>
      </c>
      <c r="AJ60" s="230">
        <f t="shared" si="61"/>
        <v>-1.1800000000000002</v>
      </c>
      <c r="AK60" s="229"/>
      <c r="AL60" s="58">
        <f>'21138'!AM32</f>
        <v>0</v>
      </c>
      <c r="AM60" s="230">
        <f t="shared" si="50"/>
        <v>-1.1800000000000002</v>
      </c>
      <c r="AN60" s="229"/>
      <c r="AO60" s="58">
        <f>'21138'!AP32</f>
        <v>0</v>
      </c>
      <c r="AP60" s="230">
        <f t="shared" si="51"/>
        <v>-1.1800000000000002</v>
      </c>
      <c r="AQ60" s="229"/>
      <c r="AR60" s="58">
        <f>'21138'!AS32</f>
        <v>0</v>
      </c>
      <c r="AS60" s="230">
        <f t="shared" si="52"/>
        <v>-1.1800000000000002</v>
      </c>
      <c r="AT60" s="229"/>
      <c r="AU60" s="58">
        <f>'21138'!AV32</f>
        <v>0</v>
      </c>
      <c r="AV60" s="230">
        <f t="shared" si="53"/>
        <v>-1.1800000000000002</v>
      </c>
      <c r="AX60" s="58">
        <f>'21138'!AY32</f>
        <v>0</v>
      </c>
      <c r="AY60" s="262"/>
      <c r="AZ60" s="230">
        <f t="shared" si="54"/>
        <v>-1.1800000000000002</v>
      </c>
    </row>
    <row r="61" spans="1:52" ht="15" thickBot="1" x14ac:dyDescent="0.35">
      <c r="A61" s="8">
        <v>11748</v>
      </c>
      <c r="B61" s="50"/>
      <c r="C61" s="395">
        <v>0</v>
      </c>
      <c r="D61" s="245" t="s">
        <v>104</v>
      </c>
      <c r="E61" s="495"/>
      <c r="F61" s="71" t="str">
        <f>IF(Validade!H50="","",Validade!H50)</f>
        <v/>
      </c>
      <c r="G61" s="94"/>
      <c r="H61" s="58"/>
      <c r="I61" s="59">
        <f t="shared" si="47"/>
        <v>0</v>
      </c>
      <c r="J61" s="231"/>
      <c r="K61" s="58"/>
      <c r="L61" s="230">
        <f t="shared" si="48"/>
        <v>0</v>
      </c>
      <c r="M61" s="229"/>
      <c r="N61" s="58"/>
      <c r="O61" s="230">
        <f t="shared" si="55"/>
        <v>0</v>
      </c>
      <c r="P61" s="229"/>
      <c r="Q61" s="58"/>
      <c r="R61" s="230">
        <f t="shared" si="49"/>
        <v>0</v>
      </c>
      <c r="S61" s="229"/>
      <c r="T61" s="58"/>
      <c r="U61" s="230">
        <f t="shared" si="56"/>
        <v>0</v>
      </c>
      <c r="V61" s="229"/>
      <c r="W61" s="58"/>
      <c r="X61" s="230">
        <f t="shared" si="57"/>
        <v>0</v>
      </c>
      <c r="Y61" s="229"/>
      <c r="Z61" s="58"/>
      <c r="AA61" s="230">
        <f t="shared" si="58"/>
        <v>0</v>
      </c>
      <c r="AB61" s="229"/>
      <c r="AC61" s="58"/>
      <c r="AD61" s="230">
        <f t="shared" si="59"/>
        <v>0</v>
      </c>
      <c r="AE61" s="229"/>
      <c r="AF61" s="58"/>
      <c r="AG61" s="230">
        <f t="shared" si="60"/>
        <v>0</v>
      </c>
      <c r="AH61" s="229"/>
      <c r="AI61" s="58"/>
      <c r="AJ61" s="230">
        <f t="shared" si="61"/>
        <v>0</v>
      </c>
      <c r="AK61" s="229"/>
      <c r="AL61" s="58"/>
      <c r="AM61" s="230">
        <f t="shared" si="50"/>
        <v>0</v>
      </c>
      <c r="AN61" s="229"/>
      <c r="AO61" s="58"/>
      <c r="AP61" s="230">
        <f t="shared" si="51"/>
        <v>0</v>
      </c>
      <c r="AQ61" s="229"/>
      <c r="AR61" s="58"/>
      <c r="AS61" s="230">
        <f t="shared" si="52"/>
        <v>0</v>
      </c>
      <c r="AT61" s="229"/>
      <c r="AU61" s="58"/>
      <c r="AV61" s="230">
        <f t="shared" si="53"/>
        <v>0</v>
      </c>
      <c r="AX61" s="58"/>
      <c r="AY61" s="262"/>
      <c r="AZ61" s="230">
        <f t="shared" si="54"/>
        <v>0</v>
      </c>
    </row>
    <row r="62" spans="1:52" ht="15" thickBot="1" x14ac:dyDescent="0.35">
      <c r="A62" s="8">
        <v>11760</v>
      </c>
      <c r="B62" s="50"/>
      <c r="C62" s="395">
        <v>0</v>
      </c>
      <c r="D62" s="245" t="s">
        <v>104</v>
      </c>
      <c r="E62" s="495"/>
      <c r="F62" s="71" t="str">
        <f>IF(Validade!H51="","",Validade!H51)</f>
        <v/>
      </c>
      <c r="G62" s="94"/>
      <c r="H62" s="58"/>
      <c r="I62" s="59">
        <f t="shared" si="47"/>
        <v>0</v>
      </c>
      <c r="J62" s="231"/>
      <c r="K62" s="58"/>
      <c r="L62" s="230">
        <f t="shared" si="48"/>
        <v>0</v>
      </c>
      <c r="M62" s="229"/>
      <c r="N62" s="58"/>
      <c r="O62" s="230">
        <f t="shared" si="55"/>
        <v>0</v>
      </c>
      <c r="P62" s="229"/>
      <c r="Q62" s="58"/>
      <c r="R62" s="230">
        <f t="shared" si="49"/>
        <v>0</v>
      </c>
      <c r="S62" s="229"/>
      <c r="T62" s="58"/>
      <c r="U62" s="230">
        <f t="shared" si="56"/>
        <v>0</v>
      </c>
      <c r="V62" s="229"/>
      <c r="W62" s="58"/>
      <c r="X62" s="230">
        <f t="shared" si="57"/>
        <v>0</v>
      </c>
      <c r="Y62" s="229"/>
      <c r="Z62" s="58"/>
      <c r="AA62" s="230">
        <f t="shared" si="58"/>
        <v>0</v>
      </c>
      <c r="AB62" s="229"/>
      <c r="AC62" s="58"/>
      <c r="AD62" s="230">
        <f t="shared" si="59"/>
        <v>0</v>
      </c>
      <c r="AE62" s="229"/>
      <c r="AF62" s="58"/>
      <c r="AG62" s="230">
        <f t="shared" si="60"/>
        <v>0</v>
      </c>
      <c r="AH62" s="229"/>
      <c r="AI62" s="58"/>
      <c r="AJ62" s="230">
        <f t="shared" si="61"/>
        <v>0</v>
      </c>
      <c r="AK62" s="229"/>
      <c r="AL62" s="58"/>
      <c r="AM62" s="230">
        <f t="shared" si="50"/>
        <v>0</v>
      </c>
      <c r="AN62" s="229"/>
      <c r="AO62" s="58"/>
      <c r="AP62" s="230">
        <f t="shared" si="51"/>
        <v>0</v>
      </c>
      <c r="AQ62" s="229"/>
      <c r="AR62" s="58"/>
      <c r="AS62" s="230">
        <f t="shared" si="52"/>
        <v>0</v>
      </c>
      <c r="AT62" s="229"/>
      <c r="AU62" s="58"/>
      <c r="AV62" s="230">
        <f t="shared" si="53"/>
        <v>0</v>
      </c>
      <c r="AX62" s="58"/>
      <c r="AY62" s="262"/>
      <c r="AZ62" s="230">
        <f t="shared" si="54"/>
        <v>0</v>
      </c>
    </row>
    <row r="63" spans="1:52" ht="15" thickBot="1" x14ac:dyDescent="0.35">
      <c r="A63" s="8">
        <v>11795</v>
      </c>
      <c r="B63" s="50"/>
      <c r="C63" s="395">
        <v>14.366</v>
      </c>
      <c r="D63" s="245" t="s">
        <v>104</v>
      </c>
      <c r="E63" s="495"/>
      <c r="F63" s="71">
        <f>IF(Validade!H52="","",Validade!H52)</f>
        <v>45595</v>
      </c>
      <c r="G63" s="94"/>
      <c r="H63" s="58">
        <f>'20077'!I32+'21138'!I33</f>
        <v>0</v>
      </c>
      <c r="I63" s="59">
        <f t="shared" si="47"/>
        <v>14.366</v>
      </c>
      <c r="J63" s="231"/>
      <c r="K63" s="58">
        <f>'20077'!L32+'21138'!L33</f>
        <v>0</v>
      </c>
      <c r="L63" s="230">
        <f t="shared" si="48"/>
        <v>14.366</v>
      </c>
      <c r="M63" s="229"/>
      <c r="N63" s="58">
        <f>'20077'!O32+'21138'!O33</f>
        <v>0</v>
      </c>
      <c r="O63" s="230">
        <f t="shared" si="55"/>
        <v>14.366</v>
      </c>
      <c r="P63" s="229"/>
      <c r="Q63" s="58">
        <f>'20077'!R32+'21138'!R33</f>
        <v>2</v>
      </c>
      <c r="R63" s="230">
        <f t="shared" si="49"/>
        <v>12.366</v>
      </c>
      <c r="S63" s="229"/>
      <c r="T63" s="58">
        <f>'20077'!U32+'21138'!U33</f>
        <v>0</v>
      </c>
      <c r="U63" s="230">
        <f t="shared" si="56"/>
        <v>12.366</v>
      </c>
      <c r="V63" s="229"/>
      <c r="W63" s="58">
        <f>'20077'!X32+'21138'!X33</f>
        <v>0</v>
      </c>
      <c r="X63" s="230">
        <f t="shared" si="57"/>
        <v>12.366</v>
      </c>
      <c r="Y63" s="229"/>
      <c r="Z63" s="58">
        <f>'20077'!AA32+'21138'!AA33</f>
        <v>0</v>
      </c>
      <c r="AA63" s="230">
        <f t="shared" si="58"/>
        <v>12.366</v>
      </c>
      <c r="AB63" s="229"/>
      <c r="AC63" s="58">
        <f>'20077'!AD32+'21138'!AD33</f>
        <v>0</v>
      </c>
      <c r="AD63" s="230">
        <f t="shared" si="59"/>
        <v>12.366</v>
      </c>
      <c r="AE63" s="229"/>
      <c r="AF63" s="58">
        <f>'20077'!AG32+'21138'!AG33</f>
        <v>0</v>
      </c>
      <c r="AG63" s="230">
        <f t="shared" si="60"/>
        <v>12.366</v>
      </c>
      <c r="AH63" s="229"/>
      <c r="AI63" s="58">
        <f>'20077'!AJ32+'21138'!AJ33</f>
        <v>0</v>
      </c>
      <c r="AJ63" s="230">
        <f t="shared" si="61"/>
        <v>12.366</v>
      </c>
      <c r="AK63" s="229"/>
      <c r="AL63" s="58">
        <f>'20077'!AM32+'21138'!AM33</f>
        <v>0</v>
      </c>
      <c r="AM63" s="230">
        <f t="shared" si="50"/>
        <v>12.366</v>
      </c>
      <c r="AN63" s="229"/>
      <c r="AO63" s="58">
        <f>'20077'!AP32+'21138'!AP33</f>
        <v>0</v>
      </c>
      <c r="AP63" s="230">
        <f t="shared" si="51"/>
        <v>12.366</v>
      </c>
      <c r="AQ63" s="229"/>
      <c r="AR63" s="58">
        <f>'20077'!AS32+'21138'!AS33</f>
        <v>0</v>
      </c>
      <c r="AS63" s="230">
        <f t="shared" si="52"/>
        <v>12.366</v>
      </c>
      <c r="AT63" s="229"/>
      <c r="AU63" s="58">
        <f>'20077'!AV32+'21138'!AV33</f>
        <v>0</v>
      </c>
      <c r="AV63" s="230">
        <f t="shared" si="53"/>
        <v>12.366</v>
      </c>
      <c r="AX63" s="58">
        <f>'20077'!AY32+'21138'!AY33</f>
        <v>0</v>
      </c>
      <c r="AY63" s="262"/>
      <c r="AZ63" s="230">
        <f t="shared" si="54"/>
        <v>12.366</v>
      </c>
    </row>
    <row r="64" spans="1:52" ht="15" thickBot="1" x14ac:dyDescent="0.35">
      <c r="A64" s="8">
        <v>11796</v>
      </c>
      <c r="B64" s="50"/>
      <c r="C64" s="395">
        <v>0</v>
      </c>
      <c r="D64" s="245" t="s">
        <v>104</v>
      </c>
      <c r="E64" s="610">
        <v>2.919</v>
      </c>
      <c r="F64" s="71">
        <f>IF(Validade!H53="","",Validade!H53)</f>
        <v>45346</v>
      </c>
      <c r="G64" s="94"/>
      <c r="H64" s="58">
        <f>'20077'!I33</f>
        <v>0</v>
      </c>
      <c r="I64" s="59">
        <f t="shared" si="47"/>
        <v>2.919</v>
      </c>
      <c r="J64" s="231"/>
      <c r="K64" s="58">
        <f>'20077'!L33</f>
        <v>0</v>
      </c>
      <c r="L64" s="230">
        <f t="shared" si="48"/>
        <v>2.919</v>
      </c>
      <c r="M64" s="229"/>
      <c r="N64" s="58">
        <f>'20077'!O33</f>
        <v>0</v>
      </c>
      <c r="O64" s="230">
        <f t="shared" si="55"/>
        <v>2.919</v>
      </c>
      <c r="P64" s="229"/>
      <c r="Q64" s="58">
        <f>'20077'!R33</f>
        <v>0</v>
      </c>
      <c r="R64" s="230">
        <f t="shared" si="49"/>
        <v>2.919</v>
      </c>
      <c r="S64" s="229"/>
      <c r="T64" s="58">
        <f>'20077'!U33</f>
        <v>0</v>
      </c>
      <c r="U64" s="230">
        <f t="shared" si="56"/>
        <v>2.919</v>
      </c>
      <c r="V64" s="229"/>
      <c r="W64" s="58">
        <f>'20077'!X33</f>
        <v>0</v>
      </c>
      <c r="X64" s="230">
        <f t="shared" si="57"/>
        <v>2.919</v>
      </c>
      <c r="Y64" s="229"/>
      <c r="Z64" s="58">
        <f>'20077'!AA33</f>
        <v>0</v>
      </c>
      <c r="AA64" s="230">
        <f t="shared" si="58"/>
        <v>2.919</v>
      </c>
      <c r="AB64" s="229"/>
      <c r="AC64" s="58">
        <f>'20077'!AD33</f>
        <v>0</v>
      </c>
      <c r="AD64" s="230">
        <f t="shared" si="59"/>
        <v>2.919</v>
      </c>
      <c r="AE64" s="229"/>
      <c r="AF64" s="58">
        <f>'20077'!AG33</f>
        <v>0</v>
      </c>
      <c r="AG64" s="230">
        <f t="shared" si="60"/>
        <v>2.919</v>
      </c>
      <c r="AH64" s="229"/>
      <c r="AI64" s="58">
        <f>'20077'!AJ33</f>
        <v>0</v>
      </c>
      <c r="AJ64" s="230">
        <f t="shared" si="61"/>
        <v>2.919</v>
      </c>
      <c r="AK64" s="229"/>
      <c r="AL64" s="58">
        <f>'20077'!AM33</f>
        <v>0</v>
      </c>
      <c r="AM64" s="230">
        <f t="shared" si="50"/>
        <v>2.919</v>
      </c>
      <c r="AN64" s="229"/>
      <c r="AO64" s="58">
        <f>'20077'!AP33</f>
        <v>0</v>
      </c>
      <c r="AP64" s="230">
        <f t="shared" si="51"/>
        <v>2.919</v>
      </c>
      <c r="AQ64" s="229"/>
      <c r="AR64" s="58">
        <f>'20077'!AS33</f>
        <v>0</v>
      </c>
      <c r="AS64" s="230">
        <f t="shared" si="52"/>
        <v>2.919</v>
      </c>
      <c r="AT64" s="229"/>
      <c r="AU64" s="58">
        <f>'20077'!AV33</f>
        <v>0</v>
      </c>
      <c r="AV64" s="230">
        <f t="shared" si="53"/>
        <v>2.919</v>
      </c>
      <c r="AX64" s="58">
        <f>'20077'!AY33</f>
        <v>0</v>
      </c>
      <c r="AY64" s="262"/>
      <c r="AZ64" s="230">
        <f t="shared" si="54"/>
        <v>2.919</v>
      </c>
    </row>
    <row r="65" spans="1:52" ht="15" thickBot="1" x14ac:dyDescent="0.35">
      <c r="A65" s="8">
        <v>11797</v>
      </c>
      <c r="B65" s="50"/>
      <c r="C65" s="395">
        <v>19.454999999999998</v>
      </c>
      <c r="D65" s="245" t="s">
        <v>104</v>
      </c>
      <c r="E65" s="495"/>
      <c r="F65" s="71">
        <f>IF(Validade!H54="","",Validade!H54)</f>
        <v>45595</v>
      </c>
      <c r="G65" s="94"/>
      <c r="H65" s="58">
        <f>'20077'!I34+'21138'!I34</f>
        <v>0</v>
      </c>
      <c r="I65" s="59">
        <f t="shared" si="47"/>
        <v>19.454999999999998</v>
      </c>
      <c r="J65" s="231"/>
      <c r="K65" s="58">
        <f>'20077'!L34+'21138'!L34</f>
        <v>0</v>
      </c>
      <c r="L65" s="230">
        <f t="shared" si="48"/>
        <v>19.454999999999998</v>
      </c>
      <c r="M65" s="229"/>
      <c r="N65" s="58">
        <f>'20077'!O34+'21138'!O34</f>
        <v>0</v>
      </c>
      <c r="O65" s="230">
        <f t="shared" si="55"/>
        <v>19.454999999999998</v>
      </c>
      <c r="P65" s="229"/>
      <c r="Q65" s="58">
        <f>'20077'!R34+'21138'!R34</f>
        <v>2</v>
      </c>
      <c r="R65" s="230">
        <f t="shared" si="49"/>
        <v>17.454999999999998</v>
      </c>
      <c r="S65" s="229"/>
      <c r="T65" s="58">
        <f>'20077'!U34+'21138'!U34</f>
        <v>0</v>
      </c>
      <c r="U65" s="230">
        <f t="shared" si="56"/>
        <v>17.454999999999998</v>
      </c>
      <c r="V65" s="229"/>
      <c r="W65" s="58">
        <f>'20077'!X34+'21138'!X34</f>
        <v>0</v>
      </c>
      <c r="X65" s="230">
        <f t="shared" si="57"/>
        <v>17.454999999999998</v>
      </c>
      <c r="Y65" s="229"/>
      <c r="Z65" s="58">
        <f>'20077'!AA34+'21138'!AA34</f>
        <v>0</v>
      </c>
      <c r="AA65" s="230">
        <f t="shared" si="58"/>
        <v>17.454999999999998</v>
      </c>
      <c r="AB65" s="229"/>
      <c r="AC65" s="58">
        <f>'20077'!AD34+'21138'!AD34</f>
        <v>0</v>
      </c>
      <c r="AD65" s="230">
        <f t="shared" si="59"/>
        <v>17.454999999999998</v>
      </c>
      <c r="AE65" s="229"/>
      <c r="AF65" s="58">
        <f>'20077'!AG34+'21138'!AG34</f>
        <v>0</v>
      </c>
      <c r="AG65" s="230">
        <f t="shared" si="60"/>
        <v>17.454999999999998</v>
      </c>
      <c r="AH65" s="229"/>
      <c r="AI65" s="58">
        <f>'20077'!AJ34+'21138'!AJ34</f>
        <v>0</v>
      </c>
      <c r="AJ65" s="230">
        <f t="shared" si="61"/>
        <v>17.454999999999998</v>
      </c>
      <c r="AK65" s="229"/>
      <c r="AL65" s="58">
        <f>'20077'!AM34+'21138'!AM34</f>
        <v>0</v>
      </c>
      <c r="AM65" s="230">
        <f t="shared" si="50"/>
        <v>17.454999999999998</v>
      </c>
      <c r="AN65" s="229"/>
      <c r="AO65" s="58">
        <f>'20077'!AP34+'21138'!AP34</f>
        <v>0</v>
      </c>
      <c r="AP65" s="230">
        <f t="shared" si="51"/>
        <v>17.454999999999998</v>
      </c>
      <c r="AQ65" s="229"/>
      <c r="AR65" s="58">
        <f>'20077'!AS34+'21138'!AS34</f>
        <v>0</v>
      </c>
      <c r="AS65" s="230">
        <f t="shared" si="52"/>
        <v>17.454999999999998</v>
      </c>
      <c r="AT65" s="229"/>
      <c r="AU65" s="58">
        <f>'20077'!AV34+'21138'!AV34</f>
        <v>0</v>
      </c>
      <c r="AV65" s="230">
        <f t="shared" si="53"/>
        <v>17.454999999999998</v>
      </c>
      <c r="AX65" s="58">
        <f>'20077'!AY34+'21138'!AY34</f>
        <v>0</v>
      </c>
      <c r="AY65" s="262"/>
      <c r="AZ65" s="230">
        <f t="shared" si="54"/>
        <v>17.454999999999998</v>
      </c>
    </row>
    <row r="66" spans="1:52" ht="15" thickBot="1" x14ac:dyDescent="0.35">
      <c r="A66" s="8">
        <v>11801</v>
      </c>
      <c r="B66" s="50"/>
      <c r="C66" s="395">
        <v>0</v>
      </c>
      <c r="D66" s="245" t="s">
        <v>104</v>
      </c>
      <c r="E66" s="495"/>
      <c r="F66" s="71" t="str">
        <f>IF(Validade!H55="","",Validade!H55)</f>
        <v/>
      </c>
      <c r="G66" s="94"/>
      <c r="H66" s="58"/>
      <c r="I66" s="59">
        <f t="shared" si="47"/>
        <v>0</v>
      </c>
      <c r="J66" s="231"/>
      <c r="K66" s="58"/>
      <c r="L66" s="230">
        <f t="shared" si="48"/>
        <v>0</v>
      </c>
      <c r="M66" s="229"/>
      <c r="N66" s="58"/>
      <c r="O66" s="230">
        <f t="shared" si="55"/>
        <v>0</v>
      </c>
      <c r="P66" s="229"/>
      <c r="Q66" s="58"/>
      <c r="R66" s="230">
        <f t="shared" si="49"/>
        <v>0</v>
      </c>
      <c r="S66" s="229"/>
      <c r="T66" s="58"/>
      <c r="U66" s="230">
        <f t="shared" si="56"/>
        <v>0</v>
      </c>
      <c r="V66" s="229"/>
      <c r="W66" s="58"/>
      <c r="X66" s="230">
        <f t="shared" si="57"/>
        <v>0</v>
      </c>
      <c r="Y66" s="229"/>
      <c r="Z66" s="58"/>
      <c r="AA66" s="230">
        <f t="shared" si="58"/>
        <v>0</v>
      </c>
      <c r="AB66" s="229"/>
      <c r="AC66" s="58"/>
      <c r="AD66" s="230">
        <f t="shared" si="59"/>
        <v>0</v>
      </c>
      <c r="AE66" s="229"/>
      <c r="AF66" s="58"/>
      <c r="AG66" s="230">
        <f t="shared" si="60"/>
        <v>0</v>
      </c>
      <c r="AH66" s="229"/>
      <c r="AI66" s="58"/>
      <c r="AJ66" s="230">
        <f t="shared" si="61"/>
        <v>0</v>
      </c>
      <c r="AK66" s="229"/>
      <c r="AL66" s="58"/>
      <c r="AM66" s="230">
        <f t="shared" si="50"/>
        <v>0</v>
      </c>
      <c r="AN66" s="229"/>
      <c r="AO66" s="58"/>
      <c r="AP66" s="230">
        <f t="shared" si="51"/>
        <v>0</v>
      </c>
      <c r="AQ66" s="229"/>
      <c r="AR66" s="58"/>
      <c r="AS66" s="230">
        <f t="shared" si="52"/>
        <v>0</v>
      </c>
      <c r="AT66" s="229"/>
      <c r="AU66" s="58"/>
      <c r="AV66" s="230">
        <f t="shared" si="53"/>
        <v>0</v>
      </c>
      <c r="AX66" s="58"/>
      <c r="AY66" s="262"/>
      <c r="AZ66" s="230">
        <f t="shared" si="54"/>
        <v>0</v>
      </c>
    </row>
    <row r="67" spans="1:52" ht="15" thickBot="1" x14ac:dyDescent="0.35">
      <c r="A67" s="8">
        <v>11802</v>
      </c>
      <c r="B67" s="50"/>
      <c r="C67" s="395">
        <v>0</v>
      </c>
      <c r="D67" s="245" t="s">
        <v>104</v>
      </c>
      <c r="E67" s="495"/>
      <c r="F67" s="71" t="str">
        <f>IF(Validade!H56="","",Validade!H56)</f>
        <v/>
      </c>
      <c r="G67" s="94"/>
      <c r="H67" s="58"/>
      <c r="I67" s="59">
        <f t="shared" si="47"/>
        <v>0</v>
      </c>
      <c r="J67" s="231"/>
      <c r="K67" s="58"/>
      <c r="L67" s="230">
        <f t="shared" si="48"/>
        <v>0</v>
      </c>
      <c r="M67" s="229"/>
      <c r="N67" s="58"/>
      <c r="O67" s="230">
        <f t="shared" si="55"/>
        <v>0</v>
      </c>
      <c r="P67" s="229"/>
      <c r="Q67" s="58"/>
      <c r="R67" s="230">
        <f t="shared" si="49"/>
        <v>0</v>
      </c>
      <c r="S67" s="229"/>
      <c r="T67" s="58"/>
      <c r="U67" s="230">
        <f t="shared" si="56"/>
        <v>0</v>
      </c>
      <c r="V67" s="229"/>
      <c r="W67" s="58"/>
      <c r="X67" s="230">
        <f t="shared" si="57"/>
        <v>0</v>
      </c>
      <c r="Y67" s="229"/>
      <c r="Z67" s="58"/>
      <c r="AA67" s="230">
        <f t="shared" si="58"/>
        <v>0</v>
      </c>
      <c r="AB67" s="229"/>
      <c r="AC67" s="58"/>
      <c r="AD67" s="230">
        <f t="shared" si="59"/>
        <v>0</v>
      </c>
      <c r="AE67" s="229"/>
      <c r="AF67" s="58"/>
      <c r="AG67" s="230">
        <f t="shared" si="60"/>
        <v>0</v>
      </c>
      <c r="AH67" s="229"/>
      <c r="AI67" s="58"/>
      <c r="AJ67" s="230">
        <f t="shared" si="61"/>
        <v>0</v>
      </c>
      <c r="AK67" s="229"/>
      <c r="AL67" s="58"/>
      <c r="AM67" s="230">
        <f t="shared" si="50"/>
        <v>0</v>
      </c>
      <c r="AN67" s="229"/>
      <c r="AO67" s="58"/>
      <c r="AP67" s="230">
        <f t="shared" si="51"/>
        <v>0</v>
      </c>
      <c r="AQ67" s="229"/>
      <c r="AR67" s="58"/>
      <c r="AS67" s="230">
        <f t="shared" si="52"/>
        <v>0</v>
      </c>
      <c r="AT67" s="229"/>
      <c r="AU67" s="58"/>
      <c r="AV67" s="230">
        <f t="shared" si="53"/>
        <v>0</v>
      </c>
      <c r="AX67" s="58"/>
      <c r="AY67" s="262"/>
      <c r="AZ67" s="230">
        <f t="shared" si="54"/>
        <v>0</v>
      </c>
    </row>
    <row r="68" spans="1:52" ht="15" thickBot="1" x14ac:dyDescent="0.35">
      <c r="A68" s="8">
        <v>11808</v>
      </c>
      <c r="B68" s="50"/>
      <c r="C68" s="395">
        <v>3076</v>
      </c>
      <c r="D68" s="245" t="s">
        <v>2</v>
      </c>
      <c r="E68" s="495"/>
      <c r="F68" s="71">
        <f>IF(Validade!H57="","",Validade!H57)</f>
        <v>46104</v>
      </c>
      <c r="G68" s="94"/>
      <c r="H68" s="58">
        <f>'20077'!I35</f>
        <v>0</v>
      </c>
      <c r="I68" s="59">
        <f t="shared" si="47"/>
        <v>3076</v>
      </c>
      <c r="J68" s="231"/>
      <c r="K68" s="58">
        <f>'20077'!L35</f>
        <v>0</v>
      </c>
      <c r="L68" s="230">
        <f t="shared" si="48"/>
        <v>3076</v>
      </c>
      <c r="M68" s="229"/>
      <c r="N68" s="58">
        <f>'20077'!O35</f>
        <v>0</v>
      </c>
      <c r="O68" s="230">
        <f t="shared" si="55"/>
        <v>3076</v>
      </c>
      <c r="P68" s="229"/>
      <c r="Q68" s="58">
        <f>'20077'!R35</f>
        <v>0</v>
      </c>
      <c r="R68" s="230">
        <f t="shared" si="49"/>
        <v>3076</v>
      </c>
      <c r="S68" s="229"/>
      <c r="T68" s="58">
        <f>'20077'!U35</f>
        <v>0</v>
      </c>
      <c r="U68" s="230">
        <f t="shared" si="56"/>
        <v>3076</v>
      </c>
      <c r="V68" s="229"/>
      <c r="W68" s="58">
        <f>'20077'!X35</f>
        <v>0</v>
      </c>
      <c r="X68" s="230">
        <f t="shared" si="57"/>
        <v>3076</v>
      </c>
      <c r="Y68" s="229"/>
      <c r="Z68" s="58">
        <f>'20077'!AA35</f>
        <v>0</v>
      </c>
      <c r="AA68" s="230">
        <f t="shared" si="58"/>
        <v>3076</v>
      </c>
      <c r="AB68" s="229"/>
      <c r="AC68" s="58">
        <f>'20077'!AD35</f>
        <v>0</v>
      </c>
      <c r="AD68" s="230">
        <f t="shared" si="59"/>
        <v>3076</v>
      </c>
      <c r="AE68" s="229"/>
      <c r="AF68" s="58">
        <f>'20077'!AG35</f>
        <v>0</v>
      </c>
      <c r="AG68" s="230">
        <f t="shared" si="60"/>
        <v>3076</v>
      </c>
      <c r="AH68" s="229"/>
      <c r="AI68" s="58">
        <f>'20077'!AJ35</f>
        <v>0</v>
      </c>
      <c r="AJ68" s="230">
        <f t="shared" si="61"/>
        <v>3076</v>
      </c>
      <c r="AK68" s="229"/>
      <c r="AL68" s="58">
        <f>'20077'!AM35</f>
        <v>0</v>
      </c>
      <c r="AM68" s="230">
        <f t="shared" si="50"/>
        <v>3076</v>
      </c>
      <c r="AN68" s="229"/>
      <c r="AO68" s="58">
        <f>'20077'!AP35</f>
        <v>0</v>
      </c>
      <c r="AP68" s="230">
        <f t="shared" si="51"/>
        <v>3076</v>
      </c>
      <c r="AQ68" s="229"/>
      <c r="AR68" s="58">
        <f>'20077'!AS35</f>
        <v>0</v>
      </c>
      <c r="AS68" s="230">
        <f t="shared" si="52"/>
        <v>3076</v>
      </c>
      <c r="AT68" s="229"/>
      <c r="AU68" s="58">
        <f>'20077'!AV35</f>
        <v>0</v>
      </c>
      <c r="AV68" s="230">
        <f t="shared" si="53"/>
        <v>3076</v>
      </c>
      <c r="AX68" s="58">
        <f>'20077'!AY35</f>
        <v>0</v>
      </c>
      <c r="AY68" s="262"/>
      <c r="AZ68" s="230">
        <f t="shared" si="54"/>
        <v>3076</v>
      </c>
    </row>
    <row r="69" spans="1:52" ht="15" thickBot="1" x14ac:dyDescent="0.35">
      <c r="A69" s="8">
        <v>11813</v>
      </c>
      <c r="B69" s="49"/>
      <c r="C69" s="395">
        <v>7159.3</v>
      </c>
      <c r="D69" s="246" t="s">
        <v>1</v>
      </c>
      <c r="E69" s="495"/>
      <c r="F69" s="71">
        <f>IF(Validade!H58="","",Validade!H58)</f>
        <v>45679</v>
      </c>
      <c r="G69" s="94"/>
      <c r="H69" s="58">
        <f>'20085'!I29+'20100'!I41</f>
        <v>295.99999392000001</v>
      </c>
      <c r="I69" s="59">
        <f t="shared" si="47"/>
        <v>6863.3000060800005</v>
      </c>
      <c r="J69" s="231"/>
      <c r="K69" s="58">
        <f>'20085'!L29+'20100'!L41</f>
        <v>1748.99994984</v>
      </c>
      <c r="L69" s="230">
        <f t="shared" si="48"/>
        <v>5114.3000562400002</v>
      </c>
      <c r="M69" s="229"/>
      <c r="N69" s="58">
        <f>'20085'!O29+'20100'!O41</f>
        <v>1617.9999969600001</v>
      </c>
      <c r="O69" s="230">
        <f t="shared" si="55"/>
        <v>3496.3000592799999</v>
      </c>
      <c r="P69" s="229"/>
      <c r="Q69" s="58">
        <f>'20085'!R29+'20100'!R41</f>
        <v>4312.99994376</v>
      </c>
      <c r="R69" s="230">
        <f t="shared" si="49"/>
        <v>-816.69988448000004</v>
      </c>
      <c r="S69" s="229"/>
      <c r="T69" s="58">
        <f>'20085'!U29+'20100'!U41</f>
        <v>0</v>
      </c>
      <c r="U69" s="230">
        <f t="shared" si="56"/>
        <v>-816.69988448000004</v>
      </c>
      <c r="V69" s="229"/>
      <c r="W69" s="58">
        <f>'20085'!X29+'20100'!X41</f>
        <v>0</v>
      </c>
      <c r="X69" s="230">
        <f t="shared" si="57"/>
        <v>-816.69988448000004</v>
      </c>
      <c r="Y69" s="229"/>
      <c r="Z69" s="58">
        <f>'20085'!AA29+'20100'!AA41</f>
        <v>0</v>
      </c>
      <c r="AA69" s="230">
        <f t="shared" si="58"/>
        <v>-816.69988448000004</v>
      </c>
      <c r="AB69" s="229"/>
      <c r="AC69" s="58">
        <f>'20085'!AD29+'20100'!AD41</f>
        <v>0</v>
      </c>
      <c r="AD69" s="230">
        <f t="shared" si="59"/>
        <v>-816.69988448000004</v>
      </c>
      <c r="AE69" s="229"/>
      <c r="AF69" s="58">
        <f>'20085'!AG29+'20100'!AG41</f>
        <v>0</v>
      </c>
      <c r="AG69" s="230">
        <f t="shared" si="60"/>
        <v>-816.69988448000004</v>
      </c>
      <c r="AH69" s="229"/>
      <c r="AI69" s="58">
        <f>'20085'!AJ29+'20100'!AJ41</f>
        <v>0</v>
      </c>
      <c r="AJ69" s="230">
        <f t="shared" si="61"/>
        <v>-816.69988448000004</v>
      </c>
      <c r="AK69" s="229"/>
      <c r="AL69" s="58">
        <f>'20085'!AM29+'20100'!AM41</f>
        <v>0</v>
      </c>
      <c r="AM69" s="230">
        <f t="shared" si="50"/>
        <v>-816.69988448000004</v>
      </c>
      <c r="AN69" s="229"/>
      <c r="AO69" s="58">
        <f>'20085'!AP29+'20100'!AP41</f>
        <v>0</v>
      </c>
      <c r="AP69" s="230">
        <f t="shared" si="51"/>
        <v>-816.69988448000004</v>
      </c>
      <c r="AQ69" s="229"/>
      <c r="AR69" s="58">
        <f>'20085'!AS29+'20100'!AS41</f>
        <v>0</v>
      </c>
      <c r="AS69" s="230">
        <f t="shared" si="52"/>
        <v>-816.69988448000004</v>
      </c>
      <c r="AT69" s="229"/>
      <c r="AU69" s="58">
        <f>'20085'!AV29+'20100'!AV41</f>
        <v>0</v>
      </c>
      <c r="AV69" s="230">
        <f t="shared" si="53"/>
        <v>-816.69988448000004</v>
      </c>
      <c r="AX69" s="58">
        <f>'20085'!AY29+'20100'!AY41</f>
        <v>16509.99979632</v>
      </c>
      <c r="AY69" s="262"/>
      <c r="AZ69" s="230">
        <f t="shared" si="54"/>
        <v>-17326.6996808</v>
      </c>
    </row>
    <row r="70" spans="1:52" ht="15" thickBot="1" x14ac:dyDescent="0.35">
      <c r="A70" s="8">
        <v>11816</v>
      </c>
      <c r="B70" s="49"/>
      <c r="C70" s="395">
        <v>894.45</v>
      </c>
      <c r="D70" s="246" t="s">
        <v>1</v>
      </c>
      <c r="E70" s="495"/>
      <c r="F70" s="71">
        <f>IF(Validade!H59="","",Validade!H59)</f>
        <v>46495</v>
      </c>
      <c r="G70" s="94"/>
      <c r="H70" s="58">
        <f>'20086'!I29+'20087'!I43+'20088'!I42+'21138'!I25+'20077'!I25</f>
        <v>573.00000000000023</v>
      </c>
      <c r="I70" s="59">
        <f t="shared" si="47"/>
        <v>321.44999999999982</v>
      </c>
      <c r="J70" s="233"/>
      <c r="K70" s="58">
        <f>'20086'!L29+'20087'!L43+'20088'!L42+'21138'!L25+'20077'!L25</f>
        <v>0</v>
      </c>
      <c r="L70" s="230">
        <f t="shared" si="48"/>
        <v>321.44999999999982</v>
      </c>
      <c r="M70" s="236"/>
      <c r="N70" s="58">
        <f>'20086'!O29+'20087'!O43+'20088'!O42+'21138'!O25+'20077'!O25</f>
        <v>0</v>
      </c>
      <c r="O70" s="230">
        <f t="shared" si="55"/>
        <v>321.44999999999982</v>
      </c>
      <c r="P70" s="229"/>
      <c r="Q70" s="58">
        <f>'20086'!R29+'20087'!R43+'20088'!R42+'21138'!R25+'20077'!R25</f>
        <v>27</v>
      </c>
      <c r="R70" s="230">
        <f t="shared" si="49"/>
        <v>294.44999999999982</v>
      </c>
      <c r="S70" s="229"/>
      <c r="T70" s="58">
        <f>'20086'!U29+'20087'!U43+'20088'!U42+'21138'!U25+'20077'!U25</f>
        <v>0</v>
      </c>
      <c r="U70" s="230">
        <f t="shared" si="56"/>
        <v>294.44999999999982</v>
      </c>
      <c r="V70" s="229"/>
      <c r="W70" s="58">
        <f>'20086'!X29+'20087'!X43+'20088'!X42+'21138'!X25+'20077'!X25</f>
        <v>0</v>
      </c>
      <c r="X70" s="230">
        <f t="shared" si="57"/>
        <v>294.44999999999982</v>
      </c>
      <c r="Y70" s="229"/>
      <c r="Z70" s="58">
        <f>'20086'!AA29+'20087'!AA43+'20088'!AA42+'21138'!AA25+'20077'!AA25</f>
        <v>0</v>
      </c>
      <c r="AA70" s="230">
        <f t="shared" si="58"/>
        <v>294.44999999999982</v>
      </c>
      <c r="AB70" s="229"/>
      <c r="AC70" s="58">
        <f>'20086'!AD29+'20087'!AD43+'20088'!AD42+'21138'!AD25+'20077'!AD25</f>
        <v>0</v>
      </c>
      <c r="AD70" s="230">
        <f t="shared" si="59"/>
        <v>294.44999999999982</v>
      </c>
      <c r="AE70" s="229"/>
      <c r="AF70" s="58">
        <f>'20086'!AG29+'20087'!AG43+'20088'!AG42+'21138'!AG25+'20077'!AG25</f>
        <v>0</v>
      </c>
      <c r="AG70" s="230">
        <f t="shared" si="60"/>
        <v>294.44999999999982</v>
      </c>
      <c r="AH70" s="229"/>
      <c r="AI70" s="58">
        <f>'20086'!AJ29+'20087'!AJ43+'20088'!AJ42+'21138'!AJ25+'20077'!AJ25</f>
        <v>0</v>
      </c>
      <c r="AJ70" s="230">
        <f t="shared" si="61"/>
        <v>294.44999999999982</v>
      </c>
      <c r="AK70" s="229"/>
      <c r="AL70" s="58">
        <f>'20086'!AM29+'20087'!AM43+'20088'!AM42+'21138'!AM25+'20077'!AM25</f>
        <v>0</v>
      </c>
      <c r="AM70" s="230">
        <f t="shared" si="50"/>
        <v>294.44999999999982</v>
      </c>
      <c r="AN70" s="229"/>
      <c r="AO70" s="58">
        <f>'20086'!AP29+'20087'!AP43+'20088'!AP42+'21138'!AP25+'20077'!AP25</f>
        <v>0</v>
      </c>
      <c r="AP70" s="230">
        <f t="shared" si="51"/>
        <v>294.44999999999982</v>
      </c>
      <c r="AQ70" s="229"/>
      <c r="AR70" s="58">
        <f>'20086'!AS29+'20087'!AS43+'20088'!AS42+'21138'!AS25+'20077'!AS25</f>
        <v>0</v>
      </c>
      <c r="AS70" s="230">
        <f t="shared" si="52"/>
        <v>294.44999999999982</v>
      </c>
      <c r="AT70" s="229"/>
      <c r="AU70" s="58">
        <f>'20086'!AV29+'20087'!AV43+'20088'!AV42+'21138'!AV25+'20077'!AV25</f>
        <v>0</v>
      </c>
      <c r="AV70" s="230">
        <f t="shared" si="53"/>
        <v>294.44999999999982</v>
      </c>
      <c r="AX70" s="58">
        <f>'20086'!AY29+'20087'!AY43+'20088'!AY42+'21138'!AY25+'20077'!AY25</f>
        <v>11397.999999999918</v>
      </c>
      <c r="AY70" s="262"/>
      <c r="AZ70" s="230">
        <f t="shared" si="54"/>
        <v>-11103.549999999919</v>
      </c>
    </row>
    <row r="71" spans="1:52" ht="15" thickBot="1" x14ac:dyDescent="0.35">
      <c r="A71" s="8">
        <v>11818</v>
      </c>
      <c r="B71" s="49"/>
      <c r="C71" s="395">
        <v>38.97</v>
      </c>
      <c r="D71" s="246" t="s">
        <v>1</v>
      </c>
      <c r="E71" s="495"/>
      <c r="F71" s="71">
        <f>IF(Validade!H60="","",Validade!H60)</f>
        <v>46101</v>
      </c>
      <c r="G71" s="94"/>
      <c r="H71" s="58">
        <f>'20077'!I26</f>
        <v>0</v>
      </c>
      <c r="I71" s="59">
        <f t="shared" si="47"/>
        <v>38.97</v>
      </c>
      <c r="J71" s="233"/>
      <c r="K71" s="58">
        <f>'20077'!L26</f>
        <v>0</v>
      </c>
      <c r="L71" s="230">
        <f t="shared" si="48"/>
        <v>38.97</v>
      </c>
      <c r="M71" s="236"/>
      <c r="N71" s="58">
        <f>'20077'!O26</f>
        <v>0</v>
      </c>
      <c r="O71" s="230">
        <f t="shared" si="55"/>
        <v>38.97</v>
      </c>
      <c r="P71" s="229"/>
      <c r="Q71" s="58">
        <f>'20077'!R26</f>
        <v>0</v>
      </c>
      <c r="R71" s="230">
        <f t="shared" si="49"/>
        <v>38.97</v>
      </c>
      <c r="S71" s="229"/>
      <c r="T71" s="58">
        <f>'20077'!U26</f>
        <v>0</v>
      </c>
      <c r="U71" s="230">
        <f t="shared" si="56"/>
        <v>38.97</v>
      </c>
      <c r="V71" s="229"/>
      <c r="W71" s="58">
        <f>'20077'!X26</f>
        <v>0</v>
      </c>
      <c r="X71" s="230">
        <f t="shared" si="57"/>
        <v>38.97</v>
      </c>
      <c r="Y71" s="229"/>
      <c r="Z71" s="58">
        <f>'20077'!AA26</f>
        <v>0</v>
      </c>
      <c r="AA71" s="230">
        <f t="shared" si="58"/>
        <v>38.97</v>
      </c>
      <c r="AB71" s="229"/>
      <c r="AC71" s="58">
        <f>'20077'!AD26</f>
        <v>0</v>
      </c>
      <c r="AD71" s="230">
        <f t="shared" si="59"/>
        <v>38.97</v>
      </c>
      <c r="AE71" s="229"/>
      <c r="AF71" s="58">
        <f>'20077'!AG26</f>
        <v>0</v>
      </c>
      <c r="AG71" s="230">
        <f t="shared" si="60"/>
        <v>38.97</v>
      </c>
      <c r="AH71" s="229"/>
      <c r="AI71" s="58">
        <f>'20077'!AJ26</f>
        <v>0</v>
      </c>
      <c r="AJ71" s="230">
        <f t="shared" si="61"/>
        <v>38.97</v>
      </c>
      <c r="AK71" s="229"/>
      <c r="AL71" s="58">
        <f>'20077'!AM26</f>
        <v>0</v>
      </c>
      <c r="AM71" s="230">
        <f t="shared" si="50"/>
        <v>38.97</v>
      </c>
      <c r="AN71" s="229"/>
      <c r="AO71" s="58">
        <f>'20077'!AP26</f>
        <v>0</v>
      </c>
      <c r="AP71" s="230">
        <f t="shared" si="51"/>
        <v>38.97</v>
      </c>
      <c r="AQ71" s="229"/>
      <c r="AR71" s="58">
        <f>'20077'!AS26</f>
        <v>0</v>
      </c>
      <c r="AS71" s="230">
        <f t="shared" si="52"/>
        <v>38.97</v>
      </c>
      <c r="AT71" s="229"/>
      <c r="AU71" s="58">
        <f>'20077'!AV26</f>
        <v>0</v>
      </c>
      <c r="AV71" s="230">
        <f t="shared" si="53"/>
        <v>38.97</v>
      </c>
      <c r="AX71" s="58">
        <f>'20077'!AY26</f>
        <v>0</v>
      </c>
      <c r="AY71" s="262"/>
      <c r="AZ71" s="230">
        <f t="shared" si="54"/>
        <v>38.97</v>
      </c>
    </row>
    <row r="72" spans="1:52" ht="15" thickBot="1" x14ac:dyDescent="0.35">
      <c r="A72" s="8">
        <v>11819</v>
      </c>
      <c r="B72" s="50"/>
      <c r="C72" s="395">
        <v>86.67</v>
      </c>
      <c r="D72" s="246" t="s">
        <v>1</v>
      </c>
      <c r="E72" s="495"/>
      <c r="F72" s="71">
        <f>IF(Validade!H61="","",Validade!H61)</f>
        <v>45779</v>
      </c>
      <c r="G72" s="94"/>
      <c r="H72" s="58">
        <f>'21138'!I26</f>
        <v>0</v>
      </c>
      <c r="I72" s="59">
        <f t="shared" si="47"/>
        <v>86.67</v>
      </c>
      <c r="J72" s="233"/>
      <c r="K72" s="58">
        <f>'21138'!L26</f>
        <v>0</v>
      </c>
      <c r="L72" s="232">
        <f t="shared" ref="L72:L89" si="62">I72-K72</f>
        <v>86.67</v>
      </c>
      <c r="M72" s="236"/>
      <c r="N72" s="58">
        <f>'21138'!O26</f>
        <v>0</v>
      </c>
      <c r="O72" s="232">
        <f t="shared" ref="O72:O79" si="63">L72-N72</f>
        <v>86.67</v>
      </c>
      <c r="P72" s="229"/>
      <c r="Q72" s="58">
        <f>'21138'!R26</f>
        <v>12.775</v>
      </c>
      <c r="R72" s="232">
        <f t="shared" ref="R72:R79" si="64">O72-Q72</f>
        <v>73.894999999999996</v>
      </c>
      <c r="S72" s="229"/>
      <c r="T72" s="58">
        <f>'21138'!U26</f>
        <v>0</v>
      </c>
      <c r="U72" s="232">
        <f t="shared" ref="U72:U79" si="65">R72-T72</f>
        <v>73.894999999999996</v>
      </c>
      <c r="V72" s="229"/>
      <c r="W72" s="58">
        <f>'21138'!X26</f>
        <v>0</v>
      </c>
      <c r="X72" s="230">
        <f t="shared" si="57"/>
        <v>73.894999999999996</v>
      </c>
      <c r="Y72" s="229"/>
      <c r="Z72" s="58">
        <f>'21138'!AA26</f>
        <v>0</v>
      </c>
      <c r="AA72" s="232">
        <f t="shared" ref="AA72:AA79" si="66">X72-Z72</f>
        <v>73.894999999999996</v>
      </c>
      <c r="AB72" s="229"/>
      <c r="AC72" s="58">
        <f>'21138'!AD26</f>
        <v>0</v>
      </c>
      <c r="AD72" s="232">
        <f t="shared" ref="AD72:AD79" si="67">AA72-AC72</f>
        <v>73.894999999999996</v>
      </c>
      <c r="AE72" s="229"/>
      <c r="AF72" s="58">
        <f>'21138'!AG26</f>
        <v>0</v>
      </c>
      <c r="AG72" s="232">
        <f t="shared" ref="AG72:AG79" si="68">AD72-AF72</f>
        <v>73.894999999999996</v>
      </c>
      <c r="AH72" s="229"/>
      <c r="AI72" s="58">
        <f>'21138'!AJ26</f>
        <v>0</v>
      </c>
      <c r="AJ72" s="232">
        <f t="shared" ref="AJ72:AJ79" si="69">AG72-AI72</f>
        <v>73.894999999999996</v>
      </c>
      <c r="AK72" s="229"/>
      <c r="AL72" s="58">
        <f>'21138'!AM26</f>
        <v>0</v>
      </c>
      <c r="AM72" s="232">
        <f t="shared" si="50"/>
        <v>73.894999999999996</v>
      </c>
      <c r="AN72" s="229"/>
      <c r="AO72" s="58">
        <f>'21138'!AP26</f>
        <v>0</v>
      </c>
      <c r="AP72" s="230">
        <f t="shared" si="51"/>
        <v>73.894999999999996</v>
      </c>
      <c r="AQ72" s="229"/>
      <c r="AR72" s="58">
        <f>'21138'!AS26</f>
        <v>0</v>
      </c>
      <c r="AS72" s="232">
        <f t="shared" si="52"/>
        <v>73.894999999999996</v>
      </c>
      <c r="AT72" s="229"/>
      <c r="AU72" s="58">
        <f>'21138'!AV26</f>
        <v>0</v>
      </c>
      <c r="AV72" s="230">
        <f t="shared" si="53"/>
        <v>73.894999999999996</v>
      </c>
      <c r="AX72" s="58">
        <f>'21138'!AY26</f>
        <v>0</v>
      </c>
      <c r="AY72" s="262"/>
      <c r="AZ72" s="230">
        <f t="shared" si="54"/>
        <v>73.894999999999996</v>
      </c>
    </row>
    <row r="73" spans="1:52" s="64" customFormat="1" ht="16.5" customHeight="1" thickBot="1" x14ac:dyDescent="0.35">
      <c r="A73" s="116">
        <v>11842</v>
      </c>
      <c r="B73" s="114"/>
      <c r="C73" s="388">
        <v>81.201999999999998</v>
      </c>
      <c r="D73" s="247" t="s">
        <v>1</v>
      </c>
      <c r="E73" s="495"/>
      <c r="F73" s="71">
        <f>IF(Validade!H62="","",Validade!H62)</f>
        <v>45563</v>
      </c>
      <c r="G73" s="94"/>
      <c r="H73" s="58">
        <f>'20086'!I30</f>
        <v>0</v>
      </c>
      <c r="I73" s="59">
        <f t="shared" si="47"/>
        <v>81.201999999999998</v>
      </c>
      <c r="J73" s="238"/>
      <c r="K73" s="58">
        <f>'20086'!L30</f>
        <v>0</v>
      </c>
      <c r="L73" s="239">
        <f t="shared" si="62"/>
        <v>81.201999999999998</v>
      </c>
      <c r="M73" s="234"/>
      <c r="N73" s="58">
        <f>'20086'!O30</f>
        <v>0</v>
      </c>
      <c r="O73" s="239">
        <f t="shared" si="63"/>
        <v>81.201999999999998</v>
      </c>
      <c r="P73" s="240"/>
      <c r="Q73" s="58">
        <f>'20086'!R30</f>
        <v>0</v>
      </c>
      <c r="R73" s="239">
        <f t="shared" si="64"/>
        <v>81.201999999999998</v>
      </c>
      <c r="S73" s="240"/>
      <c r="T73" s="58">
        <f>'20086'!U30</f>
        <v>0</v>
      </c>
      <c r="U73" s="239">
        <f t="shared" si="65"/>
        <v>81.201999999999998</v>
      </c>
      <c r="V73" s="240"/>
      <c r="W73" s="58">
        <f>'20086'!X30</f>
        <v>0</v>
      </c>
      <c r="X73" s="239">
        <f t="shared" ref="X73:X79" si="70">U73-W73</f>
        <v>81.201999999999998</v>
      </c>
      <c r="Y73" s="240"/>
      <c r="Z73" s="58">
        <f>'20086'!AA30</f>
        <v>0</v>
      </c>
      <c r="AA73" s="239">
        <f t="shared" si="66"/>
        <v>81.201999999999998</v>
      </c>
      <c r="AB73" s="240"/>
      <c r="AC73" s="58">
        <f>'20086'!AD30</f>
        <v>0</v>
      </c>
      <c r="AD73" s="239">
        <f t="shared" si="67"/>
        <v>81.201999999999998</v>
      </c>
      <c r="AE73" s="240"/>
      <c r="AF73" s="58">
        <f>'20086'!AG30</f>
        <v>0</v>
      </c>
      <c r="AG73" s="239">
        <f t="shared" si="68"/>
        <v>81.201999999999998</v>
      </c>
      <c r="AH73" s="240"/>
      <c r="AI73" s="58">
        <f>'20086'!AJ30</f>
        <v>0</v>
      </c>
      <c r="AJ73" s="239">
        <f t="shared" si="69"/>
        <v>81.201999999999998</v>
      </c>
      <c r="AK73" s="240"/>
      <c r="AL73" s="58">
        <f>'20086'!AM30</f>
        <v>0</v>
      </c>
      <c r="AM73" s="239">
        <f t="shared" si="50"/>
        <v>81.201999999999998</v>
      </c>
      <c r="AN73" s="240"/>
      <c r="AO73" s="58">
        <f>'20086'!AP30</f>
        <v>0</v>
      </c>
      <c r="AP73" s="239">
        <f t="shared" si="51"/>
        <v>81.201999999999998</v>
      </c>
      <c r="AQ73" s="240"/>
      <c r="AR73" s="58">
        <f>'20086'!AS30</f>
        <v>0</v>
      </c>
      <c r="AS73" s="239">
        <f t="shared" si="52"/>
        <v>81.201999999999998</v>
      </c>
      <c r="AT73" s="240"/>
      <c r="AU73" s="58">
        <f>'20086'!AV30</f>
        <v>0</v>
      </c>
      <c r="AV73" s="239">
        <f t="shared" si="53"/>
        <v>81.201999999999998</v>
      </c>
      <c r="AX73" s="58">
        <f>'20086'!AY30</f>
        <v>54</v>
      </c>
      <c r="AY73" s="262"/>
      <c r="AZ73" s="239">
        <f t="shared" si="54"/>
        <v>27.201999999999998</v>
      </c>
    </row>
    <row r="74" spans="1:52" ht="15" thickBot="1" x14ac:dyDescent="0.35">
      <c r="A74" s="8">
        <v>11843</v>
      </c>
      <c r="B74" s="49"/>
      <c r="C74" s="395">
        <v>410.83</v>
      </c>
      <c r="D74" s="246" t="s">
        <v>1</v>
      </c>
      <c r="E74" s="495"/>
      <c r="F74" s="71">
        <f>IF(Validade!H63="","",Validade!H63)</f>
        <v>46068</v>
      </c>
      <c r="G74" s="94"/>
      <c r="H74" s="58">
        <f>'20085'!I30</f>
        <v>14.000000000000009</v>
      </c>
      <c r="I74" s="59">
        <f t="shared" si="47"/>
        <v>396.83</v>
      </c>
      <c r="J74" s="233"/>
      <c r="K74" s="58">
        <f>'20085'!L30</f>
        <v>0</v>
      </c>
      <c r="L74" s="232">
        <f t="shared" si="62"/>
        <v>396.83</v>
      </c>
      <c r="M74" s="235"/>
      <c r="N74" s="58">
        <f>'20085'!O30</f>
        <v>252.00000000000017</v>
      </c>
      <c r="O74" s="232">
        <f t="shared" si="63"/>
        <v>144.82999999999981</v>
      </c>
      <c r="P74" s="229"/>
      <c r="Q74" s="58">
        <f>'20085'!R30</f>
        <v>392.00000000000023</v>
      </c>
      <c r="R74" s="232">
        <f t="shared" si="64"/>
        <v>-247.17000000000041</v>
      </c>
      <c r="S74" s="229"/>
      <c r="T74" s="58">
        <f>'20085'!U30</f>
        <v>0</v>
      </c>
      <c r="U74" s="232">
        <f t="shared" si="65"/>
        <v>-247.17000000000041</v>
      </c>
      <c r="V74" s="229"/>
      <c r="W74" s="58">
        <f>'20085'!X30</f>
        <v>0</v>
      </c>
      <c r="X74" s="232">
        <f t="shared" si="70"/>
        <v>-247.17000000000041</v>
      </c>
      <c r="Y74" s="229"/>
      <c r="Z74" s="58">
        <f>'20085'!AA30</f>
        <v>0</v>
      </c>
      <c r="AA74" s="232">
        <f t="shared" si="66"/>
        <v>-247.17000000000041</v>
      </c>
      <c r="AB74" s="229"/>
      <c r="AC74" s="58">
        <f>'20085'!AD30</f>
        <v>0</v>
      </c>
      <c r="AD74" s="232">
        <f t="shared" si="67"/>
        <v>-247.17000000000041</v>
      </c>
      <c r="AE74" s="229"/>
      <c r="AF74" s="58">
        <f>'20085'!AG30</f>
        <v>0</v>
      </c>
      <c r="AG74" s="232">
        <f t="shared" si="68"/>
        <v>-247.17000000000041</v>
      </c>
      <c r="AH74" s="229"/>
      <c r="AI74" s="58">
        <f>'20085'!AJ30</f>
        <v>0</v>
      </c>
      <c r="AJ74" s="232">
        <f t="shared" si="69"/>
        <v>-247.17000000000041</v>
      </c>
      <c r="AK74" s="229"/>
      <c r="AL74" s="58">
        <f>'20085'!AM30</f>
        <v>0</v>
      </c>
      <c r="AM74" s="232">
        <f t="shared" si="50"/>
        <v>-247.17000000000041</v>
      </c>
      <c r="AN74" s="229"/>
      <c r="AO74" s="58">
        <f>'20085'!AP30</f>
        <v>0</v>
      </c>
      <c r="AP74" s="232">
        <f t="shared" si="51"/>
        <v>-247.17000000000041</v>
      </c>
      <c r="AQ74" s="229"/>
      <c r="AR74" s="58">
        <f>'20085'!AS30</f>
        <v>0</v>
      </c>
      <c r="AS74" s="232">
        <f t="shared" si="52"/>
        <v>-247.17000000000041</v>
      </c>
      <c r="AT74" s="229"/>
      <c r="AU74" s="58">
        <f>'20085'!AV30</f>
        <v>0</v>
      </c>
      <c r="AV74" s="232">
        <f t="shared" si="53"/>
        <v>-247.17000000000041</v>
      </c>
      <c r="AX74" s="58">
        <f>'20085'!AY30</f>
        <v>1568.0000000000009</v>
      </c>
      <c r="AY74" s="262"/>
      <c r="AZ74" s="232">
        <f t="shared" si="54"/>
        <v>-1815.1700000000014</v>
      </c>
    </row>
    <row r="75" spans="1:52" ht="15" thickBot="1" x14ac:dyDescent="0.35">
      <c r="A75" s="8">
        <v>11844</v>
      </c>
      <c r="B75" s="49"/>
      <c r="C75" s="395">
        <v>476843</v>
      </c>
      <c r="D75" s="246" t="s">
        <v>2</v>
      </c>
      <c r="E75" s="495"/>
      <c r="F75" s="71">
        <f>IF(Validade!H64="","",Validade!H64)</f>
        <v>45437</v>
      </c>
      <c r="G75" s="94"/>
      <c r="H75" s="58">
        <f>'20085'!I35</f>
        <v>159999.9999999984</v>
      </c>
      <c r="I75" s="59">
        <f t="shared" si="47"/>
        <v>316843.00000000163</v>
      </c>
      <c r="J75" s="233"/>
      <c r="K75" s="58">
        <f>'20085'!L35</f>
        <v>0</v>
      </c>
      <c r="L75" s="232">
        <f t="shared" si="62"/>
        <v>316843.00000000163</v>
      </c>
      <c r="M75" s="235"/>
      <c r="N75" s="58">
        <f>'20085'!O35</f>
        <v>179999.9999999982</v>
      </c>
      <c r="O75" s="232">
        <f t="shared" si="63"/>
        <v>136843.00000000343</v>
      </c>
      <c r="P75" s="229"/>
      <c r="Q75" s="58">
        <f>'20085'!R35</f>
        <v>279999.99999999721</v>
      </c>
      <c r="R75" s="232">
        <f t="shared" si="64"/>
        <v>-143156.99999999377</v>
      </c>
      <c r="S75" s="229"/>
      <c r="T75" s="58">
        <f>'20085'!U35</f>
        <v>0</v>
      </c>
      <c r="U75" s="232">
        <f t="shared" si="65"/>
        <v>-143156.99999999377</v>
      </c>
      <c r="V75" s="229"/>
      <c r="W75" s="58">
        <f>'20085'!X35</f>
        <v>0</v>
      </c>
      <c r="X75" s="232">
        <f t="shared" si="70"/>
        <v>-143156.99999999377</v>
      </c>
      <c r="Y75" s="229"/>
      <c r="Z75" s="58">
        <f>'20085'!AA35</f>
        <v>0</v>
      </c>
      <c r="AA75" s="232">
        <f t="shared" si="66"/>
        <v>-143156.99999999377</v>
      </c>
      <c r="AB75" s="229"/>
      <c r="AC75" s="58">
        <f>'20085'!AD35</f>
        <v>0</v>
      </c>
      <c r="AD75" s="232">
        <f t="shared" si="67"/>
        <v>-143156.99999999377</v>
      </c>
      <c r="AE75" s="229"/>
      <c r="AF75" s="58">
        <f>'20085'!AG35</f>
        <v>0</v>
      </c>
      <c r="AG75" s="232">
        <f t="shared" si="68"/>
        <v>-143156.99999999377</v>
      </c>
      <c r="AH75" s="229"/>
      <c r="AI75" s="58">
        <f>'20085'!AJ35</f>
        <v>0</v>
      </c>
      <c r="AJ75" s="232">
        <f t="shared" si="69"/>
        <v>-143156.99999999377</v>
      </c>
      <c r="AK75" s="229"/>
      <c r="AL75" s="58">
        <f>'20085'!AM35</f>
        <v>0</v>
      </c>
      <c r="AM75" s="232">
        <f t="shared" si="50"/>
        <v>-143156.99999999377</v>
      </c>
      <c r="AN75" s="229"/>
      <c r="AO75" s="58">
        <f>'20085'!AP35</f>
        <v>0</v>
      </c>
      <c r="AP75" s="232">
        <f t="shared" si="51"/>
        <v>-143156.99999999377</v>
      </c>
      <c r="AQ75" s="229"/>
      <c r="AR75" s="58">
        <f>'20085'!AS35</f>
        <v>0</v>
      </c>
      <c r="AS75" s="232">
        <f t="shared" si="52"/>
        <v>-143156.99999999377</v>
      </c>
      <c r="AT75" s="229"/>
      <c r="AU75" s="58">
        <f>'20085'!AV35</f>
        <v>0</v>
      </c>
      <c r="AV75" s="232">
        <f t="shared" si="53"/>
        <v>-143156.99999999377</v>
      </c>
      <c r="AX75" s="58">
        <f>'20085'!AY35</f>
        <v>1119999.9999999888</v>
      </c>
      <c r="AY75" s="262"/>
      <c r="AZ75" s="232">
        <f t="shared" si="54"/>
        <v>-1263156.9999999825</v>
      </c>
    </row>
    <row r="76" spans="1:52" s="117" customFormat="1" ht="15" thickBot="1" x14ac:dyDescent="0.35">
      <c r="A76" s="116">
        <v>11845</v>
      </c>
      <c r="B76" s="114"/>
      <c r="C76" s="388">
        <v>82535</v>
      </c>
      <c r="D76" s="247" t="s">
        <v>2</v>
      </c>
      <c r="E76" s="495"/>
      <c r="F76" s="71">
        <f>IF(Validade!H65="","",Validade!H65)</f>
        <v>45324</v>
      </c>
      <c r="G76" s="94"/>
      <c r="H76" s="58">
        <f>'20086'!I35</f>
        <v>0</v>
      </c>
      <c r="I76" s="58">
        <f t="shared" si="47"/>
        <v>82535</v>
      </c>
      <c r="J76" s="241"/>
      <c r="K76" s="58">
        <f>'20086'!L35</f>
        <v>0</v>
      </c>
      <c r="L76" s="242">
        <f t="shared" si="62"/>
        <v>82535</v>
      </c>
      <c r="M76" s="243"/>
      <c r="N76" s="58">
        <f>'20086'!O35</f>
        <v>0</v>
      </c>
      <c r="O76" s="242">
        <f t="shared" si="63"/>
        <v>82535</v>
      </c>
      <c r="P76" s="244"/>
      <c r="Q76" s="58">
        <f>'20086'!R35</f>
        <v>0</v>
      </c>
      <c r="R76" s="242">
        <f t="shared" si="64"/>
        <v>82535</v>
      </c>
      <c r="S76" s="244"/>
      <c r="T76" s="58">
        <f>'20086'!U35</f>
        <v>0</v>
      </c>
      <c r="U76" s="242">
        <f t="shared" si="65"/>
        <v>82535</v>
      </c>
      <c r="V76" s="244"/>
      <c r="W76" s="58">
        <f>'20086'!X35</f>
        <v>0</v>
      </c>
      <c r="X76" s="242">
        <f t="shared" si="70"/>
        <v>82535</v>
      </c>
      <c r="Y76" s="244"/>
      <c r="Z76" s="58">
        <f>'20086'!AA35</f>
        <v>0</v>
      </c>
      <c r="AA76" s="242">
        <f t="shared" si="66"/>
        <v>82535</v>
      </c>
      <c r="AB76" s="244"/>
      <c r="AC76" s="58">
        <f>'20086'!AD35</f>
        <v>0</v>
      </c>
      <c r="AD76" s="242">
        <f t="shared" si="67"/>
        <v>82535</v>
      </c>
      <c r="AE76" s="244"/>
      <c r="AF76" s="58">
        <f>'20086'!AG35</f>
        <v>0</v>
      </c>
      <c r="AG76" s="242">
        <f t="shared" si="68"/>
        <v>82535</v>
      </c>
      <c r="AH76" s="244"/>
      <c r="AI76" s="58">
        <f>'20086'!AJ35</f>
        <v>0</v>
      </c>
      <c r="AJ76" s="242">
        <f t="shared" si="69"/>
        <v>82535</v>
      </c>
      <c r="AK76" s="244"/>
      <c r="AL76" s="58">
        <f>'20086'!AM35</f>
        <v>0</v>
      </c>
      <c r="AM76" s="242">
        <f t="shared" si="50"/>
        <v>82535</v>
      </c>
      <c r="AN76" s="244"/>
      <c r="AO76" s="58">
        <f>'20086'!AP35</f>
        <v>0</v>
      </c>
      <c r="AP76" s="242">
        <f t="shared" si="51"/>
        <v>82535</v>
      </c>
      <c r="AQ76" s="244"/>
      <c r="AR76" s="58">
        <f>'20086'!AS35</f>
        <v>0</v>
      </c>
      <c r="AS76" s="242">
        <f t="shared" si="52"/>
        <v>82535</v>
      </c>
      <c r="AT76" s="244"/>
      <c r="AU76" s="58">
        <f>'20086'!AV35</f>
        <v>0</v>
      </c>
      <c r="AV76" s="242">
        <f t="shared" si="53"/>
        <v>82535</v>
      </c>
      <c r="AX76" s="58">
        <f>'20086'!AY35</f>
        <v>79999.999999919994</v>
      </c>
      <c r="AY76" s="262"/>
      <c r="AZ76" s="242">
        <f t="shared" si="54"/>
        <v>2535.0000000800064</v>
      </c>
    </row>
    <row r="77" spans="1:52" ht="15" thickBot="1" x14ac:dyDescent="0.35">
      <c r="A77" s="8">
        <v>11853</v>
      </c>
      <c r="B77" s="49"/>
      <c r="C77" s="395">
        <v>13.8</v>
      </c>
      <c r="D77" s="246" t="s">
        <v>104</v>
      </c>
      <c r="E77" s="495"/>
      <c r="F77" s="71">
        <f>IF(Validade!H66="","",Validade!H66)</f>
        <v>45536</v>
      </c>
      <c r="G77" s="94"/>
      <c r="H77" s="58">
        <f>'20085'!I38</f>
        <v>3.2000000000016002</v>
      </c>
      <c r="I77" s="59">
        <f t="shared" si="47"/>
        <v>10.599999999998401</v>
      </c>
      <c r="J77" s="233"/>
      <c r="K77" s="58">
        <f>'20085'!L38</f>
        <v>0</v>
      </c>
      <c r="L77" s="232">
        <f t="shared" si="62"/>
        <v>10.599999999998401</v>
      </c>
      <c r="M77" s="235"/>
      <c r="N77" s="58">
        <f>'20085'!O38</f>
        <v>3.6000000000018004</v>
      </c>
      <c r="O77" s="232">
        <f t="shared" si="63"/>
        <v>6.9999999999966001</v>
      </c>
      <c r="P77" s="229"/>
      <c r="Q77" s="58">
        <f>'20085'!R38</f>
        <v>5.6000000000028001</v>
      </c>
      <c r="R77" s="232">
        <f t="shared" si="64"/>
        <v>1.3999999999938</v>
      </c>
      <c r="S77" s="229"/>
      <c r="T77" s="58">
        <f>'20085'!U38</f>
        <v>0</v>
      </c>
      <c r="U77" s="232">
        <f t="shared" si="65"/>
        <v>1.3999999999938</v>
      </c>
      <c r="V77" s="229"/>
      <c r="W77" s="58">
        <f>'20085'!X38</f>
        <v>0</v>
      </c>
      <c r="X77" s="232">
        <f t="shared" si="70"/>
        <v>1.3999999999938</v>
      </c>
      <c r="Y77" s="229"/>
      <c r="Z77" s="58">
        <f>'20085'!AA38</f>
        <v>0</v>
      </c>
      <c r="AA77" s="232">
        <f t="shared" si="66"/>
        <v>1.3999999999938</v>
      </c>
      <c r="AB77" s="229"/>
      <c r="AC77" s="58">
        <f>'20085'!AD38</f>
        <v>0</v>
      </c>
      <c r="AD77" s="232">
        <f t="shared" si="67"/>
        <v>1.3999999999938</v>
      </c>
      <c r="AE77" s="229"/>
      <c r="AF77" s="58">
        <f>'20085'!AG38</f>
        <v>0</v>
      </c>
      <c r="AG77" s="232">
        <f t="shared" si="68"/>
        <v>1.3999999999938</v>
      </c>
      <c r="AH77" s="229"/>
      <c r="AI77" s="58">
        <f>'20085'!AJ38</f>
        <v>0</v>
      </c>
      <c r="AJ77" s="232">
        <f t="shared" si="69"/>
        <v>1.3999999999938</v>
      </c>
      <c r="AK77" s="229"/>
      <c r="AL77" s="58">
        <f>'20085'!AM38</f>
        <v>0</v>
      </c>
      <c r="AM77" s="232">
        <f t="shared" si="50"/>
        <v>1.3999999999938</v>
      </c>
      <c r="AN77" s="229"/>
      <c r="AO77" s="58">
        <f>'20085'!AP38</f>
        <v>0</v>
      </c>
      <c r="AP77" s="232">
        <f t="shared" si="51"/>
        <v>1.3999999999938</v>
      </c>
      <c r="AQ77" s="229"/>
      <c r="AR77" s="58">
        <f>'20085'!AS38</f>
        <v>0</v>
      </c>
      <c r="AS77" s="232">
        <f t="shared" si="52"/>
        <v>1.3999999999938</v>
      </c>
      <c r="AT77" s="229"/>
      <c r="AU77" s="58">
        <f>'20085'!AV38</f>
        <v>0</v>
      </c>
      <c r="AV77" s="232">
        <f t="shared" si="53"/>
        <v>1.3999999999938</v>
      </c>
      <c r="AX77" s="58">
        <f>'20085'!AY38</f>
        <v>22.4000000000112</v>
      </c>
      <c r="AY77" s="262"/>
      <c r="AZ77" s="232">
        <f t="shared" si="54"/>
        <v>-21.000000000017401</v>
      </c>
    </row>
    <row r="78" spans="1:52" s="64" customFormat="1" ht="15" thickBot="1" x14ac:dyDescent="0.35">
      <c r="A78" s="116">
        <v>11854</v>
      </c>
      <c r="B78" s="114"/>
      <c r="C78" s="388">
        <v>1.3959999999999999</v>
      </c>
      <c r="D78" s="247" t="s">
        <v>104</v>
      </c>
      <c r="E78" s="495"/>
      <c r="F78" s="71">
        <f>IF(Validade!H67="","",Validade!H67)</f>
        <v>45536</v>
      </c>
      <c r="G78" s="94"/>
      <c r="H78" s="58">
        <f>'20086'!I38</f>
        <v>0</v>
      </c>
      <c r="I78" s="59">
        <f t="shared" ref="I78:I94" si="71">(C78+E78)-H78</f>
        <v>1.3959999999999999</v>
      </c>
      <c r="J78" s="238"/>
      <c r="K78" s="58">
        <f>'20086'!L38</f>
        <v>0</v>
      </c>
      <c r="L78" s="239">
        <f t="shared" si="62"/>
        <v>1.3959999999999999</v>
      </c>
      <c r="M78" s="234"/>
      <c r="N78" s="58">
        <f>'20086'!O38</f>
        <v>0</v>
      </c>
      <c r="O78" s="239">
        <f t="shared" si="63"/>
        <v>1.3959999999999999</v>
      </c>
      <c r="P78" s="240"/>
      <c r="Q78" s="58">
        <f>'20086'!R38</f>
        <v>0</v>
      </c>
      <c r="R78" s="239">
        <f t="shared" si="64"/>
        <v>1.3959999999999999</v>
      </c>
      <c r="S78" s="240"/>
      <c r="T78" s="58">
        <f>'20086'!U38</f>
        <v>0</v>
      </c>
      <c r="U78" s="239">
        <f t="shared" si="65"/>
        <v>1.3959999999999999</v>
      </c>
      <c r="V78" s="240"/>
      <c r="W78" s="58">
        <f>'20086'!X38</f>
        <v>0</v>
      </c>
      <c r="X78" s="239">
        <f t="shared" si="70"/>
        <v>1.3959999999999999</v>
      </c>
      <c r="Y78" s="240"/>
      <c r="Z78" s="58">
        <f>'20086'!AA38</f>
        <v>0</v>
      </c>
      <c r="AA78" s="239">
        <f t="shared" si="66"/>
        <v>1.3959999999999999</v>
      </c>
      <c r="AB78" s="240"/>
      <c r="AC78" s="58">
        <f>'20086'!AD38</f>
        <v>0</v>
      </c>
      <c r="AD78" s="239">
        <f t="shared" si="67"/>
        <v>1.3959999999999999</v>
      </c>
      <c r="AE78" s="240"/>
      <c r="AF78" s="58">
        <f>'20086'!AG38</f>
        <v>0</v>
      </c>
      <c r="AG78" s="239">
        <f t="shared" si="68"/>
        <v>1.3959999999999999</v>
      </c>
      <c r="AH78" s="240"/>
      <c r="AI78" s="58">
        <f>'20086'!AJ38</f>
        <v>0</v>
      </c>
      <c r="AJ78" s="239">
        <f t="shared" si="69"/>
        <v>1.3959999999999999</v>
      </c>
      <c r="AK78" s="240"/>
      <c r="AL78" s="58">
        <f>'20086'!AM38</f>
        <v>0</v>
      </c>
      <c r="AM78" s="239">
        <f t="shared" si="50"/>
        <v>1.3959999999999999</v>
      </c>
      <c r="AN78" s="240"/>
      <c r="AO78" s="58">
        <f>'20086'!AP38</f>
        <v>0</v>
      </c>
      <c r="AP78" s="239">
        <f t="shared" si="51"/>
        <v>1.3959999999999999</v>
      </c>
      <c r="AQ78" s="240"/>
      <c r="AR78" s="58">
        <f>'20086'!AS38</f>
        <v>0</v>
      </c>
      <c r="AS78" s="239">
        <f t="shared" si="52"/>
        <v>1.3959999999999999</v>
      </c>
      <c r="AT78" s="240"/>
      <c r="AU78" s="58">
        <f>'20086'!AV38</f>
        <v>0</v>
      </c>
      <c r="AV78" s="239">
        <f t="shared" si="53"/>
        <v>1.3959999999999999</v>
      </c>
      <c r="AX78" s="58">
        <f>'20086'!AY38</f>
        <v>1.5999999839999999</v>
      </c>
      <c r="AY78" s="262"/>
      <c r="AZ78" s="239">
        <f t="shared" si="54"/>
        <v>-0.20399998399999997</v>
      </c>
    </row>
    <row r="79" spans="1:52" ht="15" thickBot="1" x14ac:dyDescent="0.35">
      <c r="A79" s="8">
        <v>11856</v>
      </c>
      <c r="B79" s="49"/>
      <c r="C79" s="395">
        <v>356.88400000000001</v>
      </c>
      <c r="D79" s="246" t="s">
        <v>104</v>
      </c>
      <c r="E79" s="495"/>
      <c r="F79" s="71">
        <f>IF(Validade!H68="","",Validade!H68)</f>
        <v>46353</v>
      </c>
      <c r="G79" s="94"/>
      <c r="H79" s="58">
        <f>'20086'!I36+'20085'!I36</f>
        <v>159.99999999999841</v>
      </c>
      <c r="I79" s="59">
        <f t="shared" si="71"/>
        <v>196.88400000000161</v>
      </c>
      <c r="J79" s="233"/>
      <c r="K79" s="58">
        <f>'20086'!L36+'20085'!L36</f>
        <v>0</v>
      </c>
      <c r="L79" s="232">
        <f t="shared" si="62"/>
        <v>196.88400000000161</v>
      </c>
      <c r="M79" s="235"/>
      <c r="N79" s="58">
        <f>'20086'!O36+'20085'!O36</f>
        <v>179.99999999999821</v>
      </c>
      <c r="O79" s="232">
        <f t="shared" si="63"/>
        <v>16.884000000003397</v>
      </c>
      <c r="P79" s="229"/>
      <c r="Q79" s="58">
        <f>'20086'!R36+'20085'!R36</f>
        <v>279.99999999999721</v>
      </c>
      <c r="R79" s="232">
        <f t="shared" si="64"/>
        <v>-263.11599999999385</v>
      </c>
      <c r="S79" s="229"/>
      <c r="T79" s="58">
        <f>'20086'!U36+'20085'!U36</f>
        <v>0</v>
      </c>
      <c r="U79" s="232">
        <f t="shared" si="65"/>
        <v>-263.11599999999385</v>
      </c>
      <c r="V79" s="229"/>
      <c r="W79" s="58">
        <f>'20086'!X36+'20085'!X36</f>
        <v>0</v>
      </c>
      <c r="X79" s="232">
        <f t="shared" si="70"/>
        <v>-263.11599999999385</v>
      </c>
      <c r="Y79" s="229"/>
      <c r="Z79" s="58">
        <f>'20086'!AA36+'20085'!AA36</f>
        <v>0</v>
      </c>
      <c r="AA79" s="232">
        <f t="shared" si="66"/>
        <v>-263.11599999999385</v>
      </c>
      <c r="AB79" s="229"/>
      <c r="AC79" s="58">
        <f>'20086'!AD36+'20085'!AD36</f>
        <v>0</v>
      </c>
      <c r="AD79" s="232">
        <f t="shared" si="67"/>
        <v>-263.11599999999385</v>
      </c>
      <c r="AE79" s="229"/>
      <c r="AF79" s="58">
        <f>'20086'!AG36+'20085'!AG36</f>
        <v>0</v>
      </c>
      <c r="AG79" s="232">
        <f t="shared" si="68"/>
        <v>-263.11599999999385</v>
      </c>
      <c r="AH79" s="229"/>
      <c r="AI79" s="58">
        <f>'20086'!AJ36+'20085'!AJ36</f>
        <v>0</v>
      </c>
      <c r="AJ79" s="232">
        <f t="shared" si="69"/>
        <v>-263.11599999999385</v>
      </c>
      <c r="AK79" s="229"/>
      <c r="AL79" s="58">
        <f>'20086'!AM36+'20085'!AM36</f>
        <v>0</v>
      </c>
      <c r="AM79" s="232">
        <f t="shared" si="50"/>
        <v>-263.11599999999385</v>
      </c>
      <c r="AN79" s="229"/>
      <c r="AO79" s="58">
        <f>'20086'!AP36+'20085'!AP36</f>
        <v>0</v>
      </c>
      <c r="AP79" s="232">
        <f t="shared" si="51"/>
        <v>-263.11599999999385</v>
      </c>
      <c r="AQ79" s="229"/>
      <c r="AR79" s="58">
        <f>'20086'!AS36+'20085'!AS36</f>
        <v>0</v>
      </c>
      <c r="AS79" s="232">
        <f t="shared" si="52"/>
        <v>-263.11599999999385</v>
      </c>
      <c r="AT79" s="229"/>
      <c r="AU79" s="58">
        <f>'20086'!AV36+'20085'!AV36</f>
        <v>0</v>
      </c>
      <c r="AV79" s="232">
        <f t="shared" si="53"/>
        <v>-263.11599999999385</v>
      </c>
      <c r="AX79" s="58">
        <f>'20086'!AY36+'20085'!AY36</f>
        <v>1199.9999999991887</v>
      </c>
      <c r="AY79" s="262"/>
      <c r="AZ79" s="232">
        <f t="shared" si="54"/>
        <v>-1463.1159999991826</v>
      </c>
    </row>
    <row r="80" spans="1:52" ht="15" thickBot="1" x14ac:dyDescent="0.35">
      <c r="A80" s="8">
        <v>11867</v>
      </c>
      <c r="B80" s="114"/>
      <c r="C80" s="395">
        <v>114147</v>
      </c>
      <c r="D80" s="246" t="s">
        <v>2</v>
      </c>
      <c r="E80" s="495"/>
      <c r="F80" s="71">
        <f>IF(Validade!H69="","",Validade!H69)</f>
        <v>45442</v>
      </c>
      <c r="G80" s="94"/>
      <c r="H80" s="58">
        <f>'20090'!I43</f>
        <v>0</v>
      </c>
      <c r="I80" s="59">
        <f t="shared" si="71"/>
        <v>114147</v>
      </c>
      <c r="J80" s="233"/>
      <c r="K80" s="58">
        <f>'20090'!L43</f>
        <v>0</v>
      </c>
      <c r="L80" s="232">
        <f t="shared" si="62"/>
        <v>114147</v>
      </c>
      <c r="M80" s="229"/>
      <c r="N80" s="58">
        <f>'20090'!O43</f>
        <v>0</v>
      </c>
      <c r="O80" s="232">
        <f t="shared" ref="O80:O98" si="72">L80-N80</f>
        <v>114147</v>
      </c>
      <c r="P80" s="229"/>
      <c r="Q80" s="58">
        <f>'20090'!R43</f>
        <v>216669.99997499998</v>
      </c>
      <c r="R80" s="232">
        <f t="shared" ref="R80:R98" si="73">O80-Q80</f>
        <v>-102522.99997499998</v>
      </c>
      <c r="S80" s="229"/>
      <c r="T80" s="58">
        <f>'20090'!U43</f>
        <v>0</v>
      </c>
      <c r="U80" s="232">
        <f t="shared" ref="U80:U98" si="74">R80-T80</f>
        <v>-102522.99997499998</v>
      </c>
      <c r="V80" s="229"/>
      <c r="W80" s="58">
        <f>'20090'!X43</f>
        <v>0</v>
      </c>
      <c r="X80" s="232">
        <f t="shared" ref="X80:X98" si="75">U80-W80</f>
        <v>-102522.99997499998</v>
      </c>
      <c r="Y80" s="229"/>
      <c r="Z80" s="58">
        <f>'20090'!AA43</f>
        <v>0</v>
      </c>
      <c r="AA80" s="232">
        <f t="shared" ref="AA80:AA98" si="76">X80-Z80</f>
        <v>-102522.99997499998</v>
      </c>
      <c r="AB80" s="229"/>
      <c r="AC80" s="58">
        <f>'20090'!AD43</f>
        <v>0</v>
      </c>
      <c r="AD80" s="232">
        <f t="shared" ref="AD80:AD98" si="77">AA80-AC80</f>
        <v>-102522.99997499998</v>
      </c>
      <c r="AE80" s="229"/>
      <c r="AF80" s="58">
        <f>'20090'!AG43</f>
        <v>0</v>
      </c>
      <c r="AG80" s="232">
        <f t="shared" ref="AG80:AG98" si="78">AD80-AF80</f>
        <v>-102522.99997499998</v>
      </c>
      <c r="AH80" s="229"/>
      <c r="AI80" s="58">
        <f>'20090'!AJ43</f>
        <v>0</v>
      </c>
      <c r="AJ80" s="232">
        <f t="shared" ref="AJ80:AJ98" si="79">AG80-AI80</f>
        <v>-102522.99997499998</v>
      </c>
      <c r="AK80" s="229"/>
      <c r="AL80" s="58">
        <f>'20090'!AM43</f>
        <v>0</v>
      </c>
      <c r="AM80" s="232">
        <f t="shared" si="50"/>
        <v>-102522.99997499998</v>
      </c>
      <c r="AN80" s="229"/>
      <c r="AO80" s="58">
        <f>'20090'!AP43</f>
        <v>0</v>
      </c>
      <c r="AP80" s="232">
        <f t="shared" si="51"/>
        <v>-102522.99997499998</v>
      </c>
      <c r="AQ80" s="229"/>
      <c r="AR80" s="58">
        <f>'20090'!AS43</f>
        <v>0</v>
      </c>
      <c r="AS80" s="232">
        <f t="shared" si="52"/>
        <v>-102522.99997499998</v>
      </c>
      <c r="AT80" s="229"/>
      <c r="AU80" s="58">
        <f>'20090'!AV43</f>
        <v>0</v>
      </c>
      <c r="AV80" s="232">
        <f t="shared" si="53"/>
        <v>-102522.99997499998</v>
      </c>
      <c r="AX80" s="58">
        <f>'20090'!AY43</f>
        <v>910013.99989500002</v>
      </c>
      <c r="AY80" s="262"/>
      <c r="AZ80" s="232">
        <f t="shared" si="54"/>
        <v>-1012536.9998699999</v>
      </c>
    </row>
    <row r="81" spans="1:52" ht="15" thickBot="1" x14ac:dyDescent="0.35">
      <c r="A81" s="8">
        <v>11868</v>
      </c>
      <c r="B81" s="49"/>
      <c r="C81" s="472">
        <v>226106</v>
      </c>
      <c r="D81" s="246" t="s">
        <v>2</v>
      </c>
      <c r="E81" s="495"/>
      <c r="F81" s="71">
        <f>IF(Validade!H70="","",Validade!H70)</f>
        <v>45436</v>
      </c>
      <c r="G81" s="94"/>
      <c r="H81" s="58">
        <f>'20091'!I43</f>
        <v>64997.999995499995</v>
      </c>
      <c r="I81" s="59">
        <f t="shared" si="71"/>
        <v>161108.00000450001</v>
      </c>
      <c r="J81" s="233"/>
      <c r="K81" s="58">
        <f>'20091'!L43</f>
        <v>129995.99999099999</v>
      </c>
      <c r="L81" s="232">
        <f t="shared" si="62"/>
        <v>31112.000013500015</v>
      </c>
      <c r="M81" s="229"/>
      <c r="N81" s="58">
        <f>'20091'!O43</f>
        <v>21665.999998499999</v>
      </c>
      <c r="O81" s="232">
        <f t="shared" si="72"/>
        <v>9446.000015000016</v>
      </c>
      <c r="P81" s="229"/>
      <c r="Q81" s="58">
        <f>'20091'!R43</f>
        <v>303323.99997900001</v>
      </c>
      <c r="R81" s="232">
        <f t="shared" si="73"/>
        <v>-293877.99996400002</v>
      </c>
      <c r="S81" s="229"/>
      <c r="T81" s="58">
        <f>'20091'!U43</f>
        <v>0</v>
      </c>
      <c r="U81" s="232">
        <f t="shared" si="74"/>
        <v>-293877.99996400002</v>
      </c>
      <c r="V81" s="229"/>
      <c r="W81" s="58">
        <f>'20091'!X43</f>
        <v>0</v>
      </c>
      <c r="X81" s="232">
        <f t="shared" si="75"/>
        <v>-293877.99996400002</v>
      </c>
      <c r="Y81" s="229"/>
      <c r="Z81" s="58">
        <f>'20091'!AA43</f>
        <v>0</v>
      </c>
      <c r="AA81" s="232">
        <f t="shared" si="76"/>
        <v>-293877.99996400002</v>
      </c>
      <c r="AB81" s="229"/>
      <c r="AC81" s="58">
        <f>'20091'!AD43</f>
        <v>0</v>
      </c>
      <c r="AD81" s="232">
        <f t="shared" si="77"/>
        <v>-293877.99996400002</v>
      </c>
      <c r="AE81" s="229"/>
      <c r="AF81" s="58">
        <f>'20091'!AG43</f>
        <v>0</v>
      </c>
      <c r="AG81" s="232">
        <f t="shared" si="78"/>
        <v>-293877.99996400002</v>
      </c>
      <c r="AH81" s="229"/>
      <c r="AI81" s="58">
        <f>'20091'!AJ43</f>
        <v>0</v>
      </c>
      <c r="AJ81" s="232">
        <f t="shared" si="79"/>
        <v>-293877.99996400002</v>
      </c>
      <c r="AK81" s="229"/>
      <c r="AL81" s="58">
        <f>'20091'!AM43</f>
        <v>0</v>
      </c>
      <c r="AM81" s="232">
        <f t="shared" si="50"/>
        <v>-293877.99996400002</v>
      </c>
      <c r="AN81" s="229"/>
      <c r="AO81" s="58">
        <f>'20091'!AP43</f>
        <v>0</v>
      </c>
      <c r="AP81" s="232">
        <f t="shared" si="51"/>
        <v>-293877.99996400002</v>
      </c>
      <c r="AQ81" s="229"/>
      <c r="AR81" s="58">
        <f>'20091'!AS43</f>
        <v>0</v>
      </c>
      <c r="AS81" s="232">
        <f t="shared" si="52"/>
        <v>-293877.99996400002</v>
      </c>
      <c r="AT81" s="229"/>
      <c r="AU81" s="58">
        <f>'20091'!AV43</f>
        <v>0</v>
      </c>
      <c r="AV81" s="232">
        <f t="shared" si="53"/>
        <v>-293877.99996400002</v>
      </c>
      <c r="AX81" s="58">
        <f>'20091'!AY43</f>
        <v>1278293.9999114999</v>
      </c>
      <c r="AY81" s="262"/>
      <c r="AZ81" s="232">
        <f t="shared" si="54"/>
        <v>-1572171.9998754999</v>
      </c>
    </row>
    <row r="82" spans="1:52" ht="15" thickBot="1" x14ac:dyDescent="0.35">
      <c r="A82" s="8">
        <v>11869</v>
      </c>
      <c r="B82" s="49"/>
      <c r="C82" s="395">
        <v>267692</v>
      </c>
      <c r="D82" s="246" t="s">
        <v>2</v>
      </c>
      <c r="E82" s="495"/>
      <c r="F82" s="71">
        <f>IF(Validade!H71="","",Validade!H71)</f>
        <v>45457</v>
      </c>
      <c r="G82" s="94"/>
      <c r="H82" s="58">
        <f>'20087'!I48</f>
        <v>191999.9999999998</v>
      </c>
      <c r="I82" s="59">
        <f t="shared" si="71"/>
        <v>75692.000000000204</v>
      </c>
      <c r="J82" s="233"/>
      <c r="K82" s="58">
        <f>'20087'!L48</f>
        <v>0</v>
      </c>
      <c r="L82" s="232">
        <f t="shared" si="62"/>
        <v>75692.000000000204</v>
      </c>
      <c r="M82" s="229"/>
      <c r="N82" s="58">
        <f>'20087'!O48</f>
        <v>0</v>
      </c>
      <c r="O82" s="232">
        <f t="shared" si="72"/>
        <v>75692.000000000204</v>
      </c>
      <c r="P82" s="229"/>
      <c r="Q82" s="58">
        <f>'20087'!R48</f>
        <v>0</v>
      </c>
      <c r="R82" s="232">
        <f t="shared" si="73"/>
        <v>75692.000000000204</v>
      </c>
      <c r="S82" s="229"/>
      <c r="T82" s="58">
        <f>'20087'!U48</f>
        <v>0</v>
      </c>
      <c r="U82" s="232">
        <f t="shared" si="74"/>
        <v>75692.000000000204</v>
      </c>
      <c r="V82" s="229"/>
      <c r="W82" s="58">
        <f>'20087'!X48</f>
        <v>0</v>
      </c>
      <c r="X82" s="232">
        <f t="shared" si="75"/>
        <v>75692.000000000204</v>
      </c>
      <c r="Y82" s="229"/>
      <c r="Z82" s="58">
        <f>'20087'!AA48</f>
        <v>0</v>
      </c>
      <c r="AA82" s="232">
        <f t="shared" si="76"/>
        <v>75692.000000000204</v>
      </c>
      <c r="AB82" s="229"/>
      <c r="AC82" s="58">
        <f>'20087'!AD48</f>
        <v>0</v>
      </c>
      <c r="AD82" s="232">
        <f t="shared" si="77"/>
        <v>75692.000000000204</v>
      </c>
      <c r="AE82" s="229"/>
      <c r="AF82" s="58">
        <f>'20087'!AG48</f>
        <v>0</v>
      </c>
      <c r="AG82" s="232">
        <f t="shared" si="78"/>
        <v>75692.000000000204</v>
      </c>
      <c r="AH82" s="229"/>
      <c r="AI82" s="58">
        <f>'20087'!AJ48</f>
        <v>0</v>
      </c>
      <c r="AJ82" s="232">
        <f t="shared" si="79"/>
        <v>75692.000000000204</v>
      </c>
      <c r="AK82" s="229"/>
      <c r="AL82" s="58">
        <f>'20087'!AM48</f>
        <v>0</v>
      </c>
      <c r="AM82" s="232">
        <f t="shared" si="50"/>
        <v>75692.000000000204</v>
      </c>
      <c r="AN82" s="229"/>
      <c r="AO82" s="58">
        <f>'20087'!AP48</f>
        <v>0</v>
      </c>
      <c r="AP82" s="232">
        <f t="shared" si="51"/>
        <v>75692.000000000204</v>
      </c>
      <c r="AQ82" s="229"/>
      <c r="AR82" s="58">
        <f>'20087'!AS48</f>
        <v>0</v>
      </c>
      <c r="AS82" s="232">
        <f t="shared" si="52"/>
        <v>75692.000000000204</v>
      </c>
      <c r="AT82" s="229"/>
      <c r="AU82" s="58">
        <f>'20087'!AV48</f>
        <v>0</v>
      </c>
      <c r="AV82" s="232">
        <f t="shared" si="53"/>
        <v>75692.000000000204</v>
      </c>
      <c r="AX82" s="58">
        <f>'20087'!AY48</f>
        <v>1023999.999999999</v>
      </c>
      <c r="AY82" s="262"/>
      <c r="AZ82" s="232">
        <f t="shared" si="54"/>
        <v>-948307.99999999872</v>
      </c>
    </row>
    <row r="83" spans="1:52" ht="16.5" customHeight="1" thickBot="1" x14ac:dyDescent="0.35">
      <c r="A83" s="8">
        <v>11870</v>
      </c>
      <c r="B83" s="49"/>
      <c r="C83" s="395">
        <v>45490</v>
      </c>
      <c r="D83" s="246" t="s">
        <v>2</v>
      </c>
      <c r="E83" s="495">
        <v>191810</v>
      </c>
      <c r="F83" s="71">
        <f>IF(Validade!H72="","",Validade!H72)</f>
        <v>45345</v>
      </c>
      <c r="G83" s="94"/>
      <c r="H83" s="58">
        <f>'20088'!I47</f>
        <v>0</v>
      </c>
      <c r="I83" s="59">
        <f t="shared" si="71"/>
        <v>237300</v>
      </c>
      <c r="J83" s="233"/>
      <c r="K83" s="58">
        <f>'20088'!L47</f>
        <v>0</v>
      </c>
      <c r="L83" s="232">
        <f t="shared" si="62"/>
        <v>237300</v>
      </c>
      <c r="M83" s="229"/>
      <c r="N83" s="58">
        <f>'20088'!O47</f>
        <v>0</v>
      </c>
      <c r="O83" s="232">
        <f t="shared" si="72"/>
        <v>237300</v>
      </c>
      <c r="P83" s="229"/>
      <c r="Q83" s="58">
        <f>'20088'!R47</f>
        <v>0</v>
      </c>
      <c r="R83" s="232">
        <f t="shared" si="73"/>
        <v>237300</v>
      </c>
      <c r="S83" s="229"/>
      <c r="T83" s="58">
        <f>'20088'!U47</f>
        <v>0</v>
      </c>
      <c r="U83" s="232">
        <f t="shared" si="74"/>
        <v>237300</v>
      </c>
      <c r="V83" s="229"/>
      <c r="W83" s="58">
        <f>'20088'!X47</f>
        <v>0</v>
      </c>
      <c r="X83" s="232">
        <f t="shared" si="75"/>
        <v>237300</v>
      </c>
      <c r="Y83" s="229"/>
      <c r="Z83" s="58">
        <f>'20088'!AA47</f>
        <v>0</v>
      </c>
      <c r="AA83" s="232">
        <f t="shared" si="76"/>
        <v>237300</v>
      </c>
      <c r="AB83" s="229"/>
      <c r="AC83" s="58">
        <f>'20088'!AD47</f>
        <v>0</v>
      </c>
      <c r="AD83" s="232">
        <f t="shared" si="77"/>
        <v>237300</v>
      </c>
      <c r="AE83" s="229"/>
      <c r="AF83" s="58">
        <f>'20088'!AG47</f>
        <v>0</v>
      </c>
      <c r="AG83" s="232">
        <f t="shared" si="78"/>
        <v>237300</v>
      </c>
      <c r="AH83" s="229"/>
      <c r="AI83" s="58">
        <f>'20088'!AJ47</f>
        <v>0</v>
      </c>
      <c r="AJ83" s="232">
        <f t="shared" si="79"/>
        <v>237300</v>
      </c>
      <c r="AK83" s="229"/>
      <c r="AL83" s="58">
        <f>'20088'!AM47</f>
        <v>0</v>
      </c>
      <c r="AM83" s="232">
        <f t="shared" si="50"/>
        <v>237300</v>
      </c>
      <c r="AN83" s="229"/>
      <c r="AO83" s="58">
        <f>'20088'!AP47</f>
        <v>0</v>
      </c>
      <c r="AP83" s="232">
        <f t="shared" si="51"/>
        <v>237300</v>
      </c>
      <c r="AQ83" s="229"/>
      <c r="AR83" s="58">
        <f>'20088'!AS47</f>
        <v>0</v>
      </c>
      <c r="AS83" s="232">
        <f t="shared" si="52"/>
        <v>237300</v>
      </c>
      <c r="AT83" s="229"/>
      <c r="AU83" s="58">
        <f>'20088'!AV47</f>
        <v>0</v>
      </c>
      <c r="AV83" s="232">
        <f t="shared" si="53"/>
        <v>237300</v>
      </c>
      <c r="AX83" s="58">
        <f>'20088'!AY47</f>
        <v>1559999.9999999984</v>
      </c>
      <c r="AY83" s="262"/>
      <c r="AZ83" s="232">
        <f t="shared" si="54"/>
        <v>-1322699.9999999984</v>
      </c>
    </row>
    <row r="84" spans="1:52" ht="15" thickBot="1" x14ac:dyDescent="0.35">
      <c r="A84" s="8">
        <v>11871</v>
      </c>
      <c r="B84" s="114"/>
      <c r="C84" s="395">
        <v>333820</v>
      </c>
      <c r="D84" s="246" t="s">
        <v>2</v>
      </c>
      <c r="E84" s="495"/>
      <c r="F84" s="71">
        <f>IF(Validade!H73="","",Validade!H73)</f>
        <v>45345</v>
      </c>
      <c r="G84" s="94"/>
      <c r="H84" s="58">
        <f>'20100'!I46</f>
        <v>31199.999999999967</v>
      </c>
      <c r="I84" s="59">
        <f t="shared" si="71"/>
        <v>302620.00000000006</v>
      </c>
      <c r="J84" s="233"/>
      <c r="K84" s="58">
        <f>'20100'!L46</f>
        <v>257399.99999999974</v>
      </c>
      <c r="L84" s="232">
        <f t="shared" si="62"/>
        <v>45220.00000000032</v>
      </c>
      <c r="M84" s="229"/>
      <c r="N84" s="58">
        <f>'20100'!O46</f>
        <v>15599.999999999984</v>
      </c>
      <c r="O84" s="232">
        <f t="shared" si="72"/>
        <v>29620.000000000335</v>
      </c>
      <c r="P84" s="229"/>
      <c r="Q84" s="58">
        <f>'20100'!R46</f>
        <v>288599.99999999971</v>
      </c>
      <c r="R84" s="232">
        <f t="shared" si="73"/>
        <v>-258979.99999999936</v>
      </c>
      <c r="S84" s="229"/>
      <c r="T84" s="58">
        <f>'20100'!U46</f>
        <v>0</v>
      </c>
      <c r="U84" s="232">
        <f t="shared" si="74"/>
        <v>-258979.99999999936</v>
      </c>
      <c r="V84" s="229"/>
      <c r="W84" s="58">
        <f>'20100'!X46</f>
        <v>0</v>
      </c>
      <c r="X84" s="232">
        <f t="shared" si="75"/>
        <v>-258979.99999999936</v>
      </c>
      <c r="Y84" s="229"/>
      <c r="Z84" s="58">
        <f>'20100'!AA46</f>
        <v>0</v>
      </c>
      <c r="AA84" s="232">
        <f t="shared" si="76"/>
        <v>-258979.99999999936</v>
      </c>
      <c r="AB84" s="229"/>
      <c r="AC84" s="58">
        <f>'20100'!AD46</f>
        <v>0</v>
      </c>
      <c r="AD84" s="232">
        <f t="shared" si="77"/>
        <v>-258979.99999999936</v>
      </c>
      <c r="AE84" s="229"/>
      <c r="AF84" s="58">
        <f>'20100'!AG46</f>
        <v>0</v>
      </c>
      <c r="AG84" s="232">
        <f t="shared" si="78"/>
        <v>-258979.99999999936</v>
      </c>
      <c r="AH84" s="229"/>
      <c r="AI84" s="58">
        <f>'20100'!AJ46</f>
        <v>0</v>
      </c>
      <c r="AJ84" s="232">
        <f t="shared" si="79"/>
        <v>-258979.99999999936</v>
      </c>
      <c r="AK84" s="229"/>
      <c r="AL84" s="58">
        <f>'20100'!AM46</f>
        <v>0</v>
      </c>
      <c r="AM84" s="232">
        <f t="shared" si="50"/>
        <v>-258979.99999999936</v>
      </c>
      <c r="AN84" s="229"/>
      <c r="AO84" s="58">
        <f>'20100'!AP46</f>
        <v>0</v>
      </c>
      <c r="AP84" s="232">
        <f t="shared" si="51"/>
        <v>-258979.99999999936</v>
      </c>
      <c r="AQ84" s="229"/>
      <c r="AR84" s="58">
        <f>'20100'!AS46</f>
        <v>0</v>
      </c>
      <c r="AS84" s="232">
        <f t="shared" si="52"/>
        <v>-258979.99999999936</v>
      </c>
      <c r="AT84" s="229"/>
      <c r="AU84" s="58">
        <f>'20100'!AV46</f>
        <v>0</v>
      </c>
      <c r="AV84" s="232">
        <f t="shared" si="53"/>
        <v>-258979.99999999936</v>
      </c>
      <c r="AX84" s="58">
        <f>'20100'!AY46</f>
        <v>1045199.999999999</v>
      </c>
      <c r="AY84" s="262"/>
      <c r="AZ84" s="232">
        <f t="shared" si="54"/>
        <v>-1304179.9999999984</v>
      </c>
    </row>
    <row r="85" spans="1:52" ht="15" thickBot="1" x14ac:dyDescent="0.35">
      <c r="A85" s="8">
        <v>11872</v>
      </c>
      <c r="B85" s="114"/>
      <c r="C85" s="395">
        <v>591.20699999999999</v>
      </c>
      <c r="D85" s="246" t="s">
        <v>104</v>
      </c>
      <c r="E85" s="495"/>
      <c r="F85" s="71">
        <f>IF(Validade!H74="","",Validade!H74)</f>
        <v>46511</v>
      </c>
      <c r="G85" s="94"/>
      <c r="H85" s="58">
        <f>'20087'!I49+'20088'!I48+'20100'!I47</f>
        <v>223.19999999999976</v>
      </c>
      <c r="I85" s="59">
        <f t="shared" si="71"/>
        <v>368.00700000000023</v>
      </c>
      <c r="J85" s="233"/>
      <c r="K85" s="58">
        <f>'20087'!L49+'20088'!L48+'20100'!L47</f>
        <v>257.39999999999975</v>
      </c>
      <c r="L85" s="232">
        <f t="shared" si="62"/>
        <v>110.60700000000048</v>
      </c>
      <c r="M85" s="235"/>
      <c r="N85" s="58">
        <f>'20087'!O49+'20088'!O48+'20100'!O47</f>
        <v>15.599999999999985</v>
      </c>
      <c r="O85" s="232">
        <f t="shared" si="72"/>
        <v>95.007000000000502</v>
      </c>
      <c r="P85" s="229"/>
      <c r="Q85" s="58">
        <f>'20087'!R49+'20088'!R48+'20100'!R47</f>
        <v>288.59999999999974</v>
      </c>
      <c r="R85" s="232">
        <f t="shared" si="73"/>
        <v>-193.59299999999922</v>
      </c>
      <c r="S85" s="229"/>
      <c r="T85" s="58">
        <f>'20087'!U49+'20088'!U48+'20100'!U47</f>
        <v>0</v>
      </c>
      <c r="U85" s="232">
        <f t="shared" si="74"/>
        <v>-193.59299999999922</v>
      </c>
      <c r="V85" s="229"/>
      <c r="W85" s="58">
        <f>'20087'!X49+'20088'!X48+'20100'!X47</f>
        <v>0</v>
      </c>
      <c r="X85" s="232">
        <f t="shared" si="75"/>
        <v>-193.59299999999922</v>
      </c>
      <c r="Y85" s="229"/>
      <c r="Z85" s="58">
        <f>'20087'!AA49+'20088'!AA48+'20100'!AA47</f>
        <v>0</v>
      </c>
      <c r="AA85" s="232">
        <f t="shared" si="76"/>
        <v>-193.59299999999922</v>
      </c>
      <c r="AB85" s="229"/>
      <c r="AC85" s="58">
        <f>'20087'!AD49+'20088'!AD48+'20100'!AD47</f>
        <v>0</v>
      </c>
      <c r="AD85" s="232">
        <f t="shared" si="77"/>
        <v>-193.59299999999922</v>
      </c>
      <c r="AE85" s="229"/>
      <c r="AF85" s="58">
        <f>'20087'!AG49+'20088'!AG48+'20100'!AG47</f>
        <v>0</v>
      </c>
      <c r="AG85" s="232">
        <f t="shared" si="78"/>
        <v>-193.59299999999922</v>
      </c>
      <c r="AH85" s="229"/>
      <c r="AI85" s="58">
        <f>'20087'!AJ49+'20088'!AJ48+'20100'!AJ47</f>
        <v>0</v>
      </c>
      <c r="AJ85" s="232">
        <f t="shared" si="79"/>
        <v>-193.59299999999922</v>
      </c>
      <c r="AK85" s="229"/>
      <c r="AL85" s="58">
        <f>'20087'!AM49+'20088'!AM48+'20100'!AM47</f>
        <v>0</v>
      </c>
      <c r="AM85" s="232">
        <f t="shared" si="50"/>
        <v>-193.59299999999922</v>
      </c>
      <c r="AN85" s="229"/>
      <c r="AO85" s="58">
        <f>'20087'!AP49+'20088'!AP48+'20100'!AP47</f>
        <v>0</v>
      </c>
      <c r="AP85" s="232">
        <f t="shared" si="51"/>
        <v>-193.59299999999922</v>
      </c>
      <c r="AQ85" s="229"/>
      <c r="AR85" s="58">
        <f>'20087'!AS49+'20088'!AS48+'20100'!AS47</f>
        <v>0</v>
      </c>
      <c r="AS85" s="232">
        <f t="shared" si="52"/>
        <v>-193.59299999999922</v>
      </c>
      <c r="AT85" s="229"/>
      <c r="AU85" s="58">
        <f>'20087'!AV49+'20088'!AV48+'20100'!AV47</f>
        <v>0</v>
      </c>
      <c r="AV85" s="232">
        <f t="shared" si="53"/>
        <v>-193.59299999999922</v>
      </c>
      <c r="AX85" s="58">
        <f>'20087'!AY49+'20088'!AY48+'20100'!AY47</f>
        <v>3629.1999999999971</v>
      </c>
      <c r="AY85" s="262"/>
      <c r="AZ85" s="232">
        <f t="shared" si="54"/>
        <v>-3822.7929999999965</v>
      </c>
    </row>
    <row r="86" spans="1:52" ht="15" thickBot="1" x14ac:dyDescent="0.35">
      <c r="A86" s="8">
        <v>11873</v>
      </c>
      <c r="B86" s="114"/>
      <c r="C86" s="395">
        <v>248.131</v>
      </c>
      <c r="D86" s="246" t="s">
        <v>104</v>
      </c>
      <c r="E86" s="495"/>
      <c r="F86" s="71">
        <f>IF(Validade!H75="","",Validade!H75)</f>
        <v>45973</v>
      </c>
      <c r="G86" s="94"/>
      <c r="H86" s="58">
        <f>'20090'!I44+'20091'!I44</f>
        <v>64.99799999550001</v>
      </c>
      <c r="I86" s="59">
        <f t="shared" si="71"/>
        <v>183.13300000449999</v>
      </c>
      <c r="J86" s="233"/>
      <c r="K86" s="58">
        <f>'20090'!L44+'20091'!L44</f>
        <v>129.99599999100002</v>
      </c>
      <c r="L86" s="232">
        <f t="shared" si="62"/>
        <v>53.137000013499971</v>
      </c>
      <c r="M86" s="235"/>
      <c r="N86" s="58">
        <f>'20090'!O44+'20091'!O44</f>
        <v>21.665999998500002</v>
      </c>
      <c r="O86" s="232">
        <f t="shared" si="72"/>
        <v>31.471000014999969</v>
      </c>
      <c r="P86" s="229"/>
      <c r="Q86" s="58">
        <f>'20090'!R44+'20091'!R44</f>
        <v>519.99399995400006</v>
      </c>
      <c r="R86" s="232">
        <f t="shared" si="73"/>
        <v>-488.5229999390001</v>
      </c>
      <c r="S86" s="229"/>
      <c r="T86" s="58">
        <f>'20090'!U44+'20091'!U44</f>
        <v>0</v>
      </c>
      <c r="U86" s="232">
        <f t="shared" si="74"/>
        <v>-488.5229999390001</v>
      </c>
      <c r="V86" s="229"/>
      <c r="W86" s="58">
        <f>'20090'!X44+'20091'!X44</f>
        <v>0</v>
      </c>
      <c r="X86" s="232">
        <f t="shared" si="75"/>
        <v>-488.5229999390001</v>
      </c>
      <c r="Y86" s="229"/>
      <c r="Z86" s="58">
        <f>'20090'!AA44+'20091'!AA44</f>
        <v>0</v>
      </c>
      <c r="AA86" s="232">
        <f t="shared" si="76"/>
        <v>-488.5229999390001</v>
      </c>
      <c r="AB86" s="229"/>
      <c r="AC86" s="58">
        <f>'20090'!AD44+'20091'!AD44</f>
        <v>0</v>
      </c>
      <c r="AD86" s="232">
        <f t="shared" si="77"/>
        <v>-488.5229999390001</v>
      </c>
      <c r="AE86" s="229"/>
      <c r="AF86" s="58">
        <f>'20090'!AG44+'20091'!AG44</f>
        <v>0</v>
      </c>
      <c r="AG86" s="232">
        <f t="shared" si="78"/>
        <v>-488.5229999390001</v>
      </c>
      <c r="AH86" s="229"/>
      <c r="AI86" s="58">
        <f>'20090'!AJ44+'20091'!AJ44</f>
        <v>0</v>
      </c>
      <c r="AJ86" s="232">
        <f t="shared" si="79"/>
        <v>-488.5229999390001</v>
      </c>
      <c r="AK86" s="229"/>
      <c r="AL86" s="58">
        <f>'20090'!AM44+'20091'!AM44</f>
        <v>0</v>
      </c>
      <c r="AM86" s="232">
        <f t="shared" si="50"/>
        <v>-488.5229999390001</v>
      </c>
      <c r="AN86" s="229"/>
      <c r="AO86" s="58">
        <f>'20090'!AP44+'20091'!AP44</f>
        <v>0</v>
      </c>
      <c r="AP86" s="232">
        <f t="shared" si="51"/>
        <v>-488.5229999390001</v>
      </c>
      <c r="AQ86" s="229"/>
      <c r="AR86" s="58">
        <f>'20090'!AS44+'20091'!AS44</f>
        <v>0</v>
      </c>
      <c r="AS86" s="232">
        <f t="shared" si="52"/>
        <v>-488.5229999390001</v>
      </c>
      <c r="AT86" s="229"/>
      <c r="AU86" s="58">
        <f>'20090'!AV44+'20091'!AV44</f>
        <v>0</v>
      </c>
      <c r="AV86" s="232">
        <f t="shared" si="53"/>
        <v>-488.5229999390001</v>
      </c>
      <c r="AX86" s="58">
        <f>'20090'!AY44+'20091'!AY44</f>
        <v>2188.3079998065004</v>
      </c>
      <c r="AY86" s="262"/>
      <c r="AZ86" s="232">
        <f t="shared" si="54"/>
        <v>-2676.8309997455008</v>
      </c>
    </row>
    <row r="87" spans="1:52" ht="15" thickBot="1" x14ac:dyDescent="0.35">
      <c r="A87" s="8">
        <v>11875</v>
      </c>
      <c r="B87" s="114"/>
      <c r="C87" s="472">
        <v>859.09</v>
      </c>
      <c r="D87" s="246" t="s">
        <v>1</v>
      </c>
      <c r="E87" s="495">
        <v>6.84</v>
      </c>
      <c r="F87" s="71">
        <f>IF(Validade!H76="","",Validade!H76)</f>
        <v>45797</v>
      </c>
      <c r="G87" s="94"/>
      <c r="H87" s="58">
        <f>'20100'!I40</f>
        <v>39.999999999999964</v>
      </c>
      <c r="I87" s="59">
        <f t="shared" si="71"/>
        <v>825.93000000000006</v>
      </c>
      <c r="J87" s="233"/>
      <c r="K87" s="58">
        <f>'20100'!L40</f>
        <v>329.99999999999972</v>
      </c>
      <c r="L87" s="232">
        <f t="shared" si="62"/>
        <v>495.93000000000035</v>
      </c>
      <c r="M87" s="237"/>
      <c r="N87" s="58">
        <f>'20100'!O40</f>
        <v>19.999999999999982</v>
      </c>
      <c r="O87" s="232">
        <f t="shared" si="72"/>
        <v>475.93000000000035</v>
      </c>
      <c r="P87" s="229"/>
      <c r="Q87" s="58">
        <f>'20100'!R40</f>
        <v>369.99999999999966</v>
      </c>
      <c r="R87" s="232">
        <f t="shared" si="73"/>
        <v>105.93000000000069</v>
      </c>
      <c r="S87" s="229"/>
      <c r="T87" s="58">
        <f>'20100'!U40</f>
        <v>0</v>
      </c>
      <c r="U87" s="232">
        <f t="shared" si="74"/>
        <v>105.93000000000069</v>
      </c>
      <c r="V87" s="229"/>
      <c r="W87" s="58">
        <f>'20100'!X40</f>
        <v>0</v>
      </c>
      <c r="X87" s="232">
        <f t="shared" si="75"/>
        <v>105.93000000000069</v>
      </c>
      <c r="Y87" s="229"/>
      <c r="Z87" s="58">
        <f>'20100'!AA40</f>
        <v>0</v>
      </c>
      <c r="AA87" s="232">
        <f t="shared" si="76"/>
        <v>105.93000000000069</v>
      </c>
      <c r="AB87" s="229"/>
      <c r="AC87" s="58">
        <f>'20100'!AD40</f>
        <v>0</v>
      </c>
      <c r="AD87" s="232">
        <f t="shared" si="77"/>
        <v>105.93000000000069</v>
      </c>
      <c r="AE87" s="229"/>
      <c r="AF87" s="58">
        <f>'20100'!AG40</f>
        <v>0</v>
      </c>
      <c r="AG87" s="232">
        <f t="shared" si="78"/>
        <v>105.93000000000069</v>
      </c>
      <c r="AH87" s="229"/>
      <c r="AI87" s="58">
        <f>'20100'!AJ40</f>
        <v>0</v>
      </c>
      <c r="AJ87" s="232">
        <f t="shared" si="79"/>
        <v>105.93000000000069</v>
      </c>
      <c r="AK87" s="229"/>
      <c r="AL87" s="58">
        <f>'20100'!AM40</f>
        <v>0</v>
      </c>
      <c r="AM87" s="232">
        <f t="shared" si="50"/>
        <v>105.93000000000069</v>
      </c>
      <c r="AN87" s="229"/>
      <c r="AO87" s="58">
        <f>'20100'!AP40</f>
        <v>0</v>
      </c>
      <c r="AP87" s="232">
        <f t="shared" si="51"/>
        <v>105.93000000000069</v>
      </c>
      <c r="AQ87" s="229"/>
      <c r="AR87" s="58">
        <f>'20100'!AS40</f>
        <v>0</v>
      </c>
      <c r="AS87" s="232">
        <f t="shared" si="52"/>
        <v>105.93000000000069</v>
      </c>
      <c r="AT87" s="229"/>
      <c r="AU87" s="58">
        <f>'20100'!AV40</f>
        <v>0</v>
      </c>
      <c r="AV87" s="232">
        <f t="shared" si="53"/>
        <v>105.93000000000069</v>
      </c>
      <c r="AX87" s="58">
        <f>'20100'!AY40</f>
        <v>1339.9999999999989</v>
      </c>
      <c r="AY87" s="262"/>
      <c r="AZ87" s="232">
        <f t="shared" si="54"/>
        <v>-1234.0699999999981</v>
      </c>
    </row>
    <row r="88" spans="1:52" ht="15" thickBot="1" x14ac:dyDescent="0.35">
      <c r="A88" s="8">
        <v>11876</v>
      </c>
      <c r="B88" s="114"/>
      <c r="C88" s="395">
        <v>317.08999999999997</v>
      </c>
      <c r="D88" s="246" t="s">
        <v>1</v>
      </c>
      <c r="E88" s="495"/>
      <c r="F88" s="71">
        <f>IF(Validade!H77="","",Validade!H77)</f>
        <v>45324</v>
      </c>
      <c r="G88" s="94"/>
      <c r="H88" s="58">
        <f>'20087'!I42</f>
        <v>123.0000000000002</v>
      </c>
      <c r="I88" s="59">
        <f t="shared" si="71"/>
        <v>194.08999999999978</v>
      </c>
      <c r="J88" s="233"/>
      <c r="K88" s="58">
        <f>'20087'!L42</f>
        <v>0</v>
      </c>
      <c r="L88" s="232">
        <f t="shared" si="62"/>
        <v>194.08999999999978</v>
      </c>
      <c r="M88" s="237"/>
      <c r="N88" s="58">
        <f>'20087'!O42</f>
        <v>0</v>
      </c>
      <c r="O88" s="232">
        <f t="shared" si="72"/>
        <v>194.08999999999978</v>
      </c>
      <c r="P88" s="229"/>
      <c r="Q88" s="58">
        <f>'20087'!R42</f>
        <v>0</v>
      </c>
      <c r="R88" s="232">
        <f t="shared" si="73"/>
        <v>194.08999999999978</v>
      </c>
      <c r="S88" s="229"/>
      <c r="T88" s="58">
        <f>'20087'!U42</f>
        <v>0</v>
      </c>
      <c r="U88" s="232">
        <f t="shared" si="74"/>
        <v>194.08999999999978</v>
      </c>
      <c r="V88" s="229"/>
      <c r="W88" s="58">
        <f>'20087'!X42</f>
        <v>0</v>
      </c>
      <c r="X88" s="232">
        <f t="shared" si="75"/>
        <v>194.08999999999978</v>
      </c>
      <c r="Y88" s="229"/>
      <c r="Z88" s="58">
        <f>'20087'!AA42</f>
        <v>0</v>
      </c>
      <c r="AA88" s="232">
        <f t="shared" si="76"/>
        <v>194.08999999999978</v>
      </c>
      <c r="AB88" s="229"/>
      <c r="AC88" s="58">
        <f>'20087'!AD42</f>
        <v>0</v>
      </c>
      <c r="AD88" s="232">
        <f t="shared" si="77"/>
        <v>194.08999999999978</v>
      </c>
      <c r="AE88" s="229"/>
      <c r="AF88" s="58">
        <f>'20087'!AG42</f>
        <v>0</v>
      </c>
      <c r="AG88" s="232">
        <f t="shared" si="78"/>
        <v>194.08999999999978</v>
      </c>
      <c r="AH88" s="229"/>
      <c r="AI88" s="58">
        <f>'20087'!AJ42</f>
        <v>0</v>
      </c>
      <c r="AJ88" s="232">
        <f t="shared" si="79"/>
        <v>194.08999999999978</v>
      </c>
      <c r="AK88" s="229"/>
      <c r="AL88" s="58">
        <f>'20087'!AM42</f>
        <v>0</v>
      </c>
      <c r="AM88" s="232">
        <f t="shared" si="50"/>
        <v>194.08999999999978</v>
      </c>
      <c r="AN88" s="229"/>
      <c r="AO88" s="58">
        <f>'20087'!AP42</f>
        <v>0</v>
      </c>
      <c r="AP88" s="232">
        <f t="shared" si="51"/>
        <v>194.08999999999978</v>
      </c>
      <c r="AQ88" s="229"/>
      <c r="AR88" s="58">
        <f>'20087'!AS42</f>
        <v>0</v>
      </c>
      <c r="AS88" s="232">
        <f t="shared" si="52"/>
        <v>194.08999999999978</v>
      </c>
      <c r="AT88" s="229"/>
      <c r="AU88" s="58">
        <f>'20087'!AV42</f>
        <v>0</v>
      </c>
      <c r="AV88" s="232">
        <f t="shared" si="53"/>
        <v>194.08999999999978</v>
      </c>
      <c r="AX88" s="58">
        <f>'20087'!AY42</f>
        <v>656.00000000000102</v>
      </c>
      <c r="AY88" s="262"/>
      <c r="AZ88" s="232">
        <f t="shared" si="54"/>
        <v>-461.91000000000122</v>
      </c>
    </row>
    <row r="89" spans="1:52" ht="15" thickBot="1" x14ac:dyDescent="0.35">
      <c r="A89" s="8">
        <v>11877</v>
      </c>
      <c r="B89" s="114"/>
      <c r="C89" s="395">
        <v>528.45000000000005</v>
      </c>
      <c r="D89" s="246" t="s">
        <v>1</v>
      </c>
      <c r="E89" s="495"/>
      <c r="F89" s="71">
        <f>IF(Validade!H78="","",Validade!H78)</f>
        <v>45797</v>
      </c>
      <c r="G89" s="94"/>
      <c r="H89" s="58">
        <f>'20088'!I41</f>
        <v>0</v>
      </c>
      <c r="I89" s="59">
        <f t="shared" si="71"/>
        <v>528.45000000000005</v>
      </c>
      <c r="J89" s="233"/>
      <c r="K89" s="58">
        <f>'20088'!L41</f>
        <v>0</v>
      </c>
      <c r="L89" s="232">
        <f t="shared" si="62"/>
        <v>528.45000000000005</v>
      </c>
      <c r="M89" s="237"/>
      <c r="N89" s="58">
        <f>'20088'!O41</f>
        <v>0</v>
      </c>
      <c r="O89" s="232">
        <f t="shared" si="72"/>
        <v>528.45000000000005</v>
      </c>
      <c r="P89" s="229"/>
      <c r="Q89" s="58">
        <f>'20088'!R41</f>
        <v>0</v>
      </c>
      <c r="R89" s="232">
        <f t="shared" si="73"/>
        <v>528.45000000000005</v>
      </c>
      <c r="S89" s="229"/>
      <c r="T89" s="58">
        <f>'20088'!U41</f>
        <v>0</v>
      </c>
      <c r="U89" s="232">
        <f t="shared" si="74"/>
        <v>528.45000000000005</v>
      </c>
      <c r="V89" s="229"/>
      <c r="W89" s="58">
        <f>'20088'!X41</f>
        <v>0</v>
      </c>
      <c r="X89" s="232">
        <f t="shared" si="75"/>
        <v>528.45000000000005</v>
      </c>
      <c r="Y89" s="229"/>
      <c r="Z89" s="58">
        <f>'20088'!AA41</f>
        <v>0</v>
      </c>
      <c r="AA89" s="232">
        <f t="shared" si="76"/>
        <v>528.45000000000005</v>
      </c>
      <c r="AB89" s="229"/>
      <c r="AC89" s="58">
        <f>'20088'!AD41</f>
        <v>0</v>
      </c>
      <c r="AD89" s="232">
        <f t="shared" si="77"/>
        <v>528.45000000000005</v>
      </c>
      <c r="AE89" s="229"/>
      <c r="AF89" s="58">
        <f>'20088'!AG41</f>
        <v>0</v>
      </c>
      <c r="AG89" s="232">
        <f t="shared" si="78"/>
        <v>528.45000000000005</v>
      </c>
      <c r="AH89" s="229"/>
      <c r="AI89" s="58">
        <f>'20088'!AJ41</f>
        <v>0</v>
      </c>
      <c r="AJ89" s="232">
        <f t="shared" si="79"/>
        <v>528.45000000000005</v>
      </c>
      <c r="AK89" s="229"/>
      <c r="AL89" s="58">
        <f>'20088'!AM41</f>
        <v>0</v>
      </c>
      <c r="AM89" s="232">
        <f t="shared" si="50"/>
        <v>528.45000000000005</v>
      </c>
      <c r="AN89" s="229"/>
      <c r="AO89" s="58">
        <f>'20088'!AP41</f>
        <v>0</v>
      </c>
      <c r="AP89" s="232">
        <f t="shared" si="51"/>
        <v>528.45000000000005</v>
      </c>
      <c r="AQ89" s="229"/>
      <c r="AR89" s="58">
        <f>'20088'!AS41</f>
        <v>0</v>
      </c>
      <c r="AS89" s="232">
        <f t="shared" si="52"/>
        <v>528.45000000000005</v>
      </c>
      <c r="AT89" s="229"/>
      <c r="AU89" s="58">
        <f>'20088'!AV41</f>
        <v>0</v>
      </c>
      <c r="AV89" s="232">
        <f t="shared" si="53"/>
        <v>528.45000000000005</v>
      </c>
      <c r="AX89" s="58">
        <f>'20088'!AY41</f>
        <v>1799.9999999999975</v>
      </c>
      <c r="AY89" s="262"/>
      <c r="AZ89" s="232">
        <f t="shared" si="54"/>
        <v>-1271.5499999999975</v>
      </c>
    </row>
    <row r="90" spans="1:52" ht="15" thickBot="1" x14ac:dyDescent="0.35">
      <c r="A90" s="8">
        <v>11885</v>
      </c>
      <c r="B90" s="114"/>
      <c r="C90" s="395">
        <v>1873.25</v>
      </c>
      <c r="D90" s="246" t="s">
        <v>1</v>
      </c>
      <c r="E90" s="495"/>
      <c r="F90" s="71">
        <f>IF(Validade!H79="","",Validade!H79)</f>
        <v>45445</v>
      </c>
      <c r="G90" s="94"/>
      <c r="H90" s="58">
        <f>'20091'!I38</f>
        <v>300.00000000750003</v>
      </c>
      <c r="I90" s="59">
        <f t="shared" si="71"/>
        <v>1573.2499999924999</v>
      </c>
      <c r="J90" s="233"/>
      <c r="K90" s="58">
        <f>'20091'!L38</f>
        <v>1200.0000000300001</v>
      </c>
      <c r="L90" s="232">
        <f t="shared" ref="L90:L98" si="80">I90-K90</f>
        <v>373.24999996249971</v>
      </c>
      <c r="M90" s="237"/>
      <c r="N90" s="58">
        <f>'20091'!O38</f>
        <v>200.000000005</v>
      </c>
      <c r="O90" s="232">
        <f t="shared" si="72"/>
        <v>173.24999995749971</v>
      </c>
      <c r="P90" s="229"/>
      <c r="Q90" s="58">
        <f>'20091'!R38</f>
        <v>2800.0000000700002</v>
      </c>
      <c r="R90" s="232">
        <f t="shared" si="73"/>
        <v>-2626.7500001125004</v>
      </c>
      <c r="S90" s="229"/>
      <c r="T90" s="58">
        <f>'20091'!U38</f>
        <v>0</v>
      </c>
      <c r="U90" s="232">
        <f t="shared" si="74"/>
        <v>-2626.7500001125004</v>
      </c>
      <c r="V90" s="229"/>
      <c r="W90" s="58">
        <f>'20091'!X38</f>
        <v>0</v>
      </c>
      <c r="X90" s="232">
        <f t="shared" si="75"/>
        <v>-2626.7500001125004</v>
      </c>
      <c r="Y90" s="229"/>
      <c r="Z90" s="58">
        <f>'20091'!AA38</f>
        <v>0</v>
      </c>
      <c r="AA90" s="232">
        <f t="shared" si="76"/>
        <v>-2626.7500001125004</v>
      </c>
      <c r="AB90" s="229"/>
      <c r="AC90" s="58">
        <f>'20091'!AD38</f>
        <v>0</v>
      </c>
      <c r="AD90" s="232">
        <f t="shared" si="77"/>
        <v>-2626.7500001125004</v>
      </c>
      <c r="AE90" s="229"/>
      <c r="AF90" s="58">
        <f>'20091'!AG38</f>
        <v>0</v>
      </c>
      <c r="AG90" s="232">
        <f t="shared" si="78"/>
        <v>-2626.7500001125004</v>
      </c>
      <c r="AH90" s="229"/>
      <c r="AI90" s="58">
        <f>'20091'!AJ38</f>
        <v>0</v>
      </c>
      <c r="AJ90" s="232">
        <f t="shared" si="79"/>
        <v>-2626.7500001125004</v>
      </c>
      <c r="AK90" s="229"/>
      <c r="AL90" s="58">
        <f>'20091'!AM38</f>
        <v>0</v>
      </c>
      <c r="AM90" s="232">
        <f t="shared" si="50"/>
        <v>-2626.7500001125004</v>
      </c>
      <c r="AN90" s="229"/>
      <c r="AO90" s="58">
        <f>'20091'!AP38</f>
        <v>0</v>
      </c>
      <c r="AP90" s="232">
        <f t="shared" si="51"/>
        <v>-2626.7500001125004</v>
      </c>
      <c r="AQ90" s="229"/>
      <c r="AR90" s="58">
        <f>'20091'!AS38</f>
        <v>0</v>
      </c>
      <c r="AS90" s="232">
        <f t="shared" si="52"/>
        <v>-2626.7500001125004</v>
      </c>
      <c r="AT90" s="229"/>
      <c r="AU90" s="58">
        <f>'20091'!AV38</f>
        <v>0</v>
      </c>
      <c r="AV90" s="232">
        <f t="shared" si="53"/>
        <v>-2626.7500001125004</v>
      </c>
      <c r="AX90" s="58">
        <f>'20091'!AY38</f>
        <v>11800.000000295</v>
      </c>
      <c r="AY90" s="262"/>
      <c r="AZ90" s="232">
        <f t="shared" si="54"/>
        <v>-14426.750000407501</v>
      </c>
    </row>
    <row r="91" spans="1:52" ht="15" thickBot="1" x14ac:dyDescent="0.35">
      <c r="A91" s="8">
        <v>11886</v>
      </c>
      <c r="B91" s="114"/>
      <c r="C91" s="395">
        <v>636.48</v>
      </c>
      <c r="D91" s="246" t="s">
        <v>1</v>
      </c>
      <c r="E91" s="495"/>
      <c r="F91" s="71" t="str">
        <f>IF(Validade!H80="","",Validade!H80)</f>
        <v/>
      </c>
      <c r="G91" s="94"/>
      <c r="H91" s="58">
        <f>'20090'!I38</f>
        <v>0</v>
      </c>
      <c r="I91" s="59">
        <f t="shared" si="71"/>
        <v>636.48</v>
      </c>
      <c r="J91" s="233"/>
      <c r="K91" s="58">
        <f>'20090'!L38</f>
        <v>0</v>
      </c>
      <c r="L91" s="232">
        <f t="shared" si="80"/>
        <v>636.48</v>
      </c>
      <c r="M91" s="237"/>
      <c r="N91" s="58">
        <f>'20090'!O38</f>
        <v>0</v>
      </c>
      <c r="O91" s="232">
        <f t="shared" si="72"/>
        <v>636.48</v>
      </c>
      <c r="P91" s="229"/>
      <c r="Q91" s="58">
        <f>'20090'!R38</f>
        <v>1000.000000000001</v>
      </c>
      <c r="R91" s="232">
        <f t="shared" si="73"/>
        <v>-363.520000000001</v>
      </c>
      <c r="S91" s="229"/>
      <c r="T91" s="58">
        <f>'20090'!U38</f>
        <v>0</v>
      </c>
      <c r="U91" s="232">
        <f t="shared" si="74"/>
        <v>-363.520000000001</v>
      </c>
      <c r="V91" s="229"/>
      <c r="W91" s="58">
        <f>'20090'!X38</f>
        <v>0</v>
      </c>
      <c r="X91" s="232">
        <f t="shared" si="75"/>
        <v>-363.520000000001</v>
      </c>
      <c r="Y91" s="229"/>
      <c r="Z91" s="58">
        <f>'20090'!AA38</f>
        <v>0</v>
      </c>
      <c r="AA91" s="232">
        <f t="shared" si="76"/>
        <v>-363.520000000001</v>
      </c>
      <c r="AB91" s="229"/>
      <c r="AC91" s="58">
        <f>'20090'!AD38</f>
        <v>0</v>
      </c>
      <c r="AD91" s="232">
        <f t="shared" si="77"/>
        <v>-363.520000000001</v>
      </c>
      <c r="AE91" s="229"/>
      <c r="AF91" s="58">
        <f>'20090'!AG38</f>
        <v>0</v>
      </c>
      <c r="AG91" s="232">
        <f t="shared" si="78"/>
        <v>-363.520000000001</v>
      </c>
      <c r="AH91" s="229"/>
      <c r="AI91" s="58">
        <f>'20090'!AJ38</f>
        <v>0</v>
      </c>
      <c r="AJ91" s="232">
        <f t="shared" si="79"/>
        <v>-363.520000000001</v>
      </c>
      <c r="AK91" s="229"/>
      <c r="AL91" s="58">
        <f>'20090'!AM38</f>
        <v>0</v>
      </c>
      <c r="AM91" s="232">
        <f t="shared" si="50"/>
        <v>-363.520000000001</v>
      </c>
      <c r="AN91" s="229"/>
      <c r="AO91" s="58">
        <f>'20090'!AP38</f>
        <v>0</v>
      </c>
      <c r="AP91" s="232">
        <f t="shared" si="51"/>
        <v>-363.520000000001</v>
      </c>
      <c r="AQ91" s="229"/>
      <c r="AR91" s="58">
        <f>'20090'!AS38</f>
        <v>0</v>
      </c>
      <c r="AS91" s="232">
        <f t="shared" si="52"/>
        <v>-363.520000000001</v>
      </c>
      <c r="AT91" s="229"/>
      <c r="AU91" s="58">
        <f>'20090'!AV38</f>
        <v>0</v>
      </c>
      <c r="AV91" s="232">
        <f t="shared" si="53"/>
        <v>-363.520000000001</v>
      </c>
      <c r="AX91" s="58">
        <f>'20090'!AY38</f>
        <v>4200.0000000000045</v>
      </c>
      <c r="AY91" s="262"/>
      <c r="AZ91" s="232">
        <f t="shared" si="54"/>
        <v>-4563.5200000000059</v>
      </c>
    </row>
    <row r="92" spans="1:52" ht="15" thickBot="1" x14ac:dyDescent="0.35">
      <c r="A92" s="8">
        <v>11887</v>
      </c>
      <c r="B92" s="114"/>
      <c r="C92" s="395">
        <v>398.93200000000002</v>
      </c>
      <c r="D92" s="246" t="s">
        <v>1</v>
      </c>
      <c r="E92" s="495"/>
      <c r="F92" s="71">
        <f>IF(Validade!H81="","",Validade!H81)</f>
        <v>46047</v>
      </c>
      <c r="G92" s="94"/>
      <c r="H92" s="58">
        <f>'20091'!I37</f>
        <v>59.999999999998494</v>
      </c>
      <c r="I92" s="59">
        <f t="shared" si="71"/>
        <v>338.93200000000149</v>
      </c>
      <c r="J92" s="233"/>
      <c r="K92" s="58">
        <f>'20091'!L37</f>
        <v>239.99999999999397</v>
      </c>
      <c r="L92" s="232">
        <f t="shared" si="80"/>
        <v>98.93200000000752</v>
      </c>
      <c r="M92" s="237"/>
      <c r="N92" s="58">
        <f>'20091'!O37</f>
        <v>39.999999999998998</v>
      </c>
      <c r="O92" s="232">
        <f t="shared" si="72"/>
        <v>58.932000000008522</v>
      </c>
      <c r="P92" s="229"/>
      <c r="Q92" s="58">
        <f>'20091'!R37</f>
        <v>559.99999999998602</v>
      </c>
      <c r="R92" s="232">
        <f t="shared" si="73"/>
        <v>-501.06799999997747</v>
      </c>
      <c r="S92" s="229"/>
      <c r="T92" s="58">
        <f>'20091'!U37</f>
        <v>0</v>
      </c>
      <c r="U92" s="232">
        <f t="shared" si="74"/>
        <v>-501.06799999997747</v>
      </c>
      <c r="V92" s="229"/>
      <c r="W92" s="58">
        <f>'20091'!X37</f>
        <v>0</v>
      </c>
      <c r="X92" s="232">
        <f t="shared" si="75"/>
        <v>-501.06799999997747</v>
      </c>
      <c r="Y92" s="229"/>
      <c r="Z92" s="58">
        <f>'20091'!AA37</f>
        <v>0</v>
      </c>
      <c r="AA92" s="232">
        <f t="shared" si="76"/>
        <v>-501.06799999997747</v>
      </c>
      <c r="AB92" s="229"/>
      <c r="AC92" s="58">
        <f>'20091'!AD37</f>
        <v>0</v>
      </c>
      <c r="AD92" s="232">
        <f t="shared" si="77"/>
        <v>-501.06799999997747</v>
      </c>
      <c r="AE92" s="229"/>
      <c r="AF92" s="58">
        <f>'20091'!AG37</f>
        <v>0</v>
      </c>
      <c r="AG92" s="232">
        <f t="shared" si="78"/>
        <v>-501.06799999997747</v>
      </c>
      <c r="AH92" s="229"/>
      <c r="AI92" s="58">
        <f>'20091'!AJ37</f>
        <v>0</v>
      </c>
      <c r="AJ92" s="232">
        <f t="shared" si="79"/>
        <v>-501.06799999997747</v>
      </c>
      <c r="AK92" s="229"/>
      <c r="AL92" s="58">
        <f>'20091'!AM37</f>
        <v>0</v>
      </c>
      <c r="AM92" s="232">
        <f t="shared" ref="AM92:AM98" si="81">AJ92-AL92</f>
        <v>-501.06799999997747</v>
      </c>
      <c r="AN92" s="229"/>
      <c r="AO92" s="58">
        <f>'20091'!AP37</f>
        <v>0</v>
      </c>
      <c r="AP92" s="232">
        <f t="shared" ref="AP92:AP98" si="82">AM92-AO92</f>
        <v>-501.06799999997747</v>
      </c>
      <c r="AQ92" s="229"/>
      <c r="AR92" s="58">
        <f>'20091'!AS37</f>
        <v>0</v>
      </c>
      <c r="AS92" s="232">
        <f t="shared" ref="AS92:AS98" si="83">AP92-AR92</f>
        <v>-501.06799999997747</v>
      </c>
      <c r="AT92" s="229"/>
      <c r="AU92" s="58">
        <f>'20091'!AV37</f>
        <v>0</v>
      </c>
      <c r="AV92" s="232">
        <f t="shared" ref="AV92:AV98" si="84">AS92-AU92</f>
        <v>-501.06799999997747</v>
      </c>
      <c r="AX92" s="58">
        <f>'20091'!AY37</f>
        <v>2359.9999999999409</v>
      </c>
      <c r="AY92" s="262"/>
      <c r="AZ92" s="232">
        <f t="shared" si="54"/>
        <v>-2861.0679999999184</v>
      </c>
    </row>
    <row r="93" spans="1:52" ht="15" thickBot="1" x14ac:dyDescent="0.35">
      <c r="A93" s="8">
        <v>11888</v>
      </c>
      <c r="B93" s="114"/>
      <c r="C93" s="395">
        <v>351.28</v>
      </c>
      <c r="D93" s="246" t="s">
        <v>1</v>
      </c>
      <c r="E93" s="495"/>
      <c r="F93" s="71">
        <f>IF(Validade!H82="","",Validade!H82)</f>
        <v>46144</v>
      </c>
      <c r="G93" s="94"/>
      <c r="H93" s="58">
        <f>'20090'!I37</f>
        <v>0</v>
      </c>
      <c r="I93" s="59">
        <f t="shared" si="71"/>
        <v>351.28</v>
      </c>
      <c r="J93" s="233"/>
      <c r="K93" s="58">
        <f>'20090'!L37</f>
        <v>0</v>
      </c>
      <c r="L93" s="232">
        <f t="shared" si="80"/>
        <v>351.28</v>
      </c>
      <c r="M93" s="237"/>
      <c r="N93" s="58">
        <f>'20090'!O37</f>
        <v>0</v>
      </c>
      <c r="O93" s="232">
        <f t="shared" si="72"/>
        <v>351.28</v>
      </c>
      <c r="P93" s="229"/>
      <c r="Q93" s="58">
        <f>'20090'!R37</f>
        <v>249.99999999999966</v>
      </c>
      <c r="R93" s="232">
        <f t="shared" si="73"/>
        <v>101.28000000000031</v>
      </c>
      <c r="S93" s="229"/>
      <c r="T93" s="58">
        <f>'20090'!U37</f>
        <v>0</v>
      </c>
      <c r="U93" s="232">
        <f t="shared" si="74"/>
        <v>101.28000000000031</v>
      </c>
      <c r="V93" s="229"/>
      <c r="W93" s="58">
        <f>'20090'!X37</f>
        <v>0</v>
      </c>
      <c r="X93" s="232">
        <f t="shared" si="75"/>
        <v>101.28000000000031</v>
      </c>
      <c r="Y93" s="229"/>
      <c r="Z93" s="58">
        <f>'20090'!AA37</f>
        <v>0</v>
      </c>
      <c r="AA93" s="232">
        <f t="shared" si="76"/>
        <v>101.28000000000031</v>
      </c>
      <c r="AB93" s="229"/>
      <c r="AC93" s="58">
        <f>'20090'!AD37</f>
        <v>0</v>
      </c>
      <c r="AD93" s="232">
        <f t="shared" si="77"/>
        <v>101.28000000000031</v>
      </c>
      <c r="AE93" s="229"/>
      <c r="AF93" s="58">
        <f>'20090'!AG37</f>
        <v>0</v>
      </c>
      <c r="AG93" s="232">
        <f t="shared" si="78"/>
        <v>101.28000000000031</v>
      </c>
      <c r="AH93" s="229"/>
      <c r="AI93" s="58">
        <f>'20090'!AJ37</f>
        <v>0</v>
      </c>
      <c r="AJ93" s="232">
        <f t="shared" si="79"/>
        <v>101.28000000000031</v>
      </c>
      <c r="AK93" s="229"/>
      <c r="AL93" s="58">
        <f>'20090'!AM37</f>
        <v>0</v>
      </c>
      <c r="AM93" s="232">
        <f t="shared" si="81"/>
        <v>101.28000000000031</v>
      </c>
      <c r="AN93" s="229"/>
      <c r="AO93" s="58">
        <f>'20090'!AP37</f>
        <v>0</v>
      </c>
      <c r="AP93" s="232">
        <f t="shared" si="82"/>
        <v>101.28000000000031</v>
      </c>
      <c r="AQ93" s="229"/>
      <c r="AR93" s="58">
        <f>'20090'!AS37</f>
        <v>0</v>
      </c>
      <c r="AS93" s="232">
        <f t="shared" si="83"/>
        <v>101.28000000000031</v>
      </c>
      <c r="AT93" s="229"/>
      <c r="AU93" s="58">
        <f>'20090'!AV37</f>
        <v>0</v>
      </c>
      <c r="AV93" s="232">
        <f t="shared" si="84"/>
        <v>101.28000000000031</v>
      </c>
      <c r="AX93" s="58">
        <f>'20090'!AY37</f>
        <v>1049.9999999999984</v>
      </c>
      <c r="AY93" s="262"/>
      <c r="AZ93" s="232">
        <f t="shared" si="54"/>
        <v>-948.71999999999809</v>
      </c>
    </row>
    <row r="94" spans="1:52" ht="15" thickBot="1" x14ac:dyDescent="0.35">
      <c r="A94" s="8">
        <v>11892</v>
      </c>
      <c r="B94" s="114"/>
      <c r="C94" s="395">
        <v>12.103</v>
      </c>
      <c r="D94" s="246" t="s">
        <v>104</v>
      </c>
      <c r="E94" s="495"/>
      <c r="F94" s="71">
        <f>IF(Validade!H83="","",Validade!H83)</f>
        <v>45423</v>
      </c>
      <c r="G94" s="94"/>
      <c r="H94" s="58">
        <f>'20100'!I49</f>
        <v>0.62399999999999933</v>
      </c>
      <c r="I94" s="59">
        <f t="shared" si="71"/>
        <v>11.479000000000001</v>
      </c>
      <c r="J94" s="233"/>
      <c r="K94" s="58">
        <f>'20100'!L49</f>
        <v>5.1479999999999944</v>
      </c>
      <c r="L94" s="232">
        <f t="shared" si="80"/>
        <v>6.3310000000000066</v>
      </c>
      <c r="M94" s="229"/>
      <c r="N94" s="58">
        <f>'20100'!O49</f>
        <v>0.31199999999999967</v>
      </c>
      <c r="O94" s="232">
        <f t="shared" si="72"/>
        <v>6.0190000000000072</v>
      </c>
      <c r="P94" s="229"/>
      <c r="Q94" s="58">
        <f>'20100'!R49</f>
        <v>5.771999999999994</v>
      </c>
      <c r="R94" s="232">
        <f t="shared" si="73"/>
        <v>0.24700000000001321</v>
      </c>
      <c r="S94" s="229"/>
      <c r="T94" s="58">
        <f>'20100'!U49</f>
        <v>0</v>
      </c>
      <c r="U94" s="232">
        <f t="shared" si="74"/>
        <v>0.24700000000001321</v>
      </c>
      <c r="V94" s="229"/>
      <c r="W94" s="58">
        <f>'20100'!X49</f>
        <v>0</v>
      </c>
      <c r="X94" s="232">
        <f t="shared" si="75"/>
        <v>0.24700000000001321</v>
      </c>
      <c r="Y94" s="229"/>
      <c r="Z94" s="58">
        <f>'20100'!AA49</f>
        <v>0</v>
      </c>
      <c r="AA94" s="232">
        <f t="shared" si="76"/>
        <v>0.24700000000001321</v>
      </c>
      <c r="AB94" s="229"/>
      <c r="AC94" s="58">
        <f>'20100'!AD49</f>
        <v>0</v>
      </c>
      <c r="AD94" s="232">
        <f t="shared" si="77"/>
        <v>0.24700000000001321</v>
      </c>
      <c r="AE94" s="229"/>
      <c r="AF94" s="58">
        <f>'20100'!AG49</f>
        <v>0</v>
      </c>
      <c r="AG94" s="232">
        <f t="shared" si="78"/>
        <v>0.24700000000001321</v>
      </c>
      <c r="AH94" s="229"/>
      <c r="AI94" s="58">
        <f>'20100'!AJ49</f>
        <v>0</v>
      </c>
      <c r="AJ94" s="232">
        <f t="shared" si="79"/>
        <v>0.24700000000001321</v>
      </c>
      <c r="AK94" s="229"/>
      <c r="AL94" s="58">
        <f>'20100'!AM49</f>
        <v>0</v>
      </c>
      <c r="AM94" s="232">
        <f t="shared" si="81"/>
        <v>0.24700000000001321</v>
      </c>
      <c r="AN94" s="229"/>
      <c r="AO94" s="58">
        <f>'20100'!AP49</f>
        <v>0</v>
      </c>
      <c r="AP94" s="232">
        <f t="shared" si="82"/>
        <v>0.24700000000001321</v>
      </c>
      <c r="AQ94" s="229"/>
      <c r="AR94" s="58">
        <f>'20100'!AS49</f>
        <v>0</v>
      </c>
      <c r="AS94" s="232">
        <f t="shared" si="83"/>
        <v>0.24700000000001321</v>
      </c>
      <c r="AT94" s="229"/>
      <c r="AU94" s="58">
        <f>'20100'!AV49</f>
        <v>0</v>
      </c>
      <c r="AV94" s="232">
        <f t="shared" si="84"/>
        <v>0.24700000000001321</v>
      </c>
      <c r="AX94" s="58">
        <f>'20100'!AY49</f>
        <v>20.903999999999979</v>
      </c>
      <c r="AY94" s="262"/>
      <c r="AZ94" s="232">
        <f t="shared" si="54"/>
        <v>-20.656999999999965</v>
      </c>
    </row>
    <row r="95" spans="1:52" ht="15" thickBot="1" x14ac:dyDescent="0.35">
      <c r="A95" s="8">
        <v>11893</v>
      </c>
      <c r="B95" s="49"/>
      <c r="C95" s="395">
        <v>11.151999999999999</v>
      </c>
      <c r="D95" s="246" t="s">
        <v>104</v>
      </c>
      <c r="E95" s="495"/>
      <c r="F95" s="71">
        <f>IF(Validade!H84="","",Validade!H84)</f>
        <v>45423</v>
      </c>
      <c r="G95" s="94"/>
      <c r="H95" s="58">
        <f>'20091'!I46</f>
        <v>1.3020000000000007</v>
      </c>
      <c r="I95" s="59">
        <f>(C95+E95)-H95</f>
        <v>9.8499999999999979</v>
      </c>
      <c r="J95" s="233"/>
      <c r="K95" s="58">
        <f>'20091'!L46</f>
        <v>2.6040000000000014</v>
      </c>
      <c r="L95" s="232">
        <f t="shared" si="80"/>
        <v>7.2459999999999969</v>
      </c>
      <c r="M95" s="229"/>
      <c r="N95" s="58">
        <f>'20091'!O46</f>
        <v>0.43400000000000022</v>
      </c>
      <c r="O95" s="232">
        <f t="shared" si="72"/>
        <v>6.8119999999999967</v>
      </c>
      <c r="P95" s="229"/>
      <c r="Q95" s="58">
        <f>'20091'!R46</f>
        <v>6.0760000000000032</v>
      </c>
      <c r="R95" s="232">
        <f t="shared" si="73"/>
        <v>0.73599999999999355</v>
      </c>
      <c r="S95" s="229"/>
      <c r="T95" s="58">
        <f>'20091'!U46</f>
        <v>0</v>
      </c>
      <c r="U95" s="232">
        <f t="shared" si="74"/>
        <v>0.73599999999999355</v>
      </c>
      <c r="V95" s="229"/>
      <c r="W95" s="58">
        <f>'20091'!X46</f>
        <v>0</v>
      </c>
      <c r="X95" s="232">
        <f t="shared" si="75"/>
        <v>0.73599999999999355</v>
      </c>
      <c r="Y95" s="229"/>
      <c r="Z95" s="58">
        <f>'20091'!AA46</f>
        <v>0</v>
      </c>
      <c r="AA95" s="232">
        <f t="shared" si="76"/>
        <v>0.73599999999999355</v>
      </c>
      <c r="AB95" s="229"/>
      <c r="AC95" s="58">
        <f>'20091'!AD46</f>
        <v>0</v>
      </c>
      <c r="AD95" s="232">
        <f t="shared" si="77"/>
        <v>0.73599999999999355</v>
      </c>
      <c r="AE95" s="229"/>
      <c r="AF95" s="58">
        <f>'20091'!AG46</f>
        <v>0</v>
      </c>
      <c r="AG95" s="232">
        <f t="shared" si="78"/>
        <v>0.73599999999999355</v>
      </c>
      <c r="AH95" s="229"/>
      <c r="AI95" s="58">
        <f>'20091'!AJ46</f>
        <v>0</v>
      </c>
      <c r="AJ95" s="232">
        <f t="shared" si="79"/>
        <v>0.73599999999999355</v>
      </c>
      <c r="AK95" s="229"/>
      <c r="AL95" s="58">
        <f>'20091'!AM46</f>
        <v>0</v>
      </c>
      <c r="AM95" s="232">
        <f t="shared" si="81"/>
        <v>0.73599999999999355</v>
      </c>
      <c r="AN95" s="229"/>
      <c r="AO95" s="58">
        <f>'20091'!AP46</f>
        <v>0</v>
      </c>
      <c r="AP95" s="232">
        <f t="shared" si="82"/>
        <v>0.73599999999999355</v>
      </c>
      <c r="AQ95" s="229"/>
      <c r="AR95" s="58">
        <f>'20091'!AS46</f>
        <v>0</v>
      </c>
      <c r="AS95" s="232">
        <f t="shared" si="83"/>
        <v>0.73599999999999355</v>
      </c>
      <c r="AT95" s="229"/>
      <c r="AU95" s="58">
        <f>'20091'!AV46</f>
        <v>0</v>
      </c>
      <c r="AV95" s="232">
        <f t="shared" si="84"/>
        <v>0.73599999999999355</v>
      </c>
      <c r="AX95" s="58">
        <f>'20091'!AY46</f>
        <v>25.606000000000012</v>
      </c>
      <c r="AY95" s="262"/>
      <c r="AZ95" s="232">
        <f t="shared" si="54"/>
        <v>-24.870000000000019</v>
      </c>
    </row>
    <row r="96" spans="1:52" ht="15" thickBot="1" x14ac:dyDescent="0.35">
      <c r="A96" s="535">
        <v>11894</v>
      </c>
      <c r="B96" s="49"/>
      <c r="C96" s="395">
        <v>3.3220000000000001</v>
      </c>
      <c r="D96" s="246" t="s">
        <v>104</v>
      </c>
      <c r="E96" s="495"/>
      <c r="F96" s="71">
        <f>IF(Validade!H85="","",Validade!H85)</f>
        <v>45536</v>
      </c>
      <c r="G96" s="94"/>
      <c r="H96" s="58">
        <f>'20088'!I50</f>
        <v>0</v>
      </c>
      <c r="I96" s="59">
        <f>(C96+E96)-H96</f>
        <v>3.3220000000000001</v>
      </c>
      <c r="J96" s="233"/>
      <c r="K96" s="58">
        <f>'20088'!L50</f>
        <v>0</v>
      </c>
      <c r="L96" s="232">
        <f t="shared" si="80"/>
        <v>3.3220000000000001</v>
      </c>
      <c r="M96" s="229"/>
      <c r="N96" s="58">
        <f>'20088'!O50</f>
        <v>0</v>
      </c>
      <c r="O96" s="232">
        <f t="shared" si="72"/>
        <v>3.3220000000000001</v>
      </c>
      <c r="P96" s="229"/>
      <c r="Q96" s="58">
        <f>'20088'!R50</f>
        <v>0</v>
      </c>
      <c r="R96" s="232">
        <f t="shared" si="73"/>
        <v>3.3220000000000001</v>
      </c>
      <c r="S96" s="229"/>
      <c r="T96" s="58">
        <f>'20088'!U50</f>
        <v>0</v>
      </c>
      <c r="U96" s="232">
        <f t="shared" si="74"/>
        <v>3.3220000000000001</v>
      </c>
      <c r="V96" s="229"/>
      <c r="W96" s="58">
        <f>'20088'!X50</f>
        <v>0</v>
      </c>
      <c r="X96" s="232">
        <f t="shared" si="75"/>
        <v>3.3220000000000001</v>
      </c>
      <c r="Y96" s="229"/>
      <c r="Z96" s="58">
        <f>'20088'!AA50</f>
        <v>0</v>
      </c>
      <c r="AA96" s="232">
        <f t="shared" si="76"/>
        <v>3.3220000000000001</v>
      </c>
      <c r="AB96" s="229"/>
      <c r="AC96" s="58">
        <f>'20088'!AD50</f>
        <v>0</v>
      </c>
      <c r="AD96" s="232">
        <f t="shared" si="77"/>
        <v>3.3220000000000001</v>
      </c>
      <c r="AE96" s="229"/>
      <c r="AF96" s="58">
        <f>'20088'!AG50</f>
        <v>0</v>
      </c>
      <c r="AG96" s="232">
        <f t="shared" si="78"/>
        <v>3.3220000000000001</v>
      </c>
      <c r="AH96" s="229"/>
      <c r="AI96" s="58">
        <f>'20088'!AJ50</f>
        <v>0</v>
      </c>
      <c r="AJ96" s="232">
        <f t="shared" si="79"/>
        <v>3.3220000000000001</v>
      </c>
      <c r="AK96" s="229"/>
      <c r="AL96" s="58">
        <f>'20088'!AM50</f>
        <v>0</v>
      </c>
      <c r="AM96" s="232">
        <f t="shared" si="81"/>
        <v>3.3220000000000001</v>
      </c>
      <c r="AN96" s="229"/>
      <c r="AO96" s="58">
        <f>'20088'!AP50</f>
        <v>0</v>
      </c>
      <c r="AP96" s="232">
        <f t="shared" si="82"/>
        <v>3.3220000000000001</v>
      </c>
      <c r="AQ96" s="229"/>
      <c r="AR96" s="58">
        <f>'20088'!AS50</f>
        <v>0</v>
      </c>
      <c r="AS96" s="232">
        <f t="shared" si="83"/>
        <v>3.3220000000000001</v>
      </c>
      <c r="AT96" s="229"/>
      <c r="AU96" s="58">
        <f>'20088'!AV50</f>
        <v>0</v>
      </c>
      <c r="AV96" s="232">
        <f t="shared" si="84"/>
        <v>3.3220000000000001</v>
      </c>
      <c r="AX96" s="58">
        <f>'20088'!AY50</f>
        <v>31.200015600000004</v>
      </c>
      <c r="AY96" s="262"/>
      <c r="AZ96" s="232">
        <f t="shared" si="54"/>
        <v>-27.878015600000005</v>
      </c>
    </row>
    <row r="97" spans="1:52" ht="15" thickBot="1" x14ac:dyDescent="0.35">
      <c r="A97" s="7">
        <v>11895</v>
      </c>
      <c r="B97" s="49"/>
      <c r="C97" s="609">
        <v>5.9489999999999998</v>
      </c>
      <c r="D97" s="246" t="s">
        <v>104</v>
      </c>
      <c r="E97" s="495"/>
      <c r="F97" s="71">
        <f>IF(Validade!H86="","",Validade!H86)</f>
        <v>45536</v>
      </c>
      <c r="G97" s="94"/>
      <c r="H97" s="58">
        <f>'20087'!I51</f>
        <v>3.8399999999999963</v>
      </c>
      <c r="I97" s="59">
        <f>(C97+E97)-H97</f>
        <v>2.1090000000000035</v>
      </c>
      <c r="J97" s="233"/>
      <c r="K97" s="58">
        <f>'20087'!L51</f>
        <v>0</v>
      </c>
      <c r="L97" s="232">
        <f t="shared" si="80"/>
        <v>2.1090000000000035</v>
      </c>
      <c r="M97" s="229"/>
      <c r="N97" s="58">
        <f>'20087'!O51</f>
        <v>0</v>
      </c>
      <c r="O97" s="232">
        <f t="shared" si="72"/>
        <v>2.1090000000000035</v>
      </c>
      <c r="P97" s="229"/>
      <c r="Q97" s="58">
        <f>'20087'!R51</f>
        <v>0</v>
      </c>
      <c r="R97" s="232">
        <f t="shared" si="73"/>
        <v>2.1090000000000035</v>
      </c>
      <c r="S97" s="229"/>
      <c r="T97" s="58">
        <f>'20087'!U51</f>
        <v>0</v>
      </c>
      <c r="U97" s="232">
        <f t="shared" si="74"/>
        <v>2.1090000000000035</v>
      </c>
      <c r="V97" s="229"/>
      <c r="W97" s="58">
        <f>'20087'!X51</f>
        <v>0</v>
      </c>
      <c r="X97" s="232">
        <f t="shared" si="75"/>
        <v>2.1090000000000035</v>
      </c>
      <c r="Y97" s="229"/>
      <c r="Z97" s="58">
        <f>'20087'!AA51</f>
        <v>0</v>
      </c>
      <c r="AA97" s="232">
        <f t="shared" si="76"/>
        <v>2.1090000000000035</v>
      </c>
      <c r="AB97" s="229"/>
      <c r="AC97" s="58">
        <f>'20087'!AD51</f>
        <v>0</v>
      </c>
      <c r="AD97" s="232">
        <f t="shared" si="77"/>
        <v>2.1090000000000035</v>
      </c>
      <c r="AE97" s="229"/>
      <c r="AF97" s="58">
        <f>'20087'!AG51</f>
        <v>0</v>
      </c>
      <c r="AG97" s="232">
        <f t="shared" si="78"/>
        <v>2.1090000000000035</v>
      </c>
      <c r="AH97" s="229"/>
      <c r="AI97" s="58">
        <f>'20087'!AJ51</f>
        <v>0</v>
      </c>
      <c r="AJ97" s="232">
        <f t="shared" si="79"/>
        <v>2.1090000000000035</v>
      </c>
      <c r="AK97" s="229"/>
      <c r="AL97" s="58">
        <f>'20087'!AM51</f>
        <v>0</v>
      </c>
      <c r="AM97" s="232">
        <f t="shared" si="81"/>
        <v>2.1090000000000035</v>
      </c>
      <c r="AN97" s="229"/>
      <c r="AO97" s="58">
        <f>'20087'!AP51</f>
        <v>0</v>
      </c>
      <c r="AP97" s="232">
        <f t="shared" si="82"/>
        <v>2.1090000000000035</v>
      </c>
      <c r="AQ97" s="229"/>
      <c r="AR97" s="58">
        <f>'20087'!AS51</f>
        <v>0</v>
      </c>
      <c r="AS97" s="232">
        <f t="shared" si="83"/>
        <v>2.1090000000000035</v>
      </c>
      <c r="AT97" s="229"/>
      <c r="AU97" s="58">
        <f>'20087'!AV51</f>
        <v>0</v>
      </c>
      <c r="AV97" s="232">
        <f t="shared" si="84"/>
        <v>2.1090000000000035</v>
      </c>
      <c r="AX97" s="58">
        <f>'20087'!AY51</f>
        <v>20.479999999999979</v>
      </c>
      <c r="AY97" s="262"/>
      <c r="AZ97" s="232">
        <f t="shared" si="54"/>
        <v>-18.370999999999974</v>
      </c>
    </row>
    <row r="98" spans="1:52" ht="15" thickBot="1" x14ac:dyDescent="0.35">
      <c r="A98" s="8">
        <v>11897</v>
      </c>
      <c r="B98" s="49"/>
      <c r="C98" s="609">
        <v>6.3440000000000003</v>
      </c>
      <c r="D98" s="246" t="s">
        <v>104</v>
      </c>
      <c r="E98" s="495"/>
      <c r="F98" s="71">
        <f>IF(Validade!H87="","",Validade!H87)</f>
        <v>45423</v>
      </c>
      <c r="G98" s="94"/>
      <c r="H98" s="58">
        <f>'20090'!I46</f>
        <v>0</v>
      </c>
      <c r="I98" s="59">
        <f>(C98+E98)-H98</f>
        <v>6.3440000000000003</v>
      </c>
      <c r="J98" s="233"/>
      <c r="K98" s="58">
        <f>'20090'!L46</f>
        <v>0</v>
      </c>
      <c r="L98" s="232">
        <f t="shared" si="80"/>
        <v>6.3440000000000003</v>
      </c>
      <c r="M98" s="229"/>
      <c r="N98" s="58">
        <f>'20090'!O46</f>
        <v>0</v>
      </c>
      <c r="O98" s="232">
        <f t="shared" si="72"/>
        <v>6.3440000000000003</v>
      </c>
      <c r="P98" s="229"/>
      <c r="Q98" s="58">
        <f>'20090'!R46</f>
        <v>4.3399999499999993</v>
      </c>
      <c r="R98" s="232">
        <f t="shared" si="73"/>
        <v>2.004000050000001</v>
      </c>
      <c r="S98" s="229"/>
      <c r="T98" s="58">
        <f>'20090'!U46</f>
        <v>0</v>
      </c>
      <c r="U98" s="232">
        <f t="shared" si="74"/>
        <v>2.004000050000001</v>
      </c>
      <c r="V98" s="229"/>
      <c r="W98" s="58">
        <f>'20090'!X46</f>
        <v>0</v>
      </c>
      <c r="X98" s="232">
        <f t="shared" si="75"/>
        <v>2.004000050000001</v>
      </c>
      <c r="Y98" s="229"/>
      <c r="Z98" s="58">
        <f>'20090'!AA46</f>
        <v>0</v>
      </c>
      <c r="AA98" s="232">
        <f t="shared" si="76"/>
        <v>2.004000050000001</v>
      </c>
      <c r="AB98" s="229"/>
      <c r="AC98" s="58">
        <f>'20090'!AD46</f>
        <v>0</v>
      </c>
      <c r="AD98" s="232">
        <f t="shared" si="77"/>
        <v>2.004000050000001</v>
      </c>
      <c r="AE98" s="229"/>
      <c r="AF98" s="58">
        <f>'20090'!AG46</f>
        <v>0</v>
      </c>
      <c r="AG98" s="232">
        <f t="shared" si="78"/>
        <v>2.004000050000001</v>
      </c>
      <c r="AH98" s="229"/>
      <c r="AI98" s="58">
        <f>'20090'!AJ46</f>
        <v>0</v>
      </c>
      <c r="AJ98" s="232">
        <f t="shared" si="79"/>
        <v>2.004000050000001</v>
      </c>
      <c r="AK98" s="229"/>
      <c r="AL98" s="58">
        <f>'20090'!AM46</f>
        <v>0</v>
      </c>
      <c r="AM98" s="232">
        <f t="shared" si="81"/>
        <v>2.004000050000001</v>
      </c>
      <c r="AN98" s="229"/>
      <c r="AO98" s="58">
        <f>'20090'!AP46</f>
        <v>0</v>
      </c>
      <c r="AP98" s="232">
        <f t="shared" si="82"/>
        <v>2.004000050000001</v>
      </c>
      <c r="AQ98" s="229"/>
      <c r="AR98" s="58">
        <f>'20090'!AS46</f>
        <v>0</v>
      </c>
      <c r="AS98" s="232">
        <f t="shared" si="83"/>
        <v>2.004000050000001</v>
      </c>
      <c r="AT98" s="229"/>
      <c r="AU98" s="58">
        <f>'20090'!AV46</f>
        <v>0</v>
      </c>
      <c r="AV98" s="232">
        <f t="shared" si="84"/>
        <v>2.004000050000001</v>
      </c>
      <c r="AX98" s="58">
        <f>'20090'!AY46</f>
        <v>18.227999789999998</v>
      </c>
      <c r="AY98" s="262"/>
      <c r="AZ98" s="232">
        <f t="shared" si="54"/>
        <v>-16.223999739999996</v>
      </c>
    </row>
    <row r="99" spans="1:52" s="255" customFormat="1" ht="15" thickBot="1" x14ac:dyDescent="0.35">
      <c r="A99" s="116">
        <v>11904</v>
      </c>
      <c r="B99" s="114"/>
      <c r="C99" s="388">
        <v>4.3789999999999996</v>
      </c>
      <c r="D99" s="247" t="s">
        <v>104</v>
      </c>
      <c r="E99" s="495"/>
      <c r="F99" s="71">
        <f>IF(Validade!H88="","",Validade!H88)</f>
        <v>45991</v>
      </c>
      <c r="G99" s="94"/>
      <c r="H99" s="58">
        <f>'20101'!I31+'20078'!I34+'21153'!I29</f>
        <v>0</v>
      </c>
      <c r="I99" s="59">
        <f t="shared" ref="I99:I105" si="85">(C99+E99)-H99</f>
        <v>4.3789999999999996</v>
      </c>
      <c r="J99" s="357"/>
      <c r="K99" s="58">
        <f>'20101'!L31+'20078'!L34+'21153'!L29</f>
        <v>0</v>
      </c>
      <c r="L99" s="239">
        <f t="shared" ref="L99:L105" si="86">I99-K99</f>
        <v>4.3789999999999996</v>
      </c>
      <c r="M99" s="358"/>
      <c r="N99" s="58">
        <f>'20101'!O31+'20078'!O34+'21153'!O29</f>
        <v>0</v>
      </c>
      <c r="O99" s="239">
        <f t="shared" ref="O99:O105" si="87">L99-N99</f>
        <v>4.3789999999999996</v>
      </c>
      <c r="P99" s="358"/>
      <c r="Q99" s="58">
        <f>'20101'!R31+'20078'!R34+'21153'!R29</f>
        <v>0</v>
      </c>
      <c r="R99" s="239">
        <f t="shared" ref="R99:R105" si="88">O99-Q99</f>
        <v>4.3789999999999996</v>
      </c>
      <c r="S99" s="358"/>
      <c r="T99" s="58">
        <f>'20101'!U31+'20078'!U34+'21153'!U29</f>
        <v>0</v>
      </c>
      <c r="U99" s="239">
        <f t="shared" ref="U99:U105" si="89">R99-T99</f>
        <v>4.3789999999999996</v>
      </c>
      <c r="V99" s="358"/>
      <c r="W99" s="58">
        <f>'20101'!X31+'20078'!X34+'21153'!X29</f>
        <v>0</v>
      </c>
      <c r="X99" s="239">
        <f t="shared" ref="X99:X105" si="90">U99-W99</f>
        <v>4.3789999999999996</v>
      </c>
      <c r="Y99" s="358"/>
      <c r="Z99" s="58">
        <f>'20101'!AA31+'20078'!AA34+'21153'!AA29</f>
        <v>0</v>
      </c>
      <c r="AA99" s="239">
        <f t="shared" ref="AA99:AA105" si="91">X99-Z99</f>
        <v>4.3789999999999996</v>
      </c>
      <c r="AB99" s="358"/>
      <c r="AC99" s="58">
        <f>'20101'!AD31+'20078'!AD34+'21153'!AD29</f>
        <v>0</v>
      </c>
      <c r="AD99" s="239">
        <f t="shared" ref="AD99:AD105" si="92">AA99-AC99</f>
        <v>4.3789999999999996</v>
      </c>
      <c r="AE99" s="358"/>
      <c r="AF99" s="58">
        <f>'20101'!AG31+'20078'!AG34+'21153'!AG29</f>
        <v>0</v>
      </c>
      <c r="AG99" s="239">
        <f t="shared" ref="AG99:AG105" si="93">AD99-AF99</f>
        <v>4.3789999999999996</v>
      </c>
      <c r="AH99" s="358"/>
      <c r="AI99" s="58">
        <f>'20101'!AJ31+'20078'!AJ34+'21153'!AJ29</f>
        <v>0</v>
      </c>
      <c r="AJ99" s="239">
        <f t="shared" ref="AJ99:AJ105" si="94">AG99-AI99</f>
        <v>4.3789999999999996</v>
      </c>
      <c r="AK99" s="358"/>
      <c r="AL99" s="58">
        <f>'20101'!AM31+'20078'!AM34+'21153'!AM29</f>
        <v>0</v>
      </c>
      <c r="AM99" s="239">
        <f t="shared" ref="AM99:AM105" si="95">AJ99-AL99</f>
        <v>4.3789999999999996</v>
      </c>
      <c r="AN99" s="358"/>
      <c r="AO99" s="58">
        <f>'20101'!AP31+'20078'!AP34+'21153'!AP29</f>
        <v>0</v>
      </c>
      <c r="AP99" s="239">
        <f t="shared" ref="AP99:AP105" si="96">AM99-AO99</f>
        <v>4.3789999999999996</v>
      </c>
      <c r="AQ99" s="358"/>
      <c r="AR99" s="58">
        <f>'20101'!AS31+'20078'!AS34+'21153'!AS29</f>
        <v>0</v>
      </c>
      <c r="AS99" s="239">
        <f t="shared" ref="AS99:AS105" si="97">AP99-AR99</f>
        <v>4.3789999999999996</v>
      </c>
      <c r="AT99" s="358"/>
      <c r="AU99" s="58">
        <f>'20101'!AV31+'20078'!AV34+'21153'!AV29</f>
        <v>0</v>
      </c>
      <c r="AV99" s="239">
        <f t="shared" ref="AV99:AV105" si="98">AS99-AU99</f>
        <v>4.3789999999999996</v>
      </c>
      <c r="AX99" s="58">
        <f>'20101'!AY31+'20078'!AY34+'21153'!AY29</f>
        <v>172.56799999999998</v>
      </c>
      <c r="AY99" s="262"/>
      <c r="AZ99" s="239">
        <f t="shared" si="54"/>
        <v>-168.18899999999999</v>
      </c>
    </row>
    <row r="100" spans="1:52" s="255" customFormat="1" ht="15" thickBot="1" x14ac:dyDescent="0.35">
      <c r="A100" s="116">
        <v>11906</v>
      </c>
      <c r="B100" s="114"/>
      <c r="C100" s="388">
        <v>3.367</v>
      </c>
      <c r="D100" s="247" t="s">
        <v>104</v>
      </c>
      <c r="E100" s="495"/>
      <c r="F100" s="71">
        <f>IF(Validade!H89="","",Validade!H89)</f>
        <v>46053</v>
      </c>
      <c r="G100" s="94"/>
      <c r="H100" s="58">
        <f>'20101'!I30+'20078'!I33+'21153'!I28</f>
        <v>0</v>
      </c>
      <c r="I100" s="59">
        <f t="shared" si="85"/>
        <v>3.367</v>
      </c>
      <c r="J100" s="357"/>
      <c r="K100" s="58">
        <f>'20101'!L30+'20078'!L33+'21153'!L28</f>
        <v>0</v>
      </c>
      <c r="L100" s="239">
        <f t="shared" si="86"/>
        <v>3.367</v>
      </c>
      <c r="M100" s="358"/>
      <c r="N100" s="58">
        <f>'20101'!O30+'20078'!O33+'21153'!O28</f>
        <v>0</v>
      </c>
      <c r="O100" s="239">
        <f t="shared" si="87"/>
        <v>3.367</v>
      </c>
      <c r="P100" s="358"/>
      <c r="Q100" s="58">
        <f>'20101'!R30+'20078'!R33+'21153'!R28</f>
        <v>0</v>
      </c>
      <c r="R100" s="239">
        <f t="shared" si="88"/>
        <v>3.367</v>
      </c>
      <c r="S100" s="358"/>
      <c r="T100" s="58">
        <f>'20101'!U30+'20078'!U33+'21153'!U28</f>
        <v>0</v>
      </c>
      <c r="U100" s="239">
        <f t="shared" si="89"/>
        <v>3.367</v>
      </c>
      <c r="V100" s="358"/>
      <c r="W100" s="58">
        <f>'20101'!X30+'20078'!X33+'21153'!X28</f>
        <v>0</v>
      </c>
      <c r="X100" s="239">
        <f t="shared" si="90"/>
        <v>3.367</v>
      </c>
      <c r="Y100" s="358"/>
      <c r="Z100" s="58">
        <f>'20101'!AA30+'20078'!AA33+'21153'!AA28</f>
        <v>0</v>
      </c>
      <c r="AA100" s="239">
        <f t="shared" si="91"/>
        <v>3.367</v>
      </c>
      <c r="AB100" s="358"/>
      <c r="AC100" s="58">
        <f>'20101'!AD30+'20078'!AD33+'21153'!AD28</f>
        <v>0</v>
      </c>
      <c r="AD100" s="239">
        <f t="shared" si="92"/>
        <v>3.367</v>
      </c>
      <c r="AE100" s="358"/>
      <c r="AF100" s="58">
        <f>'20101'!AG30+'20078'!AG33+'21153'!AG28</f>
        <v>0</v>
      </c>
      <c r="AG100" s="239">
        <f t="shared" si="93"/>
        <v>3.367</v>
      </c>
      <c r="AH100" s="358"/>
      <c r="AI100" s="58">
        <f>'20101'!AJ30+'20078'!AJ33+'21153'!AJ28</f>
        <v>0</v>
      </c>
      <c r="AJ100" s="239">
        <f t="shared" si="94"/>
        <v>3.367</v>
      </c>
      <c r="AK100" s="358"/>
      <c r="AL100" s="58">
        <f>'20101'!AM30+'20078'!AM33+'21153'!AM28</f>
        <v>0</v>
      </c>
      <c r="AM100" s="239">
        <f t="shared" si="95"/>
        <v>3.367</v>
      </c>
      <c r="AN100" s="358"/>
      <c r="AO100" s="58">
        <f>'20101'!AP30+'20078'!AP33+'21153'!AP28</f>
        <v>0</v>
      </c>
      <c r="AP100" s="239">
        <f t="shared" si="96"/>
        <v>3.367</v>
      </c>
      <c r="AQ100" s="358"/>
      <c r="AR100" s="58">
        <f>'20101'!AS30+'20078'!AS33+'21153'!AS28</f>
        <v>0</v>
      </c>
      <c r="AS100" s="239">
        <f t="shared" si="97"/>
        <v>3.367</v>
      </c>
      <c r="AT100" s="358"/>
      <c r="AU100" s="58">
        <f>'20101'!AV30+'20078'!AV33+'21153'!AV28</f>
        <v>0</v>
      </c>
      <c r="AV100" s="239">
        <f t="shared" si="98"/>
        <v>3.367</v>
      </c>
      <c r="AX100" s="58">
        <f>'20101'!AY30+'20078'!AY33+'21153'!AY28</f>
        <v>172.56799999999998</v>
      </c>
      <c r="AY100" s="262"/>
      <c r="AZ100" s="239">
        <f t="shared" si="54"/>
        <v>-169.20099999999999</v>
      </c>
    </row>
    <row r="101" spans="1:52" s="255" customFormat="1" ht="15" thickBot="1" x14ac:dyDescent="0.35">
      <c r="A101" s="116">
        <v>11908</v>
      </c>
      <c r="B101" s="114"/>
      <c r="C101" s="388">
        <v>388</v>
      </c>
      <c r="D101" s="247" t="s">
        <v>2</v>
      </c>
      <c r="E101" s="495"/>
      <c r="F101" s="71">
        <f>IF(Validade!H90="","",Validade!H90)</f>
        <v>45447</v>
      </c>
      <c r="G101" s="94"/>
      <c r="H101" s="58">
        <f>'20101'!I37+'20078'!I40</f>
        <v>0</v>
      </c>
      <c r="I101" s="59">
        <f t="shared" si="85"/>
        <v>388</v>
      </c>
      <c r="J101" s="357"/>
      <c r="K101" s="58">
        <f>'20101'!L37+'20078'!L40</f>
        <v>0</v>
      </c>
      <c r="L101" s="239">
        <f t="shared" si="86"/>
        <v>388</v>
      </c>
      <c r="M101" s="358"/>
      <c r="N101" s="58">
        <f>'20101'!O37+'20078'!O40</f>
        <v>0</v>
      </c>
      <c r="O101" s="239">
        <f t="shared" si="87"/>
        <v>388</v>
      </c>
      <c r="P101" s="358"/>
      <c r="Q101" s="58">
        <f>'20101'!R37+'20078'!R40</f>
        <v>0</v>
      </c>
      <c r="R101" s="239">
        <f t="shared" si="88"/>
        <v>388</v>
      </c>
      <c r="S101" s="358"/>
      <c r="T101" s="58">
        <f>'20101'!U37+'20078'!U40</f>
        <v>0</v>
      </c>
      <c r="U101" s="239">
        <f t="shared" si="89"/>
        <v>388</v>
      </c>
      <c r="V101" s="358"/>
      <c r="W101" s="58">
        <f>'20101'!X37+'20078'!X40</f>
        <v>0</v>
      </c>
      <c r="X101" s="239">
        <f t="shared" si="90"/>
        <v>388</v>
      </c>
      <c r="Y101" s="358"/>
      <c r="Z101" s="58">
        <f>'20101'!AA37+'20078'!AA40</f>
        <v>0</v>
      </c>
      <c r="AA101" s="239">
        <f t="shared" si="91"/>
        <v>388</v>
      </c>
      <c r="AB101" s="358"/>
      <c r="AC101" s="58">
        <f>'20101'!AD37+'20078'!AD40</f>
        <v>0</v>
      </c>
      <c r="AD101" s="239">
        <f t="shared" si="92"/>
        <v>388</v>
      </c>
      <c r="AE101" s="358"/>
      <c r="AF101" s="58">
        <f>'20101'!AG37+'20078'!AG40</f>
        <v>0</v>
      </c>
      <c r="AG101" s="239">
        <f t="shared" si="93"/>
        <v>388</v>
      </c>
      <c r="AH101" s="358"/>
      <c r="AI101" s="58">
        <f>'20101'!AJ37+'20078'!AJ40</f>
        <v>0</v>
      </c>
      <c r="AJ101" s="239">
        <f t="shared" si="94"/>
        <v>388</v>
      </c>
      <c r="AK101" s="358"/>
      <c r="AL101" s="58">
        <f>'20101'!AM37+'20078'!AM40</f>
        <v>0</v>
      </c>
      <c r="AM101" s="239">
        <f t="shared" si="95"/>
        <v>388</v>
      </c>
      <c r="AN101" s="358"/>
      <c r="AO101" s="58">
        <f>'20101'!AP37+'20078'!AP40</f>
        <v>0</v>
      </c>
      <c r="AP101" s="239">
        <f t="shared" si="96"/>
        <v>388</v>
      </c>
      <c r="AQ101" s="358"/>
      <c r="AR101" s="58">
        <f>'20101'!AS37+'20078'!AS40</f>
        <v>0</v>
      </c>
      <c r="AS101" s="239">
        <f t="shared" si="97"/>
        <v>388</v>
      </c>
      <c r="AT101" s="358"/>
      <c r="AU101" s="58">
        <f>'20101'!AV37+'20078'!AV40</f>
        <v>0</v>
      </c>
      <c r="AV101" s="239">
        <f t="shared" si="98"/>
        <v>388</v>
      </c>
      <c r="AX101" s="58">
        <f>'20101'!AY37+'20078'!AY40</f>
        <v>3476</v>
      </c>
      <c r="AY101" s="262"/>
      <c r="AZ101" s="239">
        <f t="shared" si="54"/>
        <v>-3088</v>
      </c>
    </row>
    <row r="102" spans="1:52" s="255" customFormat="1" ht="15" thickBot="1" x14ac:dyDescent="0.35">
      <c r="A102" s="116">
        <v>11909</v>
      </c>
      <c r="B102" s="114"/>
      <c r="C102" s="388">
        <v>2997</v>
      </c>
      <c r="D102" s="247" t="s">
        <v>2</v>
      </c>
      <c r="E102" s="495"/>
      <c r="F102" s="71">
        <f>IF(Validade!H91="","",Validade!H91)</f>
        <v>45676</v>
      </c>
      <c r="G102" s="94"/>
      <c r="H102" s="58">
        <f>'20101'!I32+'20078'!I35+'21153'!I30+'21154'!I30</f>
        <v>0</v>
      </c>
      <c r="I102" s="59">
        <f t="shared" si="85"/>
        <v>2997</v>
      </c>
      <c r="J102" s="357"/>
      <c r="K102" s="58">
        <f>'20101'!L32+'20078'!L35+'21153'!L30+'21154'!L30</f>
        <v>0</v>
      </c>
      <c r="L102" s="239">
        <f t="shared" si="86"/>
        <v>2997</v>
      </c>
      <c r="M102" s="358"/>
      <c r="N102" s="58">
        <f>'20101'!O32+'20078'!O35+'21153'!O30+'21154'!O30</f>
        <v>0</v>
      </c>
      <c r="O102" s="239">
        <f t="shared" si="87"/>
        <v>2997</v>
      </c>
      <c r="P102" s="358"/>
      <c r="Q102" s="58">
        <f>'20101'!R32+'20078'!R35+'21153'!R30+'21154'!R30</f>
        <v>0</v>
      </c>
      <c r="R102" s="239">
        <f t="shared" si="88"/>
        <v>2997</v>
      </c>
      <c r="S102" s="358"/>
      <c r="T102" s="58">
        <f>'20101'!U32+'20078'!U35+'21153'!U30+'21154'!U30</f>
        <v>0</v>
      </c>
      <c r="U102" s="239">
        <f t="shared" si="89"/>
        <v>2997</v>
      </c>
      <c r="V102" s="358"/>
      <c r="W102" s="58">
        <f>'20101'!X32+'20078'!X35+'21153'!X30+'21154'!X30</f>
        <v>0</v>
      </c>
      <c r="X102" s="239">
        <f t="shared" si="90"/>
        <v>2997</v>
      </c>
      <c r="Y102" s="358"/>
      <c r="Z102" s="58">
        <f>'20101'!AA32+'20078'!AA35+'21153'!AA30+'21154'!AA30</f>
        <v>0</v>
      </c>
      <c r="AA102" s="239">
        <f t="shared" si="91"/>
        <v>2997</v>
      </c>
      <c r="AB102" s="358"/>
      <c r="AC102" s="58">
        <f>'20101'!AD32+'20078'!AD35+'21153'!AD30+'21154'!AD30</f>
        <v>0</v>
      </c>
      <c r="AD102" s="239">
        <f t="shared" si="92"/>
        <v>2997</v>
      </c>
      <c r="AE102" s="358"/>
      <c r="AF102" s="58">
        <f>'20101'!AG32+'20078'!AG35+'21153'!AG30+'21154'!AG30</f>
        <v>0</v>
      </c>
      <c r="AG102" s="239">
        <f t="shared" si="93"/>
        <v>2997</v>
      </c>
      <c r="AH102" s="358"/>
      <c r="AI102" s="58">
        <f>'20101'!AJ32+'20078'!AJ35+'21153'!AJ30+'21154'!AJ30</f>
        <v>0</v>
      </c>
      <c r="AJ102" s="239">
        <f t="shared" si="94"/>
        <v>2997</v>
      </c>
      <c r="AK102" s="358"/>
      <c r="AL102" s="58">
        <f>'20101'!AM32+'20078'!AM35+'21153'!AM30+'21154'!AM30</f>
        <v>0</v>
      </c>
      <c r="AM102" s="239">
        <f t="shared" si="95"/>
        <v>2997</v>
      </c>
      <c r="AN102" s="358"/>
      <c r="AO102" s="58">
        <f>'20101'!AP32+'20078'!AP35+'21153'!AP30+'21154'!AP30</f>
        <v>0</v>
      </c>
      <c r="AP102" s="239">
        <f t="shared" si="96"/>
        <v>2997</v>
      </c>
      <c r="AQ102" s="358"/>
      <c r="AR102" s="58">
        <f>'20101'!AS32+'20078'!AS35+'21153'!AS30+'21154'!AS30</f>
        <v>0</v>
      </c>
      <c r="AS102" s="239">
        <f t="shared" si="97"/>
        <v>2997</v>
      </c>
      <c r="AT102" s="358"/>
      <c r="AU102" s="58">
        <f>'20101'!AV32+'20078'!AV35+'21153'!AV30+'21154'!AV30</f>
        <v>0</v>
      </c>
      <c r="AV102" s="239">
        <f t="shared" si="98"/>
        <v>2997</v>
      </c>
      <c r="AX102" s="58">
        <f>'20101'!AY32+'20078'!AY35+'21153'!AY30+'21154'!AY30</f>
        <v>172568</v>
      </c>
      <c r="AY102" s="262"/>
      <c r="AZ102" s="239">
        <f t="shared" si="54"/>
        <v>-169571</v>
      </c>
    </row>
    <row r="103" spans="1:52" s="255" customFormat="1" ht="15" thickBot="1" x14ac:dyDescent="0.35">
      <c r="A103" s="116">
        <v>11910</v>
      </c>
      <c r="B103" s="226"/>
      <c r="C103" s="388">
        <v>10.349</v>
      </c>
      <c r="D103" s="360" t="s">
        <v>104</v>
      </c>
      <c r="E103" s="495"/>
      <c r="F103" s="71">
        <f>IF(Validade!H92="","",Validade!H92)</f>
        <v>45471</v>
      </c>
      <c r="G103" s="94"/>
      <c r="H103" s="58">
        <f>'20078'!I44</f>
        <v>0</v>
      </c>
      <c r="I103" s="59">
        <f>(C103+E103)-H103</f>
        <v>10.349</v>
      </c>
      <c r="J103" s="357"/>
      <c r="K103" s="58">
        <f>'20078'!L44</f>
        <v>0</v>
      </c>
      <c r="L103" s="239">
        <f>I103-K103</f>
        <v>10.349</v>
      </c>
      <c r="M103" s="359"/>
      <c r="N103" s="58">
        <f>'20078'!O44</f>
        <v>0</v>
      </c>
      <c r="O103" s="239">
        <f>L103-N103</f>
        <v>10.349</v>
      </c>
      <c r="P103" s="358"/>
      <c r="Q103" s="58">
        <f>'20078'!R44</f>
        <v>0</v>
      </c>
      <c r="R103" s="239">
        <f>O103-Q103</f>
        <v>10.349</v>
      </c>
      <c r="S103" s="358"/>
      <c r="T103" s="58">
        <f>'20078'!U44</f>
        <v>0</v>
      </c>
      <c r="U103" s="239">
        <f>R103-T103</f>
        <v>10.349</v>
      </c>
      <c r="V103" s="358"/>
      <c r="W103" s="58">
        <f>'20078'!X44</f>
        <v>0</v>
      </c>
      <c r="X103" s="239">
        <f>U103-W103</f>
        <v>10.349</v>
      </c>
      <c r="Y103" s="358"/>
      <c r="Z103" s="58">
        <f>'20078'!AA44</f>
        <v>0</v>
      </c>
      <c r="AA103" s="239">
        <f>X103-Z103</f>
        <v>10.349</v>
      </c>
      <c r="AB103" s="358"/>
      <c r="AC103" s="58">
        <f>'20078'!AD44</f>
        <v>0</v>
      </c>
      <c r="AD103" s="239">
        <f>AA103-AC103</f>
        <v>10.349</v>
      </c>
      <c r="AE103" s="358"/>
      <c r="AF103" s="58">
        <f>'20078'!AG44</f>
        <v>0</v>
      </c>
      <c r="AG103" s="239">
        <f>AD103-AF103</f>
        <v>10.349</v>
      </c>
      <c r="AH103" s="358"/>
      <c r="AI103" s="58">
        <f>'20078'!AJ44</f>
        <v>0</v>
      </c>
      <c r="AJ103" s="239">
        <f>AG103-AI103</f>
        <v>10.349</v>
      </c>
      <c r="AK103" s="358"/>
      <c r="AL103" s="58">
        <f>'20078'!AM44</f>
        <v>0</v>
      </c>
      <c r="AM103" s="239">
        <f>AJ103-AL103</f>
        <v>10.349</v>
      </c>
      <c r="AN103" s="358"/>
      <c r="AO103" s="58">
        <f>'20078'!AP44</f>
        <v>0</v>
      </c>
      <c r="AP103" s="239">
        <f>AM103-AO103</f>
        <v>10.349</v>
      </c>
      <c r="AQ103" s="358"/>
      <c r="AR103" s="58">
        <f>'20078'!AS44</f>
        <v>0</v>
      </c>
      <c r="AS103" s="239">
        <f>AP103-AR103</f>
        <v>10.349</v>
      </c>
      <c r="AT103" s="358"/>
      <c r="AU103" s="58">
        <f>'20078'!AV44</f>
        <v>0</v>
      </c>
      <c r="AV103" s="239">
        <f>AS103-AU103</f>
        <v>10.349</v>
      </c>
      <c r="AX103" s="58">
        <f>'20078'!AY44</f>
        <v>0</v>
      </c>
      <c r="AY103" s="262"/>
      <c r="AZ103" s="239">
        <f>AV103-AX103</f>
        <v>10.349</v>
      </c>
    </row>
    <row r="104" spans="1:52" s="255" customFormat="1" ht="15" thickBot="1" x14ac:dyDescent="0.35">
      <c r="A104" s="116">
        <v>11911</v>
      </c>
      <c r="B104" s="226"/>
      <c r="C104" s="388">
        <v>10.968999999999999</v>
      </c>
      <c r="D104" s="360" t="s">
        <v>104</v>
      </c>
      <c r="E104" s="495"/>
      <c r="F104" s="71">
        <f>IF(Validade!H93="","",Validade!H93)</f>
        <v>46175</v>
      </c>
      <c r="G104" s="94"/>
      <c r="H104" s="58">
        <f>'20078'!I41</f>
        <v>0</v>
      </c>
      <c r="I104" s="59">
        <f>(C104+E104)-H104</f>
        <v>10.968999999999999</v>
      </c>
      <c r="J104" s="357"/>
      <c r="K104" s="58">
        <f>'20078'!L41</f>
        <v>0</v>
      </c>
      <c r="L104" s="239">
        <f>I104-K104</f>
        <v>10.968999999999999</v>
      </c>
      <c r="M104" s="359"/>
      <c r="N104" s="58">
        <f>'20078'!O41</f>
        <v>0</v>
      </c>
      <c r="O104" s="239">
        <f>L104-N104</f>
        <v>10.968999999999999</v>
      </c>
      <c r="P104" s="358"/>
      <c r="Q104" s="58">
        <f>'20078'!R41</f>
        <v>0</v>
      </c>
      <c r="R104" s="239">
        <f>O104-Q104</f>
        <v>10.968999999999999</v>
      </c>
      <c r="S104" s="358"/>
      <c r="T104" s="58">
        <f>'20078'!U41</f>
        <v>0</v>
      </c>
      <c r="U104" s="239">
        <f>R104-T104</f>
        <v>10.968999999999999</v>
      </c>
      <c r="V104" s="358"/>
      <c r="W104" s="58">
        <f>'20078'!X41</f>
        <v>0</v>
      </c>
      <c r="X104" s="239">
        <f>U104-W104</f>
        <v>10.968999999999999</v>
      </c>
      <c r="Y104" s="358"/>
      <c r="Z104" s="58">
        <f>'20078'!AA41</f>
        <v>0</v>
      </c>
      <c r="AA104" s="239">
        <f>X104-Z104</f>
        <v>10.968999999999999</v>
      </c>
      <c r="AB104" s="358"/>
      <c r="AC104" s="58">
        <f>'20078'!AD41</f>
        <v>0</v>
      </c>
      <c r="AD104" s="239">
        <f>AA104-AC104</f>
        <v>10.968999999999999</v>
      </c>
      <c r="AE104" s="358"/>
      <c r="AF104" s="58">
        <f>'20078'!AG41</f>
        <v>0</v>
      </c>
      <c r="AG104" s="239">
        <f>AD104-AF104</f>
        <v>10.968999999999999</v>
      </c>
      <c r="AH104" s="358"/>
      <c r="AI104" s="58">
        <f>'20078'!AJ41</f>
        <v>0</v>
      </c>
      <c r="AJ104" s="239">
        <f>AG104-AI104</f>
        <v>10.968999999999999</v>
      </c>
      <c r="AK104" s="358"/>
      <c r="AL104" s="58">
        <f>'20078'!AM41</f>
        <v>0</v>
      </c>
      <c r="AM104" s="239">
        <f>AJ104-AL104</f>
        <v>10.968999999999999</v>
      </c>
      <c r="AN104" s="358"/>
      <c r="AO104" s="58">
        <f>'20078'!AP41</f>
        <v>0</v>
      </c>
      <c r="AP104" s="239">
        <f>AM104-AO104</f>
        <v>10.968999999999999</v>
      </c>
      <c r="AQ104" s="358"/>
      <c r="AR104" s="58">
        <f>'20078'!AS41</f>
        <v>0</v>
      </c>
      <c r="AS104" s="239">
        <f>AP104-AR104</f>
        <v>10.968999999999999</v>
      </c>
      <c r="AT104" s="358"/>
      <c r="AU104" s="58">
        <f>'20078'!AV41</f>
        <v>0</v>
      </c>
      <c r="AV104" s="239">
        <f>AS104-AU104</f>
        <v>10.968999999999999</v>
      </c>
      <c r="AX104" s="58">
        <f>'20078'!AY41</f>
        <v>0</v>
      </c>
      <c r="AY104" s="262"/>
      <c r="AZ104" s="239">
        <f>AV104-AX104</f>
        <v>10.968999999999999</v>
      </c>
    </row>
    <row r="105" spans="1:52" s="255" customFormat="1" ht="15" thickBot="1" x14ac:dyDescent="0.35">
      <c r="A105" s="116">
        <v>11912</v>
      </c>
      <c r="B105" s="114"/>
      <c r="C105" s="388">
        <v>0</v>
      </c>
      <c r="D105" s="247" t="s">
        <v>2</v>
      </c>
      <c r="E105" s="495"/>
      <c r="F105" s="71" t="str">
        <f>IF(Validade!H94="","",Validade!H94)</f>
        <v/>
      </c>
      <c r="G105" s="94"/>
      <c r="H105" s="58">
        <f>'20078'!I42</f>
        <v>0</v>
      </c>
      <c r="I105" s="59">
        <f t="shared" si="85"/>
        <v>0</v>
      </c>
      <c r="J105" s="357"/>
      <c r="K105" s="58">
        <f>'20078'!L42</f>
        <v>0</v>
      </c>
      <c r="L105" s="239">
        <f t="shared" si="86"/>
        <v>0</v>
      </c>
      <c r="M105" s="358"/>
      <c r="N105" s="58">
        <f>'20078'!O42</f>
        <v>0</v>
      </c>
      <c r="O105" s="239">
        <f t="shared" si="87"/>
        <v>0</v>
      </c>
      <c r="P105" s="358"/>
      <c r="Q105" s="58">
        <f>'20078'!R42</f>
        <v>0</v>
      </c>
      <c r="R105" s="239">
        <f t="shared" si="88"/>
        <v>0</v>
      </c>
      <c r="S105" s="358"/>
      <c r="T105" s="58">
        <f>'20078'!U42</f>
        <v>0</v>
      </c>
      <c r="U105" s="239">
        <f t="shared" si="89"/>
        <v>0</v>
      </c>
      <c r="V105" s="358"/>
      <c r="W105" s="58">
        <f>'20078'!X42</f>
        <v>0</v>
      </c>
      <c r="X105" s="239">
        <f t="shared" si="90"/>
        <v>0</v>
      </c>
      <c r="Y105" s="358"/>
      <c r="Z105" s="58">
        <f>'20078'!AA42</f>
        <v>0</v>
      </c>
      <c r="AA105" s="239">
        <f t="shared" si="91"/>
        <v>0</v>
      </c>
      <c r="AB105" s="358"/>
      <c r="AC105" s="58">
        <f>'20078'!AD42</f>
        <v>0</v>
      </c>
      <c r="AD105" s="239">
        <f t="shared" si="92"/>
        <v>0</v>
      </c>
      <c r="AE105" s="358"/>
      <c r="AF105" s="58">
        <f>'20078'!AG42</f>
        <v>0</v>
      </c>
      <c r="AG105" s="239">
        <f t="shared" si="93"/>
        <v>0</v>
      </c>
      <c r="AH105" s="358"/>
      <c r="AI105" s="58">
        <f>'20078'!AJ42</f>
        <v>0</v>
      </c>
      <c r="AJ105" s="239">
        <f t="shared" si="94"/>
        <v>0</v>
      </c>
      <c r="AK105" s="358"/>
      <c r="AL105" s="58">
        <f>'20078'!AM42</f>
        <v>0</v>
      </c>
      <c r="AM105" s="239">
        <f t="shared" si="95"/>
        <v>0</v>
      </c>
      <c r="AN105" s="358"/>
      <c r="AO105" s="58">
        <f>'20078'!AP42</f>
        <v>0</v>
      </c>
      <c r="AP105" s="239">
        <f t="shared" si="96"/>
        <v>0</v>
      </c>
      <c r="AQ105" s="358"/>
      <c r="AR105" s="58">
        <f>'20078'!AS42</f>
        <v>0</v>
      </c>
      <c r="AS105" s="239">
        <f t="shared" si="97"/>
        <v>0</v>
      </c>
      <c r="AT105" s="358"/>
      <c r="AU105" s="58">
        <f>'20078'!AV42</f>
        <v>0</v>
      </c>
      <c r="AV105" s="239">
        <f t="shared" si="98"/>
        <v>0</v>
      </c>
      <c r="AX105" s="58">
        <f>'20078'!AY42</f>
        <v>0</v>
      </c>
      <c r="AY105" s="262"/>
      <c r="AZ105" s="239">
        <f>AV105-AX105</f>
        <v>0</v>
      </c>
    </row>
    <row r="106" spans="1:52" s="255" customFormat="1" ht="15" thickBot="1" x14ac:dyDescent="0.35">
      <c r="A106" s="487">
        <v>11913</v>
      </c>
      <c r="B106" s="488"/>
      <c r="C106" s="489">
        <v>0</v>
      </c>
      <c r="D106" s="490" t="s">
        <v>104</v>
      </c>
      <c r="E106" s="495"/>
      <c r="F106" s="71" t="str">
        <f>IF(Validade!H95="","",Validade!H95)</f>
        <v/>
      </c>
      <c r="G106" s="94"/>
      <c r="H106" s="362">
        <f>'20078'!I43</f>
        <v>0</v>
      </c>
      <c r="I106" s="363">
        <f>(C106+E106)-H106</f>
        <v>0</v>
      </c>
      <c r="J106" s="357"/>
      <c r="K106" s="362">
        <f>'20078'!L43</f>
        <v>0</v>
      </c>
      <c r="L106" s="239">
        <f>I106-K106</f>
        <v>0</v>
      </c>
      <c r="M106" s="358"/>
      <c r="N106" s="362">
        <f>'20078'!O43</f>
        <v>0</v>
      </c>
      <c r="O106" s="239">
        <f>L106-N106</f>
        <v>0</v>
      </c>
      <c r="P106" s="358"/>
      <c r="Q106" s="362">
        <f>'20078'!R43</f>
        <v>0</v>
      </c>
      <c r="R106" s="239">
        <f>O106-Q106</f>
        <v>0</v>
      </c>
      <c r="S106" s="358"/>
      <c r="T106" s="362">
        <f>'20078'!U43</f>
        <v>0</v>
      </c>
      <c r="U106" s="239">
        <f>R106-T106</f>
        <v>0</v>
      </c>
      <c r="V106" s="358"/>
      <c r="W106" s="362">
        <f>'20078'!X43</f>
        <v>0</v>
      </c>
      <c r="X106" s="239">
        <f>U106-W106</f>
        <v>0</v>
      </c>
      <c r="Y106" s="358"/>
      <c r="Z106" s="362">
        <f>'20078'!AA43</f>
        <v>0</v>
      </c>
      <c r="AA106" s="239">
        <f>X106-Z106</f>
        <v>0</v>
      </c>
      <c r="AB106" s="358"/>
      <c r="AC106" s="362">
        <f>'20078'!AD43</f>
        <v>0</v>
      </c>
      <c r="AD106" s="239">
        <f>AA106-AC106</f>
        <v>0</v>
      </c>
      <c r="AE106" s="358"/>
      <c r="AF106" s="362">
        <f>'20078'!AG43</f>
        <v>0</v>
      </c>
      <c r="AG106" s="239">
        <f>AD106-AF106</f>
        <v>0</v>
      </c>
      <c r="AH106" s="358"/>
      <c r="AI106" s="362">
        <f>'20078'!AJ43</f>
        <v>0</v>
      </c>
      <c r="AJ106" s="239">
        <f>AG106-AI106</f>
        <v>0</v>
      </c>
      <c r="AK106" s="358"/>
      <c r="AL106" s="362">
        <f>'20078'!AM43</f>
        <v>0</v>
      </c>
      <c r="AM106" s="239">
        <f>AJ106-AL106</f>
        <v>0</v>
      </c>
      <c r="AN106" s="358"/>
      <c r="AO106" s="362">
        <f>'20078'!AP43</f>
        <v>0</v>
      </c>
      <c r="AP106" s="239">
        <f>AM106-AO106</f>
        <v>0</v>
      </c>
      <c r="AQ106" s="358"/>
      <c r="AR106" s="362">
        <f>'20078'!AS43</f>
        <v>0</v>
      </c>
      <c r="AS106" s="239">
        <f>AP106-AR106</f>
        <v>0</v>
      </c>
      <c r="AT106" s="358"/>
      <c r="AU106" s="362">
        <f>'20078'!AV43</f>
        <v>0</v>
      </c>
      <c r="AV106" s="239">
        <f>AS106-AU106</f>
        <v>0</v>
      </c>
      <c r="AX106" s="362">
        <f>'20078'!AY43</f>
        <v>0</v>
      </c>
      <c r="AY106" s="262"/>
      <c r="AZ106" s="239">
        <f>AV106-AX106</f>
        <v>0</v>
      </c>
    </row>
    <row r="107" spans="1:52" ht="15" thickBot="1" x14ac:dyDescent="0.35">
      <c r="A107" s="116">
        <v>11921</v>
      </c>
      <c r="B107" s="114"/>
      <c r="C107" s="491">
        <v>24143</v>
      </c>
      <c r="D107" s="490" t="s">
        <v>2</v>
      </c>
      <c r="E107" s="495"/>
      <c r="F107" s="71">
        <f>IF(Validade!H96="","",Validade!H96)</f>
        <v>45773</v>
      </c>
      <c r="G107" s="94"/>
      <c r="H107" s="58">
        <f>'20086'!I37+'20085'!I37+'20087'!I50+'20088'!I49+'20100'!I48+'20090'!I45+'21153'!I35+'21154'!I35</f>
        <v>7664.0000000015953</v>
      </c>
      <c r="I107" s="363">
        <f t="shared" ref="I107:I117" si="99">(C107+E107)-H107</f>
        <v>16478.999999998407</v>
      </c>
      <c r="J107" s="94"/>
      <c r="K107" s="58">
        <f>'20086'!L37+'20085'!L37+'20087'!L50+'20088'!L49+'20100'!L48+'20090'!L45+'21153'!L35+'21154'!L35</f>
        <v>5147.9999999999945</v>
      </c>
      <c r="L107" s="239">
        <f t="shared" ref="L107:L117" si="100">I107-K107</f>
        <v>11330.999999998412</v>
      </c>
      <c r="M107" s="94"/>
      <c r="N107" s="58">
        <f>'20086'!O37+'20085'!O37+'20087'!O50+'20088'!O49+'20100'!O48+'20090'!O45+'21153'!O35+'21154'!O35</f>
        <v>3912.0000000017999</v>
      </c>
      <c r="O107" s="239">
        <f t="shared" ref="O107:O117" si="101">L107-N107</f>
        <v>7418.9999999966121</v>
      </c>
      <c r="P107" s="94"/>
      <c r="Q107" s="58">
        <f>'20086'!R37+'20085'!R37+'20087'!R50+'20088'!R49+'20100'!R48+'20090'!R45+'21153'!R35+'21154'!R35</f>
        <v>15711.999950002795</v>
      </c>
      <c r="R107" s="239">
        <f t="shared" ref="R107:R117" si="102">O107-Q107</f>
        <v>-8292.9999500061822</v>
      </c>
      <c r="S107" s="94"/>
      <c r="T107" s="58">
        <f>'20086'!U37+'20085'!U37+'20087'!U50+'20088'!U49+'20100'!U48+'20090'!U45+'21153'!U35+'21154'!U35</f>
        <v>0</v>
      </c>
      <c r="U107" s="239">
        <f t="shared" ref="U107:U117" si="103">R107-T107</f>
        <v>-8292.9999500061822</v>
      </c>
      <c r="V107" s="94"/>
      <c r="W107" s="58">
        <f>'20086'!X37+'20085'!X37+'20087'!X50+'20088'!X49+'20100'!X48+'20090'!X45+'21153'!X35+'21154'!X35</f>
        <v>0</v>
      </c>
      <c r="X107" s="239">
        <f t="shared" ref="X107:X117" si="104">U107-W107</f>
        <v>-8292.9999500061822</v>
      </c>
      <c r="Y107" s="94"/>
      <c r="Z107" s="58">
        <f>'20086'!AA37+'20085'!AA37+'20087'!AA50+'20088'!AA49+'20100'!AA48+'20090'!AA45+'21153'!AA35+'21154'!AA35</f>
        <v>0</v>
      </c>
      <c r="AA107" s="239">
        <f t="shared" ref="AA107:AA117" si="105">X107-Z107</f>
        <v>-8292.9999500061822</v>
      </c>
      <c r="AB107" s="94"/>
      <c r="AC107" s="58">
        <f>'20086'!AD37+'20085'!AD37+'20087'!AD50+'20088'!AD49+'20100'!AD48+'20090'!AD45+'21153'!AD35+'21154'!AD35</f>
        <v>0</v>
      </c>
      <c r="AD107" s="239">
        <f t="shared" ref="AD107:AD117" si="106">AA107-AC107</f>
        <v>-8292.9999500061822</v>
      </c>
      <c r="AE107" s="94"/>
      <c r="AF107" s="58">
        <f>'20086'!AG37+'20085'!AG37+'20087'!AG50+'20088'!AG49+'20100'!AG48+'20090'!AG45+'21153'!AG35+'21154'!AG35</f>
        <v>0</v>
      </c>
      <c r="AG107" s="239">
        <f t="shared" ref="AG107:AG117" si="107">AD107-AF107</f>
        <v>-8292.9999500061822</v>
      </c>
      <c r="AH107" s="94"/>
      <c r="AI107" s="58">
        <f>'20086'!AJ37+'20085'!AJ37+'20087'!AJ50+'20088'!AJ49+'20100'!AJ48+'20090'!AJ45+'21153'!AJ35+'21154'!AJ35</f>
        <v>0</v>
      </c>
      <c r="AJ107" s="239">
        <f t="shared" ref="AJ107:AJ117" si="108">AG107-AI107</f>
        <v>-8292.9999500061822</v>
      </c>
      <c r="AK107" s="94"/>
      <c r="AL107" s="58">
        <f>'20086'!AM37+'20085'!AM37+'20087'!AM50+'20088'!AM49+'20100'!AM48+'20090'!AM45+'21153'!AM35+'21154'!AM35</f>
        <v>0</v>
      </c>
      <c r="AM107" s="239">
        <f t="shared" ref="AM107:AM117" si="109">AJ107-AL107</f>
        <v>-8292.9999500061822</v>
      </c>
      <c r="AN107" s="94"/>
      <c r="AO107" s="58">
        <f>'20086'!AP37+'20085'!AP37+'20087'!AP50+'20088'!AP49+'20100'!AP48+'20090'!AP45+'21153'!AP35+'21154'!AP35</f>
        <v>0</v>
      </c>
      <c r="AP107" s="239">
        <f t="shared" ref="AP107:AP117" si="110">AM107-AO107</f>
        <v>-8292.9999500061822</v>
      </c>
      <c r="AQ107" s="94"/>
      <c r="AR107" s="58">
        <f>'20086'!AS37+'20085'!AS37+'20087'!AS50+'20088'!AS49+'20100'!AS48+'20090'!AS45+'21153'!AS35+'21154'!AS35</f>
        <v>0</v>
      </c>
      <c r="AS107" s="239">
        <f t="shared" ref="AS107:AS117" si="111">AP107-AR107</f>
        <v>-8292.9999500061822</v>
      </c>
      <c r="AT107" s="94"/>
      <c r="AU107" s="58">
        <f>'20086'!AV37+'20085'!AV37+'20087'!AV50+'20088'!AV49+'20100'!AV48+'20090'!AV45+'21153'!AV35+'21154'!AV35</f>
        <v>0</v>
      </c>
      <c r="AV107" s="239">
        <f t="shared" ref="AV107:AV117" si="112">AS107-AU107</f>
        <v>-8292.9999500061822</v>
      </c>
      <c r="AX107" s="58">
        <f>'20086'!AY37+'20085'!AY37+'20087'!AY50+'20088'!AY49+'20100'!AY48+'20090'!AY45+'21153'!AY35+'21154'!AY35</f>
        <v>114811.99977557117</v>
      </c>
      <c r="AY107" s="262"/>
      <c r="AZ107" s="239">
        <f t="shared" ref="AZ107:AZ117" si="113">AV107-AX107</f>
        <v>-123104.99972557735</v>
      </c>
    </row>
    <row r="108" spans="1:52" ht="15" thickBot="1" x14ac:dyDescent="0.35">
      <c r="A108" s="116">
        <v>11922</v>
      </c>
      <c r="B108" s="114"/>
      <c r="C108" s="491">
        <v>10537</v>
      </c>
      <c r="D108" s="490" t="s">
        <v>2</v>
      </c>
      <c r="E108" s="495"/>
      <c r="F108" s="71">
        <f>IF(Validade!H97="","",Validade!H97)</f>
        <v>45493</v>
      </c>
      <c r="G108" s="94"/>
      <c r="H108" s="58">
        <f>'20091'!I45+'20077'!I36+'21138'!I35</f>
        <v>1302.0000000000007</v>
      </c>
      <c r="I108" s="363">
        <f t="shared" si="99"/>
        <v>9235</v>
      </c>
      <c r="J108" s="94"/>
      <c r="K108" s="58">
        <f>'20091'!L45+'20077'!L36+'21138'!L35</f>
        <v>2604.0000000000014</v>
      </c>
      <c r="L108" s="239">
        <f t="shared" si="100"/>
        <v>6630.9999999999982</v>
      </c>
      <c r="M108" s="94"/>
      <c r="N108" s="58">
        <f>'20091'!O45+'20077'!O36+'21138'!O35</f>
        <v>434.00000000000023</v>
      </c>
      <c r="O108" s="239">
        <f t="shared" si="101"/>
        <v>6196.9999999999982</v>
      </c>
      <c r="P108" s="94"/>
      <c r="Q108" s="58">
        <f>'20091'!R45+'20077'!R36+'21138'!R35</f>
        <v>6118.0000000000036</v>
      </c>
      <c r="R108" s="239">
        <f t="shared" si="102"/>
        <v>78.999999999994543</v>
      </c>
      <c r="S108" s="94"/>
      <c r="T108" s="58">
        <f>'20091'!U45+'20077'!U36+'21138'!U35</f>
        <v>0</v>
      </c>
      <c r="U108" s="239">
        <f t="shared" si="103"/>
        <v>78.999999999994543</v>
      </c>
      <c r="V108" s="94"/>
      <c r="W108" s="58">
        <f>'20091'!X45+'20077'!X36+'21138'!X35</f>
        <v>0</v>
      </c>
      <c r="X108" s="239">
        <f t="shared" si="104"/>
        <v>78.999999999994543</v>
      </c>
      <c r="Y108" s="94"/>
      <c r="Z108" s="58">
        <f>'20091'!AA45+'20077'!AA36+'21138'!AA35</f>
        <v>0</v>
      </c>
      <c r="AA108" s="239">
        <f t="shared" si="105"/>
        <v>78.999999999994543</v>
      </c>
      <c r="AB108" s="94"/>
      <c r="AC108" s="58">
        <f>'20091'!AD45+'20077'!AD36+'21138'!AD35</f>
        <v>0</v>
      </c>
      <c r="AD108" s="239">
        <f t="shared" si="106"/>
        <v>78.999999999994543</v>
      </c>
      <c r="AE108" s="94"/>
      <c r="AF108" s="58">
        <f>'20091'!AG45+'20077'!AG36+'21138'!AG35</f>
        <v>0</v>
      </c>
      <c r="AG108" s="239">
        <f t="shared" si="107"/>
        <v>78.999999999994543</v>
      </c>
      <c r="AH108" s="94"/>
      <c r="AI108" s="58">
        <f>'20091'!AJ45+'20077'!AJ36+'21138'!AJ35</f>
        <v>0</v>
      </c>
      <c r="AJ108" s="239">
        <f t="shared" si="108"/>
        <v>78.999999999994543</v>
      </c>
      <c r="AK108" s="94"/>
      <c r="AL108" s="58">
        <f>'20091'!AM45+'20077'!AM36+'21138'!AM35</f>
        <v>0</v>
      </c>
      <c r="AM108" s="239">
        <f t="shared" si="109"/>
        <v>78.999999999994543</v>
      </c>
      <c r="AN108" s="94"/>
      <c r="AO108" s="58">
        <f>'20091'!AP45+'20077'!AP36+'21138'!AP35</f>
        <v>0</v>
      </c>
      <c r="AP108" s="239">
        <f t="shared" si="110"/>
        <v>78.999999999994543</v>
      </c>
      <c r="AQ108" s="94"/>
      <c r="AR108" s="58">
        <f>'20091'!AS45+'20077'!AS36+'21138'!AS35</f>
        <v>0</v>
      </c>
      <c r="AS108" s="239">
        <f t="shared" si="111"/>
        <v>78.999999999994543</v>
      </c>
      <c r="AT108" s="94"/>
      <c r="AU108" s="58">
        <f>'20091'!AV45+'20077'!AV36+'21138'!AV35</f>
        <v>0</v>
      </c>
      <c r="AV108" s="239">
        <f t="shared" si="112"/>
        <v>78.999999999994543</v>
      </c>
      <c r="AX108" s="58">
        <f>'20091'!AY45+'20077'!AY36+'21138'!AY35</f>
        <v>25606.000000000015</v>
      </c>
      <c r="AY108" s="262"/>
      <c r="AZ108" s="239">
        <f t="shared" si="113"/>
        <v>-25527.000000000022</v>
      </c>
    </row>
    <row r="109" spans="1:52" ht="15" thickBot="1" x14ac:dyDescent="0.35">
      <c r="A109" s="211">
        <v>11937</v>
      </c>
      <c r="B109" s="227"/>
      <c r="C109" s="491">
        <v>2.1749999999999998</v>
      </c>
      <c r="D109" s="8" t="s">
        <v>104</v>
      </c>
      <c r="E109" s="495"/>
      <c r="F109" s="71" t="str">
        <f>IF(Validade!H98="","",Validade!H98)</f>
        <v/>
      </c>
      <c r="G109" s="94"/>
      <c r="H109" s="58">
        <f>'20101'!I38</f>
        <v>0</v>
      </c>
      <c r="I109" s="363">
        <f t="shared" si="99"/>
        <v>2.1749999999999998</v>
      </c>
      <c r="J109" s="94"/>
      <c r="K109" s="58">
        <f>'20101'!L38</f>
        <v>0</v>
      </c>
      <c r="L109" s="239">
        <f t="shared" si="100"/>
        <v>2.1749999999999998</v>
      </c>
      <c r="M109" s="94"/>
      <c r="N109" s="58">
        <f>'20101'!O38</f>
        <v>0</v>
      </c>
      <c r="O109" s="239">
        <f t="shared" si="101"/>
        <v>2.1749999999999998</v>
      </c>
      <c r="P109" s="94"/>
      <c r="Q109" s="58">
        <f>'20101'!R38</f>
        <v>0</v>
      </c>
      <c r="R109" s="239">
        <f t="shared" si="102"/>
        <v>2.1749999999999998</v>
      </c>
      <c r="S109" s="94"/>
      <c r="T109" s="58">
        <f>'20101'!U38</f>
        <v>0</v>
      </c>
      <c r="U109" s="239">
        <f t="shared" si="103"/>
        <v>2.1749999999999998</v>
      </c>
      <c r="V109" s="94"/>
      <c r="W109" s="58">
        <f>'20101'!X38</f>
        <v>0</v>
      </c>
      <c r="X109" s="239">
        <f t="shared" si="104"/>
        <v>2.1749999999999998</v>
      </c>
      <c r="Y109" s="94"/>
      <c r="Z109" s="58">
        <f>'20101'!AA38</f>
        <v>0</v>
      </c>
      <c r="AA109" s="239">
        <f t="shared" si="105"/>
        <v>2.1749999999999998</v>
      </c>
      <c r="AB109" s="94"/>
      <c r="AC109" s="58">
        <f>'20101'!AD38</f>
        <v>0</v>
      </c>
      <c r="AD109" s="239">
        <f t="shared" si="106"/>
        <v>2.1749999999999998</v>
      </c>
      <c r="AE109" s="94"/>
      <c r="AF109" s="58">
        <f>'20101'!AG38</f>
        <v>0</v>
      </c>
      <c r="AG109" s="239">
        <f t="shared" si="107"/>
        <v>2.1749999999999998</v>
      </c>
      <c r="AH109" s="94"/>
      <c r="AI109" s="58">
        <f>'20101'!AJ38</f>
        <v>0</v>
      </c>
      <c r="AJ109" s="239">
        <f t="shared" si="108"/>
        <v>2.1749999999999998</v>
      </c>
      <c r="AK109" s="94"/>
      <c r="AL109" s="58">
        <f>'20101'!AM38</f>
        <v>0</v>
      </c>
      <c r="AM109" s="239">
        <f t="shared" si="109"/>
        <v>2.1749999999999998</v>
      </c>
      <c r="AN109" s="94"/>
      <c r="AO109" s="58">
        <f>'20101'!AP38</f>
        <v>0</v>
      </c>
      <c r="AP109" s="239">
        <f t="shared" si="110"/>
        <v>2.1749999999999998</v>
      </c>
      <c r="AQ109" s="94"/>
      <c r="AR109" s="58">
        <f>'20101'!AS38</f>
        <v>0</v>
      </c>
      <c r="AS109" s="239">
        <f t="shared" si="111"/>
        <v>2.1749999999999998</v>
      </c>
      <c r="AT109" s="94"/>
      <c r="AU109" s="58">
        <f>'20101'!AV38</f>
        <v>0</v>
      </c>
      <c r="AV109" s="239">
        <f t="shared" si="112"/>
        <v>2.1749999999999998</v>
      </c>
      <c r="AX109" s="58">
        <f>'20101'!AY38</f>
        <v>172.56799999999998</v>
      </c>
      <c r="AY109" s="262"/>
      <c r="AZ109" s="239">
        <f t="shared" si="113"/>
        <v>-170.39299999999997</v>
      </c>
    </row>
    <row r="110" spans="1:52" ht="15" thickBot="1" x14ac:dyDescent="0.35">
      <c r="A110" s="211">
        <v>11938</v>
      </c>
      <c r="B110" s="227"/>
      <c r="C110" s="491">
        <v>1349</v>
      </c>
      <c r="D110" s="25" t="s">
        <v>2</v>
      </c>
      <c r="E110" s="495"/>
      <c r="F110" s="71" t="str">
        <f>IF(Validade!H99="","",Validade!H99)</f>
        <v/>
      </c>
      <c r="G110" s="94"/>
      <c r="H110" s="58">
        <f>'20101'!I39</f>
        <v>0</v>
      </c>
      <c r="I110" s="363">
        <f t="shared" si="99"/>
        <v>1349</v>
      </c>
      <c r="J110" s="94"/>
      <c r="K110" s="58">
        <f>'20101'!L39</f>
        <v>0</v>
      </c>
      <c r="L110" s="239">
        <f t="shared" si="100"/>
        <v>1349</v>
      </c>
      <c r="M110" s="94"/>
      <c r="N110" s="58">
        <f>'20101'!O39</f>
        <v>0</v>
      </c>
      <c r="O110" s="239">
        <f t="shared" si="101"/>
        <v>1349</v>
      </c>
      <c r="P110" s="94"/>
      <c r="Q110" s="58">
        <f>'20101'!R39</f>
        <v>0</v>
      </c>
      <c r="R110" s="239">
        <f t="shared" si="102"/>
        <v>1349</v>
      </c>
      <c r="S110" s="94"/>
      <c r="T110" s="58">
        <f>'20101'!U39</f>
        <v>0</v>
      </c>
      <c r="U110" s="239">
        <f t="shared" si="103"/>
        <v>1349</v>
      </c>
      <c r="V110" s="94"/>
      <c r="W110" s="58">
        <f>'20101'!X39</f>
        <v>0</v>
      </c>
      <c r="X110" s="239">
        <f t="shared" si="104"/>
        <v>1349</v>
      </c>
      <c r="Y110" s="94"/>
      <c r="Z110" s="58">
        <f>'20101'!AA39</f>
        <v>0</v>
      </c>
      <c r="AA110" s="239">
        <f t="shared" si="105"/>
        <v>1349</v>
      </c>
      <c r="AB110" s="94"/>
      <c r="AC110" s="58">
        <f>'20101'!AD39</f>
        <v>0</v>
      </c>
      <c r="AD110" s="239">
        <f t="shared" si="106"/>
        <v>1349</v>
      </c>
      <c r="AE110" s="94"/>
      <c r="AF110" s="58">
        <f>'20101'!AG39</f>
        <v>0</v>
      </c>
      <c r="AG110" s="239">
        <f t="shared" si="107"/>
        <v>1349</v>
      </c>
      <c r="AH110" s="94"/>
      <c r="AI110" s="58">
        <f>'20101'!AJ39</f>
        <v>0</v>
      </c>
      <c r="AJ110" s="239">
        <f t="shared" si="108"/>
        <v>1349</v>
      </c>
      <c r="AK110" s="94"/>
      <c r="AL110" s="58">
        <f>'20101'!AM39</f>
        <v>0</v>
      </c>
      <c r="AM110" s="239">
        <f t="shared" si="109"/>
        <v>1349</v>
      </c>
      <c r="AN110" s="94"/>
      <c r="AO110" s="58">
        <f>'20101'!AP39</f>
        <v>0</v>
      </c>
      <c r="AP110" s="239">
        <f t="shared" si="110"/>
        <v>1349</v>
      </c>
      <c r="AQ110" s="94"/>
      <c r="AR110" s="58">
        <f>'20101'!AS39</f>
        <v>0</v>
      </c>
      <c r="AS110" s="239">
        <f t="shared" si="111"/>
        <v>1349</v>
      </c>
      <c r="AT110" s="94"/>
      <c r="AU110" s="58">
        <f>'20101'!AV39</f>
        <v>0</v>
      </c>
      <c r="AV110" s="239">
        <f t="shared" si="112"/>
        <v>1349</v>
      </c>
      <c r="AX110" s="58">
        <f>'20101'!AY39</f>
        <v>172568</v>
      </c>
      <c r="AY110" s="262"/>
      <c r="AZ110" s="239">
        <f t="shared" si="113"/>
        <v>-171219</v>
      </c>
    </row>
    <row r="111" spans="1:52" ht="15" thickBot="1" x14ac:dyDescent="0.35">
      <c r="A111" s="211">
        <v>11939</v>
      </c>
      <c r="B111" s="227"/>
      <c r="C111" s="491">
        <v>0</v>
      </c>
      <c r="D111" s="8" t="s">
        <v>104</v>
      </c>
      <c r="E111" s="495"/>
      <c r="F111" s="71" t="str">
        <f>IF(Validade!H100="","",Validade!H100)</f>
        <v/>
      </c>
      <c r="G111" s="94"/>
      <c r="H111" s="58">
        <f>'20101'!I40</f>
        <v>0</v>
      </c>
      <c r="I111" s="363">
        <f t="shared" si="99"/>
        <v>0</v>
      </c>
      <c r="J111" s="94"/>
      <c r="K111" s="58">
        <f>'20101'!L40</f>
        <v>0</v>
      </c>
      <c r="L111" s="239">
        <f t="shared" si="100"/>
        <v>0</v>
      </c>
      <c r="M111" s="94"/>
      <c r="N111" s="58">
        <f>'20101'!O40</f>
        <v>0</v>
      </c>
      <c r="O111" s="239">
        <f t="shared" si="101"/>
        <v>0</v>
      </c>
      <c r="P111" s="94"/>
      <c r="Q111" s="58">
        <f>'20101'!R40</f>
        <v>0</v>
      </c>
      <c r="R111" s="239">
        <f t="shared" si="102"/>
        <v>0</v>
      </c>
      <c r="S111" s="94"/>
      <c r="T111" s="58">
        <f>'20101'!U40</f>
        <v>0</v>
      </c>
      <c r="U111" s="239">
        <f t="shared" si="103"/>
        <v>0</v>
      </c>
      <c r="V111" s="94"/>
      <c r="W111" s="58">
        <f>'20101'!X40</f>
        <v>0</v>
      </c>
      <c r="X111" s="239">
        <f t="shared" si="104"/>
        <v>0</v>
      </c>
      <c r="Y111" s="94"/>
      <c r="Z111" s="58">
        <f>'20101'!AA40</f>
        <v>0</v>
      </c>
      <c r="AA111" s="239">
        <f t="shared" si="105"/>
        <v>0</v>
      </c>
      <c r="AB111" s="94"/>
      <c r="AC111" s="58">
        <f>'20101'!AD40</f>
        <v>0</v>
      </c>
      <c r="AD111" s="239">
        <f t="shared" si="106"/>
        <v>0</v>
      </c>
      <c r="AE111" s="94"/>
      <c r="AF111" s="58">
        <f>'20101'!AG40</f>
        <v>0</v>
      </c>
      <c r="AG111" s="239">
        <f t="shared" si="107"/>
        <v>0</v>
      </c>
      <c r="AH111" s="94"/>
      <c r="AI111" s="58">
        <f>'20101'!AJ40</f>
        <v>0</v>
      </c>
      <c r="AJ111" s="239">
        <f t="shared" si="108"/>
        <v>0</v>
      </c>
      <c r="AK111" s="94"/>
      <c r="AL111" s="58">
        <f>'20101'!AM40</f>
        <v>0</v>
      </c>
      <c r="AM111" s="239">
        <f t="shared" si="109"/>
        <v>0</v>
      </c>
      <c r="AN111" s="94"/>
      <c r="AO111" s="58">
        <f>'20101'!AP40</f>
        <v>0</v>
      </c>
      <c r="AP111" s="239">
        <f t="shared" si="110"/>
        <v>0</v>
      </c>
      <c r="AQ111" s="94"/>
      <c r="AR111" s="58">
        <f>'20101'!AS40</f>
        <v>0</v>
      </c>
      <c r="AS111" s="239">
        <f t="shared" si="111"/>
        <v>0</v>
      </c>
      <c r="AT111" s="94"/>
      <c r="AU111" s="58">
        <f>'20101'!AV40</f>
        <v>0</v>
      </c>
      <c r="AV111" s="239">
        <f t="shared" si="112"/>
        <v>0</v>
      </c>
      <c r="AX111" s="58">
        <f>'20101'!AY40</f>
        <v>3.476</v>
      </c>
      <c r="AY111" s="262"/>
      <c r="AZ111" s="239">
        <f t="shared" si="113"/>
        <v>-3.476</v>
      </c>
    </row>
    <row r="112" spans="1:52" ht="15" thickBot="1" x14ac:dyDescent="0.35">
      <c r="A112" s="211">
        <v>11940</v>
      </c>
      <c r="B112" s="47"/>
      <c r="C112" s="491">
        <v>0</v>
      </c>
      <c r="D112" s="8" t="s">
        <v>104</v>
      </c>
      <c r="E112" s="495"/>
      <c r="F112" s="71" t="str">
        <f>IF(Validade!H101="","",Validade!H101)</f>
        <v/>
      </c>
      <c r="G112" s="94"/>
      <c r="H112" s="58">
        <f>'21153'!I36</f>
        <v>0</v>
      </c>
      <c r="I112" s="363">
        <f t="shared" si="99"/>
        <v>0</v>
      </c>
      <c r="J112" s="94"/>
      <c r="K112" s="58">
        <f>'21153'!L36</f>
        <v>0</v>
      </c>
      <c r="L112" s="239">
        <f t="shared" si="100"/>
        <v>0</v>
      </c>
      <c r="M112" s="94"/>
      <c r="N112" s="58">
        <f>'21153'!O36</f>
        <v>0</v>
      </c>
      <c r="O112" s="239">
        <f t="shared" si="101"/>
        <v>0</v>
      </c>
      <c r="P112" s="94"/>
      <c r="Q112" s="58">
        <f>'21153'!R36</f>
        <v>0</v>
      </c>
      <c r="R112" s="239">
        <f t="shared" si="102"/>
        <v>0</v>
      </c>
      <c r="S112" s="94"/>
      <c r="T112" s="58">
        <f>'21153'!U36</f>
        <v>0</v>
      </c>
      <c r="U112" s="239">
        <f t="shared" si="103"/>
        <v>0</v>
      </c>
      <c r="V112" s="94"/>
      <c r="W112" s="58">
        <f>'21153'!X36</f>
        <v>0</v>
      </c>
      <c r="X112" s="239">
        <f t="shared" si="104"/>
        <v>0</v>
      </c>
      <c r="Y112" s="94"/>
      <c r="Z112" s="58">
        <f>'21153'!AA36</f>
        <v>0</v>
      </c>
      <c r="AA112" s="239">
        <f t="shared" si="105"/>
        <v>0</v>
      </c>
      <c r="AB112" s="94"/>
      <c r="AC112" s="58">
        <f>'21153'!AD36</f>
        <v>0</v>
      </c>
      <c r="AD112" s="239">
        <f t="shared" si="106"/>
        <v>0</v>
      </c>
      <c r="AE112" s="94"/>
      <c r="AF112" s="58">
        <f>'21153'!AG36</f>
        <v>0</v>
      </c>
      <c r="AG112" s="239">
        <f t="shared" si="107"/>
        <v>0</v>
      </c>
      <c r="AH112" s="94"/>
      <c r="AI112" s="58">
        <f>'21153'!AJ36</f>
        <v>0</v>
      </c>
      <c r="AJ112" s="239">
        <f t="shared" si="108"/>
        <v>0</v>
      </c>
      <c r="AK112" s="94"/>
      <c r="AL112" s="58">
        <f>'21153'!AM36</f>
        <v>0</v>
      </c>
      <c r="AM112" s="239">
        <f t="shared" si="109"/>
        <v>0</v>
      </c>
      <c r="AN112" s="94"/>
      <c r="AO112" s="58">
        <f>'21153'!AP36</f>
        <v>0</v>
      </c>
      <c r="AP112" s="239">
        <f t="shared" si="110"/>
        <v>0</v>
      </c>
      <c r="AQ112" s="94"/>
      <c r="AR112" s="58">
        <f>'21153'!AS36</f>
        <v>0</v>
      </c>
      <c r="AS112" s="239">
        <f t="shared" si="111"/>
        <v>0</v>
      </c>
      <c r="AT112" s="94"/>
      <c r="AU112" s="58">
        <f>'21153'!AV36</f>
        <v>0</v>
      </c>
      <c r="AV112" s="239">
        <f t="shared" si="112"/>
        <v>0</v>
      </c>
      <c r="AX112" s="58">
        <f>'21153'!AY36</f>
        <v>0</v>
      </c>
      <c r="AY112" s="262"/>
      <c r="AZ112" s="239">
        <f t="shared" si="113"/>
        <v>0</v>
      </c>
    </row>
    <row r="113" spans="1:52" ht="15" thickBot="1" x14ac:dyDescent="0.35">
      <c r="A113" s="211">
        <v>11943</v>
      </c>
      <c r="B113" s="47"/>
      <c r="C113" s="491">
        <v>0</v>
      </c>
      <c r="D113" s="8" t="s">
        <v>104</v>
      </c>
      <c r="E113" s="495"/>
      <c r="F113" s="71" t="str">
        <f>IF(Validade!H102="","",Validade!H102)</f>
        <v/>
      </c>
      <c r="G113" s="94"/>
      <c r="H113" s="58"/>
      <c r="I113" s="363">
        <f t="shared" si="99"/>
        <v>0</v>
      </c>
      <c r="J113" s="94"/>
      <c r="K113" s="58"/>
      <c r="L113" s="239">
        <f t="shared" si="100"/>
        <v>0</v>
      </c>
      <c r="M113" s="94"/>
      <c r="N113" s="58"/>
      <c r="O113" s="239">
        <f t="shared" si="101"/>
        <v>0</v>
      </c>
      <c r="P113" s="94"/>
      <c r="Q113" s="58"/>
      <c r="R113" s="239">
        <f t="shared" si="102"/>
        <v>0</v>
      </c>
      <c r="S113" s="94"/>
      <c r="T113" s="58"/>
      <c r="U113" s="239">
        <f t="shared" si="103"/>
        <v>0</v>
      </c>
      <c r="V113" s="94"/>
      <c r="W113" s="58"/>
      <c r="X113" s="239">
        <f t="shared" si="104"/>
        <v>0</v>
      </c>
      <c r="Y113" s="94"/>
      <c r="Z113" s="58"/>
      <c r="AA113" s="239">
        <f t="shared" si="105"/>
        <v>0</v>
      </c>
      <c r="AB113" s="94"/>
      <c r="AC113" s="58"/>
      <c r="AD113" s="239">
        <f t="shared" si="106"/>
        <v>0</v>
      </c>
      <c r="AE113" s="94"/>
      <c r="AF113" s="58"/>
      <c r="AG113" s="239">
        <f t="shared" si="107"/>
        <v>0</v>
      </c>
      <c r="AH113" s="94"/>
      <c r="AI113" s="58"/>
      <c r="AJ113" s="239">
        <f t="shared" si="108"/>
        <v>0</v>
      </c>
      <c r="AK113" s="94"/>
      <c r="AL113" s="58"/>
      <c r="AM113" s="239">
        <f t="shared" si="109"/>
        <v>0</v>
      </c>
      <c r="AN113" s="94"/>
      <c r="AO113" s="58"/>
      <c r="AP113" s="239">
        <f t="shared" si="110"/>
        <v>0</v>
      </c>
      <c r="AQ113" s="94"/>
      <c r="AR113" s="58"/>
      <c r="AS113" s="239">
        <f t="shared" si="111"/>
        <v>0</v>
      </c>
      <c r="AT113" s="94"/>
      <c r="AU113" s="58"/>
      <c r="AV113" s="239">
        <f t="shared" si="112"/>
        <v>0</v>
      </c>
      <c r="AX113" s="58"/>
      <c r="AY113" s="262"/>
      <c r="AZ113" s="239">
        <f t="shared" si="113"/>
        <v>0</v>
      </c>
    </row>
    <row r="114" spans="1:52" ht="15" thickBot="1" x14ac:dyDescent="0.35">
      <c r="A114" s="211">
        <v>11951</v>
      </c>
      <c r="B114" s="47"/>
      <c r="C114" s="491">
        <v>0</v>
      </c>
      <c r="D114" s="8" t="s">
        <v>104</v>
      </c>
      <c r="E114" s="495"/>
      <c r="F114" s="71" t="str">
        <f>IF(Validade!H103="","",Validade!H103)</f>
        <v/>
      </c>
      <c r="G114" s="94"/>
      <c r="H114" s="58">
        <f>'21154'!I36</f>
        <v>0</v>
      </c>
      <c r="I114" s="363">
        <f t="shared" si="99"/>
        <v>0</v>
      </c>
      <c r="J114" s="94"/>
      <c r="K114" s="58">
        <f>'21154'!L36</f>
        <v>0</v>
      </c>
      <c r="L114" s="239">
        <f t="shared" si="100"/>
        <v>0</v>
      </c>
      <c r="M114" s="94"/>
      <c r="N114" s="58">
        <f>'21154'!O36</f>
        <v>0</v>
      </c>
      <c r="O114" s="239">
        <f t="shared" si="101"/>
        <v>0</v>
      </c>
      <c r="P114" s="94"/>
      <c r="Q114" s="58">
        <f>'21154'!R36</f>
        <v>0</v>
      </c>
      <c r="R114" s="239">
        <f t="shared" si="102"/>
        <v>0</v>
      </c>
      <c r="S114" s="94"/>
      <c r="T114" s="58">
        <f>'21154'!U36</f>
        <v>0</v>
      </c>
      <c r="U114" s="239">
        <f t="shared" si="103"/>
        <v>0</v>
      </c>
      <c r="V114" s="94"/>
      <c r="W114" s="58">
        <f>'21154'!X36</f>
        <v>0</v>
      </c>
      <c r="X114" s="239">
        <f t="shared" si="104"/>
        <v>0</v>
      </c>
      <c r="Y114" s="94"/>
      <c r="Z114" s="58">
        <f>'21154'!AA36</f>
        <v>0</v>
      </c>
      <c r="AA114" s="239">
        <f t="shared" si="105"/>
        <v>0</v>
      </c>
      <c r="AB114" s="94"/>
      <c r="AC114" s="58">
        <f>'21154'!AD36</f>
        <v>0</v>
      </c>
      <c r="AD114" s="239">
        <f t="shared" si="106"/>
        <v>0</v>
      </c>
      <c r="AE114" s="94"/>
      <c r="AF114" s="58">
        <f>'21154'!AG36</f>
        <v>0</v>
      </c>
      <c r="AG114" s="239">
        <f t="shared" si="107"/>
        <v>0</v>
      </c>
      <c r="AH114" s="94"/>
      <c r="AI114" s="58">
        <f>'21154'!AJ36</f>
        <v>0</v>
      </c>
      <c r="AJ114" s="239">
        <f t="shared" si="108"/>
        <v>0</v>
      </c>
      <c r="AK114" s="94"/>
      <c r="AL114" s="58">
        <f>'21154'!AM36</f>
        <v>0</v>
      </c>
      <c r="AM114" s="239">
        <f t="shared" si="109"/>
        <v>0</v>
      </c>
      <c r="AN114" s="94"/>
      <c r="AO114" s="58">
        <f>'21154'!AP36</f>
        <v>0</v>
      </c>
      <c r="AP114" s="239">
        <f t="shared" si="110"/>
        <v>0</v>
      </c>
      <c r="AQ114" s="94"/>
      <c r="AR114" s="58">
        <f>'21154'!AS36</f>
        <v>0</v>
      </c>
      <c r="AS114" s="239">
        <f t="shared" si="111"/>
        <v>0</v>
      </c>
      <c r="AT114" s="94"/>
      <c r="AU114" s="58">
        <f>'21154'!AV36</f>
        <v>0</v>
      </c>
      <c r="AV114" s="239">
        <f t="shared" si="112"/>
        <v>0</v>
      </c>
      <c r="AX114" s="58">
        <f>'21154'!AY36</f>
        <v>0</v>
      </c>
      <c r="AY114" s="262"/>
      <c r="AZ114" s="239">
        <f t="shared" si="113"/>
        <v>0</v>
      </c>
    </row>
    <row r="115" spans="1:52" ht="15" thickBot="1" x14ac:dyDescent="0.35">
      <c r="A115" s="211">
        <v>11958</v>
      </c>
      <c r="B115" s="47"/>
      <c r="C115" s="491">
        <v>0</v>
      </c>
      <c r="D115" s="8" t="s">
        <v>104</v>
      </c>
      <c r="E115" s="495"/>
      <c r="F115" s="71" t="str">
        <f>IF(Validade!H104="","",Validade!H104)</f>
        <v/>
      </c>
      <c r="G115" s="94"/>
      <c r="H115" s="58">
        <f>'21154'!I28</f>
        <v>0</v>
      </c>
      <c r="I115" s="363">
        <f t="shared" si="99"/>
        <v>0</v>
      </c>
      <c r="J115" s="94"/>
      <c r="K115" s="58">
        <f>'21154'!L28</f>
        <v>0</v>
      </c>
      <c r="L115" s="239">
        <f t="shared" si="100"/>
        <v>0</v>
      </c>
      <c r="M115" s="94"/>
      <c r="N115" s="58">
        <f>'21154'!O28</f>
        <v>0</v>
      </c>
      <c r="O115" s="239">
        <f t="shared" si="101"/>
        <v>0</v>
      </c>
      <c r="P115" s="94"/>
      <c r="Q115" s="58">
        <f>'21154'!R28</f>
        <v>0</v>
      </c>
      <c r="R115" s="239">
        <f t="shared" si="102"/>
        <v>0</v>
      </c>
      <c r="S115" s="94"/>
      <c r="T115" s="58">
        <f>'21154'!U28</f>
        <v>0</v>
      </c>
      <c r="U115" s="239">
        <f t="shared" si="103"/>
        <v>0</v>
      </c>
      <c r="V115" s="94"/>
      <c r="W115" s="58">
        <f>'21154'!X28</f>
        <v>0</v>
      </c>
      <c r="X115" s="239">
        <f t="shared" si="104"/>
        <v>0</v>
      </c>
      <c r="Y115" s="94"/>
      <c r="Z115" s="58">
        <f>'21154'!AA28</f>
        <v>0</v>
      </c>
      <c r="AA115" s="239">
        <f t="shared" si="105"/>
        <v>0</v>
      </c>
      <c r="AB115" s="94"/>
      <c r="AC115" s="58">
        <f>'21154'!AD28</f>
        <v>0</v>
      </c>
      <c r="AD115" s="239">
        <f t="shared" si="106"/>
        <v>0</v>
      </c>
      <c r="AE115" s="94"/>
      <c r="AF115" s="58">
        <f>'21154'!AG28</f>
        <v>0</v>
      </c>
      <c r="AG115" s="239">
        <f t="shared" si="107"/>
        <v>0</v>
      </c>
      <c r="AH115" s="94"/>
      <c r="AI115" s="58">
        <f>'21154'!AJ28</f>
        <v>0</v>
      </c>
      <c r="AJ115" s="239">
        <f t="shared" si="108"/>
        <v>0</v>
      </c>
      <c r="AK115" s="94"/>
      <c r="AL115" s="58">
        <f>'21154'!AM28</f>
        <v>0</v>
      </c>
      <c r="AM115" s="239">
        <f t="shared" si="109"/>
        <v>0</v>
      </c>
      <c r="AN115" s="94"/>
      <c r="AO115" s="58">
        <f>'21154'!AP28</f>
        <v>0</v>
      </c>
      <c r="AP115" s="239">
        <f t="shared" si="110"/>
        <v>0</v>
      </c>
      <c r="AQ115" s="94"/>
      <c r="AR115" s="58">
        <f>'21154'!AS28</f>
        <v>0</v>
      </c>
      <c r="AS115" s="239">
        <f t="shared" si="111"/>
        <v>0</v>
      </c>
      <c r="AT115" s="94"/>
      <c r="AU115" s="58">
        <f>'21154'!AV28</f>
        <v>0</v>
      </c>
      <c r="AV115" s="239">
        <f t="shared" si="112"/>
        <v>0</v>
      </c>
      <c r="AX115" s="58">
        <f>'21154'!AY28</f>
        <v>0</v>
      </c>
      <c r="AY115" s="262"/>
      <c r="AZ115" s="239">
        <f t="shared" si="113"/>
        <v>0</v>
      </c>
    </row>
    <row r="116" spans="1:52" ht="15" thickBot="1" x14ac:dyDescent="0.35">
      <c r="A116" s="211">
        <v>11959</v>
      </c>
      <c r="B116" s="47"/>
      <c r="C116" s="491">
        <v>0</v>
      </c>
      <c r="D116" s="8" t="s">
        <v>104</v>
      </c>
      <c r="E116" s="495"/>
      <c r="F116" s="71" t="str">
        <f>IF(Validade!H105="","",Validade!H105)</f>
        <v/>
      </c>
      <c r="G116" s="94"/>
      <c r="H116" s="58">
        <f>'21154'!I29</f>
        <v>0</v>
      </c>
      <c r="I116" s="363">
        <f t="shared" si="99"/>
        <v>0</v>
      </c>
      <c r="J116" s="94"/>
      <c r="K116" s="58">
        <f>'21154'!L29</f>
        <v>0</v>
      </c>
      <c r="L116" s="239">
        <f t="shared" si="100"/>
        <v>0</v>
      </c>
      <c r="M116" s="94"/>
      <c r="N116" s="58">
        <f>'21154'!O29</f>
        <v>0</v>
      </c>
      <c r="O116" s="239">
        <f t="shared" si="101"/>
        <v>0</v>
      </c>
      <c r="P116" s="94"/>
      <c r="Q116" s="58">
        <f>'21154'!R29</f>
        <v>0</v>
      </c>
      <c r="R116" s="239">
        <f t="shared" si="102"/>
        <v>0</v>
      </c>
      <c r="S116" s="94"/>
      <c r="T116" s="58">
        <f>'21154'!U29</f>
        <v>0</v>
      </c>
      <c r="U116" s="239">
        <f t="shared" si="103"/>
        <v>0</v>
      </c>
      <c r="V116" s="94"/>
      <c r="W116" s="58">
        <f>'21154'!X29</f>
        <v>0</v>
      </c>
      <c r="X116" s="239">
        <f t="shared" si="104"/>
        <v>0</v>
      </c>
      <c r="Y116" s="94"/>
      <c r="Z116" s="58">
        <f>'21154'!AA29</f>
        <v>0</v>
      </c>
      <c r="AA116" s="239">
        <f t="shared" si="105"/>
        <v>0</v>
      </c>
      <c r="AB116" s="94"/>
      <c r="AC116" s="58">
        <f>'21154'!AD29</f>
        <v>0</v>
      </c>
      <c r="AD116" s="239">
        <f t="shared" si="106"/>
        <v>0</v>
      </c>
      <c r="AE116" s="94"/>
      <c r="AF116" s="58">
        <f>'21154'!AG29</f>
        <v>0</v>
      </c>
      <c r="AG116" s="239">
        <f t="shared" si="107"/>
        <v>0</v>
      </c>
      <c r="AH116" s="94"/>
      <c r="AI116" s="58">
        <f>'21154'!AJ29</f>
        <v>0</v>
      </c>
      <c r="AJ116" s="239">
        <f t="shared" si="108"/>
        <v>0</v>
      </c>
      <c r="AK116" s="94"/>
      <c r="AL116" s="58">
        <f>'21154'!AM29</f>
        <v>0</v>
      </c>
      <c r="AM116" s="239">
        <f t="shared" si="109"/>
        <v>0</v>
      </c>
      <c r="AN116" s="94"/>
      <c r="AO116" s="58">
        <f>'21154'!AP29</f>
        <v>0</v>
      </c>
      <c r="AP116" s="239">
        <f t="shared" si="110"/>
        <v>0</v>
      </c>
      <c r="AQ116" s="94"/>
      <c r="AR116" s="58">
        <f>'21154'!AS29</f>
        <v>0</v>
      </c>
      <c r="AS116" s="239">
        <f t="shared" si="111"/>
        <v>0</v>
      </c>
      <c r="AT116" s="94"/>
      <c r="AU116" s="58">
        <f>'21154'!AV29</f>
        <v>0</v>
      </c>
      <c r="AV116" s="239">
        <f t="shared" si="112"/>
        <v>0</v>
      </c>
      <c r="AX116" s="58">
        <f>'21154'!AY29</f>
        <v>0</v>
      </c>
      <c r="AY116" s="262"/>
      <c r="AZ116" s="239">
        <f t="shared" si="113"/>
        <v>0</v>
      </c>
    </row>
    <row r="117" spans="1:52" ht="15" thickBot="1" x14ac:dyDescent="0.35">
      <c r="A117" s="116">
        <v>12178</v>
      </c>
      <c r="B117" s="50"/>
      <c r="C117" s="491">
        <v>300</v>
      </c>
      <c r="D117" s="247" t="s">
        <v>2</v>
      </c>
      <c r="E117" s="495"/>
      <c r="F117" s="71" t="str">
        <f>IF(Validade!H106="","",Validade!H106)</f>
        <v/>
      </c>
      <c r="G117" s="94"/>
      <c r="H117" s="58">
        <f>'02325'!I17</f>
        <v>0</v>
      </c>
      <c r="I117" s="59">
        <f t="shared" si="99"/>
        <v>300</v>
      </c>
      <c r="J117" s="94"/>
      <c r="K117" s="58">
        <f>'02325'!L17</f>
        <v>0</v>
      </c>
      <c r="L117" s="239">
        <f t="shared" si="100"/>
        <v>300</v>
      </c>
      <c r="M117" s="94"/>
      <c r="N117" s="58">
        <f>'02325'!O17</f>
        <v>0</v>
      </c>
      <c r="O117" s="239">
        <f t="shared" si="101"/>
        <v>300</v>
      </c>
      <c r="P117" s="94"/>
      <c r="Q117" s="58">
        <f>'02325'!R17</f>
        <v>0</v>
      </c>
      <c r="R117" s="239">
        <f t="shared" si="102"/>
        <v>300</v>
      </c>
      <c r="S117" s="94"/>
      <c r="T117" s="58">
        <f>'02325'!U17</f>
        <v>0</v>
      </c>
      <c r="U117" s="239">
        <f t="shared" si="103"/>
        <v>300</v>
      </c>
      <c r="V117" s="94"/>
      <c r="W117" s="58">
        <f>'02325'!X17</f>
        <v>0</v>
      </c>
      <c r="X117" s="239">
        <f t="shared" si="104"/>
        <v>300</v>
      </c>
      <c r="Y117" s="94"/>
      <c r="Z117" s="58">
        <f>'02325'!AA17</f>
        <v>0</v>
      </c>
      <c r="AA117" s="239">
        <f t="shared" si="105"/>
        <v>300</v>
      </c>
      <c r="AB117" s="94"/>
      <c r="AC117" s="58">
        <f>'02325'!AD17</f>
        <v>0</v>
      </c>
      <c r="AD117" s="239">
        <f t="shared" si="106"/>
        <v>300</v>
      </c>
      <c r="AE117" s="94"/>
      <c r="AF117" s="58">
        <f>'02325'!AG17</f>
        <v>0</v>
      </c>
      <c r="AG117" s="239">
        <f t="shared" si="107"/>
        <v>300</v>
      </c>
      <c r="AH117" s="94"/>
      <c r="AI117" s="58">
        <f>'02325'!AJ17</f>
        <v>0</v>
      </c>
      <c r="AJ117" s="239">
        <f t="shared" si="108"/>
        <v>300</v>
      </c>
      <c r="AK117" s="94"/>
      <c r="AL117" s="58">
        <f>'02325'!AM17</f>
        <v>0</v>
      </c>
      <c r="AM117" s="239">
        <f t="shared" si="109"/>
        <v>300</v>
      </c>
      <c r="AN117" s="94"/>
      <c r="AO117" s="58">
        <f>'02325'!AP17</f>
        <v>0</v>
      </c>
      <c r="AP117" s="239">
        <f t="shared" si="110"/>
        <v>300</v>
      </c>
      <c r="AQ117" s="94"/>
      <c r="AR117" s="58">
        <f>'02325'!AS17</f>
        <v>0</v>
      </c>
      <c r="AS117" s="239">
        <f t="shared" si="111"/>
        <v>300</v>
      </c>
      <c r="AT117" s="94"/>
      <c r="AU117" s="58">
        <f>'02325'!AV17</f>
        <v>0</v>
      </c>
      <c r="AV117" s="239">
        <f t="shared" si="112"/>
        <v>300</v>
      </c>
      <c r="AX117" s="58">
        <f>'02325'!AY17</f>
        <v>225</v>
      </c>
      <c r="AY117" s="262"/>
      <c r="AZ117" s="239">
        <f t="shared" si="113"/>
        <v>75</v>
      </c>
    </row>
    <row r="118" spans="1:52" x14ac:dyDescent="0.3">
      <c r="A118" s="16"/>
      <c r="C118" s="396"/>
      <c r="D118" s="53"/>
      <c r="E118" s="53"/>
      <c r="F118" s="66"/>
      <c r="G118" s="66"/>
      <c r="H118" s="39"/>
      <c r="I118" s="24"/>
      <c r="J118" s="1"/>
      <c r="K118" s="1"/>
      <c r="L118" s="1"/>
    </row>
    <row r="119" spans="1:52" x14ac:dyDescent="0.3">
      <c r="A119" s="485">
        <v>1</v>
      </c>
      <c r="B119" s="69" t="s">
        <v>27</v>
      </c>
      <c r="F119" s="66"/>
      <c r="G119" s="66"/>
      <c r="I119" s="24"/>
      <c r="J119" s="1"/>
      <c r="K119" s="1"/>
      <c r="L119" s="1"/>
    </row>
    <row r="120" spans="1:52" x14ac:dyDescent="0.3">
      <c r="A120" s="486" t="s">
        <v>28</v>
      </c>
      <c r="B120" s="64" t="s">
        <v>136</v>
      </c>
      <c r="F120" s="66"/>
      <c r="G120" s="66"/>
      <c r="I120" s="24"/>
      <c r="J120" s="1"/>
      <c r="K120" s="1"/>
      <c r="L120" s="1"/>
    </row>
    <row r="121" spans="1:52" x14ac:dyDescent="0.3">
      <c r="A121" s="486" t="s">
        <v>28</v>
      </c>
      <c r="B121" s="64" t="s">
        <v>134</v>
      </c>
      <c r="F121" s="66"/>
      <c r="G121" s="66"/>
      <c r="I121" s="24"/>
      <c r="J121" s="1"/>
      <c r="K121" s="1"/>
      <c r="L121" s="1"/>
    </row>
    <row r="122" spans="1:52" x14ac:dyDescent="0.3">
      <c r="A122" s="486" t="s">
        <v>28</v>
      </c>
      <c r="B122" s="64" t="s">
        <v>135</v>
      </c>
      <c r="F122" s="66"/>
      <c r="G122" s="66"/>
      <c r="I122" s="24"/>
      <c r="J122" s="1"/>
      <c r="K122" s="1"/>
      <c r="L122" s="1"/>
    </row>
    <row r="123" spans="1:52" x14ac:dyDescent="0.3">
      <c r="A123" s="492" t="s">
        <v>28</v>
      </c>
      <c r="B123" s="64" t="s">
        <v>66</v>
      </c>
      <c r="I123" s="24"/>
      <c r="J123" s="1"/>
      <c r="K123" s="1"/>
      <c r="L123" s="1"/>
    </row>
    <row r="125" spans="1:52" x14ac:dyDescent="0.3">
      <c r="A125" s="1"/>
      <c r="B125" s="1"/>
      <c r="C125" s="397"/>
      <c r="D125" s="1"/>
      <c r="E125" s="1"/>
      <c r="F125" s="65"/>
      <c r="G125" s="65"/>
      <c r="H125" s="1"/>
    </row>
  </sheetData>
  <sortState xmlns:xlrd2="http://schemas.microsoft.com/office/spreadsheetml/2017/richdata2" ref="A51:F108">
    <sortCondition ref="A8:A16"/>
  </sortState>
  <mergeCells count="30">
    <mergeCell ref="AX4:AZ4"/>
    <mergeCell ref="AX52:AZ52"/>
    <mergeCell ref="AL4:AM4"/>
    <mergeCell ref="AO4:AP4"/>
    <mergeCell ref="AR4:AS4"/>
    <mergeCell ref="AU4:AV4"/>
    <mergeCell ref="AL52:AM52"/>
    <mergeCell ref="AO52:AP52"/>
    <mergeCell ref="AR52:AS52"/>
    <mergeCell ref="AU52:AV52"/>
    <mergeCell ref="W4:X4"/>
    <mergeCell ref="Z4:AA4"/>
    <mergeCell ref="AC4:AD4"/>
    <mergeCell ref="AF4:AG4"/>
    <mergeCell ref="AI4:AJ4"/>
    <mergeCell ref="W52:X52"/>
    <mergeCell ref="Z52:AA52"/>
    <mergeCell ref="AC52:AD52"/>
    <mergeCell ref="AF52:AG52"/>
    <mergeCell ref="AI52:AJ52"/>
    <mergeCell ref="K4:L4"/>
    <mergeCell ref="H4:I4"/>
    <mergeCell ref="N4:O4"/>
    <mergeCell ref="Q4:R4"/>
    <mergeCell ref="T4:U4"/>
    <mergeCell ref="H52:I52"/>
    <mergeCell ref="K52:L52"/>
    <mergeCell ref="N52:O52"/>
    <mergeCell ref="Q52:R52"/>
    <mergeCell ref="T52:U52"/>
  </mergeCells>
  <conditionalFormatting sqref="A120">
    <cfRule type="containsText" dxfId="216" priority="403" operator="containsText" text="__/__/__">
      <formula>NOT(ISERROR(SEARCH("__/__/__",A120)))</formula>
    </cfRule>
  </conditionalFormatting>
  <conditionalFormatting sqref="A121">
    <cfRule type="containsText" dxfId="215" priority="402" operator="containsText" text="__/__/__">
      <formula>NOT(ISERROR(SEARCH("__/__/__",A121)))</formula>
    </cfRule>
  </conditionalFormatting>
  <conditionalFormatting sqref="A122">
    <cfRule type="containsText" dxfId="214" priority="257" operator="containsText" text="__/__/__">
      <formula>NOT(ISERROR(SEARCH("__/__/__",A122)))</formula>
    </cfRule>
  </conditionalFormatting>
  <conditionalFormatting sqref="F7:F15 F17:F46 F55:F117">
    <cfRule type="cellIs" dxfId="213" priority="235" operator="lessThan">
      <formula>TODAY()</formula>
    </cfRule>
    <cfRule type="cellIs" dxfId="212" priority="236" operator="between">
      <formula>TODAY()</formula>
      <formula>TODAY()+30</formula>
    </cfRule>
    <cfRule type="cellIs" dxfId="211" priority="237" operator="between">
      <formula>TODAY()+30</formula>
      <formula>TODAY()+180</formula>
    </cfRule>
    <cfRule type="cellIs" dxfId="210" priority="238" operator="between">
      <formula>TODAY()+180</formula>
      <formula>TODAY()+360</formula>
    </cfRule>
  </conditionalFormatting>
  <conditionalFormatting sqref="G7:G47 J15 M15 P15 S15 V15 Y15 AB15 AE15 AH15 AK15 AN15 AQ15 AT15 J41:J46 M41:M46 P41:P46 S41:S46 V41:V46 Y41:Y46 AB41:AB46 AE41:AE46 AH41:AH46 AK41:AK46 AN41:AN46 AQ41:AQ46 AT41:AT46 G54 G57:G117 J107:J117 M107:M117 P107:P117 S107:S117 V107:V117 Y107:Y117 AB107:AB117 AE107:AE117 AH107:AH117 AK107:AK117 AN107:AN117 AQ107:AQ117 AT107:AT117">
    <cfRule type="cellIs" dxfId="209" priority="400" operator="between">
      <formula>42981</formula>
      <formula>43162</formula>
    </cfRule>
    <cfRule type="cellIs" dxfId="208" priority="401" operator="between">
      <formula>42797</formula>
      <formula>42981</formula>
    </cfRule>
    <cfRule type="cellIs" dxfId="207" priority="404" operator="between">
      <formula>42970</formula>
      <formula>43154</formula>
    </cfRule>
    <cfRule type="cellIs" dxfId="206" priority="406" operator="between">
      <formula>42789</formula>
      <formula>42970</formula>
    </cfRule>
    <cfRule type="cellIs" dxfId="205" priority="407" operator="between">
      <formula>42964</formula>
      <formula>43148</formula>
    </cfRule>
    <cfRule type="cellIs" dxfId="204" priority="408" operator="between">
      <formula>42782</formula>
      <formula>42963</formula>
    </cfRule>
  </conditionalFormatting>
  <conditionalFormatting sqref="I7:I47 L15 O15 R15 U15 X15 AA15 AD15 AG15 AJ15 AM15 AP15 AS15 AV15 L41:L46 O41:O46 R41:R46 U41:U46 X41:X46 AA41:AA46 AD41:AD46 AG41:AG46 AJ41:AJ46 AM41:AM46 AP41:AP46 AS41:AS46 AV41:AV46 I54:I117">
    <cfRule type="cellIs" dxfId="203" priority="422" stopIfTrue="1" operator="greaterThan">
      <formula>0</formula>
    </cfRule>
  </conditionalFormatting>
  <conditionalFormatting sqref="L7:L47 O7:O47 R7:R47 U7:U47 X7:X47 AA7:AA47 AD7:AD47 AG7:AG47 AJ7:AJ47 AM7:AM47 AP7:AP47 AS7:AS47 AV7:AV47 AZ7:AZ47 L54:L117 O54:O117 R54:R117 U54:U117 X54:X117 AA54:AA117 AD54:AD117 AG54:AG117 AJ54:AJ117 AM54:AM117 AP54:AP117 AS54:AS117 AV54:AV117 AZ54:AZ117">
    <cfRule type="cellIs" dxfId="202" priority="419" operator="lessThan">
      <formula>0</formula>
    </cfRule>
    <cfRule type="cellIs" dxfId="201" priority="420" operator="greaterThan">
      <formula>0</formula>
    </cfRule>
  </conditionalFormatting>
  <conditionalFormatting sqref="L15 O15 R15 U15 X15 AA15 AD15 AG15 AJ15 AM15 AP15 AS15 AV15 L41:L46 O41:O46 R41:R46 U41:U46 X41:X46 AA41:AA46 AD41:AD46 AG41:AG46 AJ41:AJ46 AM41:AM46 AP41:AP46 AS41:AS46 AV41:AV46 I7:I47 I54:I117">
    <cfRule type="cellIs" dxfId="200" priority="421" stopIfTrue="1" operator="lessThan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Q18"/>
  <sheetViews>
    <sheetView tabSelected="1" workbookViewId="0">
      <selection activeCell="G2" sqref="G2"/>
    </sheetView>
  </sheetViews>
  <sheetFormatPr defaultRowHeight="14.4" x14ac:dyDescent="0.3"/>
  <cols>
    <col min="1" max="1" width="25.88671875" bestFit="1" customWidth="1"/>
    <col min="2" max="15" width="10.33203125" customWidth="1"/>
    <col min="16" max="16" width="9.109375" bestFit="1" customWidth="1"/>
    <col min="17" max="17" width="10.88671875" bestFit="1" customWidth="1"/>
    <col min="18" max="18" width="10.109375" bestFit="1" customWidth="1"/>
  </cols>
  <sheetData>
    <row r="2" spans="1:17" s="92" customFormat="1" ht="25.8" x14ac:dyDescent="0.5">
      <c r="A2" s="110" t="s">
        <v>50</v>
      </c>
    </row>
    <row r="3" spans="1:17" x14ac:dyDescent="0.3">
      <c r="A3" t="s">
        <v>75</v>
      </c>
    </row>
    <row r="5" spans="1:17" x14ac:dyDescent="0.3">
      <c r="A5" s="180" t="s">
        <v>48</v>
      </c>
      <c r="B5" s="183">
        <v>45323</v>
      </c>
      <c r="C5" s="183">
        <v>45352</v>
      </c>
      <c r="D5" s="183">
        <v>45383</v>
      </c>
      <c r="E5" s="183">
        <v>45413</v>
      </c>
      <c r="F5" s="183">
        <v>45444</v>
      </c>
      <c r="G5" s="183">
        <v>45474</v>
      </c>
      <c r="H5" s="183">
        <v>45505</v>
      </c>
      <c r="I5" s="183">
        <v>45536</v>
      </c>
      <c r="J5" s="183">
        <v>45566</v>
      </c>
      <c r="K5" s="183">
        <v>45597</v>
      </c>
      <c r="L5" s="183">
        <v>45627</v>
      </c>
      <c r="M5" s="183">
        <v>45658</v>
      </c>
      <c r="N5" s="183">
        <v>45689</v>
      </c>
      <c r="O5" s="183">
        <v>45717</v>
      </c>
      <c r="P5" s="182" t="s">
        <v>49</v>
      </c>
      <c r="Q5" s="182" t="s">
        <v>51</v>
      </c>
    </row>
    <row r="6" spans="1:17" x14ac:dyDescent="0.3">
      <c r="A6" s="107">
        <v>20086</v>
      </c>
      <c r="B6" s="107">
        <f>'20086'!J15</f>
        <v>0</v>
      </c>
      <c r="C6" s="107">
        <f>'20086'!M15</f>
        <v>0</v>
      </c>
      <c r="D6" s="107">
        <f>'20086'!P15</f>
        <v>0</v>
      </c>
      <c r="E6" s="107">
        <f>'20086'!S15</f>
        <v>0</v>
      </c>
      <c r="F6" s="107">
        <f>'20086'!V15</f>
        <v>0</v>
      </c>
      <c r="G6" s="107">
        <f>'20086'!Y15</f>
        <v>0</v>
      </c>
      <c r="H6" s="107">
        <f>'20086'!AB15</f>
        <v>0</v>
      </c>
      <c r="I6" s="107">
        <f>'20086'!AE15</f>
        <v>0</v>
      </c>
      <c r="J6" s="107">
        <f>'20086'!AH15</f>
        <v>0</v>
      </c>
      <c r="K6" s="107">
        <f>'20086'!AK15</f>
        <v>0</v>
      </c>
      <c r="L6" s="107">
        <f>'20086'!AN15</f>
        <v>0</v>
      </c>
      <c r="M6" s="107">
        <f>'20086'!AQ15</f>
        <v>0</v>
      </c>
      <c r="N6" s="107">
        <f>'20086'!AT15</f>
        <v>0</v>
      </c>
      <c r="O6" s="107">
        <f>'20086'!AW15</f>
        <v>0</v>
      </c>
      <c r="P6" s="61">
        <f>'20086'!C4</f>
        <v>600000</v>
      </c>
      <c r="Q6" s="61">
        <f t="shared" ref="Q6:Q16" si="0">SUM(B6:O6)*P6</f>
        <v>0</v>
      </c>
    </row>
    <row r="7" spans="1:17" x14ac:dyDescent="0.3">
      <c r="A7" s="107">
        <v>20085</v>
      </c>
      <c r="B7" s="107">
        <f>'20085'!J15</f>
        <v>0</v>
      </c>
      <c r="C7" s="107">
        <f>'20085'!M15</f>
        <v>0</v>
      </c>
      <c r="D7" s="107">
        <f>'20085'!P15</f>
        <v>18</v>
      </c>
      <c r="E7" s="107">
        <f>'20085'!S15</f>
        <v>28</v>
      </c>
      <c r="F7" s="107">
        <f>'20085'!V15</f>
        <v>0</v>
      </c>
      <c r="G7" s="107">
        <f>'20085'!Y15</f>
        <v>0</v>
      </c>
      <c r="H7" s="107">
        <f>'20085'!AB15</f>
        <v>0</v>
      </c>
      <c r="I7" s="107">
        <f>'20085'!AE15</f>
        <v>0</v>
      </c>
      <c r="J7" s="107">
        <f>'20085'!AH15</f>
        <v>0</v>
      </c>
      <c r="K7" s="107">
        <f>'20085'!AK15</f>
        <v>0</v>
      </c>
      <c r="L7" s="107">
        <f>'20085'!AN15</f>
        <v>0</v>
      </c>
      <c r="M7" s="107">
        <f>'20085'!AQ15</f>
        <v>0</v>
      </c>
      <c r="N7" s="107">
        <f>'20085'!AT15</f>
        <v>0</v>
      </c>
      <c r="O7" s="107">
        <f>'20085'!AW15</f>
        <v>0</v>
      </c>
      <c r="P7" s="61">
        <f>'20085'!C4</f>
        <v>300000</v>
      </c>
      <c r="Q7" s="61">
        <f t="shared" si="0"/>
        <v>13800000</v>
      </c>
    </row>
    <row r="8" spans="1:17" x14ac:dyDescent="0.3">
      <c r="A8" s="107">
        <v>20090</v>
      </c>
      <c r="B8" s="107">
        <f>'20090'!J15</f>
        <v>0</v>
      </c>
      <c r="C8" s="107">
        <f>'20090'!M15</f>
        <v>0</v>
      </c>
      <c r="D8" s="107">
        <f>'20090'!P15</f>
        <v>0</v>
      </c>
      <c r="E8" s="107">
        <f>'20090'!S15</f>
        <v>10</v>
      </c>
      <c r="F8" s="107">
        <f>'20090'!V15</f>
        <v>0</v>
      </c>
      <c r="G8" s="107">
        <f>'20090'!Y15</f>
        <v>0</v>
      </c>
      <c r="H8" s="107">
        <f>'20090'!AB15</f>
        <v>0</v>
      </c>
      <c r="I8" s="107">
        <f>'20090'!AE15</f>
        <v>0</v>
      </c>
      <c r="J8" s="107">
        <f>'20090'!AH15</f>
        <v>0</v>
      </c>
      <c r="K8" s="107">
        <f>'20090'!AK15</f>
        <v>0</v>
      </c>
      <c r="L8" s="107">
        <f>'20090'!AN15</f>
        <v>0</v>
      </c>
      <c r="M8" s="107">
        <f>'20090'!AQ15</f>
        <v>0</v>
      </c>
      <c r="N8" s="107">
        <f>'20090'!AT15</f>
        <v>0</v>
      </c>
      <c r="O8" s="107">
        <f>'20090'!AW15</f>
        <v>0</v>
      </c>
      <c r="P8" s="61">
        <f>'20090'!C4</f>
        <v>650000</v>
      </c>
      <c r="Q8" s="61">
        <f t="shared" si="0"/>
        <v>6500000</v>
      </c>
    </row>
    <row r="9" spans="1:17" x14ac:dyDescent="0.3">
      <c r="A9" s="107">
        <v>20091</v>
      </c>
      <c r="B9" s="107">
        <f>'20091'!J15</f>
        <v>0</v>
      </c>
      <c r="C9" s="107">
        <f>'20091'!M15</f>
        <v>4</v>
      </c>
      <c r="D9" s="107">
        <f>'20091'!P15</f>
        <v>2</v>
      </c>
      <c r="E9" s="107">
        <f>'20091'!S15</f>
        <v>28</v>
      </c>
      <c r="F9" s="107">
        <f>'20091'!V15</f>
        <v>0</v>
      </c>
      <c r="G9" s="107">
        <f>'20091'!Y15</f>
        <v>0</v>
      </c>
      <c r="H9" s="107">
        <f>'20091'!AB15</f>
        <v>0</v>
      </c>
      <c r="I9" s="107">
        <f>'20091'!AE15</f>
        <v>0</v>
      </c>
      <c r="J9" s="107">
        <f>'20091'!AH15</f>
        <v>0</v>
      </c>
      <c r="K9" s="107">
        <f>'20091'!AK15</f>
        <v>0</v>
      </c>
      <c r="L9" s="107">
        <f>'20091'!AN15</f>
        <v>0</v>
      </c>
      <c r="M9" s="107">
        <f>'20091'!AQ15</f>
        <v>0</v>
      </c>
      <c r="N9" s="107">
        <f>'20091'!AT15</f>
        <v>0</v>
      </c>
      <c r="O9" s="107">
        <f>'20091'!AW15</f>
        <v>0</v>
      </c>
      <c r="P9" s="61">
        <f>'20091'!C4</f>
        <v>325000</v>
      </c>
      <c r="Q9" s="61">
        <f t="shared" si="0"/>
        <v>11050000</v>
      </c>
    </row>
    <row r="10" spans="1:17" x14ac:dyDescent="0.3">
      <c r="A10" s="107">
        <v>20087</v>
      </c>
      <c r="B10" s="107">
        <f>'20087'!J15</f>
        <v>0</v>
      </c>
      <c r="C10" s="107">
        <f>'20087'!M15</f>
        <v>0</v>
      </c>
      <c r="D10" s="107">
        <f>'20087'!P15</f>
        <v>0</v>
      </c>
      <c r="E10" s="107">
        <f>'20087'!S15</f>
        <v>0</v>
      </c>
      <c r="F10" s="107">
        <f>'20087'!V15</f>
        <v>0</v>
      </c>
      <c r="G10" s="107">
        <f>'20087'!Y15</f>
        <v>0</v>
      </c>
      <c r="H10" s="107">
        <f>'20087'!AB15</f>
        <v>0</v>
      </c>
      <c r="I10" s="107">
        <f>'20087'!AE15</f>
        <v>0</v>
      </c>
      <c r="J10" s="107">
        <f>'20087'!AH15</f>
        <v>0</v>
      </c>
      <c r="K10" s="107">
        <f>'20087'!AK15</f>
        <v>0</v>
      </c>
      <c r="L10" s="107">
        <f>'20087'!AN15</f>
        <v>0</v>
      </c>
      <c r="M10" s="107">
        <f>'20087'!AQ15</f>
        <v>0</v>
      </c>
      <c r="N10" s="107">
        <f>'20087'!AT15</f>
        <v>0</v>
      </c>
      <c r="O10" s="107">
        <f>'20087'!AW15</f>
        <v>0</v>
      </c>
      <c r="P10" s="61">
        <f>'20087'!C4</f>
        <v>1920000</v>
      </c>
      <c r="Q10" s="61">
        <f t="shared" si="0"/>
        <v>0</v>
      </c>
    </row>
    <row r="11" spans="1:17" x14ac:dyDescent="0.3">
      <c r="A11" s="107">
        <v>20088</v>
      </c>
      <c r="B11" s="107">
        <f>'20088'!J15</f>
        <v>0</v>
      </c>
      <c r="C11" s="107">
        <f>'20088'!M15</f>
        <v>0</v>
      </c>
      <c r="D11" s="107">
        <f>'20088'!P15</f>
        <v>0</v>
      </c>
      <c r="E11" s="107">
        <f>'20088'!S15</f>
        <v>0</v>
      </c>
      <c r="F11" s="107">
        <f>'20088'!V15</f>
        <v>0</v>
      </c>
      <c r="G11" s="107">
        <f>'20088'!Y15</f>
        <v>0</v>
      </c>
      <c r="H11" s="107">
        <f>'20088'!AB15</f>
        <v>0</v>
      </c>
      <c r="I11" s="107">
        <f>'20088'!AE15</f>
        <v>0</v>
      </c>
      <c r="J11" s="107">
        <f>'20088'!AH15</f>
        <v>0</v>
      </c>
      <c r="K11" s="107">
        <f>'20088'!AK15</f>
        <v>0</v>
      </c>
      <c r="L11" s="107">
        <f>'20088'!AN15</f>
        <v>0</v>
      </c>
      <c r="M11" s="107">
        <f>'20088'!AQ15</f>
        <v>0</v>
      </c>
      <c r="N11" s="107">
        <f>'20088'!AT15</f>
        <v>0</v>
      </c>
      <c r="O11" s="107">
        <f>'20088'!AW15</f>
        <v>0</v>
      </c>
      <c r="P11" s="61">
        <f>'20088'!C4</f>
        <v>468000</v>
      </c>
      <c r="Q11" s="61">
        <f t="shared" si="0"/>
        <v>0</v>
      </c>
    </row>
    <row r="12" spans="1:17" x14ac:dyDescent="0.3">
      <c r="A12" s="107">
        <v>20100</v>
      </c>
      <c r="B12" s="107">
        <f>'20100'!J15</f>
        <v>1</v>
      </c>
      <c r="C12" s="107">
        <f>'20100'!M15</f>
        <v>33</v>
      </c>
      <c r="D12" s="107">
        <f>'20100'!P15</f>
        <v>2</v>
      </c>
      <c r="E12" s="107">
        <f>'20100'!S15</f>
        <v>37</v>
      </c>
      <c r="F12" s="107">
        <f>'20100'!V15</f>
        <v>0</v>
      </c>
      <c r="G12" s="107">
        <f>'20100'!Y15</f>
        <v>0</v>
      </c>
      <c r="H12" s="107">
        <f>'20100'!AB15</f>
        <v>0</v>
      </c>
      <c r="I12" s="107">
        <f>'20100'!AE15</f>
        <v>0</v>
      </c>
      <c r="J12" s="107">
        <f>'20100'!AH15</f>
        <v>0</v>
      </c>
      <c r="K12" s="107">
        <f>'20100'!AK15</f>
        <v>0</v>
      </c>
      <c r="L12" s="107">
        <f>'20100'!AN15</f>
        <v>0</v>
      </c>
      <c r="M12" s="107">
        <f>'20100'!AQ15</f>
        <v>0</v>
      </c>
      <c r="N12" s="107">
        <f>'20100'!AT15</f>
        <v>0</v>
      </c>
      <c r="O12" s="107">
        <f>'20100'!AW15</f>
        <v>0</v>
      </c>
      <c r="P12" s="61">
        <f>'20100'!C4</f>
        <v>234000</v>
      </c>
      <c r="Q12" s="61">
        <f t="shared" si="0"/>
        <v>17082000</v>
      </c>
    </row>
    <row r="13" spans="1:17" x14ac:dyDescent="0.3">
      <c r="A13" s="107">
        <v>21138</v>
      </c>
      <c r="B13" s="107">
        <f>'21138'!J13</f>
        <v>0</v>
      </c>
      <c r="C13" s="107">
        <f>'21138'!M13</f>
        <v>0</v>
      </c>
      <c r="D13" s="107">
        <f>'21138'!P13</f>
        <v>0</v>
      </c>
      <c r="E13" s="107">
        <f>'21138'!S13</f>
        <v>1</v>
      </c>
      <c r="F13" s="107">
        <f>'21138'!V13</f>
        <v>0</v>
      </c>
      <c r="G13" s="107">
        <f>'21138'!Y13</f>
        <v>0</v>
      </c>
      <c r="H13" s="107">
        <f>'21138'!AB13</f>
        <v>0</v>
      </c>
      <c r="I13" s="107">
        <f>'21138'!AE13</f>
        <v>0</v>
      </c>
      <c r="J13" s="107">
        <f>'21138'!AH13</f>
        <v>0</v>
      </c>
      <c r="K13" s="107">
        <f>'21138'!AK13</f>
        <v>0</v>
      </c>
      <c r="L13" s="107">
        <f>'21138'!AN13</f>
        <v>0</v>
      </c>
      <c r="M13" s="107">
        <f>'21138'!AQ13</f>
        <v>0</v>
      </c>
      <c r="N13" s="107">
        <f>'21138'!AT13</f>
        <v>0</v>
      </c>
      <c r="O13" s="107">
        <f>'21138'!AW13</f>
        <v>0</v>
      </c>
      <c r="P13" s="61">
        <f>'21138'!C4</f>
        <v>200000</v>
      </c>
      <c r="Q13" s="61">
        <f t="shared" si="0"/>
        <v>200000</v>
      </c>
    </row>
    <row r="14" spans="1:17" x14ac:dyDescent="0.3">
      <c r="A14" s="107">
        <v>21153</v>
      </c>
      <c r="B14" s="107">
        <f>'21153'!J15</f>
        <v>0</v>
      </c>
      <c r="C14" s="107">
        <f>'21153'!M15</f>
        <v>0</v>
      </c>
      <c r="D14" s="107">
        <f>'21153'!P15</f>
        <v>0</v>
      </c>
      <c r="E14" s="107">
        <f>'21153'!S15</f>
        <v>0</v>
      </c>
      <c r="F14" s="107">
        <f>'21153'!V15</f>
        <v>0</v>
      </c>
      <c r="G14" s="107">
        <f>'21153'!Y15</f>
        <v>0</v>
      </c>
      <c r="H14" s="107">
        <f>'21153'!AB15</f>
        <v>0</v>
      </c>
      <c r="I14" s="107">
        <f>'21153'!AE15</f>
        <v>0</v>
      </c>
      <c r="J14" s="107">
        <f>'21153'!AH15</f>
        <v>0</v>
      </c>
      <c r="K14" s="107">
        <f>'21153'!AK15</f>
        <v>0</v>
      </c>
      <c r="L14" s="107">
        <f>'21153'!AN15</f>
        <v>0</v>
      </c>
      <c r="M14" s="107">
        <f>'21153'!AQ15</f>
        <v>0</v>
      </c>
      <c r="N14" s="107">
        <f>'21153'!AT15</f>
        <v>0</v>
      </c>
      <c r="O14" s="107">
        <f>'21153'!AW15</f>
        <v>0</v>
      </c>
      <c r="P14" s="61">
        <f>'21153'!C4</f>
        <v>131578</v>
      </c>
      <c r="Q14" s="61">
        <f t="shared" si="0"/>
        <v>0</v>
      </c>
    </row>
    <row r="15" spans="1:17" x14ac:dyDescent="0.3">
      <c r="A15" s="107">
        <v>20101</v>
      </c>
      <c r="B15" s="107">
        <f>'20101'!J12</f>
        <v>0</v>
      </c>
      <c r="C15" s="107">
        <f>'20101'!M12</f>
        <v>0</v>
      </c>
      <c r="D15" s="107">
        <f>'20101'!P12</f>
        <v>0</v>
      </c>
      <c r="E15" s="107">
        <f>'20101'!S12</f>
        <v>0</v>
      </c>
      <c r="F15" s="107">
        <f>'20101'!V12</f>
        <v>0</v>
      </c>
      <c r="G15" s="107">
        <f>'20101'!Y12</f>
        <v>0</v>
      </c>
      <c r="H15" s="107">
        <f>'20101'!AB12</f>
        <v>0</v>
      </c>
      <c r="I15" s="107">
        <f>'20101'!AE12</f>
        <v>0</v>
      </c>
      <c r="J15" s="107">
        <f>'20101'!AH12</f>
        <v>0</v>
      </c>
      <c r="K15" s="107">
        <f>'20101'!AK12</f>
        <v>0</v>
      </c>
      <c r="L15" s="107">
        <f>'20101'!AN12</f>
        <v>0</v>
      </c>
      <c r="M15" s="107">
        <f>'20101'!AQ12</f>
        <v>0</v>
      </c>
      <c r="N15" s="107">
        <f>'20101'!AT12</f>
        <v>0</v>
      </c>
      <c r="O15" s="107">
        <f>'20101'!AW12</f>
        <v>0</v>
      </c>
      <c r="P15" s="61">
        <v>117647</v>
      </c>
      <c r="Q15" s="61">
        <f t="shared" si="0"/>
        <v>0</v>
      </c>
    </row>
    <row r="16" spans="1:17" x14ac:dyDescent="0.3">
      <c r="A16" s="107">
        <v>20078</v>
      </c>
      <c r="B16" s="107">
        <f>'20078'!J13</f>
        <v>0</v>
      </c>
      <c r="C16" s="107">
        <f>'20078'!M13</f>
        <v>0</v>
      </c>
      <c r="D16" s="107">
        <f>'20078'!P13</f>
        <v>0</v>
      </c>
      <c r="E16" s="107">
        <f>'20078'!S13</f>
        <v>0</v>
      </c>
      <c r="F16" s="107">
        <f>'20078'!V13</f>
        <v>0</v>
      </c>
      <c r="G16" s="107">
        <f>'20078'!Y13</f>
        <v>0</v>
      </c>
      <c r="H16" s="107">
        <f>'20078'!AB13</f>
        <v>0</v>
      </c>
      <c r="I16" s="107">
        <f>'20078'!AE13</f>
        <v>0</v>
      </c>
      <c r="J16" s="107">
        <f>'20078'!AH13</f>
        <v>0</v>
      </c>
      <c r="K16" s="107">
        <f>'20078'!AK13</f>
        <v>0</v>
      </c>
      <c r="L16" s="107">
        <f>'20078'!AN13</f>
        <v>0</v>
      </c>
      <c r="M16" s="107">
        <f>'20078'!AQ13</f>
        <v>0</v>
      </c>
      <c r="N16" s="107">
        <f>'20078'!AT13</f>
        <v>0</v>
      </c>
      <c r="O16" s="107">
        <f>'20078'!AW13</f>
        <v>0</v>
      </c>
      <c r="P16" s="61">
        <v>105882</v>
      </c>
      <c r="Q16" s="61">
        <f t="shared" si="0"/>
        <v>0</v>
      </c>
    </row>
    <row r="17" spans="1:17" x14ac:dyDescent="0.3">
      <c r="O17" s="109"/>
      <c r="Q17" s="43"/>
    </row>
    <row r="18" spans="1:17" x14ac:dyDescent="0.3">
      <c r="A18" s="181" t="s">
        <v>47</v>
      </c>
      <c r="B18" s="268">
        <f t="shared" ref="B18:O18" si="1">SUMPRODUCT($P$6:$P$16,B6:B16)</f>
        <v>234000</v>
      </c>
      <c r="C18" s="268">
        <f>SUMPRODUCT($P$6:$P$16,C6:C16)</f>
        <v>9022000</v>
      </c>
      <c r="D18" s="268">
        <f t="shared" si="1"/>
        <v>6518000</v>
      </c>
      <c r="E18" s="268">
        <f t="shared" si="1"/>
        <v>32858000</v>
      </c>
      <c r="F18" s="268">
        <f t="shared" si="1"/>
        <v>0</v>
      </c>
      <c r="G18" s="268">
        <f t="shared" si="1"/>
        <v>0</v>
      </c>
      <c r="H18" s="268">
        <f t="shared" si="1"/>
        <v>0</v>
      </c>
      <c r="I18" s="268">
        <f t="shared" si="1"/>
        <v>0</v>
      </c>
      <c r="J18" s="268">
        <f t="shared" si="1"/>
        <v>0</v>
      </c>
      <c r="K18" s="268">
        <f t="shared" si="1"/>
        <v>0</v>
      </c>
      <c r="L18" s="268">
        <f t="shared" si="1"/>
        <v>0</v>
      </c>
      <c r="M18" s="268">
        <f t="shared" si="1"/>
        <v>0</v>
      </c>
      <c r="N18" s="268">
        <f t="shared" si="1"/>
        <v>0</v>
      </c>
      <c r="O18" s="268">
        <f t="shared" si="1"/>
        <v>0</v>
      </c>
      <c r="P18" s="269"/>
      <c r="Q18" s="269">
        <f>SUM(Q6:Q16)</f>
        <v>48632000</v>
      </c>
    </row>
  </sheetData>
  <conditionalFormatting sqref="B6:O16">
    <cfRule type="cellIs" dxfId="199" priority="3" operator="greaterThan">
      <formula>0</formula>
    </cfRule>
    <cfRule type="cellIs" dxfId="198" priority="4" operator="equal">
      <formula>0</formula>
    </cfRule>
  </conditionalFormatting>
  <printOptions horizontalCentered="1"/>
  <pageMargins left="0.11811023622047245" right="0.11811023622047245" top="0.78740157480314965" bottom="0.59055118110236227" header="0.31496062992125984" footer="0.31496062992125984"/>
  <pageSetup paperSize="9" scale="75" orientation="landscape" r:id="rId1"/>
  <headerFooter>
    <oddHeader>&amp;LDIACP / COPCP&amp;R&amp;G</oddHead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09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" sqref="E1:E1048576"/>
    </sheetView>
  </sheetViews>
  <sheetFormatPr defaultColWidth="9.109375" defaultRowHeight="14.4" x14ac:dyDescent="0.3"/>
  <cols>
    <col min="1" max="1" width="7.109375" style="42" bestFit="1" customWidth="1"/>
    <col min="2" max="2" width="39" style="443" bestFit="1" customWidth="1"/>
    <col min="3" max="3" width="13.33203125" style="188" bestFit="1" customWidth="1"/>
    <col min="4" max="4" width="6" style="42" bestFit="1" customWidth="1"/>
    <col min="5" max="5" width="13.6640625" style="42" bestFit="1" customWidth="1"/>
    <col min="6" max="6" width="14.109375" style="42" bestFit="1" customWidth="1"/>
    <col min="7" max="7" width="15" style="42" bestFit="1" customWidth="1"/>
    <col min="8" max="8" width="15.88671875" style="42" bestFit="1" customWidth="1"/>
    <col min="9" max="9" width="1.6640625" style="42" customWidth="1"/>
    <col min="10" max="10" width="13.5546875" style="42" customWidth="1"/>
    <col min="11" max="11" width="14.88671875" style="42" bestFit="1" customWidth="1"/>
    <col min="12" max="12" width="9.33203125" style="42" bestFit="1" customWidth="1"/>
    <col min="13" max="13" width="15" style="42" bestFit="1" customWidth="1"/>
    <col min="14" max="14" width="10.5546875" style="42" bestFit="1" customWidth="1"/>
    <col min="15" max="15" width="1.6640625" style="42" customWidth="1"/>
    <col min="16" max="16" width="12" style="42" bestFit="1" customWidth="1"/>
    <col min="17" max="17" width="11.109375" style="42" bestFit="1" customWidth="1"/>
    <col min="18" max="18" width="11.33203125" style="42" bestFit="1" customWidth="1"/>
    <col min="19" max="19" width="9.6640625" style="42" bestFit="1" customWidth="1"/>
    <col min="20" max="20" width="16" style="42" bestFit="1" customWidth="1"/>
    <col min="21" max="21" width="12.44140625" style="42" bestFit="1" customWidth="1"/>
    <col min="22" max="22" width="1.6640625" style="42" customWidth="1"/>
    <col min="23" max="23" width="21.6640625" style="42" customWidth="1"/>
    <col min="24" max="24" width="1.6640625" style="42" customWidth="1"/>
    <col min="25" max="25" width="8.109375" style="42" bestFit="1" customWidth="1"/>
    <col min="26" max="26" width="2.6640625" style="42" customWidth="1"/>
    <col min="27" max="27" width="13.44140625" style="404" bestFit="1" customWidth="1"/>
    <col min="28" max="28" width="0.88671875" style="42" customWidth="1"/>
    <col min="29" max="29" width="7.109375" style="42" bestFit="1" customWidth="1"/>
    <col min="30" max="30" width="2.6640625" style="42" customWidth="1"/>
    <col min="31" max="31" width="11.109375" style="402" bestFit="1" customWidth="1"/>
    <col min="32" max="32" width="0.88671875" style="42" customWidth="1"/>
    <col min="33" max="33" width="7.33203125" style="42" bestFit="1" customWidth="1"/>
    <col min="34" max="34" width="2.6640625" style="405" customWidth="1"/>
    <col min="35" max="35" width="11.109375" style="402" bestFit="1" customWidth="1"/>
    <col min="36" max="36" width="1.6640625" style="42" customWidth="1"/>
    <col min="37" max="37" width="13.88671875" style="42" bestFit="1" customWidth="1"/>
    <col min="38" max="38" width="0.88671875" style="42" customWidth="1"/>
    <col min="39" max="39" width="13.33203125" style="42" bestFit="1" customWidth="1"/>
    <col min="40" max="40" width="1.6640625" style="42" customWidth="1"/>
    <col min="41" max="41" width="11.33203125" style="42" bestFit="1" customWidth="1"/>
    <col min="42" max="42" width="12.6640625" style="42" bestFit="1" customWidth="1"/>
    <col min="43" max="43" width="4.109375" style="42" customWidth="1"/>
    <col min="44" max="16384" width="9.109375" style="42"/>
  </cols>
  <sheetData>
    <row r="1" spans="1:43" ht="18" x14ac:dyDescent="0.3">
      <c r="B1" s="439" t="s">
        <v>54</v>
      </c>
      <c r="J1" s="402"/>
      <c r="M1" s="403"/>
      <c r="P1" s="402"/>
      <c r="Q1" s="402"/>
      <c r="T1" s="403"/>
      <c r="W1" s="403"/>
    </row>
    <row r="2" spans="1:43" x14ac:dyDescent="0.3">
      <c r="B2" s="440">
        <f ca="1">DATE(YEAR(TODAY()),MONTH(TODAY()),DAY(TODAY()))</f>
        <v>45404</v>
      </c>
      <c r="H2" s="406"/>
      <c r="J2" s="402"/>
      <c r="M2" s="403"/>
      <c r="P2" s="402"/>
      <c r="Q2" s="402"/>
      <c r="T2" s="403"/>
      <c r="W2" s="406"/>
      <c r="AA2" s="599"/>
    </row>
    <row r="3" spans="1:43" x14ac:dyDescent="0.3">
      <c r="B3" s="441"/>
      <c r="J3" s="623" t="s">
        <v>111</v>
      </c>
      <c r="K3" s="624"/>
      <c r="L3" s="624"/>
      <c r="M3" s="624"/>
      <c r="N3" s="625"/>
      <c r="P3" s="623" t="s">
        <v>112</v>
      </c>
      <c r="Q3" s="624"/>
      <c r="R3" s="624"/>
      <c r="S3" s="624"/>
      <c r="T3" s="624"/>
      <c r="U3" s="625"/>
      <c r="AJ3" s="407"/>
    </row>
    <row r="4" spans="1:43" ht="28.8" x14ac:dyDescent="0.3">
      <c r="A4" s="408" t="s">
        <v>53</v>
      </c>
      <c r="B4" s="409" t="s">
        <v>55</v>
      </c>
      <c r="C4" s="408" t="s">
        <v>9</v>
      </c>
      <c r="D4" s="408" t="s">
        <v>67</v>
      </c>
      <c r="E4" s="408" t="s">
        <v>18</v>
      </c>
      <c r="F4" s="409" t="s">
        <v>52</v>
      </c>
      <c r="G4" s="409" t="s">
        <v>56</v>
      </c>
      <c r="H4" s="457" t="s">
        <v>126</v>
      </c>
      <c r="I4" s="410"/>
      <c r="J4" s="458" t="s">
        <v>23</v>
      </c>
      <c r="K4" s="409" t="s">
        <v>113</v>
      </c>
      <c r="L4" s="409" t="s">
        <v>78</v>
      </c>
      <c r="M4" s="458" t="s">
        <v>150</v>
      </c>
      <c r="N4" s="409" t="s">
        <v>57</v>
      </c>
      <c r="O4" s="410"/>
      <c r="P4" s="458" t="s">
        <v>23</v>
      </c>
      <c r="Q4" s="458" t="s">
        <v>106</v>
      </c>
      <c r="R4" s="409" t="s">
        <v>113</v>
      </c>
      <c r="S4" s="409" t="s">
        <v>78</v>
      </c>
      <c r="T4" s="458" t="s">
        <v>149</v>
      </c>
      <c r="U4" s="409" t="s">
        <v>57</v>
      </c>
      <c r="V4" s="410"/>
      <c r="W4" s="409" t="s">
        <v>109</v>
      </c>
      <c r="X4" s="410"/>
      <c r="Y4" s="619" t="s">
        <v>116</v>
      </c>
      <c r="Z4" s="620"/>
      <c r="AA4" s="621"/>
      <c r="AB4" s="411"/>
      <c r="AC4" s="622" t="s">
        <v>117</v>
      </c>
      <c r="AD4" s="622"/>
      <c r="AE4" s="622"/>
      <c r="AF4" s="411"/>
      <c r="AG4" s="622" t="s">
        <v>115</v>
      </c>
      <c r="AH4" s="622"/>
      <c r="AI4" s="622"/>
      <c r="AJ4" s="412"/>
      <c r="AK4" s="409" t="s">
        <v>148</v>
      </c>
      <c r="AL4" s="413"/>
      <c r="AM4" s="409" t="s">
        <v>100</v>
      </c>
      <c r="AO4" s="409" t="s">
        <v>131</v>
      </c>
      <c r="AP4" s="409" t="s">
        <v>114</v>
      </c>
      <c r="AQ4" s="410"/>
    </row>
    <row r="6" spans="1:43" x14ac:dyDescent="0.3">
      <c r="A6" s="414">
        <v>2254</v>
      </c>
      <c r="B6" s="194"/>
      <c r="C6" s="444">
        <f>Consolidação!C7</f>
        <v>46.44</v>
      </c>
      <c r="D6" s="422" t="s">
        <v>40</v>
      </c>
      <c r="E6" s="597">
        <f>Consolidação!E7</f>
        <v>0</v>
      </c>
      <c r="F6" s="399">
        <f>Consolidação!AV7</f>
        <v>26.439999999999998</v>
      </c>
      <c r="G6" s="415" t="str">
        <f>IF(Consolidação!I7&lt;0,Consolidação!H$4,IF(Consolidação!L7&lt;0,Consolidação!K$4,IF(Consolidação!O7&lt;0,Consolidação!N$4,IF(Consolidação!R7&lt;0,Consolidação!Q$4,IF(Consolidação!U7&lt;0,Consolidação!T$4,IF(Consolidação!X7&lt;0,Consolidação!W$4,IF(Consolidação!AA7&lt;0,Consolidação!Z$4,IF(Consolidação!AD7&lt;0,Consolidação!AC$4,IF(Consolidação!AG7&lt;0,Consolidação!AF$4,IF(Consolidação!AJ7&lt;0,Consolidação!AI$4,IF(Consolidação!AM7&lt;0,Consolidação!AL$4,IF(Consolidação!AP7&lt;0,Consolidação!AO$4,IF(Consolidação!AS7&lt;0,Consolidação!AR$4,IF(Consolidação!AV7&lt;0,Consolidação!AU$4,"ITEM OK"))))))))))))))</f>
        <v>ITEM OK</v>
      </c>
      <c r="H6" s="415" t="str">
        <f>IF(Consolidação!I7+AA6+AK6&lt;0,Consolidação!H$4+AK6,IF(Consolidação!L7+AA6+AK6&lt;0,Consolidação!K$4,IF(Consolidação!O7+AA6+AK6&lt;0,Consolidação!N$4,IF(Consolidação!R7+AA6+AK6&lt;0,Consolidação!Q$4,IF(Consolidação!U7+AA6+AK6&lt;0,Consolidação!T$4,IF(Consolidação!X7+AA6+AK6&lt;0,Consolidação!W$4,IF(Consolidação!AA7+AA6+AK6&lt;0,Consolidação!Z$4,IF(Consolidação!AD7+AA6+AK6&lt;0,Consolidação!AC$4,IF(Consolidação!AG7+AA6+AK6&lt;0,Consolidação!AF$4,IF(Consolidação!AJ7+AA6+AK6&lt;0,Consolidação!AI$4,IF(Consolidação!AM7+AA6+AK6&lt;0,Consolidação!AL$4,IF(Consolidação!AP7+AA6+AK6&lt;0,Consolidação!AO$4,IF(Consolidação!AS7+AA6+AK6&lt;0,Consolidação!AR$4,IF(Consolidação!AV7+AA6+AK6&lt;0,Consolidação!AU$4,"ITEM OK"))))))))))))))</f>
        <v>ITEM OK</v>
      </c>
      <c r="J6" s="399"/>
      <c r="K6" s="538"/>
      <c r="L6" s="416"/>
      <c r="M6" s="417"/>
      <c r="N6" s="417"/>
      <c r="P6" s="399"/>
      <c r="Q6" s="399"/>
      <c r="R6" s="538"/>
      <c r="S6" s="416"/>
      <c r="T6" s="417"/>
      <c r="U6" s="417"/>
      <c r="W6" s="415" t="str">
        <f>IF(Consolidação!I7+K6+R6+AK6&lt;0,Consolidação!H$4,IF(Consolidação!L7+K6+R6+AK6&lt;0,Consolidação!K$4,IF(Consolidação!O7+K6+R6+AK6&lt;0,Consolidação!N$4,IF(Consolidação!R7+K6+R6+AK6&lt;0,Consolidação!Q$4,IF(Consolidação!U7+K6+R6+AK6&lt;0,Consolidação!T$4,IF(Consolidação!X7+K6+R6+AK6&lt;0,Consolidação!W$4,IF(Consolidação!AA7+K6+R6+AK6&lt;0,Consolidação!Z$4,IF(Consolidação!AD7+K6+R6+AK6&lt;0,Consolidação!AC$4,IF(Consolidação!AG7+K6+R6+AK6&lt;0,Consolidação!AF$4,IF(Consolidação!AJ7+K6+R6+AK6&lt;0,Consolidação!AI$4,IF(Consolidação!AM7+K6+R6+AK6&lt;0,Consolidação!AL$4,IF(Consolidação!AP7+K6+R6+AK6&lt;0,Consolidação!AO$4,IF(Consolidação!AS7+K6+R6+AK6&lt;0,Consolidação!AR$4,IF(Consolidação!AV7+K6+R6+AK6&lt;0,Consolidação!AU$4,"ITEM OK"))))))))))))))</f>
        <v>ITEM OK</v>
      </c>
      <c r="Y6" s="418" t="str">
        <f t="shared" ref="Y6:Y11" ca="1" si="0">IF(AND(K6&gt;0,F6&lt;0,L6&gt;=TODAY()),EDATE(G6,-2),IF(AND(R6&gt;0,F6&lt;0,S6&gt;=TODAY()),EDATE(G6,-2),""))</f>
        <v/>
      </c>
      <c r="Z6" s="419"/>
      <c r="AA6" s="399"/>
      <c r="AB6" s="420"/>
      <c r="AC6" s="418" t="str">
        <f t="shared" ref="AC6:AC11" si="1">IF((F6+K6+R6+AI6+AK6)&lt;0,EDATE(W6,-6),"")</f>
        <v/>
      </c>
      <c r="AD6" s="419"/>
      <c r="AE6" s="399"/>
      <c r="AF6" s="420"/>
      <c r="AG6" s="418" t="str">
        <f t="shared" ref="AG6:AG11" ca="1" si="2">IF(AND(Q6=0,S6&gt;=TODAY(),(F6+K6+R6+AE6+AK6)&lt;0,(ABS(F6+K6+R6+AE6+AK6)*U6)&lt;=(0.25*T6)),EDATE(W6,-3),"")</f>
        <v/>
      </c>
      <c r="AH6" s="419"/>
      <c r="AI6" s="399"/>
      <c r="AJ6" s="407"/>
      <c r="AK6" s="399"/>
      <c r="AL6" s="413"/>
      <c r="AM6" s="399">
        <f t="shared" ref="AM6:AM11" si="3">F6+K6+R6+AE6+AI6+AK6</f>
        <v>26.439999999999998</v>
      </c>
      <c r="AO6" s="399">
        <v>25</v>
      </c>
      <c r="AP6" s="44"/>
    </row>
    <row r="7" spans="1:43" x14ac:dyDescent="0.3">
      <c r="A7" s="414">
        <v>2261</v>
      </c>
      <c r="B7" s="194"/>
      <c r="C7" s="444">
        <f>Consolidação!C8</f>
        <v>0.53500000000000003</v>
      </c>
      <c r="D7" s="422" t="s">
        <v>40</v>
      </c>
      <c r="E7" s="597">
        <f>Consolidação!E8</f>
        <v>0</v>
      </c>
      <c r="F7" s="399">
        <f>Consolidação!AV8</f>
        <v>0.53500000000000003</v>
      </c>
      <c r="G7" s="415" t="str">
        <f>IF(Consolidação!I8&lt;0,Consolidação!H$4,IF(Consolidação!L8&lt;0,Consolidação!K$4,IF(Consolidação!O8&lt;0,Consolidação!N$4,IF(Consolidação!R8&lt;0,Consolidação!Q$4,IF(Consolidação!U8&lt;0,Consolidação!T$4,IF(Consolidação!X8&lt;0,Consolidação!W$4,IF(Consolidação!AA8&lt;0,Consolidação!Z$4,IF(Consolidação!AD8&lt;0,Consolidação!AC$4,IF(Consolidação!AG8&lt;0,Consolidação!AF$4,IF(Consolidação!AJ8&lt;0,Consolidação!AI$4,IF(Consolidação!AM8&lt;0,Consolidação!AL$4,IF(Consolidação!AP8&lt;0,Consolidação!AO$4,IF(Consolidação!AS8&lt;0,Consolidação!AR$4,IF(Consolidação!AV8&lt;0,Consolidação!AU$4,"ITEM OK"))))))))))))))</f>
        <v>ITEM OK</v>
      </c>
      <c r="H7" s="415" t="str">
        <f>IF(Consolidação!I8+AA7+AK7&lt;0,Consolidação!H$4+AK7,IF(Consolidação!L8+AA7+AK7&lt;0,Consolidação!K$4,IF(Consolidação!O8+AA7+AK7&lt;0,Consolidação!N$4,IF(Consolidação!R8+AA7+AK7&lt;0,Consolidação!Q$4,IF(Consolidação!U8+AA7+AK7&lt;0,Consolidação!T$4,IF(Consolidação!X8+AA7+AK7&lt;0,Consolidação!W$4,IF(Consolidação!AA8+AA7+AK7&lt;0,Consolidação!Z$4,IF(Consolidação!AD8+AA7+AK7&lt;0,Consolidação!AC$4,IF(Consolidação!AG8+AA7+AK7&lt;0,Consolidação!AF$4,IF(Consolidação!AJ8+AA7+AK7&lt;0,Consolidação!AI$4,IF(Consolidação!AM8+AA7+AK7&lt;0,Consolidação!AL$4,IF(Consolidação!AP8+AA7+AK7&lt;0,Consolidação!AO$4,IF(Consolidação!AS8+AA7+AK7&lt;0,Consolidação!AR$4,IF(Consolidação!AV8+AA7+AK7&lt;0,Consolidação!AU$4,"ITEM OK"))))))))))))))</f>
        <v>ITEM OK</v>
      </c>
      <c r="J7" s="399"/>
      <c r="K7" s="538"/>
      <c r="L7" s="416"/>
      <c r="M7" s="417"/>
      <c r="N7" s="417"/>
      <c r="P7" s="399"/>
      <c r="Q7" s="399"/>
      <c r="R7" s="538"/>
      <c r="S7" s="416"/>
      <c r="T7" s="417"/>
      <c r="U7" s="417"/>
      <c r="W7" s="415" t="str">
        <f>IF(Consolidação!I8+K7+R7+AK7&lt;0,Consolidação!H$4,IF(Consolidação!L8+K7+R7+AK7&lt;0,Consolidação!K$4,IF(Consolidação!O8+K7+R7+AK7&lt;0,Consolidação!N$4,IF(Consolidação!R8+K7+R7+AK7&lt;0,Consolidação!Q$4,IF(Consolidação!U8+K7+R7+AK7&lt;0,Consolidação!T$4,IF(Consolidação!X8+K7+R7+AK7&lt;0,Consolidação!W$4,IF(Consolidação!AA8+K7+R7+AK7&lt;0,Consolidação!Z$4,IF(Consolidação!AD8+K7+R7+AK7&lt;0,Consolidação!AC$4,IF(Consolidação!AG8+K7+R7+AK7&lt;0,Consolidação!AF$4,IF(Consolidação!AJ8+K7+R7+AK7&lt;0,Consolidação!AI$4,IF(Consolidação!AM8+K7+R7+AK7&lt;0,Consolidação!AL$4,IF(Consolidação!AP8+K7+R7+AK7&lt;0,Consolidação!AO$4,IF(Consolidação!AS8+K7+R7+AK7&lt;0,Consolidação!AR$4,IF(Consolidação!AV8+K7+R7+AK7&lt;0,Consolidação!AU$4,"ITEM OK"))))))))))))))</f>
        <v>ITEM OK</v>
      </c>
      <c r="Y7" s="418" t="str">
        <f t="shared" ca="1" si="0"/>
        <v/>
      </c>
      <c r="Z7" s="419"/>
      <c r="AA7" s="399"/>
      <c r="AB7" s="420"/>
      <c r="AC7" s="418" t="str">
        <f t="shared" si="1"/>
        <v/>
      </c>
      <c r="AD7" s="419"/>
      <c r="AE7" s="399"/>
      <c r="AF7" s="420"/>
      <c r="AG7" s="418" t="str">
        <f t="shared" ca="1" si="2"/>
        <v/>
      </c>
      <c r="AH7" s="419"/>
      <c r="AI7" s="399"/>
      <c r="AJ7" s="407"/>
      <c r="AK7" s="399"/>
      <c r="AL7" s="413"/>
      <c r="AM7" s="399">
        <f t="shared" si="3"/>
        <v>0.53500000000000003</v>
      </c>
      <c r="AO7" s="399"/>
      <c r="AP7" s="44"/>
    </row>
    <row r="8" spans="1:43" x14ac:dyDescent="0.3">
      <c r="A8" s="414">
        <v>2298</v>
      </c>
      <c r="B8" s="194"/>
      <c r="C8" s="444">
        <f>Consolidação!C9</f>
        <v>0</v>
      </c>
      <c r="D8" s="422" t="s">
        <v>40</v>
      </c>
      <c r="E8" s="597">
        <f>Consolidação!E9</f>
        <v>0</v>
      </c>
      <c r="F8" s="399">
        <f>Consolidação!AV9</f>
        <v>0</v>
      </c>
      <c r="G8" s="415" t="str">
        <f>IF(Consolidação!I9&lt;0,Consolidação!H$4,IF(Consolidação!L9&lt;0,Consolidação!K$4,IF(Consolidação!O9&lt;0,Consolidação!N$4,IF(Consolidação!R9&lt;0,Consolidação!Q$4,IF(Consolidação!U9&lt;0,Consolidação!T$4,IF(Consolidação!X9&lt;0,Consolidação!W$4,IF(Consolidação!AA9&lt;0,Consolidação!Z$4,IF(Consolidação!AD9&lt;0,Consolidação!AC$4,IF(Consolidação!AG9&lt;0,Consolidação!AF$4,IF(Consolidação!AJ9&lt;0,Consolidação!AI$4,IF(Consolidação!AM9&lt;0,Consolidação!AL$4,IF(Consolidação!AP9&lt;0,Consolidação!AO$4,IF(Consolidação!AS9&lt;0,Consolidação!AR$4,IF(Consolidação!AV9&lt;0,Consolidação!AU$4,"ITEM OK"))))))))))))))</f>
        <v>ITEM OK</v>
      </c>
      <c r="H8" s="415" t="str">
        <f>IF(Consolidação!I9+AA8+AK8&lt;0,Consolidação!H$4+AK8,IF(Consolidação!L9+AA8+AK8&lt;0,Consolidação!K$4,IF(Consolidação!O9+AA8+AK8&lt;0,Consolidação!N$4,IF(Consolidação!R9+AA8+AK8&lt;0,Consolidação!Q$4,IF(Consolidação!U9+AA8+AK8&lt;0,Consolidação!T$4,IF(Consolidação!X9+AA8+AK8&lt;0,Consolidação!W$4,IF(Consolidação!AA9+AA8+AK8&lt;0,Consolidação!Z$4,IF(Consolidação!AD9+AA8+AK8&lt;0,Consolidação!AC$4,IF(Consolidação!AG9+AA8+AK8&lt;0,Consolidação!AF$4,IF(Consolidação!AJ9+AA8+AK8&lt;0,Consolidação!AI$4,IF(Consolidação!AM9+AA8+AK8&lt;0,Consolidação!AL$4,IF(Consolidação!AP9+AA8+AK8&lt;0,Consolidação!AO$4,IF(Consolidação!AS9+AA8+AK8&lt;0,Consolidação!AR$4,IF(Consolidação!AV9+AA8+AK8&lt;0,Consolidação!AU$4,"ITEM OK"))))))))))))))</f>
        <v>ITEM OK</v>
      </c>
      <c r="J8" s="399"/>
      <c r="K8" s="538"/>
      <c r="L8" s="416"/>
      <c r="M8" s="417"/>
      <c r="N8" s="417"/>
      <c r="P8" s="399"/>
      <c r="Q8" s="399"/>
      <c r="R8" s="538"/>
      <c r="S8" s="416"/>
      <c r="T8" s="417"/>
      <c r="U8" s="417"/>
      <c r="W8" s="415" t="str">
        <f>IF(Consolidação!I9+K8+R8+AK8&lt;0,Consolidação!H$4,IF(Consolidação!L9+K8+R8+AK8&lt;0,Consolidação!K$4,IF(Consolidação!O9+K8+R8+AK8&lt;0,Consolidação!N$4,IF(Consolidação!R9+K8+R8+AK8&lt;0,Consolidação!Q$4,IF(Consolidação!U9+K8+R8+AK8&lt;0,Consolidação!T$4,IF(Consolidação!X9+K8+R8+AK8&lt;0,Consolidação!W$4,IF(Consolidação!AA9+K8+R8+AK8&lt;0,Consolidação!Z$4,IF(Consolidação!AD9+K8+R8+AK8&lt;0,Consolidação!AC$4,IF(Consolidação!AG9+K8+R8+AK8&lt;0,Consolidação!AF$4,IF(Consolidação!AJ9+K8+R8+AK8&lt;0,Consolidação!AI$4,IF(Consolidação!AM9+K8+R8+AK8&lt;0,Consolidação!AL$4,IF(Consolidação!AP9+K8+R8+AK8&lt;0,Consolidação!AO$4,IF(Consolidação!AS9+K8+R8+AK8&lt;0,Consolidação!AR$4,IF(Consolidação!AV9+K8+R8+AK8&lt;0,Consolidação!AU$4,"ITEM OK"))))))))))))))</f>
        <v>ITEM OK</v>
      </c>
      <c r="Y8" s="418" t="str">
        <f t="shared" ca="1" si="0"/>
        <v/>
      </c>
      <c r="Z8" s="419"/>
      <c r="AA8" s="538"/>
      <c r="AB8" s="420"/>
      <c r="AC8" s="418" t="str">
        <f t="shared" si="1"/>
        <v/>
      </c>
      <c r="AD8" s="419"/>
      <c r="AE8" s="399"/>
      <c r="AF8" s="420"/>
      <c r="AG8" s="418" t="str">
        <f t="shared" ca="1" si="2"/>
        <v/>
      </c>
      <c r="AH8" s="419"/>
      <c r="AI8" s="399"/>
      <c r="AJ8" s="407"/>
      <c r="AK8" s="399"/>
      <c r="AL8" s="413"/>
      <c r="AM8" s="399">
        <f t="shared" si="3"/>
        <v>0</v>
      </c>
      <c r="AO8" s="399"/>
      <c r="AP8" s="44"/>
    </row>
    <row r="9" spans="1:43" x14ac:dyDescent="0.3">
      <c r="A9" s="414">
        <v>2301</v>
      </c>
      <c r="B9" s="194"/>
      <c r="C9" s="444">
        <f>Consolidação!C10</f>
        <v>624.19269999999995</v>
      </c>
      <c r="D9" s="44" t="s">
        <v>1</v>
      </c>
      <c r="E9" s="597">
        <f>Consolidação!E10</f>
        <v>855</v>
      </c>
      <c r="F9" s="399">
        <f>Consolidação!AV10</f>
        <v>99.192700000000059</v>
      </c>
      <c r="G9" s="415" t="str">
        <f>IF(Consolidação!I10&lt;0,Consolidação!H$4,IF(Consolidação!L10&lt;0,Consolidação!K$4,IF(Consolidação!O10&lt;0,Consolidação!N$4,IF(Consolidação!R10&lt;0,Consolidação!Q$4,IF(Consolidação!U10&lt;0,Consolidação!T$4,IF(Consolidação!X10&lt;0,Consolidação!W$4,IF(Consolidação!AA10&lt;0,Consolidação!Z$4,IF(Consolidação!AD10&lt;0,Consolidação!AC$4,IF(Consolidação!AG10&lt;0,Consolidação!AF$4,IF(Consolidação!AJ10&lt;0,Consolidação!AI$4,IF(Consolidação!AM10&lt;0,Consolidação!AL$4,IF(Consolidação!AP10&lt;0,Consolidação!AO$4,IF(Consolidação!AS10&lt;0,Consolidação!AR$4,IF(Consolidação!AV10&lt;0,Consolidação!AU$4,"ITEM OK"))))))))))))))</f>
        <v>ITEM OK</v>
      </c>
      <c r="H9" s="415" t="str">
        <f>IF(Consolidação!I10+AA9+AK9&lt;0,Consolidação!H$4+AK9,IF(Consolidação!L10+AA9+AK9&lt;0,Consolidação!K$4,IF(Consolidação!O10+AA9+AK9&lt;0,Consolidação!N$4,IF(Consolidação!R10+AA9+AK9&lt;0,Consolidação!Q$4,IF(Consolidação!U10+AA9+AK9&lt;0,Consolidação!T$4,IF(Consolidação!X10+AA9+AK9&lt;0,Consolidação!W$4,IF(Consolidação!AA10+AA9+AK9&lt;0,Consolidação!Z$4,IF(Consolidação!AD10+AA9+AK9&lt;0,Consolidação!AC$4,IF(Consolidação!AG10+AA9+AK9&lt;0,Consolidação!AF$4,IF(Consolidação!AJ10+AA9+AK9&lt;0,Consolidação!AI$4,IF(Consolidação!AM10+AA9+AK9&lt;0,Consolidação!AL$4,IF(Consolidação!AP10+AA9+AK9&lt;0,Consolidação!AO$4,IF(Consolidação!AS10+AA9+AK9&lt;0,Consolidação!AR$4,IF(Consolidação!AV10+AA9+AK9&lt;0,Consolidação!AU$4,"ITEM OK"))))))))))))))</f>
        <v>ITEM OK</v>
      </c>
      <c r="J9" s="399"/>
      <c r="K9" s="538"/>
      <c r="L9" s="416"/>
      <c r="M9" s="417"/>
      <c r="N9" s="417"/>
      <c r="P9" s="399">
        <v>5700</v>
      </c>
      <c r="Q9" s="399">
        <v>1425</v>
      </c>
      <c r="R9" s="538">
        <v>5.9999999999999995E-4</v>
      </c>
      <c r="S9" s="416">
        <v>45521</v>
      </c>
      <c r="T9" s="417">
        <v>20245203</v>
      </c>
      <c r="U9" s="417">
        <v>3551.79</v>
      </c>
      <c r="W9" s="415" t="str">
        <f>IF(Consolidação!I10+K9+R9+AK9&lt;0,Consolidação!H$4,IF(Consolidação!L10+K9+R9+AK9&lt;0,Consolidação!K$4,IF(Consolidação!O10+K9+R9+AK9&lt;0,Consolidação!N$4,IF(Consolidação!R10+K9+R9+AK9&lt;0,Consolidação!Q$4,IF(Consolidação!U10+K9+R9+AK9&lt;0,Consolidação!T$4,IF(Consolidação!X10+K9+R9+AK9&lt;0,Consolidação!W$4,IF(Consolidação!AA10+K9+R9+AK9&lt;0,Consolidação!Z$4,IF(Consolidação!AD10+K9+R9+AK9&lt;0,Consolidação!AC$4,IF(Consolidação!AG10+K9+R9+AK9&lt;0,Consolidação!AF$4,IF(Consolidação!AJ10+K9+R9+AK9&lt;0,Consolidação!AI$4,IF(Consolidação!AM10+K9+R9+AK9&lt;0,Consolidação!AL$4,IF(Consolidação!AP10+K9+R9+AK9&lt;0,Consolidação!AO$4,IF(Consolidação!AS10+K9+R9+AK9&lt;0,Consolidação!AR$4,IF(Consolidação!AV10+K9+R9+AK9&lt;0,Consolidação!AU$4,"ITEM OK"))))))))))))))</f>
        <v>ITEM OK</v>
      </c>
      <c r="Y9" s="418" t="str">
        <f t="shared" ca="1" si="0"/>
        <v/>
      </c>
      <c r="Z9" s="419"/>
      <c r="AA9" s="538"/>
      <c r="AB9" s="420"/>
      <c r="AC9" s="418" t="str">
        <f t="shared" si="1"/>
        <v/>
      </c>
      <c r="AD9" s="419"/>
      <c r="AE9" s="399"/>
      <c r="AF9" s="420"/>
      <c r="AG9" s="418" t="str">
        <f t="shared" ca="1" si="2"/>
        <v/>
      </c>
      <c r="AH9" s="419"/>
      <c r="AI9" s="399"/>
      <c r="AJ9" s="423"/>
      <c r="AK9" s="399"/>
      <c r="AL9" s="413"/>
      <c r="AM9" s="399">
        <f t="shared" si="3"/>
        <v>99.193300000000065</v>
      </c>
      <c r="AO9" s="399">
        <v>20</v>
      </c>
      <c r="AP9" s="44"/>
    </row>
    <row r="10" spans="1:43" x14ac:dyDescent="0.3">
      <c r="A10" s="414">
        <v>2307</v>
      </c>
      <c r="B10" s="194"/>
      <c r="C10" s="444">
        <f>Consolidação!C11</f>
        <v>68.281899999999993</v>
      </c>
      <c r="D10" s="44" t="s">
        <v>1</v>
      </c>
      <c r="E10" s="597">
        <f>Consolidação!E11</f>
        <v>68.716999999999999</v>
      </c>
      <c r="F10" s="399">
        <f>Consolidação!AV11</f>
        <v>-6.0011000000000081</v>
      </c>
      <c r="G10" s="415">
        <f>IF(Consolidação!I11&lt;0,Consolidação!H$4,IF(Consolidação!L11&lt;0,Consolidação!K$4,IF(Consolidação!O11&lt;0,Consolidação!N$4,IF(Consolidação!R11&lt;0,Consolidação!Q$4,IF(Consolidação!U11&lt;0,Consolidação!T$4,IF(Consolidação!X11&lt;0,Consolidação!W$4,IF(Consolidação!AA11&lt;0,Consolidação!Z$4,IF(Consolidação!AD11&lt;0,Consolidação!AC$4,IF(Consolidação!AG11&lt;0,Consolidação!AF$4,IF(Consolidação!AJ11&lt;0,Consolidação!AI$4,IF(Consolidação!AM11&lt;0,Consolidação!AL$4,IF(Consolidação!AP11&lt;0,Consolidação!AO$4,IF(Consolidação!AS11&lt;0,Consolidação!AR$4,IF(Consolidação!AV11&lt;0,Consolidação!AU$4,"ITEM OK"))))))))))))))</f>
        <v>45413</v>
      </c>
      <c r="H10" s="415">
        <f>IF(Consolidação!I11+AA10+AK10&lt;0,Consolidação!H$4+AK10,IF(Consolidação!L11+AA10+AK10&lt;0,Consolidação!K$4,IF(Consolidação!O11+AA10+AK10&lt;0,Consolidação!N$4,IF(Consolidação!R11+AA10+AK10&lt;0,Consolidação!Q$4,IF(Consolidação!U11+AA10+AK10&lt;0,Consolidação!T$4,IF(Consolidação!X11+AA10+AK10&lt;0,Consolidação!W$4,IF(Consolidação!AA11+AA10+AK10&lt;0,Consolidação!Z$4,IF(Consolidação!AD11+AA10+AK10&lt;0,Consolidação!AC$4,IF(Consolidação!AG11+AA10+AK10&lt;0,Consolidação!AF$4,IF(Consolidação!AJ11+AA10+AK10&lt;0,Consolidação!AI$4,IF(Consolidação!AM11+AA10+AK10&lt;0,Consolidação!AL$4,IF(Consolidação!AP11+AA10+AK10&lt;0,Consolidação!AO$4,IF(Consolidação!AS11+AA10+AK10&lt;0,Consolidação!AR$4,IF(Consolidação!AV11+AA10+AK10&lt;0,Consolidação!AU$4,"ITEM OK"))))))))))))))</f>
        <v>45413</v>
      </c>
      <c r="J10" s="399"/>
      <c r="K10" s="538"/>
      <c r="L10" s="416"/>
      <c r="M10" s="417"/>
      <c r="N10" s="417"/>
      <c r="P10" s="399">
        <v>550</v>
      </c>
      <c r="Q10" s="399"/>
      <c r="R10" s="538">
        <v>5</v>
      </c>
      <c r="S10" s="416">
        <v>45435</v>
      </c>
      <c r="T10" s="417">
        <v>21468361.5</v>
      </c>
      <c r="U10" s="417">
        <v>7416.93</v>
      </c>
      <c r="W10" s="415">
        <f>IF(Consolidação!I11+K10+R10+AK10&lt;0,Consolidação!H$4,IF(Consolidação!L11+K10+R10+AK10&lt;0,Consolidação!K$4,IF(Consolidação!O11+K10+R10+AK10&lt;0,Consolidação!N$4,IF(Consolidação!R11+K10+R10+AK10&lt;0,Consolidação!Q$4,IF(Consolidação!U11+K10+R10+AK10&lt;0,Consolidação!T$4,IF(Consolidação!X11+K10+R10+AK10&lt;0,Consolidação!W$4,IF(Consolidação!AA11+K10+R10+AK10&lt;0,Consolidação!Z$4,IF(Consolidação!AD11+K10+R10+AK10&lt;0,Consolidação!AC$4,IF(Consolidação!AG11+K10+R10+AK10&lt;0,Consolidação!AF$4,IF(Consolidação!AJ11+K10+R10+AK10&lt;0,Consolidação!AI$4,IF(Consolidação!AM11+K10+R10+AK10&lt;0,Consolidação!AL$4,IF(Consolidação!AP11+K10+R10+AK10&lt;0,Consolidação!AO$4,IF(Consolidação!AS11+K10+R10+AK10&lt;0,Consolidação!AR$4,IF(Consolidação!AV11+K10+R10+AK10&lt;0,Consolidação!AU$4,"ITEM OK"))))))))))))))</f>
        <v>45413</v>
      </c>
      <c r="Y10" s="418">
        <f t="shared" ca="1" si="0"/>
        <v>45352</v>
      </c>
      <c r="Z10" s="419"/>
      <c r="AA10" s="538"/>
      <c r="AB10" s="420"/>
      <c r="AC10" s="418">
        <f t="shared" si="1"/>
        <v>45231</v>
      </c>
      <c r="AD10" s="419"/>
      <c r="AE10" s="399"/>
      <c r="AF10" s="420"/>
      <c r="AG10" s="418">
        <f t="shared" ca="1" si="2"/>
        <v>45323</v>
      </c>
      <c r="AH10" s="419"/>
      <c r="AI10" s="399"/>
      <c r="AJ10" s="407"/>
      <c r="AK10" s="399"/>
      <c r="AL10" s="413"/>
      <c r="AM10" s="399">
        <f t="shared" si="3"/>
        <v>-1.0011000000000081</v>
      </c>
      <c r="AO10" s="399">
        <v>20</v>
      </c>
      <c r="AP10" s="44">
        <v>1.83</v>
      </c>
    </row>
    <row r="11" spans="1:43" x14ac:dyDescent="0.3">
      <c r="A11" s="414">
        <v>2314</v>
      </c>
      <c r="B11" s="194"/>
      <c r="C11" s="444">
        <f>Consolidação!C12</f>
        <v>1906.1316999999999</v>
      </c>
      <c r="D11" s="44" t="s">
        <v>1</v>
      </c>
      <c r="E11" s="597">
        <f>Consolidação!E12</f>
        <v>2200</v>
      </c>
      <c r="F11" s="399">
        <f>Consolidação!AV12</f>
        <v>172.83330001416198</v>
      </c>
      <c r="G11" s="415" t="str">
        <f>IF(Consolidação!I12&lt;0,Consolidação!H$4,IF(Consolidação!L12&lt;0,Consolidação!K$4,IF(Consolidação!O12&lt;0,Consolidação!N$4,IF(Consolidação!R12&lt;0,Consolidação!Q$4,IF(Consolidação!U12&lt;0,Consolidação!T$4,IF(Consolidação!X12&lt;0,Consolidação!W$4,IF(Consolidação!AA12&lt;0,Consolidação!Z$4,IF(Consolidação!AD12&lt;0,Consolidação!AC$4,IF(Consolidação!AG12&lt;0,Consolidação!AF$4,IF(Consolidação!AJ12&lt;0,Consolidação!AI$4,IF(Consolidação!AM12&lt;0,Consolidação!AL$4,IF(Consolidação!AP12&lt;0,Consolidação!AO$4,IF(Consolidação!AS12&lt;0,Consolidação!AR$4,IF(Consolidação!AV12&lt;0,Consolidação!AU$4,"ITEM OK"))))))))))))))</f>
        <v>ITEM OK</v>
      </c>
      <c r="H11" s="415" t="str">
        <f>IF(Consolidação!I12+AA11+AK11&lt;0,Consolidação!H$4+AK11,IF(Consolidação!L12+AA11+AK11&lt;0,Consolidação!K$4,IF(Consolidação!O12+AA11+AK11&lt;0,Consolidação!N$4,IF(Consolidação!R12+AA11+AK11&lt;0,Consolidação!Q$4,IF(Consolidação!U12+AA11+AK11&lt;0,Consolidação!T$4,IF(Consolidação!X12+AA11+AK11&lt;0,Consolidação!W$4,IF(Consolidação!AA12+AA11+AK11&lt;0,Consolidação!Z$4,IF(Consolidação!AD12+AA11+AK11&lt;0,Consolidação!AC$4,IF(Consolidação!AG12+AA11+AK11&lt;0,Consolidação!AF$4,IF(Consolidação!AJ12+AA11+AK11&lt;0,Consolidação!AI$4,IF(Consolidação!AM12+AA11+AK11&lt;0,Consolidação!AL$4,IF(Consolidação!AP12+AA11+AK11&lt;0,Consolidação!AO$4,IF(Consolidação!AS12+AA11+AK11&lt;0,Consolidação!AR$4,IF(Consolidação!AV12+AA11+AK11&lt;0,Consolidação!AU$4,"ITEM OK"))))))))))))))</f>
        <v>ITEM OK</v>
      </c>
      <c r="J11" s="399"/>
      <c r="K11" s="538"/>
      <c r="L11" s="416"/>
      <c r="M11" s="417"/>
      <c r="N11" s="417"/>
      <c r="P11" s="399">
        <v>10500</v>
      </c>
      <c r="Q11" s="538"/>
      <c r="R11" s="538">
        <v>2200.2001</v>
      </c>
      <c r="S11" s="416">
        <v>45435</v>
      </c>
      <c r="T11" s="417">
        <v>21468361.5</v>
      </c>
      <c r="U11" s="417">
        <v>1656.1</v>
      </c>
      <c r="W11" s="415" t="str">
        <f>IF(Consolidação!I12+K11+R11+AK11&lt;0,Consolidação!H$4,IF(Consolidação!L12+K11+R11+AK11&lt;0,Consolidação!K$4,IF(Consolidação!O12+K11+R11+AK11&lt;0,Consolidação!N$4,IF(Consolidação!R12+K11+R11+AK11&lt;0,Consolidação!Q$4,IF(Consolidação!U12+K11+R11+AK11&lt;0,Consolidação!T$4,IF(Consolidação!X12+K11+R11+AK11&lt;0,Consolidação!W$4,IF(Consolidação!AA12+K11+R11+AK11&lt;0,Consolidação!Z$4,IF(Consolidação!AD12+K11+R11+AK11&lt;0,Consolidação!AC$4,IF(Consolidação!AG12+K11+R11+AK11&lt;0,Consolidação!AF$4,IF(Consolidação!AJ12+K11+R11+AK11&lt;0,Consolidação!AI$4,IF(Consolidação!AM12+K11+R11+AK11&lt;0,Consolidação!AL$4,IF(Consolidação!AP12+K11+R11+AK11&lt;0,Consolidação!AO$4,IF(Consolidação!AS12+K11+R11+AK11&lt;0,Consolidação!AR$4,IF(Consolidação!AV12+K11+R11+AK11&lt;0,Consolidação!AU$4,"ITEM OK"))))))))))))))</f>
        <v>ITEM OK</v>
      </c>
      <c r="Y11" s="418" t="str">
        <f t="shared" ca="1" si="0"/>
        <v/>
      </c>
      <c r="Z11" s="419"/>
      <c r="AA11" s="538"/>
      <c r="AB11" s="420"/>
      <c r="AC11" s="418" t="str">
        <f t="shared" si="1"/>
        <v/>
      </c>
      <c r="AD11" s="419"/>
      <c r="AE11" s="399"/>
      <c r="AF11" s="420"/>
      <c r="AG11" s="418" t="str">
        <f t="shared" ca="1" si="2"/>
        <v/>
      </c>
      <c r="AH11" s="419"/>
      <c r="AI11" s="399"/>
      <c r="AJ11" s="407"/>
      <c r="AK11" s="399"/>
      <c r="AL11" s="413"/>
      <c r="AM11" s="399">
        <f t="shared" si="3"/>
        <v>2373.033400014162</v>
      </c>
      <c r="AO11" s="399">
        <v>20</v>
      </c>
      <c r="AP11" s="401">
        <v>2</v>
      </c>
    </row>
    <row r="12" spans="1:43" x14ac:dyDescent="0.3">
      <c r="A12" s="414">
        <v>2325</v>
      </c>
      <c r="B12" s="194"/>
      <c r="C12" s="444">
        <f>Consolidação!C13</f>
        <v>0</v>
      </c>
      <c r="D12" s="44" t="s">
        <v>1</v>
      </c>
      <c r="E12" s="597">
        <f>Consolidação!E13</f>
        <v>0</v>
      </c>
      <c r="F12" s="399">
        <f>Consolidação!AV13</f>
        <v>0</v>
      </c>
      <c r="G12" s="415" t="str">
        <f>IF(Consolidação!I13&lt;0,Consolidação!H$4,IF(Consolidação!L13&lt;0,Consolidação!K$4,IF(Consolidação!O13&lt;0,Consolidação!N$4,IF(Consolidação!R13&lt;0,Consolidação!Q$4,IF(Consolidação!U13&lt;0,Consolidação!T$4,IF(Consolidação!X13&lt;0,Consolidação!W$4,IF(Consolidação!AA13&lt;0,Consolidação!Z$4,IF(Consolidação!AD13&lt;0,Consolidação!AC$4,IF(Consolidação!AG13&lt;0,Consolidação!AF$4,IF(Consolidação!AJ13&lt;0,Consolidação!AI$4,IF(Consolidação!AM13&lt;0,Consolidação!AL$4,IF(Consolidação!AP13&lt;0,Consolidação!AO$4,IF(Consolidação!AS13&lt;0,Consolidação!AR$4,IF(Consolidação!AV13&lt;0,Consolidação!AU$4,"ITEM OK"))))))))))))))</f>
        <v>ITEM OK</v>
      </c>
      <c r="H12" s="415" t="str">
        <f>IF(Consolidação!I13+AA12+AK12&lt;0,Consolidação!H$4+AK12,IF(Consolidação!L13+AA12+AK12&lt;0,Consolidação!K$4,IF(Consolidação!O13+AA12+AK12&lt;0,Consolidação!N$4,IF(Consolidação!R13+AA12+AK12&lt;0,Consolidação!Q$4,IF(Consolidação!U13+AA12+AK12&lt;0,Consolidação!T$4,IF(Consolidação!X13+AA12+AK12&lt;0,Consolidação!W$4,IF(Consolidação!AA13+AA12+AK12&lt;0,Consolidação!Z$4,IF(Consolidação!AD13+AA12+AK12&lt;0,Consolidação!AC$4,IF(Consolidação!AG13+AA12+AK12&lt;0,Consolidação!AF$4,IF(Consolidação!AJ13+AA12+AK12&lt;0,Consolidação!AI$4,IF(Consolidação!AM13+AA12+AK12&lt;0,Consolidação!AL$4,IF(Consolidação!AP13+AA12+AK12&lt;0,Consolidação!AO$4,IF(Consolidação!AS13+AA12+AK12&lt;0,Consolidação!AR$4,IF(Consolidação!AV13+AA12+AK12&lt;0,Consolidação!AU$4,"ITEM OK"))))))))))))))</f>
        <v>ITEM OK</v>
      </c>
      <c r="J12" s="399"/>
      <c r="K12" s="538"/>
      <c r="L12" s="416"/>
      <c r="M12" s="417"/>
      <c r="N12" s="417"/>
      <c r="P12" s="399"/>
      <c r="Q12" s="399"/>
      <c r="R12" s="538"/>
      <c r="S12" s="416"/>
      <c r="T12" s="417"/>
      <c r="U12" s="417"/>
      <c r="W12" s="415" t="str">
        <f>IF(Consolidação!I13+K12+R12+AK12&lt;0,Consolidação!H$4,IF(Consolidação!L13+K12+R12+AK12&lt;0,Consolidação!K$4,IF(Consolidação!O13+K12+R12+AK12&lt;0,Consolidação!N$4,IF(Consolidação!R13+K12+R12+AK12&lt;0,Consolidação!Q$4,IF(Consolidação!U13+K12+R12+AK12&lt;0,Consolidação!T$4,IF(Consolidação!X13+K12+R12+AK12&lt;0,Consolidação!W$4,IF(Consolidação!AA13+K12+R12+AK12&lt;0,Consolidação!Z$4,IF(Consolidação!AD13+K12+R12+AK12&lt;0,Consolidação!AC$4,IF(Consolidação!AG13+K12+R12+AK12&lt;0,Consolidação!AF$4,IF(Consolidação!AJ13+K12+R12+AK12&lt;0,Consolidação!AI$4,IF(Consolidação!AM13+K12+R12+AK12&lt;0,Consolidação!AL$4,IF(Consolidação!AP13+K12+R12+AK12&lt;0,Consolidação!AO$4,IF(Consolidação!AS13+K12+R12+AK12&lt;0,Consolidação!AR$4,IF(Consolidação!AV13+K12+R12+AK12&lt;0,Consolidação!AU$4,"ITEM OK"))))))))))))))</f>
        <v>ITEM OK</v>
      </c>
      <c r="Y12" s="418" t="str">
        <f ca="1">IF(AND(K12&gt;0,F12&lt;0,L12&gt;=TODAY()),EDATE(G12,-2),IF(AND(R12&gt;0,F12&lt;0,S12&gt;=TODAY()),EDATE(G12,-2),""))</f>
        <v/>
      </c>
      <c r="Z12" s="419"/>
      <c r="AA12" s="399"/>
      <c r="AB12" s="420"/>
      <c r="AC12" s="418" t="str">
        <f>IF((F12+K12+R12+AI12+AK12)&lt;0,EDATE(W12,-6),"")</f>
        <v/>
      </c>
      <c r="AD12" s="419"/>
      <c r="AE12" s="399"/>
      <c r="AF12" s="420"/>
      <c r="AG12" s="418" t="str">
        <f ca="1">IF(AND(Q12=0,S12&gt;=TODAY(),(F12+K12+R12+AE12+AK12)&lt;0,(ABS(F12+K12+R12+AE12+AK12)*U12)&lt;=(0.25*T12)),EDATE(W12,-3),"")</f>
        <v/>
      </c>
      <c r="AH12" s="419"/>
      <c r="AI12" s="399"/>
      <c r="AJ12" s="407"/>
      <c r="AK12" s="399"/>
      <c r="AL12" s="413"/>
      <c r="AM12" s="399">
        <f>F12+K12+R12+AE12+AI12+AK12</f>
        <v>0</v>
      </c>
      <c r="AO12" s="399"/>
      <c r="AP12" s="401"/>
    </row>
    <row r="13" spans="1:43" x14ac:dyDescent="0.3">
      <c r="A13" s="414">
        <v>2391</v>
      </c>
      <c r="B13" s="194"/>
      <c r="C13" s="444">
        <f>Consolidação!C14</f>
        <v>400</v>
      </c>
      <c r="D13" s="44" t="s">
        <v>1</v>
      </c>
      <c r="E13" s="597">
        <f>Consolidação!E14</f>
        <v>0</v>
      </c>
      <c r="F13" s="399">
        <f>Consolidação!AV14</f>
        <v>400</v>
      </c>
      <c r="G13" s="415" t="str">
        <f>IF(Consolidação!I14&lt;0,Consolidação!H$4,IF(Consolidação!L14&lt;0,Consolidação!K$4,IF(Consolidação!O14&lt;0,Consolidação!N$4,IF(Consolidação!R14&lt;0,Consolidação!Q$4,IF(Consolidação!U14&lt;0,Consolidação!T$4,IF(Consolidação!X14&lt;0,Consolidação!W$4,IF(Consolidação!AA14&lt;0,Consolidação!Z$4,IF(Consolidação!AD14&lt;0,Consolidação!AC$4,IF(Consolidação!AG14&lt;0,Consolidação!AF$4,IF(Consolidação!AJ14&lt;0,Consolidação!AI$4,IF(Consolidação!AM14&lt;0,Consolidação!AL$4,IF(Consolidação!AP14&lt;0,Consolidação!AO$4,IF(Consolidação!AS14&lt;0,Consolidação!AR$4,IF(Consolidação!AV14&lt;0,Consolidação!AU$4,"ITEM OK"))))))))))))))</f>
        <v>ITEM OK</v>
      </c>
      <c r="H13" s="415" t="str">
        <f>IF(Consolidação!I14+AA13+AK13&lt;0,Consolidação!H$4+AK13,IF(Consolidação!L14+AA13+AK13&lt;0,Consolidação!K$4,IF(Consolidação!O14+AA13+AK13&lt;0,Consolidação!N$4,IF(Consolidação!R14+AA13+AK13&lt;0,Consolidação!Q$4,IF(Consolidação!U14+AA13+AK13&lt;0,Consolidação!T$4,IF(Consolidação!X14+AA13+AK13&lt;0,Consolidação!W$4,IF(Consolidação!AA14+AA13+AK13&lt;0,Consolidação!Z$4,IF(Consolidação!AD14+AA13+AK13&lt;0,Consolidação!AC$4,IF(Consolidação!AG14+AA13+AK13&lt;0,Consolidação!AF$4,IF(Consolidação!AJ14+AA13+AK13&lt;0,Consolidação!AI$4,IF(Consolidação!AM14+AA13+AK13&lt;0,Consolidação!AL$4,IF(Consolidação!AP14+AA13+AK13&lt;0,Consolidação!AO$4,IF(Consolidação!AS14+AA13+AK13&lt;0,Consolidação!AR$4,IF(Consolidação!AV14+AA13+AK13&lt;0,Consolidação!AU$4,"ITEM OK"))))))))))))))</f>
        <v>ITEM OK</v>
      </c>
      <c r="J13" s="399"/>
      <c r="K13" s="538"/>
      <c r="L13" s="416"/>
      <c r="M13" s="417"/>
      <c r="N13" s="417"/>
      <c r="P13" s="399"/>
      <c r="Q13" s="399"/>
      <c r="R13" s="538"/>
      <c r="S13" s="416"/>
      <c r="T13" s="430"/>
      <c r="U13" s="417"/>
      <c r="W13" s="415" t="str">
        <f>IF(Consolidação!I14+K13+R13+AK13&lt;0,Consolidação!H$4,IF(Consolidação!L14+K13+R13+AK13&lt;0,Consolidação!K$4,IF(Consolidação!O14+K13+R13+AK13&lt;0,Consolidação!N$4,IF(Consolidação!R14+K13+R13+AK13&lt;0,Consolidação!Q$4,IF(Consolidação!U14+K13+R13+AK13&lt;0,Consolidação!T$4,IF(Consolidação!X14+K13+R13+AK13&lt;0,Consolidação!W$4,IF(Consolidação!AA14+K13+R13+AK13&lt;0,Consolidação!Z$4,IF(Consolidação!AD14+K13+R13+AK13&lt;0,Consolidação!AC$4,IF(Consolidação!AG14+K13+R13+AK13&lt;0,Consolidação!AF$4,IF(Consolidação!AJ14+K13+R13+AK13&lt;0,Consolidação!AI$4,IF(Consolidação!AM14+K13+R13+AK13&lt;0,Consolidação!AL$4,IF(Consolidação!AP14+K13+R13+AK13&lt;0,Consolidação!AO$4,IF(Consolidação!AS14+K13+R13+AK13&lt;0,Consolidação!AR$4,IF(Consolidação!AV14+K13+R13+AK13&lt;0,Consolidação!AU$4,"ITEM OK"))))))))))))))</f>
        <v>ITEM OK</v>
      </c>
      <c r="Y13" s="418" t="str">
        <f ca="1">IF(AND(K13&gt;0,F13&lt;0,L13&gt;=TODAY()),EDATE(G13,-2),IF(AND(R13&gt;0,F13&lt;0,S13&gt;=TODAY()),EDATE(G13,-2),""))</f>
        <v/>
      </c>
      <c r="Z13" s="419"/>
      <c r="AA13" s="399"/>
      <c r="AB13" s="420"/>
      <c r="AC13" s="418" t="str">
        <f>IF((F13+K13+R13+AI13+AK13)&lt;0,EDATE(W13,-6),"")</f>
        <v/>
      </c>
      <c r="AD13" s="419"/>
      <c r="AE13" s="399"/>
      <c r="AF13" s="420"/>
      <c r="AG13" s="418" t="str">
        <f ca="1">IF(AND(Q13=0,S13&gt;=TODAY(),(F13+K13+R13+AE13+AK13)&lt;0,(ABS(F13+K13+R13+AE13+AK13)*U13)&lt;=(0.25*T13)),EDATE(W13,-3),"")</f>
        <v/>
      </c>
      <c r="AH13" s="419"/>
      <c r="AI13" s="399"/>
      <c r="AJ13" s="407"/>
      <c r="AK13" s="399"/>
      <c r="AL13" s="413"/>
      <c r="AM13" s="399">
        <f>F13+K13+R13+AE13+AI13+AK13</f>
        <v>400</v>
      </c>
      <c r="AO13" s="399"/>
      <c r="AP13" s="401"/>
    </row>
    <row r="14" spans="1:43" x14ac:dyDescent="0.3">
      <c r="A14" s="414">
        <v>2392</v>
      </c>
      <c r="B14" s="194"/>
      <c r="C14" s="444">
        <f>Consolidação!C15</f>
        <v>125</v>
      </c>
      <c r="D14" s="422" t="s">
        <v>1</v>
      </c>
      <c r="E14" s="597">
        <f>Consolidação!E15</f>
        <v>0</v>
      </c>
      <c r="F14" s="399">
        <f>Consolidação!AV15</f>
        <v>125</v>
      </c>
      <c r="G14" s="415" t="str">
        <f>IF(Consolidação!I15&lt;0,Consolidação!H$4,IF(Consolidação!L15&lt;0,Consolidação!K$4,IF(Consolidação!O15&lt;0,Consolidação!N$4,IF(Consolidação!R15&lt;0,Consolidação!Q$4,IF(Consolidação!U15&lt;0,Consolidação!T$4,IF(Consolidação!X15&lt;0,Consolidação!W$4,IF(Consolidação!AA15&lt;0,Consolidação!Z$4,IF(Consolidação!AD15&lt;0,Consolidação!AC$4,IF(Consolidação!AG15&lt;0,Consolidação!AF$4,IF(Consolidação!AJ15&lt;0,Consolidação!AI$4,IF(Consolidação!AM15&lt;0,Consolidação!AL$4,IF(Consolidação!AP15&lt;0,Consolidação!AO$4,IF(Consolidação!AS15&lt;0,Consolidação!AR$4,IF(Consolidação!AV15&lt;0,Consolidação!AU$4,"ITEM OK"))))))))))))))</f>
        <v>ITEM OK</v>
      </c>
      <c r="H14" s="415" t="str">
        <f>IF(Consolidação!I15+AA14+AK14&lt;0,Consolidação!H$4+AK14,IF(Consolidação!L15+AA14+AK14&lt;0,Consolidação!K$4,IF(Consolidação!O15+AA14+AK14&lt;0,Consolidação!N$4,IF(Consolidação!R15+AA14+AK14&lt;0,Consolidação!Q$4,IF(Consolidação!U15+AA14+AK14&lt;0,Consolidação!T$4,IF(Consolidação!X15+AA14+AK14&lt;0,Consolidação!W$4,IF(Consolidação!AA15+AA14+AK14&lt;0,Consolidação!Z$4,IF(Consolidação!AD15+AA14+AK14&lt;0,Consolidação!AC$4,IF(Consolidação!AG15+AA14+AK14&lt;0,Consolidação!AF$4,IF(Consolidação!AJ15+AA14+AK14&lt;0,Consolidação!AI$4,IF(Consolidação!AM15+AA14+AK14&lt;0,Consolidação!AL$4,IF(Consolidação!AP15+AA14+AK14&lt;0,Consolidação!AO$4,IF(Consolidação!AS15+AA14+AK14&lt;0,Consolidação!AR$4,IF(Consolidação!AV15+AA14+AK14&lt;0,Consolidação!AU$4,"ITEM OK"))))))))))))))</f>
        <v>ITEM OK</v>
      </c>
      <c r="J14" s="399"/>
      <c r="K14" s="538"/>
      <c r="L14" s="416"/>
      <c r="M14" s="430"/>
      <c r="N14" s="430"/>
      <c r="P14" s="399">
        <v>3000</v>
      </c>
      <c r="Q14" s="399"/>
      <c r="R14" s="538">
        <v>3000</v>
      </c>
      <c r="S14" s="416">
        <v>45596</v>
      </c>
      <c r="T14" s="430">
        <v>277500</v>
      </c>
      <c r="U14" s="430">
        <v>92.5</v>
      </c>
      <c r="W14" s="415" t="str">
        <f>IF(Consolidação!I15+K14+R14+AK14&lt;0,Consolidação!H$4,IF(Consolidação!L15+K14+R14+AK14&lt;0,Consolidação!K$4,IF(Consolidação!O15+K14+R14+AK14&lt;0,Consolidação!N$4,IF(Consolidação!R15+K14+R14+AK14&lt;0,Consolidação!Q$4,IF(Consolidação!U15+K14+R14+AK14&lt;0,Consolidação!T$4,IF(Consolidação!X15+K14+R14+AK14&lt;0,Consolidação!W$4,IF(Consolidação!AA15+K14+R14+AK14&lt;0,Consolidação!Z$4,IF(Consolidação!AD15+K14+R14+AK14&lt;0,Consolidação!AC$4,IF(Consolidação!AG15+K14+R14+AK14&lt;0,Consolidação!AF$4,IF(Consolidação!AJ15+K14+R14+AK14&lt;0,Consolidação!AI$4,IF(Consolidação!AM15+K14+R14+AK14&lt;0,Consolidação!AL$4,IF(Consolidação!AP15+K14+R14+AK14&lt;0,Consolidação!AO$4,IF(Consolidação!AS15+K14+R14+AK14&lt;0,Consolidação!AR$4,IF(Consolidação!AV15+K14+R14+AK14&lt;0,Consolidação!AU$4,"ITEM OK"))))))))))))))</f>
        <v>ITEM OK</v>
      </c>
      <c r="Y14" s="418" t="str">
        <f>IF(AND((K14+R14)&gt;0,F14&lt;0),EDATE(G14,-2),"")</f>
        <v/>
      </c>
      <c r="Z14" s="419"/>
      <c r="AA14" s="399"/>
      <c r="AB14" s="420"/>
      <c r="AC14" s="418" t="str">
        <f>IF((F14+K14+R14+AI14+AK14)&lt;0,EDATE(W14,-6),"")</f>
        <v/>
      </c>
      <c r="AD14" s="419"/>
      <c r="AE14" s="399"/>
      <c r="AF14" s="420"/>
      <c r="AG14" s="418" t="str">
        <f ca="1">IF(AND(Q14=0,S14&gt;=TODAY(),(F14+K14+R14+AE14+AK14)&lt;0,(ABS(F14+K14+R14+AE14+AK14)*U14)&lt;=(0.25*T14)),EDATE(W14,-3),"")</f>
        <v/>
      </c>
      <c r="AH14" s="419"/>
      <c r="AI14" s="399"/>
      <c r="AK14" s="399"/>
      <c r="AL14" s="413"/>
      <c r="AM14" s="399">
        <f>F14+K14+R14+AE14+AI14+AK14</f>
        <v>3125</v>
      </c>
      <c r="AO14" s="399"/>
      <c r="AP14" s="44"/>
    </row>
    <row r="15" spans="1:43" x14ac:dyDescent="0.3">
      <c r="A15" s="413"/>
      <c r="B15" s="442"/>
      <c r="C15" s="445"/>
      <c r="D15" s="413"/>
      <c r="E15" s="424"/>
      <c r="F15" s="413"/>
      <c r="G15" s="413"/>
      <c r="H15" s="413"/>
      <c r="J15" s="413"/>
      <c r="K15" s="413"/>
      <c r="L15" s="413"/>
      <c r="M15" s="413"/>
      <c r="N15" s="413"/>
      <c r="P15" s="413"/>
      <c r="Q15" s="413"/>
      <c r="R15" s="413"/>
      <c r="S15" s="413"/>
      <c r="T15" s="413"/>
      <c r="U15" s="413"/>
      <c r="W15" s="413"/>
      <c r="Y15" s="413"/>
      <c r="Z15" s="413"/>
      <c r="AA15" s="425"/>
      <c r="AB15" s="413"/>
      <c r="AC15" s="413"/>
      <c r="AD15" s="413"/>
      <c r="AE15" s="426"/>
      <c r="AF15" s="413"/>
      <c r="AG15" s="413"/>
      <c r="AH15" s="427"/>
      <c r="AI15" s="426"/>
      <c r="AK15" s="413"/>
      <c r="AL15" s="413"/>
      <c r="AM15" s="413"/>
      <c r="AO15" s="413"/>
      <c r="AP15" s="413"/>
    </row>
    <row r="16" spans="1:43" s="367" customFormat="1" x14ac:dyDescent="0.3">
      <c r="A16" s="428">
        <v>2013</v>
      </c>
      <c r="B16" s="195"/>
      <c r="C16" s="446">
        <f>Consolidação!C17</f>
        <v>76.576400000000007</v>
      </c>
      <c r="D16" s="429" t="s">
        <v>1</v>
      </c>
      <c r="E16" s="597">
        <f>Consolidação!E17</f>
        <v>0</v>
      </c>
      <c r="F16" s="399">
        <f>Consolidação!AV17</f>
        <v>6.2714000000000141</v>
      </c>
      <c r="G16" s="415" t="str">
        <f>IF(Consolidação!I17&lt;0,Consolidação!H$4,IF(Consolidação!L17&lt;0,Consolidação!K$4,IF(Consolidação!O17&lt;0,Consolidação!N$4,IF(Consolidação!R17&lt;0,Consolidação!Q$4,IF(Consolidação!U17&lt;0,Consolidação!T$4,IF(Consolidação!X17&lt;0,Consolidação!W$4,IF(Consolidação!AA17&lt;0,Consolidação!Z$4,IF(Consolidação!AD17&lt;0,Consolidação!AC$4,IF(Consolidação!AG17&lt;0,Consolidação!AF$4,IF(Consolidação!AJ17&lt;0,Consolidação!AI$4,IF(Consolidação!AM17&lt;0,Consolidação!AL$4,IF(Consolidação!AP17&lt;0,Consolidação!AO$4,IF(Consolidação!AS17&lt;0,Consolidação!AR$4,IF(Consolidação!AV17&lt;0,Consolidação!AU$4,"ITEM OK"))))))))))))))</f>
        <v>ITEM OK</v>
      </c>
      <c r="H16" s="415" t="str">
        <f>IF(Consolidação!I17+AA16+AK16&lt;0,Consolidação!H$4+AK16,IF(Consolidação!L17+AA16+AK16&lt;0,Consolidação!K$4,IF(Consolidação!O17+AA16+AK16&lt;0,Consolidação!N$4,IF(Consolidação!R17+AA16+AK16&lt;0,Consolidação!Q$4,IF(Consolidação!U17+AA16+AK16&lt;0,Consolidação!T$4,IF(Consolidação!X17+AA16+AK16&lt;0,Consolidação!W$4,IF(Consolidação!AA17+AA16+AK16&lt;0,Consolidação!Z$4,IF(Consolidação!AD17+AA16+AK16&lt;0,Consolidação!AC$4,IF(Consolidação!AG17+AA16+AK16&lt;0,Consolidação!AF$4,IF(Consolidação!AJ17+AA16+AK16&lt;0,Consolidação!AI$4,IF(Consolidação!AM17+AA16+AK16&lt;0,Consolidação!AL$4,IF(Consolidação!AP17+AA16+AK16&lt;0,Consolidação!AO$4,IF(Consolidação!AS17+AA16+AK16&lt;0,Consolidação!AR$4,IF(Consolidação!AV17+AA16+AK16&lt;0,Consolidação!AU$4,"ITEM OK"))))))))))))))</f>
        <v>ITEM OK</v>
      </c>
      <c r="J16" s="399">
        <v>320</v>
      </c>
      <c r="K16" s="538">
        <v>60</v>
      </c>
      <c r="L16" s="416">
        <v>45260</v>
      </c>
      <c r="M16" s="430">
        <v>6678393.5</v>
      </c>
      <c r="N16" s="430">
        <v>240</v>
      </c>
      <c r="P16" s="421"/>
      <c r="Q16" s="421"/>
      <c r="R16" s="539"/>
      <c r="S16" s="431"/>
      <c r="T16" s="430"/>
      <c r="U16" s="430"/>
      <c r="W16" s="415" t="str">
        <f>IF(Consolidação!I17+K16+R16+AK16&lt;0,Consolidação!H$4,IF(Consolidação!L17+K16+R16+AK16&lt;0,Consolidação!K$4,IF(Consolidação!O17+K16+R16+AK16&lt;0,Consolidação!N$4,IF(Consolidação!R17+K16+R16+AK16&lt;0,Consolidação!Q$4,IF(Consolidação!U17+K16+R16+AK16&lt;0,Consolidação!T$4,IF(Consolidação!X17+K16+R16+AK16&lt;0,Consolidação!W$4,IF(Consolidação!AA17+K16+R16+AK16&lt;0,Consolidação!Z$4,IF(Consolidação!AD17+K16+R16+AK16&lt;0,Consolidação!AC$4,IF(Consolidação!AG17+K16+R16+AK16&lt;0,Consolidação!AF$4,IF(Consolidação!AJ17+K16+R16+AK16&lt;0,Consolidação!AI$4,IF(Consolidação!AM17+K16+R16+AK16&lt;0,Consolidação!AL$4,IF(Consolidação!AP17+K16+R16+AK16&lt;0,Consolidação!AO$4,IF(Consolidação!AS17+K16+R16+AK16&lt;0,Consolidação!AR$4,IF(Consolidação!AV17+K16+R16+AK16&lt;0,Consolidação!AU$4,"ITEM OK"))))))))))))))</f>
        <v>ITEM OK</v>
      </c>
      <c r="Y16" s="418" t="str">
        <f t="shared" ref="Y16:Y39" si="4">IF(AND((K16+R16)&gt;0,F16&lt;0),EDATE(G16,-2),"")</f>
        <v/>
      </c>
      <c r="Z16" s="419"/>
      <c r="AA16" s="421"/>
      <c r="AB16" s="432"/>
      <c r="AC16" s="418" t="str">
        <f>IF((F16+K16+R16+AI16+AK16)&lt;0,EDATE(W16,-6),"")</f>
        <v/>
      </c>
      <c r="AD16" s="419"/>
      <c r="AE16" s="421"/>
      <c r="AF16" s="432"/>
      <c r="AG16" s="418" t="str">
        <f t="shared" ref="AG16:AG39" ca="1" si="5">IF(AND(Q16=0,S16&gt;=TODAY(),(F16+K16+R16+AE16+AK16)&lt;0,(ABS(F16+K16+R16+AE16+AK16)*U16)&lt;=(0.25*T16)),EDATE(W16,-3),"")</f>
        <v/>
      </c>
      <c r="AH16" s="433"/>
      <c r="AI16" s="421"/>
      <c r="AK16" s="421"/>
      <c r="AL16" s="434"/>
      <c r="AM16" s="399">
        <f>F16+K16+R16+AE16+AI16+AK16</f>
        <v>66.271400000000014</v>
      </c>
      <c r="AO16" s="421">
        <v>10</v>
      </c>
      <c r="AP16" s="401">
        <v>2</v>
      </c>
    </row>
    <row r="17" spans="1:42" x14ac:dyDescent="0.3">
      <c r="A17" s="414">
        <v>2016</v>
      </c>
      <c r="B17" s="194"/>
      <c r="C17" s="444">
        <f>Consolidação!C18</f>
        <v>340.3734</v>
      </c>
      <c r="D17" s="422" t="s">
        <v>5</v>
      </c>
      <c r="E17" s="597">
        <f>Consolidação!E18</f>
        <v>0</v>
      </c>
      <c r="F17" s="399">
        <f>Consolidação!AV18</f>
        <v>-523.12860000000001</v>
      </c>
      <c r="G17" s="415">
        <f>IF(Consolidação!I18&lt;0,Consolidação!H$4,IF(Consolidação!L18&lt;0,Consolidação!K$4,IF(Consolidação!O18&lt;0,Consolidação!N$4,IF(Consolidação!R18&lt;0,Consolidação!Q$4,IF(Consolidação!U18&lt;0,Consolidação!T$4,IF(Consolidação!X18&lt;0,Consolidação!W$4,IF(Consolidação!AA18&lt;0,Consolidação!Z$4,IF(Consolidação!AD18&lt;0,Consolidação!AC$4,IF(Consolidação!AG18&lt;0,Consolidação!AF$4,IF(Consolidação!AJ18&lt;0,Consolidação!AI$4,IF(Consolidação!AM18&lt;0,Consolidação!AL$4,IF(Consolidação!AP18&lt;0,Consolidação!AO$4,IF(Consolidação!AS18&lt;0,Consolidação!AR$4,IF(Consolidação!AV18&lt;0,Consolidação!AU$4,"ITEM OK"))))))))))))))</f>
        <v>45413</v>
      </c>
      <c r="H17" s="415">
        <f>IF(Consolidação!I18+AA17+AK17&lt;0,Consolidação!H$4+AK17,IF(Consolidação!L18+AA17+AK17&lt;0,Consolidação!K$4,IF(Consolidação!O18+AA17+AK17&lt;0,Consolidação!N$4,IF(Consolidação!R18+AA17+AK17&lt;0,Consolidação!Q$4,IF(Consolidação!U18+AA17+AK17&lt;0,Consolidação!T$4,IF(Consolidação!X18+AA17+AK17&lt;0,Consolidação!W$4,IF(Consolidação!AA18+AA17+AK17&lt;0,Consolidação!Z$4,IF(Consolidação!AD18+AA17+AK17&lt;0,Consolidação!AC$4,IF(Consolidação!AG18+AA17+AK17&lt;0,Consolidação!AF$4,IF(Consolidação!AJ18+AA17+AK17&lt;0,Consolidação!AI$4,IF(Consolidação!AM18+AA17+AK17&lt;0,Consolidação!AL$4,IF(Consolidação!AP18+AA17+AK17&lt;0,Consolidação!AO$4,IF(Consolidação!AS18+AA17+AK17&lt;0,Consolidação!AR$4,IF(Consolidação!AV18+AA17+AK17&lt;0,Consolidação!AU$4,"ITEM OK"))))))))))))))</f>
        <v>45413</v>
      </c>
      <c r="J17" s="399">
        <v>4000</v>
      </c>
      <c r="K17" s="538">
        <v>2300</v>
      </c>
      <c r="L17" s="416">
        <v>45409</v>
      </c>
      <c r="M17" s="430">
        <v>45440</v>
      </c>
      <c r="N17" s="430">
        <v>11.36</v>
      </c>
      <c r="P17" s="399"/>
      <c r="Q17" s="399"/>
      <c r="R17" s="538"/>
      <c r="S17" s="416"/>
      <c r="T17" s="430"/>
      <c r="U17" s="430"/>
      <c r="W17" s="415" t="str">
        <f>IF(Consolidação!I18+K17+R17+AK17&lt;0,Consolidação!H$4,IF(Consolidação!L18+K17+R17+AK17&lt;0,Consolidação!K$4,IF(Consolidação!O18+K17+R17+AK17&lt;0,Consolidação!N$4,IF(Consolidação!R18+K17+R17+AK17&lt;0,Consolidação!Q$4,IF(Consolidação!U18+K17+R17+AK17&lt;0,Consolidação!T$4,IF(Consolidação!X18+K17+R17+AK17&lt;0,Consolidação!W$4,IF(Consolidação!AA18+K17+R17+AK17&lt;0,Consolidação!Z$4,IF(Consolidação!AD18+K17+R17+AK17&lt;0,Consolidação!AC$4,IF(Consolidação!AG18+K17+R17+AK17&lt;0,Consolidação!AF$4,IF(Consolidação!AJ18+K17+R17+AK17&lt;0,Consolidação!AI$4,IF(Consolidação!AM18+K17+R17+AK17&lt;0,Consolidação!AL$4,IF(Consolidação!AP18+K17+R17+AK17&lt;0,Consolidação!AO$4,IF(Consolidação!AS18+K17+R17+AK17&lt;0,Consolidação!AR$4,IF(Consolidação!AV18+K17+R17+AK17&lt;0,Consolidação!AU$4,"ITEM OK"))))))))))))))</f>
        <v>ITEM OK</v>
      </c>
      <c r="Y17" s="418">
        <f t="shared" si="4"/>
        <v>45352</v>
      </c>
      <c r="Z17" s="419"/>
      <c r="AA17" s="399"/>
      <c r="AB17" s="420"/>
      <c r="AC17" s="418" t="str">
        <f t="shared" ref="AC17:AC39" si="6">IF((F17+K17+R17+AI17+AK17)&lt;0,EDATE(W17,-6),"")</f>
        <v/>
      </c>
      <c r="AD17" s="419"/>
      <c r="AE17" s="399"/>
      <c r="AF17" s="420"/>
      <c r="AG17" s="418" t="str">
        <f t="shared" ca="1" si="5"/>
        <v/>
      </c>
      <c r="AH17" s="419"/>
      <c r="AI17" s="399"/>
      <c r="AK17" s="399"/>
      <c r="AL17" s="413"/>
      <c r="AM17" s="399">
        <f t="shared" ref="AM17:AM39" si="7">F17+K17+R17+AE17+AI17+AK17</f>
        <v>1776.8714</v>
      </c>
      <c r="AO17" s="399">
        <v>9000</v>
      </c>
      <c r="AP17" s="401">
        <v>2</v>
      </c>
    </row>
    <row r="18" spans="1:42" x14ac:dyDescent="0.3">
      <c r="A18" s="414">
        <v>2020</v>
      </c>
      <c r="B18" s="194"/>
      <c r="C18" s="444">
        <f>Consolidação!C19</f>
        <v>678.99680000000001</v>
      </c>
      <c r="D18" s="422" t="s">
        <v>1</v>
      </c>
      <c r="E18" s="597">
        <f>Consolidação!E19</f>
        <v>475</v>
      </c>
      <c r="F18" s="399">
        <f>Consolidação!AV19</f>
        <v>-478.67280000000034</v>
      </c>
      <c r="G18" s="415">
        <f>IF(Consolidação!I19&lt;0,Consolidação!H$4,IF(Consolidação!L19&lt;0,Consolidação!K$4,IF(Consolidação!O19&lt;0,Consolidação!N$4,IF(Consolidação!R19&lt;0,Consolidação!Q$4,IF(Consolidação!U19&lt;0,Consolidação!T$4,IF(Consolidação!X19&lt;0,Consolidação!W$4,IF(Consolidação!AA19&lt;0,Consolidação!Z$4,IF(Consolidação!AD19&lt;0,Consolidação!AC$4,IF(Consolidação!AG19&lt;0,Consolidação!AF$4,IF(Consolidação!AJ19&lt;0,Consolidação!AI$4,IF(Consolidação!AM19&lt;0,Consolidação!AL$4,IF(Consolidação!AP19&lt;0,Consolidação!AO$4,IF(Consolidação!AS19&lt;0,Consolidação!AR$4,IF(Consolidação!AV19&lt;0,Consolidação!AU$4,"ITEM OK"))))))))))))))</f>
        <v>45413</v>
      </c>
      <c r="H18" s="415" t="str">
        <f>IF(Consolidação!I19+AA18+AK18&lt;0,Consolidação!H$4+AK18,IF(Consolidação!L19+AA18+AK18&lt;0,Consolidação!K$4,IF(Consolidação!O19+AA18+AK18&lt;0,Consolidação!N$4,IF(Consolidação!R19+AA18+AK18&lt;0,Consolidação!Q$4,IF(Consolidação!U19+AA18+AK18&lt;0,Consolidação!T$4,IF(Consolidação!X19+AA18+AK18&lt;0,Consolidação!W$4,IF(Consolidação!AA19+AA18+AK18&lt;0,Consolidação!Z$4,IF(Consolidação!AD19+AA18+AK18&lt;0,Consolidação!AC$4,IF(Consolidação!AG19+AA18+AK18&lt;0,Consolidação!AF$4,IF(Consolidação!AJ19+AA18+AK18&lt;0,Consolidação!AI$4,IF(Consolidação!AM19+AA18+AK18&lt;0,Consolidação!AL$4,IF(Consolidação!AP19+AA18+AK18&lt;0,Consolidação!AO$4,IF(Consolidação!AS19+AA18+AK18&lt;0,Consolidação!AR$4,IF(Consolidação!AV19+AA18+AK18&lt;0,Consolidação!AU$4,"ITEM OK"))))))))))))))</f>
        <v>ITEM OK</v>
      </c>
      <c r="J18" s="399">
        <v>7500</v>
      </c>
      <c r="K18" s="538">
        <v>1525</v>
      </c>
      <c r="L18" s="416">
        <v>45260</v>
      </c>
      <c r="M18" s="430">
        <v>6678393.5</v>
      </c>
      <c r="N18" s="430">
        <v>15.3</v>
      </c>
      <c r="P18" s="421"/>
      <c r="Q18" s="399"/>
      <c r="R18" s="538"/>
      <c r="S18" s="416"/>
      <c r="T18" s="430"/>
      <c r="U18" s="430"/>
      <c r="W18" s="415" t="str">
        <f>IF(Consolidação!I19+K18+R18+AK18&lt;0,Consolidação!H$4,IF(Consolidação!L19+K18+R18+AK18&lt;0,Consolidação!K$4,IF(Consolidação!O19+K18+R18+AK18&lt;0,Consolidação!N$4,IF(Consolidação!R19+K18+R18+AK18&lt;0,Consolidação!Q$4,IF(Consolidação!U19+K18+R18+AK18&lt;0,Consolidação!T$4,IF(Consolidação!X19+K18+R18+AK18&lt;0,Consolidação!W$4,IF(Consolidação!AA19+K18+R18+AK18&lt;0,Consolidação!Z$4,IF(Consolidação!AD19+K18+R18+AK18&lt;0,Consolidação!AC$4,IF(Consolidação!AG19+K18+R18+AK18&lt;0,Consolidação!AF$4,IF(Consolidação!AJ19+K18+R18+AK18&lt;0,Consolidação!AI$4,IF(Consolidação!AM19+K18+R18+AK18&lt;0,Consolidação!AL$4,IF(Consolidação!AP19+K18+R18+AK18&lt;0,Consolidação!AO$4,IF(Consolidação!AS19+K18+R18+AK18&lt;0,Consolidação!AR$4,IF(Consolidação!AV19+K18+R18+AK18&lt;0,Consolidação!AU$4,"ITEM OK"))))))))))))))</f>
        <v>ITEM OK</v>
      </c>
      <c r="Y18" s="418">
        <f t="shared" si="4"/>
        <v>45352</v>
      </c>
      <c r="Z18" s="419" t="s">
        <v>58</v>
      </c>
      <c r="AA18" s="399">
        <v>525</v>
      </c>
      <c r="AB18" s="420"/>
      <c r="AC18" s="418" t="str">
        <f t="shared" si="6"/>
        <v/>
      </c>
      <c r="AD18" s="419"/>
      <c r="AE18" s="399"/>
      <c r="AF18" s="420"/>
      <c r="AG18" s="418" t="str">
        <f t="shared" ca="1" si="5"/>
        <v/>
      </c>
      <c r="AH18" s="419"/>
      <c r="AI18" s="399"/>
      <c r="AK18" s="399"/>
      <c r="AL18" s="413"/>
      <c r="AM18" s="399">
        <f t="shared" si="7"/>
        <v>1046.3271999999997</v>
      </c>
      <c r="AO18" s="399">
        <v>25</v>
      </c>
      <c r="AP18" s="401">
        <v>1.5</v>
      </c>
    </row>
    <row r="19" spans="1:42" x14ac:dyDescent="0.3">
      <c r="A19" s="414">
        <v>2022</v>
      </c>
      <c r="B19" s="194"/>
      <c r="C19" s="444">
        <f>Consolidação!C20</f>
        <v>533.05859999999996</v>
      </c>
      <c r="D19" s="422" t="s">
        <v>1</v>
      </c>
      <c r="E19" s="597">
        <f>Consolidação!E20</f>
        <v>1100</v>
      </c>
      <c r="F19" s="399">
        <f>Consolidação!AV20</f>
        <v>6.5433199999997669</v>
      </c>
      <c r="G19" s="415" t="str">
        <f>IF(Consolidação!I20&lt;0,Consolidação!H$4,IF(Consolidação!L20&lt;0,Consolidação!K$4,IF(Consolidação!O20&lt;0,Consolidação!N$4,IF(Consolidação!R20&lt;0,Consolidação!Q$4,IF(Consolidação!U20&lt;0,Consolidação!T$4,IF(Consolidação!X20&lt;0,Consolidação!W$4,IF(Consolidação!AA20&lt;0,Consolidação!Z$4,IF(Consolidação!AD20&lt;0,Consolidação!AC$4,IF(Consolidação!AG20&lt;0,Consolidação!AF$4,IF(Consolidação!AJ20&lt;0,Consolidação!AI$4,IF(Consolidação!AM20&lt;0,Consolidação!AL$4,IF(Consolidação!AP20&lt;0,Consolidação!AO$4,IF(Consolidação!AS20&lt;0,Consolidação!AR$4,IF(Consolidação!AV20&lt;0,Consolidação!AU$4,"ITEM OK"))))))))))))))</f>
        <v>ITEM OK</v>
      </c>
      <c r="H19" s="415" t="str">
        <f>IF(Consolidação!I20+AA19+AK19&lt;0,Consolidação!H$4+AK19,IF(Consolidação!L20+AA19+AK19&lt;0,Consolidação!K$4,IF(Consolidação!O20+AA19+AK19&lt;0,Consolidação!N$4,IF(Consolidação!R20+AA19+AK19&lt;0,Consolidação!Q$4,IF(Consolidação!U20+AA19+AK19&lt;0,Consolidação!T$4,IF(Consolidação!X20+AA19+AK19&lt;0,Consolidação!W$4,IF(Consolidação!AA20+AA19+AK19&lt;0,Consolidação!Z$4,IF(Consolidação!AD20+AA19+AK19&lt;0,Consolidação!AC$4,IF(Consolidação!AG20+AA19+AK19&lt;0,Consolidação!AF$4,IF(Consolidação!AJ20+AA19+AK19&lt;0,Consolidação!AI$4,IF(Consolidação!AM20+AA19+AK19&lt;0,Consolidação!AL$4,IF(Consolidação!AP20+AA19+AK19&lt;0,Consolidação!AO$4,IF(Consolidação!AS20+AA19+AK19&lt;0,Consolidação!AR$4,IF(Consolidação!AV20+AA19+AK19&lt;0,Consolidação!AU$4,"ITEM OK"))))))))))))))</f>
        <v>ITEM OK</v>
      </c>
      <c r="J19" s="399">
        <v>7500</v>
      </c>
      <c r="K19" s="538">
        <v>2100</v>
      </c>
      <c r="L19" s="416">
        <v>45260</v>
      </c>
      <c r="M19" s="430">
        <v>6678393.5</v>
      </c>
      <c r="N19" s="430">
        <v>84</v>
      </c>
      <c r="P19" s="421"/>
      <c r="Q19" s="421"/>
      <c r="R19" s="539"/>
      <c r="S19" s="431"/>
      <c r="T19" s="430"/>
      <c r="U19" s="430"/>
      <c r="W19" s="415" t="str">
        <f>IF(Consolidação!I20+K19+R19+AK19&lt;0,Consolidação!H$4,IF(Consolidação!L20+K19+R19+AK19&lt;0,Consolidação!K$4,IF(Consolidação!O20+K19+R19+AK19&lt;0,Consolidação!N$4,IF(Consolidação!R20+K19+R19+AK19&lt;0,Consolidação!Q$4,IF(Consolidação!U20+K19+R19+AK19&lt;0,Consolidação!T$4,IF(Consolidação!X20+K19+R19+AK19&lt;0,Consolidação!W$4,IF(Consolidação!AA20+K19+R19+AK19&lt;0,Consolidação!Z$4,IF(Consolidação!AD20+K19+R19+AK19&lt;0,Consolidação!AC$4,IF(Consolidação!AG20+K19+R19+AK19&lt;0,Consolidação!AF$4,IF(Consolidação!AJ20+K19+R19+AK19&lt;0,Consolidação!AI$4,IF(Consolidação!AM20+K19+R19+AK19&lt;0,Consolidação!AL$4,IF(Consolidação!AP20+K19+R19+AK19&lt;0,Consolidação!AO$4,IF(Consolidação!AS20+K19+R19+AK19&lt;0,Consolidação!AR$4,IF(Consolidação!AV20+K19+R19+AK19&lt;0,Consolidação!AU$4,"ITEM OK"))))))))))))))</f>
        <v>ITEM OK</v>
      </c>
      <c r="Y19" s="418" t="str">
        <f t="shared" si="4"/>
        <v/>
      </c>
      <c r="Z19" s="419"/>
      <c r="AA19" s="399"/>
      <c r="AB19" s="420"/>
      <c r="AC19" s="418" t="str">
        <f t="shared" si="6"/>
        <v/>
      </c>
      <c r="AD19" s="419"/>
      <c r="AE19" s="399"/>
      <c r="AF19" s="420"/>
      <c r="AG19" s="418" t="str">
        <f t="shared" ca="1" si="5"/>
        <v/>
      </c>
      <c r="AH19" s="433"/>
      <c r="AI19" s="399"/>
      <c r="AK19" s="399"/>
      <c r="AL19" s="413"/>
      <c r="AM19" s="399">
        <f t="shared" si="7"/>
        <v>2106.5433199999998</v>
      </c>
      <c r="AO19" s="399">
        <v>20</v>
      </c>
      <c r="AP19" s="44">
        <v>5</v>
      </c>
    </row>
    <row r="20" spans="1:42" x14ac:dyDescent="0.3">
      <c r="A20" s="414">
        <v>2058</v>
      </c>
      <c r="B20" s="194"/>
      <c r="C20" s="444">
        <f>Consolidação!C21</f>
        <v>23.011299999999999</v>
      </c>
      <c r="D20" s="422" t="s">
        <v>1</v>
      </c>
      <c r="E20" s="597">
        <f>Consolidação!E21</f>
        <v>20</v>
      </c>
      <c r="F20" s="399">
        <f>Consolidação!AV21</f>
        <v>9.4124292000000018</v>
      </c>
      <c r="G20" s="415" t="str">
        <f>IF(Consolidação!I21&lt;0,Consolidação!H$4,IF(Consolidação!L21&lt;0,Consolidação!K$4,IF(Consolidação!O21&lt;0,Consolidação!N$4,IF(Consolidação!R21&lt;0,Consolidação!Q$4,IF(Consolidação!U21&lt;0,Consolidação!T$4,IF(Consolidação!X21&lt;0,Consolidação!W$4,IF(Consolidação!AA21&lt;0,Consolidação!Z$4,IF(Consolidação!AD21&lt;0,Consolidação!AC$4,IF(Consolidação!AG21&lt;0,Consolidação!AF$4,IF(Consolidação!AJ21&lt;0,Consolidação!AI$4,IF(Consolidação!AM21&lt;0,Consolidação!AL$4,IF(Consolidação!AP21&lt;0,Consolidação!AO$4,IF(Consolidação!AS21&lt;0,Consolidação!AR$4,IF(Consolidação!AV21&lt;0,Consolidação!AU$4,"ITEM OK"))))))))))))))</f>
        <v>ITEM OK</v>
      </c>
      <c r="H20" s="415" t="str">
        <f>IF(Consolidação!I21+AA20+AK20&lt;0,Consolidação!H$4+AK20,IF(Consolidação!L21+AA20+AK20&lt;0,Consolidação!K$4,IF(Consolidação!O21+AA20+AK20&lt;0,Consolidação!N$4,IF(Consolidação!R21+AA20+AK20&lt;0,Consolidação!Q$4,IF(Consolidação!U21+AA20+AK20&lt;0,Consolidação!T$4,IF(Consolidação!X21+AA20+AK20&lt;0,Consolidação!W$4,IF(Consolidação!AA21+AA20+AK20&lt;0,Consolidação!Z$4,IF(Consolidação!AD21+AA20+AK20&lt;0,Consolidação!AC$4,IF(Consolidação!AG21+AA20+AK20&lt;0,Consolidação!AF$4,IF(Consolidação!AJ21+AA20+AK20&lt;0,Consolidação!AI$4,IF(Consolidação!AM21+AA20+AK20&lt;0,Consolidação!AL$4,IF(Consolidação!AP21+AA20+AK20&lt;0,Consolidação!AO$4,IF(Consolidação!AS21+AA20+AK20&lt;0,Consolidação!AR$4,IF(Consolidação!AV21+AA20+AK20&lt;0,Consolidação!AU$4,"ITEM OK"))))))))))))))</f>
        <v>ITEM OK</v>
      </c>
      <c r="J20" s="399"/>
      <c r="K20" s="538"/>
      <c r="L20" s="416"/>
      <c r="M20" s="430"/>
      <c r="N20" s="430"/>
      <c r="P20" s="421"/>
      <c r="Q20" s="399"/>
      <c r="R20" s="538"/>
      <c r="S20" s="431"/>
      <c r="T20" s="430"/>
      <c r="U20" s="430"/>
      <c r="W20" s="415" t="str">
        <f>IF(Consolidação!I21+K20+R20+AK20&lt;0,Consolidação!H$4,IF(Consolidação!L21+K20+R20+AK20&lt;0,Consolidação!K$4,IF(Consolidação!O21+K20+R20+AK20&lt;0,Consolidação!N$4,IF(Consolidação!R21+K20+R20+AK20&lt;0,Consolidação!Q$4,IF(Consolidação!U21+K20+R20+AK20&lt;0,Consolidação!T$4,IF(Consolidação!X21+K20+R20+AK20&lt;0,Consolidação!W$4,IF(Consolidação!AA21+K20+R20+AK20&lt;0,Consolidação!Z$4,IF(Consolidação!AD21+K20+R20+AK20&lt;0,Consolidação!AC$4,IF(Consolidação!AG21+K20+R20+AK20&lt;0,Consolidação!AF$4,IF(Consolidação!AJ21+K20+R20+AK20&lt;0,Consolidação!AI$4,IF(Consolidação!AM21+K20+R20+AK20&lt;0,Consolidação!AL$4,IF(Consolidação!AP21+K20+R20+AK20&lt;0,Consolidação!AO$4,IF(Consolidação!AS21+K20+R20+AK20&lt;0,Consolidação!AR$4,IF(Consolidação!AV21+K20+R20+AK20&lt;0,Consolidação!AU$4,"ITEM OK"))))))))))))))</f>
        <v>ITEM OK</v>
      </c>
      <c r="Y20" s="418" t="str">
        <f t="shared" si="4"/>
        <v/>
      </c>
      <c r="Z20" s="419"/>
      <c r="AA20" s="399"/>
      <c r="AB20" s="420"/>
      <c r="AC20" s="418" t="str">
        <f t="shared" si="6"/>
        <v/>
      </c>
      <c r="AD20" s="419"/>
      <c r="AE20" s="399"/>
      <c r="AF20" s="420"/>
      <c r="AG20" s="418" t="str">
        <f t="shared" ca="1" si="5"/>
        <v/>
      </c>
      <c r="AH20" s="419"/>
      <c r="AI20" s="399"/>
      <c r="AK20" s="399"/>
      <c r="AL20" s="413"/>
      <c r="AM20" s="399">
        <f t="shared" si="7"/>
        <v>9.4124292000000018</v>
      </c>
      <c r="AO20" s="399" t="s">
        <v>236</v>
      </c>
      <c r="AP20" s="44">
        <v>4</v>
      </c>
    </row>
    <row r="21" spans="1:42" x14ac:dyDescent="0.3">
      <c r="A21" s="414">
        <v>2068</v>
      </c>
      <c r="B21" s="194"/>
      <c r="C21" s="444">
        <f>Consolidação!C22</f>
        <v>106.92149999999999</v>
      </c>
      <c r="D21" s="422" t="s">
        <v>1</v>
      </c>
      <c r="E21" s="597">
        <f>Consolidação!E22</f>
        <v>0</v>
      </c>
      <c r="F21" s="399">
        <f>Consolidação!AV22</f>
        <v>-106.721</v>
      </c>
      <c r="G21" s="415">
        <f>IF(Consolidação!I22&lt;0,Consolidação!H$4,IF(Consolidação!L22&lt;0,Consolidação!K$4,IF(Consolidação!O22&lt;0,Consolidação!N$4,IF(Consolidação!R22&lt;0,Consolidação!Q$4,IF(Consolidação!U22&lt;0,Consolidação!T$4,IF(Consolidação!X22&lt;0,Consolidação!W$4,IF(Consolidação!AA22&lt;0,Consolidação!Z$4,IF(Consolidação!AD22&lt;0,Consolidação!AC$4,IF(Consolidação!AG22&lt;0,Consolidação!AF$4,IF(Consolidação!AJ22&lt;0,Consolidação!AI$4,IF(Consolidação!AM22&lt;0,Consolidação!AL$4,IF(Consolidação!AP22&lt;0,Consolidação!AO$4,IF(Consolidação!AS22&lt;0,Consolidação!AR$4,IF(Consolidação!AV22&lt;0,Consolidação!AU$4,"ITEM OK"))))))))))))))</f>
        <v>45413</v>
      </c>
      <c r="H21" s="415" t="str">
        <f>IF(Consolidação!I22+AA21+AK21&lt;0,Consolidação!H$4+AK21,IF(Consolidação!L22+AA21+AK21&lt;0,Consolidação!K$4,IF(Consolidação!O22+AA21+AK21&lt;0,Consolidação!N$4,IF(Consolidação!R22+AA21+AK21&lt;0,Consolidação!Q$4,IF(Consolidação!U22+AA21+AK21&lt;0,Consolidação!T$4,IF(Consolidação!X22+AA21+AK21&lt;0,Consolidação!W$4,IF(Consolidação!AA22+AA21+AK21&lt;0,Consolidação!Z$4,IF(Consolidação!AD22+AA21+AK21&lt;0,Consolidação!AC$4,IF(Consolidação!AG22+AA21+AK21&lt;0,Consolidação!AF$4,IF(Consolidação!AJ22+AA21+AK21&lt;0,Consolidação!AI$4,IF(Consolidação!AM22+AA21+AK21&lt;0,Consolidação!AL$4,IF(Consolidação!AP22+AA21+AK21&lt;0,Consolidação!AO$4,IF(Consolidação!AS22+AA21+AK21&lt;0,Consolidação!AR$4,IF(Consolidação!AV22+AA21+AK21&lt;0,Consolidação!AU$4,"ITEM OK"))))))))))))))</f>
        <v>ITEM OK</v>
      </c>
      <c r="J21" s="399">
        <v>1000</v>
      </c>
      <c r="K21" s="538">
        <v>820</v>
      </c>
      <c r="L21" s="416">
        <v>45260</v>
      </c>
      <c r="M21" s="430">
        <v>6678393.5</v>
      </c>
      <c r="N21" s="430">
        <v>87</v>
      </c>
      <c r="P21" s="421"/>
      <c r="Q21" s="421"/>
      <c r="R21" s="539"/>
      <c r="S21" s="431"/>
      <c r="T21" s="430"/>
      <c r="U21" s="430"/>
      <c r="W21" s="415" t="str">
        <f>IF(Consolidação!I22+K21+R21+AK21&lt;0,Consolidação!H$4,IF(Consolidação!L22+K21+R21+AK21&lt;0,Consolidação!K$4,IF(Consolidação!O22+K21+R21+AK21&lt;0,Consolidação!N$4,IF(Consolidação!R22+K21+R21+AK21&lt;0,Consolidação!Q$4,IF(Consolidação!U22+K21+R21+AK21&lt;0,Consolidação!T$4,IF(Consolidação!X22+K21+R21+AK21&lt;0,Consolidação!W$4,IF(Consolidação!AA22+K21+R21+AK21&lt;0,Consolidação!Z$4,IF(Consolidação!AD22+K21+R21+AK21&lt;0,Consolidação!AC$4,IF(Consolidação!AG22+K21+R21+AK21&lt;0,Consolidação!AF$4,IF(Consolidação!AJ22+K21+R21+AK21&lt;0,Consolidação!AI$4,IF(Consolidação!AM22+K21+R21+AK21&lt;0,Consolidação!AL$4,IF(Consolidação!AP22+K21+R21+AK21&lt;0,Consolidação!AO$4,IF(Consolidação!AS22+K21+R21+AK21&lt;0,Consolidação!AR$4,IF(Consolidação!AV22+K21+R21+AK21&lt;0,Consolidação!AU$4,"ITEM OK"))))))))))))))</f>
        <v>ITEM OK</v>
      </c>
      <c r="Y21" s="418">
        <f t="shared" si="4"/>
        <v>45352</v>
      </c>
      <c r="Z21" s="419" t="s">
        <v>58</v>
      </c>
      <c r="AA21" s="399">
        <v>120</v>
      </c>
      <c r="AB21" s="420"/>
      <c r="AC21" s="418" t="str">
        <f t="shared" si="6"/>
        <v/>
      </c>
      <c r="AD21" s="419"/>
      <c r="AE21" s="399"/>
      <c r="AF21" s="420"/>
      <c r="AG21" s="418" t="str">
        <f t="shared" ca="1" si="5"/>
        <v/>
      </c>
      <c r="AH21" s="419"/>
      <c r="AI21" s="399"/>
      <c r="AK21" s="399"/>
      <c r="AL21" s="413"/>
      <c r="AM21" s="399">
        <f t="shared" si="7"/>
        <v>713.279</v>
      </c>
      <c r="AO21" s="399" t="s">
        <v>237</v>
      </c>
      <c r="AP21" s="44">
        <v>4</v>
      </c>
    </row>
    <row r="22" spans="1:42" x14ac:dyDescent="0.3">
      <c r="A22" s="414">
        <v>2074</v>
      </c>
      <c r="B22" s="194"/>
      <c r="C22" s="444">
        <f>Consolidação!C23</f>
        <v>214.8681</v>
      </c>
      <c r="D22" s="422" t="s">
        <v>1</v>
      </c>
      <c r="E22" s="597">
        <f>Consolidação!E23</f>
        <v>225</v>
      </c>
      <c r="F22" s="399">
        <f>Consolidação!AV23</f>
        <v>12.818100000000044</v>
      </c>
      <c r="G22" s="415" t="str">
        <f>IF(Consolidação!I23&lt;0,Consolidação!H$4,IF(Consolidação!L23&lt;0,Consolidação!K$4,IF(Consolidação!O23&lt;0,Consolidação!N$4,IF(Consolidação!R23&lt;0,Consolidação!Q$4,IF(Consolidação!U23&lt;0,Consolidação!T$4,IF(Consolidação!X23&lt;0,Consolidação!W$4,IF(Consolidação!AA23&lt;0,Consolidação!Z$4,IF(Consolidação!AD23&lt;0,Consolidação!AC$4,IF(Consolidação!AG23&lt;0,Consolidação!AF$4,IF(Consolidação!AJ23&lt;0,Consolidação!AI$4,IF(Consolidação!AM23&lt;0,Consolidação!AL$4,IF(Consolidação!AP23&lt;0,Consolidação!AO$4,IF(Consolidação!AS23&lt;0,Consolidação!AR$4,IF(Consolidação!AV23&lt;0,Consolidação!AU$4,"ITEM OK"))))))))))))))</f>
        <v>ITEM OK</v>
      </c>
      <c r="H22" s="415" t="str">
        <f>IF(Consolidação!I23+AA22+AK22&lt;0,Consolidação!H$4+AK22,IF(Consolidação!L23+AA22+AK22&lt;0,Consolidação!K$4,IF(Consolidação!O23+AA22+AK22&lt;0,Consolidação!N$4,IF(Consolidação!R23+AA22+AK22&lt;0,Consolidação!Q$4,IF(Consolidação!U23+AA22+AK22&lt;0,Consolidação!T$4,IF(Consolidação!X23+AA22+AK22&lt;0,Consolidação!W$4,IF(Consolidação!AA23+AA22+AK22&lt;0,Consolidação!Z$4,IF(Consolidação!AD23+AA22+AK22&lt;0,Consolidação!AC$4,IF(Consolidação!AG23+AA22+AK22&lt;0,Consolidação!AF$4,IF(Consolidação!AJ23+AA22+AK22&lt;0,Consolidação!AI$4,IF(Consolidação!AM23+AA22+AK22&lt;0,Consolidação!AL$4,IF(Consolidação!AP23+AA22+AK22&lt;0,Consolidação!AO$4,IF(Consolidação!AS23+AA22+AK22&lt;0,Consolidação!AR$4,IF(Consolidação!AV23+AA22+AK22&lt;0,Consolidação!AU$4,"ITEM OK"))))))))))))))</f>
        <v>ITEM OK</v>
      </c>
      <c r="J22" s="399"/>
      <c r="K22" s="538"/>
      <c r="L22" s="416"/>
      <c r="M22" s="430"/>
      <c r="N22" s="430"/>
      <c r="P22" s="421"/>
      <c r="Q22" s="421"/>
      <c r="R22" s="539"/>
      <c r="S22" s="431"/>
      <c r="T22" s="430"/>
      <c r="U22" s="430"/>
      <c r="W22" s="415" t="str">
        <f>IF(Consolidação!I23+K22+R22+AK22&lt;0,Consolidação!H$4,IF(Consolidação!L23+K22+R22+AK22&lt;0,Consolidação!K$4,IF(Consolidação!O23+K22+R22+AK22&lt;0,Consolidação!N$4,IF(Consolidação!R23+K22+R22+AK22&lt;0,Consolidação!Q$4,IF(Consolidação!U23+K22+R22+AK22&lt;0,Consolidação!T$4,IF(Consolidação!X23+K22+R22+AK22&lt;0,Consolidação!W$4,IF(Consolidação!AA23+K22+R22+AK22&lt;0,Consolidação!Z$4,IF(Consolidação!AD23+K22+R22+AK22&lt;0,Consolidação!AC$4,IF(Consolidação!AG23+K22+R22+AK22&lt;0,Consolidação!AF$4,IF(Consolidação!AJ23+K22+R22+AK22&lt;0,Consolidação!AI$4,IF(Consolidação!AM23+K22+R22+AK22&lt;0,Consolidação!AL$4,IF(Consolidação!AP23+K22+R22+AK22&lt;0,Consolidação!AO$4,IF(Consolidação!AS23+K22+R22+AK22&lt;0,Consolidação!AR$4,IF(Consolidação!AV23+K22+R22+AK22&lt;0,Consolidação!AU$4,"ITEM OK"))))))))))))))</f>
        <v>ITEM OK</v>
      </c>
      <c r="Y22" s="418" t="str">
        <f t="shared" si="4"/>
        <v/>
      </c>
      <c r="Z22" s="419"/>
      <c r="AA22" s="399"/>
      <c r="AB22" s="420"/>
      <c r="AC22" s="418" t="str">
        <f t="shared" si="6"/>
        <v/>
      </c>
      <c r="AD22" s="419"/>
      <c r="AE22" s="399"/>
      <c r="AF22" s="420"/>
      <c r="AG22" s="418" t="str">
        <f t="shared" ca="1" si="5"/>
        <v/>
      </c>
      <c r="AH22" s="419"/>
      <c r="AI22" s="399"/>
      <c r="AK22" s="399"/>
      <c r="AL22" s="413"/>
      <c r="AM22" s="399">
        <f t="shared" si="7"/>
        <v>12.818100000000044</v>
      </c>
      <c r="AO22" s="399" t="s">
        <v>255</v>
      </c>
      <c r="AP22" s="44">
        <v>4.5</v>
      </c>
    </row>
    <row r="23" spans="1:42" x14ac:dyDescent="0.3">
      <c r="A23" s="414">
        <v>2108</v>
      </c>
      <c r="B23" s="194"/>
      <c r="C23" s="444">
        <f>Consolidação!C24</f>
        <v>164.4717</v>
      </c>
      <c r="D23" s="422" t="s">
        <v>1</v>
      </c>
      <c r="E23" s="597">
        <f>Consolidação!E24</f>
        <v>200</v>
      </c>
      <c r="F23" s="399">
        <f>Consolidação!AV24</f>
        <v>13.800799999999981</v>
      </c>
      <c r="G23" s="415" t="str">
        <f>IF(Consolidação!I24&lt;0,Consolidação!H$4,IF(Consolidação!L24&lt;0,Consolidação!K$4,IF(Consolidação!O24&lt;0,Consolidação!N$4,IF(Consolidação!R24&lt;0,Consolidação!Q$4,IF(Consolidação!U24&lt;0,Consolidação!T$4,IF(Consolidação!X24&lt;0,Consolidação!W$4,IF(Consolidação!AA24&lt;0,Consolidação!Z$4,IF(Consolidação!AD24&lt;0,Consolidação!AC$4,IF(Consolidação!AG24&lt;0,Consolidação!AF$4,IF(Consolidação!AJ24&lt;0,Consolidação!AI$4,IF(Consolidação!AM24&lt;0,Consolidação!AL$4,IF(Consolidação!AP24&lt;0,Consolidação!AO$4,IF(Consolidação!AS24&lt;0,Consolidação!AR$4,IF(Consolidação!AV24&lt;0,Consolidação!AU$4,"ITEM OK"))))))))))))))</f>
        <v>ITEM OK</v>
      </c>
      <c r="H23" s="415" t="str">
        <f>IF(Consolidação!I24+AA23+AK23&lt;0,Consolidação!H$4+AK23,IF(Consolidação!L24+AA23+AK23&lt;0,Consolidação!K$4,IF(Consolidação!O24+AA23+AK23&lt;0,Consolidação!N$4,IF(Consolidação!R24+AA23+AK23&lt;0,Consolidação!Q$4,IF(Consolidação!U24+AA23+AK23&lt;0,Consolidação!T$4,IF(Consolidação!X24+AA23+AK23&lt;0,Consolidação!W$4,IF(Consolidação!AA24+AA23+AK23&lt;0,Consolidação!Z$4,IF(Consolidação!AD24+AA23+AK23&lt;0,Consolidação!AC$4,IF(Consolidação!AG24+AA23+AK23&lt;0,Consolidação!AF$4,IF(Consolidação!AJ24+AA23+AK23&lt;0,Consolidação!AI$4,IF(Consolidação!AM24+AA23+AK23&lt;0,Consolidação!AL$4,IF(Consolidação!AP24+AA23+AK23&lt;0,Consolidação!AO$4,IF(Consolidação!AS24+AA23+AK23&lt;0,Consolidação!AR$4,IF(Consolidação!AV24+AA23+AK23&lt;0,Consolidação!AU$4,"ITEM OK"))))))))))))))</f>
        <v>ITEM OK</v>
      </c>
      <c r="J23" s="399"/>
      <c r="K23" s="538"/>
      <c r="L23" s="416"/>
      <c r="M23" s="430"/>
      <c r="N23" s="430"/>
      <c r="P23" s="421"/>
      <c r="Q23" s="421"/>
      <c r="R23" s="539"/>
      <c r="S23" s="431"/>
      <c r="T23" s="430"/>
      <c r="U23" s="430"/>
      <c r="W23" s="415" t="str">
        <f>IF(Consolidação!I24+K23+R23+AK23&lt;0,Consolidação!H$4,IF(Consolidação!L24+K23+R23+AK23&lt;0,Consolidação!K$4,IF(Consolidação!O24+K23+R23+AK23&lt;0,Consolidação!N$4,IF(Consolidação!R24+K23+R23+AK23&lt;0,Consolidação!Q$4,IF(Consolidação!U24+K23+R23+AK23&lt;0,Consolidação!T$4,IF(Consolidação!X24+K23+R23+AK23&lt;0,Consolidação!W$4,IF(Consolidação!AA24+K23+R23+AK23&lt;0,Consolidação!Z$4,IF(Consolidação!AD24+K23+R23+AK23&lt;0,Consolidação!AC$4,IF(Consolidação!AG24+K23+R23+AK23&lt;0,Consolidação!AF$4,IF(Consolidação!AJ24+K23+R23+AK23&lt;0,Consolidação!AI$4,IF(Consolidação!AM24+K23+R23+AK23&lt;0,Consolidação!AL$4,IF(Consolidação!AP24+K23+R23+AK23&lt;0,Consolidação!AO$4,IF(Consolidação!AS24+K23+R23+AK23&lt;0,Consolidação!AR$4,IF(Consolidação!AV24+K23+R23+AK23&lt;0,Consolidação!AU$4,"ITEM OK"))))))))))))))</f>
        <v>ITEM OK</v>
      </c>
      <c r="Y23" s="418" t="str">
        <f t="shared" si="4"/>
        <v/>
      </c>
      <c r="Z23" s="419"/>
      <c r="AA23" s="399"/>
      <c r="AB23" s="420"/>
      <c r="AC23" s="418" t="str">
        <f t="shared" si="6"/>
        <v/>
      </c>
      <c r="AD23" s="419"/>
      <c r="AE23" s="399"/>
      <c r="AF23" s="420"/>
      <c r="AG23" s="418" t="str">
        <f t="shared" ca="1" si="5"/>
        <v/>
      </c>
      <c r="AH23" s="419"/>
      <c r="AI23" s="399"/>
      <c r="AK23" s="399"/>
      <c r="AL23" s="413"/>
      <c r="AM23" s="399">
        <f t="shared" si="7"/>
        <v>13.800799999999981</v>
      </c>
      <c r="AO23" s="399" t="s">
        <v>189</v>
      </c>
      <c r="AP23" s="44">
        <v>2.5</v>
      </c>
    </row>
    <row r="24" spans="1:42" x14ac:dyDescent="0.3">
      <c r="A24" s="414">
        <v>2119</v>
      </c>
      <c r="B24" s="194"/>
      <c r="C24" s="444">
        <f>Consolidação!C25</f>
        <v>71.14</v>
      </c>
      <c r="D24" s="422" t="s">
        <v>1</v>
      </c>
      <c r="E24" s="597">
        <f>Consolidação!E25</f>
        <v>0</v>
      </c>
      <c r="F24" s="399">
        <f>Consolidação!AV25</f>
        <v>15.140000000000008</v>
      </c>
      <c r="G24" s="415" t="str">
        <f>IF(Consolidação!I25&lt;0,Consolidação!H$4,IF(Consolidação!L25&lt;0,Consolidação!K$4,IF(Consolidação!O25&lt;0,Consolidação!N$4,IF(Consolidação!R25&lt;0,Consolidação!Q$4,IF(Consolidação!U25&lt;0,Consolidação!T$4,IF(Consolidação!X25&lt;0,Consolidação!W$4,IF(Consolidação!AA25&lt;0,Consolidação!Z$4,IF(Consolidação!AD25&lt;0,Consolidação!AC$4,IF(Consolidação!AG25&lt;0,Consolidação!AF$4,IF(Consolidação!AJ25&lt;0,Consolidação!AI$4,IF(Consolidação!AM25&lt;0,Consolidação!AL$4,IF(Consolidação!AP25&lt;0,Consolidação!AO$4,IF(Consolidação!AS25&lt;0,Consolidação!AR$4,IF(Consolidação!AV25&lt;0,Consolidação!AU$4,"ITEM OK"))))))))))))))</f>
        <v>ITEM OK</v>
      </c>
      <c r="H24" s="415" t="str">
        <f>IF(Consolidação!I25+AA24+AK24&lt;0,Consolidação!H$4+AK24,IF(Consolidação!L25+AA24+AK24&lt;0,Consolidação!K$4,IF(Consolidação!O25+AA24+AK24&lt;0,Consolidação!N$4,IF(Consolidação!R25+AA24+AK24&lt;0,Consolidação!Q$4,IF(Consolidação!U25+AA24+AK24&lt;0,Consolidação!T$4,IF(Consolidação!X25+AA24+AK24&lt;0,Consolidação!W$4,IF(Consolidação!AA25+AA24+AK24&lt;0,Consolidação!Z$4,IF(Consolidação!AD25+AA24+AK24&lt;0,Consolidação!AC$4,IF(Consolidação!AG25+AA24+AK24&lt;0,Consolidação!AF$4,IF(Consolidação!AJ25+AA24+AK24&lt;0,Consolidação!AI$4,IF(Consolidação!AM25+AA24+AK24&lt;0,Consolidação!AL$4,IF(Consolidação!AP25+AA24+AK24&lt;0,Consolidação!AO$4,IF(Consolidação!AS25+AA24+AK24&lt;0,Consolidação!AR$4,IF(Consolidação!AV25+AA24+AK24&lt;0,Consolidação!AU$4,"ITEM OK"))))))))))))))</f>
        <v>ITEM OK</v>
      </c>
      <c r="J24" s="399"/>
      <c r="K24" s="538"/>
      <c r="L24" s="416"/>
      <c r="M24" s="430"/>
      <c r="N24" s="430"/>
      <c r="P24" s="421"/>
      <c r="Q24" s="421"/>
      <c r="R24" s="539"/>
      <c r="S24" s="431"/>
      <c r="T24" s="430"/>
      <c r="U24" s="430"/>
      <c r="W24" s="415" t="str">
        <f>IF(Consolidação!I25+K24+R24+AK24&lt;0,Consolidação!H$4,IF(Consolidação!L25+K24+R24+AK24&lt;0,Consolidação!K$4,IF(Consolidação!O25+K24+R24+AK24&lt;0,Consolidação!N$4,IF(Consolidação!R25+K24+R24+AK24&lt;0,Consolidação!Q$4,IF(Consolidação!U25+K24+R24+AK24&lt;0,Consolidação!T$4,IF(Consolidação!X25+K24+R24+AK24&lt;0,Consolidação!W$4,IF(Consolidação!AA25+K24+R24+AK24&lt;0,Consolidação!Z$4,IF(Consolidação!AD25+K24+R24+AK24&lt;0,Consolidação!AC$4,IF(Consolidação!AG25+K24+R24+AK24&lt;0,Consolidação!AF$4,IF(Consolidação!AJ25+K24+R24+AK24&lt;0,Consolidação!AI$4,IF(Consolidação!AM25+K24+R24+AK24&lt;0,Consolidação!AL$4,IF(Consolidação!AP25+K24+R24+AK24&lt;0,Consolidação!AO$4,IF(Consolidação!AS25+K24+R24+AK24&lt;0,Consolidação!AR$4,IF(Consolidação!AV25+K24+R24+AK24&lt;0,Consolidação!AU$4,"ITEM OK"))))))))))))))</f>
        <v>ITEM OK</v>
      </c>
      <c r="Y24" s="418" t="str">
        <f t="shared" si="4"/>
        <v/>
      </c>
      <c r="Z24" s="419"/>
      <c r="AA24" s="399"/>
      <c r="AB24" s="420"/>
      <c r="AC24" s="418" t="str">
        <f t="shared" si="6"/>
        <v/>
      </c>
      <c r="AD24" s="419"/>
      <c r="AE24" s="399"/>
      <c r="AF24" s="420"/>
      <c r="AG24" s="418" t="str">
        <f t="shared" ca="1" si="5"/>
        <v/>
      </c>
      <c r="AH24" s="419"/>
      <c r="AI24" s="399"/>
      <c r="AK24" s="399"/>
      <c r="AL24" s="413"/>
      <c r="AM24" s="399">
        <f t="shared" si="7"/>
        <v>15.140000000000008</v>
      </c>
      <c r="AO24" s="399">
        <v>25</v>
      </c>
      <c r="AP24" s="44">
        <v>5</v>
      </c>
    </row>
    <row r="25" spans="1:42" x14ac:dyDescent="0.3">
      <c r="A25" s="414">
        <v>2188</v>
      </c>
      <c r="B25" s="194"/>
      <c r="C25" s="444">
        <f>Consolidação!C26</f>
        <v>22.215</v>
      </c>
      <c r="D25" s="422" t="s">
        <v>1</v>
      </c>
      <c r="E25" s="597">
        <f>Consolidação!E26</f>
        <v>0</v>
      </c>
      <c r="F25" s="399">
        <f>Consolidação!AV26</f>
        <v>-132.22499999999999</v>
      </c>
      <c r="G25" s="415">
        <f>IF(Consolidação!I26&lt;0,Consolidação!H$4,IF(Consolidação!L26&lt;0,Consolidação!K$4,IF(Consolidação!O26&lt;0,Consolidação!N$4,IF(Consolidação!R26&lt;0,Consolidação!Q$4,IF(Consolidação!U26&lt;0,Consolidação!T$4,IF(Consolidação!X26&lt;0,Consolidação!W$4,IF(Consolidação!AA26&lt;0,Consolidação!Z$4,IF(Consolidação!AD26&lt;0,Consolidação!AC$4,IF(Consolidação!AG26&lt;0,Consolidação!AF$4,IF(Consolidação!AJ26&lt;0,Consolidação!AI$4,IF(Consolidação!AM26&lt;0,Consolidação!AL$4,IF(Consolidação!AP26&lt;0,Consolidação!AO$4,IF(Consolidação!AS26&lt;0,Consolidação!AR$4,IF(Consolidação!AV26&lt;0,Consolidação!AU$4,"ITEM OK"))))))))))))))</f>
        <v>45413</v>
      </c>
      <c r="H25" s="415" t="str">
        <f>IF(Consolidação!I26+AA25+AK25&lt;0,Consolidação!H$4+AK25,IF(Consolidação!L26+AA25+AK25&lt;0,Consolidação!K$4,IF(Consolidação!O26+AA25+AK25&lt;0,Consolidação!N$4,IF(Consolidação!R26+AA25+AK25&lt;0,Consolidação!Q$4,IF(Consolidação!U26+AA25+AK25&lt;0,Consolidação!T$4,IF(Consolidação!X26+AA25+AK25&lt;0,Consolidação!W$4,IF(Consolidação!AA26+AA25+AK25&lt;0,Consolidação!Z$4,IF(Consolidação!AD26+AA25+AK25&lt;0,Consolidação!AC$4,IF(Consolidação!AG26+AA25+AK25&lt;0,Consolidação!AF$4,IF(Consolidação!AJ26+AA25+AK25&lt;0,Consolidação!AI$4,IF(Consolidação!AM26+AA25+AK25&lt;0,Consolidação!AL$4,IF(Consolidação!AP26+AA25+AK25&lt;0,Consolidação!AO$4,IF(Consolidação!AS26+AA25+AK25&lt;0,Consolidação!AR$4,IF(Consolidação!AV26+AA25+AK25&lt;0,Consolidação!AU$4,"ITEM OK"))))))))))))))</f>
        <v>ITEM OK</v>
      </c>
      <c r="J25" s="399">
        <v>800</v>
      </c>
      <c r="K25" s="538">
        <v>270.3</v>
      </c>
      <c r="L25" s="416">
        <v>45260</v>
      </c>
      <c r="M25" s="430">
        <v>6678393.5</v>
      </c>
      <c r="N25" s="430">
        <v>302</v>
      </c>
      <c r="P25" s="399"/>
      <c r="Q25" s="399"/>
      <c r="R25" s="538"/>
      <c r="S25" s="416"/>
      <c r="T25" s="430"/>
      <c r="U25" s="430"/>
      <c r="W25" s="415" t="str">
        <f>IF(Consolidação!I26+K25+R25+AK25&lt;0,Consolidação!H$4,IF(Consolidação!L26+K25+R25+AK25&lt;0,Consolidação!K$4,IF(Consolidação!O26+K25+R25+AK25&lt;0,Consolidação!N$4,IF(Consolidação!R26+K25+R25+AK25&lt;0,Consolidação!Q$4,IF(Consolidação!U26+K25+R25+AK25&lt;0,Consolidação!T$4,IF(Consolidação!X26+K25+R25+AK25&lt;0,Consolidação!W$4,IF(Consolidação!AA26+K25+R25+AK25&lt;0,Consolidação!Z$4,IF(Consolidação!AD26+K25+R25+AK25&lt;0,Consolidação!AC$4,IF(Consolidação!AG26+K25+R25+AK25&lt;0,Consolidação!AF$4,IF(Consolidação!AJ26+K25+R25+AK25&lt;0,Consolidação!AI$4,IF(Consolidação!AM26+K25+R25+AK25&lt;0,Consolidação!AL$4,IF(Consolidação!AP26+K25+R25+AK25&lt;0,Consolidação!AO$4,IF(Consolidação!AS26+K25+R25+AK25&lt;0,Consolidação!AR$4,IF(Consolidação!AV26+K25+R25+AK25&lt;0,Consolidação!AU$4,"ITEM OK"))))))))))))))</f>
        <v>ITEM OK</v>
      </c>
      <c r="Y25" s="418">
        <f t="shared" si="4"/>
        <v>45352</v>
      </c>
      <c r="Z25" s="419" t="s">
        <v>58</v>
      </c>
      <c r="AA25" s="399">
        <v>140.30000000000001</v>
      </c>
      <c r="AB25" s="420"/>
      <c r="AC25" s="418" t="str">
        <f t="shared" si="6"/>
        <v/>
      </c>
      <c r="AD25" s="419"/>
      <c r="AE25" s="399"/>
      <c r="AF25" s="420"/>
      <c r="AG25" s="418" t="str">
        <f t="shared" ca="1" si="5"/>
        <v/>
      </c>
      <c r="AH25" s="419"/>
      <c r="AI25" s="399"/>
      <c r="AK25" s="399"/>
      <c r="AL25" s="413"/>
      <c r="AM25" s="399">
        <f t="shared" si="7"/>
        <v>138.07500000000002</v>
      </c>
      <c r="AO25" s="399" t="s">
        <v>238</v>
      </c>
      <c r="AP25" s="44">
        <v>3.5</v>
      </c>
    </row>
    <row r="26" spans="1:42" x14ac:dyDescent="0.3">
      <c r="A26" s="414">
        <v>2232</v>
      </c>
      <c r="B26" s="194"/>
      <c r="C26" s="444">
        <f>Consolidação!C27</f>
        <v>194.10509999999999</v>
      </c>
      <c r="D26" s="422" t="s">
        <v>1</v>
      </c>
      <c r="E26" s="597">
        <f>Consolidação!E27</f>
        <v>0</v>
      </c>
      <c r="F26" s="399">
        <f>Consolidação!AV27</f>
        <v>2.536445999999998</v>
      </c>
      <c r="G26" s="415" t="str">
        <f>IF(Consolidação!I27&lt;0,Consolidação!H$4,IF(Consolidação!L27&lt;0,Consolidação!K$4,IF(Consolidação!O27&lt;0,Consolidação!N$4,IF(Consolidação!R27&lt;0,Consolidação!Q$4,IF(Consolidação!U27&lt;0,Consolidação!T$4,IF(Consolidação!X27&lt;0,Consolidação!W$4,IF(Consolidação!AA27&lt;0,Consolidação!Z$4,IF(Consolidação!AD27&lt;0,Consolidação!AC$4,IF(Consolidação!AG27&lt;0,Consolidação!AF$4,IF(Consolidação!AJ27&lt;0,Consolidação!AI$4,IF(Consolidação!AM27&lt;0,Consolidação!AL$4,IF(Consolidação!AP27&lt;0,Consolidação!AO$4,IF(Consolidação!AS27&lt;0,Consolidação!AR$4,IF(Consolidação!AV27&lt;0,Consolidação!AU$4,"ITEM OK"))))))))))))))</f>
        <v>ITEM OK</v>
      </c>
      <c r="H26" s="415" t="str">
        <f>IF(Consolidação!I27+AA26+AK26&lt;0,Consolidação!H$4+AK26,IF(Consolidação!L27+AA26+AK26&lt;0,Consolidação!K$4,IF(Consolidação!O27+AA26+AK26&lt;0,Consolidação!N$4,IF(Consolidação!R27+AA26+AK26&lt;0,Consolidação!Q$4,IF(Consolidação!U27+AA26+AK26&lt;0,Consolidação!T$4,IF(Consolidação!X27+AA26+AK26&lt;0,Consolidação!W$4,IF(Consolidação!AA27+AA26+AK26&lt;0,Consolidação!Z$4,IF(Consolidação!AD27+AA26+AK26&lt;0,Consolidação!AC$4,IF(Consolidação!AG27+AA26+AK26&lt;0,Consolidação!AF$4,IF(Consolidação!AJ27+AA26+AK26&lt;0,Consolidação!AI$4,IF(Consolidação!AM27+AA26+AK26&lt;0,Consolidação!AL$4,IF(Consolidação!AP27+AA26+AK26&lt;0,Consolidação!AO$4,IF(Consolidação!AS27+AA26+AK26&lt;0,Consolidação!AR$4,IF(Consolidação!AV27+AA26+AK26&lt;0,Consolidação!AU$4,"ITEM OK"))))))))))))))</f>
        <v>ITEM OK</v>
      </c>
      <c r="J26" s="399">
        <v>800</v>
      </c>
      <c r="K26" s="538">
        <v>550</v>
      </c>
      <c r="L26" s="416">
        <v>45266</v>
      </c>
      <c r="M26" s="430">
        <v>336000</v>
      </c>
      <c r="N26" s="435">
        <v>420</v>
      </c>
      <c r="P26" s="421"/>
      <c r="Q26" s="421"/>
      <c r="R26" s="539"/>
      <c r="S26" s="431"/>
      <c r="T26" s="430"/>
      <c r="U26" s="430"/>
      <c r="W26" s="415" t="str">
        <f>IF(Consolidação!I27+K26+R26+AK26&lt;0,Consolidação!H$4,IF(Consolidação!L27+K26+R26+AK26&lt;0,Consolidação!K$4,IF(Consolidação!O27+K26+R26+AK26&lt;0,Consolidação!N$4,IF(Consolidação!R27+K26+R26+AK26&lt;0,Consolidação!Q$4,IF(Consolidação!U27+K26+R26+AK26&lt;0,Consolidação!T$4,IF(Consolidação!X27+K26+R26+AK26&lt;0,Consolidação!W$4,IF(Consolidação!AA27+K26+R26+AK26&lt;0,Consolidação!Z$4,IF(Consolidação!AD27+K26+R26+AK26&lt;0,Consolidação!AC$4,IF(Consolidação!AG27+K26+R26+AK26&lt;0,Consolidação!AF$4,IF(Consolidação!AJ27+K26+R26+AK26&lt;0,Consolidação!AI$4,IF(Consolidação!AM27+K26+R26+AK26&lt;0,Consolidação!AL$4,IF(Consolidação!AP27+K26+R26+AK26&lt;0,Consolidação!AO$4,IF(Consolidação!AS27+K26+R26+AK26&lt;0,Consolidação!AR$4,IF(Consolidação!AV27+K26+R26+AK26&lt;0,Consolidação!AU$4,"ITEM OK"))))))))))))))</f>
        <v>ITEM OK</v>
      </c>
      <c r="Y26" s="418" t="str">
        <f t="shared" si="4"/>
        <v/>
      </c>
      <c r="Z26" s="419"/>
      <c r="AA26" s="399"/>
      <c r="AB26" s="420"/>
      <c r="AC26" s="418" t="str">
        <f t="shared" si="6"/>
        <v/>
      </c>
      <c r="AD26" s="419"/>
      <c r="AE26" s="399"/>
      <c r="AF26" s="420"/>
      <c r="AG26" s="418" t="str">
        <f t="shared" ca="1" si="5"/>
        <v/>
      </c>
      <c r="AH26" s="419"/>
      <c r="AI26" s="399"/>
      <c r="AK26" s="399"/>
      <c r="AL26" s="413"/>
      <c r="AM26" s="399">
        <f t="shared" si="7"/>
        <v>552.53644599999996</v>
      </c>
      <c r="AO26" s="399">
        <v>25</v>
      </c>
      <c r="AP26" s="44">
        <v>2</v>
      </c>
    </row>
    <row r="27" spans="1:42" x14ac:dyDescent="0.3">
      <c r="A27" s="414">
        <v>2242</v>
      </c>
      <c r="B27" s="194"/>
      <c r="C27" s="444">
        <f>Consolidação!C28</f>
        <v>601.76260000000002</v>
      </c>
      <c r="D27" s="422" t="s">
        <v>1</v>
      </c>
      <c r="E27" s="597">
        <f>Consolidação!E28</f>
        <v>650</v>
      </c>
      <c r="F27" s="399">
        <f>Consolidação!AV28</f>
        <v>-29.387399999999957</v>
      </c>
      <c r="G27" s="415">
        <f>IF(Consolidação!I28&lt;0,Consolidação!H$4,IF(Consolidação!L28&lt;0,Consolidação!K$4,IF(Consolidação!O28&lt;0,Consolidação!N$4,IF(Consolidação!R28&lt;0,Consolidação!Q$4,IF(Consolidação!U28&lt;0,Consolidação!T$4,IF(Consolidação!X28&lt;0,Consolidação!W$4,IF(Consolidação!AA28&lt;0,Consolidação!Z$4,IF(Consolidação!AD28&lt;0,Consolidação!AC$4,IF(Consolidação!AG28&lt;0,Consolidação!AF$4,IF(Consolidação!AJ28&lt;0,Consolidação!AI$4,IF(Consolidação!AM28&lt;0,Consolidação!AL$4,IF(Consolidação!AP28&lt;0,Consolidação!AO$4,IF(Consolidação!AS28&lt;0,Consolidação!AR$4,IF(Consolidação!AV28&lt;0,Consolidação!AU$4,"ITEM OK"))))))))))))))</f>
        <v>45413</v>
      </c>
      <c r="H27" s="415">
        <f>IF(Consolidação!I28+AA27+AK27&lt;0,Consolidação!H$4+AK27,IF(Consolidação!L28+AA27+AK27&lt;0,Consolidação!K$4,IF(Consolidação!O28+AA27+AK27&lt;0,Consolidação!N$4,IF(Consolidação!R28+AA27+AK27&lt;0,Consolidação!Q$4,IF(Consolidação!U28+AA27+AK27&lt;0,Consolidação!T$4,IF(Consolidação!X28+AA27+AK27&lt;0,Consolidação!W$4,IF(Consolidação!AA28+AA27+AK27&lt;0,Consolidação!Z$4,IF(Consolidação!AD28+AA27+AK27&lt;0,Consolidação!AC$4,IF(Consolidação!AG28+AA27+AK27&lt;0,Consolidação!AF$4,IF(Consolidação!AJ28+AA27+AK27&lt;0,Consolidação!AI$4,IF(Consolidação!AM28+AA27+AK27&lt;0,Consolidação!AL$4,IF(Consolidação!AP28+AA27+AK27&lt;0,Consolidação!AO$4,IF(Consolidação!AS28+AA27+AK27&lt;0,Consolidação!AR$4,IF(Consolidação!AV28+AA27+AK27&lt;0,Consolidação!AU$4,"ITEM OK"))))))))))))))</f>
        <v>45413</v>
      </c>
      <c r="J27" s="399">
        <v>5600</v>
      </c>
      <c r="K27" s="538">
        <v>2010</v>
      </c>
      <c r="L27" s="416">
        <v>45260</v>
      </c>
      <c r="M27" s="430">
        <v>6678393.5</v>
      </c>
      <c r="N27" s="430">
        <v>80</v>
      </c>
      <c r="P27" s="421"/>
      <c r="Q27" s="421"/>
      <c r="R27" s="539"/>
      <c r="S27" s="431"/>
      <c r="T27" s="430"/>
      <c r="U27" s="430"/>
      <c r="W27" s="415" t="str">
        <f>IF(Consolidação!I28+K27+R27+AK27&lt;0,Consolidação!H$4,IF(Consolidação!L28+K27+R27+AK27&lt;0,Consolidação!K$4,IF(Consolidação!O28+K27+R27+AK27&lt;0,Consolidação!N$4,IF(Consolidação!R28+K27+R27+AK27&lt;0,Consolidação!Q$4,IF(Consolidação!U28+K27+R27+AK27&lt;0,Consolidação!T$4,IF(Consolidação!X28+K27+R27+AK27&lt;0,Consolidação!W$4,IF(Consolidação!AA28+K27+R27+AK27&lt;0,Consolidação!Z$4,IF(Consolidação!AD28+K27+R27+AK27&lt;0,Consolidação!AC$4,IF(Consolidação!AG28+K27+R27+AK27&lt;0,Consolidação!AF$4,IF(Consolidação!AJ28+K27+R27+AK27&lt;0,Consolidação!AI$4,IF(Consolidação!AM28+K27+R27+AK27&lt;0,Consolidação!AL$4,IF(Consolidação!AP28+K27+R27+AK27&lt;0,Consolidação!AO$4,IF(Consolidação!AS28+K27+R27+AK27&lt;0,Consolidação!AR$4,IF(Consolidação!AV28+K27+R27+AK27&lt;0,Consolidação!AU$4,"ITEM OK"))))))))))))))</f>
        <v>ITEM OK</v>
      </c>
      <c r="Y27" s="418">
        <f t="shared" si="4"/>
        <v>45352</v>
      </c>
      <c r="Z27" s="419"/>
      <c r="AA27" s="399"/>
      <c r="AB27" s="420"/>
      <c r="AC27" s="418" t="str">
        <f t="shared" si="6"/>
        <v/>
      </c>
      <c r="AD27" s="419"/>
      <c r="AE27" s="399"/>
      <c r="AF27" s="420"/>
      <c r="AG27" s="418" t="str">
        <f t="shared" ca="1" si="5"/>
        <v/>
      </c>
      <c r="AH27" s="419"/>
      <c r="AI27" s="399"/>
      <c r="AK27" s="399"/>
      <c r="AL27" s="413"/>
      <c r="AM27" s="399">
        <f t="shared" si="7"/>
        <v>1980.6125999999999</v>
      </c>
      <c r="AO27" s="399">
        <v>20</v>
      </c>
      <c r="AP27" s="44">
        <v>5</v>
      </c>
    </row>
    <row r="28" spans="1:42" x14ac:dyDescent="0.3">
      <c r="A28" s="414">
        <v>2266</v>
      </c>
      <c r="B28" s="224"/>
      <c r="C28" s="444">
        <f>Consolidação!C29</f>
        <v>1394.8882000000001</v>
      </c>
      <c r="D28" s="422" t="s">
        <v>1</v>
      </c>
      <c r="E28" s="597">
        <f>Consolidação!E29</f>
        <v>1250</v>
      </c>
      <c r="F28" s="399">
        <f>Consolidação!AV29</f>
        <v>-1130.4968000000001</v>
      </c>
      <c r="G28" s="415">
        <f>IF(Consolidação!I29&lt;0,Consolidação!H$4,IF(Consolidação!L29&lt;0,Consolidação!K$4,IF(Consolidação!O29&lt;0,Consolidação!N$4,IF(Consolidação!R29&lt;0,Consolidação!Q$4,IF(Consolidação!U29&lt;0,Consolidação!T$4,IF(Consolidação!X29&lt;0,Consolidação!W$4,IF(Consolidação!AA29&lt;0,Consolidação!Z$4,IF(Consolidação!AD29&lt;0,Consolidação!AC$4,IF(Consolidação!AG29&lt;0,Consolidação!AF$4,IF(Consolidação!AJ29&lt;0,Consolidação!AI$4,IF(Consolidação!AM29&lt;0,Consolidação!AL$4,IF(Consolidação!AP29&lt;0,Consolidação!AO$4,IF(Consolidação!AS29&lt;0,Consolidação!AR$4,IF(Consolidação!AV29&lt;0,Consolidação!AU$4,"ITEM OK"))))))))))))))</f>
        <v>45413</v>
      </c>
      <c r="H28" s="415" t="str">
        <f>IF(Consolidação!I29+AA28+AK28&lt;0,Consolidação!H$4+AK28,IF(Consolidação!L29+AA28+AK28&lt;0,Consolidação!K$4,IF(Consolidação!O29+AA28+AK28&lt;0,Consolidação!N$4,IF(Consolidação!R29+AA28+AK28&lt;0,Consolidação!Q$4,IF(Consolidação!U29+AA28+AK28&lt;0,Consolidação!T$4,IF(Consolidação!X29+AA28+AK28&lt;0,Consolidação!W$4,IF(Consolidação!AA29+AA28+AK28&lt;0,Consolidação!Z$4,IF(Consolidação!AD29+AA28+AK28&lt;0,Consolidação!AC$4,IF(Consolidação!AG29+AA28+AK28&lt;0,Consolidação!AF$4,IF(Consolidação!AJ29+AA28+AK28&lt;0,Consolidação!AI$4,IF(Consolidação!AM29+AA28+AK28&lt;0,Consolidação!AL$4,IF(Consolidação!AP29+AA28+AK28&lt;0,Consolidação!AO$4,IF(Consolidação!AS29+AA28+AK28&lt;0,Consolidação!AR$4,IF(Consolidação!AV29+AA28+AK28&lt;0,Consolidação!AU$4,"ITEM OK"))))))))))))))</f>
        <v>ITEM OK</v>
      </c>
      <c r="J28" s="399">
        <v>18000</v>
      </c>
      <c r="K28" s="538">
        <v>3050</v>
      </c>
      <c r="L28" s="416">
        <v>45260</v>
      </c>
      <c r="M28" s="430">
        <v>6678393.5</v>
      </c>
      <c r="N28" s="430">
        <v>80</v>
      </c>
      <c r="P28" s="421"/>
      <c r="Q28" s="421"/>
      <c r="R28" s="539"/>
      <c r="S28" s="431"/>
      <c r="T28" s="430"/>
      <c r="U28" s="430"/>
      <c r="W28" s="415" t="str">
        <f>IF(Consolidação!I29+K28+R28+AK28&lt;0,Consolidação!H$4,IF(Consolidação!L29+K28+R28+AK28&lt;0,Consolidação!K$4,IF(Consolidação!O29+K28+R28+AK28&lt;0,Consolidação!N$4,IF(Consolidação!R29+K28+R28+AK28&lt;0,Consolidação!Q$4,IF(Consolidação!U29+K28+R28+AK28&lt;0,Consolidação!T$4,IF(Consolidação!X29+K28+R28+AK28&lt;0,Consolidação!W$4,IF(Consolidação!AA29+K28+R28+AK28&lt;0,Consolidação!Z$4,IF(Consolidação!AD29+K28+R28+AK28&lt;0,Consolidação!AC$4,IF(Consolidação!AG29+K28+R28+AK28&lt;0,Consolidação!AF$4,IF(Consolidação!AJ29+K28+R28+AK28&lt;0,Consolidação!AI$4,IF(Consolidação!AM29+K28+R28+AK28&lt;0,Consolidação!AL$4,IF(Consolidação!AP29+K28+R28+AK28&lt;0,Consolidação!AO$4,IF(Consolidação!AS29+K28+R28+AK28&lt;0,Consolidação!AR$4,IF(Consolidação!AV29+K28+R28+AK28&lt;0,Consolidação!AU$4,"ITEM OK"))))))))))))))</f>
        <v>ITEM OK</v>
      </c>
      <c r="Y28" s="418">
        <f t="shared" si="4"/>
        <v>45352</v>
      </c>
      <c r="Z28" s="419" t="s">
        <v>58</v>
      </c>
      <c r="AA28" s="399">
        <v>1250</v>
      </c>
      <c r="AB28" s="420"/>
      <c r="AC28" s="418" t="str">
        <f t="shared" si="6"/>
        <v/>
      </c>
      <c r="AD28" s="419"/>
      <c r="AE28" s="399"/>
      <c r="AF28" s="420"/>
      <c r="AG28" s="418" t="str">
        <f t="shared" ca="1" si="5"/>
        <v/>
      </c>
      <c r="AH28" s="433"/>
      <c r="AI28" s="399"/>
      <c r="AK28" s="399"/>
      <c r="AL28" s="413"/>
      <c r="AM28" s="399">
        <f t="shared" si="7"/>
        <v>1919.5031999999999</v>
      </c>
      <c r="AO28" s="399">
        <v>25</v>
      </c>
      <c r="AP28" s="44">
        <v>4</v>
      </c>
    </row>
    <row r="29" spans="1:42" x14ac:dyDescent="0.3">
      <c r="A29" s="475">
        <v>2297</v>
      </c>
      <c r="B29" s="477"/>
      <c r="C29" s="579">
        <f>Consolidação!C30</f>
        <v>92.855000000000004</v>
      </c>
      <c r="D29" s="422" t="s">
        <v>1</v>
      </c>
      <c r="E29" s="597">
        <f>Consolidação!E30</f>
        <v>100</v>
      </c>
      <c r="F29" s="399">
        <f>Consolidação!AV30</f>
        <v>22.035000000000011</v>
      </c>
      <c r="G29" s="415" t="str">
        <f>IF(Consolidação!I30&lt;0,Consolidação!H$4,IF(Consolidação!L30&lt;0,Consolidação!K$4,IF(Consolidação!O30&lt;0,Consolidação!N$4,IF(Consolidação!R30&lt;0,Consolidação!Q$4,IF(Consolidação!U30&lt;0,Consolidação!T$4,IF(Consolidação!X30&lt;0,Consolidação!W$4,IF(Consolidação!AA30&lt;0,Consolidação!Z$4,IF(Consolidação!AD30&lt;0,Consolidação!AC$4,IF(Consolidação!AG30&lt;0,Consolidação!AF$4,IF(Consolidação!AJ30&lt;0,Consolidação!AI$4,IF(Consolidação!AM30&lt;0,Consolidação!AL$4,IF(Consolidação!AP30&lt;0,Consolidação!AO$4,IF(Consolidação!AS30&lt;0,Consolidação!AR$4,IF(Consolidação!AV30&lt;0,Consolidação!AU$4,"ITEM OK"))))))))))))))</f>
        <v>ITEM OK</v>
      </c>
      <c r="H29" s="415" t="str">
        <f>IF(Consolidação!I30+AA29+AK29&lt;0,Consolidação!H$4+AK29,IF(Consolidação!L30+AA29+AK29&lt;0,Consolidação!K$4,IF(Consolidação!O30+AA29+AK29&lt;0,Consolidação!N$4,IF(Consolidação!R30+AA29+AK29&lt;0,Consolidação!Q$4,IF(Consolidação!U30+AA29+AK29&lt;0,Consolidação!T$4,IF(Consolidação!X30+AA29+AK29&lt;0,Consolidação!W$4,IF(Consolidação!AA30+AA29+AK29&lt;0,Consolidação!Z$4,IF(Consolidação!AD30+AA29+AK29&lt;0,Consolidação!AC$4,IF(Consolidação!AG30+AA29+AK29&lt;0,Consolidação!AF$4,IF(Consolidação!AJ30+AA29+AK29&lt;0,Consolidação!AI$4,IF(Consolidação!AM30+AA29+AK29&lt;0,Consolidação!AL$4,IF(Consolidação!AP30+AA29+AK29&lt;0,Consolidação!AO$4,IF(Consolidação!AS30+AA29+AK29&lt;0,Consolidação!AR$4,IF(Consolidação!AV30+AA29+AK29&lt;0,Consolidação!AU$4,"ITEM OK"))))))))))))))</f>
        <v>ITEM OK</v>
      </c>
      <c r="J29" s="399">
        <v>700</v>
      </c>
      <c r="K29" s="538">
        <v>250</v>
      </c>
      <c r="L29" s="416">
        <v>45391</v>
      </c>
      <c r="M29" s="430">
        <v>287000</v>
      </c>
      <c r="N29" s="430">
        <v>138</v>
      </c>
      <c r="P29" s="399"/>
      <c r="Q29" s="399"/>
      <c r="R29" s="538"/>
      <c r="S29" s="416"/>
      <c r="T29" s="430"/>
      <c r="U29" s="430"/>
      <c r="W29" s="415" t="str">
        <f>IF(Consolidação!I30+K29+R29+AK29&lt;0,Consolidação!H$4,IF(Consolidação!L30+K29+R29+AK29&lt;0,Consolidação!K$4,IF(Consolidação!O30+K29+R29+AK29&lt;0,Consolidação!N$4,IF(Consolidação!R30+K29+R29+AK29&lt;0,Consolidação!Q$4,IF(Consolidação!U30+K29+R29+AK29&lt;0,Consolidação!T$4,IF(Consolidação!X30+K29+R29+AK29&lt;0,Consolidação!W$4,IF(Consolidação!AA30+K29+R29+AK29&lt;0,Consolidação!Z$4,IF(Consolidação!AD30+K29+R29+AK29&lt;0,Consolidação!AC$4,IF(Consolidação!AG30+K29+R29+AK29&lt;0,Consolidação!AF$4,IF(Consolidação!AJ30+K29+R29+AK29&lt;0,Consolidação!AI$4,IF(Consolidação!AM30+K29+R29+AK29&lt;0,Consolidação!AL$4,IF(Consolidação!AP30+K29+R29+AK29&lt;0,Consolidação!AO$4,IF(Consolidação!AS30+K29+R29+AK29&lt;0,Consolidação!AR$4,IF(Consolidação!AV30+K29+R29+AK29&lt;0,Consolidação!AU$4,"ITEM OK"))))))))))))))</f>
        <v>ITEM OK</v>
      </c>
      <c r="Y29" s="418" t="str">
        <f t="shared" si="4"/>
        <v/>
      </c>
      <c r="Z29" s="419"/>
      <c r="AA29" s="399"/>
      <c r="AB29" s="420"/>
      <c r="AC29" s="418" t="str">
        <f t="shared" si="6"/>
        <v/>
      </c>
      <c r="AD29" s="419"/>
      <c r="AE29" s="399"/>
      <c r="AF29" s="420"/>
      <c r="AG29" s="418" t="str">
        <f t="shared" ca="1" si="5"/>
        <v/>
      </c>
      <c r="AH29" s="419"/>
      <c r="AI29" s="399"/>
      <c r="AK29" s="399"/>
      <c r="AL29" s="413"/>
      <c r="AM29" s="399">
        <f t="shared" si="7"/>
        <v>272.03500000000003</v>
      </c>
      <c r="AO29" s="399">
        <v>25</v>
      </c>
      <c r="AP29" s="44">
        <v>3</v>
      </c>
    </row>
    <row r="30" spans="1:42" x14ac:dyDescent="0.3">
      <c r="A30" s="414">
        <v>2302</v>
      </c>
      <c r="B30" s="476"/>
      <c r="C30" s="444">
        <f>Consolidação!C31</f>
        <v>3.6294</v>
      </c>
      <c r="D30" s="422" t="s">
        <v>1</v>
      </c>
      <c r="E30" s="597">
        <f>Consolidação!E31</f>
        <v>0</v>
      </c>
      <c r="F30" s="399">
        <f>Consolidação!AV31</f>
        <v>3.4681199999999999</v>
      </c>
      <c r="G30" s="415" t="str">
        <f>IF(Consolidação!I31&lt;0,Consolidação!H$4,IF(Consolidação!L31&lt;0,Consolidação!K$4,IF(Consolidação!O31&lt;0,Consolidação!N$4,IF(Consolidação!R31&lt;0,Consolidação!Q$4,IF(Consolidação!U31&lt;0,Consolidação!T$4,IF(Consolidação!X31&lt;0,Consolidação!W$4,IF(Consolidação!AA31&lt;0,Consolidação!Z$4,IF(Consolidação!AD31&lt;0,Consolidação!AC$4,IF(Consolidação!AG31&lt;0,Consolidação!AF$4,IF(Consolidação!AJ31&lt;0,Consolidação!AI$4,IF(Consolidação!AM31&lt;0,Consolidação!AL$4,IF(Consolidação!AP31&lt;0,Consolidação!AO$4,IF(Consolidação!AS31&lt;0,Consolidação!AR$4,IF(Consolidação!AV31&lt;0,Consolidação!AU$4,"ITEM OK"))))))))))))))</f>
        <v>ITEM OK</v>
      </c>
      <c r="H30" s="415" t="str">
        <f>IF(Consolidação!I31+AA30+AK30&lt;0,Consolidação!H$4+AK30,IF(Consolidação!L31+AA30+AK30&lt;0,Consolidação!K$4,IF(Consolidação!O31+AA30+AK30&lt;0,Consolidação!N$4,IF(Consolidação!R31+AA30+AK30&lt;0,Consolidação!Q$4,IF(Consolidação!U31+AA30+AK30&lt;0,Consolidação!T$4,IF(Consolidação!X31+AA30+AK30&lt;0,Consolidação!W$4,IF(Consolidação!AA31+AA30+AK30&lt;0,Consolidação!Z$4,IF(Consolidação!AD31+AA30+AK30&lt;0,Consolidação!AC$4,IF(Consolidação!AG31+AA30+AK30&lt;0,Consolidação!AF$4,IF(Consolidação!AJ31+AA30+AK30&lt;0,Consolidação!AI$4,IF(Consolidação!AM31+AA30+AK30&lt;0,Consolidação!AL$4,IF(Consolidação!AP31+AA30+AK30&lt;0,Consolidação!AO$4,IF(Consolidação!AS31+AA30+AK30&lt;0,Consolidação!AR$4,IF(Consolidação!AV31+AA30+AK30&lt;0,Consolidação!AU$4,"ITEM OK"))))))))))))))</f>
        <v>ITEM OK</v>
      </c>
      <c r="J30" s="399"/>
      <c r="K30" s="538"/>
      <c r="L30" s="416"/>
      <c r="M30" s="430"/>
      <c r="N30" s="430"/>
      <c r="P30" s="399"/>
      <c r="Q30" s="399"/>
      <c r="R30" s="538"/>
      <c r="S30" s="416"/>
      <c r="T30" s="430"/>
      <c r="U30" s="430"/>
      <c r="W30" s="415" t="str">
        <f>IF(Consolidação!I31+K30+R30+AK30&lt;0,Consolidação!H$4,IF(Consolidação!L31+K30+R30+AK30&lt;0,Consolidação!K$4,IF(Consolidação!O31+K30+R30+AK30&lt;0,Consolidação!N$4,IF(Consolidação!R31+K30+R30+AK30&lt;0,Consolidação!Q$4,IF(Consolidação!U31+K30+R30+AK30&lt;0,Consolidação!T$4,IF(Consolidação!X31+K30+R30+AK30&lt;0,Consolidação!W$4,IF(Consolidação!AA31+K30+R30+AK30&lt;0,Consolidação!Z$4,IF(Consolidação!AD31+K30+R30+AK30&lt;0,Consolidação!AC$4,IF(Consolidação!AG31+K30+R30+AK30&lt;0,Consolidação!AF$4,IF(Consolidação!AJ31+K30+R30+AK30&lt;0,Consolidação!AI$4,IF(Consolidação!AM31+K30+R30+AK30&lt;0,Consolidação!AL$4,IF(Consolidação!AP31+K30+R30+AK30&lt;0,Consolidação!AO$4,IF(Consolidação!AS31+K30+R30+AK30&lt;0,Consolidação!AR$4,IF(Consolidação!AV31+K30+R30+AK30&lt;0,Consolidação!AU$4,"ITEM OK"))))))))))))))</f>
        <v>ITEM OK</v>
      </c>
      <c r="Y30" s="418" t="str">
        <f t="shared" si="4"/>
        <v/>
      </c>
      <c r="Z30" s="419"/>
      <c r="AA30" s="399"/>
      <c r="AB30" s="420"/>
      <c r="AC30" s="418" t="str">
        <f t="shared" si="6"/>
        <v/>
      </c>
      <c r="AD30" s="419"/>
      <c r="AE30" s="399"/>
      <c r="AF30" s="420"/>
      <c r="AG30" s="418" t="str">
        <f t="shared" ca="1" si="5"/>
        <v/>
      </c>
      <c r="AH30" s="419"/>
      <c r="AI30" s="399"/>
      <c r="AK30" s="399"/>
      <c r="AL30" s="413"/>
      <c r="AM30" s="399">
        <f t="shared" si="7"/>
        <v>3.4681199999999999</v>
      </c>
      <c r="AO30" s="399">
        <v>1</v>
      </c>
      <c r="AP30" s="44">
        <v>2</v>
      </c>
    </row>
    <row r="31" spans="1:42" x14ac:dyDescent="0.3">
      <c r="A31" s="414">
        <v>2303</v>
      </c>
      <c r="B31" s="194"/>
      <c r="C31" s="444">
        <f>Consolidação!C32</f>
        <v>14.672000000000001</v>
      </c>
      <c r="D31" s="422" t="s">
        <v>1</v>
      </c>
      <c r="E31" s="597">
        <f>Consolidação!E32</f>
        <v>0</v>
      </c>
      <c r="F31" s="399">
        <f>Consolidação!AV32</f>
        <v>14.625920000000001</v>
      </c>
      <c r="G31" s="415" t="str">
        <f>IF(Consolidação!I32&lt;0,Consolidação!H$4,IF(Consolidação!L32&lt;0,Consolidação!K$4,IF(Consolidação!O32&lt;0,Consolidação!N$4,IF(Consolidação!R32&lt;0,Consolidação!Q$4,IF(Consolidação!U32&lt;0,Consolidação!T$4,IF(Consolidação!X32&lt;0,Consolidação!W$4,IF(Consolidação!AA32&lt;0,Consolidação!Z$4,IF(Consolidação!AD32&lt;0,Consolidação!AC$4,IF(Consolidação!AG32&lt;0,Consolidação!AF$4,IF(Consolidação!AJ32&lt;0,Consolidação!AI$4,IF(Consolidação!AM32&lt;0,Consolidação!AL$4,IF(Consolidação!AP32&lt;0,Consolidação!AO$4,IF(Consolidação!AS32&lt;0,Consolidação!AR$4,IF(Consolidação!AV32&lt;0,Consolidação!AU$4,"ITEM OK"))))))))))))))</f>
        <v>ITEM OK</v>
      </c>
      <c r="H31" s="415" t="str">
        <f>IF(Consolidação!I32+AA31+AK31&lt;0,Consolidação!H$4+AK31,IF(Consolidação!L32+AA31+AK31&lt;0,Consolidação!K$4,IF(Consolidação!O32+AA31+AK31&lt;0,Consolidação!N$4,IF(Consolidação!R32+AA31+AK31&lt;0,Consolidação!Q$4,IF(Consolidação!U32+AA31+AK31&lt;0,Consolidação!T$4,IF(Consolidação!X32+AA31+AK31&lt;0,Consolidação!W$4,IF(Consolidação!AA32+AA31+AK31&lt;0,Consolidação!Z$4,IF(Consolidação!AD32+AA31+AK31&lt;0,Consolidação!AC$4,IF(Consolidação!AG32+AA31+AK31&lt;0,Consolidação!AF$4,IF(Consolidação!AJ32+AA31+AK31&lt;0,Consolidação!AI$4,IF(Consolidação!AM32+AA31+AK31&lt;0,Consolidação!AL$4,IF(Consolidação!AP32+AA31+AK31&lt;0,Consolidação!AO$4,IF(Consolidação!AS32+AA31+AK31&lt;0,Consolidação!AR$4,IF(Consolidação!AV32+AA31+AK31&lt;0,Consolidação!AU$4,"ITEM OK"))))))))))))))</f>
        <v>ITEM OK</v>
      </c>
      <c r="J31" s="399"/>
      <c r="K31" s="538"/>
      <c r="L31" s="416"/>
      <c r="M31" s="430"/>
      <c r="N31" s="430"/>
      <c r="P31" s="399"/>
      <c r="Q31" s="399"/>
      <c r="R31" s="538"/>
      <c r="S31" s="416"/>
      <c r="T31" s="430"/>
      <c r="U31" s="430"/>
      <c r="W31" s="415" t="str">
        <f>IF(Consolidação!I32+K31+R31+AK31&lt;0,Consolidação!H$4,IF(Consolidação!L32+K31+R31+AK31&lt;0,Consolidação!K$4,IF(Consolidação!O32+K31+R31+AK31&lt;0,Consolidação!N$4,IF(Consolidação!R32+K31+R31+AK31&lt;0,Consolidação!Q$4,IF(Consolidação!U32+K31+R31+AK31&lt;0,Consolidação!T$4,IF(Consolidação!X32+K31+R31+AK31&lt;0,Consolidação!W$4,IF(Consolidação!AA32+K31+R31+AK31&lt;0,Consolidação!Z$4,IF(Consolidação!AD32+K31+R31+AK31&lt;0,Consolidação!AC$4,IF(Consolidação!AG32+K31+R31+AK31&lt;0,Consolidação!AF$4,IF(Consolidação!AJ32+K31+R31+AK31&lt;0,Consolidação!AI$4,IF(Consolidação!AM32+K31+R31+AK31&lt;0,Consolidação!AL$4,IF(Consolidação!AP32+K31+R31+AK31&lt;0,Consolidação!AO$4,IF(Consolidação!AS32+K31+R31+AK31&lt;0,Consolidação!AR$4,IF(Consolidação!AV32+K31+R31+AK31&lt;0,Consolidação!AU$4,"ITEM OK"))))))))))))))</f>
        <v>ITEM OK</v>
      </c>
      <c r="Y31" s="418" t="str">
        <f t="shared" si="4"/>
        <v/>
      </c>
      <c r="Z31" s="419"/>
      <c r="AA31" s="399"/>
      <c r="AB31" s="420"/>
      <c r="AC31" s="418" t="str">
        <f t="shared" si="6"/>
        <v/>
      </c>
      <c r="AD31" s="419"/>
      <c r="AE31" s="399"/>
      <c r="AF31" s="420"/>
      <c r="AG31" s="418" t="str">
        <f t="shared" ca="1" si="5"/>
        <v/>
      </c>
      <c r="AH31" s="419"/>
      <c r="AI31" s="399"/>
      <c r="AK31" s="399"/>
      <c r="AL31" s="413"/>
      <c r="AM31" s="399">
        <f t="shared" si="7"/>
        <v>14.625920000000001</v>
      </c>
      <c r="AO31" s="399">
        <v>1</v>
      </c>
      <c r="AP31" s="44">
        <v>5</v>
      </c>
    </row>
    <row r="32" spans="1:42" x14ac:dyDescent="0.3">
      <c r="A32" s="414">
        <v>2304</v>
      </c>
      <c r="B32" s="194"/>
      <c r="C32" s="444">
        <f>Consolidação!C33</f>
        <v>120.0044</v>
      </c>
      <c r="D32" s="422" t="s">
        <v>1</v>
      </c>
      <c r="E32" s="597">
        <f>Consolidação!E33</f>
        <v>0</v>
      </c>
      <c r="F32" s="399">
        <f>Consolidação!AV33</f>
        <v>23.479399999999998</v>
      </c>
      <c r="G32" s="415" t="str">
        <f>IF(Consolidação!I33&lt;0,Consolidação!H$4,IF(Consolidação!L33&lt;0,Consolidação!K$4,IF(Consolidação!O33&lt;0,Consolidação!N$4,IF(Consolidação!R33&lt;0,Consolidação!Q$4,IF(Consolidação!U33&lt;0,Consolidação!T$4,IF(Consolidação!X33&lt;0,Consolidação!W$4,IF(Consolidação!AA33&lt;0,Consolidação!Z$4,IF(Consolidação!AD33&lt;0,Consolidação!AC$4,IF(Consolidação!AG33&lt;0,Consolidação!AF$4,IF(Consolidação!AJ33&lt;0,Consolidação!AI$4,IF(Consolidação!AM33&lt;0,Consolidação!AL$4,IF(Consolidação!AP33&lt;0,Consolidação!AO$4,IF(Consolidação!AS33&lt;0,Consolidação!AR$4,IF(Consolidação!AV33&lt;0,Consolidação!AU$4,"ITEM OK"))))))))))))))</f>
        <v>ITEM OK</v>
      </c>
      <c r="H32" s="415" t="str">
        <f>IF(Consolidação!I33+AA32+AK32&lt;0,Consolidação!H$4+AK32,IF(Consolidação!L33+AA32+AK32&lt;0,Consolidação!K$4,IF(Consolidação!O33+AA32+AK32&lt;0,Consolidação!N$4,IF(Consolidação!R33+AA32+AK32&lt;0,Consolidação!Q$4,IF(Consolidação!U33+AA32+AK32&lt;0,Consolidação!T$4,IF(Consolidação!X33+AA32+AK32&lt;0,Consolidação!W$4,IF(Consolidação!AA33+AA32+AK32&lt;0,Consolidação!Z$4,IF(Consolidação!AD33+AA32+AK32&lt;0,Consolidação!AC$4,IF(Consolidação!AG33+AA32+AK32&lt;0,Consolidação!AF$4,IF(Consolidação!AJ33+AA32+AK32&lt;0,Consolidação!AI$4,IF(Consolidação!AM33+AA32+AK32&lt;0,Consolidação!AL$4,IF(Consolidação!AP33+AA32+AK32&lt;0,Consolidação!AO$4,IF(Consolidação!AS33+AA32+AK32&lt;0,Consolidação!AR$4,IF(Consolidação!AV33+AA32+AK32&lt;0,Consolidação!AU$4,"ITEM OK"))))))))))))))</f>
        <v>ITEM OK</v>
      </c>
      <c r="J32" s="399">
        <v>350</v>
      </c>
      <c r="K32" s="538">
        <v>210</v>
      </c>
      <c r="L32" s="416">
        <v>45391</v>
      </c>
      <c r="M32" s="430">
        <v>287000</v>
      </c>
      <c r="N32" s="430">
        <v>544</v>
      </c>
      <c r="P32" s="421"/>
      <c r="Q32" s="421"/>
      <c r="R32" s="539"/>
      <c r="S32" s="431"/>
      <c r="T32" s="430"/>
      <c r="U32" s="430"/>
      <c r="W32" s="415" t="str">
        <f>IF(Consolidação!I33+K32+R32+AK32&lt;0,Consolidação!H$4,IF(Consolidação!L33+K32+R32+AK32&lt;0,Consolidação!K$4,IF(Consolidação!O33+K32+R32+AK32&lt;0,Consolidação!N$4,IF(Consolidação!R33+K32+R32+AK32&lt;0,Consolidação!Q$4,IF(Consolidação!U33+K32+R32+AK32&lt;0,Consolidação!T$4,IF(Consolidação!X33+K32+R32+AK32&lt;0,Consolidação!W$4,IF(Consolidação!AA33+K32+R32+AK32&lt;0,Consolidação!Z$4,IF(Consolidação!AD33+K32+R32+AK32&lt;0,Consolidação!AC$4,IF(Consolidação!AG33+K32+R32+AK32&lt;0,Consolidação!AF$4,IF(Consolidação!AJ33+K32+R32+AK32&lt;0,Consolidação!AI$4,IF(Consolidação!AM33+K32+R32+AK32&lt;0,Consolidação!AL$4,IF(Consolidação!AP33+K32+R32+AK32&lt;0,Consolidação!AO$4,IF(Consolidação!AS33+K32+R32+AK32&lt;0,Consolidação!AR$4,IF(Consolidação!AV33+K32+R32+AK32&lt;0,Consolidação!AU$4,"ITEM OK"))))))))))))))</f>
        <v>ITEM OK</v>
      </c>
      <c r="Y32" s="418" t="str">
        <f t="shared" si="4"/>
        <v/>
      </c>
      <c r="Z32" s="419"/>
      <c r="AA32" s="399"/>
      <c r="AB32" s="420"/>
      <c r="AC32" s="418" t="str">
        <f t="shared" si="6"/>
        <v/>
      </c>
      <c r="AD32" s="419"/>
      <c r="AE32" s="399"/>
      <c r="AF32" s="420"/>
      <c r="AG32" s="418" t="str">
        <f t="shared" ca="1" si="5"/>
        <v/>
      </c>
      <c r="AH32" s="419"/>
      <c r="AI32" s="399"/>
      <c r="AK32" s="399"/>
      <c r="AL32" s="413"/>
      <c r="AM32" s="399">
        <f t="shared" si="7"/>
        <v>233.4794</v>
      </c>
      <c r="AO32" s="399" t="s">
        <v>256</v>
      </c>
      <c r="AP32" s="44">
        <v>3</v>
      </c>
    </row>
    <row r="33" spans="1:42" x14ac:dyDescent="0.3">
      <c r="A33" s="414">
        <v>2305</v>
      </c>
      <c r="B33" s="194"/>
      <c r="C33" s="444">
        <f>Consolidação!C34</f>
        <v>1273.441</v>
      </c>
      <c r="D33" s="422" t="s">
        <v>1</v>
      </c>
      <c r="E33" s="597">
        <f>Consolidação!E34</f>
        <v>280</v>
      </c>
      <c r="F33" s="399">
        <f>Consolidação!AV34</f>
        <v>-2370.4790000000003</v>
      </c>
      <c r="G33" s="415">
        <f>IF(Consolidação!I34&lt;0,Consolidação!H$4,IF(Consolidação!L34&lt;0,Consolidação!K$4,IF(Consolidação!O34&lt;0,Consolidação!N$4,IF(Consolidação!R34&lt;0,Consolidação!Q$4,IF(Consolidação!U34&lt;0,Consolidação!T$4,IF(Consolidação!X34&lt;0,Consolidação!W$4,IF(Consolidação!AA34&lt;0,Consolidação!Z$4,IF(Consolidação!AD34&lt;0,Consolidação!AC$4,IF(Consolidação!AG34&lt;0,Consolidação!AF$4,IF(Consolidação!AJ34&lt;0,Consolidação!AI$4,IF(Consolidação!AM34&lt;0,Consolidação!AL$4,IF(Consolidação!AP34&lt;0,Consolidação!AO$4,IF(Consolidação!AS34&lt;0,Consolidação!AR$4,IF(Consolidação!AV34&lt;0,Consolidação!AU$4,"ITEM OK"))))))))))))))</f>
        <v>45413</v>
      </c>
      <c r="H33" s="415">
        <f>IF(Consolidação!I34+AA33+AK33&lt;0,Consolidação!H$4+AK33,IF(Consolidação!L34+AA33+AK33&lt;0,Consolidação!K$4,IF(Consolidação!O34+AA33+AK33&lt;0,Consolidação!N$4,IF(Consolidação!R34+AA33+AK33&lt;0,Consolidação!Q$4,IF(Consolidação!U34+AA33+AK33&lt;0,Consolidação!T$4,IF(Consolidação!X34+AA33+AK33&lt;0,Consolidação!W$4,IF(Consolidação!AA34+AA33+AK33&lt;0,Consolidação!Z$4,IF(Consolidação!AD34+AA33+AK33&lt;0,Consolidação!AC$4,IF(Consolidação!AG34+AA33+AK33&lt;0,Consolidação!AF$4,IF(Consolidação!AJ34+AA33+AK33&lt;0,Consolidação!AI$4,IF(Consolidação!AM34+AA33+AK33&lt;0,Consolidação!AL$4,IF(Consolidação!AP34+AA33+AK33&lt;0,Consolidação!AO$4,IF(Consolidação!AS34+AA33+AK33&lt;0,Consolidação!AR$4,IF(Consolidação!AV34+AA33+AK33&lt;0,Consolidação!AU$4,"ITEM OK"))))))))))))))</f>
        <v>45413</v>
      </c>
      <c r="J33" s="399">
        <v>20000</v>
      </c>
      <c r="K33" s="538">
        <v>5960</v>
      </c>
      <c r="L33" s="416">
        <v>45260</v>
      </c>
      <c r="M33" s="430">
        <v>6678393.5</v>
      </c>
      <c r="N33" s="430">
        <v>120</v>
      </c>
      <c r="P33" s="399"/>
      <c r="Q33" s="399"/>
      <c r="R33" s="538"/>
      <c r="S33" s="416"/>
      <c r="T33" s="430"/>
      <c r="U33" s="430"/>
      <c r="W33" s="415" t="str">
        <f>IF(Consolidação!I34+K33+R33+AK33&lt;0,Consolidação!H$4,IF(Consolidação!L34+K33+R33+AK33&lt;0,Consolidação!K$4,IF(Consolidação!O34+K33+R33+AK33&lt;0,Consolidação!N$4,IF(Consolidação!R34+K33+R33+AK33&lt;0,Consolidação!Q$4,IF(Consolidação!U34+K33+R33+AK33&lt;0,Consolidação!T$4,IF(Consolidação!X34+K33+R33+AK33&lt;0,Consolidação!W$4,IF(Consolidação!AA34+K33+R33+AK33&lt;0,Consolidação!Z$4,IF(Consolidação!AD34+K33+R33+AK33&lt;0,Consolidação!AC$4,IF(Consolidação!AG34+K33+R33+AK33&lt;0,Consolidação!AF$4,IF(Consolidação!AJ34+K33+R33+AK33&lt;0,Consolidação!AI$4,IF(Consolidação!AM34+K33+R33+AK33&lt;0,Consolidação!AL$4,IF(Consolidação!AP34+K33+R33+AK33&lt;0,Consolidação!AO$4,IF(Consolidação!AS34+K33+R33+AK33&lt;0,Consolidação!AR$4,IF(Consolidação!AV34+K33+R33+AK33&lt;0,Consolidação!AU$4,"ITEM OK"))))))))))))))</f>
        <v>ITEM OK</v>
      </c>
      <c r="Y33" s="418">
        <f t="shared" si="4"/>
        <v>45352</v>
      </c>
      <c r="Z33" s="419" t="s">
        <v>58</v>
      </c>
      <c r="AA33" s="399">
        <v>2360</v>
      </c>
      <c r="AB33" s="420"/>
      <c r="AC33" s="418" t="str">
        <f t="shared" si="6"/>
        <v/>
      </c>
      <c r="AD33" s="419"/>
      <c r="AE33" s="399"/>
      <c r="AF33" s="420"/>
      <c r="AG33" s="418" t="str">
        <f t="shared" ca="1" si="5"/>
        <v/>
      </c>
      <c r="AH33" s="419"/>
      <c r="AI33" s="399"/>
      <c r="AK33" s="399"/>
      <c r="AL33" s="413"/>
      <c r="AM33" s="399">
        <f t="shared" si="7"/>
        <v>3589.5209999999997</v>
      </c>
      <c r="AO33" s="399">
        <v>40</v>
      </c>
      <c r="AP33" s="44">
        <v>2</v>
      </c>
    </row>
    <row r="34" spans="1:42" ht="15.75" customHeight="1" x14ac:dyDescent="0.3">
      <c r="A34" s="414">
        <v>2306</v>
      </c>
      <c r="B34" s="194"/>
      <c r="C34" s="444">
        <f>Consolidação!C35</f>
        <v>10.206200000000001</v>
      </c>
      <c r="D34" s="422" t="s">
        <v>1</v>
      </c>
      <c r="E34" s="597">
        <f>Consolidação!E35</f>
        <v>0</v>
      </c>
      <c r="F34" s="399">
        <f>Consolidação!AV35</f>
        <v>4.7349692000000019</v>
      </c>
      <c r="G34" s="415" t="str">
        <f>IF(Consolidação!I35&lt;0,Consolidação!H$4,IF(Consolidação!L35&lt;0,Consolidação!K$4,IF(Consolidação!O35&lt;0,Consolidação!N$4,IF(Consolidação!R35&lt;0,Consolidação!Q$4,IF(Consolidação!U35&lt;0,Consolidação!T$4,IF(Consolidação!X35&lt;0,Consolidação!W$4,IF(Consolidação!AA35&lt;0,Consolidação!Z$4,IF(Consolidação!AD35&lt;0,Consolidação!AC$4,IF(Consolidação!AG35&lt;0,Consolidação!AF$4,IF(Consolidação!AJ35&lt;0,Consolidação!AI$4,IF(Consolidação!AM35&lt;0,Consolidação!AL$4,IF(Consolidação!AP35&lt;0,Consolidação!AO$4,IF(Consolidação!AS35&lt;0,Consolidação!AR$4,IF(Consolidação!AV35&lt;0,Consolidação!AU$4,"ITEM OK"))))))))))))))</f>
        <v>ITEM OK</v>
      </c>
      <c r="H34" s="415" t="str">
        <f>IF(Consolidação!I35+AA34+AK34&lt;0,Consolidação!H$4+AK34,IF(Consolidação!L35+AA34+AK34&lt;0,Consolidação!K$4,IF(Consolidação!O35+AA34+AK34&lt;0,Consolidação!N$4,IF(Consolidação!R35+AA34+AK34&lt;0,Consolidação!Q$4,IF(Consolidação!U35+AA34+AK34&lt;0,Consolidação!T$4,IF(Consolidação!X35+AA34+AK34&lt;0,Consolidação!W$4,IF(Consolidação!AA35+AA34+AK34&lt;0,Consolidação!Z$4,IF(Consolidação!AD35+AA34+AK34&lt;0,Consolidação!AC$4,IF(Consolidação!AG35+AA34+AK34&lt;0,Consolidação!AF$4,IF(Consolidação!AJ35+AA34+AK34&lt;0,Consolidação!AI$4,IF(Consolidação!AM35+AA34+AK34&lt;0,Consolidação!AL$4,IF(Consolidação!AP35+AA34+AK34&lt;0,Consolidação!AO$4,IF(Consolidação!AS35+AA34+AK34&lt;0,Consolidação!AR$4,IF(Consolidação!AV35+AA34+AK34&lt;0,Consolidação!AU$4,"ITEM OK"))))))))))))))</f>
        <v>ITEM OK</v>
      </c>
      <c r="J34" s="399">
        <v>25</v>
      </c>
      <c r="K34" s="538">
        <v>25</v>
      </c>
      <c r="L34" s="416">
        <v>45260</v>
      </c>
      <c r="M34" s="430">
        <v>6678393.5</v>
      </c>
      <c r="N34" s="430">
        <v>80</v>
      </c>
      <c r="P34" s="421"/>
      <c r="Q34" s="421"/>
      <c r="R34" s="539"/>
      <c r="S34" s="431"/>
      <c r="T34" s="430"/>
      <c r="U34" s="430"/>
      <c r="W34" s="415" t="str">
        <f>IF(Consolidação!I35+K34+R34+AK34&lt;0,Consolidação!H$4,IF(Consolidação!L35+K34+R34+AK34&lt;0,Consolidação!K$4,IF(Consolidação!O35+K34+R34+AK34&lt;0,Consolidação!N$4,IF(Consolidação!R35+K34+R34+AK34&lt;0,Consolidação!Q$4,IF(Consolidação!U35+K34+R34+AK34&lt;0,Consolidação!T$4,IF(Consolidação!X35+K34+R34+AK34&lt;0,Consolidação!W$4,IF(Consolidação!AA35+K34+R34+AK34&lt;0,Consolidação!Z$4,IF(Consolidação!AD35+K34+R34+AK34&lt;0,Consolidação!AC$4,IF(Consolidação!AG35+K34+R34+AK34&lt;0,Consolidação!AF$4,IF(Consolidação!AJ35+K34+R34+AK34&lt;0,Consolidação!AI$4,IF(Consolidação!AM35+K34+R34+AK34&lt;0,Consolidação!AL$4,IF(Consolidação!AP35+K34+R34+AK34&lt;0,Consolidação!AO$4,IF(Consolidação!AS35+K34+R34+AK34&lt;0,Consolidação!AR$4,IF(Consolidação!AV35+K34+R34+AK34&lt;0,Consolidação!AU$4,"ITEM OK"))))))))))))))</f>
        <v>ITEM OK</v>
      </c>
      <c r="Y34" s="418" t="str">
        <f t="shared" si="4"/>
        <v/>
      </c>
      <c r="Z34" s="419"/>
      <c r="AA34" s="399"/>
      <c r="AB34" s="420"/>
      <c r="AC34" s="418" t="str">
        <f t="shared" si="6"/>
        <v/>
      </c>
      <c r="AD34" s="419"/>
      <c r="AE34" s="399"/>
      <c r="AF34" s="420"/>
      <c r="AG34" s="418" t="str">
        <f t="shared" ca="1" si="5"/>
        <v/>
      </c>
      <c r="AH34" s="419"/>
      <c r="AI34" s="399"/>
      <c r="AK34" s="399"/>
      <c r="AL34" s="413"/>
      <c r="AM34" s="399">
        <f t="shared" si="7"/>
        <v>29.734969200000002</v>
      </c>
      <c r="AO34" s="399">
        <v>25</v>
      </c>
      <c r="AP34" s="44">
        <v>2</v>
      </c>
    </row>
    <row r="35" spans="1:42" x14ac:dyDescent="0.3">
      <c r="A35" s="414">
        <v>2309</v>
      </c>
      <c r="B35" s="194"/>
      <c r="C35" s="444">
        <f>Consolidação!C36</f>
        <v>215.36</v>
      </c>
      <c r="D35" s="422" t="s">
        <v>1</v>
      </c>
      <c r="E35" s="597">
        <f>Consolidação!E36</f>
        <v>0</v>
      </c>
      <c r="F35" s="399">
        <f>Consolidação!AV36</f>
        <v>9.4400000000000546</v>
      </c>
      <c r="G35" s="415" t="str">
        <f>IF(Consolidação!I36&lt;0,Consolidação!H$4,IF(Consolidação!L36&lt;0,Consolidação!K$4,IF(Consolidação!O36&lt;0,Consolidação!N$4,IF(Consolidação!R36&lt;0,Consolidação!Q$4,IF(Consolidação!U36&lt;0,Consolidação!T$4,IF(Consolidação!X36&lt;0,Consolidação!W$4,IF(Consolidação!AA36&lt;0,Consolidação!Z$4,IF(Consolidação!AD36&lt;0,Consolidação!AC$4,IF(Consolidação!AG36&lt;0,Consolidação!AF$4,IF(Consolidação!AJ36&lt;0,Consolidação!AI$4,IF(Consolidação!AM36&lt;0,Consolidação!AL$4,IF(Consolidação!AP36&lt;0,Consolidação!AO$4,IF(Consolidação!AS36&lt;0,Consolidação!AR$4,IF(Consolidação!AV36&lt;0,Consolidação!AU$4,"ITEM OK"))))))))))))))</f>
        <v>ITEM OK</v>
      </c>
      <c r="H35" s="415" t="str">
        <f>IF(Consolidação!I36+AA35+AK35&lt;0,Consolidação!H$4+AK35,IF(Consolidação!L36+AA35+AK35&lt;0,Consolidação!K$4,IF(Consolidação!O36+AA35+AK35&lt;0,Consolidação!N$4,IF(Consolidação!R36+AA35+AK35&lt;0,Consolidação!Q$4,IF(Consolidação!U36+AA35+AK35&lt;0,Consolidação!T$4,IF(Consolidação!X36+AA35+AK35&lt;0,Consolidação!W$4,IF(Consolidação!AA36+AA35+AK35&lt;0,Consolidação!Z$4,IF(Consolidação!AD36+AA35+AK35&lt;0,Consolidação!AC$4,IF(Consolidação!AG36+AA35+AK35&lt;0,Consolidação!AF$4,IF(Consolidação!AJ36+AA35+AK35&lt;0,Consolidação!AI$4,IF(Consolidação!AM36+AA35+AK35&lt;0,Consolidação!AL$4,IF(Consolidação!AP36+AA35+AK35&lt;0,Consolidação!AO$4,IF(Consolidação!AS36+AA35+AK35&lt;0,Consolidação!AR$4,IF(Consolidação!AV36+AA35+AK35&lt;0,Consolidação!AU$4,"ITEM OK"))))))))))))))</f>
        <v>ITEM OK</v>
      </c>
      <c r="J35" s="399">
        <v>1000</v>
      </c>
      <c r="K35" s="538">
        <v>600</v>
      </c>
      <c r="L35" s="416">
        <v>45260</v>
      </c>
      <c r="M35" s="430">
        <v>6678393.5</v>
      </c>
      <c r="N35" s="430">
        <v>299</v>
      </c>
      <c r="P35" s="421"/>
      <c r="Q35" s="421"/>
      <c r="R35" s="539"/>
      <c r="S35" s="431"/>
      <c r="T35" s="430"/>
      <c r="U35" s="430"/>
      <c r="W35" s="415" t="str">
        <f>IF(Consolidação!I36+K35+R35+AK35&lt;0,Consolidação!H$4,IF(Consolidação!L36+K35+R35+AK35&lt;0,Consolidação!K$4,IF(Consolidação!O36+K35+R35+AK35&lt;0,Consolidação!N$4,IF(Consolidação!R36+K35+R35+AK35&lt;0,Consolidação!Q$4,IF(Consolidação!U36+K35+R35+AK35&lt;0,Consolidação!T$4,IF(Consolidação!X36+K35+R35+AK35&lt;0,Consolidação!W$4,IF(Consolidação!AA36+K35+R35+AK35&lt;0,Consolidação!Z$4,IF(Consolidação!AD36+K35+R35+AK35&lt;0,Consolidação!AC$4,IF(Consolidação!AG36+K35+R35+AK35&lt;0,Consolidação!AF$4,IF(Consolidação!AJ36+K35+R35+AK35&lt;0,Consolidação!AI$4,IF(Consolidação!AM36+K35+R35+AK35&lt;0,Consolidação!AL$4,IF(Consolidação!AP36+K35+R35+AK35&lt;0,Consolidação!AO$4,IF(Consolidação!AS36+K35+R35+AK35&lt;0,Consolidação!AR$4,IF(Consolidação!AV36+K35+R35+AK35&lt;0,Consolidação!AU$4,"ITEM OK"))))))))))))))</f>
        <v>ITEM OK</v>
      </c>
      <c r="Y35" s="418" t="str">
        <f t="shared" si="4"/>
        <v/>
      </c>
      <c r="Z35" s="419"/>
      <c r="AA35" s="399"/>
      <c r="AB35" s="420"/>
      <c r="AC35" s="418" t="str">
        <f t="shared" si="6"/>
        <v/>
      </c>
      <c r="AD35" s="419"/>
      <c r="AE35" s="399"/>
      <c r="AF35" s="420"/>
      <c r="AG35" s="418" t="str">
        <f t="shared" ca="1" si="5"/>
        <v/>
      </c>
      <c r="AH35" s="419"/>
      <c r="AI35" s="399"/>
      <c r="AK35" s="399"/>
      <c r="AL35" s="413"/>
      <c r="AM35" s="399">
        <f t="shared" si="7"/>
        <v>609.44000000000005</v>
      </c>
      <c r="AO35" s="399">
        <v>25</v>
      </c>
      <c r="AP35" s="44">
        <v>5</v>
      </c>
    </row>
    <row r="36" spans="1:42" x14ac:dyDescent="0.3">
      <c r="A36" s="414">
        <v>2311</v>
      </c>
      <c r="B36" s="194"/>
      <c r="C36" s="444">
        <f>Consolidação!C37</f>
        <v>74.584999999999994</v>
      </c>
      <c r="D36" s="422" t="s">
        <v>1</v>
      </c>
      <c r="E36" s="597">
        <f>Consolidação!E37</f>
        <v>150</v>
      </c>
      <c r="F36" s="399">
        <f>Consolidação!AV37</f>
        <v>-0.64000000000001478</v>
      </c>
      <c r="G36" s="415">
        <f>IF(Consolidação!I37&lt;0,Consolidação!H$4,IF(Consolidação!L37&lt;0,Consolidação!K$4,IF(Consolidação!O37&lt;0,Consolidação!N$4,IF(Consolidação!R37&lt;0,Consolidação!Q$4,IF(Consolidação!U37&lt;0,Consolidação!T$4,IF(Consolidação!X37&lt;0,Consolidação!W$4,IF(Consolidação!AA37&lt;0,Consolidação!Z$4,IF(Consolidação!AD37&lt;0,Consolidação!AC$4,IF(Consolidação!AG37&lt;0,Consolidação!AF$4,IF(Consolidação!AJ37&lt;0,Consolidação!AI$4,IF(Consolidação!AM37&lt;0,Consolidação!AL$4,IF(Consolidação!AP37&lt;0,Consolidação!AO$4,IF(Consolidação!AS37&lt;0,Consolidação!AR$4,IF(Consolidação!AV37&lt;0,Consolidação!AU$4,"ITEM OK"))))))))))))))</f>
        <v>45413</v>
      </c>
      <c r="H36" s="415">
        <f>IF(Consolidação!I37+AA36+AK36&lt;0,Consolidação!H$4+AK36,IF(Consolidação!L37+AA36+AK36&lt;0,Consolidação!K$4,IF(Consolidação!O37+AA36+AK36&lt;0,Consolidação!N$4,IF(Consolidação!R37+AA36+AK36&lt;0,Consolidação!Q$4,IF(Consolidação!U37+AA36+AK36&lt;0,Consolidação!T$4,IF(Consolidação!X37+AA36+AK36&lt;0,Consolidação!W$4,IF(Consolidação!AA37+AA36+AK36&lt;0,Consolidação!Z$4,IF(Consolidação!AD37+AA36+AK36&lt;0,Consolidação!AC$4,IF(Consolidação!AG37+AA36+AK36&lt;0,Consolidação!AF$4,IF(Consolidação!AJ37+AA36+AK36&lt;0,Consolidação!AI$4,IF(Consolidação!AM37+AA36+AK36&lt;0,Consolidação!AL$4,IF(Consolidação!AP37+AA36+AK36&lt;0,Consolidação!AO$4,IF(Consolidação!AS37+AA36+AK36&lt;0,Consolidação!AR$4,IF(Consolidação!AV37+AA36+AK36&lt;0,Consolidação!AU$4,"ITEM OK"))))))))))))))</f>
        <v>45413</v>
      </c>
      <c r="J36" s="399">
        <v>850</v>
      </c>
      <c r="K36" s="538">
        <v>525</v>
      </c>
      <c r="L36" s="416">
        <v>45260</v>
      </c>
      <c r="M36" s="430">
        <v>6678393.5</v>
      </c>
      <c r="N36" s="435">
        <v>328.23</v>
      </c>
      <c r="P36" s="421"/>
      <c r="Q36" s="421"/>
      <c r="R36" s="539"/>
      <c r="S36" s="431"/>
      <c r="T36" s="430"/>
      <c r="U36" s="430"/>
      <c r="W36" s="415" t="str">
        <f>IF(Consolidação!I37+K36+R36+AK36&lt;0,Consolidação!H$4,IF(Consolidação!L37+K36+R36+AK36&lt;0,Consolidação!K$4,IF(Consolidação!O37+K36+R36+AK36&lt;0,Consolidação!N$4,IF(Consolidação!R37+K36+R36+AK36&lt;0,Consolidação!Q$4,IF(Consolidação!U37+K36+R36+AK36&lt;0,Consolidação!T$4,IF(Consolidação!X37+K36+R36+AK36&lt;0,Consolidação!W$4,IF(Consolidação!AA37+K36+R36+AK36&lt;0,Consolidação!Z$4,IF(Consolidação!AD37+K36+R36+AK36&lt;0,Consolidação!AC$4,IF(Consolidação!AG37+K36+R36+AK36&lt;0,Consolidação!AF$4,IF(Consolidação!AJ37+K36+R36+AK36&lt;0,Consolidação!AI$4,IF(Consolidação!AM37+K36+R36+AK36&lt;0,Consolidação!AL$4,IF(Consolidação!AP37+K36+R36+AK36&lt;0,Consolidação!AO$4,IF(Consolidação!AS37+K36+R36+AK36&lt;0,Consolidação!AR$4,IF(Consolidação!AV37+K36+R36+AK36&lt;0,Consolidação!AU$4,"ITEM OK"))))))))))))))</f>
        <v>ITEM OK</v>
      </c>
      <c r="Y36" s="418">
        <f t="shared" si="4"/>
        <v>45352</v>
      </c>
      <c r="Z36" s="419"/>
      <c r="AA36" s="399"/>
      <c r="AB36" s="420"/>
      <c r="AC36" s="418" t="str">
        <f t="shared" si="6"/>
        <v/>
      </c>
      <c r="AD36" s="419"/>
      <c r="AE36" s="399"/>
      <c r="AF36" s="420"/>
      <c r="AG36" s="418" t="str">
        <f t="shared" ca="1" si="5"/>
        <v/>
      </c>
      <c r="AH36" s="419"/>
      <c r="AI36" s="399"/>
      <c r="AK36" s="399"/>
      <c r="AL36" s="413"/>
      <c r="AM36" s="399">
        <f t="shared" si="7"/>
        <v>524.36</v>
      </c>
      <c r="AO36" s="399">
        <v>25</v>
      </c>
      <c r="AP36" s="44">
        <v>2</v>
      </c>
    </row>
    <row r="37" spans="1:42" x14ac:dyDescent="0.3">
      <c r="A37" s="414">
        <v>2315</v>
      </c>
      <c r="B37" s="194"/>
      <c r="C37" s="444">
        <f>Consolidação!C38</f>
        <v>0</v>
      </c>
      <c r="D37" s="422" t="s">
        <v>1</v>
      </c>
      <c r="E37" s="597">
        <f>Consolidação!E38</f>
        <v>0</v>
      </c>
      <c r="F37" s="399">
        <f>Consolidação!AV38</f>
        <v>0</v>
      </c>
      <c r="G37" s="415" t="str">
        <f>IF(Consolidação!I38&lt;0,Consolidação!H$4,IF(Consolidação!L38&lt;0,Consolidação!K$4,IF(Consolidação!O38&lt;0,Consolidação!N$4,IF(Consolidação!R38&lt;0,Consolidação!Q$4,IF(Consolidação!U38&lt;0,Consolidação!T$4,IF(Consolidação!X38&lt;0,Consolidação!W$4,IF(Consolidação!AA38&lt;0,Consolidação!Z$4,IF(Consolidação!AD38&lt;0,Consolidação!AC$4,IF(Consolidação!AG38&lt;0,Consolidação!AF$4,IF(Consolidação!AJ38&lt;0,Consolidação!AI$4,IF(Consolidação!AM38&lt;0,Consolidação!AL$4,IF(Consolidação!AP38&lt;0,Consolidação!AO$4,IF(Consolidação!AS38&lt;0,Consolidação!AR$4,IF(Consolidação!AV38&lt;0,Consolidação!AU$4,"ITEM OK"))))))))))))))</f>
        <v>ITEM OK</v>
      </c>
      <c r="H37" s="415" t="str">
        <f>IF(Consolidação!I38+AA37+AK37&lt;0,Consolidação!H$4+AK37,IF(Consolidação!L38+AA37+AK37&lt;0,Consolidação!K$4,IF(Consolidação!O38+AA37+AK37&lt;0,Consolidação!N$4,IF(Consolidação!R38+AA37+AK37&lt;0,Consolidação!Q$4,IF(Consolidação!U38+AA37+AK37&lt;0,Consolidação!T$4,IF(Consolidação!X38+AA37+AK37&lt;0,Consolidação!W$4,IF(Consolidação!AA38+AA37+AK37&lt;0,Consolidação!Z$4,IF(Consolidação!AD38+AA37+AK37&lt;0,Consolidação!AC$4,IF(Consolidação!AG38+AA37+AK37&lt;0,Consolidação!AF$4,IF(Consolidação!AJ38+AA37+AK37&lt;0,Consolidação!AI$4,IF(Consolidação!AM38+AA37+AK37&lt;0,Consolidação!AL$4,IF(Consolidação!AP38+AA37+AK37&lt;0,Consolidação!AO$4,IF(Consolidação!AS38+AA37+AK37&lt;0,Consolidação!AR$4,IF(Consolidação!AV38+AA37+AK37&lt;0,Consolidação!AU$4,"ITEM OK"))))))))))))))</f>
        <v>ITEM OK</v>
      </c>
      <c r="J37" s="399"/>
      <c r="K37" s="538"/>
      <c r="L37" s="416"/>
      <c r="M37" s="430"/>
      <c r="N37" s="430"/>
      <c r="P37" s="399"/>
      <c r="Q37" s="399"/>
      <c r="R37" s="538"/>
      <c r="S37" s="416"/>
      <c r="T37" s="430"/>
      <c r="U37" s="430"/>
      <c r="W37" s="415" t="str">
        <f>IF(Consolidação!I38+K37+R37+AK37&lt;0,Consolidação!H$4,IF(Consolidação!L38+K37+R37+AK37&lt;0,Consolidação!K$4,IF(Consolidação!O38+K37+R37+AK37&lt;0,Consolidação!N$4,IF(Consolidação!R38+K37+R37+AK37&lt;0,Consolidação!Q$4,IF(Consolidação!U38+K37+R37+AK37&lt;0,Consolidação!T$4,IF(Consolidação!X38+K37+R37+AK37&lt;0,Consolidação!W$4,IF(Consolidação!AA38+K37+R37+AK37&lt;0,Consolidação!Z$4,IF(Consolidação!AD38+K37+R37+AK37&lt;0,Consolidação!AC$4,IF(Consolidação!AG38+K37+R37+AK37&lt;0,Consolidação!AF$4,IF(Consolidação!AJ38+K37+R37+AK37&lt;0,Consolidação!AI$4,IF(Consolidação!AM38+K37+R37+AK37&lt;0,Consolidação!AL$4,IF(Consolidação!AP38+K37+R37+AK37&lt;0,Consolidação!AO$4,IF(Consolidação!AS38+K37+R37+AK37&lt;0,Consolidação!AR$4,IF(Consolidação!AV38+K37+R37+AK37&lt;0,Consolidação!AU$4,"ITEM OK"))))))))))))))</f>
        <v>ITEM OK</v>
      </c>
      <c r="Y37" s="418" t="str">
        <f t="shared" si="4"/>
        <v/>
      </c>
      <c r="Z37" s="419"/>
      <c r="AA37" s="399"/>
      <c r="AB37" s="420"/>
      <c r="AC37" s="418" t="str">
        <f t="shared" si="6"/>
        <v/>
      </c>
      <c r="AD37" s="419"/>
      <c r="AE37" s="399"/>
      <c r="AF37" s="420"/>
      <c r="AG37" s="418" t="str">
        <f t="shared" ca="1" si="5"/>
        <v/>
      </c>
      <c r="AH37" s="419"/>
      <c r="AI37" s="399"/>
      <c r="AK37" s="399"/>
      <c r="AL37" s="413"/>
      <c r="AM37" s="399">
        <f t="shared" si="7"/>
        <v>0</v>
      </c>
      <c r="AO37" s="399"/>
      <c r="AP37" s="44">
        <v>2</v>
      </c>
    </row>
    <row r="38" spans="1:42" x14ac:dyDescent="0.3">
      <c r="A38" s="414">
        <v>2326</v>
      </c>
      <c r="B38" s="194"/>
      <c r="C38" s="444">
        <f>Consolidação!C39</f>
        <v>23.3432</v>
      </c>
      <c r="D38" s="422" t="s">
        <v>1</v>
      </c>
      <c r="E38" s="597">
        <f>Consolidação!E39</f>
        <v>0</v>
      </c>
      <c r="F38" s="399">
        <f>Consolidação!AV39</f>
        <v>23.3432</v>
      </c>
      <c r="G38" s="415" t="str">
        <f>IF(Consolidação!I39&lt;0,Consolidação!H$4,IF(Consolidação!L39&lt;0,Consolidação!K$4,IF(Consolidação!O39&lt;0,Consolidação!N$4,IF(Consolidação!R39&lt;0,Consolidação!Q$4,IF(Consolidação!U39&lt;0,Consolidação!T$4,IF(Consolidação!X39&lt;0,Consolidação!W$4,IF(Consolidação!AA39&lt;0,Consolidação!Z$4,IF(Consolidação!AD39&lt;0,Consolidação!AC$4,IF(Consolidação!AG39&lt;0,Consolidação!AF$4,IF(Consolidação!AJ39&lt;0,Consolidação!AI$4,IF(Consolidação!AM39&lt;0,Consolidação!AL$4,IF(Consolidação!AP39&lt;0,Consolidação!AO$4,IF(Consolidação!AS39&lt;0,Consolidação!AR$4,IF(Consolidação!AV39&lt;0,Consolidação!AU$4,"ITEM OK"))))))))))))))</f>
        <v>ITEM OK</v>
      </c>
      <c r="H38" s="415" t="str">
        <f>IF(Consolidação!I39+AA38+AK38&lt;0,Consolidação!H$4+AK38,IF(Consolidação!L39+AA38+AK38&lt;0,Consolidação!K$4,IF(Consolidação!O39+AA38+AK38&lt;0,Consolidação!N$4,IF(Consolidação!R39+AA38+AK38&lt;0,Consolidação!Q$4,IF(Consolidação!U39+AA38+AK38&lt;0,Consolidação!T$4,IF(Consolidação!X39+AA38+AK38&lt;0,Consolidação!W$4,IF(Consolidação!AA39+AA38+AK38&lt;0,Consolidação!Z$4,IF(Consolidação!AD39+AA38+AK38&lt;0,Consolidação!AC$4,IF(Consolidação!AG39+AA38+AK38&lt;0,Consolidação!AF$4,IF(Consolidação!AJ39+AA38+AK38&lt;0,Consolidação!AI$4,IF(Consolidação!AM39+AA38+AK38&lt;0,Consolidação!AL$4,IF(Consolidação!AP39+AA38+AK38&lt;0,Consolidação!AO$4,IF(Consolidação!AS39+AA38+AK38&lt;0,Consolidação!AR$4,IF(Consolidação!AV39+AA38+AK38&lt;0,Consolidação!AU$4,"ITEM OK"))))))))))))))</f>
        <v>ITEM OK</v>
      </c>
      <c r="J38" s="399"/>
      <c r="K38" s="538"/>
      <c r="L38" s="416"/>
      <c r="M38" s="430"/>
      <c r="N38" s="430"/>
      <c r="P38" s="399"/>
      <c r="Q38" s="399"/>
      <c r="R38" s="538"/>
      <c r="S38" s="416"/>
      <c r="T38" s="430"/>
      <c r="U38" s="430"/>
      <c r="W38" s="415" t="str">
        <f>IF(Consolidação!I39+K38+R38+AK38&lt;0,Consolidação!H$4,IF(Consolidação!L39+K38+R38+AK38&lt;0,Consolidação!K$4,IF(Consolidação!O39+K38+R38+AK38&lt;0,Consolidação!N$4,IF(Consolidação!R39+K38+R38+AK38&lt;0,Consolidação!Q$4,IF(Consolidação!U39+K38+R38+AK38&lt;0,Consolidação!T$4,IF(Consolidação!X39+K38+R38+AK38&lt;0,Consolidação!W$4,IF(Consolidação!AA39+K38+R38+AK38&lt;0,Consolidação!Z$4,IF(Consolidação!AD39+K38+R38+AK38&lt;0,Consolidação!AC$4,IF(Consolidação!AG39+K38+R38+AK38&lt;0,Consolidação!AF$4,IF(Consolidação!AJ39+K38+R38+AK38&lt;0,Consolidação!AI$4,IF(Consolidação!AM39+K38+R38+AK38&lt;0,Consolidação!AL$4,IF(Consolidação!AP39+K38+R38+AK38&lt;0,Consolidação!AO$4,IF(Consolidação!AS39+K38+R38+AK38&lt;0,Consolidação!AR$4,IF(Consolidação!AV39+K38+R38+AK38&lt;0,Consolidação!AU$4,"ITEM OK"))))))))))))))</f>
        <v>ITEM OK</v>
      </c>
      <c r="Y38" s="418" t="str">
        <f t="shared" si="4"/>
        <v/>
      </c>
      <c r="Z38" s="419"/>
      <c r="AA38" s="399"/>
      <c r="AB38" s="420"/>
      <c r="AC38" s="418" t="str">
        <f t="shared" si="6"/>
        <v/>
      </c>
      <c r="AD38" s="419"/>
      <c r="AE38" s="399"/>
      <c r="AF38" s="420"/>
      <c r="AG38" s="418" t="str">
        <f t="shared" ca="1" si="5"/>
        <v/>
      </c>
      <c r="AH38" s="419"/>
      <c r="AI38" s="399"/>
      <c r="AK38" s="399"/>
      <c r="AL38" s="413"/>
      <c r="AM38" s="399">
        <f t="shared" si="7"/>
        <v>23.3432</v>
      </c>
      <c r="AO38" s="399"/>
      <c r="AP38" s="44"/>
    </row>
    <row r="39" spans="1:42" x14ac:dyDescent="0.3">
      <c r="A39" s="414">
        <v>2330</v>
      </c>
      <c r="B39" s="194"/>
      <c r="C39" s="444">
        <f>Consolidação!C40</f>
        <v>10644.327300000001</v>
      </c>
      <c r="D39" s="422" t="s">
        <v>5</v>
      </c>
      <c r="E39" s="597">
        <f>Consolidação!E40</f>
        <v>0</v>
      </c>
      <c r="F39" s="399">
        <f>Consolidação!AV40</f>
        <v>10644.327300000001</v>
      </c>
      <c r="G39" s="415" t="str">
        <f>IF(Consolidação!I40&lt;0,Consolidação!H$4,IF(Consolidação!L40&lt;0,Consolidação!K$4,IF(Consolidação!O40&lt;0,Consolidação!N$4,IF(Consolidação!R40&lt;0,Consolidação!Q$4,IF(Consolidação!U40&lt;0,Consolidação!T$4,IF(Consolidação!X40&lt;0,Consolidação!W$4,IF(Consolidação!AA40&lt;0,Consolidação!Z$4,IF(Consolidação!AD40&lt;0,Consolidação!AC$4,IF(Consolidação!AG40&lt;0,Consolidação!AF$4,IF(Consolidação!AJ40&lt;0,Consolidação!AI$4,IF(Consolidação!AM40&lt;0,Consolidação!AL$4,IF(Consolidação!AP40&lt;0,Consolidação!AO$4,IF(Consolidação!AS40&lt;0,Consolidação!AR$4,IF(Consolidação!AV40&lt;0,Consolidação!AU$4,"ITEM OK"))))))))))))))</f>
        <v>ITEM OK</v>
      </c>
      <c r="H39" s="415" t="str">
        <f>IF(Consolidação!I40+AA39+AK39&lt;0,Consolidação!H$4+AK39,IF(Consolidação!L40+AA39+AK39&lt;0,Consolidação!K$4,IF(Consolidação!O40+AA39+AK39&lt;0,Consolidação!N$4,IF(Consolidação!R40+AA39+AK39&lt;0,Consolidação!Q$4,IF(Consolidação!U40+AA39+AK39&lt;0,Consolidação!T$4,IF(Consolidação!X40+AA39+AK39&lt;0,Consolidação!W$4,IF(Consolidação!AA40+AA39+AK39&lt;0,Consolidação!Z$4,IF(Consolidação!AD40+AA39+AK39&lt;0,Consolidação!AC$4,IF(Consolidação!AG40+AA39+AK39&lt;0,Consolidação!AF$4,IF(Consolidação!AJ40+AA39+AK39&lt;0,Consolidação!AI$4,IF(Consolidação!AM40+AA39+AK39&lt;0,Consolidação!AL$4,IF(Consolidação!AP40+AA39+AK39&lt;0,Consolidação!AO$4,IF(Consolidação!AS40+AA39+AK39&lt;0,Consolidação!AR$4,IF(Consolidação!AV40+AA39+AK39&lt;0,Consolidação!AU$4,"ITEM OK"))))))))))))))</f>
        <v>ITEM OK</v>
      </c>
      <c r="J39" s="399">
        <v>90000</v>
      </c>
      <c r="K39" s="538">
        <v>71000</v>
      </c>
      <c r="L39" s="416">
        <v>45538</v>
      </c>
      <c r="M39" s="430">
        <v>722700</v>
      </c>
      <c r="N39" s="430">
        <v>8.0299999999999994</v>
      </c>
      <c r="P39" s="399"/>
      <c r="Q39" s="399"/>
      <c r="R39" s="538"/>
      <c r="S39" s="416"/>
      <c r="T39" s="430"/>
      <c r="U39" s="430"/>
      <c r="W39" s="415" t="str">
        <f>IF(Consolidação!I40+K39+R39+AK39&lt;0,Consolidação!H$4,IF(Consolidação!L40+K39+R39+AK39&lt;0,Consolidação!K$4,IF(Consolidação!O40+K39+R39+AK39&lt;0,Consolidação!N$4,IF(Consolidação!R40+K39+R39+AK39&lt;0,Consolidação!Q$4,IF(Consolidação!U40+K39+R39+AK39&lt;0,Consolidação!T$4,IF(Consolidação!X40+K39+R39+AK39&lt;0,Consolidação!W$4,IF(Consolidação!AA40+K39+R39+AK39&lt;0,Consolidação!Z$4,IF(Consolidação!AD40+K39+R39+AK39&lt;0,Consolidação!AC$4,IF(Consolidação!AG40+K39+R39+AK39&lt;0,Consolidação!AF$4,IF(Consolidação!AJ40+K39+R39+AK39&lt;0,Consolidação!AI$4,IF(Consolidação!AM40+K39+R39+AK39&lt;0,Consolidação!AL$4,IF(Consolidação!AP40+K39+R39+AK39&lt;0,Consolidação!AO$4,IF(Consolidação!AS40+K39+R39+AK39&lt;0,Consolidação!AR$4,IF(Consolidação!AV40+K39+R39+AK39&lt;0,Consolidação!AU$4,"ITEM OK"))))))))))))))</f>
        <v>ITEM OK</v>
      </c>
      <c r="Y39" s="418" t="str">
        <f t="shared" si="4"/>
        <v/>
      </c>
      <c r="Z39" s="419"/>
      <c r="AA39" s="399"/>
      <c r="AB39" s="420"/>
      <c r="AC39" s="418" t="str">
        <f t="shared" si="6"/>
        <v/>
      </c>
      <c r="AD39" s="419"/>
      <c r="AE39" s="399"/>
      <c r="AF39" s="420"/>
      <c r="AG39" s="418" t="str">
        <f t="shared" ca="1" si="5"/>
        <v/>
      </c>
      <c r="AH39" s="419"/>
      <c r="AI39" s="399"/>
      <c r="AK39" s="399"/>
      <c r="AL39" s="413"/>
      <c r="AM39" s="399">
        <f t="shared" si="7"/>
        <v>81644.327300000004</v>
      </c>
      <c r="AO39" s="399"/>
      <c r="AP39" s="44"/>
    </row>
    <row r="40" spans="1:42" x14ac:dyDescent="0.3">
      <c r="A40" s="414">
        <v>2332</v>
      </c>
      <c r="B40" s="194"/>
      <c r="C40" s="444">
        <f>Consolidação!C41</f>
        <v>0</v>
      </c>
      <c r="D40" s="422" t="s">
        <v>1</v>
      </c>
      <c r="E40" s="597">
        <f>Consolidação!E41</f>
        <v>0</v>
      </c>
      <c r="F40" s="399">
        <f>Consolidação!AV41</f>
        <v>0</v>
      </c>
      <c r="G40" s="415" t="str">
        <f>IF(Consolidação!I41&lt;0,Consolidação!H$4,IF(Consolidação!L41&lt;0,Consolidação!K$4,IF(Consolidação!O41&lt;0,Consolidação!N$4,IF(Consolidação!R41&lt;0,Consolidação!Q$4,IF(Consolidação!U41&lt;0,Consolidação!T$4,IF(Consolidação!X41&lt;0,Consolidação!W$4,IF(Consolidação!AA41&lt;0,Consolidação!Z$4,IF(Consolidação!AD41&lt;0,Consolidação!AC$4,IF(Consolidação!AG41&lt;0,Consolidação!AF$4,IF(Consolidação!AJ41&lt;0,Consolidação!AI$4,IF(Consolidação!AM41&lt;0,Consolidação!AL$4,IF(Consolidação!AP41&lt;0,Consolidação!AO$4,IF(Consolidação!AS41&lt;0,Consolidação!AR$4,IF(Consolidação!AV41&lt;0,Consolidação!AU$4,"ITEM OK"))))))))))))))</f>
        <v>ITEM OK</v>
      </c>
      <c r="H40" s="415" t="str">
        <f>IF(Consolidação!I41+AA40+AK40&lt;0,Consolidação!H$4+AK40,IF(Consolidação!L41+AA40+AK40&lt;0,Consolidação!K$4,IF(Consolidação!O41+AA40+AK40&lt;0,Consolidação!N$4,IF(Consolidação!R41+AA40+AK40&lt;0,Consolidação!Q$4,IF(Consolidação!U41+AA40+AK40&lt;0,Consolidação!T$4,IF(Consolidação!X41+AA40+AK40&lt;0,Consolidação!W$4,IF(Consolidação!AA41+AA40+AK40&lt;0,Consolidação!Z$4,IF(Consolidação!AD41+AA40+AK40&lt;0,Consolidação!AC$4,IF(Consolidação!AG41+AA40+AK40&lt;0,Consolidação!AF$4,IF(Consolidação!AJ41+AA40+AK40&lt;0,Consolidação!AI$4,IF(Consolidação!AM41+AA40+AK40&lt;0,Consolidação!AL$4,IF(Consolidação!AP41+AA40+AK40&lt;0,Consolidação!AO$4,IF(Consolidação!AS41+AA40+AK40&lt;0,Consolidação!AR$4,IF(Consolidação!AV41+AA40+AK40&lt;0,Consolidação!AU$4,"ITEM OK"))))))))))))))</f>
        <v>ITEM OK</v>
      </c>
      <c r="J40" s="399"/>
      <c r="K40" s="538"/>
      <c r="L40" s="416"/>
      <c r="M40" s="430"/>
      <c r="N40" s="430"/>
      <c r="P40" s="399"/>
      <c r="Q40" s="399"/>
      <c r="R40" s="538"/>
      <c r="S40" s="416"/>
      <c r="T40" s="430"/>
      <c r="U40" s="430"/>
      <c r="W40" s="415" t="str">
        <f>IF(Consolidação!I41+K40+R40+AK40&lt;0,Consolidação!H$4,IF(Consolidação!L41+K40+R40+AK40&lt;0,Consolidação!K$4,IF(Consolidação!O41+K40+R40+AK40&lt;0,Consolidação!N$4,IF(Consolidação!R41+K40+R40+AK40&lt;0,Consolidação!Q$4,IF(Consolidação!U41+K40+R40+AK40&lt;0,Consolidação!T$4,IF(Consolidação!X41+K40+R40+AK40&lt;0,Consolidação!W$4,IF(Consolidação!AA41+K40+R40+AK40&lt;0,Consolidação!Z$4,IF(Consolidação!AD41+K40+R40+AK40&lt;0,Consolidação!AC$4,IF(Consolidação!AG41+K40+R40+AK40&lt;0,Consolidação!AF$4,IF(Consolidação!AJ41+K40+R40+AK40&lt;0,Consolidação!AI$4,IF(Consolidação!AM41+K40+R40+AK40&lt;0,Consolidação!AL$4,IF(Consolidação!AP41+K40+R40+AK40&lt;0,Consolidação!AO$4,IF(Consolidação!AS41+K40+R40+AK40&lt;0,Consolidação!AR$4,IF(Consolidação!AV41+K40+R40+AK40&lt;0,Consolidação!AU$4,"ITEM OK"))))))))))))))</f>
        <v>ITEM OK</v>
      </c>
      <c r="Y40" s="418" t="str">
        <f t="shared" ref="Y40:Y45" si="8">IF(AND((K40+R40)&gt;0,F40&lt;0),EDATE(G40,-2),"")</f>
        <v/>
      </c>
      <c r="Z40" s="419"/>
      <c r="AA40" s="399"/>
      <c r="AB40" s="420"/>
      <c r="AC40" s="418" t="str">
        <f t="shared" ref="AC40:AC45" si="9">IF((F40+K40+R40+AI40+AK40)&lt;0,EDATE(W40,-6),"")</f>
        <v/>
      </c>
      <c r="AD40" s="419"/>
      <c r="AE40" s="399"/>
      <c r="AF40" s="420"/>
      <c r="AG40" s="418" t="str">
        <f t="shared" ref="AG40:AG45" ca="1" si="10">IF(AND(Q40=0,S40&gt;=TODAY(),(F40+K40+R40+AE40+AK40)&lt;0,(ABS(F40+K40+R40+AE40+AK40)*U40)&lt;=(0.25*T40)),EDATE(W40,-3),"")</f>
        <v/>
      </c>
      <c r="AH40" s="419"/>
      <c r="AI40" s="399"/>
      <c r="AK40" s="399"/>
      <c r="AL40" s="413"/>
      <c r="AM40" s="399">
        <f t="shared" ref="AM40:AM45" si="11">F40+K40+R40+AE40+AI40+AK40</f>
        <v>0</v>
      </c>
      <c r="AO40" s="399"/>
      <c r="AP40" s="44"/>
    </row>
    <row r="41" spans="1:42" x14ac:dyDescent="0.3">
      <c r="A41" s="414">
        <v>2333</v>
      </c>
      <c r="B41" s="194"/>
      <c r="C41" s="444">
        <f>Consolidação!C42</f>
        <v>0</v>
      </c>
      <c r="D41" s="422" t="s">
        <v>1</v>
      </c>
      <c r="E41" s="597">
        <f>Consolidação!E42</f>
        <v>0</v>
      </c>
      <c r="F41" s="399">
        <f>Consolidação!AV42</f>
        <v>0</v>
      </c>
      <c r="G41" s="415" t="str">
        <f>IF(Consolidação!I42&lt;0,Consolidação!H$4,IF(Consolidação!L42&lt;0,Consolidação!K$4,IF(Consolidação!O42&lt;0,Consolidação!N$4,IF(Consolidação!R42&lt;0,Consolidação!Q$4,IF(Consolidação!U42&lt;0,Consolidação!T$4,IF(Consolidação!X42&lt;0,Consolidação!W$4,IF(Consolidação!AA42&lt;0,Consolidação!Z$4,IF(Consolidação!AD42&lt;0,Consolidação!AC$4,IF(Consolidação!AG42&lt;0,Consolidação!AF$4,IF(Consolidação!AJ42&lt;0,Consolidação!AI$4,IF(Consolidação!AM42&lt;0,Consolidação!AL$4,IF(Consolidação!AP42&lt;0,Consolidação!AO$4,IF(Consolidação!AS42&lt;0,Consolidação!AR$4,IF(Consolidação!AV42&lt;0,Consolidação!AU$4,"ITEM OK"))))))))))))))</f>
        <v>ITEM OK</v>
      </c>
      <c r="H41" s="415" t="str">
        <f>IF(Consolidação!I42+AA41+AK41&lt;0,Consolidação!H$4+AK41,IF(Consolidação!L42+AA41+AK41&lt;0,Consolidação!K$4,IF(Consolidação!O42+AA41+AK41&lt;0,Consolidação!N$4,IF(Consolidação!R42+AA41+AK41&lt;0,Consolidação!Q$4,IF(Consolidação!U42+AA41+AK41&lt;0,Consolidação!T$4,IF(Consolidação!X42+AA41+AK41&lt;0,Consolidação!W$4,IF(Consolidação!AA42+AA41+AK41&lt;0,Consolidação!Z$4,IF(Consolidação!AD42+AA41+AK41&lt;0,Consolidação!AC$4,IF(Consolidação!AG42+AA41+AK41&lt;0,Consolidação!AF$4,IF(Consolidação!AJ42+AA41+AK41&lt;0,Consolidação!AI$4,IF(Consolidação!AM42+AA41+AK41&lt;0,Consolidação!AL$4,IF(Consolidação!AP42+AA41+AK41&lt;0,Consolidação!AO$4,IF(Consolidação!AS42+AA41+AK41&lt;0,Consolidação!AR$4,IF(Consolidação!AV42+AA41+AK41&lt;0,Consolidação!AU$4,"ITEM OK"))))))))))))))</f>
        <v>ITEM OK</v>
      </c>
      <c r="J41" s="399"/>
      <c r="K41" s="538"/>
      <c r="L41" s="416"/>
      <c r="M41" s="430"/>
      <c r="N41" s="430"/>
      <c r="P41" s="399"/>
      <c r="Q41" s="399"/>
      <c r="R41" s="538"/>
      <c r="S41" s="416"/>
      <c r="T41" s="430"/>
      <c r="U41" s="430"/>
      <c r="W41" s="415" t="str">
        <f>IF(Consolidação!I42+K41+R41+AK41&lt;0,Consolidação!H$4,IF(Consolidação!L42+K41+R41+AK41&lt;0,Consolidação!K$4,IF(Consolidação!O42+K41+R41+AK41&lt;0,Consolidação!N$4,IF(Consolidação!R42+K41+R41+AK41&lt;0,Consolidação!Q$4,IF(Consolidação!U42+K41+R41+AK41&lt;0,Consolidação!T$4,IF(Consolidação!X42+K41+R41+AK41&lt;0,Consolidação!W$4,IF(Consolidação!AA42+K41+R41+AK41&lt;0,Consolidação!Z$4,IF(Consolidação!AD42+K41+R41+AK41&lt;0,Consolidação!AC$4,IF(Consolidação!AG42+K41+R41+AK41&lt;0,Consolidação!AF$4,IF(Consolidação!AJ42+K41+R41+AK41&lt;0,Consolidação!AI$4,IF(Consolidação!AM42+K41+R41+AK41&lt;0,Consolidação!AL$4,IF(Consolidação!AP42+K41+R41+AK41&lt;0,Consolidação!AO$4,IF(Consolidação!AS42+K41+R41+AK41&lt;0,Consolidação!AR$4,IF(Consolidação!AV42+K41+R41+AK41&lt;0,Consolidação!AU$4,"ITEM OK"))))))))))))))</f>
        <v>ITEM OK</v>
      </c>
      <c r="Y41" s="418" t="str">
        <f t="shared" si="8"/>
        <v/>
      </c>
      <c r="Z41" s="419"/>
      <c r="AA41" s="399"/>
      <c r="AB41" s="420"/>
      <c r="AC41" s="418" t="str">
        <f t="shared" si="9"/>
        <v/>
      </c>
      <c r="AD41" s="419"/>
      <c r="AE41" s="399"/>
      <c r="AF41" s="420"/>
      <c r="AG41" s="418" t="str">
        <f t="shared" ca="1" si="10"/>
        <v/>
      </c>
      <c r="AH41" s="419"/>
      <c r="AI41" s="399"/>
      <c r="AK41" s="399"/>
      <c r="AL41" s="413"/>
      <c r="AM41" s="399">
        <f t="shared" si="11"/>
        <v>0</v>
      </c>
      <c r="AO41" s="399"/>
      <c r="AP41" s="44"/>
    </row>
    <row r="42" spans="1:42" x14ac:dyDescent="0.3">
      <c r="A42" s="414">
        <v>2377</v>
      </c>
      <c r="B42" s="194"/>
      <c r="C42" s="444">
        <f>Consolidação!C43</f>
        <v>0.315</v>
      </c>
      <c r="D42" s="422" t="s">
        <v>1</v>
      </c>
      <c r="E42" s="597">
        <f>Consolidação!E43</f>
        <v>0</v>
      </c>
      <c r="F42" s="399">
        <f>Consolidação!AV43</f>
        <v>0.315</v>
      </c>
      <c r="G42" s="415" t="str">
        <f>IF(Consolidação!I43&lt;0,Consolidação!H$4,IF(Consolidação!L43&lt;0,Consolidação!K$4,IF(Consolidação!O43&lt;0,Consolidação!N$4,IF(Consolidação!R43&lt;0,Consolidação!Q$4,IF(Consolidação!U43&lt;0,Consolidação!T$4,IF(Consolidação!X43&lt;0,Consolidação!W$4,IF(Consolidação!AA43&lt;0,Consolidação!Z$4,IF(Consolidação!AD43&lt;0,Consolidação!AC$4,IF(Consolidação!AG43&lt;0,Consolidação!AF$4,IF(Consolidação!AJ43&lt;0,Consolidação!AI$4,IF(Consolidação!AM43&lt;0,Consolidação!AL$4,IF(Consolidação!AP43&lt;0,Consolidação!AO$4,IF(Consolidação!AS43&lt;0,Consolidação!AR$4,IF(Consolidação!AV43&lt;0,Consolidação!AU$4,"ITEM OK"))))))))))))))</f>
        <v>ITEM OK</v>
      </c>
      <c r="H42" s="415" t="str">
        <f>IF(Consolidação!I43+AA42+AK42&lt;0,Consolidação!H$4+AK42,IF(Consolidação!L43+AA42+AK42&lt;0,Consolidação!K$4,IF(Consolidação!O43+AA42+AK42&lt;0,Consolidação!N$4,IF(Consolidação!R43+AA42+AK42&lt;0,Consolidação!Q$4,IF(Consolidação!U43+AA42+AK42&lt;0,Consolidação!T$4,IF(Consolidação!X43+AA42+AK42&lt;0,Consolidação!W$4,IF(Consolidação!AA43+AA42+AK42&lt;0,Consolidação!Z$4,IF(Consolidação!AD43+AA42+AK42&lt;0,Consolidação!AC$4,IF(Consolidação!AG43+AA42+AK42&lt;0,Consolidação!AF$4,IF(Consolidação!AJ43+AA42+AK42&lt;0,Consolidação!AI$4,IF(Consolidação!AM43+AA42+AK42&lt;0,Consolidação!AL$4,IF(Consolidação!AP43+AA42+AK42&lt;0,Consolidação!AO$4,IF(Consolidação!AS43+AA42+AK42&lt;0,Consolidação!AR$4,IF(Consolidação!AV43+AA42+AK42&lt;0,Consolidação!AU$4,"ITEM OK"))))))))))))))</f>
        <v>ITEM OK</v>
      </c>
      <c r="J42" s="399"/>
      <c r="K42" s="538"/>
      <c r="L42" s="416"/>
      <c r="M42" s="430"/>
      <c r="N42" s="430"/>
      <c r="P42" s="399"/>
      <c r="Q42" s="399"/>
      <c r="R42" s="538"/>
      <c r="S42" s="416"/>
      <c r="T42" s="430"/>
      <c r="U42" s="430"/>
      <c r="W42" s="415" t="str">
        <f>IF(Consolidação!I43+K42+R42+AK42&lt;0,Consolidação!H$4,IF(Consolidação!L43+K42+R42+AK42&lt;0,Consolidação!K$4,IF(Consolidação!O43+K42+R42+AK42&lt;0,Consolidação!N$4,IF(Consolidação!R43+K42+R42+AK42&lt;0,Consolidação!Q$4,IF(Consolidação!U43+K42+R42+AK42&lt;0,Consolidação!T$4,IF(Consolidação!X43+K42+R42+AK42&lt;0,Consolidação!W$4,IF(Consolidação!AA43+K42+R42+AK42&lt;0,Consolidação!Z$4,IF(Consolidação!AD43+K42+R42+AK42&lt;0,Consolidação!AC$4,IF(Consolidação!AG43+K42+R42+AK42&lt;0,Consolidação!AF$4,IF(Consolidação!AJ43+K42+R42+AK42&lt;0,Consolidação!AI$4,IF(Consolidação!AM43+K42+R42+AK42&lt;0,Consolidação!AL$4,IF(Consolidação!AP43+K42+R42+AK42&lt;0,Consolidação!AO$4,IF(Consolidação!AS43+K42+R42+AK42&lt;0,Consolidação!AR$4,IF(Consolidação!AV43+K42+R42+AK42&lt;0,Consolidação!AU$4,"ITEM OK"))))))))))))))</f>
        <v>ITEM OK</v>
      </c>
      <c r="Y42" s="418" t="str">
        <f t="shared" si="8"/>
        <v/>
      </c>
      <c r="Z42" s="419"/>
      <c r="AA42" s="399"/>
      <c r="AB42" s="420"/>
      <c r="AC42" s="418" t="str">
        <f t="shared" si="9"/>
        <v/>
      </c>
      <c r="AD42" s="419"/>
      <c r="AE42" s="399"/>
      <c r="AF42" s="420"/>
      <c r="AG42" s="418" t="str">
        <f t="shared" ca="1" si="10"/>
        <v/>
      </c>
      <c r="AH42" s="419"/>
      <c r="AI42" s="399"/>
      <c r="AK42" s="399"/>
      <c r="AL42" s="413"/>
      <c r="AM42" s="399">
        <f t="shared" si="11"/>
        <v>0.315</v>
      </c>
      <c r="AO42" s="399"/>
      <c r="AP42" s="44"/>
    </row>
    <row r="43" spans="1:42" x14ac:dyDescent="0.3">
      <c r="A43" s="414">
        <v>2378</v>
      </c>
      <c r="B43" s="194"/>
      <c r="C43" s="444">
        <f>Consolidação!C44</f>
        <v>2.31</v>
      </c>
      <c r="D43" s="422" t="s">
        <v>1</v>
      </c>
      <c r="E43" s="597">
        <f>Consolidação!E44</f>
        <v>0</v>
      </c>
      <c r="F43" s="399">
        <f>Consolidação!AV44</f>
        <v>2.31</v>
      </c>
      <c r="G43" s="415" t="str">
        <f>IF(Consolidação!I44&lt;0,Consolidação!H$4,IF(Consolidação!L44&lt;0,Consolidação!K$4,IF(Consolidação!O44&lt;0,Consolidação!N$4,IF(Consolidação!R44&lt;0,Consolidação!Q$4,IF(Consolidação!U44&lt;0,Consolidação!T$4,IF(Consolidação!X44&lt;0,Consolidação!W$4,IF(Consolidação!AA44&lt;0,Consolidação!Z$4,IF(Consolidação!AD44&lt;0,Consolidação!AC$4,IF(Consolidação!AG44&lt;0,Consolidação!AF$4,IF(Consolidação!AJ44&lt;0,Consolidação!AI$4,IF(Consolidação!AM44&lt;0,Consolidação!AL$4,IF(Consolidação!AP44&lt;0,Consolidação!AO$4,IF(Consolidação!AS44&lt;0,Consolidação!AR$4,IF(Consolidação!AV44&lt;0,Consolidação!AU$4,"ITEM OK"))))))))))))))</f>
        <v>ITEM OK</v>
      </c>
      <c r="H43" s="415" t="str">
        <f>IF(Consolidação!I44+AA43+AK43&lt;0,Consolidação!H$4+AK43,IF(Consolidação!L44+AA43+AK43&lt;0,Consolidação!K$4,IF(Consolidação!O44+AA43+AK43&lt;0,Consolidação!N$4,IF(Consolidação!R44+AA43+AK43&lt;0,Consolidação!Q$4,IF(Consolidação!U44+AA43+AK43&lt;0,Consolidação!T$4,IF(Consolidação!X44+AA43+AK43&lt;0,Consolidação!W$4,IF(Consolidação!AA44+AA43+AK43&lt;0,Consolidação!Z$4,IF(Consolidação!AD44+AA43+AK43&lt;0,Consolidação!AC$4,IF(Consolidação!AG44+AA43+AK43&lt;0,Consolidação!AF$4,IF(Consolidação!AJ44+AA43+AK43&lt;0,Consolidação!AI$4,IF(Consolidação!AM44+AA43+AK43&lt;0,Consolidação!AL$4,IF(Consolidação!AP44+AA43+AK43&lt;0,Consolidação!AO$4,IF(Consolidação!AS44+AA43+AK43&lt;0,Consolidação!AR$4,IF(Consolidação!AV44+AA43+AK43&lt;0,Consolidação!AU$4,"ITEM OK"))))))))))))))</f>
        <v>ITEM OK</v>
      </c>
      <c r="J43" s="399"/>
      <c r="K43" s="538"/>
      <c r="L43" s="416"/>
      <c r="M43" s="430"/>
      <c r="N43" s="430"/>
      <c r="P43" s="399"/>
      <c r="Q43" s="399"/>
      <c r="R43" s="538"/>
      <c r="S43" s="416"/>
      <c r="T43" s="430"/>
      <c r="U43" s="430"/>
      <c r="W43" s="415" t="str">
        <f>IF(Consolidação!I44+K43+R43+AK43&lt;0,Consolidação!H$4,IF(Consolidação!L44+K43+R43+AK43&lt;0,Consolidação!K$4,IF(Consolidação!O44+K43+R43+AK43&lt;0,Consolidação!N$4,IF(Consolidação!R44+K43+R43+AK43&lt;0,Consolidação!Q$4,IF(Consolidação!U44+K43+R43+AK43&lt;0,Consolidação!T$4,IF(Consolidação!X44+K43+R43+AK43&lt;0,Consolidação!W$4,IF(Consolidação!AA44+K43+R43+AK43&lt;0,Consolidação!Z$4,IF(Consolidação!AD44+K43+R43+AK43&lt;0,Consolidação!AC$4,IF(Consolidação!AG44+K43+R43+AK43&lt;0,Consolidação!AF$4,IF(Consolidação!AJ44+K43+R43+AK43&lt;0,Consolidação!AI$4,IF(Consolidação!AM44+K43+R43+AK43&lt;0,Consolidação!AL$4,IF(Consolidação!AP44+K43+R43+AK43&lt;0,Consolidação!AO$4,IF(Consolidação!AS44+K43+R43+AK43&lt;0,Consolidação!AR$4,IF(Consolidação!AV44+K43+R43+AK43&lt;0,Consolidação!AU$4,"ITEM OK"))))))))))))))</f>
        <v>ITEM OK</v>
      </c>
      <c r="Y43" s="418" t="str">
        <f t="shared" si="8"/>
        <v/>
      </c>
      <c r="Z43" s="419"/>
      <c r="AA43" s="399"/>
      <c r="AB43" s="420"/>
      <c r="AC43" s="418" t="str">
        <f t="shared" si="9"/>
        <v/>
      </c>
      <c r="AD43" s="419"/>
      <c r="AE43" s="399"/>
      <c r="AF43" s="420"/>
      <c r="AG43" s="418" t="str">
        <f t="shared" ca="1" si="10"/>
        <v/>
      </c>
      <c r="AH43" s="419"/>
      <c r="AI43" s="399"/>
      <c r="AK43" s="399"/>
      <c r="AL43" s="413"/>
      <c r="AM43" s="399">
        <f t="shared" si="11"/>
        <v>2.31</v>
      </c>
      <c r="AO43" s="399"/>
      <c r="AP43" s="44"/>
    </row>
    <row r="44" spans="1:42" x14ac:dyDescent="0.3">
      <c r="A44" s="475">
        <v>2399</v>
      </c>
      <c r="B44" s="580"/>
      <c r="C44" s="444">
        <f>Consolidação!C45</f>
        <v>24.85</v>
      </c>
      <c r="D44" s="422" t="s">
        <v>1</v>
      </c>
      <c r="E44" s="597">
        <f>Consolidação!E45</f>
        <v>0</v>
      </c>
      <c r="F44" s="399">
        <f>Consolidação!AV45</f>
        <v>24.85</v>
      </c>
      <c r="G44" s="415" t="str">
        <f>IF(Consolidação!I45&lt;0,Consolidação!H$4,IF(Consolidação!L45&lt;0,Consolidação!K$4,IF(Consolidação!O45&lt;0,Consolidação!N$4,IF(Consolidação!R45&lt;0,Consolidação!Q$4,IF(Consolidação!U45&lt;0,Consolidação!T$4,IF(Consolidação!X45&lt;0,Consolidação!W$4,IF(Consolidação!AA45&lt;0,Consolidação!Z$4,IF(Consolidação!AD45&lt;0,Consolidação!AC$4,IF(Consolidação!AG45&lt;0,Consolidação!AF$4,IF(Consolidação!AJ45&lt;0,Consolidação!AI$4,IF(Consolidação!AM45&lt;0,Consolidação!AL$4,IF(Consolidação!AP45&lt;0,Consolidação!AO$4,IF(Consolidação!AS45&lt;0,Consolidação!AR$4,IF(Consolidação!AV45&lt;0,Consolidação!AU$4,"ITEM OK"))))))))))))))</f>
        <v>ITEM OK</v>
      </c>
      <c r="H44" s="415" t="str">
        <f>IF(Consolidação!I45+AA44+AK44&lt;0,Consolidação!H$4+AK44,IF(Consolidação!L45+AA44+AK44&lt;0,Consolidação!K$4,IF(Consolidação!O45+AA44+AK44&lt;0,Consolidação!N$4,IF(Consolidação!R45+AA44+AK44&lt;0,Consolidação!Q$4,IF(Consolidação!U45+AA44+AK44&lt;0,Consolidação!T$4,IF(Consolidação!X45+AA44+AK44&lt;0,Consolidação!W$4,IF(Consolidação!AA45+AA44+AK44&lt;0,Consolidação!Z$4,IF(Consolidação!AD45+AA44+AK44&lt;0,Consolidação!AC$4,IF(Consolidação!AG45+AA44+AK44&lt;0,Consolidação!AF$4,IF(Consolidação!AJ45+AA44+AK44&lt;0,Consolidação!AI$4,IF(Consolidação!AM45+AA44+AK44&lt;0,Consolidação!AL$4,IF(Consolidação!AP45+AA44+AK44&lt;0,Consolidação!AO$4,IF(Consolidação!AS45+AA44+AK44&lt;0,Consolidação!AR$4,IF(Consolidação!AV45+AA44+AK44&lt;0,Consolidação!AU$4,"ITEM OK"))))))))))))))</f>
        <v>ITEM OK</v>
      </c>
      <c r="J44" s="399"/>
      <c r="K44" s="538"/>
      <c r="L44" s="416"/>
      <c r="M44" s="430"/>
      <c r="N44" s="430"/>
      <c r="P44" s="399"/>
      <c r="Q44" s="399"/>
      <c r="R44" s="538"/>
      <c r="S44" s="416"/>
      <c r="T44" s="430"/>
      <c r="U44" s="430"/>
      <c r="W44" s="415" t="str">
        <f>IF(Consolidação!I45+K44+R44+AK44&lt;0,Consolidação!H$4,IF(Consolidação!L45+K44+R44+AK44&lt;0,Consolidação!K$4,IF(Consolidação!O45+K44+R44+AK44&lt;0,Consolidação!N$4,IF(Consolidação!R45+K44+R44+AK44&lt;0,Consolidação!Q$4,IF(Consolidação!U45+K44+R44+AK44&lt;0,Consolidação!T$4,IF(Consolidação!X45+K44+R44+AK44&lt;0,Consolidação!W$4,IF(Consolidação!AA45+K44+R44+AK44&lt;0,Consolidação!Z$4,IF(Consolidação!AD45+K44+R44+AK44&lt;0,Consolidação!AC$4,IF(Consolidação!AG45+K44+R44+AK44&lt;0,Consolidação!AF$4,IF(Consolidação!AJ45+K44+R44+AK44&lt;0,Consolidação!AI$4,IF(Consolidação!AM45+K44+R44+AK44&lt;0,Consolidação!AL$4,IF(Consolidação!AP45+K44+R44+AK44&lt;0,Consolidação!AO$4,IF(Consolidação!AS45+K44+R44+AK44&lt;0,Consolidação!AR$4,IF(Consolidação!AV45+K44+R44+AK44&lt;0,Consolidação!AU$4,"ITEM OK"))))))))))))))</f>
        <v>ITEM OK</v>
      </c>
      <c r="Y44" s="418" t="str">
        <f t="shared" si="8"/>
        <v/>
      </c>
      <c r="Z44" s="419"/>
      <c r="AA44" s="399"/>
      <c r="AB44" s="420"/>
      <c r="AC44" s="418" t="str">
        <f t="shared" si="9"/>
        <v/>
      </c>
      <c r="AD44" s="419"/>
      <c r="AE44" s="399"/>
      <c r="AF44" s="420"/>
      <c r="AG44" s="418" t="str">
        <f t="shared" ca="1" si="10"/>
        <v/>
      </c>
      <c r="AH44" s="419"/>
      <c r="AI44" s="399"/>
      <c r="AK44" s="399"/>
      <c r="AL44" s="413"/>
      <c r="AM44" s="399">
        <f t="shared" si="11"/>
        <v>24.85</v>
      </c>
      <c r="AO44" s="399"/>
      <c r="AP44" s="44"/>
    </row>
    <row r="45" spans="1:42" x14ac:dyDescent="0.3">
      <c r="A45" s="475">
        <v>2400</v>
      </c>
      <c r="B45" s="580"/>
      <c r="C45" s="579">
        <f>Consolidação!C46</f>
        <v>3.6150000000000002</v>
      </c>
      <c r="D45" s="422" t="s">
        <v>1</v>
      </c>
      <c r="E45" s="597">
        <f>Consolidação!E46</f>
        <v>0</v>
      </c>
      <c r="F45" s="399">
        <f>Consolidação!AV46</f>
        <v>3.6150000000000002</v>
      </c>
      <c r="G45" s="415" t="str">
        <f>IF(Consolidação!I46&lt;0,Consolidação!H$4,IF(Consolidação!L46&lt;0,Consolidação!K$4,IF(Consolidação!O46&lt;0,Consolidação!N$4,IF(Consolidação!R46&lt;0,Consolidação!Q$4,IF(Consolidação!U46&lt;0,Consolidação!T$4,IF(Consolidação!X46&lt;0,Consolidação!W$4,IF(Consolidação!AA46&lt;0,Consolidação!Z$4,IF(Consolidação!AD46&lt;0,Consolidação!AC$4,IF(Consolidação!AG46&lt;0,Consolidação!AF$4,IF(Consolidação!AJ46&lt;0,Consolidação!AI$4,IF(Consolidação!AM46&lt;0,Consolidação!AL$4,IF(Consolidação!AP46&lt;0,Consolidação!AO$4,IF(Consolidação!AS46&lt;0,Consolidação!AR$4,IF(Consolidação!AV46&lt;0,Consolidação!AU$4,"ITEM OK"))))))))))))))</f>
        <v>ITEM OK</v>
      </c>
      <c r="H45" s="415" t="str">
        <f>IF(Consolidação!I46+AA45+AK45&lt;0,Consolidação!H$4+AK45,IF(Consolidação!L46+AA45+AK45&lt;0,Consolidação!K$4,IF(Consolidação!O46+AA45+AK45&lt;0,Consolidação!N$4,IF(Consolidação!R46+AA45+AK45&lt;0,Consolidação!Q$4,IF(Consolidação!U46+AA45+AK45&lt;0,Consolidação!T$4,IF(Consolidação!X46+AA45+AK45&lt;0,Consolidação!W$4,IF(Consolidação!AA46+AA45+AK45&lt;0,Consolidação!Z$4,IF(Consolidação!AD46+AA45+AK45&lt;0,Consolidação!AC$4,IF(Consolidação!AG46+AA45+AK45&lt;0,Consolidação!AF$4,IF(Consolidação!AJ46+AA45+AK45&lt;0,Consolidação!AI$4,IF(Consolidação!AM46+AA45+AK45&lt;0,Consolidação!AL$4,IF(Consolidação!AP46+AA45+AK45&lt;0,Consolidação!AO$4,IF(Consolidação!AS46+AA45+AK45&lt;0,Consolidação!AR$4,IF(Consolidação!AV46+AA45+AK45&lt;0,Consolidação!AU$4,"ITEM OK"))))))))))))))</f>
        <v>ITEM OK</v>
      </c>
      <c r="J45" s="399"/>
      <c r="K45" s="538"/>
      <c r="L45" s="416"/>
      <c r="M45" s="430"/>
      <c r="N45" s="430"/>
      <c r="P45" s="399">
        <v>155</v>
      </c>
      <c r="Q45" s="399"/>
      <c r="R45" s="538">
        <v>155</v>
      </c>
      <c r="S45" s="416">
        <v>45651</v>
      </c>
      <c r="T45" s="430">
        <v>120828.5</v>
      </c>
      <c r="U45" s="430">
        <v>779.54</v>
      </c>
      <c r="W45" s="415" t="str">
        <f>IF(Consolidação!I46+K45+R45+AK45&lt;0,Consolidação!H$4,IF(Consolidação!L46+K45+R45+AK45&lt;0,Consolidação!K$4,IF(Consolidação!O46+K45+R45+AK45&lt;0,Consolidação!N$4,IF(Consolidação!R46+K45+R45+AK45&lt;0,Consolidação!Q$4,IF(Consolidação!U46+K45+R45+AK45&lt;0,Consolidação!T$4,IF(Consolidação!X46+K45+R45+AK45&lt;0,Consolidação!W$4,IF(Consolidação!AA46+K45+R45+AK45&lt;0,Consolidação!Z$4,IF(Consolidação!AD46+K45+R45+AK45&lt;0,Consolidação!AC$4,IF(Consolidação!AG46+K45+R45+AK45&lt;0,Consolidação!AF$4,IF(Consolidação!AJ46+K45+R45+AK45&lt;0,Consolidação!AI$4,IF(Consolidação!AM46+K45+R45+AK45&lt;0,Consolidação!AL$4,IF(Consolidação!AP46+K45+R45+AK45&lt;0,Consolidação!AO$4,IF(Consolidação!AS46+K45+R45+AK45&lt;0,Consolidação!AR$4,IF(Consolidação!AV46+K45+R45+AK45&lt;0,Consolidação!AU$4,"ITEM OK"))))))))))))))</f>
        <v>ITEM OK</v>
      </c>
      <c r="Y45" s="418" t="str">
        <f t="shared" si="8"/>
        <v/>
      </c>
      <c r="Z45" s="419"/>
      <c r="AA45" s="399"/>
      <c r="AB45" s="420"/>
      <c r="AC45" s="418" t="str">
        <f t="shared" si="9"/>
        <v/>
      </c>
      <c r="AD45" s="419"/>
      <c r="AE45" s="399"/>
      <c r="AF45" s="420"/>
      <c r="AG45" s="418" t="str">
        <f t="shared" ca="1" si="10"/>
        <v/>
      </c>
      <c r="AH45" s="419"/>
      <c r="AI45" s="399"/>
      <c r="AK45" s="399"/>
      <c r="AL45" s="413"/>
      <c r="AM45" s="399">
        <f t="shared" si="11"/>
        <v>158.61500000000001</v>
      </c>
      <c r="AO45" s="399"/>
      <c r="AP45" s="44"/>
    </row>
    <row r="46" spans="1:42" x14ac:dyDescent="0.3">
      <c r="A46" s="436"/>
      <c r="B46" s="442"/>
      <c r="C46" s="447"/>
      <c r="D46" s="437"/>
      <c r="E46" s="437"/>
      <c r="F46" s="437"/>
      <c r="G46" s="413"/>
      <c r="H46" s="413"/>
      <c r="J46" s="426"/>
      <c r="K46" s="413"/>
      <c r="L46" s="413"/>
      <c r="M46" s="413"/>
      <c r="N46" s="413"/>
      <c r="P46" s="426"/>
      <c r="Q46" s="426"/>
      <c r="R46" s="413"/>
      <c r="S46" s="413"/>
      <c r="T46" s="413"/>
      <c r="U46" s="413"/>
      <c r="W46" s="413"/>
      <c r="Y46" s="413"/>
      <c r="Z46" s="427"/>
      <c r="AA46" s="425"/>
      <c r="AB46" s="413"/>
      <c r="AC46" s="413"/>
      <c r="AD46" s="427"/>
      <c r="AE46" s="426"/>
      <c r="AF46" s="413"/>
      <c r="AG46" s="413"/>
      <c r="AH46" s="427"/>
      <c r="AI46" s="426"/>
      <c r="AK46" s="413"/>
      <c r="AL46" s="413"/>
      <c r="AM46" s="413"/>
      <c r="AO46" s="413"/>
      <c r="AP46" s="413"/>
    </row>
    <row r="47" spans="1:42" x14ac:dyDescent="0.3">
      <c r="A47" s="44">
        <v>11317</v>
      </c>
      <c r="B47" s="194"/>
      <c r="C47" s="448">
        <f>Consolidação!C55</f>
        <v>0</v>
      </c>
      <c r="D47" s="249" t="s">
        <v>2</v>
      </c>
      <c r="E47" s="598">
        <f>Consolidação!E55</f>
        <v>0</v>
      </c>
      <c r="F47" s="400">
        <f>Consolidação!AV55</f>
        <v>0</v>
      </c>
      <c r="G47" s="415" t="str">
        <f>IF(Consolidação!I55&lt;0,Consolidação!H$4,IF(Consolidação!L55&lt;0,Consolidação!K$4,IF(Consolidação!O55&lt;0,Consolidação!N$4,IF(Consolidação!R55&lt;0,Consolidação!Q$4,IF(Consolidação!U55&lt;0,Consolidação!T$4,IF(Consolidação!X55&lt;0,Consolidação!W$4,IF(Consolidação!AA55&lt;0,Consolidação!Z$4,IF(Consolidação!AD55&lt;0,Consolidação!AC$4,IF(Consolidação!AG55&lt;0,Consolidação!AF$4,IF(Consolidação!AJ55&lt;0,Consolidação!AI$4,IF(Consolidação!AM55&lt;0,Consolidação!AL$4,IF(Consolidação!AP55&lt;0,Consolidação!AO$4,IF(Consolidação!AS55&lt;0,Consolidação!AR$4,IF(Consolidação!AV55&lt;0,Consolidação!AU$4,"ITEM OK"))))))))))))))</f>
        <v>ITEM OK</v>
      </c>
      <c r="H47" s="415" t="str">
        <f>IF(Consolidação!I55+AA47+AK47&lt;0,Consolidação!H$4,IF(Consolidação!L55+AA47+AK47&lt;0,Consolidação!K$4,IF(Consolidação!O55+AA47+AK47&lt;0,Consolidação!N$4,IF(Consolidação!R55+AA47+AK47&lt;0,Consolidação!Q$4,IF(Consolidação!U55+AA47+AK47&lt;0,Consolidação!T$4,IF(Consolidação!X55+AA47+AK47&lt;0,Consolidação!W$4,IF(Consolidação!AA55+AA47+AK47&lt;0,Consolidação!Z$4,IF(Consolidação!AD55+AA47+AK47&lt;0,Consolidação!AC$4,IF(Consolidação!AG55+AA47+AK47&lt;0,Consolidação!AF$4,IF(Consolidação!AJ55+AA47+AK47&lt;0,Consolidação!AI$4,IF(Consolidação!AM55+AA47+AK47&lt;0,Consolidação!AL$4,IF(Consolidação!AP55+AA47+AK47&lt;0,Consolidação!AO$4,IF(Consolidação!AS55+AA47+AK47&lt;0,Consolidação!AR$4,IF(Consolidação!AV55+AA47+AK47&lt;0,Consolidação!AU$4,"ITEM OK"))))))))))))))</f>
        <v>ITEM OK</v>
      </c>
      <c r="J47" s="399"/>
      <c r="K47" s="538"/>
      <c r="L47" s="416"/>
      <c r="M47" s="430"/>
      <c r="N47" s="430"/>
      <c r="P47" s="399"/>
      <c r="Q47" s="399"/>
      <c r="R47" s="538"/>
      <c r="S47" s="416"/>
      <c r="T47" s="430"/>
      <c r="U47" s="430"/>
      <c r="W47" s="415" t="str">
        <f>IF(Consolidação!I55+K47+R47+AK47&lt;0,Consolidação!H$4,IF(Consolidação!L55+K47+R47+AK47&lt;0,Consolidação!K$4,IF(Consolidação!O55+K47+R47+AK47&lt;0,Consolidação!N$4,IF(Consolidação!R55+K47+R47+AK47&lt;0,Consolidação!Q$4,IF(Consolidação!U55+K47+R47+AK47&lt;0,Consolidação!T$4,IF(Consolidação!X55+K47+R47+AK47&lt;0,Consolidação!W$4,IF(Consolidação!AA55+K47+R47+AK47&lt;0,Consolidação!Z$4,IF(Consolidação!AD55+K47+R47+AK47&lt;0,Consolidação!AC$4,IF(Consolidação!AG55+K47+R47+AK47&lt;0,Consolidação!AF$4,IF(Consolidação!AJ55+K47+R47+AK47&lt;0,Consolidação!AI$4,IF(Consolidação!AM55+K47+R47+AK47&lt;0,Consolidação!AL$4,IF(Consolidação!AP55+K47+R47+AK47&lt;0,Consolidação!AO$4,IF(Consolidação!AS55+K47+R47+AK47&lt;0,Consolidação!AR$4,IF(Consolidação!AV55+K47+R47+AK47&lt;0,Consolidação!AU$4,"ITEM OK"))))))))))))))</f>
        <v>ITEM OK</v>
      </c>
      <c r="Y47" s="418" t="str">
        <f t="shared" ref="Y47:Y69" si="12">IF(AND((K47+R47)&gt;0,F47&lt;0),EDATE(G47,-2),"")</f>
        <v/>
      </c>
      <c r="Z47" s="419"/>
      <c r="AA47" s="399"/>
      <c r="AB47" s="420"/>
      <c r="AC47" s="418" t="str">
        <f>IF((F47+K47+R47+AI47+AK47)&lt;0,EDATE(W47,-6),"")</f>
        <v/>
      </c>
      <c r="AD47" s="419"/>
      <c r="AE47" s="399"/>
      <c r="AF47" s="420"/>
      <c r="AG47" s="418" t="str">
        <f t="shared" ref="AG47:AG69" ca="1" si="13">IF(AND(Q47=0,S47&gt;=TODAY(),(F47+K47+R47+AE47+AK47)&lt;0,(ABS(F47+K47+R47+AE47+AK47)*U47)&lt;=(0.25*T47)),EDATE(W47,-3),"")</f>
        <v/>
      </c>
      <c r="AH47" s="419"/>
      <c r="AI47" s="399"/>
      <c r="AK47" s="399"/>
      <c r="AL47" s="413"/>
      <c r="AM47" s="399">
        <f>F47+K47+R47+AE47+AI47+AK47</f>
        <v>0</v>
      </c>
      <c r="AO47" s="399"/>
      <c r="AP47" s="44"/>
    </row>
    <row r="48" spans="1:42" x14ac:dyDescent="0.3">
      <c r="A48" s="44">
        <v>11396</v>
      </c>
      <c r="B48" s="194"/>
      <c r="C48" s="448">
        <f>Consolidação!C56</f>
        <v>3.7770000000000001</v>
      </c>
      <c r="D48" s="249" t="s">
        <v>104</v>
      </c>
      <c r="E48" s="598">
        <f>Consolidação!E56</f>
        <v>0</v>
      </c>
      <c r="F48" s="400">
        <f>Consolidação!AV56</f>
        <v>3.7770000000000001</v>
      </c>
      <c r="G48" s="415" t="str">
        <f>IF(Consolidação!I56&lt;0,Consolidação!H$4,IF(Consolidação!L56&lt;0,Consolidação!K$4,IF(Consolidação!O56&lt;0,Consolidação!N$4,IF(Consolidação!R56&lt;0,Consolidação!Q$4,IF(Consolidação!U56&lt;0,Consolidação!T$4,IF(Consolidação!X56&lt;0,Consolidação!W$4,IF(Consolidação!AA56&lt;0,Consolidação!Z$4,IF(Consolidação!AD56&lt;0,Consolidação!AC$4,IF(Consolidação!AG56&lt;0,Consolidação!AF$4,IF(Consolidação!AJ56&lt;0,Consolidação!AI$4,IF(Consolidação!AM56&lt;0,Consolidação!AL$4,IF(Consolidação!AP56&lt;0,Consolidação!AO$4,IF(Consolidação!AS56&lt;0,Consolidação!AR$4,IF(Consolidação!AV56&lt;0,Consolidação!AU$4,"ITEM OK"))))))))))))))</f>
        <v>ITEM OK</v>
      </c>
      <c r="H48" s="415" t="str">
        <f>IF(Consolidação!I56+AA48+AK48&lt;0,Consolidação!H$4,IF(Consolidação!L56+AA48+AK48&lt;0,Consolidação!K$4,IF(Consolidação!O56+AA48+AK48&lt;0,Consolidação!N$4,IF(Consolidação!R56+AA48+AK48&lt;0,Consolidação!Q$4,IF(Consolidação!U56+AA48+AK48&lt;0,Consolidação!T$4,IF(Consolidação!X56+AA48+AK48&lt;0,Consolidação!W$4,IF(Consolidação!AA56+AA48+AK48&lt;0,Consolidação!Z$4,IF(Consolidação!AD56+AA48+AK48&lt;0,Consolidação!AC$4,IF(Consolidação!AG56+AA48+AK48&lt;0,Consolidação!AF$4,IF(Consolidação!AJ56+AA48+AK48&lt;0,Consolidação!AI$4,IF(Consolidação!AM56+AA48+AK48&lt;0,Consolidação!AL$4,IF(Consolidação!AP56+AA48+AK48&lt;0,Consolidação!AO$4,IF(Consolidação!AS56+AA48+AK48&lt;0,Consolidação!AR$4,IF(Consolidação!AV56+AA48+AK48&lt;0,Consolidação!AU$4,"ITEM OK"))))))))))))))</f>
        <v>ITEM OK</v>
      </c>
      <c r="J48" s="399"/>
      <c r="K48" s="538"/>
      <c r="L48" s="416"/>
      <c r="M48" s="430"/>
      <c r="N48" s="430"/>
      <c r="P48" s="399"/>
      <c r="Q48" s="399"/>
      <c r="R48" s="538"/>
      <c r="S48" s="416"/>
      <c r="T48" s="430"/>
      <c r="U48" s="430"/>
      <c r="W48" s="415" t="str">
        <f>IF(Consolidação!I56+K48+R48+AK48&lt;0,Consolidação!H$4,IF(Consolidação!L56+K48+R48+AK48&lt;0,Consolidação!K$4,IF(Consolidação!O56+K48+R48+AK48&lt;0,Consolidação!N$4,IF(Consolidação!R56+K48+R48+AK48&lt;0,Consolidação!Q$4,IF(Consolidação!U56+K48+R48+AK48&lt;0,Consolidação!T$4,IF(Consolidação!X56+K48+R48+AK48&lt;0,Consolidação!W$4,IF(Consolidação!AA56+K48+R48+AK48&lt;0,Consolidação!Z$4,IF(Consolidação!AD56+K48+R48+AK48&lt;0,Consolidação!AC$4,IF(Consolidação!AG56+K48+R48+AK48&lt;0,Consolidação!AF$4,IF(Consolidação!AJ56+K48+R48+AK48&lt;0,Consolidação!AI$4,IF(Consolidação!AM56+K48+R48+AK48&lt;0,Consolidação!AL$4,IF(Consolidação!AP56+K48+R48+AK48&lt;0,Consolidação!AO$4,IF(Consolidação!AS56+K48+R48+AK48&lt;0,Consolidação!AR$4,IF(Consolidação!AV56+K48+R48+AK48&lt;0,Consolidação!AU$4,"ITEM OK"))))))))))))))</f>
        <v>ITEM OK</v>
      </c>
      <c r="Y48" s="418" t="str">
        <f t="shared" si="12"/>
        <v/>
      </c>
      <c r="Z48" s="419"/>
      <c r="AA48" s="399"/>
      <c r="AB48" s="420"/>
      <c r="AC48" s="418" t="str">
        <f>IF((F48+K48+R48+AI48+AK48)&lt;0,EDATE(W48,-6),"")</f>
        <v/>
      </c>
      <c r="AD48" s="419"/>
      <c r="AE48" s="399"/>
      <c r="AF48" s="420"/>
      <c r="AG48" s="418" t="str">
        <f t="shared" ca="1" si="13"/>
        <v/>
      </c>
      <c r="AH48" s="419"/>
      <c r="AI48" s="399"/>
      <c r="AK48" s="399"/>
      <c r="AL48" s="413"/>
      <c r="AM48" s="399">
        <f>F48+K48+R48+AE48+AI48+AK48</f>
        <v>3.7770000000000001</v>
      </c>
      <c r="AO48" s="399"/>
      <c r="AP48" s="44"/>
    </row>
    <row r="49" spans="1:42" x14ac:dyDescent="0.3">
      <c r="A49" s="44">
        <v>11580</v>
      </c>
      <c r="B49" s="194"/>
      <c r="C49" s="448">
        <f>Consolidação!C57</f>
        <v>642</v>
      </c>
      <c r="D49" s="249" t="s">
        <v>2</v>
      </c>
      <c r="E49" s="598">
        <f>Consolidação!E57</f>
        <v>0</v>
      </c>
      <c r="F49" s="400">
        <f>Consolidação!AV57</f>
        <v>132.00034612400003</v>
      </c>
      <c r="G49" s="415" t="str">
        <f>IF(Consolidação!I57&lt;0,Consolidação!H$4,IF(Consolidação!L57&lt;0,Consolidação!K$4,IF(Consolidação!O57&lt;0,Consolidação!N$4,IF(Consolidação!R57&lt;0,Consolidação!Q$4,IF(Consolidação!U57&lt;0,Consolidação!T$4,IF(Consolidação!X57&lt;0,Consolidação!W$4,IF(Consolidação!AA57&lt;0,Consolidação!Z$4,IF(Consolidação!AD57&lt;0,Consolidação!AC$4,IF(Consolidação!AG57&lt;0,Consolidação!AF$4,IF(Consolidação!AJ57&lt;0,Consolidação!AI$4,IF(Consolidação!AM57&lt;0,Consolidação!AL$4,IF(Consolidação!AP57&lt;0,Consolidação!AO$4,IF(Consolidação!AS57&lt;0,Consolidação!AR$4,IF(Consolidação!AV57&lt;0,Consolidação!AU$4,"ITEM OK"))))))))))))))</f>
        <v>ITEM OK</v>
      </c>
      <c r="H49" s="415" t="str">
        <f>IF(Consolidação!I57+AA49+AK49&lt;0,Consolidação!H$4,IF(Consolidação!L57+AA49+AK49&lt;0,Consolidação!K$4,IF(Consolidação!O57+AA49+AK49&lt;0,Consolidação!N$4,IF(Consolidação!R57+AA49+AK49&lt;0,Consolidação!Q$4,IF(Consolidação!U57+AA49+AK49&lt;0,Consolidação!T$4,IF(Consolidação!X57+AA49+AK49&lt;0,Consolidação!W$4,IF(Consolidação!AA57+AA49+AK49&lt;0,Consolidação!Z$4,IF(Consolidação!AD57+AA49+AK49&lt;0,Consolidação!AC$4,IF(Consolidação!AG57+AA49+AK49&lt;0,Consolidação!AF$4,IF(Consolidação!AJ57+AA49+AK49&lt;0,Consolidação!AI$4,IF(Consolidação!AM57+AA49+AK49&lt;0,Consolidação!AL$4,IF(Consolidação!AP57+AA49+AK49&lt;0,Consolidação!AO$4,IF(Consolidação!AS57+AA49+AK49&lt;0,Consolidação!AR$4,IF(Consolidação!AV57+AA49+AK49&lt;0,Consolidação!AU$4,"ITEM OK"))))))))))))))</f>
        <v>ITEM OK</v>
      </c>
      <c r="J49" s="399"/>
      <c r="K49" s="538"/>
      <c r="L49" s="416"/>
      <c r="M49" s="417"/>
      <c r="N49" s="417"/>
      <c r="P49" s="399"/>
      <c r="Q49" s="399"/>
      <c r="R49" s="538"/>
      <c r="S49" s="416"/>
      <c r="T49" s="417"/>
      <c r="U49" s="417"/>
      <c r="W49" s="415" t="str">
        <f>IF(Consolidação!I57+K49+R49+AK49&lt;0,Consolidação!H$4,IF(Consolidação!L57+K49+R49+AK49&lt;0,Consolidação!K$4,IF(Consolidação!O57+K49+R49+AK49&lt;0,Consolidação!N$4,IF(Consolidação!R57+K49+R49+AK49&lt;0,Consolidação!Q$4,IF(Consolidação!U57+K49+R49+AK49&lt;0,Consolidação!T$4,IF(Consolidação!X57+K49+R49+AK49&lt;0,Consolidação!W$4,IF(Consolidação!AA57+K49+R49+AK49&lt;0,Consolidação!Z$4,IF(Consolidação!AD57+K49+R49+AK49&lt;0,Consolidação!AC$4,IF(Consolidação!AG57+K49+R49+AK49&lt;0,Consolidação!AF$4,IF(Consolidação!AJ57+K49+R49+AK49&lt;0,Consolidação!AI$4,IF(Consolidação!AM57+K49+R49+AK49&lt;0,Consolidação!AL$4,IF(Consolidação!AP57+K49+R49+AK49&lt;0,Consolidação!AO$4,IF(Consolidação!AS57+K49+R49+AK49&lt;0,Consolidação!AR$4,IF(Consolidação!AV57+K49+R49+AK49&lt;0,Consolidação!AU$4,"ITEM OK"))))))))))))))</f>
        <v>ITEM OK</v>
      </c>
      <c r="Y49" s="418" t="str">
        <f t="shared" si="12"/>
        <v/>
      </c>
      <c r="Z49" s="419"/>
      <c r="AA49" s="399"/>
      <c r="AB49" s="420"/>
      <c r="AC49" s="418" t="str">
        <f t="shared" ref="AC49:AC97" si="14">IF((F49+K49+R49+AI49+AK49)&lt;0,EDATE(W49,-6),"")</f>
        <v/>
      </c>
      <c r="AD49" s="419"/>
      <c r="AE49" s="399"/>
      <c r="AF49" s="420"/>
      <c r="AG49" s="418" t="str">
        <f t="shared" ca="1" si="13"/>
        <v/>
      </c>
      <c r="AH49" s="419"/>
      <c r="AI49" s="399"/>
      <c r="AK49" s="399"/>
      <c r="AL49" s="413"/>
      <c r="AM49" s="399">
        <f t="shared" ref="AM49:AM97" si="15">F49+K49+R49+AE49+AI49+AK49</f>
        <v>132.00034612400003</v>
      </c>
      <c r="AO49" s="399"/>
      <c r="AP49" s="44">
        <v>3.625</v>
      </c>
    </row>
    <row r="50" spans="1:42" x14ac:dyDescent="0.3">
      <c r="A50" s="44">
        <v>11687</v>
      </c>
      <c r="B50" s="107"/>
      <c r="C50" s="448">
        <f>Consolidação!C58</f>
        <v>0.38500000000000001</v>
      </c>
      <c r="D50" s="249" t="s">
        <v>104</v>
      </c>
      <c r="E50" s="598">
        <f>Consolidação!E58</f>
        <v>0</v>
      </c>
      <c r="F50" s="400">
        <f>Consolidação!AV58</f>
        <v>0.38500000000000001</v>
      </c>
      <c r="G50" s="415" t="str">
        <f>IF(Consolidação!I58&lt;0,Consolidação!H$4,IF(Consolidação!L58&lt;0,Consolidação!K$4,IF(Consolidação!O58&lt;0,Consolidação!N$4,IF(Consolidação!R58&lt;0,Consolidação!Q$4,IF(Consolidação!U58&lt;0,Consolidação!T$4,IF(Consolidação!X58&lt;0,Consolidação!W$4,IF(Consolidação!AA58&lt;0,Consolidação!Z$4,IF(Consolidação!AD58&lt;0,Consolidação!AC$4,IF(Consolidação!AG58&lt;0,Consolidação!AF$4,IF(Consolidação!AJ58&lt;0,Consolidação!AI$4,IF(Consolidação!AM58&lt;0,Consolidação!AL$4,IF(Consolidação!AP58&lt;0,Consolidação!AO$4,IF(Consolidação!AS58&lt;0,Consolidação!AR$4,IF(Consolidação!AV58&lt;0,Consolidação!AU$4,"ITEM OK"))))))))))))))</f>
        <v>ITEM OK</v>
      </c>
      <c r="H50" s="415" t="str">
        <f>IF(Consolidação!I58+AA50+AK50&lt;0,Consolidação!H$4,IF(Consolidação!L58+AA50+AK50&lt;0,Consolidação!K$4,IF(Consolidação!O58+AA50+AK50&lt;0,Consolidação!N$4,IF(Consolidação!R58+AA50+AK50&lt;0,Consolidação!Q$4,IF(Consolidação!U58+AA50+AK50&lt;0,Consolidação!T$4,IF(Consolidação!X58+AA50+AK50&lt;0,Consolidação!W$4,IF(Consolidação!AA58+AA50+AK50&lt;0,Consolidação!Z$4,IF(Consolidação!AD58+AA50+AK50&lt;0,Consolidação!AC$4,IF(Consolidação!AG58+AA50+AK50&lt;0,Consolidação!AF$4,IF(Consolidação!AJ58+AA50+AK50&lt;0,Consolidação!AI$4,IF(Consolidação!AM58+AA50+AK50&lt;0,Consolidação!AL$4,IF(Consolidação!AP58+AA50+AK50&lt;0,Consolidação!AO$4,IF(Consolidação!AS58+AA50+AK50&lt;0,Consolidação!AR$4,IF(Consolidação!AV58+AA50+AK50&lt;0,Consolidação!AU$4,"ITEM OK"))))))))))))))</f>
        <v>ITEM OK</v>
      </c>
      <c r="J50" s="399"/>
      <c r="K50" s="538"/>
      <c r="L50" s="416"/>
      <c r="M50" s="417"/>
      <c r="N50" s="417"/>
      <c r="P50" s="399"/>
      <c r="Q50" s="399"/>
      <c r="R50" s="538"/>
      <c r="S50" s="416"/>
      <c r="T50" s="417"/>
      <c r="U50" s="417"/>
      <c r="W50" s="415" t="str">
        <f>IF(Consolidação!I58+K50+R50+AK50&lt;0,Consolidação!H$4,IF(Consolidação!L58+K50+R50+AK50&lt;0,Consolidação!K$4,IF(Consolidação!O58+K50+R50+AK50&lt;0,Consolidação!N$4,IF(Consolidação!R58+K50+R50+AK50&lt;0,Consolidação!Q$4,IF(Consolidação!U58+K50+R50+AK50&lt;0,Consolidação!T$4,IF(Consolidação!X58+K50+R50+AK50&lt;0,Consolidação!W$4,IF(Consolidação!AA58+K50+R50+AK50&lt;0,Consolidação!Z$4,IF(Consolidação!AD58+K50+R50+AK50&lt;0,Consolidação!AC$4,IF(Consolidação!AG58+K50+R50+AK50&lt;0,Consolidação!AF$4,IF(Consolidação!AJ58+K50+R50+AK50&lt;0,Consolidação!AI$4,IF(Consolidação!AM58+K50+R50+AK50&lt;0,Consolidação!AL$4,IF(Consolidação!AP58+K50+R50+AK50&lt;0,Consolidação!AO$4,IF(Consolidação!AS58+K50+R50+AK50&lt;0,Consolidação!AR$4,IF(Consolidação!AV58+K50+R50+AK50&lt;0,Consolidação!AU$4,"ITEM OK"))))))))))))))</f>
        <v>ITEM OK</v>
      </c>
      <c r="Y50" s="418" t="str">
        <f t="shared" si="12"/>
        <v/>
      </c>
      <c r="Z50" s="419"/>
      <c r="AA50" s="399"/>
      <c r="AB50" s="420"/>
      <c r="AC50" s="418" t="str">
        <f t="shared" si="14"/>
        <v/>
      </c>
      <c r="AD50" s="419"/>
      <c r="AE50" s="399"/>
      <c r="AF50" s="420"/>
      <c r="AG50" s="418" t="str">
        <f t="shared" ca="1" si="13"/>
        <v/>
      </c>
      <c r="AH50" s="419"/>
      <c r="AI50" s="399"/>
      <c r="AK50" s="399"/>
      <c r="AL50" s="413"/>
      <c r="AM50" s="399">
        <f t="shared" si="15"/>
        <v>0.38500000000000001</v>
      </c>
      <c r="AO50" s="399"/>
      <c r="AP50" s="44"/>
    </row>
    <row r="51" spans="1:42" x14ac:dyDescent="0.3">
      <c r="A51" s="44">
        <v>11744</v>
      </c>
      <c r="B51" s="194"/>
      <c r="C51" s="448">
        <f>Consolidação!C59</f>
        <v>8267</v>
      </c>
      <c r="D51" s="249" t="s">
        <v>2</v>
      </c>
      <c r="E51" s="598">
        <f>Consolidação!E59</f>
        <v>0</v>
      </c>
      <c r="F51" s="400">
        <f>Consolidação!AV59</f>
        <v>6267</v>
      </c>
      <c r="G51" s="415" t="str">
        <f>IF(Consolidação!I59&lt;0,Consolidação!H$4,IF(Consolidação!L59&lt;0,Consolidação!K$4,IF(Consolidação!O59&lt;0,Consolidação!N$4,IF(Consolidação!R59&lt;0,Consolidação!Q$4,IF(Consolidação!U59&lt;0,Consolidação!T$4,IF(Consolidação!X59&lt;0,Consolidação!W$4,IF(Consolidação!AA59&lt;0,Consolidação!Z$4,IF(Consolidação!AD59&lt;0,Consolidação!AC$4,IF(Consolidação!AG59&lt;0,Consolidação!AF$4,IF(Consolidação!AJ59&lt;0,Consolidação!AI$4,IF(Consolidação!AM59&lt;0,Consolidação!AL$4,IF(Consolidação!AP59&lt;0,Consolidação!AO$4,IF(Consolidação!AS59&lt;0,Consolidação!AR$4,IF(Consolidação!AV59&lt;0,Consolidação!AU$4,"ITEM OK"))))))))))))))</f>
        <v>ITEM OK</v>
      </c>
      <c r="H51" s="415" t="str">
        <f>IF(Consolidação!I59+AA51+AK51&lt;0,Consolidação!H$4,IF(Consolidação!L59+AA51+AK51&lt;0,Consolidação!K$4,IF(Consolidação!O59+AA51+AK51&lt;0,Consolidação!N$4,IF(Consolidação!R59+AA51+AK51&lt;0,Consolidação!Q$4,IF(Consolidação!U59+AA51+AK51&lt;0,Consolidação!T$4,IF(Consolidação!X59+AA51+AK51&lt;0,Consolidação!W$4,IF(Consolidação!AA59+AA51+AK51&lt;0,Consolidação!Z$4,IF(Consolidação!AD59+AA51+AK51&lt;0,Consolidação!AC$4,IF(Consolidação!AG59+AA51+AK51&lt;0,Consolidação!AF$4,IF(Consolidação!AJ59+AA51+AK51&lt;0,Consolidação!AI$4,IF(Consolidação!AM59+AA51+AK51&lt;0,Consolidação!AL$4,IF(Consolidação!AP59+AA51+AK51&lt;0,Consolidação!AO$4,IF(Consolidação!AS59+AA51+AK51&lt;0,Consolidação!AR$4,IF(Consolidação!AV59+AA51+AK51&lt;0,Consolidação!AU$4,"ITEM OK"))))))))))))))</f>
        <v>ITEM OK</v>
      </c>
      <c r="J51" s="399"/>
      <c r="K51" s="538"/>
      <c r="L51" s="416"/>
      <c r="M51" s="417"/>
      <c r="N51" s="417"/>
      <c r="P51" s="399"/>
      <c r="Q51" s="399"/>
      <c r="R51" s="538"/>
      <c r="S51" s="416"/>
      <c r="T51" s="417"/>
      <c r="U51" s="417"/>
      <c r="W51" s="415" t="str">
        <f>IF(Consolidação!I59+K51+R51+AK51&lt;0,Consolidação!H$4,IF(Consolidação!L59+K51+R51+AK51&lt;0,Consolidação!K$4,IF(Consolidação!O59+K51+R51+AK51&lt;0,Consolidação!N$4,IF(Consolidação!R59+K51+R51+AK51&lt;0,Consolidação!Q$4,IF(Consolidação!U59+K51+R51+AK51&lt;0,Consolidação!T$4,IF(Consolidação!X59+K51+R51+AK51&lt;0,Consolidação!W$4,IF(Consolidação!AA59+K51+R51+AK51&lt;0,Consolidação!Z$4,IF(Consolidação!AD59+K51+R51+AK51&lt;0,Consolidação!AC$4,IF(Consolidação!AG59+K51+R51+AK51&lt;0,Consolidação!AF$4,IF(Consolidação!AJ59+K51+R51+AK51&lt;0,Consolidação!AI$4,IF(Consolidação!AM59+K51+R51+AK51&lt;0,Consolidação!AL$4,IF(Consolidação!AP59+K51+R51+AK51&lt;0,Consolidação!AO$4,IF(Consolidação!AS59+K51+R51+AK51&lt;0,Consolidação!AR$4,IF(Consolidação!AV59+K51+R51+AK51&lt;0,Consolidação!AU$4,"ITEM OK"))))))))))))))</f>
        <v>ITEM OK</v>
      </c>
      <c r="Y51" s="418" t="str">
        <f t="shared" si="12"/>
        <v/>
      </c>
      <c r="Z51" s="419"/>
      <c r="AA51" s="399"/>
      <c r="AB51" s="420"/>
      <c r="AC51" s="418" t="str">
        <f t="shared" si="14"/>
        <v/>
      </c>
      <c r="AD51" s="419"/>
      <c r="AE51" s="399"/>
      <c r="AF51" s="420"/>
      <c r="AG51" s="418" t="str">
        <f t="shared" ca="1" si="13"/>
        <v/>
      </c>
      <c r="AH51" s="419"/>
      <c r="AI51" s="399"/>
      <c r="AK51" s="399"/>
      <c r="AL51" s="413"/>
      <c r="AM51" s="399">
        <f t="shared" si="15"/>
        <v>6267</v>
      </c>
      <c r="AO51" s="399"/>
      <c r="AP51" s="44"/>
    </row>
    <row r="52" spans="1:42" ht="15.75" customHeight="1" x14ac:dyDescent="0.3">
      <c r="A52" s="44">
        <v>11747</v>
      </c>
      <c r="B52" s="194"/>
      <c r="C52" s="448">
        <f>Consolidação!C60</f>
        <v>0.82</v>
      </c>
      <c r="D52" s="249" t="s">
        <v>104</v>
      </c>
      <c r="E52" s="598">
        <f>Consolidação!E60</f>
        <v>0</v>
      </c>
      <c r="F52" s="400">
        <f>Consolidação!AV60</f>
        <v>-1.1800000000000002</v>
      </c>
      <c r="G52" s="415">
        <f>IF(Consolidação!I60&lt;0,Consolidação!H$4,IF(Consolidação!L60&lt;0,Consolidação!K$4,IF(Consolidação!O60&lt;0,Consolidação!N$4,IF(Consolidação!R60&lt;0,Consolidação!Q$4,IF(Consolidação!U60&lt;0,Consolidação!T$4,IF(Consolidação!X60&lt;0,Consolidação!W$4,IF(Consolidação!AA60&lt;0,Consolidação!Z$4,IF(Consolidação!AD60&lt;0,Consolidação!AC$4,IF(Consolidação!AG60&lt;0,Consolidação!AF$4,IF(Consolidação!AJ60&lt;0,Consolidação!AI$4,IF(Consolidação!AM60&lt;0,Consolidação!AL$4,IF(Consolidação!AP60&lt;0,Consolidação!AO$4,IF(Consolidação!AS60&lt;0,Consolidação!AR$4,IF(Consolidação!AV60&lt;0,Consolidação!AU$4,"ITEM OK"))))))))))))))</f>
        <v>45413</v>
      </c>
      <c r="H52" s="415">
        <f>IF(Consolidação!I60+AA52+AK52&lt;0,Consolidação!H$4,IF(Consolidação!L60+AA52+AK52&lt;0,Consolidação!K$4,IF(Consolidação!O60+AA52+AK52&lt;0,Consolidação!N$4,IF(Consolidação!R60+AA52+AK52&lt;0,Consolidação!Q$4,IF(Consolidação!U60+AA52+AK52&lt;0,Consolidação!T$4,IF(Consolidação!X60+AA52+AK52&lt;0,Consolidação!W$4,IF(Consolidação!AA60+AA52+AK52&lt;0,Consolidação!Z$4,IF(Consolidação!AD60+AA52+AK52&lt;0,Consolidação!AC$4,IF(Consolidação!AG60+AA52+AK52&lt;0,Consolidação!AF$4,IF(Consolidação!AJ60+AA52+AK52&lt;0,Consolidação!AI$4,IF(Consolidação!AM60+AA52+AK52&lt;0,Consolidação!AL$4,IF(Consolidação!AP60+AA52+AK52&lt;0,Consolidação!AO$4,IF(Consolidação!AS60+AA52+AK52&lt;0,Consolidação!AR$4,IF(Consolidação!AV60+AA52+AK52&lt;0,Consolidação!AU$4,"ITEM OK"))))))))))))))</f>
        <v>45413</v>
      </c>
      <c r="J52" s="399"/>
      <c r="K52" s="538"/>
      <c r="L52" s="416"/>
      <c r="M52" s="417"/>
      <c r="N52" s="417"/>
      <c r="P52" s="399"/>
      <c r="Q52" s="399"/>
      <c r="R52" s="538"/>
      <c r="S52" s="416"/>
      <c r="T52" s="417"/>
      <c r="U52" s="417"/>
      <c r="W52" s="415">
        <f>IF(Consolidação!I60+K52+R52+AK52&lt;0,Consolidação!H$4,IF(Consolidação!L60+K52+R52+AK52&lt;0,Consolidação!K$4,IF(Consolidação!O60+K52+R52+AK52&lt;0,Consolidação!N$4,IF(Consolidação!R60+K52+R52+AK52&lt;0,Consolidação!Q$4,IF(Consolidação!U60+K52+R52+AK52&lt;0,Consolidação!T$4,IF(Consolidação!X60+K52+R52+AK52&lt;0,Consolidação!W$4,IF(Consolidação!AA60+K52+R52+AK52&lt;0,Consolidação!Z$4,IF(Consolidação!AD60+K52+R52+AK52&lt;0,Consolidação!AC$4,IF(Consolidação!AG60+K52+R52+AK52&lt;0,Consolidação!AF$4,IF(Consolidação!AJ60+K52+R52+AK52&lt;0,Consolidação!AI$4,IF(Consolidação!AM60+K52+R52+AK52&lt;0,Consolidação!AL$4,IF(Consolidação!AP60+K52+R52+AK52&lt;0,Consolidação!AO$4,IF(Consolidação!AS60+K52+R52+AK52&lt;0,Consolidação!AR$4,IF(Consolidação!AV60+K52+R52+AK52&lt;0,Consolidação!AU$4,"ITEM OK"))))))))))))))</f>
        <v>45413</v>
      </c>
      <c r="Y52" s="418" t="str">
        <f t="shared" si="12"/>
        <v/>
      </c>
      <c r="Z52" s="419"/>
      <c r="AA52" s="399"/>
      <c r="AB52" s="420"/>
      <c r="AC52" s="418">
        <f t="shared" si="14"/>
        <v>45231</v>
      </c>
      <c r="AD52" s="419"/>
      <c r="AE52" s="399"/>
      <c r="AF52" s="420"/>
      <c r="AG52" s="418" t="str">
        <f t="shared" ca="1" si="13"/>
        <v/>
      </c>
      <c r="AH52" s="419"/>
      <c r="AI52" s="399"/>
      <c r="AK52" s="399"/>
      <c r="AL52" s="413"/>
      <c r="AM52" s="399">
        <f t="shared" si="15"/>
        <v>-1.1800000000000002</v>
      </c>
      <c r="AO52" s="399"/>
      <c r="AP52" s="44"/>
    </row>
    <row r="53" spans="1:42" x14ac:dyDescent="0.3">
      <c r="A53" s="44">
        <v>11748</v>
      </c>
      <c r="B53" s="194"/>
      <c r="C53" s="448">
        <f>Consolidação!C61</f>
        <v>0</v>
      </c>
      <c r="D53" s="249" t="s">
        <v>104</v>
      </c>
      <c r="E53" s="598">
        <f>Consolidação!E61</f>
        <v>0</v>
      </c>
      <c r="F53" s="400">
        <f>Consolidação!AV61</f>
        <v>0</v>
      </c>
      <c r="G53" s="415" t="str">
        <f>IF(Consolidação!I61&lt;0,Consolidação!H$4,IF(Consolidação!L61&lt;0,Consolidação!K$4,IF(Consolidação!O61&lt;0,Consolidação!N$4,IF(Consolidação!R61&lt;0,Consolidação!Q$4,IF(Consolidação!U61&lt;0,Consolidação!T$4,IF(Consolidação!X61&lt;0,Consolidação!W$4,IF(Consolidação!AA61&lt;0,Consolidação!Z$4,IF(Consolidação!AD61&lt;0,Consolidação!AC$4,IF(Consolidação!AG61&lt;0,Consolidação!AF$4,IF(Consolidação!AJ61&lt;0,Consolidação!AI$4,IF(Consolidação!AM61&lt;0,Consolidação!AL$4,IF(Consolidação!AP61&lt;0,Consolidação!AO$4,IF(Consolidação!AS61&lt;0,Consolidação!AR$4,IF(Consolidação!AV61&lt;0,Consolidação!AU$4,"ITEM OK"))))))))))))))</f>
        <v>ITEM OK</v>
      </c>
      <c r="H53" s="415" t="str">
        <f>IF(Consolidação!I61+AA53+AK53&lt;0,Consolidação!H$4,IF(Consolidação!L61+AA53+AK53&lt;0,Consolidação!K$4,IF(Consolidação!O61+AA53+AK53&lt;0,Consolidação!N$4,IF(Consolidação!R61+AA53+AK53&lt;0,Consolidação!Q$4,IF(Consolidação!U61+AA53+AK53&lt;0,Consolidação!T$4,IF(Consolidação!X61+AA53+AK53&lt;0,Consolidação!W$4,IF(Consolidação!AA61+AA53+AK53&lt;0,Consolidação!Z$4,IF(Consolidação!AD61+AA53+AK53&lt;0,Consolidação!AC$4,IF(Consolidação!AG61+AA53+AK53&lt;0,Consolidação!AF$4,IF(Consolidação!AJ61+AA53+AK53&lt;0,Consolidação!AI$4,IF(Consolidação!AM61+AA53+AK53&lt;0,Consolidação!AL$4,IF(Consolidação!AP61+AA53+AK53&lt;0,Consolidação!AO$4,IF(Consolidação!AS61+AA53+AK53&lt;0,Consolidação!AR$4,IF(Consolidação!AV61+AA53+AK53&lt;0,Consolidação!AU$4,"ITEM OK"))))))))))))))</f>
        <v>ITEM OK</v>
      </c>
      <c r="J53" s="399">
        <v>20</v>
      </c>
      <c r="K53" s="538">
        <v>20</v>
      </c>
      <c r="L53" s="416">
        <v>45247</v>
      </c>
      <c r="M53" s="417">
        <v>1437069.4</v>
      </c>
      <c r="N53" s="417">
        <v>70</v>
      </c>
      <c r="P53" s="399"/>
      <c r="Q53" s="399"/>
      <c r="R53" s="538"/>
      <c r="S53" s="416"/>
      <c r="T53" s="417"/>
      <c r="U53" s="417"/>
      <c r="W53" s="415" t="str">
        <f>IF(Consolidação!I61+K53+R53+AK53&lt;0,Consolidação!H$4,IF(Consolidação!L61+K53+R53+AK53&lt;0,Consolidação!K$4,IF(Consolidação!O61+K53+R53+AK53&lt;0,Consolidação!N$4,IF(Consolidação!R61+K53+R53+AK53&lt;0,Consolidação!Q$4,IF(Consolidação!U61+K53+R53+AK53&lt;0,Consolidação!T$4,IF(Consolidação!X61+K53+R53+AK53&lt;0,Consolidação!W$4,IF(Consolidação!AA61+K53+R53+AK53&lt;0,Consolidação!Z$4,IF(Consolidação!AD61+K53+R53+AK53&lt;0,Consolidação!AC$4,IF(Consolidação!AG61+K53+R53+AK53&lt;0,Consolidação!AF$4,IF(Consolidação!AJ61+K53+R53+AK53&lt;0,Consolidação!AI$4,IF(Consolidação!AM61+K53+R53+AK53&lt;0,Consolidação!AL$4,IF(Consolidação!AP61+K53+R53+AK53&lt;0,Consolidação!AO$4,IF(Consolidação!AS61+K53+R53+AK53&lt;0,Consolidação!AR$4,IF(Consolidação!AV61+K53+R53+AK53&lt;0,Consolidação!AU$4,"ITEM OK"))))))))))))))</f>
        <v>ITEM OK</v>
      </c>
      <c r="Y53" s="418" t="str">
        <f t="shared" si="12"/>
        <v/>
      </c>
      <c r="Z53" s="419"/>
      <c r="AA53" s="399"/>
      <c r="AB53" s="420"/>
      <c r="AC53" s="418" t="str">
        <f t="shared" si="14"/>
        <v/>
      </c>
      <c r="AD53" s="419"/>
      <c r="AE53" s="399"/>
      <c r="AF53" s="420"/>
      <c r="AG53" s="418" t="str">
        <f t="shared" ca="1" si="13"/>
        <v/>
      </c>
      <c r="AH53" s="419"/>
      <c r="AI53" s="399"/>
      <c r="AK53" s="399"/>
      <c r="AL53" s="413"/>
      <c r="AM53" s="399">
        <f t="shared" si="15"/>
        <v>20</v>
      </c>
      <c r="AO53" s="399"/>
      <c r="AP53" s="44"/>
    </row>
    <row r="54" spans="1:42" x14ac:dyDescent="0.3">
      <c r="A54" s="44">
        <v>11760</v>
      </c>
      <c r="B54" s="194"/>
      <c r="C54" s="448">
        <f>Consolidação!C62</f>
        <v>0</v>
      </c>
      <c r="D54" s="249" t="s">
        <v>104</v>
      </c>
      <c r="E54" s="598">
        <f>Consolidação!E62</f>
        <v>0</v>
      </c>
      <c r="F54" s="400">
        <f>Consolidação!AV62</f>
        <v>0</v>
      </c>
      <c r="G54" s="415" t="str">
        <f>IF(Consolidação!I62&lt;0,Consolidação!H$4,IF(Consolidação!L62&lt;0,Consolidação!K$4,IF(Consolidação!O62&lt;0,Consolidação!N$4,IF(Consolidação!R62&lt;0,Consolidação!Q$4,IF(Consolidação!U62&lt;0,Consolidação!T$4,IF(Consolidação!X62&lt;0,Consolidação!W$4,IF(Consolidação!AA62&lt;0,Consolidação!Z$4,IF(Consolidação!AD62&lt;0,Consolidação!AC$4,IF(Consolidação!AG62&lt;0,Consolidação!AF$4,IF(Consolidação!AJ62&lt;0,Consolidação!AI$4,IF(Consolidação!AM62&lt;0,Consolidação!AL$4,IF(Consolidação!AP62&lt;0,Consolidação!AO$4,IF(Consolidação!AS62&lt;0,Consolidação!AR$4,IF(Consolidação!AV62&lt;0,Consolidação!AU$4,"ITEM OK"))))))))))))))</f>
        <v>ITEM OK</v>
      </c>
      <c r="H54" s="415" t="str">
        <f>IF(Consolidação!I62+AA54+AK54&lt;0,Consolidação!H$4,IF(Consolidação!L62+AA54+AK54&lt;0,Consolidação!K$4,IF(Consolidação!O62+AA54+AK54&lt;0,Consolidação!N$4,IF(Consolidação!R62+AA54+AK54&lt;0,Consolidação!Q$4,IF(Consolidação!U62+AA54+AK54&lt;0,Consolidação!T$4,IF(Consolidação!X62+AA54+AK54&lt;0,Consolidação!W$4,IF(Consolidação!AA62+AA54+AK54&lt;0,Consolidação!Z$4,IF(Consolidação!AD62+AA54+AK54&lt;0,Consolidação!AC$4,IF(Consolidação!AG62+AA54+AK54&lt;0,Consolidação!AF$4,IF(Consolidação!AJ62+AA54+AK54&lt;0,Consolidação!AI$4,IF(Consolidação!AM62+AA54+AK54&lt;0,Consolidação!AL$4,IF(Consolidação!AP62+AA54+AK54&lt;0,Consolidação!AO$4,IF(Consolidação!AS62+AA54+AK54&lt;0,Consolidação!AR$4,IF(Consolidação!AV62+AA54+AK54&lt;0,Consolidação!AU$4,"ITEM OK"))))))))))))))</f>
        <v>ITEM OK</v>
      </c>
      <c r="J54" s="399">
        <v>20</v>
      </c>
      <c r="K54" s="538">
        <v>20</v>
      </c>
      <c r="L54" s="416">
        <v>45247</v>
      </c>
      <c r="M54" s="417">
        <v>1437069.4</v>
      </c>
      <c r="N54" s="417">
        <v>70</v>
      </c>
      <c r="P54" s="399"/>
      <c r="Q54" s="399"/>
      <c r="R54" s="538"/>
      <c r="S54" s="416"/>
      <c r="T54" s="417"/>
      <c r="U54" s="417"/>
      <c r="W54" s="415" t="str">
        <f>IF(Consolidação!I62+K54+R54+AK54&lt;0,Consolidação!H$4,IF(Consolidação!L62+K54+R54+AK54&lt;0,Consolidação!K$4,IF(Consolidação!O62+K54+R54+AK54&lt;0,Consolidação!N$4,IF(Consolidação!R62+K54+R54+AK54&lt;0,Consolidação!Q$4,IF(Consolidação!U62+K54+R54+AK54&lt;0,Consolidação!T$4,IF(Consolidação!X62+K54+R54+AK54&lt;0,Consolidação!W$4,IF(Consolidação!AA62+K54+R54+AK54&lt;0,Consolidação!Z$4,IF(Consolidação!AD62+K54+R54+AK54&lt;0,Consolidação!AC$4,IF(Consolidação!AG62+K54+R54+AK54&lt;0,Consolidação!AF$4,IF(Consolidação!AJ62+K54+R54+AK54&lt;0,Consolidação!AI$4,IF(Consolidação!AM62+K54+R54+AK54&lt;0,Consolidação!AL$4,IF(Consolidação!AP62+K54+R54+AK54&lt;0,Consolidação!AO$4,IF(Consolidação!AS62+K54+R54+AK54&lt;0,Consolidação!AR$4,IF(Consolidação!AV62+K54+R54+AK54&lt;0,Consolidação!AU$4,"ITEM OK"))))))))))))))</f>
        <v>ITEM OK</v>
      </c>
      <c r="Y54" s="418" t="str">
        <f t="shared" si="12"/>
        <v/>
      </c>
      <c r="Z54" s="419"/>
      <c r="AA54" s="399"/>
      <c r="AB54" s="420"/>
      <c r="AC54" s="418" t="str">
        <f t="shared" si="14"/>
        <v/>
      </c>
      <c r="AD54" s="419"/>
      <c r="AE54" s="399"/>
      <c r="AF54" s="420"/>
      <c r="AG54" s="418" t="str">
        <f t="shared" ca="1" si="13"/>
        <v/>
      </c>
      <c r="AH54" s="419"/>
      <c r="AI54" s="399"/>
      <c r="AK54" s="399"/>
      <c r="AL54" s="413"/>
      <c r="AM54" s="399">
        <f t="shared" si="15"/>
        <v>20</v>
      </c>
      <c r="AO54" s="399"/>
      <c r="AP54" s="44"/>
    </row>
    <row r="55" spans="1:42" x14ac:dyDescent="0.3">
      <c r="A55" s="44">
        <v>11795</v>
      </c>
      <c r="B55" s="194"/>
      <c r="C55" s="448">
        <f>Consolidação!C63</f>
        <v>14.366</v>
      </c>
      <c r="D55" s="249" t="s">
        <v>104</v>
      </c>
      <c r="E55" s="598">
        <f>Consolidação!E63</f>
        <v>0</v>
      </c>
      <c r="F55" s="400">
        <f>Consolidação!AV63</f>
        <v>12.366</v>
      </c>
      <c r="G55" s="415" t="str">
        <f>IF(Consolidação!I63&lt;0,Consolidação!H$4,IF(Consolidação!L63&lt;0,Consolidação!K$4,IF(Consolidação!O63&lt;0,Consolidação!N$4,IF(Consolidação!R63&lt;0,Consolidação!Q$4,IF(Consolidação!U63&lt;0,Consolidação!T$4,IF(Consolidação!X63&lt;0,Consolidação!W$4,IF(Consolidação!AA63&lt;0,Consolidação!Z$4,IF(Consolidação!AD63&lt;0,Consolidação!AC$4,IF(Consolidação!AG63&lt;0,Consolidação!AF$4,IF(Consolidação!AJ63&lt;0,Consolidação!AI$4,IF(Consolidação!AM63&lt;0,Consolidação!AL$4,IF(Consolidação!AP63&lt;0,Consolidação!AO$4,IF(Consolidação!AS63&lt;0,Consolidação!AR$4,IF(Consolidação!AV63&lt;0,Consolidação!AU$4,"ITEM OK"))))))))))))))</f>
        <v>ITEM OK</v>
      </c>
      <c r="H55" s="415" t="str">
        <f>IF(Consolidação!I63+AA55+AK55&lt;0,Consolidação!H$4,IF(Consolidação!L63+AA55+AK55&lt;0,Consolidação!K$4,IF(Consolidação!O63+AA55+AK55&lt;0,Consolidação!N$4,IF(Consolidação!R63+AA55+AK55&lt;0,Consolidação!Q$4,IF(Consolidação!U63+AA55+AK55&lt;0,Consolidação!T$4,IF(Consolidação!X63+AA55+AK55&lt;0,Consolidação!W$4,IF(Consolidação!AA63+AA55+AK55&lt;0,Consolidação!Z$4,IF(Consolidação!AD63+AA55+AK55&lt;0,Consolidação!AC$4,IF(Consolidação!AG63+AA55+AK55&lt;0,Consolidação!AF$4,IF(Consolidação!AJ63+AA55+AK55&lt;0,Consolidação!AI$4,IF(Consolidação!AM63+AA55+AK55&lt;0,Consolidação!AL$4,IF(Consolidação!AP63+AA55+AK55&lt;0,Consolidação!AO$4,IF(Consolidação!AS63+AA55+AK55&lt;0,Consolidação!AR$4,IF(Consolidação!AV63+AA55+AK55&lt;0,Consolidação!AU$4,"ITEM OK"))))))))))))))</f>
        <v>ITEM OK</v>
      </c>
      <c r="J55" s="399"/>
      <c r="K55" s="538"/>
      <c r="L55" s="416"/>
      <c r="M55" s="417"/>
      <c r="N55" s="417"/>
      <c r="P55" s="399"/>
      <c r="Q55" s="399"/>
      <c r="R55" s="538"/>
      <c r="S55" s="416"/>
      <c r="T55" s="417"/>
      <c r="U55" s="417"/>
      <c r="W55" s="415" t="str">
        <f>IF(Consolidação!I63+K55+R55+AK55&lt;0,Consolidação!H$4,IF(Consolidação!L63+K55+R55+AK55&lt;0,Consolidação!K$4,IF(Consolidação!O63+K55+R55+AK55&lt;0,Consolidação!N$4,IF(Consolidação!R63+K55+R55+AK55&lt;0,Consolidação!Q$4,IF(Consolidação!U63+K55+R55+AK55&lt;0,Consolidação!T$4,IF(Consolidação!X63+K55+R55+AK55&lt;0,Consolidação!W$4,IF(Consolidação!AA63+K55+R55+AK55&lt;0,Consolidação!Z$4,IF(Consolidação!AD63+K55+R55+AK55&lt;0,Consolidação!AC$4,IF(Consolidação!AG63+K55+R55+AK55&lt;0,Consolidação!AF$4,IF(Consolidação!AJ63+K55+R55+AK55&lt;0,Consolidação!AI$4,IF(Consolidação!AM63+K55+R55+AK55&lt;0,Consolidação!AL$4,IF(Consolidação!AP63+K55+R55+AK55&lt;0,Consolidação!AO$4,IF(Consolidação!AS63+K55+R55+AK55&lt;0,Consolidação!AR$4,IF(Consolidação!AV63+K55+R55+AK55&lt;0,Consolidação!AU$4,"ITEM OK"))))))))))))))</f>
        <v>ITEM OK</v>
      </c>
      <c r="Y55" s="418" t="str">
        <f t="shared" si="12"/>
        <v/>
      </c>
      <c r="Z55" s="419"/>
      <c r="AA55" s="399"/>
      <c r="AB55" s="420"/>
      <c r="AC55" s="418" t="str">
        <f t="shared" si="14"/>
        <v/>
      </c>
      <c r="AD55" s="419"/>
      <c r="AE55" s="399"/>
      <c r="AF55" s="420"/>
      <c r="AG55" s="418" t="str">
        <f t="shared" ca="1" si="13"/>
        <v/>
      </c>
      <c r="AH55" s="419"/>
      <c r="AI55" s="399"/>
      <c r="AK55" s="399"/>
      <c r="AL55" s="413"/>
      <c r="AM55" s="399">
        <f t="shared" si="15"/>
        <v>12.366</v>
      </c>
      <c r="AO55" s="399"/>
      <c r="AP55" s="44"/>
    </row>
    <row r="56" spans="1:42" x14ac:dyDescent="0.3">
      <c r="A56" s="44">
        <v>11796</v>
      </c>
      <c r="B56" s="194"/>
      <c r="C56" s="448">
        <f>Consolidação!C64</f>
        <v>0</v>
      </c>
      <c r="D56" s="249" t="s">
        <v>104</v>
      </c>
      <c r="E56" s="598">
        <f>Consolidação!E64</f>
        <v>2.919</v>
      </c>
      <c r="F56" s="400">
        <f>Consolidação!AV64</f>
        <v>2.919</v>
      </c>
      <c r="G56" s="415" t="str">
        <f>IF(Consolidação!I64&lt;0,Consolidação!H$4,IF(Consolidação!L64&lt;0,Consolidação!K$4,IF(Consolidação!O64&lt;0,Consolidação!N$4,IF(Consolidação!R64&lt;0,Consolidação!Q$4,IF(Consolidação!U64&lt;0,Consolidação!T$4,IF(Consolidação!X64&lt;0,Consolidação!W$4,IF(Consolidação!AA64&lt;0,Consolidação!Z$4,IF(Consolidação!AD64&lt;0,Consolidação!AC$4,IF(Consolidação!AG64&lt;0,Consolidação!AF$4,IF(Consolidação!AJ64&lt;0,Consolidação!AI$4,IF(Consolidação!AM64&lt;0,Consolidação!AL$4,IF(Consolidação!AP64&lt;0,Consolidação!AO$4,IF(Consolidação!AS64&lt;0,Consolidação!AR$4,IF(Consolidação!AV64&lt;0,Consolidação!AU$4,"ITEM OK"))))))))))))))</f>
        <v>ITEM OK</v>
      </c>
      <c r="H56" s="415" t="str">
        <f>IF(Consolidação!I64+AA56+AK56&lt;0,Consolidação!H$4,IF(Consolidação!L64+AA56+AK56&lt;0,Consolidação!K$4,IF(Consolidação!O64+AA56+AK56&lt;0,Consolidação!N$4,IF(Consolidação!R64+AA56+AK56&lt;0,Consolidação!Q$4,IF(Consolidação!U64+AA56+AK56&lt;0,Consolidação!T$4,IF(Consolidação!X64+AA56+AK56&lt;0,Consolidação!W$4,IF(Consolidação!AA64+AA56+AK56&lt;0,Consolidação!Z$4,IF(Consolidação!AD64+AA56+AK56&lt;0,Consolidação!AC$4,IF(Consolidação!AG64+AA56+AK56&lt;0,Consolidação!AF$4,IF(Consolidação!AJ64+AA56+AK56&lt;0,Consolidação!AI$4,IF(Consolidação!AM64+AA56+AK56&lt;0,Consolidação!AL$4,IF(Consolidação!AP64+AA56+AK56&lt;0,Consolidação!AO$4,IF(Consolidação!AS64+AA56+AK56&lt;0,Consolidação!AR$4,IF(Consolidação!AV64+AA56+AK56&lt;0,Consolidação!AU$4,"ITEM OK"))))))))))))))</f>
        <v>ITEM OK</v>
      </c>
      <c r="J56" s="399"/>
      <c r="K56" s="538"/>
      <c r="L56" s="416"/>
      <c r="M56" s="417"/>
      <c r="N56" s="417"/>
      <c r="P56" s="399"/>
      <c r="Q56" s="399"/>
      <c r="R56" s="538"/>
      <c r="S56" s="416"/>
      <c r="T56" s="417"/>
      <c r="U56" s="417"/>
      <c r="W56" s="415" t="str">
        <f>IF(Consolidação!I64+K56+R56+AK56&lt;0,Consolidação!H$4,IF(Consolidação!L64+K56+R56+AK56&lt;0,Consolidação!K$4,IF(Consolidação!O64+K56+R56+AK56&lt;0,Consolidação!N$4,IF(Consolidação!R64+K56+R56+AK56&lt;0,Consolidação!Q$4,IF(Consolidação!U64+K56+R56+AK56&lt;0,Consolidação!T$4,IF(Consolidação!X64+K56+R56+AK56&lt;0,Consolidação!W$4,IF(Consolidação!AA64+K56+R56+AK56&lt;0,Consolidação!Z$4,IF(Consolidação!AD64+K56+R56+AK56&lt;0,Consolidação!AC$4,IF(Consolidação!AG64+K56+R56+AK56&lt;0,Consolidação!AF$4,IF(Consolidação!AJ64+K56+R56+AK56&lt;0,Consolidação!AI$4,IF(Consolidação!AM64+K56+R56+AK56&lt;0,Consolidação!AL$4,IF(Consolidação!AP64+K56+R56+AK56&lt;0,Consolidação!AO$4,IF(Consolidação!AS64+K56+R56+AK56&lt;0,Consolidação!AR$4,IF(Consolidação!AV64+K56+R56+AK56&lt;0,Consolidação!AU$4,"ITEM OK"))))))))))))))</f>
        <v>ITEM OK</v>
      </c>
      <c r="Y56" s="418" t="str">
        <f t="shared" si="12"/>
        <v/>
      </c>
      <c r="Z56" s="419"/>
      <c r="AA56" s="399"/>
      <c r="AB56" s="420"/>
      <c r="AC56" s="418" t="str">
        <f t="shared" si="14"/>
        <v/>
      </c>
      <c r="AD56" s="419"/>
      <c r="AE56" s="399"/>
      <c r="AF56" s="420"/>
      <c r="AG56" s="418" t="str">
        <f t="shared" ca="1" si="13"/>
        <v/>
      </c>
      <c r="AH56" s="419"/>
      <c r="AI56" s="399"/>
      <c r="AK56" s="399"/>
      <c r="AL56" s="413"/>
      <c r="AM56" s="399">
        <f t="shared" si="15"/>
        <v>2.919</v>
      </c>
      <c r="AO56" s="399"/>
      <c r="AP56" s="44"/>
    </row>
    <row r="57" spans="1:42" x14ac:dyDescent="0.3">
      <c r="A57" s="44">
        <v>11797</v>
      </c>
      <c r="B57" s="194"/>
      <c r="C57" s="448">
        <f>Consolidação!C65</f>
        <v>19.454999999999998</v>
      </c>
      <c r="D57" s="249" t="s">
        <v>104</v>
      </c>
      <c r="E57" s="598">
        <f>Consolidação!E65</f>
        <v>0</v>
      </c>
      <c r="F57" s="400">
        <f>Consolidação!AV65</f>
        <v>17.454999999999998</v>
      </c>
      <c r="G57" s="415" t="str">
        <f>IF(Consolidação!I65&lt;0,Consolidação!H$4,IF(Consolidação!L65&lt;0,Consolidação!K$4,IF(Consolidação!O65&lt;0,Consolidação!N$4,IF(Consolidação!R65&lt;0,Consolidação!Q$4,IF(Consolidação!U65&lt;0,Consolidação!T$4,IF(Consolidação!X65&lt;0,Consolidação!W$4,IF(Consolidação!AA65&lt;0,Consolidação!Z$4,IF(Consolidação!AD65&lt;0,Consolidação!AC$4,IF(Consolidação!AG65&lt;0,Consolidação!AF$4,IF(Consolidação!AJ65&lt;0,Consolidação!AI$4,IF(Consolidação!AM65&lt;0,Consolidação!AL$4,IF(Consolidação!AP65&lt;0,Consolidação!AO$4,IF(Consolidação!AS65&lt;0,Consolidação!AR$4,IF(Consolidação!AV65&lt;0,Consolidação!AU$4,"ITEM OK"))))))))))))))</f>
        <v>ITEM OK</v>
      </c>
      <c r="H57" s="415" t="str">
        <f>IF(Consolidação!I65+AA57+AK57&lt;0,Consolidação!H$4,IF(Consolidação!L65+AA57+AK57&lt;0,Consolidação!K$4,IF(Consolidação!O65+AA57+AK57&lt;0,Consolidação!N$4,IF(Consolidação!R65+AA57+AK57&lt;0,Consolidação!Q$4,IF(Consolidação!U65+AA57+AK57&lt;0,Consolidação!T$4,IF(Consolidação!X65+AA57+AK57&lt;0,Consolidação!W$4,IF(Consolidação!AA65+AA57+AK57&lt;0,Consolidação!Z$4,IF(Consolidação!AD65+AA57+AK57&lt;0,Consolidação!AC$4,IF(Consolidação!AG65+AA57+AK57&lt;0,Consolidação!AF$4,IF(Consolidação!AJ65+AA57+AK57&lt;0,Consolidação!AI$4,IF(Consolidação!AM65+AA57+AK57&lt;0,Consolidação!AL$4,IF(Consolidação!AP65+AA57+AK57&lt;0,Consolidação!AO$4,IF(Consolidação!AS65+AA57+AK57&lt;0,Consolidação!AR$4,IF(Consolidação!AV65+AA57+AK57&lt;0,Consolidação!AU$4,"ITEM OK"))))))))))))))</f>
        <v>ITEM OK</v>
      </c>
      <c r="J57" s="399"/>
      <c r="K57" s="538"/>
      <c r="L57" s="416"/>
      <c r="M57" s="417"/>
      <c r="N57" s="417"/>
      <c r="P57" s="399"/>
      <c r="Q57" s="399"/>
      <c r="R57" s="538"/>
      <c r="S57" s="416"/>
      <c r="T57" s="417"/>
      <c r="U57" s="417"/>
      <c r="W57" s="415" t="str">
        <f>IF(Consolidação!I65+K57+R57+AK57&lt;0,Consolidação!H$4,IF(Consolidação!L65+K57+R57+AK57&lt;0,Consolidação!K$4,IF(Consolidação!O65+K57+R57+AK57&lt;0,Consolidação!N$4,IF(Consolidação!R65+K57+R57+AK57&lt;0,Consolidação!Q$4,IF(Consolidação!U65+K57+R57+AK57&lt;0,Consolidação!T$4,IF(Consolidação!X65+K57+R57+AK57&lt;0,Consolidação!W$4,IF(Consolidação!AA65+K57+R57+AK57&lt;0,Consolidação!Z$4,IF(Consolidação!AD65+K57+R57+AK57&lt;0,Consolidação!AC$4,IF(Consolidação!AG65+K57+R57+AK57&lt;0,Consolidação!AF$4,IF(Consolidação!AJ65+K57+R57+AK57&lt;0,Consolidação!AI$4,IF(Consolidação!AM65+K57+R57+AK57&lt;0,Consolidação!AL$4,IF(Consolidação!AP65+K57+R57+AK57&lt;0,Consolidação!AO$4,IF(Consolidação!AS65+K57+R57+AK57&lt;0,Consolidação!AR$4,IF(Consolidação!AV65+K57+R57+AK57&lt;0,Consolidação!AU$4,"ITEM OK"))))))))))))))</f>
        <v>ITEM OK</v>
      </c>
      <c r="Y57" s="418" t="str">
        <f t="shared" si="12"/>
        <v/>
      </c>
      <c r="Z57" s="419"/>
      <c r="AA57" s="399"/>
      <c r="AB57" s="420"/>
      <c r="AC57" s="418" t="str">
        <f t="shared" si="14"/>
        <v/>
      </c>
      <c r="AD57" s="419"/>
      <c r="AE57" s="399"/>
      <c r="AF57" s="420"/>
      <c r="AG57" s="418" t="str">
        <f t="shared" ca="1" si="13"/>
        <v/>
      </c>
      <c r="AH57" s="419"/>
      <c r="AI57" s="399"/>
      <c r="AK57" s="399"/>
      <c r="AL57" s="413"/>
      <c r="AM57" s="399">
        <f t="shared" si="15"/>
        <v>17.454999999999998</v>
      </c>
      <c r="AO57" s="399"/>
      <c r="AP57" s="44"/>
    </row>
    <row r="58" spans="1:42" x14ac:dyDescent="0.3">
      <c r="A58" s="44">
        <v>11801</v>
      </c>
      <c r="B58" s="194"/>
      <c r="C58" s="448">
        <f>Consolidação!C66</f>
        <v>0</v>
      </c>
      <c r="D58" s="249" t="s">
        <v>104</v>
      </c>
      <c r="E58" s="598">
        <f>Consolidação!E66</f>
        <v>0</v>
      </c>
      <c r="F58" s="400">
        <f>Consolidação!AV66</f>
        <v>0</v>
      </c>
      <c r="G58" s="415" t="str">
        <f>IF(Consolidação!I66&lt;0,Consolidação!H$4,IF(Consolidação!L66&lt;0,Consolidação!K$4,IF(Consolidação!O66&lt;0,Consolidação!N$4,IF(Consolidação!R66&lt;0,Consolidação!Q$4,IF(Consolidação!U66&lt;0,Consolidação!T$4,IF(Consolidação!X66&lt;0,Consolidação!W$4,IF(Consolidação!AA66&lt;0,Consolidação!Z$4,IF(Consolidação!AD66&lt;0,Consolidação!AC$4,IF(Consolidação!AG66&lt;0,Consolidação!AF$4,IF(Consolidação!AJ66&lt;0,Consolidação!AI$4,IF(Consolidação!AM66&lt;0,Consolidação!AL$4,IF(Consolidação!AP66&lt;0,Consolidação!AO$4,IF(Consolidação!AS66&lt;0,Consolidação!AR$4,IF(Consolidação!AV66&lt;0,Consolidação!AU$4,"ITEM OK"))))))))))))))</f>
        <v>ITEM OK</v>
      </c>
      <c r="H58" s="415" t="str">
        <f>IF(Consolidação!I66+AA58+AK58&lt;0,Consolidação!H$4,IF(Consolidação!L66+AA58+AK58&lt;0,Consolidação!K$4,IF(Consolidação!O66+AA58+AK58&lt;0,Consolidação!N$4,IF(Consolidação!R66+AA58+AK58&lt;0,Consolidação!Q$4,IF(Consolidação!U66+AA58+AK58&lt;0,Consolidação!T$4,IF(Consolidação!X66+AA58+AK58&lt;0,Consolidação!W$4,IF(Consolidação!AA66+AA58+AK58&lt;0,Consolidação!Z$4,IF(Consolidação!AD66+AA58+AK58&lt;0,Consolidação!AC$4,IF(Consolidação!AG66+AA58+AK58&lt;0,Consolidação!AF$4,IF(Consolidação!AJ66+AA58+AK58&lt;0,Consolidação!AI$4,IF(Consolidação!AM66+AA58+AK58&lt;0,Consolidação!AL$4,IF(Consolidação!AP66+AA58+AK58&lt;0,Consolidação!AO$4,IF(Consolidação!AS66+AA58+AK58&lt;0,Consolidação!AR$4,IF(Consolidação!AV66+AA58+AK58&lt;0,Consolidação!AU$4,"ITEM OK"))))))))))))))</f>
        <v>ITEM OK</v>
      </c>
      <c r="J58" s="399"/>
      <c r="K58" s="538"/>
      <c r="L58" s="416"/>
      <c r="M58" s="417"/>
      <c r="N58" s="417"/>
      <c r="P58" s="399"/>
      <c r="Q58" s="399"/>
      <c r="R58" s="538"/>
      <c r="S58" s="416"/>
      <c r="T58" s="417"/>
      <c r="U58" s="417"/>
      <c r="W58" s="415"/>
      <c r="Y58" s="418" t="str">
        <f t="shared" si="12"/>
        <v/>
      </c>
      <c r="Z58" s="419"/>
      <c r="AA58" s="399"/>
      <c r="AB58" s="420"/>
      <c r="AC58" s="418" t="str">
        <f t="shared" si="14"/>
        <v/>
      </c>
      <c r="AD58" s="419"/>
      <c r="AE58" s="399"/>
      <c r="AF58" s="420"/>
      <c r="AG58" s="418" t="str">
        <f t="shared" ca="1" si="13"/>
        <v/>
      </c>
      <c r="AH58" s="419"/>
      <c r="AI58" s="399"/>
      <c r="AK58" s="399"/>
      <c r="AL58" s="413"/>
      <c r="AM58" s="399"/>
      <c r="AO58" s="399"/>
      <c r="AP58" s="44"/>
    </row>
    <row r="59" spans="1:42" x14ac:dyDescent="0.3">
      <c r="A59" s="44">
        <v>11802</v>
      </c>
      <c r="B59" s="194"/>
      <c r="C59" s="448">
        <f>Consolidação!C67</f>
        <v>0</v>
      </c>
      <c r="D59" s="249" t="s">
        <v>104</v>
      </c>
      <c r="E59" s="598">
        <f>Consolidação!E67</f>
        <v>0</v>
      </c>
      <c r="F59" s="400">
        <f>Consolidação!AV67</f>
        <v>0</v>
      </c>
      <c r="G59" s="415" t="str">
        <f>IF(Consolidação!I67&lt;0,Consolidação!H$4,IF(Consolidação!L67&lt;0,Consolidação!K$4,IF(Consolidação!O67&lt;0,Consolidação!N$4,IF(Consolidação!R67&lt;0,Consolidação!Q$4,IF(Consolidação!U67&lt;0,Consolidação!T$4,IF(Consolidação!X67&lt;0,Consolidação!W$4,IF(Consolidação!AA67&lt;0,Consolidação!Z$4,IF(Consolidação!AD67&lt;0,Consolidação!AC$4,IF(Consolidação!AG67&lt;0,Consolidação!AF$4,IF(Consolidação!AJ67&lt;0,Consolidação!AI$4,IF(Consolidação!AM67&lt;0,Consolidação!AL$4,IF(Consolidação!AP67&lt;0,Consolidação!AO$4,IF(Consolidação!AS67&lt;0,Consolidação!AR$4,IF(Consolidação!AV67&lt;0,Consolidação!AU$4,"ITEM OK"))))))))))))))</f>
        <v>ITEM OK</v>
      </c>
      <c r="H59" s="415" t="str">
        <f>IF(Consolidação!I67+AA59+AK59&lt;0,Consolidação!H$4,IF(Consolidação!L67+AA59+AK59&lt;0,Consolidação!K$4,IF(Consolidação!O67+AA59+AK59&lt;0,Consolidação!N$4,IF(Consolidação!R67+AA59+AK59&lt;0,Consolidação!Q$4,IF(Consolidação!U67+AA59+AK59&lt;0,Consolidação!T$4,IF(Consolidação!X67+AA59+AK59&lt;0,Consolidação!W$4,IF(Consolidação!AA67+AA59+AK59&lt;0,Consolidação!Z$4,IF(Consolidação!AD67+AA59+AK59&lt;0,Consolidação!AC$4,IF(Consolidação!AG67+AA59+AK59&lt;0,Consolidação!AF$4,IF(Consolidação!AJ67+AA59+AK59&lt;0,Consolidação!AI$4,IF(Consolidação!AM67+AA59+AK59&lt;0,Consolidação!AL$4,IF(Consolidação!AP67+AA59+AK59&lt;0,Consolidação!AO$4,IF(Consolidação!AS67+AA59+AK59&lt;0,Consolidação!AR$4,IF(Consolidação!AV67+AA59+AK59&lt;0,Consolidação!AU$4,"ITEM OK"))))))))))))))</f>
        <v>ITEM OK</v>
      </c>
      <c r="J59" s="399"/>
      <c r="K59" s="538"/>
      <c r="L59" s="416"/>
      <c r="M59" s="417"/>
      <c r="N59" s="417"/>
      <c r="P59" s="399"/>
      <c r="Q59" s="399"/>
      <c r="R59" s="538"/>
      <c r="S59" s="416"/>
      <c r="T59" s="417"/>
      <c r="U59" s="417"/>
      <c r="W59" s="415"/>
      <c r="Y59" s="418" t="str">
        <f t="shared" si="12"/>
        <v/>
      </c>
      <c r="Z59" s="419"/>
      <c r="AA59" s="399"/>
      <c r="AB59" s="420"/>
      <c r="AC59" s="418" t="str">
        <f t="shared" si="14"/>
        <v/>
      </c>
      <c r="AD59" s="419"/>
      <c r="AE59" s="399"/>
      <c r="AF59" s="420"/>
      <c r="AG59" s="418" t="str">
        <f t="shared" ca="1" si="13"/>
        <v/>
      </c>
      <c r="AH59" s="419"/>
      <c r="AI59" s="399"/>
      <c r="AK59" s="399"/>
      <c r="AL59" s="413"/>
      <c r="AM59" s="399"/>
      <c r="AO59" s="399"/>
      <c r="AP59" s="44"/>
    </row>
    <row r="60" spans="1:42" x14ac:dyDescent="0.3">
      <c r="A60" s="44">
        <v>11808</v>
      </c>
      <c r="B60" s="194"/>
      <c r="C60" s="448">
        <f>Consolidação!C68</f>
        <v>3076</v>
      </c>
      <c r="D60" s="249" t="s">
        <v>2</v>
      </c>
      <c r="E60" s="598">
        <f>Consolidação!E68</f>
        <v>0</v>
      </c>
      <c r="F60" s="400">
        <f>Consolidação!AV68</f>
        <v>3076</v>
      </c>
      <c r="G60" s="415" t="str">
        <f>IF(Consolidação!I68&lt;0,Consolidação!H$4,IF(Consolidação!L68&lt;0,Consolidação!K$4,IF(Consolidação!O68&lt;0,Consolidação!N$4,IF(Consolidação!R68&lt;0,Consolidação!Q$4,IF(Consolidação!U68&lt;0,Consolidação!T$4,IF(Consolidação!X68&lt;0,Consolidação!W$4,IF(Consolidação!AA68&lt;0,Consolidação!Z$4,IF(Consolidação!AD68&lt;0,Consolidação!AC$4,IF(Consolidação!AG68&lt;0,Consolidação!AF$4,IF(Consolidação!AJ68&lt;0,Consolidação!AI$4,IF(Consolidação!AM68&lt;0,Consolidação!AL$4,IF(Consolidação!AP68&lt;0,Consolidação!AO$4,IF(Consolidação!AS68&lt;0,Consolidação!AR$4,IF(Consolidação!AV68&lt;0,Consolidação!AU$4,"ITEM OK"))))))))))))))</f>
        <v>ITEM OK</v>
      </c>
      <c r="H60" s="415" t="str">
        <f>IF(Consolidação!I68+AA60+AK60&lt;0,Consolidação!H$4,IF(Consolidação!L68+AA60+AK60&lt;0,Consolidação!K$4,IF(Consolidação!O68+AA60+AK60&lt;0,Consolidação!N$4,IF(Consolidação!R68+AA60+AK60&lt;0,Consolidação!Q$4,IF(Consolidação!U68+AA60+AK60&lt;0,Consolidação!T$4,IF(Consolidação!X68+AA60+AK60&lt;0,Consolidação!W$4,IF(Consolidação!AA68+AA60+AK60&lt;0,Consolidação!Z$4,IF(Consolidação!AD68+AA60+AK60&lt;0,Consolidação!AC$4,IF(Consolidação!AG68+AA60+AK60&lt;0,Consolidação!AF$4,IF(Consolidação!AJ68+AA60+AK60&lt;0,Consolidação!AI$4,IF(Consolidação!AM68+AA60+AK60&lt;0,Consolidação!AL$4,IF(Consolidação!AP68+AA60+AK60&lt;0,Consolidação!AO$4,IF(Consolidação!AS68+AA60+AK60&lt;0,Consolidação!AR$4,IF(Consolidação!AV68+AA60+AK60&lt;0,Consolidação!AU$4,"ITEM OK"))))))))))))))</f>
        <v>ITEM OK</v>
      </c>
      <c r="J60" s="399"/>
      <c r="K60" s="538"/>
      <c r="L60" s="416"/>
      <c r="M60" s="417"/>
      <c r="N60" s="417"/>
      <c r="P60" s="399"/>
      <c r="Q60" s="399"/>
      <c r="R60" s="538"/>
      <c r="S60" s="416"/>
      <c r="T60" s="417"/>
      <c r="U60" s="417"/>
      <c r="W60" s="415" t="str">
        <f>IF(Consolidação!I68+K60+R60+AK60&lt;0,Consolidação!H$4,IF(Consolidação!L68+K60+R60+AK60&lt;0,Consolidação!K$4,IF(Consolidação!O68+K60+R60+AK60&lt;0,Consolidação!N$4,IF(Consolidação!R68+K60+R60+AK60&lt;0,Consolidação!Q$4,IF(Consolidação!U68+K60+R60+AK60&lt;0,Consolidação!T$4,IF(Consolidação!X68+K60+R60+AK60&lt;0,Consolidação!W$4,IF(Consolidação!AA68+K60+R60+AK60&lt;0,Consolidação!Z$4,IF(Consolidação!AD68+K60+R60+AK60&lt;0,Consolidação!AC$4,IF(Consolidação!AG68+K60+R60+AK60&lt;0,Consolidação!AF$4,IF(Consolidação!AJ68+K60+R60+AK60&lt;0,Consolidação!AI$4,IF(Consolidação!AM68+K60+R60+AK60&lt;0,Consolidação!AL$4,IF(Consolidação!AP68+K60+R60+AK60&lt;0,Consolidação!AO$4,IF(Consolidação!AS68+K60+R60+AK60&lt;0,Consolidação!AR$4,IF(Consolidação!AV68+K60+R60+AK60&lt;0,Consolidação!AU$4,"ITEM OK"))))))))))))))</f>
        <v>ITEM OK</v>
      </c>
      <c r="Y60" s="418" t="str">
        <f t="shared" si="12"/>
        <v/>
      </c>
      <c r="Z60" s="419"/>
      <c r="AA60" s="399"/>
      <c r="AB60" s="420"/>
      <c r="AC60" s="418" t="str">
        <f t="shared" si="14"/>
        <v/>
      </c>
      <c r="AD60" s="419"/>
      <c r="AE60" s="399"/>
      <c r="AF60" s="420"/>
      <c r="AG60" s="418" t="str">
        <f t="shared" ca="1" si="13"/>
        <v/>
      </c>
      <c r="AH60" s="419"/>
      <c r="AI60" s="399"/>
      <c r="AK60" s="399"/>
      <c r="AL60" s="413"/>
      <c r="AM60" s="399">
        <f t="shared" si="15"/>
        <v>3076</v>
      </c>
      <c r="AO60" s="399"/>
      <c r="AP60" s="44"/>
    </row>
    <row r="61" spans="1:42" x14ac:dyDescent="0.3">
      <c r="A61" s="44">
        <v>11813</v>
      </c>
      <c r="B61" s="194"/>
      <c r="C61" s="448">
        <f>Consolidação!C69</f>
        <v>7159.3</v>
      </c>
      <c r="D61" s="249" t="s">
        <v>1</v>
      </c>
      <c r="E61" s="598">
        <f>Consolidação!E69</f>
        <v>0</v>
      </c>
      <c r="F61" s="400">
        <f>Consolidação!AV69</f>
        <v>-816.69988448000004</v>
      </c>
      <c r="G61" s="415">
        <f>IF(Consolidação!I69&lt;0,Consolidação!H$4,IF(Consolidação!L69&lt;0,Consolidação!K$4,IF(Consolidação!O69&lt;0,Consolidação!N$4,IF(Consolidação!R69&lt;0,Consolidação!Q$4,IF(Consolidação!U69&lt;0,Consolidação!T$4,IF(Consolidação!X69&lt;0,Consolidação!W$4,IF(Consolidação!AA69&lt;0,Consolidação!Z$4,IF(Consolidação!AD69&lt;0,Consolidação!AC$4,IF(Consolidação!AG69&lt;0,Consolidação!AF$4,IF(Consolidação!AJ69&lt;0,Consolidação!AI$4,IF(Consolidação!AM69&lt;0,Consolidação!AL$4,IF(Consolidação!AP69&lt;0,Consolidação!AO$4,IF(Consolidação!AS69&lt;0,Consolidação!AR$4,IF(Consolidação!AV69&lt;0,Consolidação!AU$4,"ITEM OK"))))))))))))))</f>
        <v>45413</v>
      </c>
      <c r="H61" s="415">
        <f>IF(Consolidação!I69+AA61+AK61&lt;0,Consolidação!H$4,IF(Consolidação!L69+AA61+AK61&lt;0,Consolidação!K$4,IF(Consolidação!O69+AA61+AK61&lt;0,Consolidação!N$4,IF(Consolidação!R69+AA61+AK61&lt;0,Consolidação!Q$4,IF(Consolidação!U69+AA61+AK61&lt;0,Consolidação!T$4,IF(Consolidação!X69+AA61+AK61&lt;0,Consolidação!W$4,IF(Consolidação!AA69+AA61+AK61&lt;0,Consolidação!Z$4,IF(Consolidação!AD69+AA61+AK61&lt;0,Consolidação!AC$4,IF(Consolidação!AG69+AA61+AK61&lt;0,Consolidação!AF$4,IF(Consolidação!AJ69+AA61+AK61&lt;0,Consolidação!AI$4,IF(Consolidação!AM69+AA61+AK61&lt;0,Consolidação!AL$4,IF(Consolidação!AP69+AA61+AK61&lt;0,Consolidação!AO$4,IF(Consolidação!AS69+AA61+AK61&lt;0,Consolidação!AR$4,IF(Consolidação!AV69+AA61+AK61&lt;0,Consolidação!AU$4,"ITEM OK"))))))))))))))</f>
        <v>45413</v>
      </c>
      <c r="J61" s="399">
        <v>25000</v>
      </c>
      <c r="K61" s="538">
        <v>11026.9</v>
      </c>
      <c r="L61" s="416">
        <v>45240</v>
      </c>
      <c r="M61" s="417">
        <v>5200000</v>
      </c>
      <c r="N61" s="417">
        <v>84</v>
      </c>
      <c r="P61" s="399"/>
      <c r="Q61" s="399"/>
      <c r="R61" s="538"/>
      <c r="S61" s="416"/>
      <c r="T61" s="417"/>
      <c r="U61" s="417"/>
      <c r="W61" s="415" t="str">
        <f>IF(Consolidação!I69+K61+R61+AK61&lt;0,Consolidação!H$4,IF(Consolidação!L69+K61+R61+AK61&lt;0,Consolidação!K$4,IF(Consolidação!O69+K61+R61+AK61&lt;0,Consolidação!N$4,IF(Consolidação!R69+K61+R61+AK61&lt;0,Consolidação!Q$4,IF(Consolidação!U69+K61+R61+AK61&lt;0,Consolidação!T$4,IF(Consolidação!X69+K61+R61+AK61&lt;0,Consolidação!W$4,IF(Consolidação!AA69+K61+R61+AK61&lt;0,Consolidação!Z$4,IF(Consolidação!AD69+K61+R61+AK61&lt;0,Consolidação!AC$4,IF(Consolidação!AG69+K61+R61+AK61&lt;0,Consolidação!AF$4,IF(Consolidação!AJ69+K61+R61+AK61&lt;0,Consolidação!AI$4,IF(Consolidação!AM69+K61+R61+AK61&lt;0,Consolidação!AL$4,IF(Consolidação!AP69+K61+R61+AK61&lt;0,Consolidação!AO$4,IF(Consolidação!AS69+K61+R61+AK61&lt;0,Consolidação!AR$4,IF(Consolidação!AV69+K61+R61+AK61&lt;0,Consolidação!AU$4,"ITEM OK"))))))))))))))</f>
        <v>ITEM OK</v>
      </c>
      <c r="Y61" s="418">
        <f>IF(AND((K61+R61)&gt;0,F61&lt;0),EDATE(G61,-2),"")</f>
        <v>45352</v>
      </c>
      <c r="Z61" s="419" t="s">
        <v>58</v>
      </c>
      <c r="AA61" s="399">
        <v>41.1</v>
      </c>
      <c r="AB61" s="420"/>
      <c r="AC61" s="418" t="str">
        <f t="shared" si="14"/>
        <v/>
      </c>
      <c r="AD61" s="419"/>
      <c r="AE61" s="399"/>
      <c r="AF61" s="420"/>
      <c r="AG61" s="418" t="str">
        <f t="shared" ca="1" si="13"/>
        <v/>
      </c>
      <c r="AH61" s="419"/>
      <c r="AI61" s="399"/>
      <c r="AK61" s="399"/>
      <c r="AL61" s="413"/>
      <c r="AM61" s="399">
        <f t="shared" si="15"/>
        <v>10210.20011552</v>
      </c>
      <c r="AO61" s="399"/>
      <c r="AP61" s="44"/>
    </row>
    <row r="62" spans="1:42" x14ac:dyDescent="0.3">
      <c r="A62" s="44">
        <v>11816</v>
      </c>
      <c r="B62" s="194"/>
      <c r="C62" s="448">
        <f>Consolidação!C70</f>
        <v>894.45</v>
      </c>
      <c r="D62" s="249" t="s">
        <v>1</v>
      </c>
      <c r="E62" s="598">
        <f>Consolidação!E70</f>
        <v>0</v>
      </c>
      <c r="F62" s="400">
        <f>Consolidação!AV70</f>
        <v>294.44999999999982</v>
      </c>
      <c r="G62" s="415" t="str">
        <f>IF(Consolidação!I70&lt;0,Consolidação!H$4,IF(Consolidação!L70&lt;0,Consolidação!K$4,IF(Consolidação!O70&lt;0,Consolidação!N$4,IF(Consolidação!R70&lt;0,Consolidação!Q$4,IF(Consolidação!U70&lt;0,Consolidação!T$4,IF(Consolidação!X70&lt;0,Consolidação!W$4,IF(Consolidação!AA70&lt;0,Consolidação!Z$4,IF(Consolidação!AD70&lt;0,Consolidação!AC$4,IF(Consolidação!AG70&lt;0,Consolidação!AF$4,IF(Consolidação!AJ70&lt;0,Consolidação!AI$4,IF(Consolidação!AM70&lt;0,Consolidação!AL$4,IF(Consolidação!AP70&lt;0,Consolidação!AO$4,IF(Consolidação!AS70&lt;0,Consolidação!AR$4,IF(Consolidação!AV70&lt;0,Consolidação!AU$4,"ITEM OK"))))))))))))))</f>
        <v>ITEM OK</v>
      </c>
      <c r="H62" s="415" t="str">
        <f>IF(Consolidação!I70+AA62+AK62&lt;0,Consolidação!H$4,IF(Consolidação!L70+AA62+AK62&lt;0,Consolidação!K$4,IF(Consolidação!O70+AA62+AK62&lt;0,Consolidação!N$4,IF(Consolidação!R70+AA62+AK62&lt;0,Consolidação!Q$4,IF(Consolidação!U70+AA62+AK62&lt;0,Consolidação!T$4,IF(Consolidação!X70+AA62+AK62&lt;0,Consolidação!W$4,IF(Consolidação!AA70+AA62+AK62&lt;0,Consolidação!Z$4,IF(Consolidação!AD70+AA62+AK62&lt;0,Consolidação!AC$4,IF(Consolidação!AG70+AA62+AK62&lt;0,Consolidação!AF$4,IF(Consolidação!AJ70+AA62+AK62&lt;0,Consolidação!AI$4,IF(Consolidação!AM70+AA62+AK62&lt;0,Consolidação!AL$4,IF(Consolidação!AP70+AA62+AK62&lt;0,Consolidação!AO$4,IF(Consolidação!AS70+AA62+AK62&lt;0,Consolidação!AR$4,IF(Consolidação!AV70+AA62+AK62&lt;0,Consolidação!AU$4,"ITEM OK"))))))))))))))</f>
        <v>ITEM OK</v>
      </c>
      <c r="J62" s="399"/>
      <c r="K62" s="538"/>
      <c r="L62" s="416"/>
      <c r="M62" s="417"/>
      <c r="N62" s="417"/>
      <c r="P62" s="399"/>
      <c r="Q62" s="399"/>
      <c r="R62" s="538"/>
      <c r="S62" s="416"/>
      <c r="T62" s="417"/>
      <c r="U62" s="417"/>
      <c r="W62" s="415" t="str">
        <f>IF(Consolidação!I70+K62+R62+AK62&lt;0,Consolidação!H$4,IF(Consolidação!L70+K62+R62+AK62&lt;0,Consolidação!K$4,IF(Consolidação!O70+K62+R62+AK62&lt;0,Consolidação!N$4,IF(Consolidação!R70+K62+R62+AK62&lt;0,Consolidação!Q$4,IF(Consolidação!U70+K62+R62+AK62&lt;0,Consolidação!T$4,IF(Consolidação!X70+K62+R62+AK62&lt;0,Consolidação!W$4,IF(Consolidação!AA70+K62+R62+AK62&lt;0,Consolidação!Z$4,IF(Consolidação!AD70+K62+R62+AK62&lt;0,Consolidação!AC$4,IF(Consolidação!AG70+K62+R62+AK62&lt;0,Consolidação!AF$4,IF(Consolidação!AJ70+K62+R62+AK62&lt;0,Consolidação!AI$4,IF(Consolidação!AM70+K62+R62+AK62&lt;0,Consolidação!AL$4,IF(Consolidação!AP70+K62+R62+AK62&lt;0,Consolidação!AO$4,IF(Consolidação!AS70+K62+R62+AK62&lt;0,Consolidação!AR$4,IF(Consolidação!AV70+K62+R62+AK62&lt;0,Consolidação!AU$4,"ITEM OK"))))))))))))))</f>
        <v>ITEM OK</v>
      </c>
      <c r="Y62" s="418" t="str">
        <f t="shared" si="12"/>
        <v/>
      </c>
      <c r="Z62" s="419"/>
      <c r="AA62" s="399"/>
      <c r="AB62" s="420"/>
      <c r="AC62" s="418" t="str">
        <f t="shared" si="14"/>
        <v/>
      </c>
      <c r="AD62" s="419"/>
      <c r="AE62" s="399"/>
      <c r="AF62" s="420"/>
      <c r="AG62" s="418" t="str">
        <f t="shared" ca="1" si="13"/>
        <v/>
      </c>
      <c r="AH62" s="419"/>
      <c r="AI62" s="399"/>
      <c r="AK62" s="399"/>
      <c r="AL62" s="413"/>
      <c r="AM62" s="399">
        <f t="shared" si="15"/>
        <v>294.44999999999982</v>
      </c>
      <c r="AO62" s="399"/>
      <c r="AP62" s="44">
        <v>4</v>
      </c>
    </row>
    <row r="63" spans="1:42" x14ac:dyDescent="0.3">
      <c r="A63" s="44">
        <v>11818</v>
      </c>
      <c r="B63" s="194"/>
      <c r="C63" s="448">
        <f>Consolidação!C71</f>
        <v>38.97</v>
      </c>
      <c r="D63" s="249" t="s">
        <v>1</v>
      </c>
      <c r="E63" s="598">
        <f>Consolidação!E71</f>
        <v>0</v>
      </c>
      <c r="F63" s="400">
        <f>Consolidação!AV71</f>
        <v>38.97</v>
      </c>
      <c r="G63" s="415" t="str">
        <f>IF(Consolidação!I71&lt;0,Consolidação!H$4,IF(Consolidação!L71&lt;0,Consolidação!K$4,IF(Consolidação!O71&lt;0,Consolidação!N$4,IF(Consolidação!R71&lt;0,Consolidação!Q$4,IF(Consolidação!U71&lt;0,Consolidação!T$4,IF(Consolidação!X71&lt;0,Consolidação!W$4,IF(Consolidação!AA71&lt;0,Consolidação!Z$4,IF(Consolidação!AD71&lt;0,Consolidação!AC$4,IF(Consolidação!AG71&lt;0,Consolidação!AF$4,IF(Consolidação!AJ71&lt;0,Consolidação!AI$4,IF(Consolidação!AM71&lt;0,Consolidação!AL$4,IF(Consolidação!AP71&lt;0,Consolidação!AO$4,IF(Consolidação!AS71&lt;0,Consolidação!AR$4,IF(Consolidação!AV71&lt;0,Consolidação!AU$4,"ITEM OK"))))))))))))))</f>
        <v>ITEM OK</v>
      </c>
      <c r="H63" s="415" t="str">
        <f>IF(Consolidação!I71+AA63+AK63&lt;0,Consolidação!H$4,IF(Consolidação!L71+AA63+AK63&lt;0,Consolidação!K$4,IF(Consolidação!O71+AA63+AK63&lt;0,Consolidação!N$4,IF(Consolidação!R71+AA63+AK63&lt;0,Consolidação!Q$4,IF(Consolidação!U71+AA63+AK63&lt;0,Consolidação!T$4,IF(Consolidação!X71+AA63+AK63&lt;0,Consolidação!W$4,IF(Consolidação!AA71+AA63+AK63&lt;0,Consolidação!Z$4,IF(Consolidação!AD71+AA63+AK63&lt;0,Consolidação!AC$4,IF(Consolidação!AG71+AA63+AK63&lt;0,Consolidação!AF$4,IF(Consolidação!AJ71+AA63+AK63&lt;0,Consolidação!AI$4,IF(Consolidação!AM71+AA63+AK63&lt;0,Consolidação!AL$4,IF(Consolidação!AP71+AA63+AK63&lt;0,Consolidação!AO$4,IF(Consolidação!AS71+AA63+AK63&lt;0,Consolidação!AR$4,IF(Consolidação!AV71+AA63+AK63&lt;0,Consolidação!AU$4,"ITEM OK"))))))))))))))</f>
        <v>ITEM OK</v>
      </c>
      <c r="J63" s="399"/>
      <c r="K63" s="538"/>
      <c r="L63" s="416"/>
      <c r="M63" s="417"/>
      <c r="N63" s="417"/>
      <c r="P63" s="399"/>
      <c r="Q63" s="399"/>
      <c r="R63" s="538"/>
      <c r="S63" s="416"/>
      <c r="T63" s="417"/>
      <c r="U63" s="417"/>
      <c r="W63" s="415" t="str">
        <f>IF(Consolidação!I71+K63+R63+AK63&lt;0,Consolidação!H$4,IF(Consolidação!L71+K63+R63+AK63&lt;0,Consolidação!K$4,IF(Consolidação!O71+K63+R63+AK63&lt;0,Consolidação!N$4,IF(Consolidação!R71+K63+R63+AK63&lt;0,Consolidação!Q$4,IF(Consolidação!U71+K63+R63+AK63&lt;0,Consolidação!T$4,IF(Consolidação!X71+K63+R63+AK63&lt;0,Consolidação!W$4,IF(Consolidação!AA71+K63+R63+AK63&lt;0,Consolidação!Z$4,IF(Consolidação!AD71+K63+R63+AK63&lt;0,Consolidação!AC$4,IF(Consolidação!AG71+K63+R63+AK63&lt;0,Consolidação!AF$4,IF(Consolidação!AJ71+K63+R63+AK63&lt;0,Consolidação!AI$4,IF(Consolidação!AM71+K63+R63+AK63&lt;0,Consolidação!AL$4,IF(Consolidação!AP71+K63+R63+AK63&lt;0,Consolidação!AO$4,IF(Consolidação!AS71+K63+R63+AK63&lt;0,Consolidação!AR$4,IF(Consolidação!AV71+K63+R63+AK63&lt;0,Consolidação!AU$4,"ITEM OK"))))))))))))))</f>
        <v>ITEM OK</v>
      </c>
      <c r="Y63" s="418" t="str">
        <f>IF(AND((K63+R63)&gt;0,F63&lt;0),EDATE(G63,-2),"")</f>
        <v/>
      </c>
      <c r="Z63" s="419"/>
      <c r="AA63" s="399"/>
      <c r="AB63" s="420"/>
      <c r="AC63" s="418" t="str">
        <f>IF((F63+K63+R63+AI63+AK63)&lt;0,EDATE(W63,-6),"")</f>
        <v/>
      </c>
      <c r="AD63" s="419"/>
      <c r="AE63" s="399"/>
      <c r="AF63" s="420"/>
      <c r="AG63" s="418" t="str">
        <f ca="1">IF(AND(Q63=0,S63&gt;=TODAY(),(F63+K63+R63+AE63+AK63)&lt;0,(ABS(F63+K63+R63+AE63+AK63)*U63)&lt;=(0.25*T63)),EDATE(W63,-3),"")</f>
        <v/>
      </c>
      <c r="AH63" s="419"/>
      <c r="AI63" s="399"/>
      <c r="AK63" s="399"/>
      <c r="AL63" s="413"/>
      <c r="AM63" s="399">
        <f>F63+K63+R63+AE63+AI63+AK63</f>
        <v>38.97</v>
      </c>
      <c r="AO63" s="399"/>
      <c r="AP63" s="44">
        <v>3</v>
      </c>
    </row>
    <row r="64" spans="1:42" x14ac:dyDescent="0.3">
      <c r="A64" s="44">
        <v>11819</v>
      </c>
      <c r="B64" s="194"/>
      <c r="C64" s="448">
        <f>Consolidação!C72</f>
        <v>86.67</v>
      </c>
      <c r="D64" s="249" t="s">
        <v>1</v>
      </c>
      <c r="E64" s="598">
        <f>Consolidação!E72</f>
        <v>0</v>
      </c>
      <c r="F64" s="400">
        <f>Consolidação!AV72</f>
        <v>73.894999999999996</v>
      </c>
      <c r="G64" s="415" t="str">
        <f>IF(Consolidação!I72&lt;0,Consolidação!H$4,IF(Consolidação!L72&lt;0,Consolidação!K$4,IF(Consolidação!O72&lt;0,Consolidação!N$4,IF(Consolidação!R72&lt;0,Consolidação!Q$4,IF(Consolidação!U72&lt;0,Consolidação!T$4,IF(Consolidação!X72&lt;0,Consolidação!W$4,IF(Consolidação!AA72&lt;0,Consolidação!Z$4,IF(Consolidação!AD72&lt;0,Consolidação!AC$4,IF(Consolidação!AG72&lt;0,Consolidação!AF$4,IF(Consolidação!AJ72&lt;0,Consolidação!AI$4,IF(Consolidação!AM72&lt;0,Consolidação!AL$4,IF(Consolidação!AP72&lt;0,Consolidação!AO$4,IF(Consolidação!AS72&lt;0,Consolidação!AR$4,IF(Consolidação!AV72&lt;0,Consolidação!AU$4,"ITEM OK"))))))))))))))</f>
        <v>ITEM OK</v>
      </c>
      <c r="H64" s="415" t="str">
        <f>IF(Consolidação!I72+AA64+AK64&lt;0,Consolidação!H$4,IF(Consolidação!L72+AA64+AK64&lt;0,Consolidação!K$4,IF(Consolidação!O72+AA64+AK64&lt;0,Consolidação!N$4,IF(Consolidação!R72+AA64+AK64&lt;0,Consolidação!Q$4,IF(Consolidação!U72+AA64+AK64&lt;0,Consolidação!T$4,IF(Consolidação!X72+AA64+AK64&lt;0,Consolidação!W$4,IF(Consolidação!AA72+AA64+AK64&lt;0,Consolidação!Z$4,IF(Consolidação!AD72+AA64+AK64&lt;0,Consolidação!AC$4,IF(Consolidação!AG72+AA64+AK64&lt;0,Consolidação!AF$4,IF(Consolidação!AJ72+AA64+AK64&lt;0,Consolidação!AI$4,IF(Consolidação!AM72+AA64+AK64&lt;0,Consolidação!AL$4,IF(Consolidação!AP72+AA64+AK64&lt;0,Consolidação!AO$4,IF(Consolidação!AS72+AA64+AK64&lt;0,Consolidação!AR$4,IF(Consolidação!AV72+AA64+AK64&lt;0,Consolidação!AU$4,"ITEM OK"))))))))))))))</f>
        <v>ITEM OK</v>
      </c>
      <c r="J64" s="399">
        <v>100</v>
      </c>
      <c r="K64" s="538">
        <v>0</v>
      </c>
      <c r="L64" s="416">
        <v>45246</v>
      </c>
      <c r="M64" s="417">
        <v>5200000</v>
      </c>
      <c r="N64" s="417">
        <v>124.25</v>
      </c>
      <c r="P64" s="399"/>
      <c r="Q64" s="399"/>
      <c r="R64" s="538"/>
      <c r="S64" s="416"/>
      <c r="T64" s="417"/>
      <c r="U64" s="417"/>
      <c r="W64" s="415" t="str">
        <f>IF(Consolidação!I72+K64+R64+AK64&lt;0,Consolidação!H$4,IF(Consolidação!L72+K64+R64+AK64&lt;0,Consolidação!K$4,IF(Consolidação!O72+K64+R64+AK64&lt;0,Consolidação!N$4,IF(Consolidação!R72+K64+R64+AK64&lt;0,Consolidação!Q$4,IF(Consolidação!U72+K64+R64+AK64&lt;0,Consolidação!T$4,IF(Consolidação!X72+K64+R64+AK64&lt;0,Consolidação!W$4,IF(Consolidação!AA72+K64+R64+AK64&lt;0,Consolidação!Z$4,IF(Consolidação!AD72+K64+R64+AK64&lt;0,Consolidação!AC$4,IF(Consolidação!AG72+K64+R64+AK64&lt;0,Consolidação!AF$4,IF(Consolidação!AJ72+K64+R64+AK64&lt;0,Consolidação!AI$4,IF(Consolidação!AM72+K64+R64+AK64&lt;0,Consolidação!AL$4,IF(Consolidação!AP72+K64+R64+AK64&lt;0,Consolidação!AO$4,IF(Consolidação!AS72+K64+R64+AK64&lt;0,Consolidação!AR$4,IF(Consolidação!AV72+K64+R64+AK64&lt;0,Consolidação!AU$4,"ITEM OK"))))))))))))))</f>
        <v>ITEM OK</v>
      </c>
      <c r="Y64" s="418" t="str">
        <f t="shared" si="12"/>
        <v/>
      </c>
      <c r="Z64" s="419"/>
      <c r="AA64" s="399"/>
      <c r="AB64" s="420"/>
      <c r="AC64" s="418" t="str">
        <f t="shared" si="14"/>
        <v/>
      </c>
      <c r="AD64" s="419"/>
      <c r="AE64" s="399"/>
      <c r="AF64" s="420"/>
      <c r="AG64" s="418" t="str">
        <f t="shared" ca="1" si="13"/>
        <v/>
      </c>
      <c r="AH64" s="419"/>
      <c r="AI64" s="399"/>
      <c r="AK64" s="399"/>
      <c r="AL64" s="413"/>
      <c r="AM64" s="399">
        <f t="shared" si="15"/>
        <v>73.894999999999996</v>
      </c>
      <c r="AO64" s="399"/>
      <c r="AP64" s="44"/>
    </row>
    <row r="65" spans="1:42" s="367" customFormat="1" x14ac:dyDescent="0.3">
      <c r="A65" s="401">
        <v>11842</v>
      </c>
      <c r="B65" s="195"/>
      <c r="C65" s="449">
        <f>Consolidação!C73</f>
        <v>81.201999999999998</v>
      </c>
      <c r="D65" s="248" t="s">
        <v>1</v>
      </c>
      <c r="E65" s="598">
        <f>Consolidação!E73</f>
        <v>0</v>
      </c>
      <c r="F65" s="400">
        <f>Consolidação!AV73</f>
        <v>81.201999999999998</v>
      </c>
      <c r="G65" s="415" t="str">
        <f>IF(Consolidação!I73&lt;0,Consolidação!H$4,IF(Consolidação!L73&lt;0,Consolidação!K$4,IF(Consolidação!O73&lt;0,Consolidação!N$4,IF(Consolidação!R73&lt;0,Consolidação!Q$4,IF(Consolidação!U73&lt;0,Consolidação!T$4,IF(Consolidação!X73&lt;0,Consolidação!W$4,IF(Consolidação!AA73&lt;0,Consolidação!Z$4,IF(Consolidação!AD73&lt;0,Consolidação!AC$4,IF(Consolidação!AG73&lt;0,Consolidação!AF$4,IF(Consolidação!AJ73&lt;0,Consolidação!AI$4,IF(Consolidação!AM73&lt;0,Consolidação!AL$4,IF(Consolidação!AP73&lt;0,Consolidação!AO$4,IF(Consolidação!AS73&lt;0,Consolidação!AR$4,IF(Consolidação!AV73&lt;0,Consolidação!AU$4,"ITEM OK"))))))))))))))</f>
        <v>ITEM OK</v>
      </c>
      <c r="H65" s="415" t="str">
        <f>IF(Consolidação!I73+AA65+AK65&lt;0,Consolidação!H$4,IF(Consolidação!L73+AA65+AK65&lt;0,Consolidação!K$4,IF(Consolidação!O73+AA65+AK65&lt;0,Consolidação!N$4,IF(Consolidação!R73+AA65+AK65&lt;0,Consolidação!Q$4,IF(Consolidação!U73+AA65+AK65&lt;0,Consolidação!T$4,IF(Consolidação!X73+AA65+AK65&lt;0,Consolidação!W$4,IF(Consolidação!AA73+AA65+AK65&lt;0,Consolidação!Z$4,IF(Consolidação!AD73+AA65+AK65&lt;0,Consolidação!AC$4,IF(Consolidação!AG73+AA65+AK65&lt;0,Consolidação!AF$4,IF(Consolidação!AJ73+AA65+AK65&lt;0,Consolidação!AI$4,IF(Consolidação!AM73+AA65+AK65&lt;0,Consolidação!AL$4,IF(Consolidação!AP73+AA65+AK65&lt;0,Consolidação!AO$4,IF(Consolidação!AS73+AA65+AK65&lt;0,Consolidação!AR$4,IF(Consolidação!AV73+AA65+AK65&lt;0,Consolidação!AU$4,"ITEM OK"))))))))))))))</f>
        <v>ITEM OK</v>
      </c>
      <c r="J65" s="399">
        <v>150</v>
      </c>
      <c r="K65" s="538">
        <v>0</v>
      </c>
      <c r="L65" s="416">
        <v>45240</v>
      </c>
      <c r="M65" s="417">
        <v>5200000</v>
      </c>
      <c r="N65" s="417">
        <v>123.34</v>
      </c>
      <c r="P65" s="421"/>
      <c r="Q65" s="421"/>
      <c r="R65" s="539"/>
      <c r="S65" s="431"/>
      <c r="T65" s="438"/>
      <c r="U65" s="438"/>
      <c r="W65" s="415" t="str">
        <f>IF(Consolidação!I73+K65+R65+AK65&lt;0,Consolidação!H$4,IF(Consolidação!L73+K65+R65+AK65&lt;0,Consolidação!K$4,IF(Consolidação!O73+K65+R65+AK65&lt;0,Consolidação!N$4,IF(Consolidação!R73+K65+R65+AK65&lt;0,Consolidação!Q$4,IF(Consolidação!U73+K65+R65+AK65&lt;0,Consolidação!T$4,IF(Consolidação!X73+K65+R65+AK65&lt;0,Consolidação!W$4,IF(Consolidação!AA73+K65+R65+AK65&lt;0,Consolidação!Z$4,IF(Consolidação!AD73+K65+R65+AK65&lt;0,Consolidação!AC$4,IF(Consolidação!AG73+K65+R65+AK65&lt;0,Consolidação!AF$4,IF(Consolidação!AJ73+K65+R65+AK65&lt;0,Consolidação!AI$4,IF(Consolidação!AM73+K65+R65+AK65&lt;0,Consolidação!AL$4,IF(Consolidação!AP73+K65+R65+AK65&lt;0,Consolidação!AO$4,IF(Consolidação!AS73+K65+R65+AK65&lt;0,Consolidação!AR$4,IF(Consolidação!AV73+K65+R65+AK65&lt;0,Consolidação!AU$4,"ITEM OK"))))))))))))))</f>
        <v>ITEM OK</v>
      </c>
      <c r="Y65" s="418" t="str">
        <f t="shared" si="12"/>
        <v/>
      </c>
      <c r="Z65" s="419"/>
      <c r="AA65" s="421"/>
      <c r="AB65" s="420"/>
      <c r="AC65" s="418" t="str">
        <f t="shared" si="14"/>
        <v/>
      </c>
      <c r="AD65" s="433"/>
      <c r="AE65" s="421"/>
      <c r="AF65" s="420"/>
      <c r="AG65" s="418" t="str">
        <f t="shared" ca="1" si="13"/>
        <v/>
      </c>
      <c r="AH65" s="433"/>
      <c r="AI65" s="421"/>
      <c r="AK65" s="421"/>
      <c r="AL65" s="413"/>
      <c r="AM65" s="399">
        <f t="shared" si="15"/>
        <v>81.201999999999998</v>
      </c>
      <c r="AO65" s="421"/>
      <c r="AP65" s="401">
        <v>2.5</v>
      </c>
    </row>
    <row r="66" spans="1:42" x14ac:dyDescent="0.3">
      <c r="A66" s="44">
        <v>11843</v>
      </c>
      <c r="B66" s="194"/>
      <c r="C66" s="448">
        <f>Consolidação!C74</f>
        <v>410.83</v>
      </c>
      <c r="D66" s="249" t="s">
        <v>1</v>
      </c>
      <c r="E66" s="598">
        <f>Consolidação!E74</f>
        <v>0</v>
      </c>
      <c r="F66" s="400">
        <f>Consolidação!AV74</f>
        <v>-247.17000000000041</v>
      </c>
      <c r="G66" s="415">
        <f>IF(Consolidação!I74&lt;0,Consolidação!H$4,IF(Consolidação!L74&lt;0,Consolidação!K$4,IF(Consolidação!O74&lt;0,Consolidação!N$4,IF(Consolidação!R74&lt;0,Consolidação!Q$4,IF(Consolidação!U74&lt;0,Consolidação!T$4,IF(Consolidação!X74&lt;0,Consolidação!W$4,IF(Consolidação!AA74&lt;0,Consolidação!Z$4,IF(Consolidação!AD74&lt;0,Consolidação!AC$4,IF(Consolidação!AG74&lt;0,Consolidação!AF$4,IF(Consolidação!AJ74&lt;0,Consolidação!AI$4,IF(Consolidação!AM74&lt;0,Consolidação!AL$4,IF(Consolidação!AP74&lt;0,Consolidação!AO$4,IF(Consolidação!AS74&lt;0,Consolidação!AR$4,IF(Consolidação!AV74&lt;0,Consolidação!AU$4,"ITEM OK"))))))))))))))</f>
        <v>45413</v>
      </c>
      <c r="H66" s="415">
        <f>IF(Consolidação!I74+AA66+AK66&lt;0,Consolidação!H$4,IF(Consolidação!L74+AA66+AK66&lt;0,Consolidação!K$4,IF(Consolidação!O74+AA66+AK66&lt;0,Consolidação!N$4,IF(Consolidação!R74+AA66+AK66&lt;0,Consolidação!Q$4,IF(Consolidação!U74+AA66+AK66&lt;0,Consolidação!T$4,IF(Consolidação!X74+AA66+AK66&lt;0,Consolidação!W$4,IF(Consolidação!AA74+AA66+AK66&lt;0,Consolidação!Z$4,IF(Consolidação!AD74+AA66+AK66&lt;0,Consolidação!AC$4,IF(Consolidação!AG74+AA66+AK66&lt;0,Consolidação!AF$4,IF(Consolidação!AJ74+AA66+AK66&lt;0,Consolidação!AI$4,IF(Consolidação!AM74+AA66+AK66&lt;0,Consolidação!AL$4,IF(Consolidação!AP74+AA66+AK66&lt;0,Consolidação!AO$4,IF(Consolidação!AS74+AA66+AK66&lt;0,Consolidação!AR$4,IF(Consolidação!AV74+AA66+AK66&lt;0,Consolidação!AU$4,"ITEM OK"))))))))))))))</f>
        <v>45413</v>
      </c>
      <c r="J66" s="399">
        <v>2100</v>
      </c>
      <c r="K66" s="538">
        <v>433.55</v>
      </c>
      <c r="L66" s="416">
        <v>45240</v>
      </c>
      <c r="M66" s="417">
        <v>5200000</v>
      </c>
      <c r="N66" s="417">
        <v>123.34</v>
      </c>
      <c r="P66" s="399"/>
      <c r="Q66" s="399"/>
      <c r="R66" s="538"/>
      <c r="S66" s="416"/>
      <c r="T66" s="417"/>
      <c r="U66" s="417"/>
      <c r="W66" s="415" t="str">
        <f>IF(Consolidação!I74+K66+R66+AK66&lt;0,Consolidação!H$4,IF(Consolidação!L74+K66+R66+AK66&lt;0,Consolidação!K$4,IF(Consolidação!O74+K66+R66+AK66&lt;0,Consolidação!N$4,IF(Consolidação!R74+K66+R66+AK66&lt;0,Consolidação!Q$4,IF(Consolidação!U74+K66+R66+AK66&lt;0,Consolidação!T$4,IF(Consolidação!X74+K66+R66+AK66&lt;0,Consolidação!W$4,IF(Consolidação!AA74+K66+R66+AK66&lt;0,Consolidação!Z$4,IF(Consolidação!AD74+K66+R66+AK66&lt;0,Consolidação!AC$4,IF(Consolidação!AG74+K66+R66+AK66&lt;0,Consolidação!AF$4,IF(Consolidação!AJ74+K66+R66+AK66&lt;0,Consolidação!AI$4,IF(Consolidação!AM74+K66+R66+AK66&lt;0,Consolidação!AL$4,IF(Consolidação!AP74+K66+R66+AK66&lt;0,Consolidação!AO$4,IF(Consolidação!AS74+K66+R66+AK66&lt;0,Consolidação!AR$4,IF(Consolidação!AV74+K66+R66+AK66&lt;0,Consolidação!AU$4,"ITEM OK"))))))))))))))</f>
        <v>ITEM OK</v>
      </c>
      <c r="Y66" s="418">
        <f t="shared" si="12"/>
        <v>45352</v>
      </c>
      <c r="Z66" s="419"/>
      <c r="AA66" s="421"/>
      <c r="AB66" s="420"/>
      <c r="AC66" s="418" t="str">
        <f t="shared" si="14"/>
        <v/>
      </c>
      <c r="AD66" s="419"/>
      <c r="AE66" s="399"/>
      <c r="AF66" s="420"/>
      <c r="AG66" s="418" t="str">
        <f t="shared" ca="1" si="13"/>
        <v/>
      </c>
      <c r="AH66" s="419"/>
      <c r="AI66" s="399"/>
      <c r="AK66" s="399"/>
      <c r="AL66" s="413"/>
      <c r="AM66" s="399">
        <f t="shared" si="15"/>
        <v>186.3799999999996</v>
      </c>
      <c r="AO66" s="399"/>
      <c r="AP66" s="44">
        <v>2.5</v>
      </c>
    </row>
    <row r="67" spans="1:42" x14ac:dyDescent="0.3">
      <c r="A67" s="44">
        <v>11844</v>
      </c>
      <c r="B67" s="194"/>
      <c r="C67" s="448">
        <f>Consolidação!C75</f>
        <v>476843</v>
      </c>
      <c r="D67" s="249" t="s">
        <v>2</v>
      </c>
      <c r="E67" s="598">
        <f>Consolidação!E75</f>
        <v>0</v>
      </c>
      <c r="F67" s="400">
        <f>Consolidação!AV75</f>
        <v>-143156.99999999377</v>
      </c>
      <c r="G67" s="415">
        <f>IF(Consolidação!I75&lt;0,Consolidação!H$4,IF(Consolidação!L75&lt;0,Consolidação!K$4,IF(Consolidação!O75&lt;0,Consolidação!N$4,IF(Consolidação!R75&lt;0,Consolidação!Q$4,IF(Consolidação!U75&lt;0,Consolidação!T$4,IF(Consolidação!X75&lt;0,Consolidação!W$4,IF(Consolidação!AA75&lt;0,Consolidação!Z$4,IF(Consolidação!AD75&lt;0,Consolidação!AC$4,IF(Consolidação!AG75&lt;0,Consolidação!AF$4,IF(Consolidação!AJ75&lt;0,Consolidação!AI$4,IF(Consolidação!AM75&lt;0,Consolidação!AL$4,IF(Consolidação!AP75&lt;0,Consolidação!AO$4,IF(Consolidação!AS75&lt;0,Consolidação!AR$4,IF(Consolidação!AV75&lt;0,Consolidação!AU$4,"ITEM OK"))))))))))))))</f>
        <v>45413</v>
      </c>
      <c r="H67" s="415">
        <f>IF(Consolidação!I75+AA67+AK67&lt;0,Consolidação!H$4,IF(Consolidação!L75+AA67+AK67&lt;0,Consolidação!K$4,IF(Consolidação!O75+AA67+AK67&lt;0,Consolidação!N$4,IF(Consolidação!R75+AA67+AK67&lt;0,Consolidação!Q$4,IF(Consolidação!U75+AA67+AK67&lt;0,Consolidação!T$4,IF(Consolidação!X75+AA67+AK67&lt;0,Consolidação!W$4,IF(Consolidação!AA75+AA67+AK67&lt;0,Consolidação!Z$4,IF(Consolidação!AD75+AA67+AK67&lt;0,Consolidação!AC$4,IF(Consolidação!AG75+AA67+AK67&lt;0,Consolidação!AF$4,IF(Consolidação!AJ75+AA67+AK67&lt;0,Consolidação!AI$4,IF(Consolidação!AM75+AA67+AK67&lt;0,Consolidação!AL$4,IF(Consolidação!AP75+AA67+AK67&lt;0,Consolidação!AO$4,IF(Consolidação!AS75+AA67+AK67&lt;0,Consolidação!AR$4,IF(Consolidação!AV75+AA67+AK67&lt;0,Consolidação!AU$4,"ITEM OK"))))))))))))))</f>
        <v>45413</v>
      </c>
      <c r="J67" s="399">
        <v>1600000</v>
      </c>
      <c r="K67" s="538">
        <v>238724</v>
      </c>
      <c r="L67" s="416">
        <v>45239</v>
      </c>
      <c r="M67" s="417">
        <v>3451200</v>
      </c>
      <c r="N67" s="417">
        <v>0.35</v>
      </c>
      <c r="P67" s="399"/>
      <c r="Q67" s="399"/>
      <c r="R67" s="538"/>
      <c r="S67" s="416"/>
      <c r="T67" s="417"/>
      <c r="U67" s="417"/>
      <c r="W67" s="415" t="str">
        <f>IF(Consolidação!I75+K67+R67+AK67&lt;0,Consolidação!H$4,IF(Consolidação!L75+K67+R67+AK67&lt;0,Consolidação!K$4,IF(Consolidação!O75+K67+R67+AK67&lt;0,Consolidação!N$4,IF(Consolidação!R75+K67+R67+AK67&lt;0,Consolidação!Q$4,IF(Consolidação!U75+K67+R67+AK67&lt;0,Consolidação!T$4,IF(Consolidação!X75+K67+R67+AK67&lt;0,Consolidação!W$4,IF(Consolidação!AA75+K67+R67+AK67&lt;0,Consolidação!Z$4,IF(Consolidação!AD75+K67+R67+AK67&lt;0,Consolidação!AC$4,IF(Consolidação!AG75+K67+R67+AK67&lt;0,Consolidação!AF$4,IF(Consolidação!AJ75+K67+R67+AK67&lt;0,Consolidação!AI$4,IF(Consolidação!AM75+K67+R67+AK67&lt;0,Consolidação!AL$4,IF(Consolidação!AP75+K67+R67+AK67&lt;0,Consolidação!AO$4,IF(Consolidação!AS75+K67+R67+AK67&lt;0,Consolidação!AR$4,IF(Consolidação!AV75+K67+R67+AK67&lt;0,Consolidação!AU$4,"ITEM OK"))))))))))))))</f>
        <v>ITEM OK</v>
      </c>
      <c r="Y67" s="418">
        <f t="shared" si="12"/>
        <v>45352</v>
      </c>
      <c r="Z67" s="419"/>
      <c r="AA67" s="399"/>
      <c r="AB67" s="420"/>
      <c r="AC67" s="418" t="str">
        <f t="shared" si="14"/>
        <v/>
      </c>
      <c r="AD67" s="419"/>
      <c r="AE67" s="399"/>
      <c r="AF67" s="420"/>
      <c r="AG67" s="418" t="str">
        <f t="shared" ca="1" si="13"/>
        <v/>
      </c>
      <c r="AH67" s="419"/>
      <c r="AI67" s="399"/>
      <c r="AK67" s="399"/>
      <c r="AL67" s="413"/>
      <c r="AM67" s="399">
        <f t="shared" si="15"/>
        <v>95567.000000006228</v>
      </c>
      <c r="AO67" s="399"/>
      <c r="AP67" s="44"/>
    </row>
    <row r="68" spans="1:42" s="367" customFormat="1" x14ac:dyDescent="0.3">
      <c r="A68" s="401">
        <v>11845</v>
      </c>
      <c r="B68" s="195"/>
      <c r="C68" s="449">
        <f>Consolidação!C76</f>
        <v>82535</v>
      </c>
      <c r="D68" s="248" t="s">
        <v>2</v>
      </c>
      <c r="E68" s="598">
        <f>Consolidação!E76</f>
        <v>0</v>
      </c>
      <c r="F68" s="400">
        <f>Consolidação!AV76</f>
        <v>82535</v>
      </c>
      <c r="G68" s="415" t="str">
        <f>IF(Consolidação!I76&lt;0,Consolidação!H$4,IF(Consolidação!L76&lt;0,Consolidação!K$4,IF(Consolidação!O76&lt;0,Consolidação!N$4,IF(Consolidação!R76&lt;0,Consolidação!Q$4,IF(Consolidação!U76&lt;0,Consolidação!T$4,IF(Consolidação!X76&lt;0,Consolidação!W$4,IF(Consolidação!AA76&lt;0,Consolidação!Z$4,IF(Consolidação!AD76&lt;0,Consolidação!AC$4,IF(Consolidação!AG76&lt;0,Consolidação!AF$4,IF(Consolidação!AJ76&lt;0,Consolidação!AI$4,IF(Consolidação!AM76&lt;0,Consolidação!AL$4,IF(Consolidação!AP76&lt;0,Consolidação!AO$4,IF(Consolidação!AS76&lt;0,Consolidação!AR$4,IF(Consolidação!AV76&lt;0,Consolidação!AU$4,"ITEM OK"))))))))))))))</f>
        <v>ITEM OK</v>
      </c>
      <c r="H68" s="415" t="str">
        <f>IF(Consolidação!I76+AA68+AK68&lt;0,Consolidação!H$4,IF(Consolidação!L76+AA68+AK68&lt;0,Consolidação!K$4,IF(Consolidação!O76+AA68+AK68&lt;0,Consolidação!N$4,IF(Consolidação!R76+AA68+AK68&lt;0,Consolidação!Q$4,IF(Consolidação!U76+AA68+AK68&lt;0,Consolidação!T$4,IF(Consolidação!X76+AA68+AK68&lt;0,Consolidação!W$4,IF(Consolidação!AA76+AA68+AK68&lt;0,Consolidação!Z$4,IF(Consolidação!AD76+AA68+AK68&lt;0,Consolidação!AC$4,IF(Consolidação!AG76+AA68+AK68&lt;0,Consolidação!AF$4,IF(Consolidação!AJ76+AA68+AK68&lt;0,Consolidação!AI$4,IF(Consolidação!AM76+AA68+AK68&lt;0,Consolidação!AL$4,IF(Consolidação!AP76+AA68+AK68&lt;0,Consolidação!AO$4,IF(Consolidação!AS76+AA68+AK68&lt;0,Consolidação!AR$4,IF(Consolidação!AV76+AA68+AK68&lt;0,Consolidação!AU$4,"ITEM OK"))))))))))))))</f>
        <v>ITEM OK</v>
      </c>
      <c r="J68" s="399">
        <v>140000</v>
      </c>
      <c r="K68" s="538">
        <v>1945</v>
      </c>
      <c r="L68" s="416">
        <v>45239</v>
      </c>
      <c r="M68" s="417">
        <v>3451200</v>
      </c>
      <c r="N68" s="417">
        <v>0.41</v>
      </c>
      <c r="P68" s="399"/>
      <c r="Q68" s="421"/>
      <c r="R68" s="539"/>
      <c r="S68" s="431"/>
      <c r="T68" s="417"/>
      <c r="U68" s="438"/>
      <c r="W68" s="415" t="str">
        <f>IF(Consolidação!I76+K68+R68+AK68&lt;0,Consolidação!H$4,IF(Consolidação!L76+K68+R68+AK68&lt;0,Consolidação!K$4,IF(Consolidação!O76+K68+R68+AK68&lt;0,Consolidação!N$4,IF(Consolidação!R76+K68+R68+AK68&lt;0,Consolidação!Q$4,IF(Consolidação!U76+K68+R68+AK68&lt;0,Consolidação!T$4,IF(Consolidação!X76+K68+R68+AK68&lt;0,Consolidação!W$4,IF(Consolidação!AA76+K68+R68+AK68&lt;0,Consolidação!Z$4,IF(Consolidação!AD76+K68+R68+AK68&lt;0,Consolidação!AC$4,IF(Consolidação!AG76+K68+R68+AK68&lt;0,Consolidação!AF$4,IF(Consolidação!AJ76+K68+R68+AK68&lt;0,Consolidação!AI$4,IF(Consolidação!AM76+K68+R68+AK68&lt;0,Consolidação!AL$4,IF(Consolidação!AP76+K68+R68+AK68&lt;0,Consolidação!AO$4,IF(Consolidação!AS76+K68+R68+AK68&lt;0,Consolidação!AR$4,IF(Consolidação!AV76+K68+R68+AK68&lt;0,Consolidação!AU$4,"ITEM OK"))))))))))))))</f>
        <v>ITEM OK</v>
      </c>
      <c r="Y68" s="418" t="str">
        <f t="shared" si="12"/>
        <v/>
      </c>
      <c r="Z68" s="419"/>
      <c r="AA68" s="421"/>
      <c r="AB68" s="420"/>
      <c r="AC68" s="418" t="str">
        <f t="shared" si="14"/>
        <v/>
      </c>
      <c r="AD68" s="419"/>
      <c r="AE68" s="421"/>
      <c r="AF68" s="420"/>
      <c r="AG68" s="418" t="str">
        <f t="shared" ca="1" si="13"/>
        <v/>
      </c>
      <c r="AH68" s="433"/>
      <c r="AI68" s="421"/>
      <c r="AK68" s="421"/>
      <c r="AL68" s="413"/>
      <c r="AM68" s="399">
        <f t="shared" si="15"/>
        <v>84480</v>
      </c>
      <c r="AO68" s="421"/>
      <c r="AP68" s="401">
        <v>5</v>
      </c>
    </row>
    <row r="69" spans="1:42" x14ac:dyDescent="0.3">
      <c r="A69" s="44">
        <v>11853</v>
      </c>
      <c r="B69" s="194"/>
      <c r="C69" s="448">
        <f>Consolidação!C77</f>
        <v>13.8</v>
      </c>
      <c r="D69" s="249" t="s">
        <v>104</v>
      </c>
      <c r="E69" s="598">
        <f>Consolidação!E77</f>
        <v>0</v>
      </c>
      <c r="F69" s="400">
        <f>Consolidação!AV77</f>
        <v>1.3999999999938</v>
      </c>
      <c r="G69" s="415" t="str">
        <f>IF(Consolidação!I77&lt;0,Consolidação!H$4,IF(Consolidação!L77&lt;0,Consolidação!K$4,IF(Consolidação!O77&lt;0,Consolidação!N$4,IF(Consolidação!R77&lt;0,Consolidação!Q$4,IF(Consolidação!U77&lt;0,Consolidação!T$4,IF(Consolidação!X77&lt;0,Consolidação!W$4,IF(Consolidação!AA77&lt;0,Consolidação!Z$4,IF(Consolidação!AD77&lt;0,Consolidação!AC$4,IF(Consolidação!AG77&lt;0,Consolidação!AF$4,IF(Consolidação!AJ77&lt;0,Consolidação!AI$4,IF(Consolidação!AM77&lt;0,Consolidação!AL$4,IF(Consolidação!AP77&lt;0,Consolidação!AO$4,IF(Consolidação!AS77&lt;0,Consolidação!AR$4,IF(Consolidação!AV77&lt;0,Consolidação!AU$4,"ITEM OK"))))))))))))))</f>
        <v>ITEM OK</v>
      </c>
      <c r="H69" s="415" t="str">
        <f>IF(Consolidação!I77+AA69+AK69&lt;0,Consolidação!H$4,IF(Consolidação!L77+AA69+AK69&lt;0,Consolidação!K$4,IF(Consolidação!O77+AA69+AK69&lt;0,Consolidação!N$4,IF(Consolidação!R77+AA69+AK69&lt;0,Consolidação!Q$4,IF(Consolidação!U77+AA69+AK69&lt;0,Consolidação!T$4,IF(Consolidação!X77+AA69+AK69&lt;0,Consolidação!W$4,IF(Consolidação!AA77+AA69+AK69&lt;0,Consolidação!Z$4,IF(Consolidação!AD77+AA69+AK69&lt;0,Consolidação!AC$4,IF(Consolidação!AG77+AA69+AK69&lt;0,Consolidação!AF$4,IF(Consolidação!AJ77+AA69+AK69&lt;0,Consolidação!AI$4,IF(Consolidação!AM77+AA69+AK69&lt;0,Consolidação!AL$4,IF(Consolidação!AP77+AA69+AK69&lt;0,Consolidação!AO$4,IF(Consolidação!AS77+AA69+AK69&lt;0,Consolidação!AR$4,IF(Consolidação!AV77+AA69+AK69&lt;0,Consolidação!AU$4,"ITEM OK"))))))))))))))</f>
        <v>ITEM OK</v>
      </c>
      <c r="J69" s="399">
        <v>29</v>
      </c>
      <c r="K69" s="538">
        <v>4.5999999999999996</v>
      </c>
      <c r="L69" s="416">
        <v>45405</v>
      </c>
      <c r="M69" s="417">
        <v>49500.95</v>
      </c>
      <c r="N69" s="417">
        <v>197</v>
      </c>
      <c r="P69" s="399"/>
      <c r="Q69" s="399"/>
      <c r="R69" s="538"/>
      <c r="S69" s="416"/>
      <c r="T69" s="417"/>
      <c r="U69" s="417"/>
      <c r="W69" s="415" t="str">
        <f>IF(Consolidação!I77+K69+R69+AK69&lt;0,Consolidação!H$4,IF(Consolidação!L77+K69+R69+AK69&lt;0,Consolidação!K$4,IF(Consolidação!O77+K69+R69+AK69&lt;0,Consolidação!N$4,IF(Consolidação!R77+K69+R69+AK69&lt;0,Consolidação!Q$4,IF(Consolidação!U77+K69+R69+AK69&lt;0,Consolidação!T$4,IF(Consolidação!X77+K69+R69+AK69&lt;0,Consolidação!W$4,IF(Consolidação!AA77+K69+R69+AK69&lt;0,Consolidação!Z$4,IF(Consolidação!AD77+K69+R69+AK69&lt;0,Consolidação!AC$4,IF(Consolidação!AG77+K69+R69+AK69&lt;0,Consolidação!AF$4,IF(Consolidação!AJ77+K69+R69+AK69&lt;0,Consolidação!AI$4,IF(Consolidação!AM77+K69+R69+AK69&lt;0,Consolidação!AL$4,IF(Consolidação!AP77+K69+R69+AK69&lt;0,Consolidação!AO$4,IF(Consolidação!AS77+K69+R69+AK69&lt;0,Consolidação!AR$4,IF(Consolidação!AV77+K69+R69+AK69&lt;0,Consolidação!AU$4,"ITEM OK"))))))))))))))</f>
        <v>ITEM OK</v>
      </c>
      <c r="Y69" s="418" t="str">
        <f t="shared" si="12"/>
        <v/>
      </c>
      <c r="Z69" s="419"/>
      <c r="AA69" s="399"/>
      <c r="AB69" s="420"/>
      <c r="AC69" s="418" t="str">
        <f t="shared" si="14"/>
        <v/>
      </c>
      <c r="AD69" s="419"/>
      <c r="AE69" s="399"/>
      <c r="AF69" s="420"/>
      <c r="AG69" s="418" t="str">
        <f t="shared" ca="1" si="13"/>
        <v/>
      </c>
      <c r="AH69" s="419"/>
      <c r="AI69" s="399"/>
      <c r="AK69" s="399"/>
      <c r="AL69" s="413"/>
      <c r="AM69" s="399">
        <f t="shared" si="15"/>
        <v>5.9999999999937996</v>
      </c>
      <c r="AO69" s="399"/>
      <c r="AP69" s="44"/>
    </row>
    <row r="70" spans="1:42" s="367" customFormat="1" x14ac:dyDescent="0.3">
      <c r="A70" s="401">
        <v>11854</v>
      </c>
      <c r="B70" s="195"/>
      <c r="C70" s="449">
        <f>Consolidação!C78</f>
        <v>1.3959999999999999</v>
      </c>
      <c r="D70" s="248" t="s">
        <v>104</v>
      </c>
      <c r="E70" s="598">
        <f>Consolidação!E78</f>
        <v>0</v>
      </c>
      <c r="F70" s="400">
        <f>Consolidação!AV78</f>
        <v>1.3959999999999999</v>
      </c>
      <c r="G70" s="415" t="str">
        <f>IF(Consolidação!I78&lt;0,Consolidação!H$4,IF(Consolidação!L78&lt;0,Consolidação!K$4,IF(Consolidação!O78&lt;0,Consolidação!N$4,IF(Consolidação!R78&lt;0,Consolidação!Q$4,IF(Consolidação!U78&lt;0,Consolidação!T$4,IF(Consolidação!X78&lt;0,Consolidação!W$4,IF(Consolidação!AA78&lt;0,Consolidação!Z$4,IF(Consolidação!AD78&lt;0,Consolidação!AC$4,IF(Consolidação!AG78&lt;0,Consolidação!AF$4,IF(Consolidação!AJ78&lt;0,Consolidação!AI$4,IF(Consolidação!AM78&lt;0,Consolidação!AL$4,IF(Consolidação!AP78&lt;0,Consolidação!AO$4,IF(Consolidação!AS78&lt;0,Consolidação!AR$4,IF(Consolidação!AV78&lt;0,Consolidação!AU$4,"ITEM OK"))))))))))))))</f>
        <v>ITEM OK</v>
      </c>
      <c r="H70" s="415" t="str">
        <f>IF(Consolidação!I78+AA70+AK70&lt;0,Consolidação!H$4,IF(Consolidação!L78+AA70+AK70&lt;0,Consolidação!K$4,IF(Consolidação!O78+AA70+AK70&lt;0,Consolidação!N$4,IF(Consolidação!R78+AA70+AK70&lt;0,Consolidação!Q$4,IF(Consolidação!U78+AA70+AK70&lt;0,Consolidação!T$4,IF(Consolidação!X78+AA70+AK70&lt;0,Consolidação!W$4,IF(Consolidação!AA78+AA70+AK70&lt;0,Consolidação!Z$4,IF(Consolidação!AD78+AA70+AK70&lt;0,Consolidação!AC$4,IF(Consolidação!AG78+AA70+AK70&lt;0,Consolidação!AF$4,IF(Consolidação!AJ78+AA70+AK70&lt;0,Consolidação!AI$4,IF(Consolidação!AM78+AA70+AK70&lt;0,Consolidação!AL$4,IF(Consolidação!AP78+AA70+AK70&lt;0,Consolidação!AO$4,IF(Consolidação!AS78+AA70+AK70&lt;0,Consolidação!AR$4,IF(Consolidação!AV78+AA70+AK70&lt;0,Consolidação!AU$4,"ITEM OK"))))))))))))))</f>
        <v>ITEM OK</v>
      </c>
      <c r="J70" s="399">
        <v>3</v>
      </c>
      <c r="K70" s="538">
        <v>0</v>
      </c>
      <c r="L70" s="416">
        <v>45405</v>
      </c>
      <c r="M70" s="417">
        <v>49500.95</v>
      </c>
      <c r="N70" s="417">
        <v>580</v>
      </c>
      <c r="P70" s="421"/>
      <c r="Q70" s="421"/>
      <c r="R70" s="539"/>
      <c r="S70" s="431"/>
      <c r="T70" s="417"/>
      <c r="U70" s="438"/>
      <c r="W70" s="415" t="str">
        <f>IF(Consolidação!I78+K70+R70+AK70&lt;0,Consolidação!H$4,IF(Consolidação!L78+K70+R70+AK70&lt;0,Consolidação!K$4,IF(Consolidação!O78+K70+R70+AK70&lt;0,Consolidação!N$4,IF(Consolidação!R78+K70+R70+AK70&lt;0,Consolidação!Q$4,IF(Consolidação!U78+K70+R70+AK70&lt;0,Consolidação!T$4,IF(Consolidação!X78+K70+R70+AK70&lt;0,Consolidação!W$4,IF(Consolidação!AA78+K70+R70+AK70&lt;0,Consolidação!Z$4,IF(Consolidação!AD78+K70+R70+AK70&lt;0,Consolidação!AC$4,IF(Consolidação!AG78+K70+R70+AK70&lt;0,Consolidação!AF$4,IF(Consolidação!AJ78+K70+R70+AK70&lt;0,Consolidação!AI$4,IF(Consolidação!AM78+K70+R70+AK70&lt;0,Consolidação!AL$4,IF(Consolidação!AP78+K70+R70+AK70&lt;0,Consolidação!AO$4,IF(Consolidação!AS78+K70+R70+AK70&lt;0,Consolidação!AR$4,IF(Consolidação!AV78+K70+R70+AK70&lt;0,Consolidação!AU$4,"ITEM OK"))))))))))))))</f>
        <v>ITEM OK</v>
      </c>
      <c r="Y70" s="418" t="str">
        <f t="shared" ref="Y70:Y98" si="16">IF(AND((K70+R70)&gt;0,F70&lt;0),EDATE(G70,-2),"")</f>
        <v/>
      </c>
      <c r="Z70" s="419"/>
      <c r="AA70" s="421"/>
      <c r="AB70" s="420"/>
      <c r="AC70" s="418" t="str">
        <f t="shared" si="14"/>
        <v/>
      </c>
      <c r="AD70" s="419"/>
      <c r="AE70" s="421"/>
      <c r="AF70" s="420"/>
      <c r="AG70" s="418" t="str">
        <f t="shared" ref="AG70:AG98" ca="1" si="17">IF(AND(Q70=0,S70&gt;=TODAY(),(F70+K70+R70+AE70+AK70)&lt;0,(ABS(F70+K70+R70+AE70+AK70)*U70)&lt;=(0.25*T70)),EDATE(W70,-3),"")</f>
        <v/>
      </c>
      <c r="AH70" s="433"/>
      <c r="AI70" s="421"/>
      <c r="AK70" s="421"/>
      <c r="AL70" s="413"/>
      <c r="AM70" s="399">
        <f t="shared" si="15"/>
        <v>1.3959999999999999</v>
      </c>
      <c r="AO70" s="421"/>
      <c r="AP70" s="401">
        <v>1</v>
      </c>
    </row>
    <row r="71" spans="1:42" x14ac:dyDescent="0.3">
      <c r="A71" s="44">
        <v>11856</v>
      </c>
      <c r="B71" s="194"/>
      <c r="C71" s="448">
        <f>Consolidação!C79</f>
        <v>356.88400000000001</v>
      </c>
      <c r="D71" s="249" t="s">
        <v>104</v>
      </c>
      <c r="E71" s="598">
        <f>Consolidação!E79</f>
        <v>0</v>
      </c>
      <c r="F71" s="400">
        <f>Consolidação!AV79</f>
        <v>-263.11599999999385</v>
      </c>
      <c r="G71" s="415">
        <f>IF(Consolidação!I79&lt;0,Consolidação!H$4,IF(Consolidação!L79&lt;0,Consolidação!K$4,IF(Consolidação!O79&lt;0,Consolidação!N$4,IF(Consolidação!R79&lt;0,Consolidação!Q$4,IF(Consolidação!U79&lt;0,Consolidação!T$4,IF(Consolidação!X79&lt;0,Consolidação!W$4,IF(Consolidação!AA79&lt;0,Consolidação!Z$4,IF(Consolidação!AD79&lt;0,Consolidação!AC$4,IF(Consolidação!AG79&lt;0,Consolidação!AF$4,IF(Consolidação!AJ79&lt;0,Consolidação!AI$4,IF(Consolidação!AM79&lt;0,Consolidação!AL$4,IF(Consolidação!AP79&lt;0,Consolidação!AO$4,IF(Consolidação!AS79&lt;0,Consolidação!AR$4,IF(Consolidação!AV79&lt;0,Consolidação!AU$4,"ITEM OK"))))))))))))))</f>
        <v>45413</v>
      </c>
      <c r="H71" s="415">
        <f>IF(Consolidação!I79+AA71+AK71&lt;0,Consolidação!H$4,IF(Consolidação!L79+AA71+AK71&lt;0,Consolidação!K$4,IF(Consolidação!O79+AA71+AK71&lt;0,Consolidação!N$4,IF(Consolidação!R79+AA71+AK71&lt;0,Consolidação!Q$4,IF(Consolidação!U79+AA71+AK71&lt;0,Consolidação!T$4,IF(Consolidação!X79+AA71+AK71&lt;0,Consolidação!W$4,IF(Consolidação!AA79+AA71+AK71&lt;0,Consolidação!Z$4,IF(Consolidação!AD79+AA71+AK71&lt;0,Consolidação!AC$4,IF(Consolidação!AG79+AA71+AK71&lt;0,Consolidação!AF$4,IF(Consolidação!AJ79+AA71+AK71&lt;0,Consolidação!AI$4,IF(Consolidação!AM79+AA71+AK71&lt;0,Consolidação!AL$4,IF(Consolidação!AP79+AA71+AK71&lt;0,Consolidação!AO$4,IF(Consolidação!AS79+AA71+AK71&lt;0,Consolidação!AR$4,IF(Consolidação!AV79+AA71+AK71&lt;0,Consolidação!AU$4,"ITEM OK"))))))))))))))</f>
        <v>45413</v>
      </c>
      <c r="J71" s="399">
        <v>1800</v>
      </c>
      <c r="K71" s="538">
        <v>411.85</v>
      </c>
      <c r="L71" s="416">
        <v>45247</v>
      </c>
      <c r="M71" s="417">
        <v>1437069.4</v>
      </c>
      <c r="N71" s="417">
        <v>160.9</v>
      </c>
      <c r="P71" s="399"/>
      <c r="Q71" s="399"/>
      <c r="R71" s="538"/>
      <c r="S71" s="416"/>
      <c r="T71" s="417"/>
      <c r="U71" s="417"/>
      <c r="W71" s="415" t="str">
        <f>IF(Consolidação!I79+K71+R71+AK71&lt;0,Consolidação!H$4,IF(Consolidação!L79+K71+R71+AK71&lt;0,Consolidação!K$4,IF(Consolidação!O79+K71+R71+AK71&lt;0,Consolidação!N$4,IF(Consolidação!R79+K71+R71+AK71&lt;0,Consolidação!Q$4,IF(Consolidação!U79+K71+R71+AK71&lt;0,Consolidação!T$4,IF(Consolidação!X79+K71+R71+AK71&lt;0,Consolidação!W$4,IF(Consolidação!AA79+K71+R71+AK71&lt;0,Consolidação!Z$4,IF(Consolidação!AD79+K71+R71+AK71&lt;0,Consolidação!AC$4,IF(Consolidação!AG79+K71+R71+AK71&lt;0,Consolidação!AF$4,IF(Consolidação!AJ79+K71+R71+AK71&lt;0,Consolidação!AI$4,IF(Consolidação!AM79+K71+R71+AK71&lt;0,Consolidação!AL$4,IF(Consolidação!AP79+K71+R71+AK71&lt;0,Consolidação!AO$4,IF(Consolidação!AS79+K71+R71+AK71&lt;0,Consolidação!AR$4,IF(Consolidação!AV79+K71+R71+AK71&lt;0,Consolidação!AU$4,"ITEM OK"))))))))))))))</f>
        <v>ITEM OK</v>
      </c>
      <c r="Y71" s="418">
        <f t="shared" si="16"/>
        <v>45352</v>
      </c>
      <c r="Z71" s="419" t="s">
        <v>58</v>
      </c>
      <c r="AA71" s="399">
        <v>11.8</v>
      </c>
      <c r="AB71" s="420"/>
      <c r="AC71" s="418" t="str">
        <f t="shared" si="14"/>
        <v/>
      </c>
      <c r="AD71" s="419"/>
      <c r="AE71" s="399"/>
      <c r="AF71" s="420"/>
      <c r="AG71" s="418" t="str">
        <f t="shared" ca="1" si="17"/>
        <v/>
      </c>
      <c r="AH71" s="419"/>
      <c r="AI71" s="399"/>
      <c r="AK71" s="399"/>
      <c r="AL71" s="413"/>
      <c r="AM71" s="399">
        <f t="shared" si="15"/>
        <v>148.73400000000618</v>
      </c>
      <c r="AO71" s="399"/>
      <c r="AP71" s="401">
        <v>5</v>
      </c>
    </row>
    <row r="72" spans="1:42" x14ac:dyDescent="0.3">
      <c r="A72" s="44">
        <v>11867</v>
      </c>
      <c r="B72" s="194"/>
      <c r="C72" s="448">
        <f>Consolidação!C80</f>
        <v>114147</v>
      </c>
      <c r="D72" s="249" t="s">
        <v>2</v>
      </c>
      <c r="E72" s="598">
        <f>Consolidação!E80</f>
        <v>0</v>
      </c>
      <c r="F72" s="400">
        <f>Consolidação!AV80</f>
        <v>-102522.99997499998</v>
      </c>
      <c r="G72" s="415">
        <f>IF(Consolidação!I80&lt;0,Consolidação!H$4,IF(Consolidação!L80&lt;0,Consolidação!K$4,IF(Consolidação!O80&lt;0,Consolidação!N$4,IF(Consolidação!R80&lt;0,Consolidação!Q$4,IF(Consolidação!U80&lt;0,Consolidação!T$4,IF(Consolidação!X80&lt;0,Consolidação!W$4,IF(Consolidação!AA80&lt;0,Consolidação!Z$4,IF(Consolidação!AD80&lt;0,Consolidação!AC$4,IF(Consolidação!AG80&lt;0,Consolidação!AF$4,IF(Consolidação!AJ80&lt;0,Consolidação!AI$4,IF(Consolidação!AM80&lt;0,Consolidação!AL$4,IF(Consolidação!AP80&lt;0,Consolidação!AO$4,IF(Consolidação!AS80&lt;0,Consolidação!AR$4,IF(Consolidação!AV80&lt;0,Consolidação!AU$4,"ITEM OK"))))))))))))))</f>
        <v>45413</v>
      </c>
      <c r="H72" s="415">
        <f>IF(Consolidação!I80+AA72+AK72&lt;0,Consolidação!H$4,IF(Consolidação!L80+AA72+AK72&lt;0,Consolidação!K$4,IF(Consolidação!O80+AA72+AK72&lt;0,Consolidação!N$4,IF(Consolidação!R80+AA72+AK72&lt;0,Consolidação!Q$4,IF(Consolidação!U80+AA72+AK72&lt;0,Consolidação!T$4,IF(Consolidação!X80+AA72+AK72&lt;0,Consolidação!W$4,IF(Consolidação!AA80+AA72+AK72&lt;0,Consolidação!Z$4,IF(Consolidação!AD80+AA72+AK72&lt;0,Consolidação!AC$4,IF(Consolidação!AG80+AA72+AK72&lt;0,Consolidação!AF$4,IF(Consolidação!AJ80+AA72+AK72&lt;0,Consolidação!AI$4,IF(Consolidação!AM80+AA72+AK72&lt;0,Consolidação!AL$4,IF(Consolidação!AP80+AA72+AK72&lt;0,Consolidação!AO$4,IF(Consolidação!AS80+AA72+AK72&lt;0,Consolidação!AR$4,IF(Consolidação!AV80+AA72+AK72&lt;0,Consolidação!AU$4,"ITEM OK"))))))))))))))</f>
        <v>45413</v>
      </c>
      <c r="J72" s="399">
        <v>1100000</v>
      </c>
      <c r="K72" s="538">
        <v>429825</v>
      </c>
      <c r="L72" s="416">
        <v>45240</v>
      </c>
      <c r="M72" s="417">
        <v>3451200</v>
      </c>
      <c r="N72" s="417">
        <v>0.35</v>
      </c>
      <c r="P72" s="399"/>
      <c r="Q72" s="399"/>
      <c r="R72" s="538"/>
      <c r="S72" s="416"/>
      <c r="T72" s="417"/>
      <c r="U72" s="417"/>
      <c r="W72" s="415" t="str">
        <f>IF(Consolidação!I80+K72+R72+AK72&lt;0,Consolidação!H$4,IF(Consolidação!L80+K72+R72+AK72&lt;0,Consolidação!K$4,IF(Consolidação!O80+K72+R72+AK72&lt;0,Consolidação!N$4,IF(Consolidação!R80+K72+R72+AK72&lt;0,Consolidação!Q$4,IF(Consolidação!U80+K72+R72+AK72&lt;0,Consolidação!T$4,IF(Consolidação!X80+K72+R72+AK72&lt;0,Consolidação!W$4,IF(Consolidação!AA80+K72+R72+AK72&lt;0,Consolidação!Z$4,IF(Consolidação!AD80+K72+R72+AK72&lt;0,Consolidação!AC$4,IF(Consolidação!AG80+K72+R72+AK72&lt;0,Consolidação!AF$4,IF(Consolidação!AJ80+K72+R72+AK72&lt;0,Consolidação!AI$4,IF(Consolidação!AM80+K72+R72+AK72&lt;0,Consolidação!AL$4,IF(Consolidação!AP80+K72+R72+AK72&lt;0,Consolidação!AO$4,IF(Consolidação!AS80+K72+R72+AK72&lt;0,Consolidação!AR$4,IF(Consolidação!AV80+K72+R72+AK72&lt;0,Consolidação!AU$4,"ITEM OK"))))))))))))))</f>
        <v>ITEM OK</v>
      </c>
      <c r="Y72" s="418">
        <f t="shared" si="16"/>
        <v>45352</v>
      </c>
      <c r="Z72" s="419"/>
      <c r="AA72" s="399"/>
      <c r="AB72" s="420"/>
      <c r="AC72" s="418" t="str">
        <f t="shared" si="14"/>
        <v/>
      </c>
      <c r="AD72" s="419"/>
      <c r="AE72" s="399"/>
      <c r="AF72" s="420"/>
      <c r="AG72" s="418" t="str">
        <f t="shared" ca="1" si="17"/>
        <v/>
      </c>
      <c r="AH72" s="419"/>
      <c r="AI72" s="399"/>
      <c r="AK72" s="399"/>
      <c r="AL72" s="413"/>
      <c r="AM72" s="399">
        <f t="shared" si="15"/>
        <v>327302.00002500002</v>
      </c>
      <c r="AO72" s="399"/>
      <c r="AP72" s="44"/>
    </row>
    <row r="73" spans="1:42" x14ac:dyDescent="0.3">
      <c r="A73" s="44">
        <v>11868</v>
      </c>
      <c r="B73" s="194"/>
      <c r="C73" s="448">
        <f>Consolidação!C81</f>
        <v>226106</v>
      </c>
      <c r="D73" s="249" t="s">
        <v>2</v>
      </c>
      <c r="E73" s="598">
        <f>Consolidação!E81</f>
        <v>0</v>
      </c>
      <c r="F73" s="400">
        <f>Consolidação!AV81</f>
        <v>-293877.99996400002</v>
      </c>
      <c r="G73" s="415">
        <f>IF(Consolidação!I81&lt;0,Consolidação!H$4,IF(Consolidação!L81&lt;0,Consolidação!K$4,IF(Consolidação!O81&lt;0,Consolidação!N$4,IF(Consolidação!R81&lt;0,Consolidação!Q$4,IF(Consolidação!U81&lt;0,Consolidação!T$4,IF(Consolidação!X81&lt;0,Consolidação!W$4,IF(Consolidação!AA81&lt;0,Consolidação!Z$4,IF(Consolidação!AD81&lt;0,Consolidação!AC$4,IF(Consolidação!AG81&lt;0,Consolidação!AF$4,IF(Consolidação!AJ81&lt;0,Consolidação!AI$4,IF(Consolidação!AM81&lt;0,Consolidação!AL$4,IF(Consolidação!AP81&lt;0,Consolidação!AO$4,IF(Consolidação!AS81&lt;0,Consolidação!AR$4,IF(Consolidação!AV81&lt;0,Consolidação!AU$4,"ITEM OK"))))))))))))))</f>
        <v>45413</v>
      </c>
      <c r="H73" s="415">
        <f>IF(Consolidação!I81+AA73+AK73&lt;0,Consolidação!H$4,IF(Consolidação!L81+AA73+AK73&lt;0,Consolidação!K$4,IF(Consolidação!O81+AA73+AK73&lt;0,Consolidação!N$4,IF(Consolidação!R81+AA73+AK73&lt;0,Consolidação!Q$4,IF(Consolidação!U81+AA73+AK73&lt;0,Consolidação!T$4,IF(Consolidação!X81+AA73+AK73&lt;0,Consolidação!W$4,IF(Consolidação!AA81+AA73+AK73&lt;0,Consolidação!Z$4,IF(Consolidação!AD81+AA73+AK73&lt;0,Consolidação!AC$4,IF(Consolidação!AG81+AA73+AK73&lt;0,Consolidação!AF$4,IF(Consolidação!AJ81+AA73+AK73&lt;0,Consolidação!AI$4,IF(Consolidação!AM81+AA73+AK73&lt;0,Consolidação!AL$4,IF(Consolidação!AP81+AA73+AK73&lt;0,Consolidação!AO$4,IF(Consolidação!AS81+AA73+AK73&lt;0,Consolidação!AR$4,IF(Consolidação!AV81+AA73+AK73&lt;0,Consolidação!AU$4,"ITEM OK"))))))))))))))</f>
        <v>45413</v>
      </c>
      <c r="J73" s="399">
        <v>1600000</v>
      </c>
      <c r="K73" s="538">
        <v>564630</v>
      </c>
      <c r="L73" s="416">
        <v>45240</v>
      </c>
      <c r="M73" s="417">
        <v>3451200</v>
      </c>
      <c r="N73" s="417">
        <v>0.44</v>
      </c>
      <c r="P73" s="399"/>
      <c r="Q73" s="399"/>
      <c r="R73" s="538"/>
      <c r="S73" s="416"/>
      <c r="T73" s="417"/>
      <c r="U73" s="417"/>
      <c r="W73" s="415" t="str">
        <f>IF(Consolidação!I81+K73+R73+AK73&lt;0,Consolidação!H$4,IF(Consolidação!L81+K73+R73+AK73&lt;0,Consolidação!K$4,IF(Consolidação!O81+K73+R73+AK73&lt;0,Consolidação!N$4,IF(Consolidação!R81+K73+R73+AK73&lt;0,Consolidação!Q$4,IF(Consolidação!U81+K73+R73+AK73&lt;0,Consolidação!T$4,IF(Consolidação!X81+K73+R73+AK73&lt;0,Consolidação!W$4,IF(Consolidação!AA81+K73+R73+AK73&lt;0,Consolidação!Z$4,IF(Consolidação!AD81+K73+R73+AK73&lt;0,Consolidação!AC$4,IF(Consolidação!AG81+K73+R73+AK73&lt;0,Consolidação!AF$4,IF(Consolidação!AJ81+K73+R73+AK73&lt;0,Consolidação!AI$4,IF(Consolidação!AM81+K73+R73+AK73&lt;0,Consolidação!AL$4,IF(Consolidação!AP81+K73+R73+AK73&lt;0,Consolidação!AO$4,IF(Consolidação!AS81+K73+R73+AK73&lt;0,Consolidação!AR$4,IF(Consolidação!AV81+K73+R73+AK73&lt;0,Consolidação!AU$4,"ITEM OK"))))))))))))))</f>
        <v>ITEM OK</v>
      </c>
      <c r="Y73" s="418">
        <f t="shared" si="16"/>
        <v>45352</v>
      </c>
      <c r="Z73" s="419" t="s">
        <v>58</v>
      </c>
      <c r="AA73" s="399">
        <v>44630</v>
      </c>
      <c r="AB73" s="420"/>
      <c r="AC73" s="418" t="str">
        <f t="shared" si="14"/>
        <v/>
      </c>
      <c r="AD73" s="419"/>
      <c r="AE73" s="399"/>
      <c r="AF73" s="420"/>
      <c r="AG73" s="418" t="str">
        <f t="shared" ca="1" si="17"/>
        <v/>
      </c>
      <c r="AH73" s="419"/>
      <c r="AI73" s="399"/>
      <c r="AK73" s="399"/>
      <c r="AL73" s="413"/>
      <c r="AM73" s="399">
        <f t="shared" si="15"/>
        <v>270752.00003599998</v>
      </c>
      <c r="AO73" s="399"/>
      <c r="AP73" s="44"/>
    </row>
    <row r="74" spans="1:42" x14ac:dyDescent="0.3">
      <c r="A74" s="44">
        <v>11869</v>
      </c>
      <c r="B74" s="194"/>
      <c r="C74" s="448">
        <f>Consolidação!C82</f>
        <v>267692</v>
      </c>
      <c r="D74" s="249" t="s">
        <v>2</v>
      </c>
      <c r="E74" s="598">
        <f>Consolidação!E82</f>
        <v>0</v>
      </c>
      <c r="F74" s="400">
        <f>Consolidação!AV82</f>
        <v>75692.000000000204</v>
      </c>
      <c r="G74" s="415" t="str">
        <f>IF(Consolidação!I82&lt;0,Consolidação!H$4,IF(Consolidação!L82&lt;0,Consolidação!K$4,IF(Consolidação!O82&lt;0,Consolidação!N$4,IF(Consolidação!R82&lt;0,Consolidação!Q$4,IF(Consolidação!U82&lt;0,Consolidação!T$4,IF(Consolidação!X82&lt;0,Consolidação!W$4,IF(Consolidação!AA82&lt;0,Consolidação!Z$4,IF(Consolidação!AD82&lt;0,Consolidação!AC$4,IF(Consolidação!AG82&lt;0,Consolidação!AF$4,IF(Consolidação!AJ82&lt;0,Consolidação!AI$4,IF(Consolidação!AM82&lt;0,Consolidação!AL$4,IF(Consolidação!AP82&lt;0,Consolidação!AO$4,IF(Consolidação!AS82&lt;0,Consolidação!AR$4,IF(Consolidação!AV82&lt;0,Consolidação!AU$4,"ITEM OK"))))))))))))))</f>
        <v>ITEM OK</v>
      </c>
      <c r="H74" s="415" t="str">
        <f>IF(Consolidação!I82+AA74+AK74&lt;0,Consolidação!H$4,IF(Consolidação!L82+AA74+AK74&lt;0,Consolidação!K$4,IF(Consolidação!O82+AA74+AK74&lt;0,Consolidação!N$4,IF(Consolidação!R82+AA74+AK74&lt;0,Consolidação!Q$4,IF(Consolidação!U82+AA74+AK74&lt;0,Consolidação!T$4,IF(Consolidação!X82+AA74+AK74&lt;0,Consolidação!W$4,IF(Consolidação!AA82+AA74+AK74&lt;0,Consolidação!Z$4,IF(Consolidação!AD82+AA74+AK74&lt;0,Consolidação!AC$4,IF(Consolidação!AG82+AA74+AK74&lt;0,Consolidação!AF$4,IF(Consolidação!AJ82+AA74+AK74&lt;0,Consolidação!AI$4,IF(Consolidação!AM82+AA74+AK74&lt;0,Consolidação!AL$4,IF(Consolidação!AP82+AA74+AK74&lt;0,Consolidação!AO$4,IF(Consolidação!AS82+AA74+AK74&lt;0,Consolidação!AR$4,IF(Consolidação!AV82+AA74+AK74&lt;0,Consolidação!AU$4,"ITEM OK"))))))))))))))</f>
        <v>ITEM OK</v>
      </c>
      <c r="J74" s="399">
        <v>1300000</v>
      </c>
      <c r="K74" s="538">
        <v>1055700</v>
      </c>
      <c r="L74" s="416">
        <v>45240</v>
      </c>
      <c r="M74" s="417">
        <v>3451200</v>
      </c>
      <c r="N74" s="417">
        <v>0.36</v>
      </c>
      <c r="P74" s="399"/>
      <c r="Q74" s="399"/>
      <c r="R74" s="538"/>
      <c r="S74" s="416"/>
      <c r="T74" s="417"/>
      <c r="U74" s="417"/>
      <c r="W74" s="415" t="str">
        <f>IF(Consolidação!I82+K74+R74+AK74&lt;0,Consolidação!H$4,IF(Consolidação!L82+K74+R74+AK74&lt;0,Consolidação!K$4,IF(Consolidação!O82+K74+R74+AK74&lt;0,Consolidação!N$4,IF(Consolidação!R82+K74+R74+AK74&lt;0,Consolidação!Q$4,IF(Consolidação!U82+K74+R74+AK74&lt;0,Consolidação!T$4,IF(Consolidação!X82+K74+R74+AK74&lt;0,Consolidação!W$4,IF(Consolidação!AA82+K74+R74+AK74&lt;0,Consolidação!Z$4,IF(Consolidação!AD82+K74+R74+AK74&lt;0,Consolidação!AC$4,IF(Consolidação!AG82+K74+R74+AK74&lt;0,Consolidação!AF$4,IF(Consolidação!AJ82+K74+R74+AK74&lt;0,Consolidação!AI$4,IF(Consolidação!AM82+K74+R74+AK74&lt;0,Consolidação!AL$4,IF(Consolidação!AP82+K74+R74+AK74&lt;0,Consolidação!AO$4,IF(Consolidação!AS82+K74+R74+AK74&lt;0,Consolidação!AR$4,IF(Consolidação!AV82+K74+R74+AK74&lt;0,Consolidação!AU$4,"ITEM OK"))))))))))))))</f>
        <v>ITEM OK</v>
      </c>
      <c r="Y74" s="418" t="str">
        <f t="shared" si="16"/>
        <v/>
      </c>
      <c r="Z74" s="419"/>
      <c r="AA74" s="399"/>
      <c r="AB74" s="420"/>
      <c r="AC74" s="418" t="str">
        <f t="shared" si="14"/>
        <v/>
      </c>
      <c r="AD74" s="419"/>
      <c r="AE74" s="399"/>
      <c r="AF74" s="420"/>
      <c r="AG74" s="418" t="str">
        <f t="shared" ca="1" si="17"/>
        <v/>
      </c>
      <c r="AH74" s="419"/>
      <c r="AI74" s="399"/>
      <c r="AK74" s="399"/>
      <c r="AL74" s="413"/>
      <c r="AM74" s="399">
        <f t="shared" si="15"/>
        <v>1131392.0000000002</v>
      </c>
      <c r="AO74" s="399"/>
      <c r="AP74" s="44"/>
    </row>
    <row r="75" spans="1:42" x14ac:dyDescent="0.3">
      <c r="A75" s="44">
        <v>11870</v>
      </c>
      <c r="B75" s="195"/>
      <c r="C75" s="448">
        <f>Consolidação!C83</f>
        <v>45490</v>
      </c>
      <c r="D75" s="249" t="s">
        <v>2</v>
      </c>
      <c r="E75" s="598">
        <f>Consolidação!E83</f>
        <v>191810</v>
      </c>
      <c r="F75" s="400">
        <f>Consolidação!AV83</f>
        <v>237300</v>
      </c>
      <c r="G75" s="415" t="str">
        <f>IF(Consolidação!I83&lt;0,Consolidação!H$4,IF(Consolidação!L83&lt;0,Consolidação!K$4,IF(Consolidação!O83&lt;0,Consolidação!N$4,IF(Consolidação!R83&lt;0,Consolidação!Q$4,IF(Consolidação!U83&lt;0,Consolidação!T$4,IF(Consolidação!X83&lt;0,Consolidação!W$4,IF(Consolidação!AA83&lt;0,Consolidação!Z$4,IF(Consolidação!AD83&lt;0,Consolidação!AC$4,IF(Consolidação!AG83&lt;0,Consolidação!AF$4,IF(Consolidação!AJ83&lt;0,Consolidação!AI$4,IF(Consolidação!AM83&lt;0,Consolidação!AL$4,IF(Consolidação!AP83&lt;0,Consolidação!AO$4,IF(Consolidação!AS83&lt;0,Consolidação!AR$4,IF(Consolidação!AV83&lt;0,Consolidação!AU$4,"ITEM OK"))))))))))))))</f>
        <v>ITEM OK</v>
      </c>
      <c r="H75" s="415" t="str">
        <f>IF(Consolidação!I83+AA75+AK75&lt;0,Consolidação!H$4,IF(Consolidação!L83+AA75+AK75&lt;0,Consolidação!K$4,IF(Consolidação!O83+AA75+AK75&lt;0,Consolidação!N$4,IF(Consolidação!R83+AA75+AK75&lt;0,Consolidação!Q$4,IF(Consolidação!U83+AA75+AK75&lt;0,Consolidação!T$4,IF(Consolidação!X83+AA75+AK75&lt;0,Consolidação!W$4,IF(Consolidação!AA83+AA75+AK75&lt;0,Consolidação!Z$4,IF(Consolidação!AD83+AA75+AK75&lt;0,Consolidação!AC$4,IF(Consolidação!AG83+AA75+AK75&lt;0,Consolidação!AF$4,IF(Consolidação!AJ83+AA75+AK75&lt;0,Consolidação!AI$4,IF(Consolidação!AM83+AA75+AK75&lt;0,Consolidação!AL$4,IF(Consolidação!AP83+AA75+AK75&lt;0,Consolidação!AO$4,IF(Consolidação!AS83+AA75+AK75&lt;0,Consolidação!AR$4,IF(Consolidação!AV83+AA75+AK75&lt;0,Consolidação!AU$4,"ITEM OK"))))))))))))))</f>
        <v>ITEM OK</v>
      </c>
      <c r="J75" s="399">
        <v>1900000</v>
      </c>
      <c r="K75" s="538">
        <v>1900000</v>
      </c>
      <c r="L75" s="416">
        <v>45240</v>
      </c>
      <c r="M75" s="417">
        <v>3451200</v>
      </c>
      <c r="N75" s="417">
        <v>0.36</v>
      </c>
      <c r="P75" s="399"/>
      <c r="Q75" s="399"/>
      <c r="R75" s="538"/>
      <c r="S75" s="416"/>
      <c r="T75" s="417"/>
      <c r="U75" s="417"/>
      <c r="W75" s="415" t="str">
        <f>IF(Consolidação!I83+K75+R75+AK75&lt;0,Consolidação!H$4,IF(Consolidação!L83+K75+R75+AK75&lt;0,Consolidação!K$4,IF(Consolidação!O83+K75+R75+AK75&lt;0,Consolidação!N$4,IF(Consolidação!R83+K75+R75+AK75&lt;0,Consolidação!Q$4,IF(Consolidação!U83+K75+R75+AK75&lt;0,Consolidação!T$4,IF(Consolidação!X83+K75+R75+AK75&lt;0,Consolidação!W$4,IF(Consolidação!AA83+K75+R75+AK75&lt;0,Consolidação!Z$4,IF(Consolidação!AD83+K75+R75+AK75&lt;0,Consolidação!AC$4,IF(Consolidação!AG83+K75+R75+AK75&lt;0,Consolidação!AF$4,IF(Consolidação!AJ83+K75+R75+AK75&lt;0,Consolidação!AI$4,IF(Consolidação!AM83+K75+R75+AK75&lt;0,Consolidação!AL$4,IF(Consolidação!AP83+K75+R75+AK75&lt;0,Consolidação!AO$4,IF(Consolidação!AS83+K75+R75+AK75&lt;0,Consolidação!AR$4,IF(Consolidação!AV83+K75+R75+AK75&lt;0,Consolidação!AU$4,"ITEM OK"))))))))))))))</f>
        <v>ITEM OK</v>
      </c>
      <c r="Y75" s="418" t="str">
        <f t="shared" si="16"/>
        <v/>
      </c>
      <c r="Z75" s="419"/>
      <c r="AA75" s="399"/>
      <c r="AB75" s="420"/>
      <c r="AC75" s="418" t="str">
        <f t="shared" si="14"/>
        <v/>
      </c>
      <c r="AD75" s="419"/>
      <c r="AE75" s="399"/>
      <c r="AF75" s="420"/>
      <c r="AG75" s="418" t="str">
        <f t="shared" ca="1" si="17"/>
        <v/>
      </c>
      <c r="AH75" s="419"/>
      <c r="AI75" s="399"/>
      <c r="AK75" s="399"/>
      <c r="AL75" s="413"/>
      <c r="AM75" s="399">
        <f t="shared" si="15"/>
        <v>2137300</v>
      </c>
      <c r="AO75" s="399"/>
      <c r="AP75" s="44"/>
    </row>
    <row r="76" spans="1:42" x14ac:dyDescent="0.3">
      <c r="A76" s="44">
        <v>11871</v>
      </c>
      <c r="B76" s="194"/>
      <c r="C76" s="448">
        <f>Consolidação!C84</f>
        <v>333820</v>
      </c>
      <c r="D76" s="249" t="s">
        <v>2</v>
      </c>
      <c r="E76" s="598">
        <f>Consolidação!E84</f>
        <v>0</v>
      </c>
      <c r="F76" s="400">
        <f>Consolidação!AV84</f>
        <v>-258979.99999999936</v>
      </c>
      <c r="G76" s="415">
        <f>IF(Consolidação!I84&lt;0,Consolidação!H$4,IF(Consolidação!L84&lt;0,Consolidação!K$4,IF(Consolidação!O84&lt;0,Consolidação!N$4,IF(Consolidação!R84&lt;0,Consolidação!Q$4,IF(Consolidação!U84&lt;0,Consolidação!T$4,IF(Consolidação!X84&lt;0,Consolidação!W$4,IF(Consolidação!AA84&lt;0,Consolidação!Z$4,IF(Consolidação!AD84&lt;0,Consolidação!AC$4,IF(Consolidação!AG84&lt;0,Consolidação!AF$4,IF(Consolidação!AJ84&lt;0,Consolidação!AI$4,IF(Consolidação!AM84&lt;0,Consolidação!AL$4,IF(Consolidação!AP84&lt;0,Consolidação!AO$4,IF(Consolidação!AS84&lt;0,Consolidação!AR$4,IF(Consolidação!AV84&lt;0,Consolidação!AU$4,"ITEM OK"))))))))))))))</f>
        <v>45413</v>
      </c>
      <c r="H76" s="415">
        <f>IF(Consolidação!I84+AA76+AK76&lt;0,Consolidação!H$4,IF(Consolidação!L84+AA76+AK76&lt;0,Consolidação!K$4,IF(Consolidação!O84+AA76+AK76&lt;0,Consolidação!N$4,IF(Consolidação!R84+AA76+AK76&lt;0,Consolidação!Q$4,IF(Consolidação!U84+AA76+AK76&lt;0,Consolidação!T$4,IF(Consolidação!X84+AA76+AK76&lt;0,Consolidação!W$4,IF(Consolidação!AA84+AA76+AK76&lt;0,Consolidação!Z$4,IF(Consolidação!AD84+AA76+AK76&lt;0,Consolidação!AC$4,IF(Consolidação!AG84+AA76+AK76&lt;0,Consolidação!AF$4,IF(Consolidação!AJ84+AA76+AK76&lt;0,Consolidação!AI$4,IF(Consolidação!AM84+AA76+AK76&lt;0,Consolidação!AL$4,IF(Consolidação!AP84+AA76+AK76&lt;0,Consolidação!AO$4,IF(Consolidação!AS84+AA76+AK76&lt;0,Consolidação!AR$4,IF(Consolidação!AV84+AA76+AK76&lt;0,Consolidação!AU$4,"ITEM OK"))))))))))))))</f>
        <v>45413</v>
      </c>
      <c r="J76" s="399">
        <v>1400000</v>
      </c>
      <c r="K76" s="538">
        <v>635350</v>
      </c>
      <c r="L76" s="416">
        <v>45240</v>
      </c>
      <c r="M76" s="417">
        <v>3451200</v>
      </c>
      <c r="N76" s="417">
        <v>0.37</v>
      </c>
      <c r="P76" s="399"/>
      <c r="Q76" s="399"/>
      <c r="R76" s="538"/>
      <c r="S76" s="416"/>
      <c r="T76" s="417"/>
      <c r="U76" s="417"/>
      <c r="W76" s="415" t="str">
        <f>IF(Consolidação!I84+K76+R76+AK76&lt;0,Consolidação!H$4,IF(Consolidação!L84+K76+R76+AK76&lt;0,Consolidação!K$4,IF(Consolidação!O84+K76+R76+AK76&lt;0,Consolidação!N$4,IF(Consolidação!R84+K76+R76+AK76&lt;0,Consolidação!Q$4,IF(Consolidação!U84+K76+R76+AK76&lt;0,Consolidação!T$4,IF(Consolidação!X84+K76+R76+AK76&lt;0,Consolidação!W$4,IF(Consolidação!AA84+K76+R76+AK76&lt;0,Consolidação!Z$4,IF(Consolidação!AD84+K76+R76+AK76&lt;0,Consolidação!AC$4,IF(Consolidação!AG84+K76+R76+AK76&lt;0,Consolidação!AF$4,IF(Consolidação!AJ84+K76+R76+AK76&lt;0,Consolidação!AI$4,IF(Consolidação!AM84+K76+R76+AK76&lt;0,Consolidação!AL$4,IF(Consolidação!AP84+K76+R76+AK76&lt;0,Consolidação!AO$4,IF(Consolidação!AS84+K76+R76+AK76&lt;0,Consolidação!AR$4,IF(Consolidação!AV84+K76+R76+AK76&lt;0,Consolidação!AU$4,"ITEM OK"))))))))))))))</f>
        <v>ITEM OK</v>
      </c>
      <c r="Y76" s="418">
        <f t="shared" si="16"/>
        <v>45352</v>
      </c>
      <c r="Z76" s="419"/>
      <c r="AA76" s="399"/>
      <c r="AB76" s="420"/>
      <c r="AC76" s="418" t="str">
        <f t="shared" si="14"/>
        <v/>
      </c>
      <c r="AD76" s="419"/>
      <c r="AE76" s="399"/>
      <c r="AF76" s="420"/>
      <c r="AG76" s="418" t="str">
        <f t="shared" ca="1" si="17"/>
        <v/>
      </c>
      <c r="AH76" s="419"/>
      <c r="AI76" s="399"/>
      <c r="AK76" s="399"/>
      <c r="AL76" s="413"/>
      <c r="AM76" s="399">
        <f t="shared" si="15"/>
        <v>376370.00000000064</v>
      </c>
      <c r="AO76" s="399"/>
      <c r="AP76" s="44"/>
    </row>
    <row r="77" spans="1:42" x14ac:dyDescent="0.3">
      <c r="A77" s="44">
        <v>11872</v>
      </c>
      <c r="B77" s="194"/>
      <c r="C77" s="448">
        <f>Consolidação!C85</f>
        <v>591.20699999999999</v>
      </c>
      <c r="D77" s="249" t="s">
        <v>104</v>
      </c>
      <c r="E77" s="598">
        <f>Consolidação!E85</f>
        <v>0</v>
      </c>
      <c r="F77" s="400">
        <f>Consolidação!AV85</f>
        <v>-193.59299999999922</v>
      </c>
      <c r="G77" s="415">
        <f>IF(Consolidação!I85&lt;0,Consolidação!H$4,IF(Consolidação!L85&lt;0,Consolidação!K$4,IF(Consolidação!O85&lt;0,Consolidação!N$4,IF(Consolidação!R85&lt;0,Consolidação!Q$4,IF(Consolidação!U85&lt;0,Consolidação!T$4,IF(Consolidação!X85&lt;0,Consolidação!W$4,IF(Consolidação!AA85&lt;0,Consolidação!Z$4,IF(Consolidação!AD85&lt;0,Consolidação!AC$4,IF(Consolidação!AG85&lt;0,Consolidação!AF$4,IF(Consolidação!AJ85&lt;0,Consolidação!AI$4,IF(Consolidação!AM85&lt;0,Consolidação!AL$4,IF(Consolidação!AP85&lt;0,Consolidação!AO$4,IF(Consolidação!AS85&lt;0,Consolidação!AR$4,IF(Consolidação!AV85&lt;0,Consolidação!AU$4,"ITEM OK"))))))))))))))</f>
        <v>45413</v>
      </c>
      <c r="H77" s="415">
        <f>IF(Consolidação!I85+AA77+AK77&lt;0,Consolidação!H$4,IF(Consolidação!L85+AA77+AK77&lt;0,Consolidação!K$4,IF(Consolidação!O85+AA77+AK77&lt;0,Consolidação!N$4,IF(Consolidação!R85+AA77+AK77&lt;0,Consolidação!Q$4,IF(Consolidação!U85+AA77+AK77&lt;0,Consolidação!T$4,IF(Consolidação!X85+AA77+AK77&lt;0,Consolidação!W$4,IF(Consolidação!AA85+AA77+AK77&lt;0,Consolidação!Z$4,IF(Consolidação!AD85+AA77+AK77&lt;0,Consolidação!AC$4,IF(Consolidação!AG85+AA77+AK77&lt;0,Consolidação!AF$4,IF(Consolidação!AJ85+AA77+AK77&lt;0,Consolidação!AI$4,IF(Consolidação!AM85+AA77+AK77&lt;0,Consolidação!AL$4,IF(Consolidação!AP85+AA77+AK77&lt;0,Consolidação!AO$4,IF(Consolidação!AS85+AA77+AK77&lt;0,Consolidação!AR$4,IF(Consolidação!AV85+AA77+AK77&lt;0,Consolidação!AU$4,"ITEM OK"))))))))))))))</f>
        <v>45413</v>
      </c>
      <c r="J77" s="399">
        <v>4600</v>
      </c>
      <c r="K77" s="538">
        <v>3194.4</v>
      </c>
      <c r="L77" s="416">
        <v>45247</v>
      </c>
      <c r="M77" s="417">
        <v>1437069.4</v>
      </c>
      <c r="N77" s="417">
        <v>155.25</v>
      </c>
      <c r="P77" s="399"/>
      <c r="Q77" s="399"/>
      <c r="R77" s="538"/>
      <c r="S77" s="416"/>
      <c r="T77" s="417"/>
      <c r="U77" s="417"/>
      <c r="W77" s="415" t="str">
        <f>IF(Consolidação!I85+K77+R77+AK77&lt;0,Consolidação!H$4,IF(Consolidação!L85+K77+R77+AK77&lt;0,Consolidação!K$4,IF(Consolidação!O85+K77+R77+AK77&lt;0,Consolidação!N$4,IF(Consolidação!R85+K77+R77+AK77&lt;0,Consolidação!Q$4,IF(Consolidação!U85+K77+R77+AK77&lt;0,Consolidação!T$4,IF(Consolidação!X85+K77+R77+AK77&lt;0,Consolidação!W$4,IF(Consolidação!AA85+K77+R77+AK77&lt;0,Consolidação!Z$4,IF(Consolidação!AD85+K77+R77+AK77&lt;0,Consolidação!AC$4,IF(Consolidação!AG85+K77+R77+AK77&lt;0,Consolidação!AF$4,IF(Consolidação!AJ85+K77+R77+AK77&lt;0,Consolidação!AI$4,IF(Consolidação!AM85+K77+R77+AK77&lt;0,Consolidação!AL$4,IF(Consolidação!AP85+K77+R77+AK77&lt;0,Consolidação!AO$4,IF(Consolidação!AS85+K77+R77+AK77&lt;0,Consolidação!AR$4,IF(Consolidação!AV85+K77+R77+AK77&lt;0,Consolidação!AU$4,"ITEM OK"))))))))))))))</f>
        <v>ITEM OK</v>
      </c>
      <c r="Y77" s="418">
        <f t="shared" si="16"/>
        <v>45352</v>
      </c>
      <c r="Z77" s="419" t="s">
        <v>58</v>
      </c>
      <c r="AA77" s="399">
        <v>44.4</v>
      </c>
      <c r="AB77" s="420"/>
      <c r="AC77" s="418" t="str">
        <f t="shared" si="14"/>
        <v/>
      </c>
      <c r="AD77" s="419"/>
      <c r="AE77" s="399"/>
      <c r="AF77" s="420"/>
      <c r="AG77" s="418" t="str">
        <f t="shared" ca="1" si="17"/>
        <v/>
      </c>
      <c r="AH77" s="419"/>
      <c r="AI77" s="399"/>
      <c r="AK77" s="399"/>
      <c r="AL77" s="413"/>
      <c r="AM77" s="399">
        <f t="shared" si="15"/>
        <v>3000.8070000000007</v>
      </c>
      <c r="AO77" s="399"/>
      <c r="AP77" s="44"/>
    </row>
    <row r="78" spans="1:42" x14ac:dyDescent="0.3">
      <c r="A78" s="44">
        <v>11873</v>
      </c>
      <c r="B78" s="194"/>
      <c r="C78" s="448">
        <f>Consolidação!C86</f>
        <v>248.131</v>
      </c>
      <c r="D78" s="249" t="s">
        <v>104</v>
      </c>
      <c r="E78" s="598">
        <f>Consolidação!E86</f>
        <v>0</v>
      </c>
      <c r="F78" s="400">
        <f>Consolidação!AV86</f>
        <v>-488.5229999390001</v>
      </c>
      <c r="G78" s="415">
        <f>IF(Consolidação!I86&lt;0,Consolidação!H$4,IF(Consolidação!L86&lt;0,Consolidação!K$4,IF(Consolidação!O86&lt;0,Consolidação!N$4,IF(Consolidação!R86&lt;0,Consolidação!Q$4,IF(Consolidação!U86&lt;0,Consolidação!T$4,IF(Consolidação!X86&lt;0,Consolidação!W$4,IF(Consolidação!AA86&lt;0,Consolidação!Z$4,IF(Consolidação!AD86&lt;0,Consolidação!AC$4,IF(Consolidação!AG86&lt;0,Consolidação!AF$4,IF(Consolidação!AJ86&lt;0,Consolidação!AI$4,IF(Consolidação!AM86&lt;0,Consolidação!AL$4,IF(Consolidação!AP86&lt;0,Consolidação!AO$4,IF(Consolidação!AS86&lt;0,Consolidação!AR$4,IF(Consolidação!AV86&lt;0,Consolidação!AU$4,"ITEM OK"))))))))))))))</f>
        <v>45413</v>
      </c>
      <c r="H78" s="415">
        <f>IF(Consolidação!I86+AA78+AK78&lt;0,Consolidação!H$4,IF(Consolidação!L86+AA78+AK78&lt;0,Consolidação!K$4,IF(Consolidação!O86+AA78+AK78&lt;0,Consolidação!N$4,IF(Consolidação!R86+AA78+AK78&lt;0,Consolidação!Q$4,IF(Consolidação!U86+AA78+AK78&lt;0,Consolidação!T$4,IF(Consolidação!X86+AA78+AK78&lt;0,Consolidação!W$4,IF(Consolidação!AA86+AA78+AK78&lt;0,Consolidação!Z$4,IF(Consolidação!AD86+AA78+AK78&lt;0,Consolidação!AC$4,IF(Consolidação!AG86+AA78+AK78&lt;0,Consolidação!AF$4,IF(Consolidação!AJ86+AA78+AK78&lt;0,Consolidação!AI$4,IF(Consolidação!AM86+AA78+AK78&lt;0,Consolidação!AL$4,IF(Consolidação!AP86+AA78+AK78&lt;0,Consolidação!AO$4,IF(Consolidação!AS86+AA78+AK78&lt;0,Consolidação!AR$4,IF(Consolidação!AV86+AA78+AK78&lt;0,Consolidação!AU$4,"ITEM OK"))))))))))))))</f>
        <v>45413</v>
      </c>
      <c r="J78" s="399">
        <v>2500</v>
      </c>
      <c r="K78" s="538">
        <v>987.95</v>
      </c>
      <c r="L78" s="416">
        <v>45247</v>
      </c>
      <c r="M78" s="417">
        <v>1437069.4</v>
      </c>
      <c r="N78" s="417">
        <v>157.69999999999999</v>
      </c>
      <c r="P78" s="399"/>
      <c r="Q78" s="399"/>
      <c r="R78" s="538"/>
      <c r="S78" s="416"/>
      <c r="T78" s="417"/>
      <c r="U78" s="417"/>
      <c r="W78" s="415" t="str">
        <f>IF(Consolidação!I86+K78+R78+AK78&lt;0,Consolidação!H$4,IF(Consolidação!L86+K78+R78+AK78&lt;0,Consolidação!K$4,IF(Consolidação!O86+K78+R78+AK78&lt;0,Consolidação!N$4,IF(Consolidação!R86+K78+R78+AK78&lt;0,Consolidação!Q$4,IF(Consolidação!U86+K78+R78+AK78&lt;0,Consolidação!T$4,IF(Consolidação!X86+K78+R78+AK78&lt;0,Consolidação!W$4,IF(Consolidação!AA86+K78+R78+AK78&lt;0,Consolidação!Z$4,IF(Consolidação!AD86+K78+R78+AK78&lt;0,Consolidação!AC$4,IF(Consolidação!AG86+K78+R78+AK78&lt;0,Consolidação!AF$4,IF(Consolidação!AJ86+K78+R78+AK78&lt;0,Consolidação!AI$4,IF(Consolidação!AM86+K78+R78+AK78&lt;0,Consolidação!AL$4,IF(Consolidação!AP86+K78+R78+AK78&lt;0,Consolidação!AO$4,IF(Consolidação!AS86+K78+R78+AK78&lt;0,Consolidação!AR$4,IF(Consolidação!AV86+K78+R78+AK78&lt;0,Consolidação!AU$4,"ITEM OK"))))))))))))))</f>
        <v>ITEM OK</v>
      </c>
      <c r="Y78" s="418">
        <f t="shared" si="16"/>
        <v>45352</v>
      </c>
      <c r="Z78" s="419"/>
      <c r="AA78" s="399"/>
      <c r="AB78" s="420"/>
      <c r="AC78" s="418" t="str">
        <f t="shared" si="14"/>
        <v/>
      </c>
      <c r="AD78" s="419"/>
      <c r="AE78" s="399"/>
      <c r="AF78" s="420"/>
      <c r="AG78" s="418" t="str">
        <f t="shared" ca="1" si="17"/>
        <v/>
      </c>
      <c r="AH78" s="419"/>
      <c r="AI78" s="399"/>
      <c r="AK78" s="399"/>
      <c r="AL78" s="413"/>
      <c r="AM78" s="399">
        <f t="shared" si="15"/>
        <v>499.42700006099994</v>
      </c>
      <c r="AO78" s="399"/>
      <c r="AP78" s="44">
        <v>5</v>
      </c>
    </row>
    <row r="79" spans="1:42" x14ac:dyDescent="0.3">
      <c r="A79" s="44">
        <v>11875</v>
      </c>
      <c r="B79" s="194"/>
      <c r="C79" s="448">
        <f>Consolidação!C87</f>
        <v>859.09</v>
      </c>
      <c r="D79" s="249" t="s">
        <v>1</v>
      </c>
      <c r="E79" s="598">
        <f>Consolidação!E87</f>
        <v>6.84</v>
      </c>
      <c r="F79" s="400">
        <f>Consolidação!AV87</f>
        <v>105.93000000000069</v>
      </c>
      <c r="G79" s="415" t="str">
        <f>IF(Consolidação!I87&lt;0,Consolidação!H$4,IF(Consolidação!L87&lt;0,Consolidação!K$4,IF(Consolidação!O87&lt;0,Consolidação!N$4,IF(Consolidação!R87&lt;0,Consolidação!Q$4,IF(Consolidação!U87&lt;0,Consolidação!T$4,IF(Consolidação!X87&lt;0,Consolidação!W$4,IF(Consolidação!AA87&lt;0,Consolidação!Z$4,IF(Consolidação!AD87&lt;0,Consolidação!AC$4,IF(Consolidação!AG87&lt;0,Consolidação!AF$4,IF(Consolidação!AJ87&lt;0,Consolidação!AI$4,IF(Consolidação!AM87&lt;0,Consolidação!AL$4,IF(Consolidação!AP87&lt;0,Consolidação!AO$4,IF(Consolidação!AS87&lt;0,Consolidação!AR$4,IF(Consolidação!AV87&lt;0,Consolidação!AU$4,"ITEM OK"))))))))))))))</f>
        <v>ITEM OK</v>
      </c>
      <c r="H79" s="415" t="str">
        <f>IF(Consolidação!I87+AA79+AK79&lt;0,Consolidação!H$4,IF(Consolidação!L87+AA79+AK79&lt;0,Consolidação!K$4,IF(Consolidação!O87+AA79+AK79&lt;0,Consolidação!N$4,IF(Consolidação!R87+AA79+AK79&lt;0,Consolidação!Q$4,IF(Consolidação!U87+AA79+AK79&lt;0,Consolidação!T$4,IF(Consolidação!X87+AA79+AK79&lt;0,Consolidação!W$4,IF(Consolidação!AA87+AA79+AK79&lt;0,Consolidação!Z$4,IF(Consolidação!AD87+AA79+AK79&lt;0,Consolidação!AC$4,IF(Consolidação!AG87+AA79+AK79&lt;0,Consolidação!AF$4,IF(Consolidação!AJ87+AA79+AK79&lt;0,Consolidação!AI$4,IF(Consolidação!AM87+AA79+AK79&lt;0,Consolidação!AL$4,IF(Consolidação!AP87+AA79+AK79&lt;0,Consolidação!AO$4,IF(Consolidação!AS87+AA79+AK79&lt;0,Consolidação!AR$4,IF(Consolidação!AV87+AA79+AK79&lt;0,Consolidação!AU$4,"ITEM OK"))))))))))))))</f>
        <v>ITEM OK</v>
      </c>
      <c r="J79" s="399">
        <v>1600</v>
      </c>
      <c r="K79" s="538">
        <v>0.78</v>
      </c>
      <c r="L79" s="416">
        <v>45240</v>
      </c>
      <c r="M79" s="417">
        <v>5200000</v>
      </c>
      <c r="N79" s="417">
        <v>123.34</v>
      </c>
      <c r="P79" s="399"/>
      <c r="Q79" s="399"/>
      <c r="R79" s="538"/>
      <c r="S79" s="416"/>
      <c r="T79" s="417"/>
      <c r="U79" s="417"/>
      <c r="W79" s="415" t="str">
        <f>IF(Consolidação!I87+K79+R79+AK79&lt;0,Consolidação!H$4,IF(Consolidação!L87+K79+R79+AK79&lt;0,Consolidação!K$4,IF(Consolidação!O87+K79+R79+AK79&lt;0,Consolidação!N$4,IF(Consolidação!R87+K79+R79+AK79&lt;0,Consolidação!Q$4,IF(Consolidação!U87+K79+R79+AK79&lt;0,Consolidação!T$4,IF(Consolidação!X87+K79+R79+AK79&lt;0,Consolidação!W$4,IF(Consolidação!AA87+K79+R79+AK79&lt;0,Consolidação!Z$4,IF(Consolidação!AD87+K79+R79+AK79&lt;0,Consolidação!AC$4,IF(Consolidação!AG87+K79+R79+AK79&lt;0,Consolidação!AF$4,IF(Consolidação!AJ87+K79+R79+AK79&lt;0,Consolidação!AI$4,IF(Consolidação!AM87+K79+R79+AK79&lt;0,Consolidação!AL$4,IF(Consolidação!AP87+K79+R79+AK79&lt;0,Consolidação!AO$4,IF(Consolidação!AS87+K79+R79+AK79&lt;0,Consolidação!AR$4,IF(Consolidação!AV87+K79+R79+AK79&lt;0,Consolidação!AU$4,"ITEM OK"))))))))))))))</f>
        <v>ITEM OK</v>
      </c>
      <c r="Y79" s="418" t="str">
        <f t="shared" si="16"/>
        <v/>
      </c>
      <c r="Z79" s="419"/>
      <c r="AA79" s="399"/>
      <c r="AB79" s="420"/>
      <c r="AC79" s="418" t="str">
        <f t="shared" si="14"/>
        <v/>
      </c>
      <c r="AD79" s="419"/>
      <c r="AE79" s="399"/>
      <c r="AF79" s="420"/>
      <c r="AG79" s="418" t="str">
        <f t="shared" ca="1" si="17"/>
        <v/>
      </c>
      <c r="AH79" s="419"/>
      <c r="AI79" s="399"/>
      <c r="AK79" s="399"/>
      <c r="AL79" s="413"/>
      <c r="AM79" s="399">
        <f t="shared" si="15"/>
        <v>106.71000000000069</v>
      </c>
      <c r="AO79" s="399"/>
      <c r="AP79" s="44">
        <v>2.5</v>
      </c>
    </row>
    <row r="80" spans="1:42" x14ac:dyDescent="0.3">
      <c r="A80" s="44">
        <v>11876</v>
      </c>
      <c r="B80" s="194"/>
      <c r="C80" s="448">
        <f>Consolidação!C88</f>
        <v>317.08999999999997</v>
      </c>
      <c r="D80" s="249" t="s">
        <v>1</v>
      </c>
      <c r="E80" s="598">
        <f>Consolidação!E88</f>
        <v>0</v>
      </c>
      <c r="F80" s="400">
        <f>Consolidação!AV88</f>
        <v>194.08999999999978</v>
      </c>
      <c r="G80" s="415" t="str">
        <f>IF(Consolidação!I88&lt;0,Consolidação!H$4,IF(Consolidação!L88&lt;0,Consolidação!K$4,IF(Consolidação!O88&lt;0,Consolidação!N$4,IF(Consolidação!R88&lt;0,Consolidação!Q$4,IF(Consolidação!U88&lt;0,Consolidação!T$4,IF(Consolidação!X88&lt;0,Consolidação!W$4,IF(Consolidação!AA88&lt;0,Consolidação!Z$4,IF(Consolidação!AD88&lt;0,Consolidação!AC$4,IF(Consolidação!AG88&lt;0,Consolidação!AF$4,IF(Consolidação!AJ88&lt;0,Consolidação!AI$4,IF(Consolidação!AM88&lt;0,Consolidação!AL$4,IF(Consolidação!AP88&lt;0,Consolidação!AO$4,IF(Consolidação!AS88&lt;0,Consolidação!AR$4,IF(Consolidação!AV88&lt;0,Consolidação!AU$4,"ITEM OK"))))))))))))))</f>
        <v>ITEM OK</v>
      </c>
      <c r="H80" s="415" t="str">
        <f>IF(Consolidação!I88+AA80+AK80&lt;0,Consolidação!H$4,IF(Consolidação!L88+AA80+AK80&lt;0,Consolidação!K$4,IF(Consolidação!O88+AA80+AK80&lt;0,Consolidação!N$4,IF(Consolidação!R88+AA80+AK80&lt;0,Consolidação!Q$4,IF(Consolidação!U88+AA80+AK80&lt;0,Consolidação!T$4,IF(Consolidação!X88+AA80+AK80&lt;0,Consolidação!W$4,IF(Consolidação!AA88+AA80+AK80&lt;0,Consolidação!Z$4,IF(Consolidação!AD88+AA80+AK80&lt;0,Consolidação!AC$4,IF(Consolidação!AG88+AA80+AK80&lt;0,Consolidação!AF$4,IF(Consolidação!AJ88+AA80+AK80&lt;0,Consolidação!AI$4,IF(Consolidação!AM88+AA80+AK80&lt;0,Consolidação!AL$4,IF(Consolidação!AP88+AA80+AK80&lt;0,Consolidação!AO$4,IF(Consolidação!AS88+AA80+AK80&lt;0,Consolidação!AR$4,IF(Consolidação!AV88+AA80+AK80&lt;0,Consolidação!AU$4,"ITEM OK"))))))))))))))</f>
        <v>ITEM OK</v>
      </c>
      <c r="J80" s="399">
        <v>500</v>
      </c>
      <c r="K80" s="538">
        <v>181.5</v>
      </c>
      <c r="L80" s="416">
        <v>45240</v>
      </c>
      <c r="M80" s="417">
        <v>5200000</v>
      </c>
      <c r="N80" s="417">
        <v>123.34</v>
      </c>
      <c r="P80" s="399"/>
      <c r="Q80" s="399"/>
      <c r="R80" s="538"/>
      <c r="S80" s="416"/>
      <c r="T80" s="417"/>
      <c r="U80" s="417"/>
      <c r="W80" s="415" t="str">
        <f>IF(Consolidação!I88+K80+R80+AK80&lt;0,Consolidação!H$4,IF(Consolidação!L88+K80+R80+AK80&lt;0,Consolidação!K$4,IF(Consolidação!O88+K80+R80+AK80&lt;0,Consolidação!N$4,IF(Consolidação!R88+K80+R80+AK80&lt;0,Consolidação!Q$4,IF(Consolidação!U88+K80+R80+AK80&lt;0,Consolidação!T$4,IF(Consolidação!X88+K80+R80+AK80&lt;0,Consolidação!W$4,IF(Consolidação!AA88+K80+R80+AK80&lt;0,Consolidação!Z$4,IF(Consolidação!AD88+K80+R80+AK80&lt;0,Consolidação!AC$4,IF(Consolidação!AG88+K80+R80+AK80&lt;0,Consolidação!AF$4,IF(Consolidação!AJ88+K80+R80+AK80&lt;0,Consolidação!AI$4,IF(Consolidação!AM88+K80+R80+AK80&lt;0,Consolidação!AL$4,IF(Consolidação!AP88+K80+R80+AK80&lt;0,Consolidação!AO$4,IF(Consolidação!AS88+K80+R80+AK80&lt;0,Consolidação!AR$4,IF(Consolidação!AV88+K80+R80+AK80&lt;0,Consolidação!AU$4,"ITEM OK"))))))))))))))</f>
        <v>ITEM OK</v>
      </c>
      <c r="Y80" s="418" t="str">
        <f t="shared" si="16"/>
        <v/>
      </c>
      <c r="Z80" s="419"/>
      <c r="AA80" s="399"/>
      <c r="AB80" s="420"/>
      <c r="AC80" s="418" t="str">
        <f t="shared" si="14"/>
        <v/>
      </c>
      <c r="AD80" s="419"/>
      <c r="AE80" s="399"/>
      <c r="AF80" s="420"/>
      <c r="AG80" s="418" t="str">
        <f t="shared" ca="1" si="17"/>
        <v/>
      </c>
      <c r="AH80" s="419"/>
      <c r="AI80" s="399"/>
      <c r="AK80" s="399"/>
      <c r="AL80" s="413"/>
      <c r="AM80" s="399">
        <f t="shared" si="15"/>
        <v>375.5899999999998</v>
      </c>
      <c r="AO80" s="399"/>
      <c r="AP80" s="44">
        <v>2.5</v>
      </c>
    </row>
    <row r="81" spans="1:42" x14ac:dyDescent="0.3">
      <c r="A81" s="44">
        <v>11877</v>
      </c>
      <c r="B81" s="194"/>
      <c r="C81" s="448">
        <f>Consolidação!C89</f>
        <v>528.45000000000005</v>
      </c>
      <c r="D81" s="249" t="s">
        <v>1</v>
      </c>
      <c r="E81" s="598">
        <f>Consolidação!E89</f>
        <v>0</v>
      </c>
      <c r="F81" s="400">
        <f>Consolidação!AV89</f>
        <v>528.45000000000005</v>
      </c>
      <c r="G81" s="415" t="str">
        <f>IF(Consolidação!I89&lt;0,Consolidação!H$4,IF(Consolidação!L89&lt;0,Consolidação!K$4,IF(Consolidação!O89&lt;0,Consolidação!N$4,IF(Consolidação!R89&lt;0,Consolidação!Q$4,IF(Consolidação!U89&lt;0,Consolidação!T$4,IF(Consolidação!X89&lt;0,Consolidação!W$4,IF(Consolidação!AA89&lt;0,Consolidação!Z$4,IF(Consolidação!AD89&lt;0,Consolidação!AC$4,IF(Consolidação!AG89&lt;0,Consolidação!AF$4,IF(Consolidação!AJ89&lt;0,Consolidação!AI$4,IF(Consolidação!AM89&lt;0,Consolidação!AL$4,IF(Consolidação!AP89&lt;0,Consolidação!AO$4,IF(Consolidação!AS89&lt;0,Consolidação!AR$4,IF(Consolidação!AV89&lt;0,Consolidação!AU$4,"ITEM OK"))))))))))))))</f>
        <v>ITEM OK</v>
      </c>
      <c r="H81" s="415" t="str">
        <f>IF(Consolidação!I89+AA81+AK81&lt;0,Consolidação!H$4,IF(Consolidação!L89+AA81+AK81&lt;0,Consolidação!K$4,IF(Consolidação!O89+AA81+AK81&lt;0,Consolidação!N$4,IF(Consolidação!R89+AA81+AK81&lt;0,Consolidação!Q$4,IF(Consolidação!U89+AA81+AK81&lt;0,Consolidação!T$4,IF(Consolidação!X89+AA81+AK81&lt;0,Consolidação!W$4,IF(Consolidação!AA89+AA81+AK81&lt;0,Consolidação!Z$4,IF(Consolidação!AD89+AA81+AK81&lt;0,Consolidação!AC$4,IF(Consolidação!AG89+AA81+AK81&lt;0,Consolidação!AF$4,IF(Consolidação!AJ89+AA81+AK81&lt;0,Consolidação!AI$4,IF(Consolidação!AM89+AA81+AK81&lt;0,Consolidação!AL$4,IF(Consolidação!AP89+AA81+AK81&lt;0,Consolidação!AO$4,IF(Consolidação!AS89+AA81+AK81&lt;0,Consolidação!AR$4,IF(Consolidação!AV89+AA81+AK81&lt;0,Consolidação!AU$4,"ITEM OK"))))))))))))))</f>
        <v>ITEM OK</v>
      </c>
      <c r="J81" s="399">
        <v>2300</v>
      </c>
      <c r="K81" s="538">
        <v>1848.95</v>
      </c>
      <c r="L81" s="416">
        <v>45240</v>
      </c>
      <c r="M81" s="417">
        <v>5200000</v>
      </c>
      <c r="N81" s="417">
        <v>123.34</v>
      </c>
      <c r="P81" s="399"/>
      <c r="Q81" s="399"/>
      <c r="R81" s="538"/>
      <c r="S81" s="416"/>
      <c r="T81" s="417"/>
      <c r="U81" s="417"/>
      <c r="W81" s="415" t="str">
        <f>IF(Consolidação!I89+K81+R81+AK81&lt;0,Consolidação!H$4,IF(Consolidação!L89+K81+R81+AK81&lt;0,Consolidação!K$4,IF(Consolidação!O89+K81+R81+AK81&lt;0,Consolidação!N$4,IF(Consolidação!R89+K81+R81+AK81&lt;0,Consolidação!Q$4,IF(Consolidação!U89+K81+R81+AK81&lt;0,Consolidação!T$4,IF(Consolidação!X89+K81+R81+AK81&lt;0,Consolidação!W$4,IF(Consolidação!AA89+K81+R81+AK81&lt;0,Consolidação!Z$4,IF(Consolidação!AD89+K81+R81+AK81&lt;0,Consolidação!AC$4,IF(Consolidação!AG89+K81+R81+AK81&lt;0,Consolidação!AF$4,IF(Consolidação!AJ89+K81+R81+AK81&lt;0,Consolidação!AI$4,IF(Consolidação!AM89+K81+R81+AK81&lt;0,Consolidação!AL$4,IF(Consolidação!AP89+K81+R81+AK81&lt;0,Consolidação!AO$4,IF(Consolidação!AS89+K81+R81+AK81&lt;0,Consolidação!AR$4,IF(Consolidação!AV89+K81+R81+AK81&lt;0,Consolidação!AU$4,"ITEM OK"))))))))))))))</f>
        <v>ITEM OK</v>
      </c>
      <c r="Y81" s="418" t="str">
        <f t="shared" si="16"/>
        <v/>
      </c>
      <c r="Z81" s="419"/>
      <c r="AA81" s="399"/>
      <c r="AB81" s="420"/>
      <c r="AC81" s="418" t="str">
        <f t="shared" si="14"/>
        <v/>
      </c>
      <c r="AD81" s="419"/>
      <c r="AE81" s="399"/>
      <c r="AF81" s="420"/>
      <c r="AG81" s="418" t="str">
        <f t="shared" ca="1" si="17"/>
        <v/>
      </c>
      <c r="AH81" s="419"/>
      <c r="AI81" s="399"/>
      <c r="AK81" s="399"/>
      <c r="AL81" s="413"/>
      <c r="AM81" s="399">
        <f t="shared" si="15"/>
        <v>2377.4</v>
      </c>
      <c r="AO81" s="399"/>
      <c r="AP81" s="44">
        <v>2.5</v>
      </c>
    </row>
    <row r="82" spans="1:42" x14ac:dyDescent="0.3">
      <c r="A82" s="44">
        <v>11885</v>
      </c>
      <c r="B82" s="194"/>
      <c r="C82" s="448">
        <f>Consolidação!C90</f>
        <v>1873.25</v>
      </c>
      <c r="D82" s="249" t="s">
        <v>1</v>
      </c>
      <c r="E82" s="598">
        <f>Consolidação!E90</f>
        <v>0</v>
      </c>
      <c r="F82" s="400">
        <f>Consolidação!AV90</f>
        <v>-2626.7500001125004</v>
      </c>
      <c r="G82" s="415">
        <f>IF(Consolidação!I90&lt;0,Consolidação!H$4,IF(Consolidação!L90&lt;0,Consolidação!K$4,IF(Consolidação!O90&lt;0,Consolidação!N$4,IF(Consolidação!R90&lt;0,Consolidação!Q$4,IF(Consolidação!U90&lt;0,Consolidação!T$4,IF(Consolidação!X90&lt;0,Consolidação!W$4,IF(Consolidação!AA90&lt;0,Consolidação!Z$4,IF(Consolidação!AD90&lt;0,Consolidação!AC$4,IF(Consolidação!AG90&lt;0,Consolidação!AF$4,IF(Consolidação!AJ90&lt;0,Consolidação!AI$4,IF(Consolidação!AM90&lt;0,Consolidação!AL$4,IF(Consolidação!AP90&lt;0,Consolidação!AO$4,IF(Consolidação!AS90&lt;0,Consolidação!AR$4,IF(Consolidação!AV90&lt;0,Consolidação!AU$4,"ITEM OK"))))))))))))))</f>
        <v>45413</v>
      </c>
      <c r="H82" s="415">
        <f>IF(Consolidação!I90+AA82+AK82&lt;0,Consolidação!H$4,IF(Consolidação!L90+AA82+AK82&lt;0,Consolidação!K$4,IF(Consolidação!O90+AA82+AK82&lt;0,Consolidação!N$4,IF(Consolidação!R90+AA82+AK82&lt;0,Consolidação!Q$4,IF(Consolidação!U90+AA82+AK82&lt;0,Consolidação!T$4,IF(Consolidação!X90+AA82+AK82&lt;0,Consolidação!W$4,IF(Consolidação!AA90+AA82+AK82&lt;0,Consolidação!Z$4,IF(Consolidação!AD90+AA82+AK82&lt;0,Consolidação!AC$4,IF(Consolidação!AG90+AA82+AK82&lt;0,Consolidação!AF$4,IF(Consolidação!AJ90+AA82+AK82&lt;0,Consolidação!AI$4,IF(Consolidação!AM90+AA82+AK82&lt;0,Consolidação!AL$4,IF(Consolidação!AP90+AA82+AK82&lt;0,Consolidação!AO$4,IF(Consolidação!AS90+AA82+AK82&lt;0,Consolidação!AR$4,IF(Consolidação!AV90+AA82+AK82&lt;0,Consolidação!AU$4,"ITEM OK"))))))))))))))</f>
        <v>45413</v>
      </c>
      <c r="J82" s="399">
        <v>14000</v>
      </c>
      <c r="K82" s="538">
        <v>4062.39</v>
      </c>
      <c r="L82" s="416">
        <v>45240</v>
      </c>
      <c r="M82" s="417">
        <v>5200000</v>
      </c>
      <c r="N82" s="417">
        <v>85</v>
      </c>
      <c r="P82" s="399"/>
      <c r="Q82" s="399"/>
      <c r="R82" s="538"/>
      <c r="S82" s="416"/>
      <c r="T82" s="417"/>
      <c r="U82" s="417"/>
      <c r="W82" s="415" t="str">
        <f>IF(Consolidação!I90+K82+R82+AK82&lt;0,Consolidação!H$4,IF(Consolidação!L90+K82+R82+AK82&lt;0,Consolidação!K$4,IF(Consolidação!O90+K82+R82+AK82&lt;0,Consolidação!N$4,IF(Consolidação!R90+K82+R82+AK82&lt;0,Consolidação!Q$4,IF(Consolidação!U90+K82+R82+AK82&lt;0,Consolidação!T$4,IF(Consolidação!X90+K82+R82+AK82&lt;0,Consolidação!W$4,IF(Consolidação!AA90+K82+R82+AK82&lt;0,Consolidação!Z$4,IF(Consolidação!AD90+K82+R82+AK82&lt;0,Consolidação!AC$4,IF(Consolidação!AG90+K82+R82+AK82&lt;0,Consolidação!AF$4,IF(Consolidação!AJ90+K82+R82+AK82&lt;0,Consolidação!AI$4,IF(Consolidação!AM90+K82+R82+AK82&lt;0,Consolidação!AL$4,IF(Consolidação!AP90+K82+R82+AK82&lt;0,Consolidação!AO$4,IF(Consolidação!AS90+K82+R82+AK82&lt;0,Consolidação!AR$4,IF(Consolidação!AV90+K82+R82+AK82&lt;0,Consolidação!AU$4,"ITEM OK"))))))))))))))</f>
        <v>ITEM OK</v>
      </c>
      <c r="Y82" s="418">
        <f t="shared" si="16"/>
        <v>45352</v>
      </c>
      <c r="Z82" s="419"/>
      <c r="AA82" s="399"/>
      <c r="AB82" s="420"/>
      <c r="AC82" s="418" t="str">
        <f t="shared" si="14"/>
        <v/>
      </c>
      <c r="AD82" s="419"/>
      <c r="AE82" s="399"/>
      <c r="AF82" s="420"/>
      <c r="AG82" s="418" t="str">
        <f t="shared" ca="1" si="17"/>
        <v/>
      </c>
      <c r="AH82" s="419"/>
      <c r="AI82" s="399"/>
      <c r="AK82" s="399"/>
      <c r="AL82" s="413"/>
      <c r="AM82" s="399">
        <f t="shared" si="15"/>
        <v>1435.6399998874995</v>
      </c>
      <c r="AO82" s="399"/>
      <c r="AP82" s="44">
        <v>3</v>
      </c>
    </row>
    <row r="83" spans="1:42" x14ac:dyDescent="0.3">
      <c r="A83" s="44">
        <v>11886</v>
      </c>
      <c r="B83" s="194"/>
      <c r="C83" s="448">
        <f>Consolidação!C91</f>
        <v>636.48</v>
      </c>
      <c r="D83" s="249" t="s">
        <v>1</v>
      </c>
      <c r="E83" s="598">
        <f>Consolidação!E91</f>
        <v>0</v>
      </c>
      <c r="F83" s="400">
        <f>Consolidação!AV91</f>
        <v>-363.520000000001</v>
      </c>
      <c r="G83" s="415">
        <f>IF(Consolidação!I91&lt;0,Consolidação!H$4,IF(Consolidação!L91&lt;0,Consolidação!K$4,IF(Consolidação!O91&lt;0,Consolidação!N$4,IF(Consolidação!R91&lt;0,Consolidação!Q$4,IF(Consolidação!U91&lt;0,Consolidação!T$4,IF(Consolidação!X91&lt;0,Consolidação!W$4,IF(Consolidação!AA91&lt;0,Consolidação!Z$4,IF(Consolidação!AD91&lt;0,Consolidação!AC$4,IF(Consolidação!AG91&lt;0,Consolidação!AF$4,IF(Consolidação!AJ91&lt;0,Consolidação!AI$4,IF(Consolidação!AM91&lt;0,Consolidação!AL$4,IF(Consolidação!AP91&lt;0,Consolidação!AO$4,IF(Consolidação!AS91&lt;0,Consolidação!AR$4,IF(Consolidação!AV91&lt;0,Consolidação!AU$4,"ITEM OK"))))))))))))))</f>
        <v>45413</v>
      </c>
      <c r="H83" s="415">
        <f>IF(Consolidação!I91+AA83+AK83&lt;0,Consolidação!H$4,IF(Consolidação!L91+AA83+AK83&lt;0,Consolidação!K$4,IF(Consolidação!O91+AA83+AK83&lt;0,Consolidação!N$4,IF(Consolidação!R91+AA83+AK83&lt;0,Consolidação!Q$4,IF(Consolidação!U91+AA83+AK83&lt;0,Consolidação!T$4,IF(Consolidação!X91+AA83+AK83&lt;0,Consolidação!W$4,IF(Consolidação!AA91+AA83+AK83&lt;0,Consolidação!Z$4,IF(Consolidação!AD91+AA83+AK83&lt;0,Consolidação!AC$4,IF(Consolidação!AG91+AA83+AK83&lt;0,Consolidação!AF$4,IF(Consolidação!AJ91+AA83+AK83&lt;0,Consolidação!AI$4,IF(Consolidação!AM91+AA83+AK83&lt;0,Consolidação!AL$4,IF(Consolidação!AP91+AA83+AK83&lt;0,Consolidação!AO$4,IF(Consolidação!AS91+AA83+AK83&lt;0,Consolidação!AR$4,IF(Consolidação!AV91+AA83+AK83&lt;0,Consolidação!AU$4,"ITEM OK"))))))))))))))</f>
        <v>45413</v>
      </c>
      <c r="J83" s="399">
        <v>6000</v>
      </c>
      <c r="K83" s="538">
        <v>2248.52</v>
      </c>
      <c r="L83" s="416">
        <v>45240</v>
      </c>
      <c r="M83" s="417">
        <v>5200000</v>
      </c>
      <c r="N83" s="417">
        <v>85</v>
      </c>
      <c r="P83" s="399"/>
      <c r="Q83" s="399"/>
      <c r="R83" s="538"/>
      <c r="S83" s="416"/>
      <c r="T83" s="417"/>
      <c r="U83" s="417"/>
      <c r="W83" s="415" t="str">
        <f>IF(Consolidação!I91+K83+R83+AK83&lt;0,Consolidação!H$4,IF(Consolidação!L91+K83+R83+AK83&lt;0,Consolidação!K$4,IF(Consolidação!O91+K83+R83+AK83&lt;0,Consolidação!N$4,IF(Consolidação!R91+K83+R83+AK83&lt;0,Consolidação!Q$4,IF(Consolidação!U91+K83+R83+AK83&lt;0,Consolidação!T$4,IF(Consolidação!X91+K83+R83+AK83&lt;0,Consolidação!W$4,IF(Consolidação!AA91+K83+R83+AK83&lt;0,Consolidação!Z$4,IF(Consolidação!AD91+K83+R83+AK83&lt;0,Consolidação!AC$4,IF(Consolidação!AG91+K83+R83+AK83&lt;0,Consolidação!AF$4,IF(Consolidação!AJ91+K83+R83+AK83&lt;0,Consolidação!AI$4,IF(Consolidação!AM91+K83+R83+AK83&lt;0,Consolidação!AL$4,IF(Consolidação!AP91+K83+R83+AK83&lt;0,Consolidação!AO$4,IF(Consolidação!AS91+K83+R83+AK83&lt;0,Consolidação!AR$4,IF(Consolidação!AV91+K83+R83+AK83&lt;0,Consolidação!AU$4,"ITEM OK"))))))))))))))</f>
        <v>ITEM OK</v>
      </c>
      <c r="Y83" s="418">
        <f t="shared" si="16"/>
        <v>45352</v>
      </c>
      <c r="Z83" s="419"/>
      <c r="AA83" s="399"/>
      <c r="AB83" s="420"/>
      <c r="AC83" s="418" t="str">
        <f t="shared" si="14"/>
        <v/>
      </c>
      <c r="AD83" s="419"/>
      <c r="AE83" s="399"/>
      <c r="AF83" s="420"/>
      <c r="AG83" s="418" t="str">
        <f t="shared" ca="1" si="17"/>
        <v/>
      </c>
      <c r="AH83" s="419"/>
      <c r="AI83" s="399"/>
      <c r="AK83" s="399"/>
      <c r="AL83" s="413"/>
      <c r="AM83" s="399">
        <f t="shared" si="15"/>
        <v>1884.9999999999991</v>
      </c>
      <c r="AO83" s="399"/>
      <c r="AP83" s="44">
        <v>3</v>
      </c>
    </row>
    <row r="84" spans="1:42" x14ac:dyDescent="0.3">
      <c r="A84" s="44">
        <v>11887</v>
      </c>
      <c r="B84" s="194"/>
      <c r="C84" s="448">
        <f>Consolidação!C92</f>
        <v>398.93200000000002</v>
      </c>
      <c r="D84" s="249" t="s">
        <v>1</v>
      </c>
      <c r="E84" s="598">
        <f>Consolidação!E92</f>
        <v>0</v>
      </c>
      <c r="F84" s="400">
        <f>Consolidação!AV92</f>
        <v>-501.06799999997747</v>
      </c>
      <c r="G84" s="415">
        <f>IF(Consolidação!I92&lt;0,Consolidação!H$4,IF(Consolidação!L92&lt;0,Consolidação!K$4,IF(Consolidação!O92&lt;0,Consolidação!N$4,IF(Consolidação!R92&lt;0,Consolidação!Q$4,IF(Consolidação!U92&lt;0,Consolidação!T$4,IF(Consolidação!X92&lt;0,Consolidação!W$4,IF(Consolidação!AA92&lt;0,Consolidação!Z$4,IF(Consolidação!AD92&lt;0,Consolidação!AC$4,IF(Consolidação!AG92&lt;0,Consolidação!AF$4,IF(Consolidação!AJ92&lt;0,Consolidação!AI$4,IF(Consolidação!AM92&lt;0,Consolidação!AL$4,IF(Consolidação!AP92&lt;0,Consolidação!AO$4,IF(Consolidação!AS92&lt;0,Consolidação!AR$4,IF(Consolidação!AV92&lt;0,Consolidação!AU$4,"ITEM OK"))))))))))))))</f>
        <v>45413</v>
      </c>
      <c r="H84" s="415">
        <f>IF(Consolidação!I92+AA84+AK84&lt;0,Consolidação!H$4,IF(Consolidação!L92+AA84+AK84&lt;0,Consolidação!K$4,IF(Consolidação!O92+AA84+AK84&lt;0,Consolidação!N$4,IF(Consolidação!R92+AA84+AK84&lt;0,Consolidação!Q$4,IF(Consolidação!U92+AA84+AK84&lt;0,Consolidação!T$4,IF(Consolidação!X92+AA84+AK84&lt;0,Consolidação!W$4,IF(Consolidação!AA92+AA84+AK84&lt;0,Consolidação!Z$4,IF(Consolidação!AD92+AA84+AK84&lt;0,Consolidação!AC$4,IF(Consolidação!AG92+AA84+AK84&lt;0,Consolidação!AF$4,IF(Consolidação!AJ92+AA84+AK84&lt;0,Consolidação!AI$4,IF(Consolidação!AM92+AA84+AK84&lt;0,Consolidação!AL$4,IF(Consolidação!AP92+AA84+AK84&lt;0,Consolidação!AO$4,IF(Consolidação!AS92+AA84+AK84&lt;0,Consolidação!AR$4,IF(Consolidação!AV92+AA84+AK84&lt;0,Consolidação!AU$4,"ITEM OK"))))))))))))))</f>
        <v>45413</v>
      </c>
      <c r="J84" s="399">
        <v>3000</v>
      </c>
      <c r="K84" s="538">
        <v>913.56</v>
      </c>
      <c r="L84" s="416">
        <v>45240</v>
      </c>
      <c r="M84" s="417">
        <v>5200000</v>
      </c>
      <c r="N84" s="417">
        <v>123.34</v>
      </c>
      <c r="P84" s="399"/>
      <c r="Q84" s="399"/>
      <c r="R84" s="538"/>
      <c r="S84" s="416"/>
      <c r="T84" s="417"/>
      <c r="U84" s="417"/>
      <c r="W84" s="415" t="str">
        <f>IF(Consolidação!I92+K84+R84+AK84&lt;0,Consolidação!H$4,IF(Consolidação!L92+K84+R84+AK84&lt;0,Consolidação!K$4,IF(Consolidação!O92+K84+R84+AK84&lt;0,Consolidação!N$4,IF(Consolidação!R92+K84+R84+AK84&lt;0,Consolidação!Q$4,IF(Consolidação!U92+K84+R84+AK84&lt;0,Consolidação!T$4,IF(Consolidação!X92+K84+R84+AK84&lt;0,Consolidação!W$4,IF(Consolidação!AA92+K84+R84+AK84&lt;0,Consolidação!Z$4,IF(Consolidação!AD92+K84+R84+AK84&lt;0,Consolidação!AC$4,IF(Consolidação!AG92+K84+R84+AK84&lt;0,Consolidação!AF$4,IF(Consolidação!AJ92+K84+R84+AK84&lt;0,Consolidação!AI$4,IF(Consolidação!AM92+K84+R84+AK84&lt;0,Consolidação!AL$4,IF(Consolidação!AP92+K84+R84+AK84&lt;0,Consolidação!AO$4,IF(Consolidação!AS92+K84+R84+AK84&lt;0,Consolidação!AR$4,IF(Consolidação!AV92+K84+R84+AK84&lt;0,Consolidação!AU$4,"ITEM OK"))))))))))))))</f>
        <v>ITEM OK</v>
      </c>
      <c r="Y84" s="418">
        <f t="shared" si="16"/>
        <v>45352</v>
      </c>
      <c r="Z84" s="419" t="s">
        <v>58</v>
      </c>
      <c r="AA84" s="399">
        <v>50.63</v>
      </c>
      <c r="AB84" s="420"/>
      <c r="AC84" s="418" t="str">
        <f t="shared" si="14"/>
        <v/>
      </c>
      <c r="AD84" s="419"/>
      <c r="AE84" s="399"/>
      <c r="AF84" s="420"/>
      <c r="AG84" s="418" t="str">
        <f t="shared" ca="1" si="17"/>
        <v/>
      </c>
      <c r="AH84" s="419"/>
      <c r="AI84" s="399"/>
      <c r="AK84" s="399"/>
      <c r="AL84" s="413"/>
      <c r="AM84" s="399">
        <f t="shared" si="15"/>
        <v>412.49200000002247</v>
      </c>
      <c r="AO84" s="399"/>
      <c r="AP84" s="44">
        <v>2.5</v>
      </c>
    </row>
    <row r="85" spans="1:42" x14ac:dyDescent="0.3">
      <c r="A85" s="44">
        <v>11888</v>
      </c>
      <c r="B85" s="194"/>
      <c r="C85" s="448">
        <f>Consolidação!C93</f>
        <v>351.28</v>
      </c>
      <c r="D85" s="249" t="s">
        <v>1</v>
      </c>
      <c r="E85" s="598">
        <f>Consolidação!E93</f>
        <v>0</v>
      </c>
      <c r="F85" s="400">
        <f>Consolidação!AV93</f>
        <v>101.28000000000031</v>
      </c>
      <c r="G85" s="415" t="str">
        <f>IF(Consolidação!I93&lt;0,Consolidação!H$4,IF(Consolidação!L93&lt;0,Consolidação!K$4,IF(Consolidação!O93&lt;0,Consolidação!N$4,IF(Consolidação!R93&lt;0,Consolidação!Q$4,IF(Consolidação!U93&lt;0,Consolidação!T$4,IF(Consolidação!X93&lt;0,Consolidação!W$4,IF(Consolidação!AA93&lt;0,Consolidação!Z$4,IF(Consolidação!AD93&lt;0,Consolidação!AC$4,IF(Consolidação!AG93&lt;0,Consolidação!AF$4,IF(Consolidação!AJ93&lt;0,Consolidação!AI$4,IF(Consolidação!AM93&lt;0,Consolidação!AL$4,IF(Consolidação!AP93&lt;0,Consolidação!AO$4,IF(Consolidação!AS93&lt;0,Consolidação!AR$4,IF(Consolidação!AV93&lt;0,Consolidação!AU$4,"ITEM OK"))))))))))))))</f>
        <v>ITEM OK</v>
      </c>
      <c r="H85" s="415" t="str">
        <f>IF(Consolidação!I93+AA85+AK85&lt;0,Consolidação!H$4,IF(Consolidação!L93+AA85+AK85&lt;0,Consolidação!K$4,IF(Consolidação!O93+AA85+AK85&lt;0,Consolidação!N$4,IF(Consolidação!R93+AA85+AK85&lt;0,Consolidação!Q$4,IF(Consolidação!U93+AA85+AK85&lt;0,Consolidação!T$4,IF(Consolidação!X93+AA85+AK85&lt;0,Consolidação!W$4,IF(Consolidação!AA93+AA85+AK85&lt;0,Consolidação!Z$4,IF(Consolidação!AD93+AA85+AK85&lt;0,Consolidação!AC$4,IF(Consolidação!AG93+AA85+AK85&lt;0,Consolidação!AF$4,IF(Consolidação!AJ93+AA85+AK85&lt;0,Consolidação!AI$4,IF(Consolidação!AM93+AA85+AK85&lt;0,Consolidação!AL$4,IF(Consolidação!AP93+AA85+AK85&lt;0,Consolidação!AO$4,IF(Consolidação!AS93+AA85+AK85&lt;0,Consolidação!AR$4,IF(Consolidação!AV93+AA85+AK85&lt;0,Consolidação!AU$4,"ITEM OK"))))))))))))))</f>
        <v>ITEM OK</v>
      </c>
      <c r="J85" s="399">
        <v>1600</v>
      </c>
      <c r="K85" s="538">
        <v>491.1</v>
      </c>
      <c r="L85" s="416">
        <v>45240</v>
      </c>
      <c r="M85" s="417">
        <v>5200000</v>
      </c>
      <c r="N85" s="417">
        <v>123.34</v>
      </c>
      <c r="P85" s="399"/>
      <c r="Q85" s="399"/>
      <c r="R85" s="538"/>
      <c r="S85" s="416"/>
      <c r="T85" s="417"/>
      <c r="U85" s="417"/>
      <c r="W85" s="415" t="str">
        <f>IF(Consolidação!I93+K85+R85+AK85&lt;0,Consolidação!H$4,IF(Consolidação!L93+K85+R85+AK85&lt;0,Consolidação!K$4,IF(Consolidação!O93+K85+R85+AK85&lt;0,Consolidação!N$4,IF(Consolidação!R93+K85+R85+AK85&lt;0,Consolidação!Q$4,IF(Consolidação!U93+K85+R85+AK85&lt;0,Consolidação!T$4,IF(Consolidação!X93+K85+R85+AK85&lt;0,Consolidação!W$4,IF(Consolidação!AA93+K85+R85+AK85&lt;0,Consolidação!Z$4,IF(Consolidação!AD93+K85+R85+AK85&lt;0,Consolidação!AC$4,IF(Consolidação!AG93+K85+R85+AK85&lt;0,Consolidação!AF$4,IF(Consolidação!AJ93+K85+R85+AK85&lt;0,Consolidação!AI$4,IF(Consolidação!AM93+K85+R85+AK85&lt;0,Consolidação!AL$4,IF(Consolidação!AP93+K85+R85+AK85&lt;0,Consolidação!AO$4,IF(Consolidação!AS93+K85+R85+AK85&lt;0,Consolidação!AR$4,IF(Consolidação!AV93+K85+R85+AK85&lt;0,Consolidação!AU$4,"ITEM OK"))))))))))))))</f>
        <v>ITEM OK</v>
      </c>
      <c r="Y85" s="418" t="str">
        <f t="shared" si="16"/>
        <v/>
      </c>
      <c r="Z85" s="419"/>
      <c r="AA85" s="421"/>
      <c r="AB85" s="420"/>
      <c r="AC85" s="418" t="str">
        <f t="shared" si="14"/>
        <v/>
      </c>
      <c r="AD85" s="419"/>
      <c r="AE85" s="399"/>
      <c r="AF85" s="420"/>
      <c r="AG85" s="418" t="str">
        <f t="shared" ca="1" si="17"/>
        <v/>
      </c>
      <c r="AH85" s="419"/>
      <c r="AI85" s="399"/>
      <c r="AK85" s="399"/>
      <c r="AL85" s="413"/>
      <c r="AM85" s="399">
        <f t="shared" si="15"/>
        <v>592.38000000000034</v>
      </c>
      <c r="AO85" s="399"/>
      <c r="AP85" s="44">
        <v>2.5</v>
      </c>
    </row>
    <row r="86" spans="1:42" x14ac:dyDescent="0.3">
      <c r="A86" s="44">
        <v>11892</v>
      </c>
      <c r="B86" s="194"/>
      <c r="C86" s="448">
        <f>Consolidação!C94</f>
        <v>12.103</v>
      </c>
      <c r="D86" s="249" t="s">
        <v>104</v>
      </c>
      <c r="E86" s="598">
        <f>Consolidação!E94</f>
        <v>0</v>
      </c>
      <c r="F86" s="400">
        <f>Consolidação!AV94</f>
        <v>0.24700000000001321</v>
      </c>
      <c r="G86" s="415" t="str">
        <f>IF(Consolidação!I94&lt;0,Consolidação!H$4,IF(Consolidação!L94&lt;0,Consolidação!K$4,IF(Consolidação!O94&lt;0,Consolidação!N$4,IF(Consolidação!R94&lt;0,Consolidação!Q$4,IF(Consolidação!U94&lt;0,Consolidação!T$4,IF(Consolidação!X94&lt;0,Consolidação!W$4,IF(Consolidação!AA94&lt;0,Consolidação!Z$4,IF(Consolidação!AD94&lt;0,Consolidação!AC$4,IF(Consolidação!AG94&lt;0,Consolidação!AF$4,IF(Consolidação!AJ94&lt;0,Consolidação!AI$4,IF(Consolidação!AM94&lt;0,Consolidação!AL$4,IF(Consolidação!AP94&lt;0,Consolidação!AO$4,IF(Consolidação!AS94&lt;0,Consolidação!AR$4,IF(Consolidação!AV94&lt;0,Consolidação!AU$4,"ITEM OK"))))))))))))))</f>
        <v>ITEM OK</v>
      </c>
      <c r="H86" s="415" t="str">
        <f>IF(Consolidação!I94+AA86+AK86&lt;0,Consolidação!H$4,IF(Consolidação!L94+AA86+AK86&lt;0,Consolidação!K$4,IF(Consolidação!O94+AA86+AK86&lt;0,Consolidação!N$4,IF(Consolidação!R94+AA86+AK86&lt;0,Consolidação!Q$4,IF(Consolidação!U94+AA86+AK86&lt;0,Consolidação!T$4,IF(Consolidação!X94+AA86+AK86&lt;0,Consolidação!W$4,IF(Consolidação!AA94+AA86+AK86&lt;0,Consolidação!Z$4,IF(Consolidação!AD94+AA86+AK86&lt;0,Consolidação!AC$4,IF(Consolidação!AG94+AA86+AK86&lt;0,Consolidação!AF$4,IF(Consolidação!AJ94+AA86+AK86&lt;0,Consolidação!AI$4,IF(Consolidação!AM94+AA86+AK86&lt;0,Consolidação!AL$4,IF(Consolidação!AP94+AA86+AK86&lt;0,Consolidação!AO$4,IF(Consolidação!AS94+AA86+AK86&lt;0,Consolidação!AR$4,IF(Consolidação!AV94+AA86+AK86&lt;0,Consolidação!AU$4,"ITEM OK"))))))))))))))</f>
        <v>ITEM OK</v>
      </c>
      <c r="J86" s="399">
        <v>26</v>
      </c>
      <c r="K86" s="538">
        <v>7.48</v>
      </c>
      <c r="L86" s="416">
        <v>45405</v>
      </c>
      <c r="M86" s="417">
        <v>49500.95</v>
      </c>
      <c r="N86" s="417">
        <v>203</v>
      </c>
      <c r="P86" s="399"/>
      <c r="Q86" s="399"/>
      <c r="R86" s="538"/>
      <c r="S86" s="416"/>
      <c r="T86" s="417"/>
      <c r="U86" s="417"/>
      <c r="W86" s="415" t="str">
        <f>IF(Consolidação!I94+K86+R86+AK86&lt;0,Consolidação!H$4,IF(Consolidação!L94+K86+R86+AK86&lt;0,Consolidação!K$4,IF(Consolidação!O94+K86+R86+AK86&lt;0,Consolidação!N$4,IF(Consolidação!R94+K86+R86+AK86&lt;0,Consolidação!Q$4,IF(Consolidação!U94+K86+R86+AK86&lt;0,Consolidação!T$4,IF(Consolidação!X94+K86+R86+AK86&lt;0,Consolidação!W$4,IF(Consolidação!AA94+K86+R86+AK86&lt;0,Consolidação!Z$4,IF(Consolidação!AD94+K86+R86+AK86&lt;0,Consolidação!AC$4,IF(Consolidação!AG94+K86+R86+AK86&lt;0,Consolidação!AF$4,IF(Consolidação!AJ94+K86+R86+AK86&lt;0,Consolidação!AI$4,IF(Consolidação!AM94+K86+R86+AK86&lt;0,Consolidação!AL$4,IF(Consolidação!AP94+K86+R86+AK86&lt;0,Consolidação!AO$4,IF(Consolidação!AS94+K86+R86+AK86&lt;0,Consolidação!AR$4,IF(Consolidação!AV94+K86+R86+AK86&lt;0,Consolidação!AU$4,"ITEM OK"))))))))))))))</f>
        <v>ITEM OK</v>
      </c>
      <c r="Y86" s="418" t="str">
        <f t="shared" si="16"/>
        <v/>
      </c>
      <c r="Z86" s="419"/>
      <c r="AA86" s="399"/>
      <c r="AB86" s="420"/>
      <c r="AC86" s="418" t="str">
        <f t="shared" si="14"/>
        <v/>
      </c>
      <c r="AD86" s="419"/>
      <c r="AE86" s="399"/>
      <c r="AF86" s="420"/>
      <c r="AG86" s="418" t="str">
        <f t="shared" ca="1" si="17"/>
        <v/>
      </c>
      <c r="AH86" s="419"/>
      <c r="AI86" s="399"/>
      <c r="AK86" s="399"/>
      <c r="AL86" s="413"/>
      <c r="AM86" s="399">
        <f t="shared" si="15"/>
        <v>7.7270000000000136</v>
      </c>
      <c r="AO86" s="399"/>
      <c r="AP86" s="44">
        <v>5</v>
      </c>
    </row>
    <row r="87" spans="1:42" x14ac:dyDescent="0.3">
      <c r="A87" s="44">
        <v>11893</v>
      </c>
      <c r="B87" s="194"/>
      <c r="C87" s="448">
        <f>Consolidação!C95</f>
        <v>11.151999999999999</v>
      </c>
      <c r="D87" s="249" t="s">
        <v>104</v>
      </c>
      <c r="E87" s="598">
        <f>Consolidação!E95</f>
        <v>0</v>
      </c>
      <c r="F87" s="400">
        <f>Consolidação!AV95</f>
        <v>0.73599999999999355</v>
      </c>
      <c r="G87" s="415" t="str">
        <f>IF(Consolidação!I95&lt;0,Consolidação!H$4,IF(Consolidação!L95&lt;0,Consolidação!K$4,IF(Consolidação!O95&lt;0,Consolidação!N$4,IF(Consolidação!R95&lt;0,Consolidação!Q$4,IF(Consolidação!U95&lt;0,Consolidação!T$4,IF(Consolidação!X95&lt;0,Consolidação!W$4,IF(Consolidação!AA95&lt;0,Consolidação!Z$4,IF(Consolidação!AD95&lt;0,Consolidação!AC$4,IF(Consolidação!AG95&lt;0,Consolidação!AF$4,IF(Consolidação!AJ95&lt;0,Consolidação!AI$4,IF(Consolidação!AM95&lt;0,Consolidação!AL$4,IF(Consolidação!AP95&lt;0,Consolidação!AO$4,IF(Consolidação!AS95&lt;0,Consolidação!AR$4,IF(Consolidação!AV95&lt;0,Consolidação!AU$4,"ITEM OK"))))))))))))))</f>
        <v>ITEM OK</v>
      </c>
      <c r="H87" s="415" t="str">
        <f>IF(Consolidação!I95+AA87+AK87&lt;0,Consolidação!H$4,IF(Consolidação!L95+AA87+AK87&lt;0,Consolidação!K$4,IF(Consolidação!O95+AA87+AK87&lt;0,Consolidação!N$4,IF(Consolidação!R95+AA87+AK87&lt;0,Consolidação!Q$4,IF(Consolidação!U95+AA87+AK87&lt;0,Consolidação!T$4,IF(Consolidação!X95+AA87+AK87&lt;0,Consolidação!W$4,IF(Consolidação!AA95+AA87+AK87&lt;0,Consolidação!Z$4,IF(Consolidação!AD95+AA87+AK87&lt;0,Consolidação!AC$4,IF(Consolidação!AG95+AA87+AK87&lt;0,Consolidação!AF$4,IF(Consolidação!AJ95+AA87+AK87&lt;0,Consolidação!AI$4,IF(Consolidação!AM95+AA87+AK87&lt;0,Consolidação!AL$4,IF(Consolidação!AP95+AA87+AK87&lt;0,Consolidação!AO$4,IF(Consolidação!AS95+AA87+AK87&lt;0,Consolidação!AR$4,IF(Consolidação!AV95+AA87+AK87&lt;0,Consolidação!AU$4,"ITEM OK"))))))))))))))</f>
        <v>ITEM OK</v>
      </c>
      <c r="J87" s="399">
        <v>32</v>
      </c>
      <c r="K87" s="538">
        <v>2.8</v>
      </c>
      <c r="L87" s="416">
        <v>45405</v>
      </c>
      <c r="M87" s="417">
        <v>49500.95</v>
      </c>
      <c r="N87" s="417">
        <v>203</v>
      </c>
      <c r="P87" s="399"/>
      <c r="Q87" s="399"/>
      <c r="R87" s="538"/>
      <c r="S87" s="416"/>
      <c r="T87" s="417"/>
      <c r="U87" s="417"/>
      <c r="W87" s="415" t="str">
        <f>IF(Consolidação!I95+K87+R87+AK87&lt;0,Consolidação!H$4,IF(Consolidação!L95+K87+R87+AK87&lt;0,Consolidação!K$4,IF(Consolidação!O95+K87+R87+AK87&lt;0,Consolidação!N$4,IF(Consolidação!R95+K87+R87+AK87&lt;0,Consolidação!Q$4,IF(Consolidação!U95+K87+R87+AK87&lt;0,Consolidação!T$4,IF(Consolidação!X95+K87+R87+AK87&lt;0,Consolidação!W$4,IF(Consolidação!AA95+K87+R87+AK87&lt;0,Consolidação!Z$4,IF(Consolidação!AD95+K87+R87+AK87&lt;0,Consolidação!AC$4,IF(Consolidação!AG95+K87+R87+AK87&lt;0,Consolidação!AF$4,IF(Consolidação!AJ95+K87+R87+AK87&lt;0,Consolidação!AI$4,IF(Consolidação!AM95+K87+R87+AK87&lt;0,Consolidação!AL$4,IF(Consolidação!AP95+K87+R87+AK87&lt;0,Consolidação!AO$4,IF(Consolidação!AS95+K87+R87+AK87&lt;0,Consolidação!AR$4,IF(Consolidação!AV95+K87+R87+AK87&lt;0,Consolidação!AU$4,"ITEM OK"))))))))))))))</f>
        <v>ITEM OK</v>
      </c>
      <c r="Y87" s="418" t="str">
        <f t="shared" si="16"/>
        <v/>
      </c>
      <c r="Z87" s="419"/>
      <c r="AA87" s="399"/>
      <c r="AB87" s="420"/>
      <c r="AC87" s="418" t="str">
        <f t="shared" si="14"/>
        <v/>
      </c>
      <c r="AD87" s="419"/>
      <c r="AE87" s="399"/>
      <c r="AF87" s="420"/>
      <c r="AG87" s="418" t="str">
        <f t="shared" ca="1" si="17"/>
        <v/>
      </c>
      <c r="AH87" s="419"/>
      <c r="AI87" s="399"/>
      <c r="AK87" s="399"/>
      <c r="AL87" s="413"/>
      <c r="AM87" s="399">
        <f t="shared" si="15"/>
        <v>3.5359999999999934</v>
      </c>
      <c r="AO87" s="399"/>
      <c r="AP87" s="401">
        <v>5</v>
      </c>
    </row>
    <row r="88" spans="1:42" x14ac:dyDescent="0.3">
      <c r="A88" s="44">
        <v>11894</v>
      </c>
      <c r="B88" s="194"/>
      <c r="C88" s="448">
        <f>Consolidação!C96</f>
        <v>3.3220000000000001</v>
      </c>
      <c r="D88" s="249" t="s">
        <v>104</v>
      </c>
      <c r="E88" s="598">
        <f>Consolidação!E96</f>
        <v>0</v>
      </c>
      <c r="F88" s="400">
        <f>Consolidação!AV96</f>
        <v>3.3220000000000001</v>
      </c>
      <c r="G88" s="415" t="str">
        <f>IF(Consolidação!I96&lt;0,Consolidação!H$4,IF(Consolidação!L96&lt;0,Consolidação!K$4,IF(Consolidação!O96&lt;0,Consolidação!N$4,IF(Consolidação!R96&lt;0,Consolidação!Q$4,IF(Consolidação!U96&lt;0,Consolidação!T$4,IF(Consolidação!X96&lt;0,Consolidação!W$4,IF(Consolidação!AA96&lt;0,Consolidação!Z$4,IF(Consolidação!AD96&lt;0,Consolidação!AC$4,IF(Consolidação!AG96&lt;0,Consolidação!AF$4,IF(Consolidação!AJ96&lt;0,Consolidação!AI$4,IF(Consolidação!AM96&lt;0,Consolidação!AL$4,IF(Consolidação!AP96&lt;0,Consolidação!AO$4,IF(Consolidação!AS96&lt;0,Consolidação!AR$4,IF(Consolidação!AV96&lt;0,Consolidação!AU$4,"ITEM OK"))))))))))))))</f>
        <v>ITEM OK</v>
      </c>
      <c r="H88" s="415" t="str">
        <f>IF(Consolidação!I96+AA88+AK88&lt;0,Consolidação!H$4,IF(Consolidação!L96+AA88+AK88&lt;0,Consolidação!K$4,IF(Consolidação!O96+AA88+AK88&lt;0,Consolidação!N$4,IF(Consolidação!R96+AA88+AK88&lt;0,Consolidação!Q$4,IF(Consolidação!U96+AA88+AK88&lt;0,Consolidação!T$4,IF(Consolidação!X96+AA88+AK88&lt;0,Consolidação!W$4,IF(Consolidação!AA96+AA88+AK88&lt;0,Consolidação!Z$4,IF(Consolidação!AD96+AA88+AK88&lt;0,Consolidação!AC$4,IF(Consolidação!AG96+AA88+AK88&lt;0,Consolidação!AF$4,IF(Consolidação!AJ96+AA88+AK88&lt;0,Consolidação!AI$4,IF(Consolidação!AM96+AA88+AK88&lt;0,Consolidação!AL$4,IF(Consolidação!AP96+AA88+AK88&lt;0,Consolidação!AO$4,IF(Consolidação!AS96+AA88+AK88&lt;0,Consolidação!AR$4,IF(Consolidação!AV96+AA88+AK88&lt;0,Consolidação!AU$4,"ITEM OK"))))))))))))))</f>
        <v>ITEM OK</v>
      </c>
      <c r="J88" s="399">
        <v>38</v>
      </c>
      <c r="K88" s="538">
        <v>35</v>
      </c>
      <c r="L88" s="416">
        <v>45405</v>
      </c>
      <c r="M88" s="417">
        <v>49500.95</v>
      </c>
      <c r="N88" s="417">
        <v>187.45</v>
      </c>
      <c r="P88" s="399"/>
      <c r="Q88" s="399"/>
      <c r="R88" s="538"/>
      <c r="S88" s="416"/>
      <c r="T88" s="417"/>
      <c r="U88" s="417"/>
      <c r="W88" s="415" t="str">
        <f>IF(Consolidação!I96+K88+R88+AK88&lt;0,Consolidação!H$4,IF(Consolidação!L96+K88+R88+AK88&lt;0,Consolidação!K$4,IF(Consolidação!O96+K88+R88+AK88&lt;0,Consolidação!N$4,IF(Consolidação!R96+K88+R88+AK88&lt;0,Consolidação!Q$4,IF(Consolidação!U96+K88+R88+AK88&lt;0,Consolidação!T$4,IF(Consolidação!X96+K88+R88+AK88&lt;0,Consolidação!W$4,IF(Consolidação!AA96+K88+R88+AK88&lt;0,Consolidação!Z$4,IF(Consolidação!AD96+K88+R88+AK88&lt;0,Consolidação!AC$4,IF(Consolidação!AG96+K88+R88+AK88&lt;0,Consolidação!AF$4,IF(Consolidação!AJ96+K88+R88+AK88&lt;0,Consolidação!AI$4,IF(Consolidação!AM96+K88+R88+AK88&lt;0,Consolidação!AL$4,IF(Consolidação!AP96+K88+R88+AK88&lt;0,Consolidação!AO$4,IF(Consolidação!AS96+K88+R88+AK88&lt;0,Consolidação!AR$4,IF(Consolidação!AV96+K88+R88+AK88&lt;0,Consolidação!AU$4,"ITEM OK"))))))))))))))</f>
        <v>ITEM OK</v>
      </c>
      <c r="Y88" s="418" t="str">
        <f t="shared" si="16"/>
        <v/>
      </c>
      <c r="Z88" s="419"/>
      <c r="AA88" s="399"/>
      <c r="AB88" s="420"/>
      <c r="AC88" s="418" t="str">
        <f t="shared" si="14"/>
        <v/>
      </c>
      <c r="AD88" s="419"/>
      <c r="AE88" s="399"/>
      <c r="AF88" s="420"/>
      <c r="AG88" s="418" t="str">
        <f t="shared" ca="1" si="17"/>
        <v/>
      </c>
      <c r="AH88" s="419"/>
      <c r="AI88" s="399"/>
      <c r="AK88" s="399"/>
      <c r="AL88" s="413"/>
      <c r="AM88" s="399">
        <f t="shared" si="15"/>
        <v>38.322000000000003</v>
      </c>
      <c r="AO88" s="399"/>
      <c r="AP88" s="401">
        <v>5</v>
      </c>
    </row>
    <row r="89" spans="1:42" x14ac:dyDescent="0.3">
      <c r="A89" s="44">
        <v>11895</v>
      </c>
      <c r="B89" s="194"/>
      <c r="C89" s="448">
        <f>Consolidação!C97</f>
        <v>5.9489999999999998</v>
      </c>
      <c r="D89" s="249" t="s">
        <v>104</v>
      </c>
      <c r="E89" s="598">
        <f>Consolidação!E97</f>
        <v>0</v>
      </c>
      <c r="F89" s="400">
        <f>Consolidação!AV97</f>
        <v>2.1090000000000035</v>
      </c>
      <c r="G89" s="415" t="str">
        <f>IF(Consolidação!I97&lt;0,Consolidação!H$4,IF(Consolidação!L97&lt;0,Consolidação!K$4,IF(Consolidação!O97&lt;0,Consolidação!N$4,IF(Consolidação!R97&lt;0,Consolidação!Q$4,IF(Consolidação!U97&lt;0,Consolidação!T$4,IF(Consolidação!X97&lt;0,Consolidação!W$4,IF(Consolidação!AA97&lt;0,Consolidação!Z$4,IF(Consolidação!AD97&lt;0,Consolidação!AC$4,IF(Consolidação!AG97&lt;0,Consolidação!AF$4,IF(Consolidação!AJ97&lt;0,Consolidação!AI$4,IF(Consolidação!AM97&lt;0,Consolidação!AL$4,IF(Consolidação!AP97&lt;0,Consolidação!AO$4,IF(Consolidação!AS97&lt;0,Consolidação!AR$4,IF(Consolidação!AV97&lt;0,Consolidação!AU$4,"ITEM OK"))))))))))))))</f>
        <v>ITEM OK</v>
      </c>
      <c r="H89" s="415" t="str">
        <f>IF(Consolidação!I97+AA89+AK89&lt;0,Consolidação!H$4,IF(Consolidação!L97+AA89+AK89&lt;0,Consolidação!K$4,IF(Consolidação!O97+AA89+AK89&lt;0,Consolidação!N$4,IF(Consolidação!R97+AA89+AK89&lt;0,Consolidação!Q$4,IF(Consolidação!U97+AA89+AK89&lt;0,Consolidação!T$4,IF(Consolidação!X97+AA89+AK89&lt;0,Consolidação!W$4,IF(Consolidação!AA97+AA89+AK89&lt;0,Consolidação!Z$4,IF(Consolidação!AD97+AA89+AK89&lt;0,Consolidação!AC$4,IF(Consolidação!AG97+AA89+AK89&lt;0,Consolidação!AF$4,IF(Consolidação!AJ97+AA89+AK89&lt;0,Consolidação!AI$4,IF(Consolidação!AM97+AA89+AK89&lt;0,Consolidação!AL$4,IF(Consolidação!AP97+AA89+AK89&lt;0,Consolidação!AO$4,IF(Consolidação!AS97+AA89+AK89&lt;0,Consolidação!AR$4,IF(Consolidação!AV97+AA89+AK89&lt;0,Consolidação!AU$4,"ITEM OK"))))))))))))))</f>
        <v>ITEM OK</v>
      </c>
      <c r="J89" s="399">
        <v>22</v>
      </c>
      <c r="K89" s="538">
        <v>16</v>
      </c>
      <c r="L89" s="416">
        <v>45405</v>
      </c>
      <c r="M89" s="417">
        <v>49500.95</v>
      </c>
      <c r="N89" s="417">
        <v>203</v>
      </c>
      <c r="P89" s="399"/>
      <c r="Q89" s="399"/>
      <c r="R89" s="538"/>
      <c r="S89" s="416"/>
      <c r="T89" s="417"/>
      <c r="U89" s="417"/>
      <c r="W89" s="415" t="str">
        <f>IF(Consolidação!I97+K89+R89+AK89&lt;0,Consolidação!H$4,IF(Consolidação!L97+K89+R89+AK89&lt;0,Consolidação!K$4,IF(Consolidação!O97+K89+R89+AK89&lt;0,Consolidação!N$4,IF(Consolidação!R97+K89+R89+AK89&lt;0,Consolidação!Q$4,IF(Consolidação!U97+K89+R89+AK89&lt;0,Consolidação!T$4,IF(Consolidação!X97+K89+R89+AK89&lt;0,Consolidação!W$4,IF(Consolidação!AA97+K89+R89+AK89&lt;0,Consolidação!Z$4,IF(Consolidação!AD97+K89+R89+AK89&lt;0,Consolidação!AC$4,IF(Consolidação!AG97+K89+R89+AK89&lt;0,Consolidação!AF$4,IF(Consolidação!AJ97+K89+R89+AK89&lt;0,Consolidação!AI$4,IF(Consolidação!AM97+K89+R89+AK89&lt;0,Consolidação!AL$4,IF(Consolidação!AP97+K89+R89+AK89&lt;0,Consolidação!AO$4,IF(Consolidação!AS97+K89+R89+AK89&lt;0,Consolidação!AR$4,IF(Consolidação!AV97+K89+R89+AK89&lt;0,Consolidação!AU$4,"ITEM OK"))))))))))))))</f>
        <v>ITEM OK</v>
      </c>
      <c r="Y89" s="418" t="str">
        <f t="shared" si="16"/>
        <v/>
      </c>
      <c r="Z89" s="419"/>
      <c r="AA89" s="399"/>
      <c r="AB89" s="420"/>
      <c r="AC89" s="418" t="str">
        <f t="shared" si="14"/>
        <v/>
      </c>
      <c r="AD89" s="419"/>
      <c r="AE89" s="399"/>
      <c r="AF89" s="420"/>
      <c r="AG89" s="418" t="str">
        <f t="shared" ca="1" si="17"/>
        <v/>
      </c>
      <c r="AH89" s="419"/>
      <c r="AI89" s="399"/>
      <c r="AK89" s="399"/>
      <c r="AL89" s="413"/>
      <c r="AM89" s="399">
        <f t="shared" si="15"/>
        <v>18.109000000000002</v>
      </c>
      <c r="AO89" s="399"/>
      <c r="AP89" s="401">
        <v>5</v>
      </c>
    </row>
    <row r="90" spans="1:42" x14ac:dyDescent="0.3">
      <c r="A90" s="398">
        <v>11897</v>
      </c>
      <c r="B90" s="224"/>
      <c r="C90" s="448">
        <f>Consolidação!C98</f>
        <v>6.3440000000000003</v>
      </c>
      <c r="D90" s="249" t="s">
        <v>104</v>
      </c>
      <c r="E90" s="598">
        <f>Consolidação!E98</f>
        <v>0</v>
      </c>
      <c r="F90" s="400">
        <f>Consolidação!AV98</f>
        <v>2.004000050000001</v>
      </c>
      <c r="G90" s="415" t="str">
        <f>IF(Consolidação!I98&lt;0,Consolidação!H$4,IF(Consolidação!L98&lt;0,Consolidação!K$4,IF(Consolidação!O98&lt;0,Consolidação!N$4,IF(Consolidação!R98&lt;0,Consolidação!Q$4,IF(Consolidação!U98&lt;0,Consolidação!T$4,IF(Consolidação!X98&lt;0,Consolidação!W$4,IF(Consolidação!AA98&lt;0,Consolidação!Z$4,IF(Consolidação!AD98&lt;0,Consolidação!AC$4,IF(Consolidação!AG98&lt;0,Consolidação!AF$4,IF(Consolidação!AJ98&lt;0,Consolidação!AI$4,IF(Consolidação!AM98&lt;0,Consolidação!AL$4,IF(Consolidação!AP98&lt;0,Consolidação!AO$4,IF(Consolidação!AS98&lt;0,Consolidação!AR$4,IF(Consolidação!AV98&lt;0,Consolidação!AU$4,"ITEM OK"))))))))))))))</f>
        <v>ITEM OK</v>
      </c>
      <c r="H90" s="415" t="str">
        <f>IF(Consolidação!I98+AA90+AK90&lt;0,Consolidação!H$4,IF(Consolidação!L98+AA90+AK90&lt;0,Consolidação!K$4,IF(Consolidação!O98+AA90+AK90&lt;0,Consolidação!N$4,IF(Consolidação!R98+AA90+AK90&lt;0,Consolidação!Q$4,IF(Consolidação!U98+AA90+AK90&lt;0,Consolidação!T$4,IF(Consolidação!X98+AA90+AK90&lt;0,Consolidação!W$4,IF(Consolidação!AA98+AA90+AK90&lt;0,Consolidação!Z$4,IF(Consolidação!AD98+AA90+AK90&lt;0,Consolidação!AC$4,IF(Consolidação!AG98+AA90+AK90&lt;0,Consolidação!AF$4,IF(Consolidação!AJ98+AA90+AK90&lt;0,Consolidação!AI$4,IF(Consolidação!AM98+AA90+AK90&lt;0,Consolidação!AL$4,IF(Consolidação!AP98+AA90+AK90&lt;0,Consolidação!AO$4,IF(Consolidação!AS98+AA90+AK90&lt;0,Consolidação!AR$4,IF(Consolidação!AV98+AA90+AK90&lt;0,Consolidação!AU$4,"ITEM OK"))))))))))))))</f>
        <v>ITEM OK</v>
      </c>
      <c r="J90" s="399">
        <v>23</v>
      </c>
      <c r="K90" s="538">
        <v>5.3</v>
      </c>
      <c r="L90" s="416">
        <v>45405</v>
      </c>
      <c r="M90" s="417">
        <v>49500.95</v>
      </c>
      <c r="N90" s="417">
        <v>203</v>
      </c>
      <c r="P90" s="399"/>
      <c r="Q90" s="399"/>
      <c r="R90" s="538"/>
      <c r="S90" s="416"/>
      <c r="T90" s="417"/>
      <c r="U90" s="417"/>
      <c r="W90" s="415" t="str">
        <f>IF(Consolidação!I98+K90+R90+AK90&lt;0,Consolidação!H$4,IF(Consolidação!L98+K90+R90+AK90&lt;0,Consolidação!K$4,IF(Consolidação!O98+K90+R90+AK90&lt;0,Consolidação!N$4,IF(Consolidação!R98+K90+R90+AK90&lt;0,Consolidação!Q$4,IF(Consolidação!U98+K90+R90+AK90&lt;0,Consolidação!T$4,IF(Consolidação!X98+K90+R90+AK90&lt;0,Consolidação!W$4,IF(Consolidação!AA98+K90+R90+AK90&lt;0,Consolidação!Z$4,IF(Consolidação!AD98+K90+R90+AK90&lt;0,Consolidação!AC$4,IF(Consolidação!AG98+K90+R90+AK90&lt;0,Consolidação!AF$4,IF(Consolidação!AJ98+K90+R90+AK90&lt;0,Consolidação!AI$4,IF(Consolidação!AM98+K90+R90+AK90&lt;0,Consolidação!AL$4,IF(Consolidação!AP98+K90+R90+AK90&lt;0,Consolidação!AO$4,IF(Consolidação!AS98+K90+R90+AK90&lt;0,Consolidação!AR$4,IF(Consolidação!AV98+K90+R90+AK90&lt;0,Consolidação!AU$4,"ITEM OK"))))))))))))))</f>
        <v>ITEM OK</v>
      </c>
      <c r="Y90" s="418" t="str">
        <f t="shared" si="16"/>
        <v/>
      </c>
      <c r="Z90" s="419"/>
      <c r="AA90" s="399"/>
      <c r="AB90" s="420"/>
      <c r="AC90" s="418" t="str">
        <f t="shared" si="14"/>
        <v/>
      </c>
      <c r="AD90" s="419"/>
      <c r="AE90" s="399"/>
      <c r="AF90" s="420"/>
      <c r="AG90" s="418" t="str">
        <f t="shared" ca="1" si="17"/>
        <v/>
      </c>
      <c r="AH90" s="419"/>
      <c r="AI90" s="399"/>
      <c r="AK90" s="399"/>
      <c r="AL90" s="413"/>
      <c r="AM90" s="399">
        <f t="shared" si="15"/>
        <v>7.3040000500000009</v>
      </c>
      <c r="AO90" s="399"/>
      <c r="AP90" s="401">
        <v>5</v>
      </c>
    </row>
    <row r="91" spans="1:42" x14ac:dyDescent="0.3">
      <c r="A91" s="401">
        <v>11904</v>
      </c>
      <c r="B91" s="224"/>
      <c r="C91" s="450">
        <f>Consolidação!C99</f>
        <v>4.3789999999999996</v>
      </c>
      <c r="D91" s="248" t="s">
        <v>104</v>
      </c>
      <c r="E91" s="598">
        <f>Consolidação!E99</f>
        <v>0</v>
      </c>
      <c r="F91" s="400">
        <f>Consolidação!AV99</f>
        <v>4.3789999999999996</v>
      </c>
      <c r="G91" s="415" t="str">
        <f>IF(Consolidação!I99&lt;0,Consolidação!H$4,IF(Consolidação!L99&lt;0,Consolidação!K$4,IF(Consolidação!O99&lt;0,Consolidação!N$4,IF(Consolidação!R99&lt;0,Consolidação!Q$4,IF(Consolidação!U99&lt;0,Consolidação!T$4,IF(Consolidação!X99&lt;0,Consolidação!W$4,IF(Consolidação!AA99&lt;0,Consolidação!Z$4,IF(Consolidação!AD99&lt;0,Consolidação!AC$4,IF(Consolidação!AG99&lt;0,Consolidação!AF$4,IF(Consolidação!AJ99&lt;0,Consolidação!AI$4,IF(Consolidação!AM99&lt;0,Consolidação!AL$4,IF(Consolidação!AP99&lt;0,Consolidação!AO$4,IF(Consolidação!AS99&lt;0,Consolidação!AR$4,IF(Consolidação!AV99&lt;0,Consolidação!AU$4,"ITEM OK"))))))))))))))</f>
        <v>ITEM OK</v>
      </c>
      <c r="H91" s="415" t="str">
        <f>IF(Consolidação!I99+AA91+AK91&lt;0,Consolidação!H$4,IF(Consolidação!L99+AA91+AK91&lt;0,Consolidação!K$4,IF(Consolidação!O99+AA91+AK91&lt;0,Consolidação!N$4,IF(Consolidação!R99+AA91+AK91&lt;0,Consolidação!Q$4,IF(Consolidação!U99+AA91+AK91&lt;0,Consolidação!T$4,IF(Consolidação!X99+AA91+AK91&lt;0,Consolidação!W$4,IF(Consolidação!AA99+AA91+AK91&lt;0,Consolidação!Z$4,IF(Consolidação!AD99+AA91+AK91&lt;0,Consolidação!AC$4,IF(Consolidação!AG99+AA91+AK91&lt;0,Consolidação!AF$4,IF(Consolidação!AJ99+AA91+AK91&lt;0,Consolidação!AI$4,IF(Consolidação!AM99+AA91+AK91&lt;0,Consolidação!AL$4,IF(Consolidação!AP99+AA91+AK91&lt;0,Consolidação!AO$4,IF(Consolidação!AS99+AA91+AK91&lt;0,Consolidação!AR$4,IF(Consolidação!AV99+AA91+AK91&lt;0,Consolidação!AU$4,"ITEM OK"))))))))))))))</f>
        <v>ITEM OK</v>
      </c>
      <c r="J91" s="399"/>
      <c r="K91" s="538"/>
      <c r="L91" s="416"/>
      <c r="M91" s="417"/>
      <c r="N91" s="417"/>
      <c r="P91" s="399"/>
      <c r="Q91" s="399"/>
      <c r="R91" s="538"/>
      <c r="S91" s="416"/>
      <c r="T91" s="417"/>
      <c r="U91" s="417"/>
      <c r="W91" s="415" t="str">
        <f>IF(Consolidação!I99+K91+R91+AK91&lt;0,Consolidação!H$4,IF(Consolidação!L99+K91+R91+AK91&lt;0,Consolidação!K$4,IF(Consolidação!O99+K91+R91+AK91&lt;0,Consolidação!N$4,IF(Consolidação!R99+K91+R91+AK91&lt;0,Consolidação!Q$4,IF(Consolidação!U99+K91+R91+AK91&lt;0,Consolidação!T$4,IF(Consolidação!X99+K91+R91+AK91&lt;0,Consolidação!W$4,IF(Consolidação!AA99+K91+R91+AK91&lt;0,Consolidação!Z$4,IF(Consolidação!AD99+K91+R91+AK91&lt;0,Consolidação!AC$4,IF(Consolidação!AG99+K91+R91+AK91&lt;0,Consolidação!AF$4,IF(Consolidação!AJ99+K91+R91+AK91&lt;0,Consolidação!AI$4,IF(Consolidação!AM99+K91+R91+AK91&lt;0,Consolidação!AL$4,IF(Consolidação!AP99+K91+R91+AK91&lt;0,Consolidação!AO$4,IF(Consolidação!AS99+K91+R91+AK91&lt;0,Consolidação!AR$4,IF(Consolidação!AV99+K91+R91+AK91&lt;0,Consolidação!AU$4,"ITEM OK"))))))))))))))</f>
        <v>ITEM OK</v>
      </c>
      <c r="Y91" s="418" t="str">
        <f t="shared" si="16"/>
        <v/>
      </c>
      <c r="Z91" s="419"/>
      <c r="AA91" s="399"/>
      <c r="AB91" s="420"/>
      <c r="AC91" s="418" t="str">
        <f t="shared" si="14"/>
        <v/>
      </c>
      <c r="AD91" s="419"/>
      <c r="AE91" s="399"/>
      <c r="AF91" s="420"/>
      <c r="AG91" s="418" t="str">
        <f t="shared" ca="1" si="17"/>
        <v/>
      </c>
      <c r="AH91" s="419"/>
      <c r="AI91" s="399"/>
      <c r="AK91" s="399"/>
      <c r="AL91" s="413"/>
      <c r="AM91" s="399">
        <f t="shared" si="15"/>
        <v>4.3789999999999996</v>
      </c>
      <c r="AO91" s="399"/>
      <c r="AP91" s="44"/>
    </row>
    <row r="92" spans="1:42" x14ac:dyDescent="0.3">
      <c r="A92" s="401">
        <v>11906</v>
      </c>
      <c r="B92" s="224"/>
      <c r="C92" s="450">
        <f>Consolidação!C100</f>
        <v>3.367</v>
      </c>
      <c r="D92" s="248" t="s">
        <v>104</v>
      </c>
      <c r="E92" s="598">
        <f>Consolidação!E100</f>
        <v>0</v>
      </c>
      <c r="F92" s="400">
        <f>Consolidação!AV100</f>
        <v>3.367</v>
      </c>
      <c r="G92" s="415" t="str">
        <f>IF(Consolidação!I100&lt;0,Consolidação!H$4,IF(Consolidação!L100&lt;0,Consolidação!K$4,IF(Consolidação!O100&lt;0,Consolidação!N$4,IF(Consolidação!R100&lt;0,Consolidação!Q$4,IF(Consolidação!U100&lt;0,Consolidação!T$4,IF(Consolidação!X100&lt;0,Consolidação!W$4,IF(Consolidação!AA100&lt;0,Consolidação!Z$4,IF(Consolidação!AD100&lt;0,Consolidação!AC$4,IF(Consolidação!AG100&lt;0,Consolidação!AF$4,IF(Consolidação!AJ100&lt;0,Consolidação!AI$4,IF(Consolidação!AM100&lt;0,Consolidação!AL$4,IF(Consolidação!AP100&lt;0,Consolidação!AO$4,IF(Consolidação!AS100&lt;0,Consolidação!AR$4,IF(Consolidação!AV100&lt;0,Consolidação!AU$4,"ITEM OK"))))))))))))))</f>
        <v>ITEM OK</v>
      </c>
      <c r="H92" s="415" t="str">
        <f>IF(Consolidação!I100+AA92+AK92&lt;0,Consolidação!H$4,IF(Consolidação!L100+AA92+AK92&lt;0,Consolidação!K$4,IF(Consolidação!O100+AA92+AK92&lt;0,Consolidação!N$4,IF(Consolidação!R100+AA92+AK92&lt;0,Consolidação!Q$4,IF(Consolidação!U100+AA92+AK92&lt;0,Consolidação!T$4,IF(Consolidação!X100+AA92+AK92&lt;0,Consolidação!W$4,IF(Consolidação!AA100+AA92+AK92&lt;0,Consolidação!Z$4,IF(Consolidação!AD100+AA92+AK92&lt;0,Consolidação!AC$4,IF(Consolidação!AG100+AA92+AK92&lt;0,Consolidação!AF$4,IF(Consolidação!AJ100+AA92+AK92&lt;0,Consolidação!AI$4,IF(Consolidação!AM100+AA92+AK92&lt;0,Consolidação!AL$4,IF(Consolidação!AP100+AA92+AK92&lt;0,Consolidação!AO$4,IF(Consolidação!AS100+AA92+AK92&lt;0,Consolidação!AR$4,IF(Consolidação!AV100+AA92+AK92&lt;0,Consolidação!AU$4,"ITEM OK"))))))))))))))</f>
        <v>ITEM OK</v>
      </c>
      <c r="J92" s="399"/>
      <c r="K92" s="538"/>
      <c r="L92" s="416"/>
      <c r="M92" s="417"/>
      <c r="N92" s="417"/>
      <c r="P92" s="399"/>
      <c r="Q92" s="399"/>
      <c r="R92" s="538"/>
      <c r="S92" s="416"/>
      <c r="T92" s="417"/>
      <c r="U92" s="417"/>
      <c r="W92" s="415" t="str">
        <f>IF(Consolidação!I100+K92+R92+AK92&lt;0,Consolidação!H$4,IF(Consolidação!L100+K92+R92+AK92&lt;0,Consolidação!K$4,IF(Consolidação!O100+K92+R92+AK92&lt;0,Consolidação!N$4,IF(Consolidação!R100+K92+R92+AK92&lt;0,Consolidação!Q$4,IF(Consolidação!U100+K92+R92+AK92&lt;0,Consolidação!T$4,IF(Consolidação!X100+K92+R92+AK92&lt;0,Consolidação!W$4,IF(Consolidação!AA100+K92+R92+AK92&lt;0,Consolidação!Z$4,IF(Consolidação!AD100+K92+R92+AK92&lt;0,Consolidação!AC$4,IF(Consolidação!AG100+K92+R92+AK92&lt;0,Consolidação!AF$4,IF(Consolidação!AJ100+K92+R92+AK92&lt;0,Consolidação!AI$4,IF(Consolidação!AM100+K92+R92+AK92&lt;0,Consolidação!AL$4,IF(Consolidação!AP100+K92+R92+AK92&lt;0,Consolidação!AO$4,IF(Consolidação!AS100+K92+R92+AK92&lt;0,Consolidação!AR$4,IF(Consolidação!AV100+K92+R92+AK92&lt;0,Consolidação!AU$4,"ITEM OK"))))))))))))))</f>
        <v>ITEM OK</v>
      </c>
      <c r="Y92" s="418" t="str">
        <f t="shared" si="16"/>
        <v/>
      </c>
      <c r="Z92" s="419"/>
      <c r="AA92" s="399"/>
      <c r="AB92" s="420"/>
      <c r="AC92" s="418" t="str">
        <f t="shared" si="14"/>
        <v/>
      </c>
      <c r="AD92" s="419"/>
      <c r="AE92" s="399"/>
      <c r="AF92" s="420"/>
      <c r="AG92" s="418" t="str">
        <f t="shared" ca="1" si="17"/>
        <v/>
      </c>
      <c r="AH92" s="419"/>
      <c r="AI92" s="399"/>
      <c r="AK92" s="399"/>
      <c r="AL92" s="413"/>
      <c r="AM92" s="399">
        <f t="shared" si="15"/>
        <v>3.367</v>
      </c>
      <c r="AO92" s="399"/>
      <c r="AP92" s="44"/>
    </row>
    <row r="93" spans="1:42" x14ac:dyDescent="0.3">
      <c r="A93" s="401">
        <v>11908</v>
      </c>
      <c r="B93" s="224"/>
      <c r="C93" s="450">
        <f>Consolidação!C101</f>
        <v>388</v>
      </c>
      <c r="D93" s="248" t="s">
        <v>2</v>
      </c>
      <c r="E93" s="598">
        <f>Consolidação!E101</f>
        <v>0</v>
      </c>
      <c r="F93" s="400">
        <f>Consolidação!AV101</f>
        <v>388</v>
      </c>
      <c r="G93" s="415" t="str">
        <f>IF(Consolidação!I101&lt;0,Consolidação!H$4,IF(Consolidação!L101&lt;0,Consolidação!K$4,IF(Consolidação!O101&lt;0,Consolidação!N$4,IF(Consolidação!R101&lt;0,Consolidação!Q$4,IF(Consolidação!U101&lt;0,Consolidação!T$4,IF(Consolidação!X101&lt;0,Consolidação!W$4,IF(Consolidação!AA101&lt;0,Consolidação!Z$4,IF(Consolidação!AD101&lt;0,Consolidação!AC$4,IF(Consolidação!AG101&lt;0,Consolidação!AF$4,IF(Consolidação!AJ101&lt;0,Consolidação!AI$4,IF(Consolidação!AM101&lt;0,Consolidação!AL$4,IF(Consolidação!AP101&lt;0,Consolidação!AO$4,IF(Consolidação!AS101&lt;0,Consolidação!AR$4,IF(Consolidação!AV101&lt;0,Consolidação!AU$4,"ITEM OK"))))))))))))))</f>
        <v>ITEM OK</v>
      </c>
      <c r="H93" s="415" t="str">
        <f>IF(Consolidação!I101+AA93+AK93&lt;0,Consolidação!H$4,IF(Consolidação!L101+AA93+AK93&lt;0,Consolidação!K$4,IF(Consolidação!O101+AA93+AK93&lt;0,Consolidação!N$4,IF(Consolidação!R101+AA93+AK93&lt;0,Consolidação!Q$4,IF(Consolidação!U101+AA93+AK93&lt;0,Consolidação!T$4,IF(Consolidação!X101+AA93+AK93&lt;0,Consolidação!W$4,IF(Consolidação!AA101+AA93+AK93&lt;0,Consolidação!Z$4,IF(Consolidação!AD101+AA93+AK93&lt;0,Consolidação!AC$4,IF(Consolidação!AG101+AA93+AK93&lt;0,Consolidação!AF$4,IF(Consolidação!AJ101+AA93+AK93&lt;0,Consolidação!AI$4,IF(Consolidação!AM101+AA93+AK93&lt;0,Consolidação!AL$4,IF(Consolidação!AP101+AA93+AK93&lt;0,Consolidação!AO$4,IF(Consolidação!AS101+AA93+AK93&lt;0,Consolidação!AR$4,IF(Consolidação!AV101+AA93+AK93&lt;0,Consolidação!AU$4,"ITEM OK"))))))))))))))</f>
        <v>ITEM OK</v>
      </c>
      <c r="J93" s="399"/>
      <c r="K93" s="538"/>
      <c r="L93" s="416"/>
      <c r="M93" s="430"/>
      <c r="N93" s="417"/>
      <c r="P93" s="399"/>
      <c r="Q93" s="399"/>
      <c r="R93" s="538"/>
      <c r="S93" s="416"/>
      <c r="T93" s="417"/>
      <c r="U93" s="417"/>
      <c r="W93" s="415" t="str">
        <f>IF(Consolidação!I101+K93+R93+AK93&lt;0,Consolidação!H$4,IF(Consolidação!L101+K93+R93+AK93&lt;0,Consolidação!K$4,IF(Consolidação!O101+K93+R93+AK93&lt;0,Consolidação!N$4,IF(Consolidação!R101+K93+R93+AK93&lt;0,Consolidação!Q$4,IF(Consolidação!U101+K93+R93+AK93&lt;0,Consolidação!T$4,IF(Consolidação!X101+K93+R93+AK93&lt;0,Consolidação!W$4,IF(Consolidação!AA101+K93+R93+AK93&lt;0,Consolidação!Z$4,IF(Consolidação!AD101+K93+R93+AK93&lt;0,Consolidação!AC$4,IF(Consolidação!AG101+K93+R93+AK93&lt;0,Consolidação!AF$4,IF(Consolidação!AJ101+K93+R93+AK93&lt;0,Consolidação!AI$4,IF(Consolidação!AM101+K93+R93+AK93&lt;0,Consolidação!AL$4,IF(Consolidação!AP101+K93+R93+AK93&lt;0,Consolidação!AO$4,IF(Consolidação!AS101+K93+R93+AK93&lt;0,Consolidação!AR$4,IF(Consolidação!AV101+K93+R93+AK93&lt;0,Consolidação!AU$4,"ITEM OK"))))))))))))))</f>
        <v>ITEM OK</v>
      </c>
      <c r="Y93" s="418" t="str">
        <f t="shared" si="16"/>
        <v/>
      </c>
      <c r="Z93" s="419"/>
      <c r="AA93" s="399"/>
      <c r="AB93" s="420"/>
      <c r="AC93" s="418" t="str">
        <f t="shared" si="14"/>
        <v/>
      </c>
      <c r="AD93" s="419"/>
      <c r="AE93" s="399"/>
      <c r="AF93" s="420"/>
      <c r="AG93" s="418" t="str">
        <f t="shared" ca="1" si="17"/>
        <v/>
      </c>
      <c r="AH93" s="419"/>
      <c r="AI93" s="399"/>
      <c r="AK93" s="399"/>
      <c r="AL93" s="413"/>
      <c r="AM93" s="399">
        <f t="shared" si="15"/>
        <v>388</v>
      </c>
      <c r="AO93" s="399"/>
      <c r="AP93" s="44"/>
    </row>
    <row r="94" spans="1:42" x14ac:dyDescent="0.3">
      <c r="A94" s="401">
        <v>11909</v>
      </c>
      <c r="B94" s="224"/>
      <c r="C94" s="450">
        <f>Consolidação!C102</f>
        <v>2997</v>
      </c>
      <c r="D94" s="248" t="s">
        <v>2</v>
      </c>
      <c r="E94" s="598">
        <f>Consolidação!E102</f>
        <v>0</v>
      </c>
      <c r="F94" s="400">
        <f>Consolidação!AV102</f>
        <v>2997</v>
      </c>
      <c r="G94" s="415" t="str">
        <f>IF(Consolidação!I102&lt;0,Consolidação!H$4,IF(Consolidação!L102&lt;0,Consolidação!K$4,IF(Consolidação!O102&lt;0,Consolidação!N$4,IF(Consolidação!R102&lt;0,Consolidação!Q$4,IF(Consolidação!U102&lt;0,Consolidação!T$4,IF(Consolidação!X102&lt;0,Consolidação!W$4,IF(Consolidação!AA102&lt;0,Consolidação!Z$4,IF(Consolidação!AD102&lt;0,Consolidação!AC$4,IF(Consolidação!AG102&lt;0,Consolidação!AF$4,IF(Consolidação!AJ102&lt;0,Consolidação!AI$4,IF(Consolidação!AM102&lt;0,Consolidação!AL$4,IF(Consolidação!AP102&lt;0,Consolidação!AO$4,IF(Consolidação!AS102&lt;0,Consolidação!AR$4,IF(Consolidação!AV102&lt;0,Consolidação!AU$4,"ITEM OK"))))))))))))))</f>
        <v>ITEM OK</v>
      </c>
      <c r="H94" s="415" t="str">
        <f>IF(Consolidação!I102+AA94+AK94&lt;0,Consolidação!H$4,IF(Consolidação!L102+AA94+AK94&lt;0,Consolidação!K$4,IF(Consolidação!O102+AA94+AK94&lt;0,Consolidação!N$4,IF(Consolidação!R102+AA94+AK94&lt;0,Consolidação!Q$4,IF(Consolidação!U102+AA94+AK94&lt;0,Consolidação!T$4,IF(Consolidação!X102+AA94+AK94&lt;0,Consolidação!W$4,IF(Consolidação!AA102+AA94+AK94&lt;0,Consolidação!Z$4,IF(Consolidação!AD102+AA94+AK94&lt;0,Consolidação!AC$4,IF(Consolidação!AG102+AA94+AK94&lt;0,Consolidação!AF$4,IF(Consolidação!AJ102+AA94+AK94&lt;0,Consolidação!AI$4,IF(Consolidação!AM102+AA94+AK94&lt;0,Consolidação!AL$4,IF(Consolidação!AP102+AA94+AK94&lt;0,Consolidação!AO$4,IF(Consolidação!AS102+AA94+AK94&lt;0,Consolidação!AR$4,IF(Consolidação!AV102+AA94+AK94&lt;0,Consolidação!AU$4,"ITEM OK"))))))))))))))</f>
        <v>ITEM OK</v>
      </c>
      <c r="J94" s="399"/>
      <c r="K94" s="538"/>
      <c r="L94" s="416"/>
      <c r="M94" s="417"/>
      <c r="N94" s="417"/>
      <c r="P94" s="399"/>
      <c r="Q94" s="399"/>
      <c r="R94" s="538"/>
      <c r="S94" s="416"/>
      <c r="T94" s="417"/>
      <c r="U94" s="417"/>
      <c r="W94" s="415" t="str">
        <f>IF(Consolidação!I102+K94+R94+AK94&lt;0,Consolidação!H$4,IF(Consolidação!L102+K94+R94+AK94&lt;0,Consolidação!K$4,IF(Consolidação!O102+K94+R94+AK94&lt;0,Consolidação!N$4,IF(Consolidação!R102+K94+R94+AK94&lt;0,Consolidação!Q$4,IF(Consolidação!U102+K94+R94+AK94&lt;0,Consolidação!T$4,IF(Consolidação!X102+K94+R94+AK94&lt;0,Consolidação!W$4,IF(Consolidação!AA102+K94+R94+AK94&lt;0,Consolidação!Z$4,IF(Consolidação!AD102+K94+R94+AK94&lt;0,Consolidação!AC$4,IF(Consolidação!AG102+K94+R94+AK94&lt;0,Consolidação!AF$4,IF(Consolidação!AJ102+K94+R94+AK94&lt;0,Consolidação!AI$4,IF(Consolidação!AM102+K94+R94+AK94&lt;0,Consolidação!AL$4,IF(Consolidação!AP102+K94+R94+AK94&lt;0,Consolidação!AO$4,IF(Consolidação!AS102+K94+R94+AK94&lt;0,Consolidação!AR$4,IF(Consolidação!AV102+K94+R94+AK94&lt;0,Consolidação!AU$4,"ITEM OK"))))))))))))))</f>
        <v>ITEM OK</v>
      </c>
      <c r="Y94" s="418" t="str">
        <f t="shared" si="16"/>
        <v/>
      </c>
      <c r="Z94" s="419"/>
      <c r="AA94" s="399"/>
      <c r="AB94" s="420"/>
      <c r="AC94" s="418" t="str">
        <f t="shared" si="14"/>
        <v/>
      </c>
      <c r="AD94" s="419"/>
      <c r="AE94" s="399"/>
      <c r="AF94" s="420"/>
      <c r="AG94" s="418" t="str">
        <f t="shared" ca="1" si="17"/>
        <v/>
      </c>
      <c r="AH94" s="419"/>
      <c r="AI94" s="399"/>
      <c r="AK94" s="399"/>
      <c r="AL94" s="413"/>
      <c r="AM94" s="399">
        <f t="shared" si="15"/>
        <v>2997</v>
      </c>
      <c r="AO94" s="399"/>
      <c r="AP94" s="44"/>
    </row>
    <row r="95" spans="1:42" x14ac:dyDescent="0.3">
      <c r="A95" s="44">
        <v>11910</v>
      </c>
      <c r="B95" s="224"/>
      <c r="C95" s="448">
        <f>Consolidação!C103</f>
        <v>10.349</v>
      </c>
      <c r="D95" s="248" t="s">
        <v>104</v>
      </c>
      <c r="E95" s="598">
        <f>Consolidação!E103</f>
        <v>0</v>
      </c>
      <c r="F95" s="400">
        <f>Consolidação!AV103</f>
        <v>10.349</v>
      </c>
      <c r="G95" s="415" t="str">
        <f>IF(Consolidação!I103&lt;0,Consolidação!H$4,IF(Consolidação!L103&lt;0,Consolidação!K$4,IF(Consolidação!O103&lt;0,Consolidação!N$4,IF(Consolidação!R103&lt;0,Consolidação!Q$4,IF(Consolidação!U103&lt;0,Consolidação!T$4,IF(Consolidação!X103&lt;0,Consolidação!W$4,IF(Consolidação!AA103&lt;0,Consolidação!Z$4,IF(Consolidação!AD103&lt;0,Consolidação!AC$4,IF(Consolidação!AG103&lt;0,Consolidação!AF$4,IF(Consolidação!AJ103&lt;0,Consolidação!AI$4,IF(Consolidação!AM103&lt;0,Consolidação!AL$4,IF(Consolidação!AP103&lt;0,Consolidação!AO$4,IF(Consolidação!AS103&lt;0,Consolidação!AR$4,IF(Consolidação!AV103&lt;0,Consolidação!AU$4,"ITEM OK"))))))))))))))</f>
        <v>ITEM OK</v>
      </c>
      <c r="H95" s="415" t="str">
        <f>IF(Consolidação!I103+AA95+AK95&lt;0,Consolidação!H$4,IF(Consolidação!L103+AA95+AK95&lt;0,Consolidação!K$4,IF(Consolidação!O103+AA95+AK95&lt;0,Consolidação!N$4,IF(Consolidação!R103+AA95+AK95&lt;0,Consolidação!Q$4,IF(Consolidação!U103+AA95+AK95&lt;0,Consolidação!T$4,IF(Consolidação!X103+AA95+AK95&lt;0,Consolidação!W$4,IF(Consolidação!AA103+AA95+AK95&lt;0,Consolidação!Z$4,IF(Consolidação!AD103+AA95+AK95&lt;0,Consolidação!AC$4,IF(Consolidação!AG103+AA95+AK95&lt;0,Consolidação!AF$4,IF(Consolidação!AJ103+AA95+AK95&lt;0,Consolidação!AI$4,IF(Consolidação!AM103+AA95+AK95&lt;0,Consolidação!AL$4,IF(Consolidação!AP103+AA95+AK95&lt;0,Consolidação!AO$4,IF(Consolidação!AS103+AA95+AK95&lt;0,Consolidação!AR$4,IF(Consolidação!AV103+AA95+AK95&lt;0,Consolidação!AU$4,"ITEM OK"))))))))))))))</f>
        <v>ITEM OK</v>
      </c>
      <c r="J95" s="399"/>
      <c r="K95" s="538"/>
      <c r="L95" s="416"/>
      <c r="M95" s="417"/>
      <c r="N95" s="417"/>
      <c r="P95" s="399"/>
      <c r="Q95" s="399"/>
      <c r="R95" s="538"/>
      <c r="S95" s="416"/>
      <c r="T95" s="417"/>
      <c r="U95" s="417"/>
      <c r="W95" s="415" t="str">
        <f>IF(Consolidação!I103+K95+R95+AK95&lt;0,Consolidação!H$4,IF(Consolidação!L103+K95+R95+AK95&lt;0,Consolidação!K$4,IF(Consolidação!O103+K95+R95+AK95&lt;0,Consolidação!N$4,IF(Consolidação!R103+K95+R95+AK95&lt;0,Consolidação!Q$4,IF(Consolidação!U103+K95+R95+AK95&lt;0,Consolidação!T$4,IF(Consolidação!X103+K95+R95+AK95&lt;0,Consolidação!W$4,IF(Consolidação!AA103+K95+R95+AK95&lt;0,Consolidação!Z$4,IF(Consolidação!AD103+K95+R95+AK95&lt;0,Consolidação!AC$4,IF(Consolidação!AG103+K95+R95+AK95&lt;0,Consolidação!AF$4,IF(Consolidação!AJ103+K95+R95+AK95&lt;0,Consolidação!AI$4,IF(Consolidação!AM103+K95+R95+AK95&lt;0,Consolidação!AL$4,IF(Consolidação!AP103+K95+R95+AK95&lt;0,Consolidação!AO$4,IF(Consolidação!AS103+K95+R95+AK95&lt;0,Consolidação!AR$4,IF(Consolidação!AV103+K95+R95+AK95&lt;0,Consolidação!AU$4,"ITEM OK"))))))))))))))</f>
        <v>ITEM OK</v>
      </c>
      <c r="Y95" s="418" t="str">
        <f>IF(AND((K95+R95)&gt;0,F95&lt;0),EDATE(G95,-2),"")</f>
        <v/>
      </c>
      <c r="Z95" s="419"/>
      <c r="AA95" s="399"/>
      <c r="AB95" s="420"/>
      <c r="AC95" s="418" t="str">
        <f t="shared" si="14"/>
        <v/>
      </c>
      <c r="AD95" s="419"/>
      <c r="AE95" s="399"/>
      <c r="AF95" s="420"/>
      <c r="AG95" s="418" t="str">
        <f ca="1">IF(AND(Q95=0,S95&gt;=TODAY(),(F95+K95+R95+AE95+AK95)&lt;0,(ABS(F95+K95+R95+AE95+AK95)*U95)&lt;=(0.25*T95)),EDATE(W95,-3),"")</f>
        <v/>
      </c>
      <c r="AH95" s="419"/>
      <c r="AI95" s="399"/>
      <c r="AK95" s="399"/>
      <c r="AL95" s="413"/>
      <c r="AM95" s="399">
        <f>F95+K95+R95+AE95+AI95+AK95</f>
        <v>10.349</v>
      </c>
      <c r="AO95" s="399"/>
      <c r="AP95" s="44"/>
    </row>
    <row r="96" spans="1:42" x14ac:dyDescent="0.3">
      <c r="A96" s="44">
        <v>11911</v>
      </c>
      <c r="B96" s="224"/>
      <c r="C96" s="448">
        <f>Consolidação!C104</f>
        <v>10.968999999999999</v>
      </c>
      <c r="D96" s="248" t="s">
        <v>104</v>
      </c>
      <c r="E96" s="598">
        <f>Consolidação!E104</f>
        <v>0</v>
      </c>
      <c r="F96" s="400">
        <f>Consolidação!AV104</f>
        <v>10.968999999999999</v>
      </c>
      <c r="G96" s="415" t="str">
        <f>IF(Consolidação!I104&lt;0,Consolidação!H$4,IF(Consolidação!L104&lt;0,Consolidação!K$4,IF(Consolidação!O104&lt;0,Consolidação!N$4,IF(Consolidação!R104&lt;0,Consolidação!Q$4,IF(Consolidação!U104&lt;0,Consolidação!T$4,IF(Consolidação!X104&lt;0,Consolidação!W$4,IF(Consolidação!AA104&lt;0,Consolidação!Z$4,IF(Consolidação!AD104&lt;0,Consolidação!AC$4,IF(Consolidação!AG104&lt;0,Consolidação!AF$4,IF(Consolidação!AJ104&lt;0,Consolidação!AI$4,IF(Consolidação!AM104&lt;0,Consolidação!AL$4,IF(Consolidação!AP104&lt;0,Consolidação!AO$4,IF(Consolidação!AS104&lt;0,Consolidação!AR$4,IF(Consolidação!AV104&lt;0,Consolidação!AU$4,"ITEM OK"))))))))))))))</f>
        <v>ITEM OK</v>
      </c>
      <c r="H96" s="415" t="str">
        <f>IF(Consolidação!I104+AA96+AK96&lt;0,Consolidação!H$4,IF(Consolidação!L104+AA96+AK96&lt;0,Consolidação!K$4,IF(Consolidação!O104+AA96+AK96&lt;0,Consolidação!N$4,IF(Consolidação!R104+AA96+AK96&lt;0,Consolidação!Q$4,IF(Consolidação!U104+AA96+AK96&lt;0,Consolidação!T$4,IF(Consolidação!X104+AA96+AK96&lt;0,Consolidação!W$4,IF(Consolidação!AA104+AA96+AK96&lt;0,Consolidação!Z$4,IF(Consolidação!AD104+AA96+AK96&lt;0,Consolidação!AC$4,IF(Consolidação!AG104+AA96+AK96&lt;0,Consolidação!AF$4,IF(Consolidação!AJ104+AA96+AK96&lt;0,Consolidação!AI$4,IF(Consolidação!AM104+AA96+AK96&lt;0,Consolidação!AL$4,IF(Consolidação!AP104+AA96+AK96&lt;0,Consolidação!AO$4,IF(Consolidação!AS104+AA96+AK96&lt;0,Consolidação!AR$4,IF(Consolidação!AV104+AA96+AK96&lt;0,Consolidação!AU$4,"ITEM OK"))))))))))))))</f>
        <v>ITEM OK</v>
      </c>
      <c r="J96" s="399"/>
      <c r="K96" s="538"/>
      <c r="L96" s="416"/>
      <c r="M96" s="417"/>
      <c r="N96" s="417"/>
      <c r="P96" s="399"/>
      <c r="Q96" s="399"/>
      <c r="R96" s="538"/>
      <c r="S96" s="416"/>
      <c r="T96" s="417"/>
      <c r="U96" s="417"/>
      <c r="W96" s="415" t="str">
        <f>IF(Consolidação!I104+K96+R96+AK96&lt;0,Consolidação!H$4,IF(Consolidação!L104+K96+R96+AK96&lt;0,Consolidação!K$4,IF(Consolidação!O104+K96+R96+AK96&lt;0,Consolidação!N$4,IF(Consolidação!R104+K96+R96+AK96&lt;0,Consolidação!Q$4,IF(Consolidação!U104+K96+R96+AK96&lt;0,Consolidação!T$4,IF(Consolidação!X104+K96+R96+AK96&lt;0,Consolidação!W$4,IF(Consolidação!AA104+K96+R96+AK96&lt;0,Consolidação!Z$4,IF(Consolidação!AD104+K96+R96+AK96&lt;0,Consolidação!AC$4,IF(Consolidação!AG104+K96+R96+AK96&lt;0,Consolidação!AF$4,IF(Consolidação!AJ104+K96+R96+AK96&lt;0,Consolidação!AI$4,IF(Consolidação!AM104+K96+R96+AK96&lt;0,Consolidação!AL$4,IF(Consolidação!AP104+K96+R96+AK96&lt;0,Consolidação!AO$4,IF(Consolidação!AS104+K96+R96+AK96&lt;0,Consolidação!AR$4,IF(Consolidação!AV104+K96+R96+AK96&lt;0,Consolidação!AU$4,"ITEM OK"))))))))))))))</f>
        <v>ITEM OK</v>
      </c>
      <c r="Y96" s="418" t="str">
        <f>IF(AND((K96+R96)&gt;0,F96&lt;0),EDATE(G96,-2),"")</f>
        <v/>
      </c>
      <c r="Z96" s="419"/>
      <c r="AA96" s="399"/>
      <c r="AB96" s="420"/>
      <c r="AC96" s="418" t="str">
        <f t="shared" si="14"/>
        <v/>
      </c>
      <c r="AD96" s="419"/>
      <c r="AE96" s="399"/>
      <c r="AF96" s="420"/>
      <c r="AG96" s="418" t="str">
        <f ca="1">IF(AND(Q96=0,S96&gt;=TODAY(),(F96+K96+R96+AE96+AK96)&lt;0,(ABS(F96+K96+R96+AE96+AK96)*U96)&lt;=(0.25*T96)),EDATE(W96,-3),"")</f>
        <v/>
      </c>
      <c r="AH96" s="419"/>
      <c r="AI96" s="399"/>
      <c r="AK96" s="399"/>
      <c r="AL96" s="413"/>
      <c r="AM96" s="399">
        <f>F96+K96+R96+AE96+AI96+AK96</f>
        <v>10.968999999999999</v>
      </c>
      <c r="AO96" s="399"/>
      <c r="AP96" s="44"/>
    </row>
    <row r="97" spans="1:42" x14ac:dyDescent="0.3">
      <c r="A97" s="401">
        <v>11912</v>
      </c>
      <c r="B97" s="224"/>
      <c r="C97" s="450">
        <f>Consolidação!C105</f>
        <v>0</v>
      </c>
      <c r="D97" s="248" t="s">
        <v>2</v>
      </c>
      <c r="E97" s="598">
        <f>Consolidação!E105</f>
        <v>0</v>
      </c>
      <c r="F97" s="400">
        <f>Consolidação!AV105</f>
        <v>0</v>
      </c>
      <c r="G97" s="415" t="str">
        <f>IF(Consolidação!I105&lt;0,Consolidação!H$4,IF(Consolidação!L105&lt;0,Consolidação!K$4,IF(Consolidação!O105&lt;0,Consolidação!N$4,IF(Consolidação!R105&lt;0,Consolidação!Q$4,IF(Consolidação!U105&lt;0,Consolidação!T$4,IF(Consolidação!X105&lt;0,Consolidação!W$4,IF(Consolidação!AA105&lt;0,Consolidação!Z$4,IF(Consolidação!AD105&lt;0,Consolidação!AC$4,IF(Consolidação!AG105&lt;0,Consolidação!AF$4,IF(Consolidação!AJ105&lt;0,Consolidação!AI$4,IF(Consolidação!AM105&lt;0,Consolidação!AL$4,IF(Consolidação!AP105&lt;0,Consolidação!AO$4,IF(Consolidação!AS105&lt;0,Consolidação!AR$4,IF(Consolidação!AV105&lt;0,Consolidação!AU$4,"ITEM OK"))))))))))))))</f>
        <v>ITEM OK</v>
      </c>
      <c r="H97" s="415" t="str">
        <f>IF(Consolidação!I105+AA97+AK97&lt;0,Consolidação!H$4,IF(Consolidação!L105+AA97+AK97&lt;0,Consolidação!K$4,IF(Consolidação!O105+AA97+AK97&lt;0,Consolidação!N$4,IF(Consolidação!R105+AA97+AK97&lt;0,Consolidação!Q$4,IF(Consolidação!U105+AA97+AK97&lt;0,Consolidação!T$4,IF(Consolidação!X105+AA97+AK97&lt;0,Consolidação!W$4,IF(Consolidação!AA105+AA97+AK97&lt;0,Consolidação!Z$4,IF(Consolidação!AD105+AA97+AK97&lt;0,Consolidação!AC$4,IF(Consolidação!AG105+AA97+AK97&lt;0,Consolidação!AF$4,IF(Consolidação!AJ105+AA97+AK97&lt;0,Consolidação!AI$4,IF(Consolidação!AM105+AA97+AK97&lt;0,Consolidação!AL$4,IF(Consolidação!AP105+AA97+AK97&lt;0,Consolidação!AO$4,IF(Consolidação!AS105+AA97+AK97&lt;0,Consolidação!AR$4,IF(Consolidação!AV105+AA97+AK97&lt;0,Consolidação!AU$4,"ITEM OK"))))))))))))))</f>
        <v>ITEM OK</v>
      </c>
      <c r="J97" s="399"/>
      <c r="K97" s="538"/>
      <c r="L97" s="416"/>
      <c r="M97" s="417"/>
      <c r="N97" s="417"/>
      <c r="P97" s="399"/>
      <c r="Q97" s="399"/>
      <c r="R97" s="538"/>
      <c r="S97" s="416"/>
      <c r="T97" s="417"/>
      <c r="U97" s="417"/>
      <c r="W97" s="415" t="str">
        <f>IF(Consolidação!I105+K97+R97+AK97&lt;0,Consolidação!H$4,IF(Consolidação!L105+K97+R97+AK97&lt;0,Consolidação!K$4,IF(Consolidação!O105+K97+R97+AK97&lt;0,Consolidação!N$4,IF(Consolidação!R105+K97+R97+AK97&lt;0,Consolidação!Q$4,IF(Consolidação!U105+K97+R97+AK97&lt;0,Consolidação!T$4,IF(Consolidação!X105+K97+R97+AK97&lt;0,Consolidação!W$4,IF(Consolidação!AA105+K97+R97+AK97&lt;0,Consolidação!Z$4,IF(Consolidação!AD105+K97+R97+AK97&lt;0,Consolidação!AC$4,IF(Consolidação!AG105+K97+R97+AK97&lt;0,Consolidação!AF$4,IF(Consolidação!AJ105+K97+R97+AK97&lt;0,Consolidação!AI$4,IF(Consolidação!AM105+K97+R97+AK97&lt;0,Consolidação!AL$4,IF(Consolidação!AP105+K97+R97+AK97&lt;0,Consolidação!AO$4,IF(Consolidação!AS105+K97+R97+AK97&lt;0,Consolidação!AR$4,IF(Consolidação!AV105+K97+R97+AK97&lt;0,Consolidação!AU$4,"ITEM OK"))))))))))))))</f>
        <v>ITEM OK</v>
      </c>
      <c r="Y97" s="418" t="str">
        <f t="shared" si="16"/>
        <v/>
      </c>
      <c r="Z97" s="419"/>
      <c r="AA97" s="399"/>
      <c r="AB97" s="420"/>
      <c r="AC97" s="418" t="str">
        <f t="shared" si="14"/>
        <v/>
      </c>
      <c r="AD97" s="419"/>
      <c r="AE97" s="399"/>
      <c r="AF97" s="420"/>
      <c r="AG97" s="418" t="str">
        <f t="shared" ca="1" si="17"/>
        <v/>
      </c>
      <c r="AH97" s="419"/>
      <c r="AI97" s="399"/>
      <c r="AK97" s="399"/>
      <c r="AL97" s="413"/>
      <c r="AM97" s="399">
        <f t="shared" si="15"/>
        <v>0</v>
      </c>
      <c r="AO97" s="399"/>
      <c r="AP97" s="44"/>
    </row>
    <row r="98" spans="1:42" x14ac:dyDescent="0.3">
      <c r="A98" s="401">
        <v>11913</v>
      </c>
      <c r="B98" s="224"/>
      <c r="C98" s="450">
        <f>Consolidação!C106</f>
        <v>0</v>
      </c>
      <c r="D98" s="248" t="s">
        <v>104</v>
      </c>
      <c r="E98" s="598">
        <f>Consolidação!E106</f>
        <v>0</v>
      </c>
      <c r="F98" s="400">
        <f>Consolidação!AV106</f>
        <v>0</v>
      </c>
      <c r="G98" s="415" t="str">
        <f>IF(Consolidação!I106&lt;0,Consolidação!H$4,IF(Consolidação!L106&lt;0,Consolidação!K$4,IF(Consolidação!O106&lt;0,Consolidação!N$4,IF(Consolidação!R106&lt;0,Consolidação!Q$4,IF(Consolidação!U106&lt;0,Consolidação!T$4,IF(Consolidação!X106&lt;0,Consolidação!W$4,IF(Consolidação!AA106&lt;0,Consolidação!Z$4,IF(Consolidação!AD106&lt;0,Consolidação!AC$4,IF(Consolidação!AG106&lt;0,Consolidação!AF$4,IF(Consolidação!AJ106&lt;0,Consolidação!AI$4,IF(Consolidação!AM106&lt;0,Consolidação!AL$4,IF(Consolidação!AP106&lt;0,Consolidação!AO$4,IF(Consolidação!AS106&lt;0,Consolidação!AR$4,IF(Consolidação!AV106&lt;0,Consolidação!AU$4,"ITEM OK"))))))))))))))</f>
        <v>ITEM OK</v>
      </c>
      <c r="H98" s="415" t="str">
        <f>IF(Consolidação!I106+AA98+AK98&lt;0,Consolidação!H$4,IF(Consolidação!L106+AA98+AK98&lt;0,Consolidação!K$4,IF(Consolidação!O106+AA98+AK98&lt;0,Consolidação!N$4,IF(Consolidação!R106+AA98+AK98&lt;0,Consolidação!Q$4,IF(Consolidação!U106+AA98+AK98&lt;0,Consolidação!T$4,IF(Consolidação!X106+AA98+AK98&lt;0,Consolidação!W$4,IF(Consolidação!AA106+AA98+AK98&lt;0,Consolidação!Z$4,IF(Consolidação!AD106+AA98+AK98&lt;0,Consolidação!AC$4,IF(Consolidação!AG106+AA98+AK98&lt;0,Consolidação!AF$4,IF(Consolidação!AJ106+AA98+AK98&lt;0,Consolidação!AI$4,IF(Consolidação!AM106+AA98+AK98&lt;0,Consolidação!AL$4,IF(Consolidação!AP106+AA98+AK98&lt;0,Consolidação!AO$4,IF(Consolidação!AS106+AA98+AK98&lt;0,Consolidação!AR$4,IF(Consolidação!AV106+AA98+AK98&lt;0,Consolidação!AU$4,"ITEM OK"))))))))))))))</f>
        <v>ITEM OK</v>
      </c>
      <c r="J98" s="399"/>
      <c r="K98" s="538"/>
      <c r="L98" s="416"/>
      <c r="M98" s="417"/>
      <c r="N98" s="417"/>
      <c r="P98" s="399"/>
      <c r="Q98" s="399"/>
      <c r="R98" s="538"/>
      <c r="S98" s="416"/>
      <c r="T98" s="417"/>
      <c r="U98" s="417"/>
      <c r="W98" s="415" t="str">
        <f>IF(Consolidação!I106+K98+R98+AK98&lt;0,Consolidação!H$4,IF(Consolidação!L106+K98+R98+AK98&lt;0,Consolidação!K$4,IF(Consolidação!O106+K98+R98+AK98&lt;0,Consolidação!N$4,IF(Consolidação!R106+K98+R98+AK98&lt;0,Consolidação!Q$4,IF(Consolidação!U106+K98+R98+AK98&lt;0,Consolidação!T$4,IF(Consolidação!X106+K98+R98+AK98&lt;0,Consolidação!W$4,IF(Consolidação!AA106+K98+R98+AK98&lt;0,Consolidação!Z$4,IF(Consolidação!AD106+K98+R98+AK98&lt;0,Consolidação!AC$4,IF(Consolidação!AG106+K98+R98+AK98&lt;0,Consolidação!AF$4,IF(Consolidação!AJ106+K98+R98+AK98&lt;0,Consolidação!AI$4,IF(Consolidação!AM106+K98+R98+AK98&lt;0,Consolidação!AL$4,IF(Consolidação!AP106+K98+R98+AK98&lt;0,Consolidação!AO$4,IF(Consolidação!AS106+K98+R98+AK98&lt;0,Consolidação!AR$4,IF(Consolidação!AV106+K98+R98+AK98&lt;0,Consolidação!AU$4,"ITEM OK"))))))))))))))</f>
        <v>ITEM OK</v>
      </c>
      <c r="Y98" s="418" t="str">
        <f t="shared" si="16"/>
        <v/>
      </c>
      <c r="Z98" s="419"/>
      <c r="AA98" s="399"/>
      <c r="AB98" s="420"/>
      <c r="AC98" s="418" t="str">
        <f t="shared" ref="AC98:AC109" si="18">IF((F98+K98+R98+AI98+AK98)&lt;0,EDATE(W98,-6),"")</f>
        <v/>
      </c>
      <c r="AD98" s="419"/>
      <c r="AE98" s="399"/>
      <c r="AF98" s="420"/>
      <c r="AG98" s="418" t="str">
        <f t="shared" ca="1" si="17"/>
        <v/>
      </c>
      <c r="AH98" s="419"/>
      <c r="AI98" s="399"/>
      <c r="AK98" s="399"/>
      <c r="AL98" s="413"/>
      <c r="AM98" s="399">
        <f t="shared" ref="AM98:AM109" si="19">F98+K98+R98+AE98+AI98+AK98</f>
        <v>0</v>
      </c>
      <c r="AO98" s="399"/>
      <c r="AP98" s="44"/>
    </row>
    <row r="99" spans="1:42" x14ac:dyDescent="0.3">
      <c r="A99" s="401">
        <v>11921</v>
      </c>
      <c r="B99" s="224"/>
      <c r="C99" s="450">
        <f>Consolidação!C107</f>
        <v>24143</v>
      </c>
      <c r="D99" s="248" t="s">
        <v>2</v>
      </c>
      <c r="E99" s="598">
        <f>Consolidação!E107</f>
        <v>0</v>
      </c>
      <c r="F99" s="400">
        <f>Consolidação!AV107</f>
        <v>-8292.9999500061822</v>
      </c>
      <c r="G99" s="415">
        <f>IF(Consolidação!I107&lt;0,Consolidação!H$4,IF(Consolidação!L107&lt;0,Consolidação!K$4,IF(Consolidação!O107&lt;0,Consolidação!N$4,IF(Consolidação!R107&lt;0,Consolidação!Q$4,IF(Consolidação!U107&lt;0,Consolidação!T$4,IF(Consolidação!X107&lt;0,Consolidação!W$4,IF(Consolidação!AA107&lt;0,Consolidação!Z$4,IF(Consolidação!AD107&lt;0,Consolidação!AC$4,IF(Consolidação!AG107&lt;0,Consolidação!AF$4,IF(Consolidação!AJ107&lt;0,Consolidação!AI$4,IF(Consolidação!AM107&lt;0,Consolidação!AL$4,IF(Consolidação!AP107&lt;0,Consolidação!AO$4,IF(Consolidação!AS107&lt;0,Consolidação!AR$4,IF(Consolidação!AV107&lt;0,Consolidação!AU$4,"ITEM OK"))))))))))))))</f>
        <v>45413</v>
      </c>
      <c r="H99" s="415">
        <f>IF(Consolidação!I107+AA99+AK99&lt;0,Consolidação!H$4,IF(Consolidação!L107+AA99+AK99&lt;0,Consolidação!K$4,IF(Consolidação!O107+AA99+AK99&lt;0,Consolidação!N$4,IF(Consolidação!R107+AA99+AK99&lt;0,Consolidação!Q$4,IF(Consolidação!U107+AA99+AK99&lt;0,Consolidação!T$4,IF(Consolidação!X107+AA99+AK99&lt;0,Consolidação!W$4,IF(Consolidação!AA107+AA99+AK99&lt;0,Consolidação!Z$4,IF(Consolidação!AD107+AA99+AK99&lt;0,Consolidação!AC$4,IF(Consolidação!AG107+AA99+AK99&lt;0,Consolidação!AF$4,IF(Consolidação!AJ107+AA99+AK99&lt;0,Consolidação!AI$4,IF(Consolidação!AM107+AA99+AK99&lt;0,Consolidação!AL$4,IF(Consolidação!AP107+AA99+AK99&lt;0,Consolidação!AO$4,IF(Consolidação!AS107+AA99+AK99&lt;0,Consolidação!AR$4,IF(Consolidação!AV107+AA99+AK99&lt;0,Consolidação!AU$4,"ITEM OK"))))))))))))))</f>
        <v>45413</v>
      </c>
      <c r="J99" s="399">
        <v>160000</v>
      </c>
      <c r="K99" s="538">
        <v>95000</v>
      </c>
      <c r="L99" s="416">
        <v>45401</v>
      </c>
      <c r="M99" s="417">
        <v>399950</v>
      </c>
      <c r="N99" s="417">
        <v>2.06</v>
      </c>
      <c r="P99" s="399"/>
      <c r="Q99" s="399"/>
      <c r="R99" s="538"/>
      <c r="S99" s="416"/>
      <c r="T99" s="417"/>
      <c r="U99" s="417"/>
      <c r="W99" s="415" t="str">
        <f>IF(Consolidação!I107+K99+R99+AK99&lt;0,Consolidação!H$4,IF(Consolidação!L107+K99+R99+AK99&lt;0,Consolidação!K$4,IF(Consolidação!O107+K99+R99+AK99&lt;0,Consolidação!N$4,IF(Consolidação!R107+K99+R99+AK99&lt;0,Consolidação!Q$4,IF(Consolidação!U107+K99+R99+AK99&lt;0,Consolidação!T$4,IF(Consolidação!X107+K99+R99+AK99&lt;0,Consolidação!W$4,IF(Consolidação!AA107+K99+R99+AK99&lt;0,Consolidação!Z$4,IF(Consolidação!AD107+K99+R99+AK99&lt;0,Consolidação!AC$4,IF(Consolidação!AG107+K99+R99+AK99&lt;0,Consolidação!AF$4,IF(Consolidação!AJ107+K99+R99+AK99&lt;0,Consolidação!AI$4,IF(Consolidação!AM107+K99+R99+AK99&lt;0,Consolidação!AL$4,IF(Consolidação!AP107+K99+R99+AK99&lt;0,Consolidação!AO$4,IF(Consolidação!AS107+K99+R99+AK99&lt;0,Consolidação!AR$4,IF(Consolidação!AV107+K99+R99+AK99&lt;0,Consolidação!AU$4,"ITEM OK"))))))))))))))</f>
        <v>ITEM OK</v>
      </c>
      <c r="Y99" s="418">
        <f t="shared" ref="Y99:Y109" si="20">IF(AND((K99+R99)&gt;0,F99&lt;0),EDATE(G99,-2),"")</f>
        <v>45352</v>
      </c>
      <c r="Z99" s="419"/>
      <c r="AA99" s="399"/>
      <c r="AB99" s="420"/>
      <c r="AC99" s="418" t="str">
        <f t="shared" si="18"/>
        <v/>
      </c>
      <c r="AD99" s="419"/>
      <c r="AE99" s="399"/>
      <c r="AF99" s="420"/>
      <c r="AG99" s="418" t="str">
        <f t="shared" ref="AG99:AG109" ca="1" si="21">IF(AND(Q99=0,S99&gt;=TODAY(),(F99+K99+R99+AE99+AK99)&lt;0,(ABS(F99+K99+R99+AE99+AK99)*U99)&lt;=(0.25*T99)),EDATE(W99,-3),"")</f>
        <v/>
      </c>
      <c r="AH99" s="419"/>
      <c r="AI99" s="399"/>
      <c r="AK99" s="399"/>
      <c r="AL99" s="413"/>
      <c r="AM99" s="399">
        <f t="shared" si="19"/>
        <v>86707.000049993818</v>
      </c>
      <c r="AO99" s="399"/>
      <c r="AP99" s="44"/>
    </row>
    <row r="100" spans="1:42" x14ac:dyDescent="0.3">
      <c r="A100" s="401">
        <v>11922</v>
      </c>
      <c r="B100" s="224"/>
      <c r="C100" s="450">
        <f>Consolidação!C108</f>
        <v>10537</v>
      </c>
      <c r="D100" s="248" t="s">
        <v>2</v>
      </c>
      <c r="E100" s="598">
        <f>Consolidação!E108</f>
        <v>0</v>
      </c>
      <c r="F100" s="400">
        <f>Consolidação!AV108</f>
        <v>78.999999999994543</v>
      </c>
      <c r="G100" s="415" t="str">
        <f>IF(Consolidação!I108&lt;0,Consolidação!H$4,IF(Consolidação!L108&lt;0,Consolidação!K$4,IF(Consolidação!O108&lt;0,Consolidação!N$4,IF(Consolidação!R108&lt;0,Consolidação!Q$4,IF(Consolidação!U108&lt;0,Consolidação!T$4,IF(Consolidação!X108&lt;0,Consolidação!W$4,IF(Consolidação!AA108&lt;0,Consolidação!Z$4,IF(Consolidação!AD108&lt;0,Consolidação!AC$4,IF(Consolidação!AG108&lt;0,Consolidação!AF$4,IF(Consolidação!AJ108&lt;0,Consolidação!AI$4,IF(Consolidação!AM108&lt;0,Consolidação!AL$4,IF(Consolidação!AP108&lt;0,Consolidação!AO$4,IF(Consolidação!AS108&lt;0,Consolidação!AR$4,IF(Consolidação!AV108&lt;0,Consolidação!AU$4,"ITEM OK"))))))))))))))</f>
        <v>ITEM OK</v>
      </c>
      <c r="H100" s="415" t="str">
        <f>IF(Consolidação!I108+AA100+AK100&lt;0,Consolidação!H$4,IF(Consolidação!L108+AA100+AK100&lt;0,Consolidação!K$4,IF(Consolidação!O108+AA100+AK100&lt;0,Consolidação!N$4,IF(Consolidação!R108+AA100+AK100&lt;0,Consolidação!Q$4,IF(Consolidação!U108+AA100+AK100&lt;0,Consolidação!T$4,IF(Consolidação!X108+AA100+AK100&lt;0,Consolidação!W$4,IF(Consolidação!AA108+AA100+AK100&lt;0,Consolidação!Z$4,IF(Consolidação!AD108+AA100+AK100&lt;0,Consolidação!AC$4,IF(Consolidação!AG108+AA100+AK100&lt;0,Consolidação!AF$4,IF(Consolidação!AJ108+AA100+AK100&lt;0,Consolidação!AI$4,IF(Consolidação!AM108+AA100+AK100&lt;0,Consolidação!AL$4,IF(Consolidação!AP108+AA100+AK100&lt;0,Consolidação!AO$4,IF(Consolidação!AS108+AA100+AK100&lt;0,Consolidação!AR$4,IF(Consolidação!AV108+AA100+AK100&lt;0,Consolidação!AU$4,"ITEM OK"))))))))))))))</f>
        <v>ITEM OK</v>
      </c>
      <c r="J100" s="399">
        <v>35000</v>
      </c>
      <c r="K100" s="538">
        <v>10000</v>
      </c>
      <c r="L100" s="416">
        <v>45401</v>
      </c>
      <c r="M100" s="417">
        <v>399950</v>
      </c>
      <c r="N100" s="417">
        <v>2.0099999999999998</v>
      </c>
      <c r="P100" s="399"/>
      <c r="Q100" s="399"/>
      <c r="R100" s="538"/>
      <c r="S100" s="416"/>
      <c r="T100" s="417"/>
      <c r="U100" s="417"/>
      <c r="W100" s="415" t="str">
        <f>IF(Consolidação!I108+K100+R100+AK100&lt;0,Consolidação!H$4,IF(Consolidação!L108+K100+R100+AK100&lt;0,Consolidação!K$4,IF(Consolidação!O108+K100+R100+AK100&lt;0,Consolidação!N$4,IF(Consolidação!R108+K100+R100+AK100&lt;0,Consolidação!Q$4,IF(Consolidação!U108+K100+R100+AK100&lt;0,Consolidação!T$4,IF(Consolidação!X108+K100+R100+AK100&lt;0,Consolidação!W$4,IF(Consolidação!AA108+K100+R100+AK100&lt;0,Consolidação!Z$4,IF(Consolidação!AD108+K100+R100+AK100&lt;0,Consolidação!AC$4,IF(Consolidação!AG108+K100+R100+AK100&lt;0,Consolidação!AF$4,IF(Consolidação!AJ108+K100+R100+AK100&lt;0,Consolidação!AI$4,IF(Consolidação!AM108+K100+R100+AK100&lt;0,Consolidação!AL$4,IF(Consolidação!AP108+K100+R100+AK100&lt;0,Consolidação!AO$4,IF(Consolidação!AS108+K100+R100+AK100&lt;0,Consolidação!AR$4,IF(Consolidação!AV108+K100+R100+AK100&lt;0,Consolidação!AU$4,"ITEM OK"))))))))))))))</f>
        <v>ITEM OK</v>
      </c>
      <c r="Y100" s="418" t="str">
        <f t="shared" si="20"/>
        <v/>
      </c>
      <c r="Z100" s="419"/>
      <c r="AA100" s="399"/>
      <c r="AB100" s="420"/>
      <c r="AC100" s="418" t="str">
        <f t="shared" si="18"/>
        <v/>
      </c>
      <c r="AD100" s="419"/>
      <c r="AE100" s="399"/>
      <c r="AF100" s="420"/>
      <c r="AG100" s="418" t="str">
        <f t="shared" ca="1" si="21"/>
        <v/>
      </c>
      <c r="AH100" s="419"/>
      <c r="AI100" s="399"/>
      <c r="AK100" s="399"/>
      <c r="AL100" s="413"/>
      <c r="AM100" s="399">
        <f t="shared" si="19"/>
        <v>10078.999999999995</v>
      </c>
      <c r="AO100" s="399"/>
      <c r="AP100" s="44"/>
    </row>
    <row r="101" spans="1:42" x14ac:dyDescent="0.3">
      <c r="A101" s="401">
        <v>11937</v>
      </c>
      <c r="B101" s="224"/>
      <c r="C101" s="450">
        <f>Consolidação!C109</f>
        <v>2.1749999999999998</v>
      </c>
      <c r="D101" s="248" t="s">
        <v>104</v>
      </c>
      <c r="E101" s="598">
        <f>Consolidação!E109</f>
        <v>0</v>
      </c>
      <c r="F101" s="399">
        <f>Consolidação!AV109</f>
        <v>2.1749999999999998</v>
      </c>
      <c r="G101" s="415" t="str">
        <f>IF(Consolidação!I109&lt;0,Consolidação!H$4,IF(Consolidação!L109&lt;0,Consolidação!K$4,IF(Consolidação!O109&lt;0,Consolidação!N$4,IF(Consolidação!R109&lt;0,Consolidação!Q$4,IF(Consolidação!U109&lt;0,Consolidação!T$4,IF(Consolidação!X109&lt;0,Consolidação!W$4,IF(Consolidação!AA109&lt;0,Consolidação!Z$4,IF(Consolidação!AD109&lt;0,Consolidação!AC$4,IF(Consolidação!AG109&lt;0,Consolidação!AF$4,IF(Consolidação!AJ109&lt;0,Consolidação!AI$4,IF(Consolidação!AM109&lt;0,Consolidação!AL$4,IF(Consolidação!AP109&lt;0,Consolidação!AO$4,IF(Consolidação!AS109&lt;0,Consolidação!AR$4,IF(Consolidação!AV109&lt;0,Consolidação!AU$4,"ITEM OK"))))))))))))))</f>
        <v>ITEM OK</v>
      </c>
      <c r="H101" s="415" t="str">
        <f>IF(Consolidação!I109+AA101+AK101&lt;0,Consolidação!H$4,IF(Consolidação!L109+AA101+AK101&lt;0,Consolidação!K$4,IF(Consolidação!O109+AA101+AK101&lt;0,Consolidação!N$4,IF(Consolidação!R109+AA101+AK101&lt;0,Consolidação!Q$4,IF(Consolidação!U109+AA101+AK101&lt;0,Consolidação!T$4,IF(Consolidação!X109+AA101+AK101&lt;0,Consolidação!W$4,IF(Consolidação!AA109+AA101+AK101&lt;0,Consolidação!Z$4,IF(Consolidação!AD109+AA101+AK101&lt;0,Consolidação!AC$4,IF(Consolidação!AG109+AA101+AK101&lt;0,Consolidação!AF$4,IF(Consolidação!AJ109+AA101+AK101&lt;0,Consolidação!AI$4,IF(Consolidação!AM109+AA101+AK101&lt;0,Consolidação!AL$4,IF(Consolidação!AP109+AA101+AK101&lt;0,Consolidação!AO$4,IF(Consolidação!AS109+AA101+AK101&lt;0,Consolidação!AR$4,IF(Consolidação!AV109+AA101+AK101&lt;0,Consolidação!AU$4,"ITEM OK"))))))))))))))</f>
        <v>ITEM OK</v>
      </c>
      <c r="J101" s="399"/>
      <c r="K101" s="538"/>
      <c r="L101" s="416"/>
      <c r="M101" s="417"/>
      <c r="N101" s="417"/>
      <c r="P101" s="399"/>
      <c r="Q101" s="399"/>
      <c r="R101" s="538"/>
      <c r="S101" s="416"/>
      <c r="T101" s="417"/>
      <c r="U101" s="417"/>
      <c r="W101" s="415" t="str">
        <f>IF(Consolidação!I109+K101+R101+AK101&lt;0,Consolidação!H$4,IF(Consolidação!L109+K101+R101+AK101&lt;0,Consolidação!K$4,IF(Consolidação!O109+K101+R101+AK101&lt;0,Consolidação!N$4,IF(Consolidação!R109+K101+R101+AK101&lt;0,Consolidação!Q$4,IF(Consolidação!U109+K101+R101+AK101&lt;0,Consolidação!T$4,IF(Consolidação!X109+K101+R101+AK101&lt;0,Consolidação!W$4,IF(Consolidação!AA109+K101+R101+AK101&lt;0,Consolidação!Z$4,IF(Consolidação!AD109+K101+R101+AK101&lt;0,Consolidação!AC$4,IF(Consolidação!AG109+K101+R101+AK101&lt;0,Consolidação!AF$4,IF(Consolidação!AJ109+K101+R101+AK101&lt;0,Consolidação!AI$4,IF(Consolidação!AM109+K101+R101+AK101&lt;0,Consolidação!AL$4,IF(Consolidação!AP109+K101+R101+AK101&lt;0,Consolidação!AO$4,IF(Consolidação!AS109+K101+R101+AK101&lt;0,Consolidação!AR$4,IF(Consolidação!AV109+K101+R101+AK101&lt;0,Consolidação!AU$4,"ITEM OK"))))))))))))))</f>
        <v>ITEM OK</v>
      </c>
      <c r="Y101" s="418" t="str">
        <f t="shared" si="20"/>
        <v/>
      </c>
      <c r="Z101" s="419"/>
      <c r="AA101" s="399"/>
      <c r="AB101" s="420"/>
      <c r="AC101" s="418" t="str">
        <f t="shared" si="18"/>
        <v/>
      </c>
      <c r="AD101" s="419"/>
      <c r="AE101" s="399"/>
      <c r="AF101" s="420"/>
      <c r="AG101" s="418" t="str">
        <f t="shared" ca="1" si="21"/>
        <v/>
      </c>
      <c r="AH101" s="419"/>
      <c r="AI101" s="399"/>
      <c r="AK101" s="399"/>
      <c r="AL101" s="413"/>
      <c r="AM101" s="399">
        <f t="shared" si="19"/>
        <v>2.1749999999999998</v>
      </c>
      <c r="AO101" s="399"/>
      <c r="AP101" s="44"/>
    </row>
    <row r="102" spans="1:42" x14ac:dyDescent="0.3">
      <c r="A102" s="401">
        <v>11938</v>
      </c>
      <c r="B102" s="224"/>
      <c r="C102" s="450">
        <f>Consolidação!C110</f>
        <v>1349</v>
      </c>
      <c r="D102" s="248" t="s">
        <v>2</v>
      </c>
      <c r="E102" s="598">
        <f>Consolidação!E110</f>
        <v>0</v>
      </c>
      <c r="F102" s="399">
        <f>Consolidação!AV110</f>
        <v>1349</v>
      </c>
      <c r="G102" s="415" t="str">
        <f>IF(Consolidação!I110&lt;0,Consolidação!H$4,IF(Consolidação!L110&lt;0,Consolidação!K$4,IF(Consolidação!O110&lt;0,Consolidação!N$4,IF(Consolidação!R110&lt;0,Consolidação!Q$4,IF(Consolidação!U110&lt;0,Consolidação!T$4,IF(Consolidação!X110&lt;0,Consolidação!W$4,IF(Consolidação!AA110&lt;0,Consolidação!Z$4,IF(Consolidação!AD110&lt;0,Consolidação!AC$4,IF(Consolidação!AG110&lt;0,Consolidação!AF$4,IF(Consolidação!AJ110&lt;0,Consolidação!AI$4,IF(Consolidação!AM110&lt;0,Consolidação!AL$4,IF(Consolidação!AP110&lt;0,Consolidação!AO$4,IF(Consolidação!AS110&lt;0,Consolidação!AR$4,IF(Consolidação!AV110&lt;0,Consolidação!AU$4,"ITEM OK"))))))))))))))</f>
        <v>ITEM OK</v>
      </c>
      <c r="H102" s="415" t="str">
        <f>IF(Consolidação!I110+AA102+AK102&lt;0,Consolidação!H$4,IF(Consolidação!L110+AA102+AK102&lt;0,Consolidação!K$4,IF(Consolidação!O110+AA102+AK102&lt;0,Consolidação!N$4,IF(Consolidação!R110+AA102+AK102&lt;0,Consolidação!Q$4,IF(Consolidação!U110+AA102+AK102&lt;0,Consolidação!T$4,IF(Consolidação!X110+AA102+AK102&lt;0,Consolidação!W$4,IF(Consolidação!AA110+AA102+AK102&lt;0,Consolidação!Z$4,IF(Consolidação!AD110+AA102+AK102&lt;0,Consolidação!AC$4,IF(Consolidação!AG110+AA102+AK102&lt;0,Consolidação!AF$4,IF(Consolidação!AJ110+AA102+AK102&lt;0,Consolidação!AI$4,IF(Consolidação!AM110+AA102+AK102&lt;0,Consolidação!AL$4,IF(Consolidação!AP110+AA102+AK102&lt;0,Consolidação!AO$4,IF(Consolidação!AS110+AA102+AK102&lt;0,Consolidação!AR$4,IF(Consolidação!AV110+AA102+AK102&lt;0,Consolidação!AU$4,"ITEM OK"))))))))))))))</f>
        <v>ITEM OK</v>
      </c>
      <c r="J102" s="399"/>
      <c r="K102" s="538"/>
      <c r="L102" s="416"/>
      <c r="M102" s="417"/>
      <c r="N102" s="417"/>
      <c r="P102" s="399"/>
      <c r="Q102" s="399"/>
      <c r="R102" s="538"/>
      <c r="S102" s="416"/>
      <c r="T102" s="417"/>
      <c r="U102" s="417"/>
      <c r="W102" s="415" t="str">
        <f>IF(Consolidação!I110+K102+R102+AK102&lt;0,Consolidação!H$4,IF(Consolidação!L110+K102+R102+AK102&lt;0,Consolidação!K$4,IF(Consolidação!O110+K102+R102+AK102&lt;0,Consolidação!N$4,IF(Consolidação!R110+K102+R102+AK102&lt;0,Consolidação!Q$4,IF(Consolidação!U110+K102+R102+AK102&lt;0,Consolidação!T$4,IF(Consolidação!X110+K102+R102+AK102&lt;0,Consolidação!W$4,IF(Consolidação!AA110+K102+R102+AK102&lt;0,Consolidação!Z$4,IF(Consolidação!AD110+K102+R102+AK102&lt;0,Consolidação!AC$4,IF(Consolidação!AG110+K102+R102+AK102&lt;0,Consolidação!AF$4,IF(Consolidação!AJ110+K102+R102+AK102&lt;0,Consolidação!AI$4,IF(Consolidação!AM110+K102+R102+AK102&lt;0,Consolidação!AL$4,IF(Consolidação!AP110+K102+R102+AK102&lt;0,Consolidação!AO$4,IF(Consolidação!AS110+K102+R102+AK102&lt;0,Consolidação!AR$4,IF(Consolidação!AV110+K102+R102+AK102&lt;0,Consolidação!AU$4,"ITEM OK"))))))))))))))</f>
        <v>ITEM OK</v>
      </c>
      <c r="Y102" s="418" t="str">
        <f t="shared" si="20"/>
        <v/>
      </c>
      <c r="Z102" s="419"/>
      <c r="AA102" s="399"/>
      <c r="AB102" s="420"/>
      <c r="AC102" s="418" t="str">
        <f t="shared" si="18"/>
        <v/>
      </c>
      <c r="AD102" s="419"/>
      <c r="AE102" s="399"/>
      <c r="AF102" s="420"/>
      <c r="AG102" s="418" t="str">
        <f t="shared" ca="1" si="21"/>
        <v/>
      </c>
      <c r="AH102" s="419"/>
      <c r="AI102" s="399"/>
      <c r="AK102" s="399"/>
      <c r="AL102" s="413"/>
      <c r="AM102" s="399">
        <f t="shared" si="19"/>
        <v>1349</v>
      </c>
      <c r="AO102" s="399"/>
      <c r="AP102" s="44"/>
    </row>
    <row r="103" spans="1:42" x14ac:dyDescent="0.3">
      <c r="A103" s="401">
        <v>11939</v>
      </c>
      <c r="B103" s="224"/>
      <c r="C103" s="450">
        <f>Consolidação!C111</f>
        <v>0</v>
      </c>
      <c r="D103" s="248" t="s">
        <v>104</v>
      </c>
      <c r="E103" s="598">
        <f>Consolidação!E111</f>
        <v>0</v>
      </c>
      <c r="F103" s="399">
        <f>Consolidação!AV111</f>
        <v>0</v>
      </c>
      <c r="G103" s="415" t="str">
        <f>IF(Consolidação!I111&lt;0,Consolidação!H$4,IF(Consolidação!L111&lt;0,Consolidação!K$4,IF(Consolidação!O111&lt;0,Consolidação!N$4,IF(Consolidação!R111&lt;0,Consolidação!Q$4,IF(Consolidação!U111&lt;0,Consolidação!T$4,IF(Consolidação!X111&lt;0,Consolidação!W$4,IF(Consolidação!AA111&lt;0,Consolidação!Z$4,IF(Consolidação!AD111&lt;0,Consolidação!AC$4,IF(Consolidação!AG111&lt;0,Consolidação!AF$4,IF(Consolidação!AJ111&lt;0,Consolidação!AI$4,IF(Consolidação!AM111&lt;0,Consolidação!AL$4,IF(Consolidação!AP111&lt;0,Consolidação!AO$4,IF(Consolidação!AS111&lt;0,Consolidação!AR$4,IF(Consolidação!AV111&lt;0,Consolidação!AU$4,"ITEM OK"))))))))))))))</f>
        <v>ITEM OK</v>
      </c>
      <c r="H103" s="415" t="str">
        <f>IF(Consolidação!I111+AA103+AK103&lt;0,Consolidação!H$4,IF(Consolidação!L111+AA103+AK103&lt;0,Consolidação!K$4,IF(Consolidação!O111+AA103+AK103&lt;0,Consolidação!N$4,IF(Consolidação!R111+AA103+AK103&lt;0,Consolidação!Q$4,IF(Consolidação!U111+AA103+AK103&lt;0,Consolidação!T$4,IF(Consolidação!X111+AA103+AK103&lt;0,Consolidação!W$4,IF(Consolidação!AA111+AA103+AK103&lt;0,Consolidação!Z$4,IF(Consolidação!AD111+AA103+AK103&lt;0,Consolidação!AC$4,IF(Consolidação!AG111+AA103+AK103&lt;0,Consolidação!AF$4,IF(Consolidação!AJ111+AA103+AK103&lt;0,Consolidação!AI$4,IF(Consolidação!AM111+AA103+AK103&lt;0,Consolidação!AL$4,IF(Consolidação!AP111+AA103+AK103&lt;0,Consolidação!AO$4,IF(Consolidação!AS111+AA103+AK103&lt;0,Consolidação!AR$4,IF(Consolidação!AV111+AA103+AK103&lt;0,Consolidação!AU$4,"ITEM OK"))))))))))))))</f>
        <v>ITEM OK</v>
      </c>
      <c r="J103" s="399"/>
      <c r="K103" s="538"/>
      <c r="L103" s="416"/>
      <c r="M103" s="417"/>
      <c r="N103" s="417"/>
      <c r="P103" s="399"/>
      <c r="Q103" s="399"/>
      <c r="R103" s="538"/>
      <c r="S103" s="416"/>
      <c r="T103" s="417"/>
      <c r="U103" s="417"/>
      <c r="W103" s="415" t="str">
        <f>IF(Consolidação!I111+K103+R103+AK103&lt;0,Consolidação!H$4,IF(Consolidação!L111+K103+R103+AK103&lt;0,Consolidação!K$4,IF(Consolidação!O111+K103+R103+AK103&lt;0,Consolidação!N$4,IF(Consolidação!R111+K103+R103+AK103&lt;0,Consolidação!Q$4,IF(Consolidação!U111+K103+R103+AK103&lt;0,Consolidação!T$4,IF(Consolidação!X111+K103+R103+AK103&lt;0,Consolidação!W$4,IF(Consolidação!AA111+K103+R103+AK103&lt;0,Consolidação!Z$4,IF(Consolidação!AD111+K103+R103+AK103&lt;0,Consolidação!AC$4,IF(Consolidação!AG111+K103+R103+AK103&lt;0,Consolidação!AF$4,IF(Consolidação!AJ111+K103+R103+AK103&lt;0,Consolidação!AI$4,IF(Consolidação!AM111+K103+R103+AK103&lt;0,Consolidação!AL$4,IF(Consolidação!AP111+K103+R103+AK103&lt;0,Consolidação!AO$4,IF(Consolidação!AS111+K103+R103+AK103&lt;0,Consolidação!AR$4,IF(Consolidação!AV111+K103+R103+AK103&lt;0,Consolidação!AU$4,"ITEM OK"))))))))))))))</f>
        <v>ITEM OK</v>
      </c>
      <c r="Y103" s="418" t="str">
        <f t="shared" si="20"/>
        <v/>
      </c>
      <c r="Z103" s="419"/>
      <c r="AA103" s="399"/>
      <c r="AB103" s="420"/>
      <c r="AC103" s="418" t="str">
        <f t="shared" si="18"/>
        <v/>
      </c>
      <c r="AD103" s="419"/>
      <c r="AE103" s="399"/>
      <c r="AF103" s="420"/>
      <c r="AG103" s="418" t="str">
        <f t="shared" ca="1" si="21"/>
        <v/>
      </c>
      <c r="AH103" s="419"/>
      <c r="AI103" s="399"/>
      <c r="AK103" s="399"/>
      <c r="AL103" s="413"/>
      <c r="AM103" s="399">
        <f t="shared" si="19"/>
        <v>0</v>
      </c>
      <c r="AO103" s="399"/>
      <c r="AP103" s="44"/>
    </row>
    <row r="104" spans="1:42" x14ac:dyDescent="0.3">
      <c r="A104" s="581">
        <v>11940</v>
      </c>
      <c r="B104" s="107"/>
      <c r="C104" s="450">
        <f>Consolidação!C112</f>
        <v>0</v>
      </c>
      <c r="D104" s="248" t="s">
        <v>104</v>
      </c>
      <c r="E104" s="598">
        <f>Consolidação!E112</f>
        <v>0</v>
      </c>
      <c r="F104" s="399">
        <f>Consolidação!AV112</f>
        <v>0</v>
      </c>
      <c r="G104" s="415" t="str">
        <f>IF(Consolidação!I112&lt;0,Consolidação!H$4,IF(Consolidação!L112&lt;0,Consolidação!K$4,IF(Consolidação!O112&lt;0,Consolidação!N$4,IF(Consolidação!R112&lt;0,Consolidação!Q$4,IF(Consolidação!U112&lt;0,Consolidação!T$4,IF(Consolidação!X112&lt;0,Consolidação!W$4,IF(Consolidação!AA112&lt;0,Consolidação!Z$4,IF(Consolidação!AD112&lt;0,Consolidação!AC$4,IF(Consolidação!AG112&lt;0,Consolidação!AF$4,IF(Consolidação!AJ112&lt;0,Consolidação!AI$4,IF(Consolidação!AM112&lt;0,Consolidação!AL$4,IF(Consolidação!AP112&lt;0,Consolidação!AO$4,IF(Consolidação!AS112&lt;0,Consolidação!AR$4,IF(Consolidação!AV112&lt;0,Consolidação!AU$4,"ITEM OK"))))))))))))))</f>
        <v>ITEM OK</v>
      </c>
      <c r="H104" s="415" t="str">
        <f>IF(Consolidação!I112+AA104+AK104&lt;0,Consolidação!H$4,IF(Consolidação!L112+AA104+AK104&lt;0,Consolidação!K$4,IF(Consolidação!O112+AA104+AK104&lt;0,Consolidação!N$4,IF(Consolidação!R112+AA104+AK104&lt;0,Consolidação!Q$4,IF(Consolidação!U112+AA104+AK104&lt;0,Consolidação!T$4,IF(Consolidação!X112+AA104+AK104&lt;0,Consolidação!W$4,IF(Consolidação!AA112+AA104+AK104&lt;0,Consolidação!Z$4,IF(Consolidação!AD112+AA104+AK104&lt;0,Consolidação!AC$4,IF(Consolidação!AG112+AA104+AK104&lt;0,Consolidação!AF$4,IF(Consolidação!AJ112+AA104+AK104&lt;0,Consolidação!AI$4,IF(Consolidação!AM112+AA104+AK104&lt;0,Consolidação!AL$4,IF(Consolidação!AP112+AA104+AK104&lt;0,Consolidação!AO$4,IF(Consolidação!AS112+AA104+AK104&lt;0,Consolidação!AR$4,IF(Consolidação!AV112+AA104+AK104&lt;0,Consolidação!AU$4,"ITEM OK"))))))))))))))</f>
        <v>ITEM OK</v>
      </c>
      <c r="J104" s="399"/>
      <c r="K104" s="538"/>
      <c r="L104" s="416"/>
      <c r="M104" s="417"/>
      <c r="N104" s="417"/>
      <c r="P104" s="399"/>
      <c r="Q104" s="399"/>
      <c r="R104" s="538"/>
      <c r="S104" s="416"/>
      <c r="T104" s="417"/>
      <c r="U104" s="417"/>
      <c r="W104" s="415" t="str">
        <f>IF(Consolidação!I112+K104+R104+AK104&lt;0,Consolidação!H$4,IF(Consolidação!L112+K104+R104+AK104&lt;0,Consolidação!K$4,IF(Consolidação!O112+K104+R104+AK104&lt;0,Consolidação!N$4,IF(Consolidação!R112+K104+R104+AK104&lt;0,Consolidação!Q$4,IF(Consolidação!U112+K104+R104+AK104&lt;0,Consolidação!T$4,IF(Consolidação!X112+K104+R104+AK104&lt;0,Consolidação!W$4,IF(Consolidação!AA112+K104+R104+AK104&lt;0,Consolidação!Z$4,IF(Consolidação!AD112+K104+R104+AK104&lt;0,Consolidação!AC$4,IF(Consolidação!AG112+K104+R104+AK104&lt;0,Consolidação!AF$4,IF(Consolidação!AJ112+K104+R104+AK104&lt;0,Consolidação!AI$4,IF(Consolidação!AM112+K104+R104+AK104&lt;0,Consolidação!AL$4,IF(Consolidação!AP112+K104+R104+AK104&lt;0,Consolidação!AO$4,IF(Consolidação!AS112+K104+R104+AK104&lt;0,Consolidação!AR$4,IF(Consolidação!AV112+K104+R104+AK104&lt;0,Consolidação!AU$4,"ITEM OK"))))))))))))))</f>
        <v>ITEM OK</v>
      </c>
      <c r="Y104" s="418" t="str">
        <f t="shared" si="20"/>
        <v/>
      </c>
      <c r="Z104" s="419"/>
      <c r="AA104" s="399"/>
      <c r="AB104" s="420"/>
      <c r="AC104" s="418" t="str">
        <f t="shared" si="18"/>
        <v/>
      </c>
      <c r="AD104" s="419"/>
      <c r="AE104" s="399"/>
      <c r="AF104" s="420"/>
      <c r="AG104" s="418" t="str">
        <f t="shared" ca="1" si="21"/>
        <v/>
      </c>
      <c r="AH104" s="419"/>
      <c r="AI104" s="399"/>
      <c r="AK104" s="399"/>
      <c r="AL104" s="413"/>
      <c r="AM104" s="399">
        <f t="shared" si="19"/>
        <v>0</v>
      </c>
      <c r="AO104" s="399"/>
      <c r="AP104" s="44"/>
    </row>
    <row r="105" spans="1:42" x14ac:dyDescent="0.3">
      <c r="A105" s="581">
        <v>11943</v>
      </c>
      <c r="B105" s="595"/>
      <c r="C105" s="450">
        <f>Consolidação!C113</f>
        <v>0</v>
      </c>
      <c r="D105" s="248" t="s">
        <v>104</v>
      </c>
      <c r="E105" s="598">
        <f>Consolidação!E113</f>
        <v>0</v>
      </c>
      <c r="F105" s="399">
        <f>Consolidação!AV113</f>
        <v>0</v>
      </c>
      <c r="G105" s="415" t="str">
        <f>IF(Consolidação!I113&lt;0,Consolidação!H$4,IF(Consolidação!L113&lt;0,Consolidação!K$4,IF(Consolidação!O113&lt;0,Consolidação!N$4,IF(Consolidação!R113&lt;0,Consolidação!Q$4,IF(Consolidação!U113&lt;0,Consolidação!T$4,IF(Consolidação!X113&lt;0,Consolidação!W$4,IF(Consolidação!AA113&lt;0,Consolidação!Z$4,IF(Consolidação!AD113&lt;0,Consolidação!AC$4,IF(Consolidação!AG113&lt;0,Consolidação!AF$4,IF(Consolidação!AJ113&lt;0,Consolidação!AI$4,IF(Consolidação!AM113&lt;0,Consolidação!AL$4,IF(Consolidação!AP113&lt;0,Consolidação!AO$4,IF(Consolidação!AS113&lt;0,Consolidação!AR$4,IF(Consolidação!AV113&lt;0,Consolidação!AU$4,"ITEM OK"))))))))))))))</f>
        <v>ITEM OK</v>
      </c>
      <c r="H105" s="415" t="str">
        <f>IF(Consolidação!I113+AA105+AK105&lt;0,Consolidação!H$4,IF(Consolidação!L113+AA105+AK105&lt;0,Consolidação!K$4,IF(Consolidação!O113+AA105+AK105&lt;0,Consolidação!N$4,IF(Consolidação!R113+AA105+AK105&lt;0,Consolidação!Q$4,IF(Consolidação!U113+AA105+AK105&lt;0,Consolidação!T$4,IF(Consolidação!X113+AA105+AK105&lt;0,Consolidação!W$4,IF(Consolidação!AA113+AA105+AK105&lt;0,Consolidação!Z$4,IF(Consolidação!AD113+AA105+AK105&lt;0,Consolidação!AC$4,IF(Consolidação!AG113+AA105+AK105&lt;0,Consolidação!AF$4,IF(Consolidação!AJ113+AA105+AK105&lt;0,Consolidação!AI$4,IF(Consolidação!AM113+AA105+AK105&lt;0,Consolidação!AL$4,IF(Consolidação!AP113+AA105+AK105&lt;0,Consolidação!AO$4,IF(Consolidação!AS113+AA105+AK105&lt;0,Consolidação!AR$4,IF(Consolidação!AV113+AA105+AK105&lt;0,Consolidação!AU$4,"ITEM OK"))))))))))))))</f>
        <v>ITEM OK</v>
      </c>
      <c r="J105" s="399"/>
      <c r="K105" s="538"/>
      <c r="L105" s="416"/>
      <c r="M105" s="417"/>
      <c r="N105" s="417"/>
      <c r="P105" s="399"/>
      <c r="Q105" s="399"/>
      <c r="R105" s="538"/>
      <c r="S105" s="416"/>
      <c r="T105" s="417"/>
      <c r="U105" s="417"/>
      <c r="W105" s="415" t="str">
        <f>IF(Consolidação!I113+K105+R105+AK105&lt;0,Consolidação!H$4,IF(Consolidação!L113+K105+R105+AK105&lt;0,Consolidação!K$4,IF(Consolidação!O113+K105+R105+AK105&lt;0,Consolidação!N$4,IF(Consolidação!R113+K105+R105+AK105&lt;0,Consolidação!Q$4,IF(Consolidação!U113+K105+R105+AK105&lt;0,Consolidação!T$4,IF(Consolidação!X113+K105+R105+AK105&lt;0,Consolidação!W$4,IF(Consolidação!AA113+K105+R105+AK105&lt;0,Consolidação!Z$4,IF(Consolidação!AD113+K105+R105+AK105&lt;0,Consolidação!AC$4,IF(Consolidação!AG113+K105+R105+AK105&lt;0,Consolidação!AF$4,IF(Consolidação!AJ113+K105+R105+AK105&lt;0,Consolidação!AI$4,IF(Consolidação!AM113+K105+R105+AK105&lt;0,Consolidação!AL$4,IF(Consolidação!AP113+K105+R105+AK105&lt;0,Consolidação!AO$4,IF(Consolidação!AS113+K105+R105+AK105&lt;0,Consolidação!AR$4,IF(Consolidação!AV113+K105+R105+AK105&lt;0,Consolidação!AU$4,"ITEM OK"))))))))))))))</f>
        <v>ITEM OK</v>
      </c>
      <c r="Y105" s="418" t="str">
        <f t="shared" si="20"/>
        <v/>
      </c>
      <c r="Z105" s="419"/>
      <c r="AA105" s="399"/>
      <c r="AB105" s="420"/>
      <c r="AC105" s="418" t="str">
        <f t="shared" si="18"/>
        <v/>
      </c>
      <c r="AD105" s="419"/>
      <c r="AE105" s="399"/>
      <c r="AF105" s="420"/>
      <c r="AG105" s="418" t="str">
        <f t="shared" ca="1" si="21"/>
        <v/>
      </c>
      <c r="AH105" s="419"/>
      <c r="AI105" s="399"/>
      <c r="AK105" s="399"/>
      <c r="AL105" s="413"/>
      <c r="AM105" s="399">
        <f t="shared" si="19"/>
        <v>0</v>
      </c>
      <c r="AO105" s="399"/>
      <c r="AP105" s="44"/>
    </row>
    <row r="106" spans="1:42" x14ac:dyDescent="0.3">
      <c r="A106" s="581">
        <v>11951</v>
      </c>
      <c r="B106" s="595"/>
      <c r="C106" s="450">
        <f>Consolidação!C114</f>
        <v>0</v>
      </c>
      <c r="D106" s="248" t="s">
        <v>104</v>
      </c>
      <c r="E106" s="598">
        <f>Consolidação!E114</f>
        <v>0</v>
      </c>
      <c r="F106" s="399">
        <f>Consolidação!AV114</f>
        <v>0</v>
      </c>
      <c r="G106" s="415" t="str">
        <f>IF(Consolidação!I114&lt;0,Consolidação!H$4,IF(Consolidação!L114&lt;0,Consolidação!K$4,IF(Consolidação!O114&lt;0,Consolidação!N$4,IF(Consolidação!R114&lt;0,Consolidação!Q$4,IF(Consolidação!U114&lt;0,Consolidação!T$4,IF(Consolidação!X114&lt;0,Consolidação!W$4,IF(Consolidação!AA114&lt;0,Consolidação!Z$4,IF(Consolidação!AD114&lt;0,Consolidação!AC$4,IF(Consolidação!AG114&lt;0,Consolidação!AF$4,IF(Consolidação!AJ114&lt;0,Consolidação!AI$4,IF(Consolidação!AM114&lt;0,Consolidação!AL$4,IF(Consolidação!AP114&lt;0,Consolidação!AO$4,IF(Consolidação!AS114&lt;0,Consolidação!AR$4,IF(Consolidação!AV114&lt;0,Consolidação!AU$4,"ITEM OK"))))))))))))))</f>
        <v>ITEM OK</v>
      </c>
      <c r="H106" s="415" t="str">
        <f>IF(Consolidação!I114+AA106+AK106&lt;0,Consolidação!H$4,IF(Consolidação!L114+AA106+AK106&lt;0,Consolidação!K$4,IF(Consolidação!O114+AA106+AK106&lt;0,Consolidação!N$4,IF(Consolidação!R114+AA106+AK106&lt;0,Consolidação!Q$4,IF(Consolidação!U114+AA106+AK106&lt;0,Consolidação!T$4,IF(Consolidação!X114+AA106+AK106&lt;0,Consolidação!W$4,IF(Consolidação!AA114+AA106+AK106&lt;0,Consolidação!Z$4,IF(Consolidação!AD114+AA106+AK106&lt;0,Consolidação!AC$4,IF(Consolidação!AG114+AA106+AK106&lt;0,Consolidação!AF$4,IF(Consolidação!AJ114+AA106+AK106&lt;0,Consolidação!AI$4,IF(Consolidação!AM114+AA106+AK106&lt;0,Consolidação!AL$4,IF(Consolidação!AP114+AA106+AK106&lt;0,Consolidação!AO$4,IF(Consolidação!AS114+AA106+AK106&lt;0,Consolidação!AR$4,IF(Consolidação!AV114+AA106+AK106&lt;0,Consolidação!AU$4,"ITEM OK"))))))))))))))</f>
        <v>ITEM OK</v>
      </c>
      <c r="J106" s="399"/>
      <c r="K106" s="538"/>
      <c r="L106" s="416"/>
      <c r="M106" s="417"/>
      <c r="N106" s="417"/>
      <c r="P106" s="399"/>
      <c r="Q106" s="399"/>
      <c r="R106" s="538"/>
      <c r="S106" s="416"/>
      <c r="T106" s="417"/>
      <c r="U106" s="417"/>
      <c r="W106" s="415" t="str">
        <f>IF(Consolidação!I114+K106+R106+AK106&lt;0,Consolidação!H$4,IF(Consolidação!L114+K106+R106+AK106&lt;0,Consolidação!K$4,IF(Consolidação!O114+K106+R106+AK106&lt;0,Consolidação!N$4,IF(Consolidação!R114+K106+R106+AK106&lt;0,Consolidação!Q$4,IF(Consolidação!U114+K106+R106+AK106&lt;0,Consolidação!T$4,IF(Consolidação!X114+K106+R106+AK106&lt;0,Consolidação!W$4,IF(Consolidação!AA114+K106+R106+AK106&lt;0,Consolidação!Z$4,IF(Consolidação!AD114+K106+R106+AK106&lt;0,Consolidação!AC$4,IF(Consolidação!AG114+K106+R106+AK106&lt;0,Consolidação!AF$4,IF(Consolidação!AJ114+K106+R106+AK106&lt;0,Consolidação!AI$4,IF(Consolidação!AM114+K106+R106+AK106&lt;0,Consolidação!AL$4,IF(Consolidação!AP114+K106+R106+AK106&lt;0,Consolidação!AO$4,IF(Consolidação!AS114+K106+R106+AK106&lt;0,Consolidação!AR$4,IF(Consolidação!AV114+K106+R106+AK106&lt;0,Consolidação!AU$4,"ITEM OK"))))))))))))))</f>
        <v>ITEM OK</v>
      </c>
      <c r="Y106" s="418" t="str">
        <f t="shared" si="20"/>
        <v/>
      </c>
      <c r="Z106" s="419"/>
      <c r="AA106" s="399"/>
      <c r="AB106" s="420"/>
      <c r="AC106" s="418" t="str">
        <f t="shared" si="18"/>
        <v/>
      </c>
      <c r="AD106" s="419"/>
      <c r="AE106" s="399"/>
      <c r="AF106" s="420"/>
      <c r="AG106" s="418" t="str">
        <f t="shared" ca="1" si="21"/>
        <v/>
      </c>
      <c r="AH106" s="419"/>
      <c r="AI106" s="399"/>
      <c r="AK106" s="399"/>
      <c r="AL106" s="413"/>
      <c r="AM106" s="399">
        <f t="shared" si="19"/>
        <v>0</v>
      </c>
      <c r="AO106" s="399"/>
      <c r="AP106" s="44"/>
    </row>
    <row r="107" spans="1:42" x14ac:dyDescent="0.3">
      <c r="A107" s="581">
        <v>11958</v>
      </c>
      <c r="B107" s="595"/>
      <c r="C107" s="450">
        <f>Consolidação!C115</f>
        <v>0</v>
      </c>
      <c r="D107" s="248" t="s">
        <v>104</v>
      </c>
      <c r="E107" s="598">
        <f>Consolidação!E115</f>
        <v>0</v>
      </c>
      <c r="F107" s="399">
        <f>Consolidação!AV115</f>
        <v>0</v>
      </c>
      <c r="G107" s="415" t="str">
        <f>IF(Consolidação!I115&lt;0,Consolidação!H$4,IF(Consolidação!L115&lt;0,Consolidação!K$4,IF(Consolidação!O115&lt;0,Consolidação!N$4,IF(Consolidação!R115&lt;0,Consolidação!Q$4,IF(Consolidação!U115&lt;0,Consolidação!T$4,IF(Consolidação!X115&lt;0,Consolidação!W$4,IF(Consolidação!AA115&lt;0,Consolidação!Z$4,IF(Consolidação!AD115&lt;0,Consolidação!AC$4,IF(Consolidação!AG115&lt;0,Consolidação!AF$4,IF(Consolidação!AJ115&lt;0,Consolidação!AI$4,IF(Consolidação!AM115&lt;0,Consolidação!AL$4,IF(Consolidação!AP115&lt;0,Consolidação!AO$4,IF(Consolidação!AS115&lt;0,Consolidação!AR$4,IF(Consolidação!AV115&lt;0,Consolidação!AU$4,"ITEM OK"))))))))))))))</f>
        <v>ITEM OK</v>
      </c>
      <c r="H107" s="415" t="str">
        <f>IF(Consolidação!I115+AA107+AK107&lt;0,Consolidação!H$4,IF(Consolidação!L115+AA107+AK107&lt;0,Consolidação!K$4,IF(Consolidação!O115+AA107+AK107&lt;0,Consolidação!N$4,IF(Consolidação!R115+AA107+AK107&lt;0,Consolidação!Q$4,IF(Consolidação!U115+AA107+AK107&lt;0,Consolidação!T$4,IF(Consolidação!X115+AA107+AK107&lt;0,Consolidação!W$4,IF(Consolidação!AA115+AA107+AK107&lt;0,Consolidação!Z$4,IF(Consolidação!AD115+AA107+AK107&lt;0,Consolidação!AC$4,IF(Consolidação!AG115+AA107+AK107&lt;0,Consolidação!AF$4,IF(Consolidação!AJ115+AA107+AK107&lt;0,Consolidação!AI$4,IF(Consolidação!AM115+AA107+AK107&lt;0,Consolidação!AL$4,IF(Consolidação!AP115+AA107+AK107&lt;0,Consolidação!AO$4,IF(Consolidação!AS115+AA107+AK107&lt;0,Consolidação!AR$4,IF(Consolidação!AV115+AA107+AK107&lt;0,Consolidação!AU$4,"ITEM OK"))))))))))))))</f>
        <v>ITEM OK</v>
      </c>
      <c r="J107" s="399"/>
      <c r="K107" s="538"/>
      <c r="L107" s="416"/>
      <c r="M107" s="417"/>
      <c r="N107" s="417"/>
      <c r="P107" s="399"/>
      <c r="Q107" s="399"/>
      <c r="R107" s="538"/>
      <c r="S107" s="416"/>
      <c r="T107" s="417"/>
      <c r="U107" s="417"/>
      <c r="W107" s="415" t="str">
        <f>IF(Consolidação!I115+K107+R107+AK107&lt;0,Consolidação!H$4,IF(Consolidação!L115+K107+R107+AK107&lt;0,Consolidação!K$4,IF(Consolidação!O115+K107+R107+AK107&lt;0,Consolidação!N$4,IF(Consolidação!R115+K107+R107+AK107&lt;0,Consolidação!Q$4,IF(Consolidação!U115+K107+R107+AK107&lt;0,Consolidação!T$4,IF(Consolidação!X115+K107+R107+AK107&lt;0,Consolidação!W$4,IF(Consolidação!AA115+K107+R107+AK107&lt;0,Consolidação!Z$4,IF(Consolidação!AD115+K107+R107+AK107&lt;0,Consolidação!AC$4,IF(Consolidação!AG115+K107+R107+AK107&lt;0,Consolidação!AF$4,IF(Consolidação!AJ115+K107+R107+AK107&lt;0,Consolidação!AI$4,IF(Consolidação!AM115+K107+R107+AK107&lt;0,Consolidação!AL$4,IF(Consolidação!AP115+K107+R107+AK107&lt;0,Consolidação!AO$4,IF(Consolidação!AS115+K107+R107+AK107&lt;0,Consolidação!AR$4,IF(Consolidação!AV115+K107+R107+AK107&lt;0,Consolidação!AU$4,"ITEM OK"))))))))))))))</f>
        <v>ITEM OK</v>
      </c>
      <c r="Y107" s="418" t="str">
        <f t="shared" si="20"/>
        <v/>
      </c>
      <c r="Z107" s="419"/>
      <c r="AA107" s="399"/>
      <c r="AB107" s="420"/>
      <c r="AC107" s="418" t="str">
        <f t="shared" si="18"/>
        <v/>
      </c>
      <c r="AD107" s="419"/>
      <c r="AE107" s="399"/>
      <c r="AF107" s="420"/>
      <c r="AG107" s="418" t="str">
        <f t="shared" ca="1" si="21"/>
        <v/>
      </c>
      <c r="AH107" s="419"/>
      <c r="AI107" s="399"/>
      <c r="AK107" s="399"/>
      <c r="AL107" s="413"/>
      <c r="AM107" s="399">
        <f t="shared" si="19"/>
        <v>0</v>
      </c>
      <c r="AO107" s="399"/>
      <c r="AP107" s="44"/>
    </row>
    <row r="108" spans="1:42" x14ac:dyDescent="0.3">
      <c r="A108" s="581">
        <v>11959</v>
      </c>
      <c r="B108" s="595"/>
      <c r="C108" s="450">
        <f>Consolidação!C116</f>
        <v>0</v>
      </c>
      <c r="D108" s="248" t="s">
        <v>104</v>
      </c>
      <c r="E108" s="598">
        <f>Consolidação!E116</f>
        <v>0</v>
      </c>
      <c r="F108" s="399">
        <f>Consolidação!AV116</f>
        <v>0</v>
      </c>
      <c r="G108" s="415" t="str">
        <f>IF(Consolidação!I116&lt;0,Consolidação!H$4,IF(Consolidação!L116&lt;0,Consolidação!K$4,IF(Consolidação!O116&lt;0,Consolidação!N$4,IF(Consolidação!R116&lt;0,Consolidação!Q$4,IF(Consolidação!U116&lt;0,Consolidação!T$4,IF(Consolidação!X116&lt;0,Consolidação!W$4,IF(Consolidação!AA116&lt;0,Consolidação!Z$4,IF(Consolidação!AD116&lt;0,Consolidação!AC$4,IF(Consolidação!AG116&lt;0,Consolidação!AF$4,IF(Consolidação!AJ116&lt;0,Consolidação!AI$4,IF(Consolidação!AM116&lt;0,Consolidação!AL$4,IF(Consolidação!AP116&lt;0,Consolidação!AO$4,IF(Consolidação!AS116&lt;0,Consolidação!AR$4,IF(Consolidação!AV116&lt;0,Consolidação!AU$4,"ITEM OK"))))))))))))))</f>
        <v>ITEM OK</v>
      </c>
      <c r="H108" s="415" t="str">
        <f>IF(Consolidação!I116+AA108+AK108&lt;0,Consolidação!H$4,IF(Consolidação!L116+AA108+AK108&lt;0,Consolidação!K$4,IF(Consolidação!O116+AA108+AK108&lt;0,Consolidação!N$4,IF(Consolidação!R116+AA108+AK108&lt;0,Consolidação!Q$4,IF(Consolidação!U116+AA108+AK108&lt;0,Consolidação!T$4,IF(Consolidação!X116+AA108+AK108&lt;0,Consolidação!W$4,IF(Consolidação!AA116+AA108+AK108&lt;0,Consolidação!Z$4,IF(Consolidação!AD116+AA108+AK108&lt;0,Consolidação!AC$4,IF(Consolidação!AG116+AA108+AK108&lt;0,Consolidação!AF$4,IF(Consolidação!AJ116+AA108+AK108&lt;0,Consolidação!AI$4,IF(Consolidação!AM116+AA108+AK108&lt;0,Consolidação!AL$4,IF(Consolidação!AP116+AA108+AK108&lt;0,Consolidação!AO$4,IF(Consolidação!AS116+AA108+AK108&lt;0,Consolidação!AR$4,IF(Consolidação!AV116+AA108+AK108&lt;0,Consolidação!AU$4,"ITEM OK"))))))))))))))</f>
        <v>ITEM OK</v>
      </c>
      <c r="J108" s="399"/>
      <c r="K108" s="538"/>
      <c r="L108" s="416"/>
      <c r="M108" s="417"/>
      <c r="N108" s="417"/>
      <c r="P108" s="399"/>
      <c r="Q108" s="399"/>
      <c r="R108" s="538"/>
      <c r="S108" s="416"/>
      <c r="T108" s="417"/>
      <c r="U108" s="417"/>
      <c r="W108" s="415" t="str">
        <f>IF(Consolidação!I116+K108+R108+AK108&lt;0,Consolidação!H$4,IF(Consolidação!L116+K108+R108+AK108&lt;0,Consolidação!K$4,IF(Consolidação!O116+K108+R108+AK108&lt;0,Consolidação!N$4,IF(Consolidação!R116+K108+R108+AK108&lt;0,Consolidação!Q$4,IF(Consolidação!U116+K108+R108+AK108&lt;0,Consolidação!T$4,IF(Consolidação!X116+K108+R108+AK108&lt;0,Consolidação!W$4,IF(Consolidação!AA116+K108+R108+AK108&lt;0,Consolidação!Z$4,IF(Consolidação!AD116+K108+R108+AK108&lt;0,Consolidação!AC$4,IF(Consolidação!AG116+K108+R108+AK108&lt;0,Consolidação!AF$4,IF(Consolidação!AJ116+K108+R108+AK108&lt;0,Consolidação!AI$4,IF(Consolidação!AM116+K108+R108+AK108&lt;0,Consolidação!AL$4,IF(Consolidação!AP116+K108+R108+AK108&lt;0,Consolidação!AO$4,IF(Consolidação!AS116+K108+R108+AK108&lt;0,Consolidação!AR$4,IF(Consolidação!AV116+K108+R108+AK108&lt;0,Consolidação!AU$4,"ITEM OK"))))))))))))))</f>
        <v>ITEM OK</v>
      </c>
      <c r="Y108" s="418" t="str">
        <f t="shared" si="20"/>
        <v/>
      </c>
      <c r="Z108" s="419"/>
      <c r="AA108" s="399"/>
      <c r="AB108" s="420"/>
      <c r="AC108" s="418" t="str">
        <f t="shared" si="18"/>
        <v/>
      </c>
      <c r="AD108" s="419"/>
      <c r="AE108" s="399"/>
      <c r="AF108" s="420"/>
      <c r="AG108" s="418" t="str">
        <f t="shared" ca="1" si="21"/>
        <v/>
      </c>
      <c r="AH108" s="419"/>
      <c r="AI108" s="399"/>
      <c r="AK108" s="399"/>
      <c r="AL108" s="413"/>
      <c r="AM108" s="399">
        <f t="shared" si="19"/>
        <v>0</v>
      </c>
      <c r="AO108" s="399"/>
      <c r="AP108" s="44"/>
    </row>
    <row r="109" spans="1:42" x14ac:dyDescent="0.3">
      <c r="A109" s="401">
        <v>12178</v>
      </c>
      <c r="B109" s="476"/>
      <c r="C109" s="444">
        <f>Consolidação!C117</f>
        <v>300</v>
      </c>
      <c r="D109" s="248" t="s">
        <v>2</v>
      </c>
      <c r="E109" s="597">
        <f>Consolidação!E117</f>
        <v>0</v>
      </c>
      <c r="F109" s="400">
        <f>Consolidação!AV117</f>
        <v>300</v>
      </c>
      <c r="G109" s="415" t="str">
        <f>IF(Consolidação!I117&lt;0,Consolidação!H$4,IF(Consolidação!L117&lt;0,Consolidação!K$4,IF(Consolidação!O117&lt;0,Consolidação!N$4,IF(Consolidação!R117&lt;0,Consolidação!Q$4,IF(Consolidação!U117&lt;0,Consolidação!T$4,IF(Consolidação!X117&lt;0,Consolidação!W$4,IF(Consolidação!AA117&lt;0,Consolidação!Z$4,IF(Consolidação!AD117&lt;0,Consolidação!AC$4,IF(Consolidação!AG117&lt;0,Consolidação!AF$4,IF(Consolidação!AJ117&lt;0,Consolidação!AI$4,IF(Consolidação!AM117&lt;0,Consolidação!AL$4,IF(Consolidação!AP117&lt;0,Consolidação!AO$4,IF(Consolidação!AS117&lt;0,Consolidação!AR$4,IF(Consolidação!AV117&lt;0,Consolidação!AU$4,"ITEM OK"))))))))))))))</f>
        <v>ITEM OK</v>
      </c>
      <c r="H109" s="415" t="str">
        <f>IF(Consolidação!I117+AA109+AK109&lt;0,Consolidação!H$4,IF(Consolidação!L117+AA109+AK109&lt;0,Consolidação!K$4,IF(Consolidação!O117+AA109+AK109&lt;0,Consolidação!N$4,IF(Consolidação!R117+AA109+AK109&lt;0,Consolidação!Q$4,IF(Consolidação!U117+AA109+AK109&lt;0,Consolidação!T$4,IF(Consolidação!X117+AA109+AK109&lt;0,Consolidação!W$4,IF(Consolidação!AA117+AA109+AK109&lt;0,Consolidação!Z$4,IF(Consolidação!AD117+AA109+AK109&lt;0,Consolidação!AC$4,IF(Consolidação!AG117+AA109+AK109&lt;0,Consolidação!AF$4,IF(Consolidação!AJ117+AA109+AK109&lt;0,Consolidação!AI$4,IF(Consolidação!AM117+AA109+AK109&lt;0,Consolidação!AL$4,IF(Consolidação!AP117+AA109+AK109&lt;0,Consolidação!AO$4,IF(Consolidação!AS117+AA109+AK109&lt;0,Consolidação!AR$4,IF(Consolidação!AV117+AA109+AK109&lt;0,Consolidação!AU$4,"ITEM OK"))))))))))))))</f>
        <v>ITEM OK</v>
      </c>
      <c r="J109" s="399"/>
      <c r="K109" s="538"/>
      <c r="L109" s="416"/>
      <c r="M109" s="417"/>
      <c r="N109" s="417"/>
      <c r="P109" s="399"/>
      <c r="Q109" s="399"/>
      <c r="R109" s="538"/>
      <c r="S109" s="416"/>
      <c r="T109" s="417"/>
      <c r="U109" s="417"/>
      <c r="W109" s="415" t="str">
        <f>IF(Consolidação!I117+K109+R109+AK109&lt;0,Consolidação!H$4,IF(Consolidação!L117+K109+R109+AK109&lt;0,Consolidação!K$4,IF(Consolidação!O117+K109+R109+AK109&lt;0,Consolidação!N$4,IF(Consolidação!R117+K109+R109+AK109&lt;0,Consolidação!Q$4,IF(Consolidação!U117+K109+R109+AK109&lt;0,Consolidação!T$4,IF(Consolidação!X117+K109+R109+AK109&lt;0,Consolidação!W$4,IF(Consolidação!AA117+K109+R109+AK109&lt;0,Consolidação!Z$4,IF(Consolidação!AD117+K109+R109+AK109&lt;0,Consolidação!AC$4,IF(Consolidação!AG117+K109+R109+AK109&lt;0,Consolidação!AF$4,IF(Consolidação!AJ117+K109+R109+AK109&lt;0,Consolidação!AI$4,IF(Consolidação!AM117+K109+R109+AK109&lt;0,Consolidação!AL$4,IF(Consolidação!AP117+K109+R109+AK109&lt;0,Consolidação!AO$4,IF(Consolidação!AS117+K109+R109+AK109&lt;0,Consolidação!AR$4,IF(Consolidação!AV117+K109+R109+AK109&lt;0,Consolidação!AU$4,"ITEM OK"))))))))))))))</f>
        <v>ITEM OK</v>
      </c>
      <c r="Y109" s="418" t="str">
        <f t="shared" si="20"/>
        <v/>
      </c>
      <c r="Z109" s="419"/>
      <c r="AA109" s="399"/>
      <c r="AB109" s="420"/>
      <c r="AC109" s="418" t="str">
        <f t="shared" si="18"/>
        <v/>
      </c>
      <c r="AD109" s="419"/>
      <c r="AE109" s="399"/>
      <c r="AF109" s="420"/>
      <c r="AG109" s="418" t="str">
        <f t="shared" ca="1" si="21"/>
        <v/>
      </c>
      <c r="AH109" s="419"/>
      <c r="AI109" s="399"/>
      <c r="AK109" s="399"/>
      <c r="AL109" s="413"/>
      <c r="AM109" s="399">
        <f t="shared" si="19"/>
        <v>300</v>
      </c>
      <c r="AO109" s="399"/>
      <c r="AP109" s="44"/>
    </row>
  </sheetData>
  <mergeCells count="5">
    <mergeCell ref="Y4:AA4"/>
    <mergeCell ref="AC4:AE4"/>
    <mergeCell ref="AG4:AI4"/>
    <mergeCell ref="J3:N3"/>
    <mergeCell ref="P3:U3"/>
  </mergeCells>
  <conditionalFormatting sqref="B50">
    <cfRule type="expression" dxfId="197" priority="1">
      <formula>$FX$46="DESATUALIZADO"</formula>
    </cfRule>
  </conditionalFormatting>
  <conditionalFormatting sqref="F6:F45">
    <cfRule type="cellIs" dxfId="196" priority="59" operator="lessThan">
      <formula>0</formula>
    </cfRule>
    <cfRule type="cellIs" dxfId="195" priority="60" operator="greaterThan">
      <formula>0</formula>
    </cfRule>
  </conditionalFormatting>
  <conditionalFormatting sqref="F47:F109">
    <cfRule type="cellIs" dxfId="194" priority="61" operator="lessThan">
      <formula>0</formula>
    </cfRule>
    <cfRule type="cellIs" dxfId="193" priority="62" operator="greaterThan">
      <formula>0</formula>
    </cfRule>
  </conditionalFormatting>
  <conditionalFormatting sqref="K6:L14 K16:L45 R18:S19 S20 R21:S25 R29:S29 K47:L69 R69:S69 L70:L82 K72:L109 S86:S90 R87:S87 R89:S90 S98:S109 G6:I14 O6:O14 W6:W14 G16:H16 H16:H19 W16:W45 G17:I45 O17:O45 G47:I64 O47:O64 W47:W109 G65:H65 H65:H85 G66:I67 O66:O67 G68:H68 G69:I69 O69 G70:H70 K70:K81 G71:I109 O71:O109">
    <cfRule type="containsText" dxfId="192" priority="58" operator="containsText" text="item">
      <formula>NOT(ISERROR(SEARCH("item",G6)))</formula>
    </cfRule>
  </conditionalFormatting>
  <conditionalFormatting sqref="L6:L14 S6:S14 L16:L45 S16:S45 L47:L109 S47:S109">
    <cfRule type="cellIs" dxfId="191" priority="54" operator="between">
      <formula>TODAY()</formula>
      <formula>TODAY()+60</formula>
    </cfRule>
  </conditionalFormatting>
  <conditionalFormatting sqref="R26:S26">
    <cfRule type="containsText" dxfId="190" priority="8" operator="containsText" text="item">
      <formula>NOT(ISERROR(SEARCH("item",R26)))</formula>
    </cfRule>
  </conditionalFormatting>
  <conditionalFormatting sqref="R32:S32">
    <cfRule type="containsText" dxfId="189" priority="7" operator="containsText" text="item">
      <formula>NOT(ISERROR(SEARCH("item",R32)))</formula>
    </cfRule>
  </conditionalFormatting>
  <conditionalFormatting sqref="R34:S36">
    <cfRule type="containsText" dxfId="188" priority="4" operator="containsText" text="item">
      <formula>NOT(ISERROR(SEARCH("item",R34)))</formula>
    </cfRule>
  </conditionalFormatting>
  <conditionalFormatting sqref="S16:S45 L6:L14 S6:S14 L16:L45 L47:L109 S47:S109">
    <cfRule type="cellIs" dxfId="187" priority="53" operator="between">
      <formula>40179</formula>
      <formula>TODAY()-1</formula>
    </cfRule>
  </conditionalFormatting>
  <conditionalFormatting sqref="Y6:Y14 AC6:AC14 AG6:AG14 Y16:Y45 AC16:AC45 AG16:AG45 Y47:Y109 AC47:AC109 AG47:AG109">
    <cfRule type="cellIs" dxfId="186" priority="42" operator="lessThan">
      <formula>TODAY()</formula>
    </cfRule>
  </conditionalFormatting>
  <conditionalFormatting sqref="AM1:AM3 AM5:AM1048576">
    <cfRule type="cellIs" dxfId="185" priority="52" operator="lessThan">
      <formula>0</formula>
    </cfRule>
  </conditionalFormatting>
  <printOptions horizontalCentered="1"/>
  <pageMargins left="0.11811023622047245" right="0.11811023622047245" top="0.78740157480314965" bottom="0.78740157480314965" header="0.31496062992125984" footer="0.31496062992125984"/>
  <pageSetup paperSize="9" scale="43" orientation="landscape" horizontalDpi="300" verticalDpi="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X106"/>
  <sheetViews>
    <sheetView zoomScale="85" zoomScaleNormal="85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I12" sqref="I12"/>
    </sheetView>
  </sheetViews>
  <sheetFormatPr defaultColWidth="9.109375" defaultRowHeight="14.4" x14ac:dyDescent="0.3"/>
  <cols>
    <col min="1" max="1" width="10.5546875" style="292" bestFit="1" customWidth="1"/>
    <col min="2" max="2" width="48.33203125" style="292" customWidth="1"/>
    <col min="3" max="3" width="6" style="292" customWidth="1"/>
    <col min="4" max="4" width="0.88671875" style="292" customWidth="1"/>
    <col min="5" max="5" width="8" style="293" bestFit="1" customWidth="1"/>
    <col min="6" max="6" width="13.88671875" style="293" bestFit="1" customWidth="1"/>
    <col min="7" max="7" width="14.33203125" style="293" bestFit="1" customWidth="1"/>
    <col min="8" max="8" width="10.6640625" style="293" bestFit="1" customWidth="1"/>
    <col min="9" max="9" width="18.6640625" style="293" customWidth="1"/>
    <col min="10" max="10" width="6.44140625" style="293" bestFit="1" customWidth="1"/>
    <col min="11" max="11" width="0.88671875" style="293" customWidth="1"/>
    <col min="12" max="12" width="7.33203125" style="293" bestFit="1" customWidth="1"/>
    <col min="13" max="13" width="12.33203125" style="293" bestFit="1" customWidth="1"/>
    <col min="14" max="14" width="13.33203125" style="295" bestFit="1" customWidth="1"/>
    <col min="15" max="15" width="10.6640625" style="293" bestFit="1" customWidth="1"/>
    <col min="16" max="16" width="18.5546875" style="293" bestFit="1" customWidth="1"/>
    <col min="17" max="17" width="6.44140625" style="293" bestFit="1" customWidth="1"/>
    <col min="18" max="18" width="0.88671875" style="293" customWidth="1"/>
    <col min="19" max="19" width="7.5546875" style="293" bestFit="1" customWidth="1"/>
    <col min="20" max="20" width="12.33203125" style="293" bestFit="1" customWidth="1"/>
    <col min="21" max="21" width="13.44140625" style="295" bestFit="1" customWidth="1"/>
    <col min="22" max="22" width="10.6640625" style="293" bestFit="1" customWidth="1"/>
    <col min="23" max="23" width="18.5546875" style="293" bestFit="1" customWidth="1"/>
    <col min="24" max="24" width="6.44140625" style="293" bestFit="1" customWidth="1"/>
    <col min="25" max="25" width="0.88671875" style="293" customWidth="1"/>
    <col min="26" max="26" width="7.5546875" style="293" bestFit="1" customWidth="1"/>
    <col min="27" max="27" width="12.33203125" style="293" bestFit="1" customWidth="1"/>
    <col min="28" max="28" width="12.33203125" style="295" customWidth="1"/>
    <col min="29" max="29" width="10.88671875" style="293" bestFit="1" customWidth="1"/>
    <col min="30" max="30" width="18.6640625" style="293" bestFit="1" customWidth="1"/>
    <col min="31" max="31" width="6.44140625" style="293" bestFit="1" customWidth="1"/>
    <col min="32" max="32" width="0.88671875" style="293" customWidth="1"/>
    <col min="33" max="33" width="7.33203125" style="293" bestFit="1" customWidth="1"/>
    <col min="34" max="34" width="12.109375" style="293" bestFit="1" customWidth="1"/>
    <col min="35" max="35" width="13.33203125" style="295" bestFit="1" customWidth="1"/>
    <col min="36" max="36" width="8.88671875" style="293" bestFit="1" customWidth="1"/>
    <col min="37" max="37" width="18.5546875" style="293" bestFit="1" customWidth="1"/>
    <col min="38" max="38" width="6.44140625" style="293" bestFit="1" customWidth="1"/>
    <col min="39" max="39" width="0.88671875" style="293" customWidth="1"/>
    <col min="40" max="40" width="7.33203125" style="293" bestFit="1" customWidth="1"/>
    <col min="41" max="41" width="12.33203125" style="293" bestFit="1" customWidth="1"/>
    <col min="42" max="42" width="12.33203125" style="295" customWidth="1"/>
    <col min="43" max="43" width="8.88671875" style="293" bestFit="1" customWidth="1"/>
    <col min="44" max="44" width="18.5546875" style="293" bestFit="1" customWidth="1"/>
    <col min="45" max="45" width="6.44140625" style="293" bestFit="1" customWidth="1"/>
    <col min="46" max="46" width="0.88671875" style="293" customWidth="1"/>
    <col min="47" max="47" width="7.33203125" style="293" bestFit="1" customWidth="1"/>
    <col min="48" max="48" width="11.44140625" style="293" bestFit="1" customWidth="1"/>
    <col min="49" max="49" width="12.33203125" style="295" customWidth="1"/>
    <col min="50" max="50" width="8.88671875" style="293" bestFit="1" customWidth="1"/>
    <col min="51" max="51" width="18.5546875" style="293" bestFit="1" customWidth="1"/>
    <col min="52" max="52" width="6.44140625" style="293" bestFit="1" customWidth="1"/>
    <col min="53" max="53" width="0.88671875" style="293" customWidth="1"/>
    <col min="54" max="54" width="7.33203125" style="293" bestFit="1" customWidth="1"/>
    <col min="55" max="55" width="12.109375" style="293" bestFit="1" customWidth="1"/>
    <col min="56" max="56" width="12.33203125" style="295" customWidth="1"/>
    <col min="57" max="57" width="8.88671875" style="293" bestFit="1" customWidth="1"/>
    <col min="58" max="58" width="18.5546875" style="293" bestFit="1" customWidth="1"/>
    <col min="59" max="59" width="6.44140625" style="293" bestFit="1" customWidth="1"/>
    <col min="60" max="60" width="0.88671875" style="293" customWidth="1"/>
    <col min="61" max="61" width="7.33203125" style="293" bestFit="1" customWidth="1"/>
    <col min="62" max="62" width="12.109375" style="293" bestFit="1" customWidth="1"/>
    <col min="63" max="63" width="12.33203125" style="295" customWidth="1"/>
    <col min="64" max="64" width="8.88671875" style="293" bestFit="1" customWidth="1"/>
    <col min="65" max="65" width="18.5546875" style="293" bestFit="1" customWidth="1"/>
    <col min="66" max="66" width="6.44140625" style="293" bestFit="1" customWidth="1"/>
    <col min="67" max="67" width="0.88671875" style="293" customWidth="1"/>
    <col min="68" max="68" width="7.33203125" style="293" bestFit="1" customWidth="1"/>
    <col min="69" max="69" width="11.44140625" style="293" bestFit="1" customWidth="1"/>
    <col min="70" max="70" width="12.33203125" style="295" customWidth="1"/>
    <col min="71" max="71" width="8.88671875" style="293" bestFit="1" customWidth="1"/>
    <col min="72" max="72" width="18.5546875" style="293" bestFit="1" customWidth="1"/>
    <col min="73" max="73" width="6.44140625" style="293" bestFit="1" customWidth="1"/>
    <col min="74" max="74" width="0.88671875" style="293" customWidth="1"/>
    <col min="75" max="75" width="7.33203125" style="293" customWidth="1"/>
    <col min="76" max="76" width="11.44140625" style="293" customWidth="1"/>
    <col min="77" max="77" width="12.33203125" style="295" customWidth="1"/>
    <col min="78" max="78" width="8.88671875" style="293" customWidth="1"/>
    <col min="79" max="79" width="18.5546875" style="293" bestFit="1" customWidth="1"/>
    <col min="80" max="80" width="6.44140625" style="293" bestFit="1" customWidth="1"/>
    <col min="81" max="81" width="0.88671875" style="293" customWidth="1"/>
    <col min="82" max="82" width="7.33203125" style="293" bestFit="1" customWidth="1"/>
    <col min="83" max="83" width="11.44140625" style="293" bestFit="1" customWidth="1"/>
    <col min="84" max="84" width="12.33203125" style="295" customWidth="1"/>
    <col min="85" max="85" width="8.88671875" style="293" bestFit="1" customWidth="1"/>
    <col min="86" max="86" width="18.5546875" style="293" bestFit="1" customWidth="1"/>
    <col min="87" max="87" width="6.44140625" style="293" bestFit="1" customWidth="1"/>
    <col min="88" max="88" width="0.88671875" style="293" customWidth="1"/>
    <col min="89" max="89" width="7.33203125" style="293" bestFit="1" customWidth="1"/>
    <col min="90" max="90" width="11.44140625" style="293" bestFit="1" customWidth="1"/>
    <col min="91" max="91" width="12.33203125" style="295" customWidth="1"/>
    <col min="92" max="92" width="8.88671875" style="293" bestFit="1" customWidth="1"/>
    <col min="93" max="93" width="18.5546875" style="293" bestFit="1" customWidth="1"/>
    <col min="94" max="94" width="6.44140625" style="293" bestFit="1" customWidth="1"/>
    <col min="95" max="95" width="0.88671875" style="293" customWidth="1"/>
    <col min="96" max="96" width="7.33203125" style="293" bestFit="1" customWidth="1"/>
    <col min="97" max="97" width="11.44140625" style="293" bestFit="1" customWidth="1"/>
    <col min="98" max="98" width="12.44140625" style="295" bestFit="1" customWidth="1"/>
    <col min="99" max="99" width="8.88671875" style="293" bestFit="1" customWidth="1"/>
    <col min="100" max="100" width="18.5546875" style="293" bestFit="1" customWidth="1"/>
    <col min="101" max="101" width="6.44140625" style="293" bestFit="1" customWidth="1"/>
    <col min="102" max="102" width="7.33203125" style="293" bestFit="1" customWidth="1"/>
    <col min="103" max="103" width="11.44140625" style="293" bestFit="1" customWidth="1"/>
    <col min="104" max="104" width="12.44140625" style="295" bestFit="1" customWidth="1"/>
    <col min="105" max="105" width="8.88671875" style="293" bestFit="1" customWidth="1"/>
    <col min="106" max="106" width="18.5546875" style="293" bestFit="1" customWidth="1"/>
    <col min="107" max="107" width="6.44140625" style="293" bestFit="1" customWidth="1"/>
    <col min="108" max="108" width="7.33203125" style="293" bestFit="1" customWidth="1"/>
    <col min="109" max="109" width="11.44140625" style="293" bestFit="1" customWidth="1"/>
    <col min="110" max="110" width="12.44140625" style="295" bestFit="1" customWidth="1"/>
    <col min="111" max="111" width="8.88671875" style="293" bestFit="1" customWidth="1"/>
    <col min="112" max="112" width="18.5546875" style="293" bestFit="1" customWidth="1"/>
    <col min="113" max="113" width="6.44140625" style="293" bestFit="1" customWidth="1"/>
    <col min="114" max="114" width="7.33203125" style="293" bestFit="1" customWidth="1"/>
    <col min="115" max="115" width="11.44140625" style="293" bestFit="1" customWidth="1"/>
    <col min="116" max="116" width="12.44140625" style="295" bestFit="1" customWidth="1"/>
    <col min="117" max="117" width="8.88671875" style="293" bestFit="1" customWidth="1"/>
    <col min="118" max="118" width="18.5546875" style="293" bestFit="1" customWidth="1"/>
    <col min="119" max="119" width="6.44140625" style="293" bestFit="1" customWidth="1"/>
    <col min="120" max="120" width="7.33203125" style="293" bestFit="1" customWidth="1"/>
    <col min="121" max="121" width="11.44140625" style="293" bestFit="1" customWidth="1"/>
    <col min="122" max="122" width="12.44140625" style="295" bestFit="1" customWidth="1"/>
    <col min="123" max="123" width="8.88671875" style="293" bestFit="1" customWidth="1"/>
    <col min="124" max="124" width="18.5546875" style="293" bestFit="1" customWidth="1"/>
    <col min="125" max="125" width="6.44140625" style="293" bestFit="1" customWidth="1"/>
    <col min="126" max="126" width="7.33203125" style="293" bestFit="1" customWidth="1"/>
    <col min="127" max="127" width="11.44140625" style="293" bestFit="1" customWidth="1"/>
    <col min="128" max="128" width="12.44140625" style="295" bestFit="1" customWidth="1"/>
    <col min="129" max="129" width="8.88671875" style="293" bestFit="1" customWidth="1"/>
    <col min="130" max="130" width="18.5546875" style="293" bestFit="1" customWidth="1"/>
    <col min="131" max="131" width="6.44140625" style="293" bestFit="1" customWidth="1"/>
    <col min="132" max="132" width="7.33203125" style="293" bestFit="1" customWidth="1"/>
    <col min="133" max="133" width="11.44140625" style="293" bestFit="1" customWidth="1"/>
    <col min="134" max="134" width="12.44140625" style="295" bestFit="1" customWidth="1"/>
    <col min="135" max="135" width="8.88671875" style="293" bestFit="1" customWidth="1"/>
    <col min="136" max="136" width="18.5546875" style="293" bestFit="1" customWidth="1"/>
    <col min="137" max="137" width="6.44140625" style="293" bestFit="1" customWidth="1"/>
    <col min="138" max="138" width="7.33203125" style="293" bestFit="1" customWidth="1"/>
    <col min="139" max="139" width="11.44140625" style="293" bestFit="1" customWidth="1"/>
    <col min="140" max="140" width="12.44140625" style="295" bestFit="1" customWidth="1"/>
    <col min="141" max="141" width="8.88671875" style="293" bestFit="1" customWidth="1"/>
    <col min="142" max="142" width="18.5546875" style="293" bestFit="1" customWidth="1"/>
    <col min="143" max="143" width="6.44140625" style="293" bestFit="1" customWidth="1"/>
    <col min="144" max="144" width="7.33203125" style="293" bestFit="1" customWidth="1"/>
    <col min="145" max="145" width="11.44140625" style="293" bestFit="1" customWidth="1"/>
    <col min="146" max="146" width="12.44140625" style="295" bestFit="1" customWidth="1"/>
    <col min="147" max="147" width="8.88671875" style="293" bestFit="1" customWidth="1"/>
    <col min="148" max="148" width="18.5546875" style="293" bestFit="1" customWidth="1"/>
    <col min="149" max="149" width="6.44140625" style="293" bestFit="1" customWidth="1"/>
    <col min="150" max="150" width="7.33203125" style="293" bestFit="1" customWidth="1"/>
    <col min="151" max="151" width="11.44140625" style="293" bestFit="1" customWidth="1"/>
    <col min="152" max="152" width="12.44140625" style="295" bestFit="1" customWidth="1"/>
    <col min="153" max="153" width="8.88671875" style="293" bestFit="1" customWidth="1"/>
    <col min="154" max="154" width="18.5546875" style="293" bestFit="1" customWidth="1"/>
    <col min="155" max="155" width="6.44140625" style="293" bestFit="1" customWidth="1"/>
    <col min="156" max="156" width="7.33203125" style="293" bestFit="1" customWidth="1"/>
    <col min="157" max="157" width="11.44140625" style="293" bestFit="1" customWidth="1"/>
    <col min="158" max="158" width="12.44140625" style="295" bestFit="1" customWidth="1"/>
    <col min="159" max="159" width="8.88671875" style="293" bestFit="1" customWidth="1"/>
    <col min="160" max="160" width="18.5546875" style="293" bestFit="1" customWidth="1"/>
    <col min="161" max="161" width="6.44140625" style="293" bestFit="1" customWidth="1"/>
    <col min="162" max="162" width="7.33203125" style="293" bestFit="1" customWidth="1"/>
    <col min="163" max="163" width="11.44140625" style="293" bestFit="1" customWidth="1"/>
    <col min="164" max="164" width="12.44140625" style="295" bestFit="1" customWidth="1"/>
    <col min="165" max="165" width="8.88671875" style="293" bestFit="1" customWidth="1"/>
    <col min="166" max="166" width="18.5546875" style="293" bestFit="1" customWidth="1"/>
    <col min="167" max="167" width="6.44140625" style="293" bestFit="1" customWidth="1"/>
    <col min="168" max="168" width="8.88671875"/>
    <col min="169" max="169" width="11.44140625" style="292" bestFit="1" customWidth="1"/>
    <col min="170" max="170" width="12.33203125" style="292" bestFit="1" customWidth="1"/>
    <col min="171" max="171" width="10.88671875" style="292" bestFit="1" customWidth="1"/>
    <col min="172" max="172" width="17.33203125" style="292" bestFit="1" customWidth="1"/>
    <col min="173" max="173" width="6" style="292" customWidth="1"/>
    <col min="174" max="174" width="8.88671875"/>
    <col min="175" max="175" width="11.44140625" style="292" bestFit="1" customWidth="1"/>
    <col min="176" max="176" width="12.33203125" style="292" bestFit="1" customWidth="1"/>
    <col min="177" max="177" width="10.88671875" style="292" bestFit="1" customWidth="1"/>
    <col min="178" max="178" width="17.33203125" style="292" bestFit="1" customWidth="1"/>
    <col min="179" max="179" width="5.44140625" style="292" customWidth="1"/>
    <col min="180" max="180" width="15.6640625" style="293" bestFit="1" customWidth="1"/>
    <col min="181" max="16384" width="9.109375" style="292"/>
  </cols>
  <sheetData>
    <row r="1" spans="1:180" ht="18" x14ac:dyDescent="0.35">
      <c r="B1" s="537" t="s">
        <v>96</v>
      </c>
      <c r="F1" s="294"/>
    </row>
    <row r="2" spans="1:180" ht="15" thickBot="1" x14ac:dyDescent="0.35">
      <c r="AW2" s="296"/>
      <c r="BK2" s="296"/>
      <c r="FL2" s="4"/>
      <c r="FM2" s="556"/>
      <c r="FN2" s="556"/>
      <c r="FO2" s="556"/>
      <c r="FP2" s="556"/>
      <c r="FQ2" s="556"/>
      <c r="FR2" s="4"/>
      <c r="FS2" s="556"/>
      <c r="FT2" s="556"/>
      <c r="FU2" s="556"/>
      <c r="FV2" s="556"/>
      <c r="FW2" s="556"/>
    </row>
    <row r="3" spans="1:180" ht="15" thickBot="1" x14ac:dyDescent="0.35">
      <c r="A3" s="297" t="s">
        <v>0</v>
      </c>
      <c r="B3" s="298" t="s">
        <v>55</v>
      </c>
      <c r="C3" s="299" t="s">
        <v>33</v>
      </c>
      <c r="D3" s="300"/>
      <c r="E3" s="297" t="s">
        <v>80</v>
      </c>
      <c r="F3" s="298" t="s">
        <v>23</v>
      </c>
      <c r="G3" s="298" t="s">
        <v>97</v>
      </c>
      <c r="H3" s="298" t="s">
        <v>78</v>
      </c>
      <c r="I3" s="298" t="s">
        <v>79</v>
      </c>
      <c r="J3" s="299" t="s">
        <v>95</v>
      </c>
      <c r="K3" s="301"/>
      <c r="L3" s="297" t="s">
        <v>81</v>
      </c>
      <c r="M3" s="298" t="s">
        <v>23</v>
      </c>
      <c r="N3" s="302" t="s">
        <v>97</v>
      </c>
      <c r="O3" s="298" t="s">
        <v>78</v>
      </c>
      <c r="P3" s="303" t="s">
        <v>79</v>
      </c>
      <c r="Q3" s="299" t="s">
        <v>95</v>
      </c>
      <c r="R3" s="301"/>
      <c r="S3" s="297" t="s">
        <v>82</v>
      </c>
      <c r="T3" s="298" t="s">
        <v>23</v>
      </c>
      <c r="U3" s="302" t="s">
        <v>97</v>
      </c>
      <c r="V3" s="298" t="s">
        <v>78</v>
      </c>
      <c r="W3" s="303" t="s">
        <v>79</v>
      </c>
      <c r="X3" s="299" t="s">
        <v>95</v>
      </c>
      <c r="Y3" s="301"/>
      <c r="Z3" s="297" t="s">
        <v>83</v>
      </c>
      <c r="AA3" s="298" t="s">
        <v>23</v>
      </c>
      <c r="AB3" s="302" t="s">
        <v>97</v>
      </c>
      <c r="AC3" s="298" t="s">
        <v>78</v>
      </c>
      <c r="AD3" s="303" t="s">
        <v>79</v>
      </c>
      <c r="AE3" s="299" t="s">
        <v>95</v>
      </c>
      <c r="AF3" s="301"/>
      <c r="AG3" s="297" t="s">
        <v>84</v>
      </c>
      <c r="AH3" s="298" t="s">
        <v>23</v>
      </c>
      <c r="AI3" s="302" t="s">
        <v>97</v>
      </c>
      <c r="AJ3" s="298" t="s">
        <v>78</v>
      </c>
      <c r="AK3" s="303" t="s">
        <v>79</v>
      </c>
      <c r="AL3" s="299" t="s">
        <v>95</v>
      </c>
      <c r="AM3" s="301"/>
      <c r="AN3" s="297" t="s">
        <v>85</v>
      </c>
      <c r="AO3" s="298" t="s">
        <v>23</v>
      </c>
      <c r="AP3" s="302" t="s">
        <v>97</v>
      </c>
      <c r="AQ3" s="298" t="s">
        <v>78</v>
      </c>
      <c r="AR3" s="303" t="s">
        <v>79</v>
      </c>
      <c r="AS3" s="299" t="s">
        <v>95</v>
      </c>
      <c r="AT3" s="301"/>
      <c r="AU3" s="297" t="s">
        <v>86</v>
      </c>
      <c r="AV3" s="298" t="s">
        <v>23</v>
      </c>
      <c r="AW3" s="302" t="s">
        <v>97</v>
      </c>
      <c r="AX3" s="298" t="s">
        <v>78</v>
      </c>
      <c r="AY3" s="303" t="s">
        <v>79</v>
      </c>
      <c r="AZ3" s="299" t="s">
        <v>95</v>
      </c>
      <c r="BA3" s="301"/>
      <c r="BB3" s="297" t="s">
        <v>87</v>
      </c>
      <c r="BC3" s="298" t="s">
        <v>23</v>
      </c>
      <c r="BD3" s="302" t="s">
        <v>97</v>
      </c>
      <c r="BE3" s="298" t="s">
        <v>78</v>
      </c>
      <c r="BF3" s="303" t="s">
        <v>79</v>
      </c>
      <c r="BG3" s="299" t="s">
        <v>95</v>
      </c>
      <c r="BH3" s="301"/>
      <c r="BI3" s="297" t="s">
        <v>88</v>
      </c>
      <c r="BJ3" s="298" t="s">
        <v>23</v>
      </c>
      <c r="BK3" s="302" t="s">
        <v>97</v>
      </c>
      <c r="BL3" s="298" t="s">
        <v>78</v>
      </c>
      <c r="BM3" s="303" t="s">
        <v>79</v>
      </c>
      <c r="BN3" s="299" t="s">
        <v>95</v>
      </c>
      <c r="BO3" s="301"/>
      <c r="BP3" s="297" t="s">
        <v>89</v>
      </c>
      <c r="BQ3" s="298" t="s">
        <v>23</v>
      </c>
      <c r="BR3" s="302" t="s">
        <v>97</v>
      </c>
      <c r="BS3" s="298" t="s">
        <v>78</v>
      </c>
      <c r="BT3" s="303" t="s">
        <v>79</v>
      </c>
      <c r="BU3" s="299" t="s">
        <v>95</v>
      </c>
      <c r="BV3" s="301"/>
      <c r="BW3" s="297" t="s">
        <v>90</v>
      </c>
      <c r="BX3" s="298" t="s">
        <v>23</v>
      </c>
      <c r="BY3" s="302" t="s">
        <v>97</v>
      </c>
      <c r="BZ3" s="298" t="s">
        <v>78</v>
      </c>
      <c r="CA3" s="303" t="s">
        <v>79</v>
      </c>
      <c r="CB3" s="299" t="s">
        <v>95</v>
      </c>
      <c r="CC3" s="301"/>
      <c r="CD3" s="297" t="s">
        <v>91</v>
      </c>
      <c r="CE3" s="298" t="s">
        <v>23</v>
      </c>
      <c r="CF3" s="302" t="s">
        <v>97</v>
      </c>
      <c r="CG3" s="298" t="s">
        <v>78</v>
      </c>
      <c r="CH3" s="303" t="s">
        <v>79</v>
      </c>
      <c r="CI3" s="299" t="s">
        <v>95</v>
      </c>
      <c r="CJ3" s="301"/>
      <c r="CK3" s="297" t="s">
        <v>92</v>
      </c>
      <c r="CL3" s="298" t="s">
        <v>23</v>
      </c>
      <c r="CM3" s="302" t="s">
        <v>97</v>
      </c>
      <c r="CN3" s="298" t="s">
        <v>78</v>
      </c>
      <c r="CO3" s="303" t="s">
        <v>79</v>
      </c>
      <c r="CP3" s="299" t="s">
        <v>95</v>
      </c>
      <c r="CQ3" s="301"/>
      <c r="CR3" s="297" t="s">
        <v>93</v>
      </c>
      <c r="CS3" s="298" t="s">
        <v>23</v>
      </c>
      <c r="CT3" s="302" t="s">
        <v>97</v>
      </c>
      <c r="CU3" s="298" t="s">
        <v>78</v>
      </c>
      <c r="CV3" s="303" t="s">
        <v>79</v>
      </c>
      <c r="CW3" s="299" t="s">
        <v>95</v>
      </c>
      <c r="CX3" s="297" t="s">
        <v>170</v>
      </c>
      <c r="CY3" s="298" t="s">
        <v>23</v>
      </c>
      <c r="CZ3" s="302" t="s">
        <v>97</v>
      </c>
      <c r="DA3" s="298" t="s">
        <v>78</v>
      </c>
      <c r="DB3" s="303" t="s">
        <v>79</v>
      </c>
      <c r="DC3" s="299" t="s">
        <v>95</v>
      </c>
      <c r="DD3" s="297" t="s">
        <v>172</v>
      </c>
      <c r="DE3" s="298" t="s">
        <v>23</v>
      </c>
      <c r="DF3" s="302" t="s">
        <v>97</v>
      </c>
      <c r="DG3" s="298" t="s">
        <v>78</v>
      </c>
      <c r="DH3" s="303" t="s">
        <v>79</v>
      </c>
      <c r="DI3" s="299" t="s">
        <v>95</v>
      </c>
      <c r="DJ3" s="297" t="s">
        <v>171</v>
      </c>
      <c r="DK3" s="298" t="s">
        <v>23</v>
      </c>
      <c r="DL3" s="302" t="s">
        <v>97</v>
      </c>
      <c r="DM3" s="298" t="s">
        <v>78</v>
      </c>
      <c r="DN3" s="303" t="s">
        <v>79</v>
      </c>
      <c r="DO3" s="299" t="s">
        <v>95</v>
      </c>
      <c r="DP3" s="297" t="s">
        <v>173</v>
      </c>
      <c r="DQ3" s="298" t="s">
        <v>23</v>
      </c>
      <c r="DR3" s="302" t="s">
        <v>97</v>
      </c>
      <c r="DS3" s="298" t="s">
        <v>78</v>
      </c>
      <c r="DT3" s="303" t="s">
        <v>79</v>
      </c>
      <c r="DU3" s="299" t="s">
        <v>95</v>
      </c>
      <c r="DV3" s="297" t="s">
        <v>177</v>
      </c>
      <c r="DW3" s="298" t="s">
        <v>23</v>
      </c>
      <c r="DX3" s="302" t="s">
        <v>97</v>
      </c>
      <c r="DY3" s="298" t="s">
        <v>78</v>
      </c>
      <c r="DZ3" s="303" t="s">
        <v>79</v>
      </c>
      <c r="EA3" s="299" t="s">
        <v>95</v>
      </c>
      <c r="EB3" s="297" t="s">
        <v>176</v>
      </c>
      <c r="EC3" s="298" t="s">
        <v>23</v>
      </c>
      <c r="ED3" s="302" t="s">
        <v>97</v>
      </c>
      <c r="EE3" s="298" t="s">
        <v>78</v>
      </c>
      <c r="EF3" s="303" t="s">
        <v>79</v>
      </c>
      <c r="EG3" s="299" t="s">
        <v>95</v>
      </c>
      <c r="EH3" s="297" t="s">
        <v>178</v>
      </c>
      <c r="EI3" s="298" t="s">
        <v>23</v>
      </c>
      <c r="EJ3" s="302" t="s">
        <v>97</v>
      </c>
      <c r="EK3" s="298" t="s">
        <v>78</v>
      </c>
      <c r="EL3" s="303" t="s">
        <v>79</v>
      </c>
      <c r="EM3" s="299" t="s">
        <v>95</v>
      </c>
      <c r="EN3" s="297" t="s">
        <v>179</v>
      </c>
      <c r="EO3" s="298" t="s">
        <v>23</v>
      </c>
      <c r="EP3" s="302" t="s">
        <v>97</v>
      </c>
      <c r="EQ3" s="298" t="s">
        <v>78</v>
      </c>
      <c r="ER3" s="303" t="s">
        <v>79</v>
      </c>
      <c r="ES3" s="299" t="s">
        <v>95</v>
      </c>
      <c r="ET3" s="297" t="s">
        <v>180</v>
      </c>
      <c r="EU3" s="298" t="s">
        <v>23</v>
      </c>
      <c r="EV3" s="302" t="s">
        <v>97</v>
      </c>
      <c r="EW3" s="298" t="s">
        <v>78</v>
      </c>
      <c r="EX3" s="303" t="s">
        <v>79</v>
      </c>
      <c r="EY3" s="299" t="s">
        <v>95</v>
      </c>
      <c r="EZ3" s="297" t="s">
        <v>181</v>
      </c>
      <c r="FA3" s="298" t="s">
        <v>23</v>
      </c>
      <c r="FB3" s="302" t="s">
        <v>97</v>
      </c>
      <c r="FC3" s="298" t="s">
        <v>78</v>
      </c>
      <c r="FD3" s="303" t="s">
        <v>79</v>
      </c>
      <c r="FE3" s="299" t="s">
        <v>95</v>
      </c>
      <c r="FF3" s="297" t="s">
        <v>182</v>
      </c>
      <c r="FG3" s="298" t="s">
        <v>23</v>
      </c>
      <c r="FH3" s="302" t="s">
        <v>97</v>
      </c>
      <c r="FI3" s="298" t="s">
        <v>78</v>
      </c>
      <c r="FJ3" s="303" t="s">
        <v>79</v>
      </c>
      <c r="FK3" s="299" t="s">
        <v>95</v>
      </c>
      <c r="FL3" s="561" t="s">
        <v>196</v>
      </c>
      <c r="FM3" s="298" t="s">
        <v>23</v>
      </c>
      <c r="FN3" s="302" t="s">
        <v>97</v>
      </c>
      <c r="FO3" s="298" t="s">
        <v>78</v>
      </c>
      <c r="FP3" s="298" t="s">
        <v>79</v>
      </c>
      <c r="FQ3" s="299" t="s">
        <v>95</v>
      </c>
      <c r="FR3" s="557" t="s">
        <v>197</v>
      </c>
      <c r="FS3" s="554" t="s">
        <v>23</v>
      </c>
      <c r="FT3" s="555" t="s">
        <v>97</v>
      </c>
      <c r="FU3" s="554" t="s">
        <v>78</v>
      </c>
      <c r="FV3" s="554" t="s">
        <v>79</v>
      </c>
      <c r="FW3" s="554" t="s">
        <v>95</v>
      </c>
      <c r="FX3" s="544" t="s">
        <v>94</v>
      </c>
    </row>
    <row r="4" spans="1:180" x14ac:dyDescent="0.3">
      <c r="A4" s="304"/>
    </row>
    <row r="5" spans="1:180" x14ac:dyDescent="0.3">
      <c r="A5" s="319">
        <v>2254</v>
      </c>
      <c r="B5" s="633"/>
      <c r="C5" s="320" t="s">
        <v>40</v>
      </c>
      <c r="D5" s="321"/>
      <c r="E5" s="270">
        <v>19375</v>
      </c>
      <c r="F5" s="314">
        <v>19.129899999999999</v>
      </c>
      <c r="G5" s="315">
        <v>11775.75</v>
      </c>
      <c r="H5" s="316">
        <v>45596</v>
      </c>
      <c r="I5" s="317">
        <f>IF(F5=0,"",IF(F5&lt;=Consolidação!H7,Consolidação!H$4,IF(F5&lt;=Consolidação!H7+Consolidação!K7,Consolidação!K$4,IF(F5&lt;=Consolidação!H7+Consolidação!K7+Consolidação!N7,Consolidação!N$4,IF(F5&lt;=Consolidação!H7+Consolidação!K7+Consolidação!N7+Consolidação!Q7,Consolidação!Q$4,IF(F5&lt;=Consolidação!H7+Consolidação!K7+Consolidação!N7+Consolidação!Q7+Consolidação!T7,Consolidação!T$4,IF(F5&lt;=Consolidação!H7+Consolidação!K7+Consolidação!N7+Consolidação!Q7+Consolidação!T7+Consolidação!W7,Consolidação!W$4,IF(F5&lt;=Consolidação!H7+Consolidação!K7+Consolidação!N7+Consolidação!Q7+Consolidação!T7+Consolidação!W7+Consolidação!Z7,Consolidação!Z$4,IF(F5&lt;=Consolidação!H7+Consolidação!K7+Consolidação!N7+Consolidação!Q7+Consolidação!T7+Consolidação!W7+Consolidação!Z7+Consolidação!AC7,Consolidação!AC$4,IF(F5&lt;=Consolidação!H7+Consolidação!K7+Consolidação!N7+Consolidação!Q7+Consolidação!T7+Consolidação!W7+Consolidação!Z7+Consolidação!AC7+Consolidação!AF7,Consolidação!AF$4,IF(F5&lt;=Consolidação!H7+Consolidação!K7+Consolidação!N7+Consolidação!Q7+Consolidação!T7+Consolidação!W7+Consolidação!Z7+Consolidação!AC7+Consolidação!AF7+Consolidação!AI7,Consolidação!AI$4,IF(F5&lt;=Consolidação!H7+Consolidação!K7+Consolidação!N7+Consolidação!Q7+Consolidação!T7+Consolidação!W7+Consolidação!Z7+Consolidação!AC7+Consolidação!AF7+Consolidação!AI7+Consolidação!AL7,Consolidação!AL$4,IF(F5&lt;=Consolidação!H7+Consolidação!K7+Consolidação!N7+Consolidação!Q7+Consolidação!T7+Consolidação!W7+Consolidação!Z7+Consolidação!AC7+Consolidação!AF7+Consolidação!AI7+Consolidação!AL7+Consolidação!AO7,Consolidação!AO$4,IF(F5&lt;=Consolidação!H7+Consolidação!K7+Consolidação!N7+Consolidação!Q7+Consolidação!T7+Consolidação!W7+Consolidação!Z7+Consolidação!AC7+Consolidação!AF7+Consolidação!AI7+Consolidação!AL7+Consolidação!AO7+Consolidação!AR7,Consolidação!AR$4,IF(F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>45413</v>
      </c>
      <c r="J5" s="318" t="str">
        <f t="shared" ref="J5:J10" si="0">IF(I5="","",IF(I5="SEM PREVISÃO","û",IF(I5="CONSUMO PARCIAL","û",IF(H5&lt;I5+90,"û","ü"))))</f>
        <v>ü</v>
      </c>
      <c r="K5" s="312"/>
      <c r="L5" s="270">
        <v>19376</v>
      </c>
      <c r="M5" s="314">
        <v>57.89</v>
      </c>
      <c r="N5" s="315">
        <v>11775.75</v>
      </c>
      <c r="O5" s="316">
        <v>45596</v>
      </c>
      <c r="P5" s="317" t="str">
        <f>IF(M5=0,"",IF(F5+M5&lt;=Consolidação!H7,Consolidação!$H$4,IF(F5+M5&lt;=Consolidação!H7+Consolidação!K7,Consolidação!$K$4,IF(F5+M5&lt;=Consolidação!H7+Consolidação!K7+Consolidação!N7,Consolidação!$N$4,IF(F5+M5&lt;=Consolidação!H7+Consolidação!K7+Consolidação!N7+Consolidação!Q7,Consolidação!$Q$4,IF(F5+M5&lt;=Consolidação!H7+Consolidação!K7+Consolidação!N7+Consolidação!Q7+Consolidação!T7,Consolidação!$T$4,IF(F5+M5&lt;=Consolidação!H7+Consolidação!K7+Consolidação!N7+Consolidação!Q7+Consolidação!T7+Consolidação!W7,Consolidação!$W$4,IF(F5+M5&lt;=Consolidação!H7+Consolidação!K7+Consolidação!N7+Consolidação!Q7+Consolidação!T7+Consolidação!W7+Consolidação!Z7,Consolidação!$Z$4,IF(F5+M5&lt;=Consolidação!H7+Consolidação!K7+Consolidação!N7+Consolidação!Q7+Consolidação!T7+Consolidação!W7+Consolidação!Z7+Consolidação!AC7,Consolidação!$AC$4,IF(F5+M5&lt;=Consolidação!H7+Consolidação!K7+Consolidação!N7+Consolidação!Q7+Consolidação!T7+Consolidação!W7+Consolidação!Z7+Consolidação!AC7+Consolidação!AF7,Consolidação!$AF$4,IF(F5+M5&lt;=Consolidação!H7+Consolidação!K7+Consolidação!N7+Consolidação!Q7+Consolidação!T7+Consolidação!W7+Consolidação!Z7+Consolidação!AC7+Consolidação!AF7+Consolidação!AI7,Consolidação!$AI$4,IF(F5+M5&lt;=Consolidação!H7+Consolidação!K7+Consolidação!N7+Consolidação!Q7+Consolidação!T7+Consolidação!W7+Consolidação!Z7+Consolidação!AC7+Consolidação!AF7+Consolidação!AI7+Consolidação!AL7,Consolidação!$AL$4,IF(F5+M5&lt;=Consolidação!H7+Consolidação!K7+Consolidação!N7+Consolidação!Q7+Consolidação!T7+Consolidação!W7+Consolidação!Z7+Consolidação!AC7+Consolidação!AF7+Consolidação!AI7+Consolidação!AL7+Consolidação!AO7,Consolidação!$AO$4,IF(F5+M5&lt;=Consolidação!H7+Consolidação!K7+Consolidação!N7+Consolidação!Q7+Consolidação!T7+Consolidação!W7+Consolidação!Z7+Consolidação!AC7+Consolidação!AF7+Consolidação!AI7+Consolidação!AL7+Consolidação!AO7+Consolidação!AR7,Consolidação!$AR$4,IF(F5+M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&lt;Consolidação!H7+Consolidação!K7+Consolidação!N7+Consolidação!Q7+Consolidação!T7+Consolidação!W7+Consolidação!Z7+Consolidação!AC7+Consolidação!AF7+Consolidação!AI7+Consolidação!AL7+Consolidação!AO7+Consolidação!AR7+Consolidação!AU7,F5+M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>CONSUMO PARCIAL</v>
      </c>
      <c r="Q5" s="318" t="str">
        <f t="shared" ref="Q5:Q10" si="1">IF(P5="","",IF(P5="SEM PREVISÃO","û",IF(P5="CONSUMO PARCIAL","û",IF(O5&lt;P5+90,"û","ü"))))</f>
        <v>û</v>
      </c>
      <c r="R5" s="312"/>
      <c r="S5" s="270">
        <v>19377</v>
      </c>
      <c r="T5" s="314">
        <v>32.555</v>
      </c>
      <c r="U5" s="315">
        <v>11775.75</v>
      </c>
      <c r="V5" s="316">
        <v>45596</v>
      </c>
      <c r="W5" s="317" t="str">
        <f>IF(T5=0,"",IF(F5+M5+T5&lt;=Consolidação!H7,Consolidação!$H$4,IF(F5+M5+T5&lt;=Consolidação!H7+Consolidação!K7,Consolidação!$K$4,IF(F5+M5+T5&lt;=Consolidação!H7+Consolidação!K7+Consolidação!N7,Consolidação!$N$4,IF(F5+M5+T5&lt;=Consolidação!H7+Consolidação!K7+Consolidação!N7+Consolidação!Q7,Consolidação!$Q$4,IF(F5+M5+T5&lt;=Consolidação!H7+Consolidação!K7+Consolidação!N7+Consolidação!Q7+Consolidação!T7,Consolidação!$T$4,IF(F5+M5+T5&lt;=Consolidação!H7+Consolidação!K7+Consolidação!N7+Consolidação!Q7+Consolidação!T7+Consolidação!W7,Consolidação!$W$4,IF(F5+M5+T5&lt;=Consolidação!H7+Consolidação!K7+Consolidação!N7+Consolidação!Q7+Consolidação!T7+Consolidação!W7+Consolidação!Z7,Consolidação!$Z$4,IF(F5+M5+T5&lt;=Consolidação!H7+Consolidação!K7+Consolidação!N7+Consolidação!Q7+Consolidação!T7+Consolidação!W7+Consolidação!Z7+Consolidação!AC7,Consolidação!$AC$4,IF(F5+M5+T5&lt;=Consolidação!H7+Consolidação!K7+Consolidação!N7+Consolidação!Q7+Consolidação!T7+Consolidação!W7+Consolidação!Z7+Consolidação!AC7+Consolidação!AF7,Consolidação!$AF$4,IF(F5+M5+T5&lt;=Consolidação!H7+Consolidação!K7+Consolidação!N7+Consolidação!Q7+Consolidação!T7+Consolidação!W7+Consolidação!Z7+Consolidação!AC7+Consolidação!AF7+Consolidação!AI7,Consolidação!$AI$4,IF(F5+M5+T5&lt;=Consolidação!H7+Consolidação!K7+Consolidação!N7+Consolidação!Q7+Consolidação!T7+Consolidação!W7+Consolidação!Z7+Consolidação!AC7+Consolidação!AF7+Consolidação!AI7+Consolidação!AL7,Consolidação!$AL$4,IF(F5+M5+T5&lt;=Consolidação!H7+Consolidação!K7+Consolidação!N7+Consolidação!Q7+Consolidação!T7+Consolidação!W7+Consolidação!Z7+Consolidação!AC7+Consolidação!AF7+Consolidação!AI7+Consolidação!AL7+Consolidação!AO7,Consolidação!$AO$4,IF(F5+M5+T5&lt;=Consolidação!H7+Consolidação!K7+Consolidação!N7+Consolidação!Q7+Consolidação!T7+Consolidação!W7+Consolidação!Z7+Consolidação!AC7+Consolidação!AF7+Consolidação!AI7+Consolidação!AL7+Consolidação!AO7+Consolidação!AR7,Consolidação!$AR$4,IF(F5+M5+T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+M5&lt;Consolidação!H7+Consolidação!K7+Consolidação!N7+Consolidação!Q7+Consolidação!T7+Consolidação!W7+Consolidação!Z7+Consolidação!AC7+Consolidação!AF7+Consolidação!AI7+Consolidação!AL7+Consolidação!AO7+Consolidação!AR7+Consolidação!AU7,F5+M5+T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>SEM PREVISÃO</v>
      </c>
      <c r="X5" s="318" t="str">
        <f t="shared" ref="X5:X10" si="2">IF(W5="","",IF(W5="SEM PREVISÃO","û",IF(W5="CONSUMO PARCIAL","û",IF(V5&lt;W5+90,"û","ü"))))</f>
        <v>û</v>
      </c>
      <c r="Y5" s="312"/>
      <c r="Z5" s="270"/>
      <c r="AA5" s="314"/>
      <c r="AB5" s="315"/>
      <c r="AC5" s="316"/>
      <c r="AD5" s="317" t="str">
        <f>IF(AA5=0,"",IF(F5+M5+T5+AA5&lt;=Consolidação!H7,Consolidação!$H$4,IF(F5+M5+T5+AA5&lt;=Consolidação!H7+Consolidação!K7,Consolidação!$K$4,IF(F5+M5+T5+AA5&lt;=Consolidação!H7+Consolidação!K7+Consolidação!N7,Consolidação!$N$4,IF(F5+M5+T5+AA5&lt;=Consolidação!H7+Consolidação!K7+Consolidação!N7+Consolidação!Q7,Consolidação!$Q$4,IF(F5+M5+T5+AA5&lt;=Consolidação!H7+Consolidação!K7+Consolidação!N7+Consolidação!Q7+Consolidação!T7,Consolidação!$T$4,IF(F5+M5+T5+AA5&lt;=Consolidação!H7+Consolidação!K7+Consolidação!N7+Consolidação!Q7+Consolidação!T7+Consolidação!W7,Consolidação!$W$4,IF(F5+M5+T5+AA5&lt;=Consolidação!H7+Consolidação!K7+Consolidação!N7+Consolidação!Q7+Consolidação!T7+Consolidação!W7+Consolidação!Z7,Consolidação!$Z$4,IF(F5+M5+T5+AA5&lt;=Consolidação!H7+Consolidação!K7+Consolidação!N7+Consolidação!Q7+Consolidação!T7+Consolidação!W7+Consolidação!Z7+Consolidação!AC7,Consolidação!$AC$4,IF(F5+M5+T5+AA5&lt;=Consolidação!H7+Consolidação!K7+Consolidação!N7+Consolidação!Q7+Consolidação!T7+Consolidação!W7+Consolidação!Z7+Consolidação!AC7+Consolidação!AF7,Consolidação!$AF$4,IF(F5+M5+T5+AA5&lt;=Consolidação!H7+Consolidação!K7+Consolidação!N7+Consolidação!Q7+Consolidação!T7+Consolidação!W7+Consolidação!Z7+Consolidação!AC7+Consolidação!AF7+Consolidação!AI7,Consolidação!$AI$4,IF(F5+M5+T5+AA5&lt;=Consolidação!H7+Consolidação!K7+Consolidação!N7+Consolidação!Q7+Consolidação!T7+Consolidação!W7+Consolidação!Z7+Consolidação!AC7+Consolidação!AF7+Consolidação!AI7+Consolidação!AL7,Consolidação!$AL$4,IF(F5+M5+T5+AA5&lt;=Consolidação!H7+Consolidação!K7+Consolidação!N7+Consolidação!Q7+Consolidação!T7+Consolidação!W7+Consolidação!Z7+Consolidação!AC7+Consolidação!AF7+Consolidação!AI7+Consolidação!AL7+Consolidação!AO7,Consolidação!$AO$4,IF(F5+M5+T5+AA5&lt;=Consolidação!H7+Consolidação!K7+Consolidação!N7+Consolidação!Q7+Consolidação!T7+Consolidação!W7+Consolidação!Z7+Consolidação!AC7+Consolidação!AF7+Consolidação!AI7+Consolidação!AL7+Consolidação!AO7+Consolidação!AR7,Consolidação!AR6,IF(F5+M5+T5+AA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+M5+T5&lt;Consolidação!H7+Consolidação!K7+Consolidação!N7+Consolidação!Q7+Consolidação!T7+Consolidação!W7+Consolidação!Z7+Consolidação!AC7+Consolidação!AF7+Consolidação!AI7+Consolidação!AL7+Consolidação!AO7+Consolidação!AR7+Consolidação!AU7,F5+M5+T5+AA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/>
      </c>
      <c r="AE5" s="318" t="str">
        <f t="shared" ref="AE5:AE14" si="3">IF(AD5="","",IF(AD5="SEM PREVISÃO","û",IF(AD5="CONSUMO PARCIAL","û",IF(AC5&lt;AD5+90,"û","ü"))))</f>
        <v/>
      </c>
      <c r="AF5" s="312"/>
      <c r="AG5" s="270"/>
      <c r="AH5" s="314"/>
      <c r="AI5" s="315"/>
      <c r="AJ5" s="316"/>
      <c r="AK5" s="317" t="str">
        <f>IF(AH5=0,"",IF(F5+M5+T5+AA5+AH5&lt;=Consolidação!H7,Consolidação!$H$4,IF(F5+M5+T5+AA5+AH5&lt;=Consolidação!H7+Consolidação!K7,Consolidação!$K$4,IF(F5+M5+T5+AA5+AH5&lt;=Consolidação!H7+Consolidação!K7+Consolidação!N7,Consolidação!$N$4,IF(F5+M5+T5+AA5+AH5&lt;=Consolidação!H7+Consolidação!K7+Consolidação!N7+Consolidação!Q7,Consolidação!$Q$4,IF(F5+M5+T5+AA5+AH5&lt;=Consolidação!H7+Consolidação!K7+Consolidação!N7+Consolidação!Q7+Consolidação!T7,Consolidação!$T$4,IF(F5+M5+T5+AA5+AH5&lt;=Consolidação!H7+Consolidação!K7+Consolidação!N7+Consolidação!Q7+Consolidação!T7+Consolidação!W7,Consolidação!$W$4,IF(F5+M5+T5+AA5+AH5&lt;=Consolidação!H7+Consolidação!K7+Consolidação!N7+Consolidação!Q7+Consolidação!T7+Consolidação!W7+Consolidação!Z7,Consolidação!$Z$4,IF(F5+M5+T5+AA5+AH5&lt;=Consolidação!H7+Consolidação!K7+Consolidação!N7+Consolidação!Q7+Consolidação!T7+Consolidação!W7+Consolidação!Z7+Consolidação!AC7,Consolidação!$AC$4,IF(F5+M5+T5+AA5+AH5&lt;=Consolidação!H7+Consolidação!K7+Consolidação!N7+Consolidação!Q7+Consolidação!T7+Consolidação!W7+Consolidação!Z7+Consolidação!AC7+Consolidação!AF7,Consolidação!$AF$4,IF(F5+M5+T5+AA5+AH5&lt;=Consolidação!H7+Consolidação!K7+Consolidação!N7+Consolidação!Q7+Consolidação!T7+Consolidação!W7+Consolidação!Z7+Consolidação!AC7+Consolidação!AF7+Consolidação!AI7,Consolidação!$AI$4,IF(F5+M5+T5+AA5+AH5&lt;=Consolidação!H7+Consolidação!K7+Consolidação!N7+Consolidação!Q7+Consolidação!T7+Consolidação!W7+Consolidação!Z7+Consolidação!AC7+Consolidação!AF7+Consolidação!AI7+Consolidação!AL7,Consolidação!$AL$4,IF(F5+M5+T5+AA5+AH5&lt;=Consolidação!H7+Consolidação!K7+Consolidação!N7+Consolidação!Q7+Consolidação!T7+Consolidação!W7+Consolidação!Z7+Consolidação!AC7+Consolidação!AF7+Consolidação!AI7+Consolidação!AL7+Consolidação!AO7,Consolidação!$AO$4,IF(F5+M5+T5+AA5+AH5&lt;=Consolidação!H7+Consolidação!K7+Consolidação!N7+Consolidação!Q7+Consolidação!T7+Consolidação!W7+Consolidação!Z7+Consolidação!AC7+Consolidação!AF7+Consolidação!AI7+Consolidação!AL7+Consolidação!AO7+Consolidação!AR7,Consolidação!$AR$4,IF(F5+M5+T5+AA5+AH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+M5+T5+AA5&lt;Consolidação!H7+Consolidação!K7+Consolidação!N7+Consolidação!Q7+Consolidação!T7+Consolidação!W7+Consolidação!Z7+Consolidação!AC7+Consolidação!AF7+Consolidação!AI7+Consolidação!AL7+Consolidação!AO7+Consolidação!AR7+Consolidação!AU7,F5+M5+T5+AA5+AH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/>
      </c>
      <c r="AL5" s="318" t="str">
        <f t="shared" ref="AL5:AL14" si="4">IF(AK5="","",IF(AK5="SEM PREVISÃO","û",IF(AK5="CONSUMO PARCIAL","û",IF(AJ5&lt;AK5+90,"û","ü"))))</f>
        <v/>
      </c>
      <c r="AM5" s="312"/>
      <c r="AN5" s="270"/>
      <c r="AO5" s="314"/>
      <c r="AP5" s="315"/>
      <c r="AQ5" s="316"/>
      <c r="AR5" s="317" t="str">
        <f>IF(AO5=0,"",IF(F5+M5+T5+AA5+AH5+AO5&lt;=Consolidação!H7,Consolidação!$H$4,IF(F5+M5+T5+AA5+AH5+AO5&lt;=Consolidação!H7+Consolidação!K7,Consolidação!$K$4,IF(F5+M5+T5+AA5+AH5+AO5&lt;=Consolidação!H7+Consolidação!K7+Consolidação!N7,Consolidação!$N$4,IF(F5+M5+T5+AA5+AH5+AO5&lt;=Consolidação!H7+Consolidação!K7+Consolidação!N7+Consolidação!Q7,Consolidação!$Q$4,IF(F5+M5+T5+AA5+AH5+AO5&lt;=Consolidação!H7+Consolidação!K7+Consolidação!N7+Consolidação!Q7+Consolidação!T7,Consolidação!$T$4,IF(F5+M5+T5+AA5+AH5+AO5&lt;=Consolidação!H7+Consolidação!K7+Consolidação!N7+Consolidação!Q7+Consolidação!T7+Consolidação!W7,Consolidação!$W$4,IF(F5+M5+T5+AA5+AH5+AO5&lt;=Consolidação!H7+Consolidação!K7+Consolidação!N7+Consolidação!Q7+Consolidação!T7+Consolidação!W7+Consolidação!Z7,Consolidação!$Z$4,IF(F5+M5+T5+AA5+AH5+AO5&lt;=Consolidação!H7+Consolidação!K7+Consolidação!N7+Consolidação!Q7+Consolidação!T7+Consolidação!W7+Consolidação!Z7+Consolidação!AC7,Consolidação!$AC$4,IF(F5+M5+T5+AA5+AH5+AO5&lt;=Consolidação!H7+Consolidação!K7+Consolidação!N7+Consolidação!Q7+Consolidação!T7+Consolidação!W7+Consolidação!Z7+Consolidação!AC7+Consolidação!AF7,Consolidação!$AF$4,IF(F5+M5+T5+AA5+AH5+AO5&lt;=Consolidação!H7+Consolidação!K7+Consolidação!N7+Consolidação!Q7+Consolidação!T7+Consolidação!W7+Consolidação!Z7+Consolidação!AC7+Consolidação!AF7+Consolidação!AI7,Consolidação!$AI$4,IF(F5+M5+T5+AA5+AH5+AO5&lt;=Consolidação!H7+Consolidação!K7+Consolidação!N7+Consolidação!Q7+Consolidação!T7+Consolidação!W7+Consolidação!Z7+Consolidação!AC7+Consolidação!AF7+Consolidação!AI7+Consolidação!AL7,Consolidação!$AL$4,IF(F5+M5+T5+AA5+AH5+AO5&lt;=Consolidação!H7+Consolidação!K7+Consolidação!N7+Consolidação!Q7+Consolidação!T7+Consolidação!W7+Consolidação!Z7+Consolidação!AC7+Consolidação!AF7+Consolidação!AI7+Consolidação!AL7+Consolidação!AO7,Consolidação!$AO$4,IF(F5+M5+T5+AA5+AH5+AO5&lt;=Consolidação!H7+Consolidação!K7+Consolidação!N7+Consolidação!Q7+Consolidação!T7+Consolidação!W7+Consolidação!Z7+Consolidação!AC7+Consolidação!AF7+Consolidação!AI7+Consolidação!AL7+Consolidação!AO7+Consolidação!AR7,Consolidação!$AR$4,IF(F5+M5+T5+AA5+AH5+AO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+M5+T5+AA5+AH5&lt;Consolidação!H7+Consolidação!K7+Consolidação!N7+Consolidação!Q7+Consolidação!T7+Consolidação!W7+Consolidação!Z7+Consolidação!AC7+Consolidação!AF7+Consolidação!AI7+Consolidação!AL7+Consolidação!AO7+Consolidação!AR7+Consolidação!AU7,F5+M5+T5+AA5+AH5+AO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/>
      </c>
      <c r="AS5" s="318" t="str">
        <f t="shared" ref="AS5:AS10" si="5">IF(AR5="","",IF(AR5="SEM PREVISÃO","û",IF(AR5="CONSUMO PARCIAL","û",IF(AQ5&lt;AR5+90,"û","ü"))))</f>
        <v/>
      </c>
      <c r="AT5" s="312"/>
      <c r="AU5" s="270"/>
      <c r="AV5" s="314"/>
      <c r="AW5" s="315"/>
      <c r="AX5" s="316"/>
      <c r="AY5" s="317" t="str">
        <f>IF(AV5=0,"",IF(F5+M5+T5+AA5+AH5+AO5+AV5&lt;=Consolidação!H7,Consolidação!$H$4,IF(F5+M5+T5+AA5+AH5+AO5+AV5&lt;=Consolidação!H7+Consolidação!K7,Consolidação!$K$4,IF(F5+M5+T5+AA5+AH5+AO5+AV5&lt;=Consolidação!H7+Consolidação!K7+Consolidação!N7,Consolidação!$N$4,IF(F5+M5+T5+AA5+AH5+AO5+AV5&lt;=Consolidação!H7+Consolidação!K7+Consolidação!N7+Consolidação!Q7,Consolidação!$Q$4,IF(F5+M5+T5+AA5+AH5+AO5+AV5&lt;=Consolidação!H7+Consolidação!K7+Consolidação!N7+Consolidação!Q7+Consolidação!T7,Consolidação!$T$4,IF(F5+M5+T5+AA5+AH5+AO5+AV5&lt;=Consolidação!H7+Consolidação!K7+Consolidação!N7+Consolidação!Q7+Consolidação!T7+Consolidação!W7,Consolidação!$W$4,IF(F5+M5+T5+AA5+AH5+AO5+AV5&lt;=Consolidação!H7+Consolidação!K7+Consolidação!N7+Consolidação!Q7+Consolidação!T7+Consolidação!W7+Consolidação!Z7,Consolidação!$Z$4,IF(F5+M5+T5+AA5+AH5+AO5+AV5&lt;=Consolidação!H7+Consolidação!K7+Consolidação!N7+Consolidação!Q7+Consolidação!T7+Consolidação!W7+Consolidação!Z7+Consolidação!AC7,Consolidação!$AC$4,IF(F5+M5+T5+AA5+AH5+AO5+AV5&lt;=Consolidação!H7+Consolidação!K7+Consolidação!N7+Consolidação!Q7+Consolidação!T7+Consolidação!W7+Consolidação!Z7+Consolidação!AC7+Consolidação!AF7,Consolidação!$AF$4,IF(F5+M5+T5+AA5+AH5+AO5+AV5&lt;=Consolidação!H7+Consolidação!K7+Consolidação!N7+Consolidação!Q7+Consolidação!T7+Consolidação!W7+Consolidação!Z7+Consolidação!AC7+Consolidação!AF7+Consolidação!AI7,Consolidação!$AI$4,IF(F5+M5+T5+AA5+AH5+AO5+AV5&lt;=Consolidação!H7+Consolidação!K7+Consolidação!N7+Consolidação!Q7+Consolidação!T7+Consolidação!W7+Consolidação!Z7+Consolidação!AC7+Consolidação!AF7+Consolidação!AI7+Consolidação!AL7,Consolidação!$AL$4,IF(F5+M5+T5+AA5+AH5+AO5+AV5&lt;=Consolidação!H7+Consolidação!K7+Consolidação!N7+Consolidação!Q7+Consolidação!T7+Consolidação!W7+Consolidação!Z7+Consolidação!AC7+Consolidação!AF7+Consolidação!AI7+Consolidação!AL7+Consolidação!AO7,Consolidação!$AO$4,IF(F5+M5+T5+AA5+AH5+AO5+AV5&lt;=Consolidação!H7+Consolidação!K7+Consolidação!N7+Consolidação!Q7+Consolidação!T7+Consolidação!W7+Consolidação!Z7+Consolidação!AC7+Consolidação!AF7+Consolidação!AI7+Consolidação!AL7+Consolidação!AO7+Consolidação!AR7,Consolidação!$AR$4,IF(F5+M5+T5+AA5+AH5+AO5+AV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+M5+T5+AA5+AH5+AO5&lt;Consolidação!H7+Consolidação!K7+Consolidação!N7+Consolidação!Q7+Consolidação!T7+Consolidação!W7+Consolidação!Z7+Consolidação!AC7+Consolidação!AF7+Consolidação!AI7+Consolidação!AL7+Consolidação!AO7+Consolidação!AR7+Consolidação!AU7,F5+M5+T5+AA5+AH5+AO5+AV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/>
      </c>
      <c r="AZ5" s="318" t="str">
        <f t="shared" ref="AZ5:AZ10" si="6">IF(AY5="","",IF(AY5="SEM PREVISÃO","û",IF(AY5="CONSUMO PARCIAL","û",IF(AX5&lt;AY5+90,"û","ü"))))</f>
        <v/>
      </c>
      <c r="BA5" s="312"/>
      <c r="BB5" s="270"/>
      <c r="BC5" s="314"/>
      <c r="BD5" s="315"/>
      <c r="BE5" s="316"/>
      <c r="BF5" s="317" t="str">
        <f>IF(BC5=0,"",IF(F5+M5+T5+AA5+AH5+AO5+AV5+BC5&lt;=Consolidação!H7,Consolidação!$H$4,IF(F5+M5+T5+AA5+AH5+AO5+AV5+BC5&lt;=Consolidação!H7+Consolidação!K7,Consolidação!$K$4,IF(F5+M5+T5+AA5+AH5+AO5+AV5+BC5&lt;=Consolidação!H7+Consolidação!K7+Consolidação!N7,Consolidação!$N$4,IF(F5+M5+T5+AA5+AH5+AO5+AV5+BC5&lt;=Consolidação!H7+Consolidação!K7+Consolidação!N7+Consolidação!Q7,Consolidação!$Q$4,IF(F5+M5+T5+AA5+AH5+AO5+AV5+BC5&lt;=Consolidação!H7+Consolidação!K7+Consolidação!N7+Consolidação!Q7+Consolidação!T7,Consolidação!$T$4,IF(F5+M5+T5+AA5+AH5+AO5+AV5+BC5&lt;=Consolidação!H7+Consolidação!K7+Consolidação!N7+Consolidação!Q7+Consolidação!T7+Consolidação!W7,Consolidação!$W$4,IF(F5+M5+T5+AA5+AH5+AO5+AV5+BC5&lt;=Consolidação!H7+Consolidação!K7+Consolidação!N7+Consolidação!Q7+Consolidação!T7+Consolidação!W7+Consolidação!Z7,Consolidação!$Z$4,IF(F5+M5+T5+AA5+AH5+AO5+AV5+BC5&lt;=Consolidação!H7+Consolidação!K7+Consolidação!N7+Consolidação!Q7+Consolidação!T7+Consolidação!W7+Consolidação!Z7+Consolidação!AC7,Consolidação!$AC$4,IF(F5+M5+T5+AA5+AH5+AO5+AV5+BC5&lt;=Consolidação!H7+Consolidação!K7+Consolidação!N7+Consolidação!Q7+Consolidação!T7+Consolidação!W7+Consolidação!Z7+Consolidação!AC7+Consolidação!AF7,Consolidação!$AF$4,IF(F5+M5+T5+AA5+AH5+AO5+AV5+BC5&lt;=Consolidação!H7+Consolidação!K7+Consolidação!N7+Consolidação!Q7+Consolidação!T7+Consolidação!W7+Consolidação!Z7+Consolidação!AC7+Consolidação!AF7+Consolidação!AI7,Consolidação!$AI$4,IF(F5+M5+T5+AA5+AH5+AO5+AV5+BC5&lt;=Consolidação!H7+Consolidação!K7+Consolidação!N7+Consolidação!Q7+Consolidação!T7+Consolidação!W7+Consolidação!Z7+Consolidação!AC7+Consolidação!AF7+Consolidação!AI7+Consolidação!AL7,Consolidação!$AL$4,IF(F5+M5+T5+AA5+AH5+AO5+AV5+BC5&lt;=Consolidação!H7+Consolidação!K7+Consolidação!N7+Consolidação!Q7+Consolidação!T7+Consolidação!W7+Consolidação!Z7+Consolidação!AC7+Consolidação!AF7+Consolidação!AI7+Consolidação!AL7+Consolidação!AO7,Consolidação!$AO$4,IF(F5+M5+T5+AA5+AH5+AO5+AV5+BC5&lt;=Consolidação!H7+Consolidação!K7+Consolidação!N7+Consolidação!Q7+Consolidação!T7+Consolidação!W7+Consolidação!Z7+Consolidação!AC7+Consolidação!AF7+Consolidação!AI7+Consolidação!AL7+Consolidação!AO7+Consolidação!AR7,Consolidação!$AR$4,IF(F5+M5+T5+AA5+AH5+AO5+AV5+BC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+M5+T5+AA5+AH5+AO5+AV5&lt;Consolidação!H7+Consolidação!K7+Consolidação!N7+Consolidação!Q7+Consolidação!T7+Consolidação!W7+Consolidação!Z7+Consolidação!AC7+Consolidação!AF7+Consolidação!AI7+Consolidação!AL7+Consolidação!AO7+Consolidação!AR7+Consolidação!AU7,F5+M5+T5+AA5+AH5+AO5+AV5+BC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/>
      </c>
      <c r="BG5" s="318" t="str">
        <f t="shared" ref="BG5:BG14" si="7">IF(BF5="","",IF(BF5="SEM PREVISÃO","û",IF(BF5="CONSUMO PARCIAL","û",IF(BE5&lt;BF5+90,"û","ü"))))</f>
        <v/>
      </c>
      <c r="BH5" s="312"/>
      <c r="BI5" s="270"/>
      <c r="BJ5" s="314"/>
      <c r="BK5" s="315"/>
      <c r="BL5" s="316"/>
      <c r="BM5" s="317" t="str">
        <f>IF(BJ5=0,"",IF(F5+M5+T5+AA5+AH5+AO5+AV5+BC5+BJ5&lt;=Consolidação!H7,Consolidação!$H$4,IF(F5+M5+T5+AA5+AH5+AO5+AV5+BC5+BJ5&lt;=Consolidação!H7+Consolidação!K7,Consolidação!$K$4,IF(F5+M5+T5+AA5+AH5+AO5+AV5+BC5+BJ5&lt;=Consolidação!H7+Consolidação!K7+Consolidação!N7,Consolidação!$N$4,IF(F5+M5+T5+AA5+AH5+AO5+AV5+BC5+BJ5&lt;=Consolidação!H7+Consolidação!K7+Consolidação!N7+Consolidação!Q7,Consolidação!$Q$4,IF(F5+M5+T5+AA5+AH5+AO5+AV5+BC5+BJ5&lt;=Consolidação!H7+Consolidação!K7+Consolidação!N7+Consolidação!Q7+Consolidação!T7,Consolidação!$T$4,IF(F5+M5+T5+AA5+AH5+AO5+AV5+BC5+BJ5&lt;=Consolidação!H7+Consolidação!K7+Consolidação!N7+Consolidação!Q7+Consolidação!T7+Consolidação!W7,Consolidação!$W$4,IF(F5+M5+T5+AA5+AH5+AO5+AV5+BC5+BJ5&lt;=Consolidação!H7+Consolidação!K7+Consolidação!N7+Consolidação!Q7+Consolidação!T7+Consolidação!W7+Consolidação!Z7,Consolidação!$Z$4,IF(F5+M5+T5+AA5+AH5+AO5+AV5+BC5+BJ5&lt;=Consolidação!H7+Consolidação!K7+Consolidação!N7+Consolidação!Q7+Consolidação!T7+Consolidação!W7+Consolidação!Z7+Consolidação!AC7,Consolidação!$AC$4,IF(F5+M5+T5+AA5+AH5+AO5+AV5+BC5+BJ5&lt;=Consolidação!H7+Consolidação!K7+Consolidação!N7+Consolidação!Q7+Consolidação!T7+Consolidação!W7+Consolidação!Z7+Consolidação!AC7+Consolidação!AF7,Consolidação!$AF$4,IF(F5+M5+T5+AA5+AH5+AO5+AV5+BC5+BJ5&lt;=Consolidação!H7+Consolidação!K7+Consolidação!N7+Consolidação!Q7+Consolidação!T7+Consolidação!W7+Consolidação!Z7+Consolidação!AC7+Consolidação!AF7+Consolidação!AI7,Consolidação!$AI$4,IF(F5+M5+T5+AA5+AH5+AO5+AV5+BC5+BJ5&lt;=Consolidação!H7+Consolidação!K7+Consolidação!N7+Consolidação!Q7+Consolidação!T7+Consolidação!W7+Consolidação!Z7+Consolidação!AC7+Consolidação!AF7+Consolidação!AI7+Consolidação!AL7,Consolidação!$AL$4,IF(F5+M5+T5+AA5+AH5+AO5+AV5+BC5+BJ5&lt;=Consolidação!H7+Consolidação!K7+Consolidação!N7+Consolidação!Q7+Consolidação!T7+Consolidação!W7+Consolidação!Z7+Consolidação!AC7+Consolidação!AF7+Consolidação!AI7+Consolidação!AL7+Consolidação!AO7,Consolidação!$AO$4,IF(F5+M5+T5+AA5+AH5+AO5+AV5+BC5+BJ5&lt;=Consolidação!H7+Consolidação!K7+Consolidação!N7+Consolidação!Q7+Consolidação!T7+Consolidação!W7+Consolidação!Z7+Consolidação!AC7+Consolidação!AF7+Consolidação!AI7+Consolidação!AL7+Consolidação!AO7+Consolidação!AR7,Consolidação!$AR$4,IF(F5+M5+T5+AA5+AH5+AO5+AV5+BC5+BJ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+M5+T5+AA5+AH5+AO5+AV5+BC5&lt;Consolidação!H7+Consolidação!K7+Consolidação!N7+Consolidação!Q7+Consolidação!T7+Consolidação!W7+Consolidação!Z7+Consolidação!AC7+Consolidação!AF7+Consolidação!AI7+Consolidação!AL7+Consolidação!AO7+Consolidação!AR7+Consolidação!AU7,F5+M5+T5+AA5+AH5+AO5+AV5+BC5+BJ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/>
      </c>
      <c r="BN5" s="318" t="str">
        <f t="shared" ref="BN5:BN10" si="8">IF(BM5="","",IF(BM5="SEM PREVISÃO","û",IF(BM5="CONSUMO PARCIAL","û",IF(BL5&lt;BM5+90,"û","ü"))))</f>
        <v/>
      </c>
      <c r="BO5" s="312"/>
      <c r="BP5" s="270"/>
      <c r="BQ5" s="314"/>
      <c r="BR5" s="315"/>
      <c r="BS5" s="316"/>
      <c r="BT5" s="317" t="str">
        <f>IF(BQ5=0,"",IF(F5+M5+T5+AA5+AH5+AO5+AV5+BC5+BJ5+BQ5&lt;=Consolidação!H7,Consolidação!$H$4,IF(F5+M5+T5+AA5+AH5+AO5+AV5+BC5+BJ5+BQ5&lt;=Consolidação!H7+Consolidação!K7,Consolidação!$K$4,IF(F5+M5+T5+AA5+AH5+AO5+AV5+BC5+BJ5+BQ5&lt;=Consolidação!H7+Consolidação!K7+Consolidação!N7,Consolidação!$N$4,IF(F5+M5+T5+AA5+AH5+AO5+AV5+BC5+BJ5+BQ5&lt;=Consolidação!H7+Consolidação!K7+Consolidação!N7+Consolidação!Q7,Consolidação!$Q$4,IF(F5+M5+T5+AA5+AH5+AO5+AV5+BC5+BJ5+BQ5&lt;=Consolidação!H7+Consolidação!K7+Consolidação!N7+Consolidação!Q7+Consolidação!T7,Consolidação!$T$4,IF(F5+M5+T5+AA5+AH5+AO5+AV5+BC5+BJ5+BQ5&lt;=Consolidação!H7+Consolidação!K7+Consolidação!N7+Consolidação!Q7+Consolidação!T7+Consolidação!W7,Consolidação!$W$4,IF(F5+M5+T5+AA5+AH5+AO5+AV5+BC5+BJ5+BQ5&lt;=Consolidação!H7+Consolidação!K7+Consolidação!N7+Consolidação!Q7+Consolidação!T7+Consolidação!W7+Consolidação!Z7,Consolidação!$Z$4,IF(F5+M5+T5+AA5+AH5+AO5+AV5+BC5+BJ5+BQ5&lt;=Consolidação!H7+Consolidação!K7+Consolidação!N7+Consolidação!Q7+Consolidação!T7+Consolidação!W7+Consolidação!Z7+Consolidação!AC7,Consolidação!$AC$4,IF(F5+M5+T5+AA5+AH5+AO5+AV5+BC5+BJ5+BQ5&lt;=Consolidação!H7+Consolidação!K7+Consolidação!N7+Consolidação!Q7+Consolidação!T7+Consolidação!W7+Consolidação!Z7+Consolidação!AC7+Consolidação!AF7,Consolidação!$AF$4,IF(F5+M5+T5+AA5+AH5+AO5+AV5+BC5+BJ5+BQ5&lt;=Consolidação!H7+Consolidação!K7+Consolidação!N7+Consolidação!Q7+Consolidação!T7+Consolidação!W7+Consolidação!Z7+Consolidação!AC7+Consolidação!AF7+Consolidação!AI7,Consolidação!$AI$4,IF(F5+M5+T5+AA5+AH5+AO5+AV5+BC5+BJ5+BQ5&lt;=Consolidação!H7+Consolidação!K7+Consolidação!N7+Consolidação!Q7+Consolidação!T7+Consolidação!W7+Consolidação!Z7+Consolidação!AC7+Consolidação!AF7+Consolidação!AI7+Consolidação!AL7,Consolidação!$AL$4,IF(F5+M5+T5+AA5+AH5+AO5+AV5+BC5+BJ5+BQ5&lt;=Consolidação!H7+Consolidação!K7+Consolidação!N7+Consolidação!Q7+Consolidação!T7+Consolidação!W7+Consolidação!Z7+Consolidação!AC7+Consolidação!AF7+Consolidação!AI7+Consolidação!AL7+Consolidação!AO7,Consolidação!$AO$4,IF(F5+M5+T5+AA5+AH5+AO5+AV5+BC5+BJ5+BQ5&lt;=Consolidação!H7+Consolidação!K7+Consolidação!N7+Consolidação!Q7+Consolidação!T7+Consolidação!W7+Consolidação!Z7+Consolidação!AC7+Consolidação!AF7+Consolidação!AI7+Consolidação!AL7+Consolidação!AO7+Consolidação!AR7,Consolidação!$AR$4,IF(F5+M5+T5+AA5+AH5+AO5+AV5+BC5+BJ5+BQ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+M5+T5+AA5+AH5+AO5+AV5+BC5+BJ5&lt;Consolidação!H7+Consolidação!K7+Consolidação!N7+Consolidação!Q7+Consolidação!T7+Consolidação!W7+Consolidação!Z7+Consolidação!AC7+Consolidação!AF7+Consolidação!AI7+Consolidação!AL7+Consolidação!AO7+Consolidação!AR7+Consolidação!AU7,F5+M5+T5+AA5+AH5+AO5+AV5+BC5+BJ5+BQ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/>
      </c>
      <c r="BU5" s="318" t="str">
        <f t="shared" ref="BU5:BU10" si="9">IF(BT5="","",IF(BT5="SEM PREVISÃO","û",IF(BT5="CONSUMO PARCIAL","û",IF(BS5&lt;BT5+90,"û","ü"))))</f>
        <v/>
      </c>
      <c r="BV5" s="312"/>
      <c r="BW5" s="270"/>
      <c r="BX5" s="314"/>
      <c r="BY5" s="315"/>
      <c r="BZ5" s="316"/>
      <c r="CA5" s="317" t="str">
        <f>IF(BX5=0,"",IF(F5+M5+T5+AA5+AH5+AO5+AV5+BC5+BJ5+BQ5+BX5&lt;=Consolidação!H7,Consolidação!$H$4,IF(F5+M5+T5+AA5+AH5+AO5+AV5+BC5+BJ5+BQ5+BX5&lt;=Consolidação!H7+Consolidação!K7,Consolidação!$K$4,IF(F5+M5+T5+AA5+AH5+AO5+AV5+BC5+BJ5+BQ5+BX5&lt;=Consolidação!H7+Consolidação!K7+Consolidação!N7,Consolidação!$N$4,IF(F5+M5+T5+AA5+AH5+AO5+AV5+BC5+BJ5+BQ5+BX5&lt;=Consolidação!H7+Consolidação!K7+Consolidação!N7+Consolidação!Q7,Consolidação!$Q$4,IF(F5+M5+T5+AA5+AH5+AO5+AV5+BC5+BJ5+BQ5+BX5&lt;=Consolidação!H7+Consolidação!K7+Consolidação!N7+Consolidação!Q7+Consolidação!T7,Consolidação!$T$4,IF(F5+M5+T5+AA5+AH5+AO5+AV5+BC5+BJ5+BQ5+BX5&lt;=Consolidação!H7+Consolidação!K7+Consolidação!N7+Consolidação!Q7+Consolidação!T7+Consolidação!W7,Consolidação!$W$4,IF(F5+M5+T5+AA5+AH5+AO5+AV5+BC5+BJ5+BQ5+BX5&lt;=Consolidação!H7+Consolidação!K7+Consolidação!N7+Consolidação!Q7+Consolidação!T7+Consolidação!W7+Consolidação!Z7,Consolidação!$Z$4,IF(F5+M5+T5+AA5+AH5+AO5+AV5+BC5+BJ5+BQ5+BX5&lt;=Consolidação!H7+Consolidação!K7+Consolidação!N7+Consolidação!Q7+Consolidação!T7+Consolidação!W7+Consolidação!Z7+Consolidação!AC7,Consolidação!$AC$4,IF(F5+M5+T5+AA5+AH5+AO5+AV5+BC5+BJ5+BQ5+BX5&lt;=Consolidação!H7+Consolidação!K7+Consolidação!N7+Consolidação!Q7+Consolidação!T7+Consolidação!W7+Consolidação!Z7+Consolidação!AC7+Consolidação!AF7,Consolidação!$AF$4,IF(F5+M5+T5+AA5+AH5+AO5+AV5+BC5+BJ5+BQ5+BX5&lt;=Consolidação!H7+Consolidação!K7+Consolidação!N7+Consolidação!Q7+Consolidação!T7+Consolidação!W7+Consolidação!Z7+Consolidação!AC7+Consolidação!AF7+Consolidação!AI7,Consolidação!$AI$4,IF(F5+M5+T5+AA5+AH5+AO5+AV5+BC5+BJ5+BQ5+BX5&lt;=Consolidação!H7+Consolidação!K7+Consolidação!N7+Consolidação!Q7+Consolidação!T7+Consolidação!W7+Consolidação!Z7+Consolidação!AC7+Consolidação!AF7+Consolidação!AI7+Consolidação!AL7,Consolidação!$AL$4,IF(F5+M5+T5+AA5+AH5+AO5+AV5+BC5+BJ5+BQ5+BX5&lt;=Consolidação!H7+Consolidação!K7+Consolidação!N7+Consolidação!Q7+Consolidação!T7+Consolidação!W7+Consolidação!Z7+Consolidação!AC7+Consolidação!AF7+Consolidação!AI7+Consolidação!AL7+Consolidação!AO7,Consolidação!$AO$4,IF(F5+M5+T5+AA5+AH5+AO5+AV5+BC5+BJ5+BQ5+BX5&lt;=Consolidação!H7+Consolidação!K7+Consolidação!N7+Consolidação!Q7+Consolidação!T7+Consolidação!W7+Consolidação!Z7+Consolidação!AC7+Consolidação!AF7+Consolidação!AI7+Consolidação!AL7+Consolidação!AO7+Consolidação!AR7,Consolidação!$AR$4,IF(F5+M5+T5+AA5+AH5+AO5+AV5+BC5+BJ5+BQ5+BX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+M5+T5+AA5+AH5+AO5+AV5+BC5+BJ5+BQ5&lt;Consolidação!H7+Consolidação!K7+Consolidação!N7+Consolidação!Q7+Consolidação!T7+Consolidação!W7+Consolidação!Z7+Consolidação!AC7+Consolidação!AF7+Consolidação!AI7+Consolidação!AL7+Consolidação!AO7+Consolidação!AR7+Consolidação!AU7,F5+M5+T5+AA5+AH5+AO5+AV5+BC5+BJ5+BQ5+BX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/>
      </c>
      <c r="CB5" s="318" t="str">
        <f t="shared" ref="CB5:CB10" si="10">IF(CA5="","",IF(CA5="SEM PREVISÃO","û",IF(CA5="CONSUMO PARCIAL","û",IF(BZ5&lt;CA5+90,"û","ü"))))</f>
        <v/>
      </c>
      <c r="CC5" s="312"/>
      <c r="CD5" s="270"/>
      <c r="CE5" s="314"/>
      <c r="CF5" s="315"/>
      <c r="CG5" s="316"/>
      <c r="CH5" s="317" t="str">
        <f>IF(CE5=0,"",IF(F5+M5+T5+AA5+AH5+AO5+AV5+BC5+BJ5+BQ5+BX5+CE5&lt;=Consolidação!H7,Consolidação!$H$4,IF(F5+M5+T5+AA5+AH5+AO5+AV5+BC5+BJ5+BQ5+BX5+CE5&lt;=Consolidação!H7+Consolidação!K7,Consolidação!$K$4,IF(F5+M5+T5+AA5+AH5+AO5+AV5+BC5+BJ5+BQ5+BX5+CE5&lt;=Consolidação!H7+Consolidação!K7+Consolidação!N7,Consolidação!$N$4,IF(F5+M5+T5+AA5+AH5+AO5+AV5+BC5+BJ5+BQ5+BX5+CE5&lt;=Consolidação!H7+Consolidação!K7+Consolidação!N7+Consolidação!Q7,Consolidação!$Q$4,IF(F5+M5+T5+AA5+AH5+AO5+AV5+BC5+BJ5+BQ5+BX5+CE5&lt;=Consolidação!H7+Consolidação!K7+Consolidação!N7+Consolidação!Q7+Consolidação!T7,Consolidação!$T$4,IF(F5+M5+T5+AA5+AH5+AO5+AV5+BC5+BJ5+BQ5+BX5+CE5&lt;=Consolidação!H7+Consolidação!K7+Consolidação!N7+Consolidação!Q7+Consolidação!T7+Consolidação!W7,Consolidação!$W$4,IF(F5+M5+T5+AA5+AH5+AO5+AV5+BC5+BJ5+BQ5+BX5+CE5&lt;=Consolidação!H7+Consolidação!K7+Consolidação!N7+Consolidação!Q7+Consolidação!T7+Consolidação!W7+Consolidação!Z7,Consolidação!$Z$4,IF(F5+M5+T5+AA5+AH5+AO5+AV5+BC5+BJ5+BQ5+BX5+CE5&lt;=Consolidação!H7+Consolidação!K7+Consolidação!N7+Consolidação!Q7+Consolidação!T7+Consolidação!W7+Consolidação!Z7+Consolidação!AC7,Consolidação!$AC$4,IF(F5+M5+T5+AA5+AH5+AO5+AV5+BC5+BJ5+BQ5+BX5+CE5&lt;=Consolidação!H7+Consolidação!K7+Consolidação!N7+Consolidação!Q7+Consolidação!T7+Consolidação!W7+Consolidação!Z7+Consolidação!AC7+Consolidação!AF7,Consolidação!$AF$4,IF(F5+M5+T5+AA5+AH5+AO5+AV5+BC5+BJ5+BQ5+BX5+CE5&lt;=Consolidação!H7+Consolidação!K7+Consolidação!N7+Consolidação!Q7+Consolidação!T7+Consolidação!W7+Consolidação!Z7+Consolidação!AC7+Consolidação!AF7+Consolidação!AI7,Consolidação!$AI$4,IF(F5+M5+T5+AA5+AH5+AO5+AV5+BC5+BJ5+BQ5+BX5+CE5&lt;=Consolidação!H7+Consolidação!K7+Consolidação!N7+Consolidação!Q7+Consolidação!T7+Consolidação!W7+Consolidação!Z7+Consolidação!AC7+Consolidação!AF7+Consolidação!AI7+Consolidação!AL7,Consolidação!$AL$4,IF(F5+M5+T5+AA5+AH5+AO5+AV5+BC5+BJ5+BQ5+BX5+CE5&lt;=Consolidação!H7+Consolidação!K7+Consolidação!N7+Consolidação!Q7+Consolidação!T7+Consolidação!W7+Consolidação!Z7+Consolidação!AC7+Consolidação!AF7+Consolidação!AI7+Consolidação!AL7+Consolidação!AO7,Consolidação!$AO$4,IF(F5+M5+T5+AA5+AH5+AO5+AV5+BC5+BJ5+BQ5+BX5+CE5&lt;=Consolidação!H7+Consolidação!K7+Consolidação!N7+Consolidação!Q7+Consolidação!T7+Consolidação!W7+Consolidação!Z7+Consolidação!AC7+Consolidação!AF7+Consolidação!AI7+Consolidação!AL7+Consolidação!AO7+Consolidação!AR7,Consolidação!$AR$4,IF(F5+M5+T5+AA5+AH5+AO5+AV5+BC5+BJ5+BQ5+BX5+CE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+M5+T5+AA5+AH5+AO5+AV5+BC5+BJ5+BQ5+BX5&lt;Consolidação!H7+Consolidação!K7+Consolidação!N7+Consolidação!Q7+Consolidação!T7+Consolidação!W7+Consolidação!Z7+Consolidação!AC7+Consolidação!AF7+Consolidação!AI7+Consolidação!AL7+Consolidação!AO7+Consolidação!AR7+Consolidação!AU7,F5+M5+T5+AA5+AH5+AO5+AV5+BC5+BJ5+BQ5+BX5+CE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/>
      </c>
      <c r="CI5" s="318" t="str">
        <f t="shared" ref="CI5:CI10" si="11">IF(CH5="","",IF(CH5="SEM PREVISÃO","û",IF(CH5="CONSUMO PARCIAL","û",IF(CG5&lt;CH5+90,"û","ü"))))</f>
        <v/>
      </c>
      <c r="CJ5" s="312"/>
      <c r="CK5" s="270"/>
      <c r="CL5" s="314"/>
      <c r="CM5" s="315"/>
      <c r="CN5" s="316"/>
      <c r="CO5" s="317" t="str">
        <f>IF(CL5=0,"",IF(F5+M5+T5+AA5+AH5+AO5+AV5+BC5+BJ5+BQ5+BX5+CE5+CL5&lt;=Consolidação!H7,Consolidação!$H$4,IF(F5+M5+T5+AA5+AH5+AO5+AV5+BC5+BJ5+BQ5+BX5+CE5+CL5&lt;=Consolidação!H7+Consolidação!K7,Consolidação!$K$4,IF(F5+M5+T5+AA5+AH5+AO5+AV5+BC5+BJ5+BQ5+BX5+CE5+CL5&lt;=Consolidação!H7+Consolidação!K7+Consolidação!N7,Consolidação!$N$4,IF(F5+M5+T5+AA5+AH5+AO5+AV5+BC5+BJ5+BQ5+BX5+CE5+CL5&lt;=Consolidação!H7+Consolidação!K7+Consolidação!N7+Consolidação!Q7,Consolidação!$Q$4,IF(F5+M5+T5+AA5+AH5+AO5+AV5+BC5+BJ5+BQ5+BX5+CE5+CL5&lt;=Consolidação!H7+Consolidação!K7+Consolidação!N7+Consolidação!Q7+Consolidação!T7,Consolidação!$T$4,IF(F5+M5+T5+AA5+AH5+AO5+AV5+BC5+BJ5+BQ5+BX5+CE5+CL5&lt;=Consolidação!H7+Consolidação!K7+Consolidação!N7+Consolidação!Q7+Consolidação!T7+Consolidação!W7,Consolidação!$W$4,IF(F5+M5+T5+AA5+AH5+AO5+AV5+BC5+BJ5+BQ5+BX5+CE5+CL5&lt;=Consolidação!H7+Consolidação!K7+Consolidação!N7+Consolidação!Q7+Consolidação!T7+Consolidação!W7+Consolidação!Z7,Consolidação!$Z$4,IF(F5+M5+T5+AA5+AH5+AO5+AV5+BC5+BJ5+BQ5+BX5+CE5+CL5&lt;=Consolidação!H7+Consolidação!K7+Consolidação!N7+Consolidação!Q7+Consolidação!T7+Consolidação!W7+Consolidação!Z7+Consolidação!AC7,Consolidação!$AC$4,IF(F5+M5+T5+AA5+AH5+AO5+AV5+BC5+BJ5+BQ5+BX5+CE5+CL5&lt;=Consolidação!H7+Consolidação!K7+Consolidação!N7+Consolidação!Q7+Consolidação!T7+Consolidação!W7+Consolidação!Z7+Consolidação!AC7+Consolidação!AF7,Consolidação!$AF$4,IF(F5+M5+T5+AA5+AH5+AO5+AV5+BC5+BJ5+BQ5+BX5+CE5+CL5&lt;=Consolidação!H7+Consolidação!K7+Consolidação!N7+Consolidação!Q7+Consolidação!T7+Consolidação!W7+Consolidação!Z7+Consolidação!AC7+Consolidação!AF7+Consolidação!AI7,Consolidação!$AI$4,IF(F5+M5+T5+AA5+AH5+AO5+AV5+BC5+BJ5+BQ5+BX5+CE5+CL5&lt;=Consolidação!H7+Consolidação!K7+Consolidação!N7+Consolidação!Q7+Consolidação!T7+Consolidação!W7+Consolidação!Z7+Consolidação!AC7+Consolidação!AF7+Consolidação!AI7+Consolidação!AL7,Consolidação!$AL$4,IF(F5+M5+T5+AA5+AH5+AO5+AV5+BC5+BJ5+BQ5+BX5+CE5+CL5&lt;=Consolidação!H7+Consolidação!K7+Consolidação!N7+Consolidação!Q7+Consolidação!T7+Consolidação!W7+Consolidação!Z7+Consolidação!AC7+Consolidação!AF7+Consolidação!AI7+Consolidação!AL7+Consolidação!AO7,Consolidação!$AO$4,IF(F5+M5+T5+AA5+AH5+AO5+AV5+BC5+BJ5+BQ5+BX5+CE5+CL5&lt;=Consolidação!H7+Consolidação!K7+Consolidação!N7+Consolidação!Q7+Consolidação!T7+Consolidação!W7+Consolidação!Z7+Consolidação!AC7+Consolidação!AF7+Consolidação!AI7+Consolidação!AL7+Consolidação!AO7+Consolidação!AR7,Consolidação!$AR$4,IF(F5+M5+T5+AA5+AH5+AO5+AV5+BC5+BJ5+BQ5+BX5+CE5+CL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+M5+T5+AA5+AH5+AO5+AV5+BC5+BJ5+BQ5+BX5+CE5&lt;Consolidação!H7+Consolidação!K7+Consolidação!N7+Consolidação!Q7+Consolidação!T7+Consolidação!W7+Consolidação!Z7+Consolidação!AC7+Consolidação!AF7+Consolidação!AI7+Consolidação!AL7+Consolidação!AO7+Consolidação!AR7+Consolidação!AU7,F5+M5+T5+AA5+AH5+AO5+AV5+BC5+BJ5+BQ5+BX5+CE5+CL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/>
      </c>
      <c r="CP5" s="318" t="str">
        <f t="shared" ref="CP5:CP10" si="12">IF(CO5="","",IF(CO5="SEM PREVISÃO","û",IF(CO5="CONSUMO PARCIAL","û",IF(CN5&lt;CO5+90,"û","ü"))))</f>
        <v/>
      </c>
      <c r="CQ5" s="312"/>
      <c r="CR5" s="270"/>
      <c r="CS5" s="314"/>
      <c r="CT5" s="315"/>
      <c r="CU5" s="316"/>
      <c r="CV5" s="317" t="str">
        <f>IF(CS5=0,"",IF(F5+M5+T5+AA5+AH5+AO5+AV5+BC5+BJ5+BQ5+BX5+CE5+CL5+CS5&lt;=Consolidação!H7,Consolidação!$H$4,IF(F5+M5+T5+AA5+AH5+AO5+AV5+BC5+BJ5+BQ5+BX5+CE5+CL5+CS5&lt;=Consolidação!H7+Consolidação!K7,Consolidação!$K$4,IF(F5+M5+T5+AA5+AH5+AO5+AV5+BC5+BJ5+BQ5+BX5+CE5+CL5+CS5&lt;=Consolidação!H7+Consolidação!K7+Consolidação!N7,Consolidação!$N$4,IF(F5+M5+T5+AA5+AH5+AO5+AV5+BC5+BJ5+BQ5+BX5+CE5+CL5+CS5&lt;=Consolidação!H7+Consolidação!K7+Consolidação!N7+Consolidação!Q7,Consolidação!$Q$4,IF(F5+M5+T5+AA5+AH5+AO5+AV5+BC5+BJ5+BQ5+BX5+CE5+CL5+CS5&lt;=Consolidação!H7+Consolidação!K7+Consolidação!N7+Consolidação!Q7+Consolidação!T7,Consolidação!$T$4,IF(F5+M5+T5+AA5+AH5+AO5+AV5+BC5+BJ5+BQ5+BX5+CE5+CL5+CS5&lt;=Consolidação!H7+Consolidação!K7+Consolidação!N7+Consolidação!Q7+Consolidação!T7+Consolidação!W7,Consolidação!$W$4,IF(F5+M5+T5+AA5+AH5+AO5+AV5+BC5+BJ5+BQ5+BX5+CE5+CL5+CS5&lt;=Consolidação!H7+Consolidação!K7+Consolidação!N7+Consolidação!Q7+Consolidação!T7+Consolidação!W7+Consolidação!Z7,Consolidação!$Z$4,IF(F5+M5+T5+AA5+AH5+AO5+AV5+BC5+BJ5+BQ5+BX5+CE5+CL5+CS5&lt;=Consolidação!H7+Consolidação!K7+Consolidação!N7+Consolidação!Q7+Consolidação!T7+Consolidação!W7+Consolidação!Z7+Consolidação!AC7,Consolidação!$AC$4,IF(F5+M5+T5+AA5+AH5+AO5+AV5+BC5+BJ5+BQ5+BX5+CE5+CL5+CS5&lt;=Consolidação!H7+Consolidação!K7+Consolidação!N7+Consolidação!Q7+Consolidação!T7+Consolidação!W7+Consolidação!Z7+Consolidação!AC7+Consolidação!AF7,Consolidação!$AF$4,IF(F5+M5+T5+AA5+AH5+AO5+AV5+BC5+BJ5+BQ5+BX5+CE5+CL5+CS5&lt;=Consolidação!H7+Consolidação!K7+Consolidação!N7+Consolidação!Q7+Consolidação!T7+Consolidação!W7+Consolidação!Z7+Consolidação!AC7+Consolidação!AF7+Consolidação!AI7,Consolidação!$AI$4,IF(F5+M5+T5+AA5+AH5+AO5+AV5+BC5+BJ5+BQ5+BX5+CE5+CL5+CS5&lt;=Consolidação!H7+Consolidação!K7+Consolidação!N7+Consolidação!Q7+Consolidação!T7+Consolidação!W7+Consolidação!Z7+Consolidação!AC7+Consolidação!AF7+Consolidação!AI7+Consolidação!AL7,Consolidação!$AL$4,IF(F5+M5+T5+AA5+AH5+AO5+AV5+BC5+BJ5+BQ5+BX5+CE5+CL5+CS5&lt;=Consolidação!H7+Consolidação!K7+Consolidação!N7+Consolidação!Q7+Consolidação!T7+Consolidação!W7+Consolidação!Z7+Consolidação!AC7+Consolidação!AF7+Consolidação!AI7+Consolidação!AL7+Consolidação!AO7,Consolidação!$AO$4,IF(F5+M5+T5+AA5+AH5+AO5+AV5+BC5+BJ5+BQ5+BX5+CE5+CL5+CS5&lt;=Consolidação!H7+Consolidação!K7+Consolidação!N7+Consolidação!Q7+Consolidação!T7+Consolidação!W7+Consolidação!Z7+Consolidação!AC7+Consolidação!AF7+Consolidação!AI7+Consolidação!AL7+Consolidação!AO7+Consolidação!AR7,Consolidação!$AR$4,IF(F5+M5+T5+AA5+AH5+AO5+AV5+BC5+BJ5+BQ5+BX5+CE5+CL5+CS5&lt;=Consolidação!H7+Consolidação!K7+Consolidação!N7+Consolidação!Q7+Consolidação!T7+Consolidação!W7+Consolidação!Z7+Consolidação!AC7+Consolidação!AF7+Consolidação!AI7+Consolidação!AL7+Consolidação!AO7+Consolidação!AR7+Consolidação!AU7,Consolidação!$AU$4,IF(AND((Consolidação!H7+Consolidação!K7+Consolidação!N7+Consolidação!Q7+Consolidação!T7+Consolidação!W7+Consolidação!Z7+Consolidação!AC7+Consolidação!AF7+Consolidação!AI7+Consolidação!AL7+Consolidação!AO7+Consolidação!AR7+Consolidação!AU7)&gt;0,F5+M5+T5+AA5+AH5+AO5+AV5+BC5+BJ5+BQ5+BX5+CE5+CL5&lt;Consolidação!H7+Consolidação!K7+Consolidação!N7+Consolidação!Q7+Consolidação!T7+Consolidação!W7+Consolidação!Z7+Consolidação!AC7+Consolidação!AF7+Consolidação!AI7+Consolidação!AL7+Consolidação!AO7+Consolidação!AR7+Consolidação!AU7,F5+M5+T5+AA5+AH5+AO5+AV5+BC5+BJ5+BQ5+BX5+CE5+CL5+CS5&gt;Consolidação!H7+Consolidação!K7+Consolidação!N7+Consolidação!Q7+Consolidação!T7+Consolidação!W7+Consolidação!Z7+Consolidação!AC7+Consolidação!AF7+Consolidação!AI7+Consolidação!AL7+Consolidação!AO7+Consolidação!AR7+Consolidação!AU7),"CONSUMO PARCIAL","SEM PREVISÃO"))))))))))))))))</f>
        <v/>
      </c>
      <c r="CW5" s="318" t="str">
        <f t="shared" ref="CW5:CW10" si="13">IF(CV5="","",IF(CV5="SEM PREVISÃO","û",IF(CV5="CONSUMO PARCIAL","û",IF(CU5&lt;CV5+60,"û","ü"))))</f>
        <v/>
      </c>
      <c r="CX5" s="270"/>
      <c r="CY5" s="314"/>
      <c r="CZ5" s="315"/>
      <c r="DA5" s="316"/>
      <c r="DB5" s="317" t="str">
        <f>IF(CY5=0,"",IF(L5+S5+Z5+AG5+AN5+AU5+BB5+BI5+BP5+BW5+CD5+CK5+CR5+CY5&lt;=Consolidação!N7,Consolidação!$H$4,IF(L5+S5+Z5+AG5+AN5+AU5+BB5+BI5+BP5+BW5+CD5+CK5+CR5+CY5&lt;=Consolidação!N7+Consolidação!Q7,Consolidação!$K$4,IF(L5+S5+Z5+AG5+AN5+AU5+BB5+BI5+BP5+BW5+CD5+CK5+CR5+CY5&lt;=Consolidação!N7+Consolidação!Q7+Consolidação!T7,Consolidação!$N$4,IF(L5+S5+Z5+AG5+AN5+AU5+BB5+BI5+BP5+BW5+CD5+CK5+CR5+CY5&lt;=Consolidação!N7+Consolidação!Q7+Consolidação!T7+Consolidação!W7,Consolidação!$Q$4,IF(L5+S5+Z5+AG5+AN5+AU5+BB5+BI5+BP5+BW5+CD5+CK5+CR5+CY5&lt;=Consolidação!N7+Consolidação!Q7+Consolidação!T7+Consolidação!W7+Consolidação!Z7,Consolidação!$T$4,IF(L5+S5+Z5+AG5+AN5+AU5+BB5+BI5+BP5+BW5+CD5+CK5+CR5+CY5&lt;=Consolidação!N7+Consolidação!Q7+Consolidação!T7+Consolidação!W7+Consolidação!Z7+Consolidação!AC7,Consolidação!$W$4,IF(L5+S5+Z5+AG5+AN5+AU5+BB5+BI5+BP5+BW5+CD5+CK5+CR5+CY5&lt;=Consolidação!N7+Consolidação!Q7+Consolidação!T7+Consolidação!W7+Consolidação!Z7+Consolidação!AC7+Consolidação!AF7,Consolidação!$Z$4,IF(L5+S5+Z5+AG5+AN5+AU5+BB5+BI5+BP5+BW5+CD5+CK5+CR5+CY5&lt;=Consolidação!N7+Consolidação!Q7+Consolidação!T7+Consolidação!W7+Consolidação!Z7+Consolidação!AC7+Consolidação!AF7+Consolidação!AI7,Consolidação!$AC$4,IF(L5+S5+Z5+AG5+AN5+AU5+BB5+BI5+BP5+BW5+CD5+CK5+CR5+CY5&lt;=Consolidação!N7+Consolidação!Q7+Consolidação!T7+Consolidação!W7+Consolidação!Z7+Consolidação!AC7+Consolidação!AF7+Consolidação!AI7+Consolidação!AL7,Consolidação!$AF$4,IF(L5+S5+Z5+AG5+AN5+AU5+BB5+BI5+BP5+BW5+CD5+CK5+CR5+CY5&lt;=Consolidação!N7+Consolidação!Q7+Consolidação!T7+Consolidação!W7+Consolidação!Z7+Consolidação!AC7+Consolidação!AF7+Consolidação!AI7+Consolidação!AL7+Consolidação!AO7,Consolidação!$AI$4,IF(L5+S5+Z5+AG5+AN5+AU5+BB5+BI5+BP5+BW5+CD5+CK5+CR5+CY5&lt;=Consolidação!N7+Consolidação!Q7+Consolidação!T7+Consolidação!W7+Consolidação!Z7+Consolidação!AC7+Consolidação!AF7+Consolidação!AI7+Consolidação!AL7+Consolidação!AO7+Consolidação!AR7,Consolidação!$AL$4,IF(L5+S5+Z5+AG5+AN5+AU5+BB5+BI5+BP5+BW5+CD5+CK5+CR5+CY5&lt;=Consolidação!N7+Consolidação!Q7+Consolidação!T7+Consolidação!W7+Consolidação!Z7+Consolidação!AC7+Consolidação!AF7+Consolidação!AI7+Consolidação!AL7+Consolidação!AO7+Consolidação!AR7+Consolidação!AU7,Consolidação!$AO$4,IF(L5+S5+Z5+AG5+AN5+AU5+BB5+BI5+BP5+BW5+CD5+CK5+CR5+CY5&lt;=Consolidação!N7+Consolidação!Q7+Consolidação!T7+Consolidação!W7+Consolidação!Z7+Consolidação!AC7+Consolidação!AF7+Consolidação!AI7+Consolidação!AL7+Consolidação!AO7+Consolidação!AR7+Consolidação!AU7+Consolidação!AX7,Consolidação!$AR$4,IF(L5+S5+Z5+AG5+AN5+AU5+BB5+BI5+BP5+BW5+CD5+CK5+CR5+CY5&lt;=Consolidação!N7+Consolidação!Q7+Consolidação!T7+Consolidação!W7+Consolidação!Z7+Consolidação!AC7+Consolidação!AF7+Consolidação!AI7+Consolidação!AL7+Consolidação!AO7+Consolidação!AR7+Consolidação!AU7+Consolidação!AX7+Consolidação!#REF!,Consolidação!$AU$4,IF(AND((Consolidação!N7+Consolidação!Q7+Consolidação!T7+Consolidação!W7+Consolidação!Z7+Consolidação!AC7+Consolidação!AF7+Consolidação!AI7+Consolidação!AL7+Consolidação!AO7+Consolidação!AR7+Consolidação!AU7+Consolidação!AX7+Consolidação!#REF!)&gt;0,L5+S5+Z5+AG5+AN5+AU5+BB5+BI5+BP5+BW5+CD5+CK5+CR5&lt;Consolidação!N7+Consolidação!Q7+Consolidação!T7+Consolidação!W7+Consolidação!Z7+Consolidação!AC7+Consolidação!AF7+Consolidação!AI7+Consolidação!AL7+Consolidação!AO7+Consolidação!AR7+Consolidação!AU7+Consolidação!AX7+Consolidação!#REF!,L5+S5+Z5+AG5+AN5+AU5+BB5+BI5+BP5+BW5+CD5+CK5+CR5+CY5&gt;Consolidação!N7+Consolidação!Q7+Consolidação!T7+Consolidação!W7+Consolidação!Z7+Consolidação!AC7+Consolidação!AF7+Consolidação!AI7+Consolidação!AL7+Consolidação!AO7+Consolidação!AR7+Consolidação!AU7+Consolidação!AX7+Consolidação!#REF!),"CONSUMO PARCIAL","SEM PREVISÃO"))))))))))))))))</f>
        <v/>
      </c>
      <c r="DC5" s="318" t="str">
        <f t="shared" ref="DC5:DC11" si="14">IF(DB5="","",IF(DB5="SEM PREVISÃO","û",IF(DB5="CONSUMO PARCIAL","û",IF(DA5&lt;DB5+60,"û","ü"))))</f>
        <v/>
      </c>
      <c r="DD5" s="270"/>
      <c r="DE5" s="314"/>
      <c r="DF5" s="315"/>
      <c r="DG5" s="316"/>
      <c r="DH5" s="317" t="str">
        <f>IF(DE5=0,"",IF(R5+Y5+AF5+AM5+AT5+BA5+BH5+BO5+BV5+CC5+CJ5+CQ5+CX5+DE5&lt;=Consolidação!T7,Consolidação!$H$4,IF(R5+Y5+AF5+AM5+AT5+BA5+BH5+BO5+BV5+CC5+CJ5+CQ5+CX5+DE5&lt;=Consolidação!T7+Consolidação!W7,Consolidação!$K$4,IF(R5+Y5+AF5+AM5+AT5+BA5+BH5+BO5+BV5+CC5+CJ5+CQ5+CX5+DE5&lt;=Consolidação!T7+Consolidação!W7+Consolidação!Z7,Consolidação!$N$4,IF(R5+Y5+AF5+AM5+AT5+BA5+BH5+BO5+BV5+CC5+CJ5+CQ5+CX5+DE5&lt;=Consolidação!T7+Consolidação!W7+Consolidação!Z7+Consolidação!AC7,Consolidação!$Q$4,IF(R5+Y5+AF5+AM5+AT5+BA5+BH5+BO5+BV5+CC5+CJ5+CQ5+CX5+DE5&lt;=Consolidação!T7+Consolidação!W7+Consolidação!Z7+Consolidação!AC7+Consolidação!AF7,Consolidação!$T$4,IF(R5+Y5+AF5+AM5+AT5+BA5+BH5+BO5+BV5+CC5+CJ5+CQ5+CX5+DE5&lt;=Consolidação!T7+Consolidação!W7+Consolidação!Z7+Consolidação!AC7+Consolidação!AF7+Consolidação!AI7,Consolidação!$W$4,IF(R5+Y5+AF5+AM5+AT5+BA5+BH5+BO5+BV5+CC5+CJ5+CQ5+CX5+DE5&lt;=Consolidação!T7+Consolidação!W7+Consolidação!Z7+Consolidação!AC7+Consolidação!AF7+Consolidação!AI7+Consolidação!AL7,Consolidação!$Z$4,IF(R5+Y5+AF5+AM5+AT5+BA5+BH5+BO5+BV5+CC5+CJ5+CQ5+CX5+DE5&lt;=Consolidação!T7+Consolidação!W7+Consolidação!Z7+Consolidação!AC7+Consolidação!AF7+Consolidação!AI7+Consolidação!AL7+Consolidação!AO7,Consolidação!$AC$4,IF(R5+Y5+AF5+AM5+AT5+BA5+BH5+BO5+BV5+CC5+CJ5+CQ5+CX5+DE5&lt;=Consolidação!T7+Consolidação!W7+Consolidação!Z7+Consolidação!AC7+Consolidação!AF7+Consolidação!AI7+Consolidação!AL7+Consolidação!AO7+Consolidação!AR7,Consolidação!$AF$4,IF(R5+Y5+AF5+AM5+AT5+BA5+BH5+BO5+BV5+CC5+CJ5+CQ5+CX5+DE5&lt;=Consolidação!T7+Consolidação!W7+Consolidação!Z7+Consolidação!AC7+Consolidação!AF7+Consolidação!AI7+Consolidação!AL7+Consolidação!AO7+Consolidação!AR7+Consolidação!AU7,Consolidação!$AI$4,IF(R5+Y5+AF5+AM5+AT5+BA5+BH5+BO5+BV5+CC5+CJ5+CQ5+CX5+DE5&lt;=Consolidação!T7+Consolidação!W7+Consolidação!Z7+Consolidação!AC7+Consolidação!AF7+Consolidação!AI7+Consolidação!AL7+Consolidação!AO7+Consolidação!AR7+Consolidação!AU7+Consolidação!AX7,Consolidação!$AL$4,IF(R5+Y5+AF5+AM5+AT5+BA5+BH5+BO5+BV5+CC5+CJ5+CQ5+CX5+DE5&lt;=Consolidação!T7+Consolidação!W7+Consolidação!Z7+Consolidação!AC7+Consolidação!AF7+Consolidação!AI7+Consolidação!AL7+Consolidação!AO7+Consolidação!AR7+Consolidação!AU7+Consolidação!AX7+Consolidação!#REF!,Consolidação!$AO$4,IF(R5+Y5+AF5+AM5+AT5+BA5+BH5+BO5+BV5+CC5+CJ5+CQ5+CX5+DE5&lt;=Consolidação!T7+Consolidação!W7+Consolidação!Z7+Consolidação!AC7+Consolidação!AF7+Consolidação!AI7+Consolidação!AL7+Consolidação!AO7+Consolidação!AR7+Consolidação!AU7+Consolidação!AX7+Consolidação!#REF!+Consolidação!BC7,Consolidação!$AR$4,IF(R5+Y5+AF5+AM5+AT5+BA5+BH5+BO5+BV5+CC5+CJ5+CQ5+CX5+DE5&lt;=Consolidação!T7+Consolidação!W7+Consolidação!Z7+Consolidação!AC7+Consolidação!AF7+Consolidação!AI7+Consolidação!AL7+Consolidação!AO7+Consolidação!AR7+Consolidação!AU7+Consolidação!AX7+Consolidação!#REF!+Consolidação!BC7+Consolidação!BF7,Consolidação!$AU$4,IF(AND((Consolidação!T7+Consolidação!W7+Consolidação!Z7+Consolidação!AC7+Consolidação!AF7+Consolidação!AI7+Consolidação!AL7+Consolidação!AO7+Consolidação!AR7+Consolidação!AU7+Consolidação!AX7+Consolidação!#REF!+Consolidação!BC7+Consolidação!BF7)&gt;0,R5+Y5+AF5+AM5+AT5+BA5+BH5+BO5+BV5+CC5+CJ5+CQ5+CX5&lt;Consolidação!T7+Consolidação!W7+Consolidação!Z7+Consolidação!AC7+Consolidação!AF7+Consolidação!AI7+Consolidação!AL7+Consolidação!AO7+Consolidação!AR7+Consolidação!AU7+Consolidação!AX7+Consolidação!#REF!+Consolidação!BC7+Consolidação!BF7,R5+Y5+AF5+AM5+AT5+BA5+BH5+BO5+BV5+CC5+CJ5+CQ5+CX5+DE5&gt;Consolidação!T7+Consolidação!W7+Consolidação!Z7+Consolidação!AC7+Consolidação!AF7+Consolidação!AI7+Consolidação!AL7+Consolidação!AO7+Consolidação!AR7+Consolidação!AU7+Consolidação!AX7+Consolidação!#REF!+Consolidação!BC7+Consolidação!BF7),"CONSUMO PARCIAL","SEM PREVISÃO"))))))))))))))))</f>
        <v/>
      </c>
      <c r="DI5" s="318" t="str">
        <f t="shared" ref="DI5:DI11" si="15">IF(DH5="","",IF(DH5="SEM PREVISÃO","û",IF(DH5="CONSUMO PARCIAL","û",IF(DG5&lt;DH5+60,"û","ü"))))</f>
        <v/>
      </c>
      <c r="DJ5" s="270"/>
      <c r="DK5" s="314"/>
      <c r="DL5" s="315"/>
      <c r="DM5" s="316"/>
      <c r="DN5" s="317" t="str">
        <f>IF(DK5=0,"",IF(X5+AE5+AL5+AS5+AZ5+BG5+BN5+BU5+CB5+CI5+CP5+CW5+DD5+DK5&lt;=Consolidação!Z7,Consolidação!$H$4,IF(X5+AE5+AL5+AS5+AZ5+BG5+BN5+BU5+CB5+CI5+CP5+CW5+DD5+DK5&lt;=Consolidação!Z7+Consolidação!AC7,Consolidação!$K$4,IF(X5+AE5+AL5+AS5+AZ5+BG5+BN5+BU5+CB5+CI5+CP5+CW5+DD5+DK5&lt;=Consolidação!Z7+Consolidação!AC7+Consolidação!AF7,Consolidação!$N$4,IF(X5+AE5+AL5+AS5+AZ5+BG5+BN5+BU5+CB5+CI5+CP5+CW5+DD5+DK5&lt;=Consolidação!Z7+Consolidação!AC7+Consolidação!AF7+Consolidação!AI7,Consolidação!$Q$4,IF(X5+AE5+AL5+AS5+AZ5+BG5+BN5+BU5+CB5+CI5+CP5+CW5+DD5+DK5&lt;=Consolidação!Z7+Consolidação!AC7+Consolidação!AF7+Consolidação!AI7+Consolidação!AL7,Consolidação!$T$4,IF(X5+AE5+AL5+AS5+AZ5+BG5+BN5+BU5+CB5+CI5+CP5+CW5+DD5+DK5&lt;=Consolidação!Z7+Consolidação!AC7+Consolidação!AF7+Consolidação!AI7+Consolidação!AL7+Consolidação!AO7,Consolidação!$W$4,IF(X5+AE5+AL5+AS5+AZ5+BG5+BN5+BU5+CB5+CI5+CP5+CW5+DD5+DK5&lt;=Consolidação!Z7+Consolidação!AC7+Consolidação!AF7+Consolidação!AI7+Consolidação!AL7+Consolidação!AO7+Consolidação!AR7,Consolidação!$Z$4,IF(X5+AE5+AL5+AS5+AZ5+BG5+BN5+BU5+CB5+CI5+CP5+CW5+DD5+DK5&lt;=Consolidação!Z7+Consolidação!AC7+Consolidação!AF7+Consolidação!AI7+Consolidação!AL7+Consolidação!AO7+Consolidação!AR7+Consolidação!AU7,Consolidação!$AC$4,IF(X5+AE5+AL5+AS5+AZ5+BG5+BN5+BU5+CB5+CI5+CP5+CW5+DD5+DK5&lt;=Consolidação!Z7+Consolidação!AC7+Consolidação!AF7+Consolidação!AI7+Consolidação!AL7+Consolidação!AO7+Consolidação!AR7+Consolidação!AU7+Consolidação!AX7,Consolidação!$AF$4,IF(X5+AE5+AL5+AS5+AZ5+BG5+BN5+BU5+CB5+CI5+CP5+CW5+DD5+DK5&lt;=Consolidação!Z7+Consolidação!AC7+Consolidação!AF7+Consolidação!AI7+Consolidação!AL7+Consolidação!AO7+Consolidação!AR7+Consolidação!AU7+Consolidação!AX7+Consolidação!#REF!,Consolidação!$AI$4,IF(X5+AE5+AL5+AS5+AZ5+BG5+BN5+BU5+CB5+CI5+CP5+CW5+DD5+DK5&lt;=Consolidação!Z7+Consolidação!AC7+Consolidação!AF7+Consolidação!AI7+Consolidação!AL7+Consolidação!AO7+Consolidação!AR7+Consolidação!AU7+Consolidação!AX7+Consolidação!#REF!+Consolidação!BC7,Consolidação!$AL$4,IF(X5+AE5+AL5+AS5+AZ5+BG5+BN5+BU5+CB5+CI5+CP5+CW5+DD5+DK5&lt;=Consolidação!Z7+Consolidação!AC7+Consolidação!AF7+Consolidação!AI7+Consolidação!AL7+Consolidação!AO7+Consolidação!AR7+Consolidação!AU7+Consolidação!AX7+Consolidação!#REF!+Consolidação!BC7+Consolidação!BF7,Consolidação!$AO$4,IF(X5+AE5+AL5+AS5+AZ5+BG5+BN5+BU5+CB5+CI5+CP5+CW5+DD5+DK5&lt;=Consolidação!Z7+Consolidação!AC7+Consolidação!AF7+Consolidação!AI7+Consolidação!AL7+Consolidação!AO7+Consolidação!AR7+Consolidação!AU7+Consolidação!AX7+Consolidação!#REF!+Consolidação!BC7+Consolidação!BF7+Consolidação!BI7,Consolidação!$AR$4,IF(X5+AE5+AL5+AS5+AZ5+BG5+BN5+BU5+CB5+CI5+CP5+CW5+DD5+DK5&lt;=Consolidação!Z7+Consolidação!AC7+Consolidação!AF7+Consolidação!AI7+Consolidação!AL7+Consolidação!AO7+Consolidação!AR7+Consolidação!AU7+Consolidação!AX7+Consolidação!#REF!+Consolidação!BC7+Consolidação!BF7+Consolidação!BI7+Consolidação!BL7,Consolidação!$AU$4,IF(AND((Consolidação!Z7+Consolidação!AC7+Consolidação!AF7+Consolidação!AI7+Consolidação!AL7+Consolidação!AO7+Consolidação!AR7+Consolidação!AU7+Consolidação!AX7+Consolidação!#REF!+Consolidação!BC7+Consolidação!BF7+Consolidação!BI7+Consolidação!BL7)&gt;0,X5+AE5+AL5+AS5+AZ5+BG5+BN5+BU5+CB5+CI5+CP5+CW5+DD5&lt;Consolidação!Z7+Consolidação!AC7+Consolidação!AF7+Consolidação!AI7+Consolidação!AL7+Consolidação!AO7+Consolidação!AR7+Consolidação!AU7+Consolidação!AX7+Consolidação!#REF!+Consolidação!BC7+Consolidação!BF7+Consolidação!BI7+Consolidação!BL7,X5+AE5+AL5+AS5+AZ5+BG5+BN5+BU5+CB5+CI5+CP5+CW5+DD5+DK5&gt;Consolidação!Z7+Consolidação!AC7+Consolidação!AF7+Consolidação!AI7+Consolidação!AL7+Consolidação!AO7+Consolidação!AR7+Consolidação!AU7+Consolidação!AX7+Consolidação!#REF!+Consolidação!BC7+Consolidação!BF7+Consolidação!BI7+Consolidação!BL7),"CONSUMO PARCIAL","SEM PREVISÃO"))))))))))))))))</f>
        <v/>
      </c>
      <c r="DO5" s="318" t="str">
        <f t="shared" ref="DO5:DO11" si="16">IF(DN5="","",IF(DN5="SEM PREVISÃO","û",IF(DN5="CONSUMO PARCIAL","û",IF(DM5&lt;DN5+60,"û","ü"))))</f>
        <v/>
      </c>
      <c r="DP5" s="270"/>
      <c r="DQ5" s="314"/>
      <c r="DR5" s="315"/>
      <c r="DS5" s="316"/>
      <c r="DT5" s="317" t="str">
        <f>IF(DQ5=0,"",IF(AD5+AK5+AR5+AY5+BF5+BM5+BT5+CA5+CH5+CO5+CV5+DC5+DJ5+DQ5&lt;=Consolidação!AF7,Consolidação!$H$4,IF(AD5+AK5+AR5+AY5+BF5+BM5+BT5+CA5+CH5+CO5+CV5+DC5+DJ5+DQ5&lt;=Consolidação!AF7+Consolidação!AI7,Consolidação!$K$4,IF(AD5+AK5+AR5+AY5+BF5+BM5+BT5+CA5+CH5+CO5+CV5+DC5+DJ5+DQ5&lt;=Consolidação!AF7+Consolidação!AI7+Consolidação!AL7,Consolidação!$N$4,IF(AD5+AK5+AR5+AY5+BF5+BM5+BT5+CA5+CH5+CO5+CV5+DC5+DJ5+DQ5&lt;=Consolidação!AF7+Consolidação!AI7+Consolidação!AL7+Consolidação!AO7,Consolidação!$Q$4,IF(AD5+AK5+AR5+AY5+BF5+BM5+BT5+CA5+CH5+CO5+CV5+DC5+DJ5+DQ5&lt;=Consolidação!AF7+Consolidação!AI7+Consolidação!AL7+Consolidação!AO7+Consolidação!AR7,Consolidação!$T$4,IF(AD5+AK5+AR5+AY5+BF5+BM5+BT5+CA5+CH5+CO5+CV5+DC5+DJ5+DQ5&lt;=Consolidação!AF7+Consolidação!AI7+Consolidação!AL7+Consolidação!AO7+Consolidação!AR7+Consolidação!AU7,Consolidação!$W$4,IF(AD5+AK5+AR5+AY5+BF5+BM5+BT5+CA5+CH5+CO5+CV5+DC5+DJ5+DQ5&lt;=Consolidação!AF7+Consolidação!AI7+Consolidação!AL7+Consolidação!AO7+Consolidação!AR7+Consolidação!AU7+Consolidação!AX7,Consolidação!$Z$4,IF(AD5+AK5+AR5+AY5+BF5+BM5+BT5+CA5+CH5+CO5+CV5+DC5+DJ5+DQ5&lt;=Consolidação!AF7+Consolidação!AI7+Consolidação!AL7+Consolidação!AO7+Consolidação!AR7+Consolidação!AU7+Consolidação!AX7+Consolidação!#REF!,Consolidação!$AC$4,IF(AD5+AK5+AR5+AY5+BF5+BM5+BT5+CA5+CH5+CO5+CV5+DC5+DJ5+DQ5&lt;=Consolidação!AF7+Consolidação!AI7+Consolidação!AL7+Consolidação!AO7+Consolidação!AR7+Consolidação!AU7+Consolidação!AX7+Consolidação!#REF!+Consolidação!BC7,Consolidação!$AF$4,IF(AD5+AK5+AR5+AY5+BF5+BM5+BT5+CA5+CH5+CO5+CV5+DC5+DJ5+DQ5&lt;=Consolidação!AF7+Consolidação!AI7+Consolidação!AL7+Consolidação!AO7+Consolidação!AR7+Consolidação!AU7+Consolidação!AX7+Consolidação!#REF!+Consolidação!BC7+Consolidação!BF7,Consolidação!$AI$4,IF(AD5+AK5+AR5+AY5+BF5+BM5+BT5+CA5+CH5+CO5+CV5+DC5+DJ5+DQ5&lt;=Consolidação!AF7+Consolidação!AI7+Consolidação!AL7+Consolidação!AO7+Consolidação!AR7+Consolidação!AU7+Consolidação!AX7+Consolidação!#REF!+Consolidação!BC7+Consolidação!BF7+Consolidação!BI7,Consolidação!$AL$4,IF(AD5+AK5+AR5+AY5+BF5+BM5+BT5+CA5+CH5+CO5+CV5+DC5+DJ5+DQ5&lt;=Consolidação!AF7+Consolidação!AI7+Consolidação!AL7+Consolidação!AO7+Consolidação!AR7+Consolidação!AU7+Consolidação!AX7+Consolidação!#REF!+Consolidação!BC7+Consolidação!BF7+Consolidação!BI7+Consolidação!BL7,Consolidação!$AO$4,IF(AD5+AK5+AR5+AY5+BF5+BM5+BT5+CA5+CH5+CO5+CV5+DC5+DJ5+DQ5&lt;=Consolidação!AF7+Consolidação!AI7+Consolidação!AL7+Consolidação!AO7+Consolidação!AR7+Consolidação!AU7+Consolidação!AX7+Consolidação!#REF!+Consolidação!BC7+Consolidação!BF7+Consolidação!BI7+Consolidação!BL7+Consolidação!BO7,Consolidação!$AR$4,IF(AD5+AK5+AR5+AY5+BF5+BM5+BT5+CA5+CH5+CO5+CV5+DC5+DJ5+DQ5&lt;=Consolidação!AF7+Consolidação!AI7+Consolidação!AL7+Consolidação!AO7+Consolidação!AR7+Consolidação!AU7+Consolidação!AX7+Consolidação!#REF!+Consolidação!BC7+Consolidação!BF7+Consolidação!BI7+Consolidação!BL7+Consolidação!BO7+Consolidação!BR7,Consolidação!$AU$4,IF(AND((Consolidação!AF7+Consolidação!AI7+Consolidação!AL7+Consolidação!AO7+Consolidação!AR7+Consolidação!AU7+Consolidação!AX7+Consolidação!#REF!+Consolidação!BC7+Consolidação!BF7+Consolidação!BI7+Consolidação!BL7+Consolidação!BO7+Consolidação!BR7)&gt;0,AD5+AK5+AR5+AY5+BF5+BM5+BT5+CA5+CH5+CO5+CV5+DC5+DJ5&lt;Consolidação!AF7+Consolidação!AI7+Consolidação!AL7+Consolidação!AO7+Consolidação!AR7+Consolidação!AU7+Consolidação!AX7+Consolidação!#REF!+Consolidação!BC7+Consolidação!BF7+Consolidação!BI7+Consolidação!BL7+Consolidação!BO7+Consolidação!BR7,AD5+AK5+AR5+AY5+BF5+BM5+BT5+CA5+CH5+CO5+CV5+DC5+DJ5+DQ5&gt;Consolidação!AF7+Consolidação!AI7+Consolidação!AL7+Consolidação!AO7+Consolidação!AR7+Consolidação!AU7+Consolidação!AX7+Consolidação!#REF!+Consolidação!BC7+Consolidação!BF7+Consolidação!BI7+Consolidação!BL7+Consolidação!BO7+Consolidação!BR7),"CONSUMO PARCIAL","SEM PREVISÃO"))))))))))))))))</f>
        <v/>
      </c>
      <c r="DU5" s="318" t="str">
        <f t="shared" ref="DU5:DU11" si="17">IF(DT5="","",IF(DT5="SEM PREVISÃO","û",IF(DT5="CONSUMO PARCIAL","û",IF(DS5&lt;DT5+60,"û","ü"))))</f>
        <v/>
      </c>
      <c r="DV5" s="270"/>
      <c r="DW5" s="314"/>
      <c r="DX5" s="315"/>
      <c r="DY5" s="316"/>
      <c r="DZ5" s="317" t="str">
        <f>IF(DW5=0,"",IF(AJ5+AQ5+AX5+BE5+BL5+BS5+BZ5+CG5+CN5+CU5+DB5+DI5+DP5+DW5&lt;=Consolidação!AL7,Consolidação!$H$4,IF(AJ5+AQ5+AX5+BE5+BL5+BS5+BZ5+CG5+CN5+CU5+DB5+DI5+DP5+DW5&lt;=Consolidação!AL7+Consolidação!AO7,Consolidação!$K$4,IF(AJ5+AQ5+AX5+BE5+BL5+BS5+BZ5+CG5+CN5+CU5+DB5+DI5+DP5+DW5&lt;=Consolidação!AL7+Consolidação!AO7+Consolidação!AR7,Consolidação!$N$4,IF(AJ5+AQ5+AX5+BE5+BL5+BS5+BZ5+CG5+CN5+CU5+DB5+DI5+DP5+DW5&lt;=Consolidação!AL7+Consolidação!AO7+Consolidação!AR7+Consolidação!AU7,Consolidação!$Q$4,IF(AJ5+AQ5+AX5+BE5+BL5+BS5+BZ5+CG5+CN5+CU5+DB5+DI5+DP5+DW5&lt;=Consolidação!AL7+Consolidação!AO7+Consolidação!AR7+Consolidação!AU7+Consolidação!AX7,Consolidação!$T$4,IF(AJ5+AQ5+AX5+BE5+BL5+BS5+BZ5+CG5+CN5+CU5+DB5+DI5+DP5+DW5&lt;=Consolidação!AL7+Consolidação!AO7+Consolidação!AR7+Consolidação!AU7+Consolidação!AX7+Consolidação!#REF!,Consolidação!$W$4,IF(AJ5+AQ5+AX5+BE5+BL5+BS5+BZ5+CG5+CN5+CU5+DB5+DI5+DP5+DW5&lt;=Consolidação!AL7+Consolidação!AO7+Consolidação!AR7+Consolidação!AU7+Consolidação!AX7+Consolidação!#REF!+Consolidação!BC7,Consolidação!$Z$4,IF(AJ5+AQ5+AX5+BE5+BL5+BS5+BZ5+CG5+CN5+CU5+DB5+DI5+DP5+DW5&lt;=Consolidação!AL7+Consolidação!AO7+Consolidação!AR7+Consolidação!AU7+Consolidação!AX7+Consolidação!#REF!+Consolidação!BC7+Consolidação!BF7,Consolidação!$AC$4,IF(AJ5+AQ5+AX5+BE5+BL5+BS5+BZ5+CG5+CN5+CU5+DB5+DI5+DP5+DW5&lt;=Consolidação!AL7+Consolidação!AO7+Consolidação!AR7+Consolidação!AU7+Consolidação!AX7+Consolidação!#REF!+Consolidação!BC7+Consolidação!BF7+Consolidação!BI7,Consolidação!$AF$4,IF(AJ5+AQ5+AX5+BE5+BL5+BS5+BZ5+CG5+CN5+CU5+DB5+DI5+DP5+DW5&lt;=Consolidação!AL7+Consolidação!AO7+Consolidação!AR7+Consolidação!AU7+Consolidação!AX7+Consolidação!#REF!+Consolidação!BC7+Consolidação!BF7+Consolidação!BI7+Consolidação!BL7,Consolidação!$AI$4,IF(AJ5+AQ5+AX5+BE5+BL5+BS5+BZ5+CG5+CN5+CU5+DB5+DI5+DP5+DW5&lt;=Consolidação!AL7+Consolidação!AO7+Consolidação!AR7+Consolidação!AU7+Consolidação!AX7+Consolidação!#REF!+Consolidação!BC7+Consolidação!BF7+Consolidação!BI7+Consolidação!BL7+Consolidação!BO7,Consolidação!$AL$4,IF(AJ5+AQ5+AX5+BE5+BL5+BS5+BZ5+CG5+CN5+CU5+DB5+DI5+DP5+DW5&lt;=Consolidação!AL7+Consolidação!AO7+Consolidação!AR7+Consolidação!AU7+Consolidação!AX7+Consolidação!#REF!+Consolidação!BC7+Consolidação!BF7+Consolidação!BI7+Consolidação!BL7+Consolidação!BO7+Consolidação!BR7,Consolidação!$AO$4,IF(AJ5+AQ5+AX5+BE5+BL5+BS5+BZ5+CG5+CN5+CU5+DB5+DI5+DP5+DW5&lt;=Consolidação!AL7+Consolidação!AO7+Consolidação!AR7+Consolidação!AU7+Consolidação!AX7+Consolidação!#REF!+Consolidação!BC7+Consolidação!BF7+Consolidação!BI7+Consolidação!BL7+Consolidação!BO7+Consolidação!BR7+Consolidação!BU7,Consolidação!$AR$4,IF(AJ5+AQ5+AX5+BE5+BL5+BS5+BZ5+CG5+CN5+CU5+DB5+DI5+DP5+DW5&lt;=Consolidação!AL7+Consolidação!AO7+Consolidação!AR7+Consolidação!AU7+Consolidação!AX7+Consolidação!#REF!+Consolidação!BC7+Consolidação!BF7+Consolidação!BI7+Consolidação!BL7+Consolidação!BO7+Consolidação!BR7+Consolidação!BU7+Consolidação!BX7,Consolidação!$AU$4,IF(AND((Consolidação!AL7+Consolidação!AO7+Consolidação!AR7+Consolidação!AU7+Consolidação!AX7+Consolidação!#REF!+Consolidação!BC7+Consolidação!BF7+Consolidação!BI7+Consolidação!BL7+Consolidação!BO7+Consolidação!BR7+Consolidação!BU7+Consolidação!BX7)&gt;0,AJ5+AQ5+AX5+BE5+BL5+BS5+BZ5+CG5+CN5+CU5+DB5+DI5+DP5&lt;Consolidação!AL7+Consolidação!AO7+Consolidação!AR7+Consolidação!AU7+Consolidação!AX7+Consolidação!#REF!+Consolidação!BC7+Consolidação!BF7+Consolidação!BI7+Consolidação!BL7+Consolidação!BO7+Consolidação!BR7+Consolidação!BU7+Consolidação!BX7,AJ5+AQ5+AX5+BE5+BL5+BS5+BZ5+CG5+CN5+CU5+DB5+DI5+DP5+DW5&gt;Consolidação!AL7+Consolidação!AO7+Consolidação!AR7+Consolidação!AU7+Consolidação!AX7+Consolidação!#REF!+Consolidação!BC7+Consolidação!BF7+Consolidação!BI7+Consolidação!BL7+Consolidação!BO7+Consolidação!BR7+Consolidação!BU7+Consolidação!BX7),"CONSUMO PARCIAL","SEM PREVISÃO"))))))))))))))))</f>
        <v/>
      </c>
      <c r="EA5" s="318" t="str">
        <f t="shared" ref="EA5:EA11" si="18">IF(DZ5="","",IF(DZ5="SEM PREVISÃO","û",IF(DZ5="CONSUMO PARCIAL","û",IF(DY5&lt;DZ5+60,"û","ü"))))</f>
        <v/>
      </c>
      <c r="EB5" s="270"/>
      <c r="EC5" s="314"/>
      <c r="ED5" s="315"/>
      <c r="EE5" s="316"/>
      <c r="EF5" s="317" t="str">
        <f>IF(EC5=0,"",IF(AP5+AW5+BD5+BK5+BR5+BY5+CF5+CM5+CT5+DA5+DH5+DO5+DV5+EC5&lt;=Consolidação!AR7,Consolidação!$H$4,IF(AP5+AW5+BD5+BK5+BR5+BY5+CF5+CM5+CT5+DA5+DH5+DO5+DV5+EC5&lt;=Consolidação!AR7+Consolidação!AU7,Consolidação!$K$4,IF(AP5+AW5+BD5+BK5+BR5+BY5+CF5+CM5+CT5+DA5+DH5+DO5+DV5+EC5&lt;=Consolidação!AR7+Consolidação!AU7+Consolidação!AX7,Consolidação!$N$4,IF(AP5+AW5+BD5+BK5+BR5+BY5+CF5+CM5+CT5+DA5+DH5+DO5+DV5+EC5&lt;=Consolidação!AR7+Consolidação!AU7+Consolidação!AX7+Consolidação!#REF!,Consolidação!$Q$4,IF(AP5+AW5+BD5+BK5+BR5+BY5+CF5+CM5+CT5+DA5+DH5+DO5+DV5+EC5&lt;=Consolidação!AR7+Consolidação!AU7+Consolidação!AX7+Consolidação!#REF!+Consolidação!BC7,Consolidação!$T$4,IF(AP5+AW5+BD5+BK5+BR5+BY5+CF5+CM5+CT5+DA5+DH5+DO5+DV5+EC5&lt;=Consolidação!AR7+Consolidação!AU7+Consolidação!AX7+Consolidação!#REF!+Consolidação!BC7+Consolidação!BF7,Consolidação!$W$4,IF(AP5+AW5+BD5+BK5+BR5+BY5+CF5+CM5+CT5+DA5+DH5+DO5+DV5+EC5&lt;=Consolidação!AR7+Consolidação!AU7+Consolidação!AX7+Consolidação!#REF!+Consolidação!BC7+Consolidação!BF7+Consolidação!BI7,Consolidação!$Z$4,IF(AP5+AW5+BD5+BK5+BR5+BY5+CF5+CM5+CT5+DA5+DH5+DO5+DV5+EC5&lt;=Consolidação!AR7+Consolidação!AU7+Consolidação!AX7+Consolidação!#REF!+Consolidação!BC7+Consolidação!BF7+Consolidação!BI7+Consolidação!BL7,Consolidação!$AC$4,IF(AP5+AW5+BD5+BK5+BR5+BY5+CF5+CM5+CT5+DA5+DH5+DO5+DV5+EC5&lt;=Consolidação!AR7+Consolidação!AU7+Consolidação!AX7+Consolidação!#REF!+Consolidação!BC7+Consolidação!BF7+Consolidação!BI7+Consolidação!BL7+Consolidação!BO7,Consolidação!$AF$4,IF(AP5+AW5+BD5+BK5+BR5+BY5+CF5+CM5+CT5+DA5+DH5+DO5+DV5+EC5&lt;=Consolidação!AR7+Consolidação!AU7+Consolidação!AX7+Consolidação!#REF!+Consolidação!BC7+Consolidação!BF7+Consolidação!BI7+Consolidação!BL7+Consolidação!BO7+Consolidação!BR7,Consolidação!$AI$4,IF(AP5+AW5+BD5+BK5+BR5+BY5+CF5+CM5+CT5+DA5+DH5+DO5+DV5+EC5&lt;=Consolidação!AR7+Consolidação!AU7+Consolidação!AX7+Consolidação!#REF!+Consolidação!BC7+Consolidação!BF7+Consolidação!BI7+Consolidação!BL7+Consolidação!BO7+Consolidação!BR7+Consolidação!BU7,Consolidação!$AL$4,IF(AP5+AW5+BD5+BK5+BR5+BY5+CF5+CM5+CT5+DA5+DH5+DO5+DV5+EC5&lt;=Consolidação!AR7+Consolidação!AU7+Consolidação!AX7+Consolidação!#REF!+Consolidação!BC7+Consolidação!BF7+Consolidação!BI7+Consolidação!BL7+Consolidação!BO7+Consolidação!BR7+Consolidação!BU7+Consolidação!BX7,Consolidação!$AO$4,IF(AP5+AW5+BD5+BK5+BR5+BY5+CF5+CM5+CT5+DA5+DH5+DO5+DV5+EC5&lt;=Consolidação!AR7+Consolidação!AU7+Consolidação!AX7+Consolidação!#REF!+Consolidação!BC7+Consolidação!BF7+Consolidação!BI7+Consolidação!BL7+Consolidação!BO7+Consolidação!BR7+Consolidação!BU7+Consolidação!BX7+Consolidação!CA7,Consolidação!$AR$4,IF(AP5+AW5+BD5+BK5+BR5+BY5+CF5+CM5+CT5+DA5+DH5+DO5+DV5+EC5&lt;=Consolidação!AR7+Consolidação!AU7+Consolidação!AX7+Consolidação!#REF!+Consolidação!BC7+Consolidação!BF7+Consolidação!BI7+Consolidação!BL7+Consolidação!BO7+Consolidação!BR7+Consolidação!BU7+Consolidação!BX7+Consolidação!CA7+Consolidação!CD7,Consolidação!$AU$4,IF(AND((Consolidação!AR7+Consolidação!AU7+Consolidação!AX7+Consolidação!#REF!+Consolidação!BC7+Consolidação!BF7+Consolidação!BI7+Consolidação!BL7+Consolidação!BO7+Consolidação!BR7+Consolidação!BU7+Consolidação!BX7+Consolidação!CA7+Consolidação!CD7)&gt;0,AP5+AW5+BD5+BK5+BR5+BY5+CF5+CM5+CT5+DA5+DH5+DO5+DV5&lt;Consolidação!AR7+Consolidação!AU7+Consolidação!AX7+Consolidação!#REF!+Consolidação!BC7+Consolidação!BF7+Consolidação!BI7+Consolidação!BL7+Consolidação!BO7+Consolidação!BR7+Consolidação!BU7+Consolidação!BX7+Consolidação!CA7+Consolidação!CD7,AP5+AW5+BD5+BK5+BR5+BY5+CF5+CM5+CT5+DA5+DH5+DO5+DV5+EC5&gt;Consolidação!AR7+Consolidação!AU7+Consolidação!AX7+Consolidação!#REF!+Consolidação!BC7+Consolidação!BF7+Consolidação!BI7+Consolidação!BL7+Consolidação!BO7+Consolidação!BR7+Consolidação!BU7+Consolidação!BX7+Consolidação!CA7+Consolidação!CD7),"CONSUMO PARCIAL","SEM PREVISÃO"))))))))))))))))</f>
        <v/>
      </c>
      <c r="EG5" s="318" t="str">
        <f t="shared" ref="EG5:EG11" si="19">IF(EF5="","",IF(EF5="SEM PREVISÃO","û",IF(EF5="CONSUMO PARCIAL","û",IF(EE5&lt;EF5+60,"û","ü"))))</f>
        <v/>
      </c>
      <c r="EH5" s="270"/>
      <c r="EI5" s="314"/>
      <c r="EJ5" s="315"/>
      <c r="EK5" s="316"/>
      <c r="EL5" s="317" t="str">
        <f>IF(EI5=0,"",IF(AV5+BC5+BJ5+BQ5+BX5+CE5+CL5+CS5+CZ5+DG5+DN5+DU5+EB5+EI5&lt;=Consolidação!AX7,Consolidação!$H$4,IF(AV5+BC5+BJ5+BQ5+BX5+CE5+CL5+CS5+CZ5+DG5+DN5+DU5+EB5+EI5&lt;=Consolidação!AX7+Consolidação!#REF!,Consolidação!$K$4,IF(AV5+BC5+BJ5+BQ5+BX5+CE5+CL5+CS5+CZ5+DG5+DN5+DU5+EB5+EI5&lt;=Consolidação!AX7+Consolidação!#REF!+Consolidação!BC7,Consolidação!$N$4,IF(AV5+BC5+BJ5+BQ5+BX5+CE5+CL5+CS5+CZ5+DG5+DN5+DU5+EB5+EI5&lt;=Consolidação!AX7+Consolidação!#REF!+Consolidação!BC7+Consolidação!BF7,Consolidação!$Q$4,IF(AV5+BC5+BJ5+BQ5+BX5+CE5+CL5+CS5+CZ5+DG5+DN5+DU5+EB5+EI5&lt;=Consolidação!AX7+Consolidação!#REF!+Consolidação!BC7+Consolidação!BF7+Consolidação!BI7,Consolidação!$T$4,IF(AV5+BC5+BJ5+BQ5+BX5+CE5+CL5+CS5+CZ5+DG5+DN5+DU5+EB5+EI5&lt;=Consolidação!AX7+Consolidação!#REF!+Consolidação!BC7+Consolidação!BF7+Consolidação!BI7+Consolidação!BL7,Consolidação!$W$4,IF(AV5+BC5+BJ5+BQ5+BX5+CE5+CL5+CS5+CZ5+DG5+DN5+DU5+EB5+EI5&lt;=Consolidação!AX7+Consolidação!#REF!+Consolidação!BC7+Consolidação!BF7+Consolidação!BI7+Consolidação!BL7+Consolidação!BO7,Consolidação!$Z$4,IF(AV5+BC5+BJ5+BQ5+BX5+CE5+CL5+CS5+CZ5+DG5+DN5+DU5+EB5+EI5&lt;=Consolidação!AX7+Consolidação!#REF!+Consolidação!BC7+Consolidação!BF7+Consolidação!BI7+Consolidação!BL7+Consolidação!BO7+Consolidação!BR7,Consolidação!$AC$4,IF(AV5+BC5+BJ5+BQ5+BX5+CE5+CL5+CS5+CZ5+DG5+DN5+DU5+EB5+EI5&lt;=Consolidação!AX7+Consolidação!#REF!+Consolidação!BC7+Consolidação!BF7+Consolidação!BI7+Consolidação!BL7+Consolidação!BO7+Consolidação!BR7+Consolidação!BU7,Consolidação!$AF$4,IF(AV5+BC5+BJ5+BQ5+BX5+CE5+CL5+CS5+CZ5+DG5+DN5+DU5+EB5+EI5&lt;=Consolidação!AX7+Consolidação!#REF!+Consolidação!BC7+Consolidação!BF7+Consolidação!BI7+Consolidação!BL7+Consolidação!BO7+Consolidação!BR7+Consolidação!BU7+Consolidação!BX7,Consolidação!$AI$4,IF(AV5+BC5+BJ5+BQ5+BX5+CE5+CL5+CS5+CZ5+DG5+DN5+DU5+EB5+EI5&lt;=Consolidação!AX7+Consolidação!#REF!+Consolidação!BC7+Consolidação!BF7+Consolidação!BI7+Consolidação!BL7+Consolidação!BO7+Consolidação!BR7+Consolidação!BU7+Consolidação!BX7+Consolidação!CA7,Consolidação!$AL$4,IF(AV5+BC5+BJ5+BQ5+BX5+CE5+CL5+CS5+CZ5+DG5+DN5+DU5+EB5+EI5&lt;=Consolidação!AX7+Consolidação!#REF!+Consolidação!BC7+Consolidação!BF7+Consolidação!BI7+Consolidação!BL7+Consolidação!BO7+Consolidação!BR7+Consolidação!BU7+Consolidação!BX7+Consolidação!CA7+Consolidação!CD7,Consolidação!$AO$4,IF(AV5+BC5+BJ5+BQ5+BX5+CE5+CL5+CS5+CZ5+DG5+DN5+DU5+EB5+EI5&lt;=Consolidação!AX7+Consolidação!#REF!+Consolidação!BC7+Consolidação!BF7+Consolidação!BI7+Consolidação!BL7+Consolidação!BO7+Consolidação!BR7+Consolidação!BU7+Consolidação!BX7+Consolidação!CA7+Consolidação!CD7+Consolidação!CG7,Consolidação!$AR$4,IF(AV5+BC5+BJ5+BQ5+BX5+CE5+CL5+CS5+CZ5+DG5+DN5+DU5+EB5+EI5&lt;=Consolidação!AX7+Consolidação!#REF!+Consolidação!BC7+Consolidação!BF7+Consolidação!BI7+Consolidação!BL7+Consolidação!BO7+Consolidação!BR7+Consolidação!BU7+Consolidação!BX7+Consolidação!CA7+Consolidação!CD7+Consolidação!CG7+Consolidação!CJ7,Consolidação!$AU$4,IF(AND((Consolidação!AX7+Consolidação!#REF!+Consolidação!BC7+Consolidação!BF7+Consolidação!BI7+Consolidação!BL7+Consolidação!BO7+Consolidação!BR7+Consolidação!BU7+Consolidação!BX7+Consolidação!CA7+Consolidação!CD7+Consolidação!CG7+Consolidação!CJ7)&gt;0,AV5+BC5+BJ5+BQ5+BX5+CE5+CL5+CS5+CZ5+DG5+DN5+DU5+EB5&lt;Consolidação!AX7+Consolidação!#REF!+Consolidação!BC7+Consolidação!BF7+Consolidação!BI7+Consolidação!BL7+Consolidação!BO7+Consolidação!BR7+Consolidação!BU7+Consolidação!BX7+Consolidação!CA7+Consolidação!CD7+Consolidação!CG7+Consolidação!CJ7,AV5+BC5+BJ5+BQ5+BX5+CE5+CL5+CS5+CZ5+DG5+DN5+DU5+EB5+EI5&gt;Consolidação!AX7+Consolidação!#REF!+Consolidação!BC7+Consolidação!BF7+Consolidação!BI7+Consolidação!BL7+Consolidação!BO7+Consolidação!BR7+Consolidação!BU7+Consolidação!BX7+Consolidação!CA7+Consolidação!CD7+Consolidação!CG7+Consolidação!CJ7),"CONSUMO PARCIAL","SEM PREVISÃO"))))))))))))))))</f>
        <v/>
      </c>
      <c r="EM5" s="318" t="str">
        <f t="shared" ref="EM5:EM11" si="20">IF(EL5="","",IF(EL5="SEM PREVISÃO","û",IF(EL5="CONSUMO PARCIAL","û",IF(EK5&lt;EL5+60,"û","ü"))))</f>
        <v/>
      </c>
      <c r="EN5" s="270"/>
      <c r="EO5" s="314"/>
      <c r="EP5" s="315"/>
      <c r="EQ5" s="316"/>
      <c r="ER5" s="317" t="str">
        <f>IF(EO5=0,"",IF(BB5+BI5+BP5+BW5+CD5+CK5+CR5+CY5+DF5+DM5+DT5+EA5+EH5+EO5&lt;=Consolidação!BC7,Consolidação!$H$4,IF(BB5+BI5+BP5+BW5+CD5+CK5+CR5+CY5+DF5+DM5+DT5+EA5+EH5+EO5&lt;=Consolidação!BC7+Consolidação!BF7,Consolidação!$K$4,IF(BB5+BI5+BP5+BW5+CD5+CK5+CR5+CY5+DF5+DM5+DT5+EA5+EH5+EO5&lt;=Consolidação!BC7+Consolidação!BF7+Consolidação!BI7,Consolidação!$N$4,IF(BB5+BI5+BP5+BW5+CD5+CK5+CR5+CY5+DF5+DM5+DT5+EA5+EH5+EO5&lt;=Consolidação!BC7+Consolidação!BF7+Consolidação!BI7+Consolidação!BL7,Consolidação!$Q$4,IF(BB5+BI5+BP5+BW5+CD5+CK5+CR5+CY5+DF5+DM5+DT5+EA5+EH5+EO5&lt;=Consolidação!BC7+Consolidação!BF7+Consolidação!BI7+Consolidação!BL7+Consolidação!BO7,Consolidação!$T$4,IF(BB5+BI5+BP5+BW5+CD5+CK5+CR5+CY5+DF5+DM5+DT5+EA5+EH5+EO5&lt;=Consolidação!BC7+Consolidação!BF7+Consolidação!BI7+Consolidação!BL7+Consolidação!BO7+Consolidação!BR7,Consolidação!$W$4,IF(BB5+BI5+BP5+BW5+CD5+CK5+CR5+CY5+DF5+DM5+DT5+EA5+EH5+EO5&lt;=Consolidação!BC7+Consolidação!BF7+Consolidação!BI7+Consolidação!BL7+Consolidação!BO7+Consolidação!BR7+Consolidação!BU7,Consolidação!$Z$4,IF(BB5+BI5+BP5+BW5+CD5+CK5+CR5+CY5+DF5+DM5+DT5+EA5+EH5+EO5&lt;=Consolidação!BC7+Consolidação!BF7+Consolidação!BI7+Consolidação!BL7+Consolidação!BO7+Consolidação!BR7+Consolidação!BU7+Consolidação!BX7,Consolidação!$AC$4,IF(BB5+BI5+BP5+BW5+CD5+CK5+CR5+CY5+DF5+DM5+DT5+EA5+EH5+EO5&lt;=Consolidação!BC7+Consolidação!BF7+Consolidação!BI7+Consolidação!BL7+Consolidação!BO7+Consolidação!BR7+Consolidação!BU7+Consolidação!BX7+Consolidação!CA7,Consolidação!$AF$4,IF(BB5+BI5+BP5+BW5+CD5+CK5+CR5+CY5+DF5+DM5+DT5+EA5+EH5+EO5&lt;=Consolidação!BC7+Consolidação!BF7+Consolidação!BI7+Consolidação!BL7+Consolidação!BO7+Consolidação!BR7+Consolidação!BU7+Consolidação!BX7+Consolidação!CA7+Consolidação!CD7,Consolidação!$AI$4,IF(BB5+BI5+BP5+BW5+CD5+CK5+CR5+CY5+DF5+DM5+DT5+EA5+EH5+EO5&lt;=Consolidação!BC7+Consolidação!BF7+Consolidação!BI7+Consolidação!BL7+Consolidação!BO7+Consolidação!BR7+Consolidação!BU7+Consolidação!BX7+Consolidação!CA7+Consolidação!CD7+Consolidação!CG7,Consolidação!$AL$4,IF(BB5+BI5+BP5+BW5+CD5+CK5+CR5+CY5+DF5+DM5+DT5+EA5+EH5+EO5&lt;=Consolidação!BC7+Consolidação!BF7+Consolidação!BI7+Consolidação!BL7+Consolidação!BO7+Consolidação!BR7+Consolidação!BU7+Consolidação!BX7+Consolidação!CA7+Consolidação!CD7+Consolidação!CG7+Consolidação!CJ7,Consolidação!$AO$4,IF(BB5+BI5+BP5+BW5+CD5+CK5+CR5+CY5+DF5+DM5+DT5+EA5+EH5+EO5&lt;=Consolidação!BC7+Consolidação!BF7+Consolidação!BI7+Consolidação!BL7+Consolidação!BO7+Consolidação!BR7+Consolidação!BU7+Consolidação!BX7+Consolidação!CA7+Consolidação!CD7+Consolidação!CG7+Consolidação!CJ7+Consolidação!CM7,Consolidação!$AR$4,IF(BB5+BI5+BP5+BW5+CD5+CK5+CR5+CY5+DF5+DM5+DT5+EA5+EH5+EO5&lt;=Consolidação!BC7+Consolidação!BF7+Consolidação!BI7+Consolidação!BL7+Consolidação!BO7+Consolidação!BR7+Consolidação!BU7+Consolidação!BX7+Consolidação!CA7+Consolidação!CD7+Consolidação!CG7+Consolidação!CJ7+Consolidação!CM7+Consolidação!CP7,Consolidação!$AU$4,IF(AND((Consolidação!BC7+Consolidação!BF7+Consolidação!BI7+Consolidação!BL7+Consolidação!BO7+Consolidação!BR7+Consolidação!BU7+Consolidação!BX7+Consolidação!CA7+Consolidação!CD7+Consolidação!CG7+Consolidação!CJ7+Consolidação!CM7+Consolidação!CP7)&gt;0,BB5+BI5+BP5+BW5+CD5+CK5+CR5+CY5+DF5+DM5+DT5+EA5+EH5&lt;Consolidação!BC7+Consolidação!BF7+Consolidação!BI7+Consolidação!BL7+Consolidação!BO7+Consolidação!BR7+Consolidação!BU7+Consolidação!BX7+Consolidação!CA7+Consolidação!CD7+Consolidação!CG7+Consolidação!CJ7+Consolidação!CM7+Consolidação!CP7,BB5+BI5+BP5+BW5+CD5+CK5+CR5+CY5+DF5+DM5+DT5+EA5+EH5+EO5&gt;Consolidação!BC7+Consolidação!BF7+Consolidação!BI7+Consolidação!BL7+Consolidação!BO7+Consolidação!BR7+Consolidação!BU7+Consolidação!BX7+Consolidação!CA7+Consolidação!CD7+Consolidação!CG7+Consolidação!CJ7+Consolidação!CM7+Consolidação!CP7),"CONSUMO PARCIAL","SEM PREVISÃO"))))))))))))))))</f>
        <v/>
      </c>
      <c r="ES5" s="318" t="str">
        <f t="shared" ref="ES5:ES11" si="21">IF(ER5="","",IF(ER5="SEM PREVISÃO","û",IF(ER5="CONSUMO PARCIAL","û",IF(EQ5&lt;ER5+60,"û","ü"))))</f>
        <v/>
      </c>
      <c r="ET5" s="270"/>
      <c r="EU5" s="314"/>
      <c r="EV5" s="315"/>
      <c r="EW5" s="316"/>
      <c r="EX5" s="317" t="str">
        <f>IF(EU5=0,"",IF(BH5+BO5+BV5+CC5+CJ5+CQ5+CX5+DE5+DL5+DS5+DZ5+EG5+EN5+EU5&lt;=Consolidação!BI7,Consolidação!$H$4,IF(BH5+BO5+BV5+CC5+CJ5+CQ5+CX5+DE5+DL5+DS5+DZ5+EG5+EN5+EU5&lt;=Consolidação!BI7+Consolidação!BL7,Consolidação!$K$4,IF(BH5+BO5+BV5+CC5+CJ5+CQ5+CX5+DE5+DL5+DS5+DZ5+EG5+EN5+EU5&lt;=Consolidação!BI7+Consolidação!BL7+Consolidação!BO7,Consolidação!$N$4,IF(BH5+BO5+BV5+CC5+CJ5+CQ5+CX5+DE5+DL5+DS5+DZ5+EG5+EN5+EU5&lt;=Consolidação!BI7+Consolidação!BL7+Consolidação!BO7+Consolidação!BR7,Consolidação!$Q$4,IF(BH5+BO5+BV5+CC5+CJ5+CQ5+CX5+DE5+DL5+DS5+DZ5+EG5+EN5+EU5&lt;=Consolidação!BI7+Consolidação!BL7+Consolidação!BO7+Consolidação!BR7+Consolidação!BU7,Consolidação!$T$4,IF(BH5+BO5+BV5+CC5+CJ5+CQ5+CX5+DE5+DL5+DS5+DZ5+EG5+EN5+EU5&lt;=Consolidação!BI7+Consolidação!BL7+Consolidação!BO7+Consolidação!BR7+Consolidação!BU7+Consolidação!BX7,Consolidação!$W$4,IF(BH5+BO5+BV5+CC5+CJ5+CQ5+CX5+DE5+DL5+DS5+DZ5+EG5+EN5+EU5&lt;=Consolidação!BI7+Consolidação!BL7+Consolidação!BO7+Consolidação!BR7+Consolidação!BU7+Consolidação!BX7+Consolidação!CA7,Consolidação!$Z$4,IF(BH5+BO5+BV5+CC5+CJ5+CQ5+CX5+DE5+DL5+DS5+DZ5+EG5+EN5+EU5&lt;=Consolidação!BI7+Consolidação!BL7+Consolidação!BO7+Consolidação!BR7+Consolidação!BU7+Consolidação!BX7+Consolidação!CA7+Consolidação!CD7,Consolidação!$AC$4,IF(BH5+BO5+BV5+CC5+CJ5+CQ5+CX5+DE5+DL5+DS5+DZ5+EG5+EN5+EU5&lt;=Consolidação!BI7+Consolidação!BL7+Consolidação!BO7+Consolidação!BR7+Consolidação!BU7+Consolidação!BX7+Consolidação!CA7+Consolidação!CD7+Consolidação!CG7,Consolidação!$AF$4,IF(BH5+BO5+BV5+CC5+CJ5+CQ5+CX5+DE5+DL5+DS5+DZ5+EG5+EN5+EU5&lt;=Consolidação!BI7+Consolidação!BL7+Consolidação!BO7+Consolidação!BR7+Consolidação!BU7+Consolidação!BX7+Consolidação!CA7+Consolidação!CD7+Consolidação!CG7+Consolidação!CJ7,Consolidação!$AI$4,IF(BH5+BO5+BV5+CC5+CJ5+CQ5+CX5+DE5+DL5+DS5+DZ5+EG5+EN5+EU5&lt;=Consolidação!BI7+Consolidação!BL7+Consolidação!BO7+Consolidação!BR7+Consolidação!BU7+Consolidação!BX7+Consolidação!CA7+Consolidação!CD7+Consolidação!CG7+Consolidação!CJ7+Consolidação!CM7,Consolidação!$AL$4,IF(BH5+BO5+BV5+CC5+CJ5+CQ5+CX5+DE5+DL5+DS5+DZ5+EG5+EN5+EU5&lt;=Consolidação!BI7+Consolidação!BL7+Consolidação!BO7+Consolidação!BR7+Consolidação!BU7+Consolidação!BX7+Consolidação!CA7+Consolidação!CD7+Consolidação!CG7+Consolidação!CJ7+Consolidação!CM7+Consolidação!CP7,Consolidação!$AO$4,IF(BH5+BO5+BV5+CC5+CJ5+CQ5+CX5+DE5+DL5+DS5+DZ5+EG5+EN5+EU5&lt;=Consolidação!BI7+Consolidação!BL7+Consolidação!BO7+Consolidação!BR7+Consolidação!BU7+Consolidação!BX7+Consolidação!CA7+Consolidação!CD7+Consolidação!CG7+Consolidação!CJ7+Consolidação!CM7+Consolidação!CP7+Consolidação!CS7,Consolidação!$AR$4,IF(BH5+BO5+BV5+CC5+CJ5+CQ5+CX5+DE5+DL5+DS5+DZ5+EG5+EN5+EU5&lt;=Consolidação!BI7+Consolidação!BL7+Consolidação!BO7+Consolidação!BR7+Consolidação!BU7+Consolidação!BX7+Consolidação!CA7+Consolidação!CD7+Consolidação!CG7+Consolidação!CJ7+Consolidação!CM7+Consolidação!CP7+Consolidação!CS7+Consolidação!CV7,Consolidação!$AU$4,IF(AND((Consolidação!BI7+Consolidação!BL7+Consolidação!BO7+Consolidação!BR7+Consolidação!BU7+Consolidação!BX7+Consolidação!CA7+Consolidação!CD7+Consolidação!CG7+Consolidação!CJ7+Consolidação!CM7+Consolidação!CP7+Consolidação!CS7+Consolidação!CV7)&gt;0,BH5+BO5+BV5+CC5+CJ5+CQ5+CX5+DE5+DL5+DS5+DZ5+EG5+EN5&lt;Consolidação!BI7+Consolidação!BL7+Consolidação!BO7+Consolidação!BR7+Consolidação!BU7+Consolidação!BX7+Consolidação!CA7+Consolidação!CD7+Consolidação!CG7+Consolidação!CJ7+Consolidação!CM7+Consolidação!CP7+Consolidação!CS7+Consolidação!CV7,BH5+BO5+BV5+CC5+CJ5+CQ5+CX5+DE5+DL5+DS5+DZ5+EG5+EN5+EU5&gt;Consolidação!BI7+Consolidação!BL7+Consolidação!BO7+Consolidação!BR7+Consolidação!BU7+Consolidação!BX7+Consolidação!CA7+Consolidação!CD7+Consolidação!CG7+Consolidação!CJ7+Consolidação!CM7+Consolidação!CP7+Consolidação!CS7+Consolidação!CV7),"CONSUMO PARCIAL","SEM PREVISÃO"))))))))))))))))</f>
        <v/>
      </c>
      <c r="EY5" s="318" t="str">
        <f t="shared" ref="EY5:EY11" si="22">IF(EX5="","",IF(EX5="SEM PREVISÃO","û",IF(EX5="CONSUMO PARCIAL","û",IF(EW5&lt;EX5+60,"û","ü"))))</f>
        <v/>
      </c>
      <c r="EZ5" s="270"/>
      <c r="FA5" s="314"/>
      <c r="FB5" s="315"/>
      <c r="FC5" s="316"/>
      <c r="FD5" s="317" t="str">
        <f>IF(FA5=0,"",IF(BN5+BU5+CB5+CI5+CP5+CW5+DD5+DK5+DR5+DY5+EF5+EM5+ET5+FA5&lt;=Consolidação!BO7,Consolidação!$H$4,IF(BN5+BU5+CB5+CI5+CP5+CW5+DD5+DK5+DR5+DY5+EF5+EM5+ET5+FA5&lt;=Consolidação!BO7+Consolidação!BR7,Consolidação!$K$4,IF(BN5+BU5+CB5+CI5+CP5+CW5+DD5+DK5+DR5+DY5+EF5+EM5+ET5+FA5&lt;=Consolidação!BO7+Consolidação!BR7+Consolidação!BU7,Consolidação!$N$4,IF(BN5+BU5+CB5+CI5+CP5+CW5+DD5+DK5+DR5+DY5+EF5+EM5+ET5+FA5&lt;=Consolidação!BO7+Consolidação!BR7+Consolidação!BU7+Consolidação!BX7,Consolidação!$Q$4,IF(BN5+BU5+CB5+CI5+CP5+CW5+DD5+DK5+DR5+DY5+EF5+EM5+ET5+FA5&lt;=Consolidação!BO7+Consolidação!BR7+Consolidação!BU7+Consolidação!BX7+Consolidação!CA7,Consolidação!$T$4,IF(BN5+BU5+CB5+CI5+CP5+CW5+DD5+DK5+DR5+DY5+EF5+EM5+ET5+FA5&lt;=Consolidação!BO7+Consolidação!BR7+Consolidação!BU7+Consolidação!BX7+Consolidação!CA7+Consolidação!CD7,Consolidação!$W$4,IF(BN5+BU5+CB5+CI5+CP5+CW5+DD5+DK5+DR5+DY5+EF5+EM5+ET5+FA5&lt;=Consolidação!BO7+Consolidação!BR7+Consolidação!BU7+Consolidação!BX7+Consolidação!CA7+Consolidação!CD7+Consolidação!CG7,Consolidação!$Z$4,IF(BN5+BU5+CB5+CI5+CP5+CW5+DD5+DK5+DR5+DY5+EF5+EM5+ET5+FA5&lt;=Consolidação!BO7+Consolidação!BR7+Consolidação!BU7+Consolidação!BX7+Consolidação!CA7+Consolidação!CD7+Consolidação!CG7+Consolidação!CJ7,Consolidação!$AC$4,IF(BN5+BU5+CB5+CI5+CP5+CW5+DD5+DK5+DR5+DY5+EF5+EM5+ET5+FA5&lt;=Consolidação!BO7+Consolidação!BR7+Consolidação!BU7+Consolidação!BX7+Consolidação!CA7+Consolidação!CD7+Consolidação!CG7+Consolidação!CJ7+Consolidação!CM7,Consolidação!$AF$4,IF(BN5+BU5+CB5+CI5+CP5+CW5+DD5+DK5+DR5+DY5+EF5+EM5+ET5+FA5&lt;=Consolidação!BO7+Consolidação!BR7+Consolidação!BU7+Consolidação!BX7+Consolidação!CA7+Consolidação!CD7+Consolidação!CG7+Consolidação!CJ7+Consolidação!CM7+Consolidação!CP7,Consolidação!$AI$4,IF(BN5+BU5+CB5+CI5+CP5+CW5+DD5+DK5+DR5+DY5+EF5+EM5+ET5+FA5&lt;=Consolidação!BO7+Consolidação!BR7+Consolidação!BU7+Consolidação!BX7+Consolidação!CA7+Consolidação!CD7+Consolidação!CG7+Consolidação!CJ7+Consolidação!CM7+Consolidação!CP7+Consolidação!CS7,Consolidação!$AL$4,IF(BN5+BU5+CB5+CI5+CP5+CW5+DD5+DK5+DR5+DY5+EF5+EM5+ET5+FA5&lt;=Consolidação!BO7+Consolidação!BR7+Consolidação!BU7+Consolidação!BX7+Consolidação!CA7+Consolidação!CD7+Consolidação!CG7+Consolidação!CJ7+Consolidação!CM7+Consolidação!CP7+Consolidação!CS7+Consolidação!CV7,Consolidação!$AO$4,IF(BN5+BU5+CB5+CI5+CP5+CW5+DD5+DK5+DR5+DY5+EF5+EM5+ET5+FA5&lt;=Consolidação!BO7+Consolidação!BR7+Consolidação!BU7+Consolidação!BX7+Consolidação!CA7+Consolidação!CD7+Consolidação!CG7+Consolidação!CJ7+Consolidação!CM7+Consolidação!CP7+Consolidação!CS7+Consolidação!CV7+Consolidação!CY7,Consolidação!$AR$4,IF(BN5+BU5+CB5+CI5+CP5+CW5+DD5+DK5+DR5+DY5+EF5+EM5+ET5+FA5&lt;=Consolidação!BO7+Consolidação!BR7+Consolidação!BU7+Consolidação!BX7+Consolidação!CA7+Consolidação!CD7+Consolidação!CG7+Consolidação!CJ7+Consolidação!CM7+Consolidação!CP7+Consolidação!CS7+Consolidação!CV7+Consolidação!CY7+Consolidação!DB7,Consolidação!$AU$4,IF(AND((Consolidação!BO7+Consolidação!BR7+Consolidação!BU7+Consolidação!BX7+Consolidação!CA7+Consolidação!CD7+Consolidação!CG7+Consolidação!CJ7+Consolidação!CM7+Consolidação!CP7+Consolidação!CS7+Consolidação!CV7+Consolidação!CY7+Consolidação!DB7)&gt;0,BN5+BU5+CB5+CI5+CP5+CW5+DD5+DK5+DR5+DY5+EF5+EM5+ET5&lt;Consolidação!BO7+Consolidação!BR7+Consolidação!BU7+Consolidação!BX7+Consolidação!CA7+Consolidação!CD7+Consolidação!CG7+Consolidação!CJ7+Consolidação!CM7+Consolidação!CP7+Consolidação!CS7+Consolidação!CV7+Consolidação!CY7+Consolidação!DB7,BN5+BU5+CB5+CI5+CP5+CW5+DD5+DK5+DR5+DY5+EF5+EM5+ET5+FA5&gt;Consolidação!BO7+Consolidação!BR7+Consolidação!BU7+Consolidação!BX7+Consolidação!CA7+Consolidação!CD7+Consolidação!CG7+Consolidação!CJ7+Consolidação!CM7+Consolidação!CP7+Consolidação!CS7+Consolidação!CV7+Consolidação!CY7+Consolidação!DB7),"CONSUMO PARCIAL","SEM PREVISÃO"))))))))))))))))</f>
        <v/>
      </c>
      <c r="FE5" s="318" t="str">
        <f t="shared" ref="FE5:FE11" si="23">IF(FD5="","",IF(FD5="SEM PREVISÃO","û",IF(FD5="CONSUMO PARCIAL","û",IF(FC5&lt;FD5+60,"û","ü"))))</f>
        <v/>
      </c>
      <c r="FF5" s="270"/>
      <c r="FG5" s="314"/>
      <c r="FH5" s="315"/>
      <c r="FI5" s="316"/>
      <c r="FJ5" s="317" t="str">
        <f>IF(FG5=0,"",IF(BT5+CA5+CH5+CO5+CV5+DC5+DJ5+DQ5+DX5+EE5+EL5+ES5+EZ5+FG5&lt;=Consolidação!BU7,Consolidação!$H$4,IF(BT5+CA5+CH5+CO5+CV5+DC5+DJ5+DQ5+DX5+EE5+EL5+ES5+EZ5+FG5&lt;=Consolidação!BU7+Consolidação!BX7,Consolidação!$K$4,IF(BT5+CA5+CH5+CO5+CV5+DC5+DJ5+DQ5+DX5+EE5+EL5+ES5+EZ5+FG5&lt;=Consolidação!BU7+Consolidação!BX7+Consolidação!CA7,Consolidação!$N$4,IF(BT5+CA5+CH5+CO5+CV5+DC5+DJ5+DQ5+DX5+EE5+EL5+ES5+EZ5+FG5&lt;=Consolidação!BU7+Consolidação!BX7+Consolidação!CA7+Consolidação!CD7,Consolidação!$Q$4,IF(BT5+CA5+CH5+CO5+CV5+DC5+DJ5+DQ5+DX5+EE5+EL5+ES5+EZ5+FG5&lt;=Consolidação!BU7+Consolidação!BX7+Consolidação!CA7+Consolidação!CD7+Consolidação!CG7,Consolidação!$T$4,IF(BT5+CA5+CH5+CO5+CV5+DC5+DJ5+DQ5+DX5+EE5+EL5+ES5+EZ5+FG5&lt;=Consolidação!BU7+Consolidação!BX7+Consolidação!CA7+Consolidação!CD7+Consolidação!CG7+Consolidação!CJ7,Consolidação!$W$4,IF(BT5+CA5+CH5+CO5+CV5+DC5+DJ5+DQ5+DX5+EE5+EL5+ES5+EZ5+FG5&lt;=Consolidação!BU7+Consolidação!BX7+Consolidação!CA7+Consolidação!CD7+Consolidação!CG7+Consolidação!CJ7+Consolidação!CM7,Consolidação!$Z$4,IF(BT5+CA5+CH5+CO5+CV5+DC5+DJ5+DQ5+DX5+EE5+EL5+ES5+EZ5+FG5&lt;=Consolidação!BU7+Consolidação!BX7+Consolidação!CA7+Consolidação!CD7+Consolidação!CG7+Consolidação!CJ7+Consolidação!CM7+Consolidação!CP7,Consolidação!$AC$4,IF(BT5+CA5+CH5+CO5+CV5+DC5+DJ5+DQ5+DX5+EE5+EL5+ES5+EZ5+FG5&lt;=Consolidação!BU7+Consolidação!BX7+Consolidação!CA7+Consolidação!CD7+Consolidação!CG7+Consolidação!CJ7+Consolidação!CM7+Consolidação!CP7+Consolidação!CS7,Consolidação!$AF$4,IF(BT5+CA5+CH5+CO5+CV5+DC5+DJ5+DQ5+DX5+EE5+EL5+ES5+EZ5+FG5&lt;=Consolidação!BU7+Consolidação!BX7+Consolidação!CA7+Consolidação!CD7+Consolidação!CG7+Consolidação!CJ7+Consolidação!CM7+Consolidação!CP7+Consolidação!CS7+Consolidação!CV7,Consolidação!$AI$4,IF(BT5+CA5+CH5+CO5+CV5+DC5+DJ5+DQ5+DX5+EE5+EL5+ES5+EZ5+FG5&lt;=Consolidação!BU7+Consolidação!BX7+Consolidação!CA7+Consolidação!CD7+Consolidação!CG7+Consolidação!CJ7+Consolidação!CM7+Consolidação!CP7+Consolidação!CS7+Consolidação!CV7+Consolidação!CY7,Consolidação!$AL$4,IF(BT5+CA5+CH5+CO5+CV5+DC5+DJ5+DQ5+DX5+EE5+EL5+ES5+EZ5+FG5&lt;=Consolidação!BU7+Consolidação!BX7+Consolidação!CA7+Consolidação!CD7+Consolidação!CG7+Consolidação!CJ7+Consolidação!CM7+Consolidação!CP7+Consolidação!CS7+Consolidação!CV7+Consolidação!CY7+Consolidação!DB7,Consolidação!$AO$4,IF(BT5+CA5+CH5+CO5+CV5+DC5+DJ5+DQ5+DX5+EE5+EL5+ES5+EZ5+FG5&lt;=Consolidação!BU7+Consolidação!BX7+Consolidação!CA7+Consolidação!CD7+Consolidação!CG7+Consolidação!CJ7+Consolidação!CM7+Consolidação!CP7+Consolidação!CS7+Consolidação!CV7+Consolidação!CY7+Consolidação!DB7+Consolidação!DE7,Consolidação!$AR$4,IF(BT5+CA5+CH5+CO5+CV5+DC5+DJ5+DQ5+DX5+EE5+EL5+ES5+EZ5+FG5&lt;=Consolidação!BU7+Consolidação!BX7+Consolidação!CA7+Consolidação!CD7+Consolidação!CG7+Consolidação!CJ7+Consolidação!CM7+Consolidação!CP7+Consolidação!CS7+Consolidação!CV7+Consolidação!CY7+Consolidação!DB7+Consolidação!DE7+Consolidação!DH7,Consolidação!$AU$4,IF(AND((Consolidação!BU7+Consolidação!BX7+Consolidação!CA7+Consolidação!CD7+Consolidação!CG7+Consolidação!CJ7+Consolidação!CM7+Consolidação!CP7+Consolidação!CS7+Consolidação!CV7+Consolidação!CY7+Consolidação!DB7+Consolidação!DE7+Consolidação!DH7)&gt;0,BT5+CA5+CH5+CO5+CV5+DC5+DJ5+DQ5+DX5+EE5+EL5+ES5+EZ5&lt;Consolidação!BU7+Consolidação!BX7+Consolidação!CA7+Consolidação!CD7+Consolidação!CG7+Consolidação!CJ7+Consolidação!CM7+Consolidação!CP7+Consolidação!CS7+Consolidação!CV7+Consolidação!CY7+Consolidação!DB7+Consolidação!DE7+Consolidação!DH7,BT5+CA5+CH5+CO5+CV5+DC5+DJ5+DQ5+DX5+EE5+EL5+ES5+EZ5+FG5&gt;Consolidação!BU7+Consolidação!BX7+Consolidação!CA7+Consolidação!CD7+Consolidação!CG7+Consolidação!CJ7+Consolidação!CM7+Consolidação!CP7+Consolidação!CS7+Consolidação!CV7+Consolidação!CY7+Consolidação!DB7+Consolidação!DE7+Consolidação!DH7),"CONSUMO PARCIAL","SEM PREVISÃO"))))))))))))))))</f>
        <v/>
      </c>
      <c r="FK5" s="318" t="str">
        <f t="shared" ref="FK5:FK11" si="24">IF(FJ5="","",IF(FJ5="SEM PREVISÃO","û",IF(FJ5="CONSUMO PARCIAL","û",IF(FI5&lt;FJ5+60,"û","ü"))))</f>
        <v/>
      </c>
      <c r="FL5" s="558"/>
      <c r="FM5" s="551"/>
      <c r="FN5" s="551"/>
      <c r="FO5" s="551"/>
      <c r="FP5" s="551"/>
      <c r="FQ5" s="575"/>
      <c r="FR5" s="571"/>
      <c r="FS5" s="551"/>
      <c r="FT5" s="551"/>
      <c r="FU5" s="551"/>
      <c r="FV5" s="551"/>
      <c r="FW5" s="562"/>
      <c r="FX5" s="545" t="str">
        <f>IF((Consolidação!C7+Consolidação!E7)=(F5+M5+T5+AA5+AH5+AO5+AV5+BC5+BJ5+BQ5+BX5+CE5+CL5+CS5),"ATUALIZADO","DESATUALIZADO")</f>
        <v>DESATUALIZADO</v>
      </c>
    </row>
    <row r="6" spans="1:180" x14ac:dyDescent="0.3">
      <c r="A6" s="319">
        <v>2261</v>
      </c>
      <c r="B6" s="633"/>
      <c r="C6" s="320" t="s">
        <v>40</v>
      </c>
      <c r="D6" s="321"/>
      <c r="E6" s="270">
        <v>19164</v>
      </c>
      <c r="F6" s="314">
        <v>0.04</v>
      </c>
      <c r="G6" s="315"/>
      <c r="H6" s="316">
        <v>45899</v>
      </c>
      <c r="I6" s="317" t="str">
        <f>IF(F6=0,"",IF(F6&lt;=Consolidação!H8,Consolidação!H$4,IF(F6&lt;=Consolidação!H8+Consolidação!K8,Consolidação!K$4,IF(F6&lt;=Consolidação!H8+Consolidação!K8+Consolidação!N8,Consolidação!N$4,IF(F6&lt;=Consolidação!H8+Consolidação!K8+Consolidação!N8+Consolidação!Q8,Consolidação!Q$4,IF(F6&lt;=Consolidação!H8+Consolidação!K8+Consolidação!N8+Consolidação!Q8+Consolidação!T8,Consolidação!T$4,IF(F6&lt;=Consolidação!H8+Consolidação!K8+Consolidação!N8+Consolidação!Q8+Consolidação!T8+Consolidação!W8,Consolidação!W$4,IF(F6&lt;=Consolidação!H8+Consolidação!K8+Consolidação!N8+Consolidação!Q8+Consolidação!T8+Consolidação!W8+Consolidação!Z8,Consolidação!Z$4,IF(F6&lt;=Consolidação!H8+Consolidação!K8+Consolidação!N8+Consolidação!Q8+Consolidação!T8+Consolidação!W8+Consolidação!Z8+Consolidação!AC8,Consolidação!AC$4,IF(F6&lt;=Consolidação!H8+Consolidação!K8+Consolidação!N8+Consolidação!Q8+Consolidação!T8+Consolidação!W8+Consolidação!Z8+Consolidação!AC8+Consolidação!AF8,Consolidação!AF$4,IF(F6&lt;=Consolidação!H8+Consolidação!K8+Consolidação!N8+Consolidação!Q8+Consolidação!T8+Consolidação!W8+Consolidação!Z8+Consolidação!AC8+Consolidação!AF8+Consolidação!AI8,Consolidação!AI$4,IF(F6&lt;=Consolidação!H8+Consolidação!K8+Consolidação!N8+Consolidação!Q8+Consolidação!T8+Consolidação!W8+Consolidação!Z8+Consolidação!AC8+Consolidação!AF8+Consolidação!AI8+Consolidação!AL8,Consolidação!AL$4,IF(F6&lt;=Consolidação!H8+Consolidação!K8+Consolidação!N8+Consolidação!Q8+Consolidação!T8+Consolidação!W8+Consolidação!Z8+Consolidação!AC8+Consolidação!AF8+Consolidação!AI8+Consolidação!AL8+Consolidação!AO8,Consolidação!AO$4,IF(F6&lt;=Consolidação!H8+Consolidação!K8+Consolidação!N8+Consolidação!Q8+Consolidação!T8+Consolidação!W8+Consolidação!Z8+Consolidação!AC8+Consolidação!AF8+Consolidação!AI8+Consolidação!AL8+Consolidação!AO8+Consolidação!AR8,Consolidação!AR$4,IF(F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>SEM PREVISÃO</v>
      </c>
      <c r="J6" s="318" t="str">
        <f>IF(I6="","",IF(I6="SEM PREVISÃO","û",IF(I6="CONSUMO PARCIAL","û",IF(H6&lt;I6+90,"û","ü"))))</f>
        <v>û</v>
      </c>
      <c r="K6" s="312"/>
      <c r="L6" s="270"/>
      <c r="M6" s="314"/>
      <c r="N6" s="315"/>
      <c r="O6" s="316"/>
      <c r="P6" s="317" t="str">
        <f>IF(M6=0,"",IF(F6+M6&lt;=Consolidação!H8,Consolidação!$H$4,IF(F6+M6&lt;=Consolidação!H8+Consolidação!K8,Consolidação!$K$4,IF(F6+M6&lt;=Consolidação!H8+Consolidação!K8+Consolidação!N8,Consolidação!$N$4,IF(F6+M6&lt;=Consolidação!H8+Consolidação!K8+Consolidação!N8+Consolidação!Q8,Consolidação!$Q$4,IF(F6+M6&lt;=Consolidação!H8+Consolidação!K8+Consolidação!N8+Consolidação!Q8+Consolidação!T8,Consolidação!$T$4,IF(F6+M6&lt;=Consolidação!H8+Consolidação!K8+Consolidação!N8+Consolidação!Q8+Consolidação!T8+Consolidação!W8,Consolidação!$W$4,IF(F6+M6&lt;=Consolidação!H8+Consolidação!K8+Consolidação!N8+Consolidação!Q8+Consolidação!T8+Consolidação!W8+Consolidação!Z8,Consolidação!$Z$4,IF(F6+M6&lt;=Consolidação!H8+Consolidação!K8+Consolidação!N8+Consolidação!Q8+Consolidação!T8+Consolidação!W8+Consolidação!Z8+Consolidação!AC8,Consolidação!$AC$4,IF(F6+M6&lt;=Consolidação!H8+Consolidação!K8+Consolidação!N8+Consolidação!Q8+Consolidação!T8+Consolidação!W8+Consolidação!Z8+Consolidação!AC8+Consolidação!AF8,Consolidação!$AF$4,IF(F6+M6&lt;=Consolidação!H8+Consolidação!K8+Consolidação!N8+Consolidação!Q8+Consolidação!T8+Consolidação!W8+Consolidação!Z8+Consolidação!AC8+Consolidação!AF8+Consolidação!AI8,Consolidação!$AI$4,IF(F6+M6&lt;=Consolidação!H8+Consolidação!K8+Consolidação!N8+Consolidação!Q8+Consolidação!T8+Consolidação!W8+Consolidação!Z8+Consolidação!AC8+Consolidação!AF8+Consolidação!AI8+Consolidação!AL8,Consolidação!$AL$4,IF(F6+M6&lt;=Consolidação!H8+Consolidação!K8+Consolidação!N8+Consolidação!Q8+Consolidação!T8+Consolidação!W8+Consolidação!Z8+Consolidação!AC8+Consolidação!AF8+Consolidação!AI8+Consolidação!AL8+Consolidação!AO8,Consolidação!$AO$4,IF(F6+M6&lt;=Consolidação!H8+Consolidação!K8+Consolidação!N8+Consolidação!Q8+Consolidação!T8+Consolidação!W8+Consolidação!Z8+Consolidação!AC8+Consolidação!AF8+Consolidação!AI8+Consolidação!AL8+Consolidação!AO8+Consolidação!AR8,Consolidação!$AR$4,IF(F6+M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&lt;Consolidação!H8+Consolidação!K8+Consolidação!N8+Consolidação!Q8+Consolidação!T8+Consolidação!W8+Consolidação!Z8+Consolidação!AC8+Consolidação!AF8+Consolidação!AI8+Consolidação!AL8+Consolidação!AO8+Consolidação!AR8+Consolidação!AU8,F6+M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Q6" s="318" t="str">
        <f>IF(P6="","",IF(P6="SEM PREVISÃO","û",IF(P6="CONSUMO PARCIAL","û",IF(O6&lt;P6+90,"û","ü"))))</f>
        <v/>
      </c>
      <c r="R6" s="312"/>
      <c r="S6" s="270"/>
      <c r="T6" s="314"/>
      <c r="U6" s="315"/>
      <c r="V6" s="316"/>
      <c r="W6" s="317" t="str">
        <f>IF(T6=0,"",IF(F6+M6+T6&lt;=Consolidação!H8,Consolidação!$H$4,IF(F6+M6+T6&lt;=Consolidação!H8+Consolidação!K8,Consolidação!$K$4,IF(F6+M6+T6&lt;=Consolidação!H8+Consolidação!K8+Consolidação!N8,Consolidação!$N$4,IF(F6+M6+T6&lt;=Consolidação!H8+Consolidação!K8+Consolidação!N8+Consolidação!Q8,Consolidação!$Q$4,IF(F6+M6+T6&lt;=Consolidação!H8+Consolidação!K8+Consolidação!N8+Consolidação!Q8+Consolidação!T8,Consolidação!$T$4,IF(F6+M6+T6&lt;=Consolidação!H8+Consolidação!K8+Consolidação!N8+Consolidação!Q8+Consolidação!T8+Consolidação!W8,Consolidação!$W$4,IF(F6+M6+T6&lt;=Consolidação!H8+Consolidação!K8+Consolidação!N8+Consolidação!Q8+Consolidação!T8+Consolidação!W8+Consolidação!Z8,Consolidação!$Z$4,IF(F6+M6+T6&lt;=Consolidação!H8+Consolidação!K8+Consolidação!N8+Consolidação!Q8+Consolidação!T8+Consolidação!W8+Consolidação!Z8+Consolidação!AC8,Consolidação!$AC$4,IF(F6+M6+T6&lt;=Consolidação!H8+Consolidação!K8+Consolidação!N8+Consolidação!Q8+Consolidação!T8+Consolidação!W8+Consolidação!Z8+Consolidação!AC8+Consolidação!AF8,Consolidação!$AF$4,IF(F6+M6+T6&lt;=Consolidação!H8+Consolidação!K8+Consolidação!N8+Consolidação!Q8+Consolidação!T8+Consolidação!W8+Consolidação!Z8+Consolidação!AC8+Consolidação!AF8+Consolidação!AI8,Consolidação!$AI$4,IF(F6+M6+T6&lt;=Consolidação!H8+Consolidação!K8+Consolidação!N8+Consolidação!Q8+Consolidação!T8+Consolidação!W8+Consolidação!Z8+Consolidação!AC8+Consolidação!AF8+Consolidação!AI8+Consolidação!AL8,Consolidação!$AL$4,IF(F6+M6+T6&lt;=Consolidação!H8+Consolidação!K8+Consolidação!N8+Consolidação!Q8+Consolidação!T8+Consolidação!W8+Consolidação!Z8+Consolidação!AC8+Consolidação!AF8+Consolidação!AI8+Consolidação!AL8+Consolidação!AO8,Consolidação!$AO$4,IF(F6+M6+T6&lt;=Consolidação!H8+Consolidação!K8+Consolidação!N8+Consolidação!Q8+Consolidação!T8+Consolidação!W8+Consolidação!Z8+Consolidação!AC8+Consolidação!AF8+Consolidação!AI8+Consolidação!AL8+Consolidação!AO8+Consolidação!AR8,Consolidação!$AR$4,IF(F6+M6+T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+M6&lt;Consolidação!H8+Consolidação!K8+Consolidação!N8+Consolidação!Q8+Consolidação!T8+Consolidação!W8+Consolidação!Z8+Consolidação!AC8+Consolidação!AF8+Consolidação!AI8+Consolidação!AL8+Consolidação!AO8+Consolidação!AR8+Consolidação!AU8,F6+M6+T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X6" s="318" t="str">
        <f>IF(W6="","",IF(W6="SEM PREVISÃO","û",IF(W6="CONSUMO PARCIAL","û",IF(V6&lt;W6+90,"û","ü"))))</f>
        <v/>
      </c>
      <c r="Y6" s="312"/>
      <c r="Z6" s="270"/>
      <c r="AA6" s="314"/>
      <c r="AB6" s="315"/>
      <c r="AC6" s="316"/>
      <c r="AD6" s="317" t="str">
        <f>IF(AA6=0,"",IF(F6+M6+T6+AA6&lt;=Consolidação!H8,Consolidação!$H$4,IF(F6+M6+T6+AA6&lt;=Consolidação!H8+Consolidação!K8,Consolidação!$K$4,IF(F6+M6+T6+AA6&lt;=Consolidação!H8+Consolidação!K8+Consolidação!N8,Consolidação!$N$4,IF(F6+M6+T6+AA6&lt;=Consolidação!H8+Consolidação!K8+Consolidação!N8+Consolidação!Q8,Consolidação!$Q$4,IF(F6+M6+T6+AA6&lt;=Consolidação!H8+Consolidação!K8+Consolidação!N8+Consolidação!Q8+Consolidação!T8,Consolidação!$T$4,IF(F6+M6+T6+AA6&lt;=Consolidação!H8+Consolidação!K8+Consolidação!N8+Consolidação!Q8+Consolidação!T8+Consolidação!W8,Consolidação!$W$4,IF(F6+M6+T6+AA6&lt;=Consolidação!H8+Consolidação!K8+Consolidação!N8+Consolidação!Q8+Consolidação!T8+Consolidação!W8+Consolidação!Z8,Consolidação!$Z$4,IF(F6+M6+T6+AA6&lt;=Consolidação!H8+Consolidação!K8+Consolidação!N8+Consolidação!Q8+Consolidação!T8+Consolidação!W8+Consolidação!Z8+Consolidação!AC8,Consolidação!$AC$4,IF(F6+M6+T6+AA6&lt;=Consolidação!H8+Consolidação!K8+Consolidação!N8+Consolidação!Q8+Consolidação!T8+Consolidação!W8+Consolidação!Z8+Consolidação!AC8+Consolidação!AF8,Consolidação!$AF$4,IF(F6+M6+T6+AA6&lt;=Consolidação!H8+Consolidação!K8+Consolidação!N8+Consolidação!Q8+Consolidação!T8+Consolidação!W8+Consolidação!Z8+Consolidação!AC8+Consolidação!AF8+Consolidação!AI8,Consolidação!$AI$4,IF(F6+M6+T6+AA6&lt;=Consolidação!H8+Consolidação!K8+Consolidação!N8+Consolidação!Q8+Consolidação!T8+Consolidação!W8+Consolidação!Z8+Consolidação!AC8+Consolidação!AF8+Consolidação!AI8+Consolidação!AL8,Consolidação!$AL$4,IF(F6+M6+T6+AA6&lt;=Consolidação!H8+Consolidação!K8+Consolidação!N8+Consolidação!Q8+Consolidação!T8+Consolidação!W8+Consolidação!Z8+Consolidação!AC8+Consolidação!AF8+Consolidação!AI8+Consolidação!AL8+Consolidação!AO8,Consolidação!$AO$4,IF(F6+M6+T6+AA6&lt;=Consolidação!H8+Consolidação!K8+Consolidação!N8+Consolidação!Q8+Consolidação!T8+Consolidação!W8+Consolidação!Z8+Consolidação!AC8+Consolidação!AF8+Consolidação!AI8+Consolidação!AL8+Consolidação!AO8+Consolidação!AR8,Consolidação!#REF!,IF(F6+M6+T6+AA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+M6+T6&lt;Consolidação!H8+Consolidação!K8+Consolidação!N8+Consolidação!Q8+Consolidação!T8+Consolidação!W8+Consolidação!Z8+Consolidação!AC8+Consolidação!AF8+Consolidação!AI8+Consolidação!AL8+Consolidação!AO8+Consolidação!AR8+Consolidação!AU8,F6+M6+T6+AA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AE6" s="318" t="str">
        <f t="shared" si="3"/>
        <v/>
      </c>
      <c r="AF6" s="312"/>
      <c r="AG6" s="270"/>
      <c r="AH6" s="314"/>
      <c r="AI6" s="315"/>
      <c r="AJ6" s="316"/>
      <c r="AK6" s="317" t="str">
        <f>IF(AH6=0,"",IF(F6+M6+T6+AA6+AH6&lt;=Consolidação!H8,Consolidação!$H$4,IF(F6+M6+T6+AA6+AH6&lt;=Consolidação!H8+Consolidação!K8,Consolidação!$K$4,IF(F6+M6+T6+AA6+AH6&lt;=Consolidação!H8+Consolidação!K8+Consolidação!N8,Consolidação!$N$4,IF(F6+M6+T6+AA6+AH6&lt;=Consolidação!H8+Consolidação!K8+Consolidação!N8+Consolidação!Q8,Consolidação!$Q$4,IF(F6+M6+T6+AA6+AH6&lt;=Consolidação!H8+Consolidação!K8+Consolidação!N8+Consolidação!Q8+Consolidação!T8,Consolidação!$T$4,IF(F6+M6+T6+AA6+AH6&lt;=Consolidação!H8+Consolidação!K8+Consolidação!N8+Consolidação!Q8+Consolidação!T8+Consolidação!W8,Consolidação!$W$4,IF(F6+M6+T6+AA6+AH6&lt;=Consolidação!H8+Consolidação!K8+Consolidação!N8+Consolidação!Q8+Consolidação!T8+Consolidação!W8+Consolidação!Z8,Consolidação!$Z$4,IF(F6+M6+T6+AA6+AH6&lt;=Consolidação!H8+Consolidação!K8+Consolidação!N8+Consolidação!Q8+Consolidação!T8+Consolidação!W8+Consolidação!Z8+Consolidação!AC8,Consolidação!$AC$4,IF(F6+M6+T6+AA6+AH6&lt;=Consolidação!H8+Consolidação!K8+Consolidação!N8+Consolidação!Q8+Consolidação!T8+Consolidação!W8+Consolidação!Z8+Consolidação!AC8+Consolidação!AF8,Consolidação!$AF$4,IF(F6+M6+T6+AA6+AH6&lt;=Consolidação!H8+Consolidação!K8+Consolidação!N8+Consolidação!Q8+Consolidação!T8+Consolidação!W8+Consolidação!Z8+Consolidação!AC8+Consolidação!AF8+Consolidação!AI8,Consolidação!$AI$4,IF(F6+M6+T6+AA6+AH6&lt;=Consolidação!H8+Consolidação!K8+Consolidação!N8+Consolidação!Q8+Consolidação!T8+Consolidação!W8+Consolidação!Z8+Consolidação!AC8+Consolidação!AF8+Consolidação!AI8+Consolidação!AL8,Consolidação!$AL$4,IF(F6+M6+T6+AA6+AH6&lt;=Consolidação!H8+Consolidação!K8+Consolidação!N8+Consolidação!Q8+Consolidação!T8+Consolidação!W8+Consolidação!Z8+Consolidação!AC8+Consolidação!AF8+Consolidação!AI8+Consolidação!AL8+Consolidação!AO8,Consolidação!$AO$4,IF(F6+M6+T6+AA6+AH6&lt;=Consolidação!H8+Consolidação!K8+Consolidação!N8+Consolidação!Q8+Consolidação!T8+Consolidação!W8+Consolidação!Z8+Consolidação!AC8+Consolidação!AF8+Consolidação!AI8+Consolidação!AL8+Consolidação!AO8+Consolidação!AR8,Consolidação!$AR$4,IF(F6+M6+T6+AA6+AH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+M6+T6+AA6&lt;Consolidação!H8+Consolidação!K8+Consolidação!N8+Consolidação!Q8+Consolidação!T8+Consolidação!W8+Consolidação!Z8+Consolidação!AC8+Consolidação!AF8+Consolidação!AI8+Consolidação!AL8+Consolidação!AO8+Consolidação!AR8+Consolidação!AU8,F6+M6+T6+AA6+AH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AL6" s="318" t="str">
        <f t="shared" si="4"/>
        <v/>
      </c>
      <c r="AM6" s="312"/>
      <c r="AN6" s="270"/>
      <c r="AO6" s="314"/>
      <c r="AP6" s="315"/>
      <c r="AQ6" s="316"/>
      <c r="AR6" s="317" t="str">
        <f>IF(AO6=0,"",IF(F6+M6+T6+AA6+AH6+AO6&lt;=Consolidação!H8,Consolidação!$H$4,IF(F6+M6+T6+AA6+AH6+AO6&lt;=Consolidação!H8+Consolidação!K8,Consolidação!$K$4,IF(F6+M6+T6+AA6+AH6+AO6&lt;=Consolidação!H8+Consolidação!K8+Consolidação!N8,Consolidação!$N$4,IF(F6+M6+T6+AA6+AH6+AO6&lt;=Consolidação!H8+Consolidação!K8+Consolidação!N8+Consolidação!Q8,Consolidação!$Q$4,IF(F6+M6+T6+AA6+AH6+AO6&lt;=Consolidação!H8+Consolidação!K8+Consolidação!N8+Consolidação!Q8+Consolidação!T8,Consolidação!$T$4,IF(F6+M6+T6+AA6+AH6+AO6&lt;=Consolidação!H8+Consolidação!K8+Consolidação!N8+Consolidação!Q8+Consolidação!T8+Consolidação!W8,Consolidação!$W$4,IF(F6+M6+T6+AA6+AH6+AO6&lt;=Consolidação!H8+Consolidação!K8+Consolidação!N8+Consolidação!Q8+Consolidação!T8+Consolidação!W8+Consolidação!Z8,Consolidação!$Z$4,IF(F6+M6+T6+AA6+AH6+AO6&lt;=Consolidação!H8+Consolidação!K8+Consolidação!N8+Consolidação!Q8+Consolidação!T8+Consolidação!W8+Consolidação!Z8+Consolidação!AC8,Consolidação!$AC$4,IF(F6+M6+T6+AA6+AH6+AO6&lt;=Consolidação!H8+Consolidação!K8+Consolidação!N8+Consolidação!Q8+Consolidação!T8+Consolidação!W8+Consolidação!Z8+Consolidação!AC8+Consolidação!AF8,Consolidação!$AF$4,IF(F6+M6+T6+AA6+AH6+AO6&lt;=Consolidação!H8+Consolidação!K8+Consolidação!N8+Consolidação!Q8+Consolidação!T8+Consolidação!W8+Consolidação!Z8+Consolidação!AC8+Consolidação!AF8+Consolidação!AI8,Consolidação!$AI$4,IF(F6+M6+T6+AA6+AH6+AO6&lt;=Consolidação!H8+Consolidação!K8+Consolidação!N8+Consolidação!Q8+Consolidação!T8+Consolidação!W8+Consolidação!Z8+Consolidação!AC8+Consolidação!AF8+Consolidação!AI8+Consolidação!AL8,Consolidação!$AL$4,IF(F6+M6+T6+AA6+AH6+AO6&lt;=Consolidação!H8+Consolidação!K8+Consolidação!N8+Consolidação!Q8+Consolidação!T8+Consolidação!W8+Consolidação!Z8+Consolidação!AC8+Consolidação!AF8+Consolidação!AI8+Consolidação!AL8+Consolidação!AO8,Consolidação!$AO$4,IF(F6+M6+T6+AA6+AH6+AO6&lt;=Consolidação!H8+Consolidação!K8+Consolidação!N8+Consolidação!Q8+Consolidação!T8+Consolidação!W8+Consolidação!Z8+Consolidação!AC8+Consolidação!AF8+Consolidação!AI8+Consolidação!AL8+Consolidação!AO8+Consolidação!AR8,Consolidação!$AR$4,IF(F6+M6+T6+AA6+AH6+AO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+M6+T6+AA6+AH6&lt;Consolidação!H8+Consolidação!K8+Consolidação!N8+Consolidação!Q8+Consolidação!T8+Consolidação!W8+Consolidação!Z8+Consolidação!AC8+Consolidação!AF8+Consolidação!AI8+Consolidação!AL8+Consolidação!AO8+Consolidação!AR8+Consolidação!AU8,F6+M6+T6+AA6+AH6+AO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AS6" s="318" t="str">
        <f>IF(AR6="","",IF(AR6="SEM PREVISÃO","û",IF(AR6="CONSUMO PARCIAL","û",IF(AQ6&lt;AR6+90,"û","ü"))))</f>
        <v/>
      </c>
      <c r="AT6" s="312"/>
      <c r="AU6" s="270"/>
      <c r="AV6" s="314"/>
      <c r="AW6" s="315"/>
      <c r="AX6" s="316"/>
      <c r="AY6" s="317" t="str">
        <f>IF(AV6=0,"",IF(F6+M6+T6+AA6+AH6+AO6+AV6&lt;=Consolidação!H8,Consolidação!$H$4,IF(F6+M6+T6+AA6+AH6+AO6+AV6&lt;=Consolidação!H8+Consolidação!K8,Consolidação!$K$4,IF(F6+M6+T6+AA6+AH6+AO6+AV6&lt;=Consolidação!H8+Consolidação!K8+Consolidação!N8,Consolidação!$N$4,IF(F6+M6+T6+AA6+AH6+AO6+AV6&lt;=Consolidação!H8+Consolidação!K8+Consolidação!N8+Consolidação!Q8,Consolidação!$Q$4,IF(F6+M6+T6+AA6+AH6+AO6+AV6&lt;=Consolidação!H8+Consolidação!K8+Consolidação!N8+Consolidação!Q8+Consolidação!T8,Consolidação!$T$4,IF(F6+M6+T6+AA6+AH6+AO6+AV6&lt;=Consolidação!H8+Consolidação!K8+Consolidação!N8+Consolidação!Q8+Consolidação!T8+Consolidação!W8,Consolidação!$W$4,IF(F6+M6+T6+AA6+AH6+AO6+AV6&lt;=Consolidação!H8+Consolidação!K8+Consolidação!N8+Consolidação!Q8+Consolidação!T8+Consolidação!W8+Consolidação!Z8,Consolidação!$Z$4,IF(F6+M6+T6+AA6+AH6+AO6+AV6&lt;=Consolidação!H8+Consolidação!K8+Consolidação!N8+Consolidação!Q8+Consolidação!T8+Consolidação!W8+Consolidação!Z8+Consolidação!AC8,Consolidação!$AC$4,IF(F6+M6+T6+AA6+AH6+AO6+AV6&lt;=Consolidação!H8+Consolidação!K8+Consolidação!N8+Consolidação!Q8+Consolidação!T8+Consolidação!W8+Consolidação!Z8+Consolidação!AC8+Consolidação!AF8,Consolidação!$AF$4,IF(F6+M6+T6+AA6+AH6+AO6+AV6&lt;=Consolidação!H8+Consolidação!K8+Consolidação!N8+Consolidação!Q8+Consolidação!T8+Consolidação!W8+Consolidação!Z8+Consolidação!AC8+Consolidação!AF8+Consolidação!AI8,Consolidação!$AI$4,IF(F6+M6+T6+AA6+AH6+AO6+AV6&lt;=Consolidação!H8+Consolidação!K8+Consolidação!N8+Consolidação!Q8+Consolidação!T8+Consolidação!W8+Consolidação!Z8+Consolidação!AC8+Consolidação!AF8+Consolidação!AI8+Consolidação!AL8,Consolidação!$AL$4,IF(F6+M6+T6+AA6+AH6+AO6+AV6&lt;=Consolidação!H8+Consolidação!K8+Consolidação!N8+Consolidação!Q8+Consolidação!T8+Consolidação!W8+Consolidação!Z8+Consolidação!AC8+Consolidação!AF8+Consolidação!AI8+Consolidação!AL8+Consolidação!AO8,Consolidação!$AO$4,IF(F6+M6+T6+AA6+AH6+AO6+AV6&lt;=Consolidação!H8+Consolidação!K8+Consolidação!N8+Consolidação!Q8+Consolidação!T8+Consolidação!W8+Consolidação!Z8+Consolidação!AC8+Consolidação!AF8+Consolidação!AI8+Consolidação!AL8+Consolidação!AO8+Consolidação!AR8,Consolidação!$AR$4,IF(F6+M6+T6+AA6+AH6+AO6+AV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+M6+T6+AA6+AH6+AO6&lt;Consolidação!H8+Consolidação!K8+Consolidação!N8+Consolidação!Q8+Consolidação!T8+Consolidação!W8+Consolidação!Z8+Consolidação!AC8+Consolidação!AF8+Consolidação!AI8+Consolidação!AL8+Consolidação!AO8+Consolidação!AR8+Consolidação!AU8,F6+M6+T6+AA6+AH6+AO6+AV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AZ6" s="318" t="str">
        <f>IF(AY6="","",IF(AY6="SEM PREVISÃO","û",IF(AY6="CONSUMO PARCIAL","û",IF(AX6&lt;AY6+90,"û","ü"))))</f>
        <v/>
      </c>
      <c r="BA6" s="312"/>
      <c r="BB6" s="270"/>
      <c r="BC6" s="314"/>
      <c r="BD6" s="315"/>
      <c r="BE6" s="316"/>
      <c r="BF6" s="317" t="str">
        <f>IF(BC6=0,"",IF(F6+M6+T6+AA6+AH6+AO6+AV6+BC6&lt;=Consolidação!H8,Consolidação!$H$4,IF(F6+M6+T6+AA6+AH6+AO6+AV6+BC6&lt;=Consolidação!H8+Consolidação!K8,Consolidação!$K$4,IF(F6+M6+T6+AA6+AH6+AO6+AV6+BC6&lt;=Consolidação!H8+Consolidação!K8+Consolidação!N8,Consolidação!$N$4,IF(F6+M6+T6+AA6+AH6+AO6+AV6+BC6&lt;=Consolidação!H8+Consolidação!K8+Consolidação!N8+Consolidação!Q8,Consolidação!$Q$4,IF(F6+M6+T6+AA6+AH6+AO6+AV6+BC6&lt;=Consolidação!H8+Consolidação!K8+Consolidação!N8+Consolidação!Q8+Consolidação!T8,Consolidação!$T$4,IF(F6+M6+T6+AA6+AH6+AO6+AV6+BC6&lt;=Consolidação!H8+Consolidação!K8+Consolidação!N8+Consolidação!Q8+Consolidação!T8+Consolidação!W8,Consolidação!$W$4,IF(F6+M6+T6+AA6+AH6+AO6+AV6+BC6&lt;=Consolidação!H8+Consolidação!K8+Consolidação!N8+Consolidação!Q8+Consolidação!T8+Consolidação!W8+Consolidação!Z8,Consolidação!$Z$4,IF(F6+M6+T6+AA6+AH6+AO6+AV6+BC6&lt;=Consolidação!H8+Consolidação!K8+Consolidação!N8+Consolidação!Q8+Consolidação!T8+Consolidação!W8+Consolidação!Z8+Consolidação!AC8,Consolidação!$AC$4,IF(F6+M6+T6+AA6+AH6+AO6+AV6+BC6&lt;=Consolidação!H8+Consolidação!K8+Consolidação!N8+Consolidação!Q8+Consolidação!T8+Consolidação!W8+Consolidação!Z8+Consolidação!AC8+Consolidação!AF8,Consolidação!$AF$4,IF(F6+M6+T6+AA6+AH6+AO6+AV6+BC6&lt;=Consolidação!H8+Consolidação!K8+Consolidação!N8+Consolidação!Q8+Consolidação!T8+Consolidação!W8+Consolidação!Z8+Consolidação!AC8+Consolidação!AF8+Consolidação!AI8,Consolidação!$AI$4,IF(F6+M6+T6+AA6+AH6+AO6+AV6+BC6&lt;=Consolidação!H8+Consolidação!K8+Consolidação!N8+Consolidação!Q8+Consolidação!T8+Consolidação!W8+Consolidação!Z8+Consolidação!AC8+Consolidação!AF8+Consolidação!AI8+Consolidação!AL8,Consolidação!$AL$4,IF(F6+M6+T6+AA6+AH6+AO6+AV6+BC6&lt;=Consolidação!H8+Consolidação!K8+Consolidação!N8+Consolidação!Q8+Consolidação!T8+Consolidação!W8+Consolidação!Z8+Consolidação!AC8+Consolidação!AF8+Consolidação!AI8+Consolidação!AL8+Consolidação!AO8,Consolidação!$AO$4,IF(F6+M6+T6+AA6+AH6+AO6+AV6+BC6&lt;=Consolidação!H8+Consolidação!K8+Consolidação!N8+Consolidação!Q8+Consolidação!T8+Consolidação!W8+Consolidação!Z8+Consolidação!AC8+Consolidação!AF8+Consolidação!AI8+Consolidação!AL8+Consolidação!AO8+Consolidação!AR8,Consolidação!$AR$4,IF(F6+M6+T6+AA6+AH6+AO6+AV6+BC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+M6+T6+AA6+AH6+AO6+AV6&lt;Consolidação!H8+Consolidação!K8+Consolidação!N8+Consolidação!Q8+Consolidação!T8+Consolidação!W8+Consolidação!Z8+Consolidação!AC8+Consolidação!AF8+Consolidação!AI8+Consolidação!AL8+Consolidação!AO8+Consolidação!AR8+Consolidação!AU8,F6+M6+T6+AA6+AH6+AO6+AV6+BC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BG6" s="318" t="str">
        <f t="shared" si="7"/>
        <v/>
      </c>
      <c r="BH6" s="312"/>
      <c r="BI6" s="270"/>
      <c r="BJ6" s="314"/>
      <c r="BK6" s="315"/>
      <c r="BL6" s="316"/>
      <c r="BM6" s="317" t="str">
        <f>IF(BJ6=0,"",IF(F6+M6+T6+AA6+AH6+AO6+AV6+BC6+BJ6&lt;=Consolidação!H8,Consolidação!$H$4,IF(F6+M6+T6+AA6+AH6+AO6+AV6+BC6+BJ6&lt;=Consolidação!H8+Consolidação!K8,Consolidação!$K$4,IF(F6+M6+T6+AA6+AH6+AO6+AV6+BC6+BJ6&lt;=Consolidação!H8+Consolidação!K8+Consolidação!N8,Consolidação!$N$4,IF(F6+M6+T6+AA6+AH6+AO6+AV6+BC6+BJ6&lt;=Consolidação!H8+Consolidação!K8+Consolidação!N8+Consolidação!Q8,Consolidação!$Q$4,IF(F6+M6+T6+AA6+AH6+AO6+AV6+BC6+BJ6&lt;=Consolidação!H8+Consolidação!K8+Consolidação!N8+Consolidação!Q8+Consolidação!T8,Consolidação!$T$4,IF(F6+M6+T6+AA6+AH6+AO6+AV6+BC6+BJ6&lt;=Consolidação!H8+Consolidação!K8+Consolidação!N8+Consolidação!Q8+Consolidação!T8+Consolidação!W8,Consolidação!$W$4,IF(F6+M6+T6+AA6+AH6+AO6+AV6+BC6+BJ6&lt;=Consolidação!H8+Consolidação!K8+Consolidação!N8+Consolidação!Q8+Consolidação!T8+Consolidação!W8+Consolidação!Z8,Consolidação!$Z$4,IF(F6+M6+T6+AA6+AH6+AO6+AV6+BC6+BJ6&lt;=Consolidação!H8+Consolidação!K8+Consolidação!N8+Consolidação!Q8+Consolidação!T8+Consolidação!W8+Consolidação!Z8+Consolidação!AC8,Consolidação!$AC$4,IF(F6+M6+T6+AA6+AH6+AO6+AV6+BC6+BJ6&lt;=Consolidação!H8+Consolidação!K8+Consolidação!N8+Consolidação!Q8+Consolidação!T8+Consolidação!W8+Consolidação!Z8+Consolidação!AC8+Consolidação!AF8,Consolidação!$AF$4,IF(F6+M6+T6+AA6+AH6+AO6+AV6+BC6+BJ6&lt;=Consolidação!H8+Consolidação!K8+Consolidação!N8+Consolidação!Q8+Consolidação!T8+Consolidação!W8+Consolidação!Z8+Consolidação!AC8+Consolidação!AF8+Consolidação!AI8,Consolidação!$AI$4,IF(F6+M6+T6+AA6+AH6+AO6+AV6+BC6+BJ6&lt;=Consolidação!H8+Consolidação!K8+Consolidação!N8+Consolidação!Q8+Consolidação!T8+Consolidação!W8+Consolidação!Z8+Consolidação!AC8+Consolidação!AF8+Consolidação!AI8+Consolidação!AL8,Consolidação!$AL$4,IF(F6+M6+T6+AA6+AH6+AO6+AV6+BC6+BJ6&lt;=Consolidação!H8+Consolidação!K8+Consolidação!N8+Consolidação!Q8+Consolidação!T8+Consolidação!W8+Consolidação!Z8+Consolidação!AC8+Consolidação!AF8+Consolidação!AI8+Consolidação!AL8+Consolidação!AO8,Consolidação!$AO$4,IF(F6+M6+T6+AA6+AH6+AO6+AV6+BC6+BJ6&lt;=Consolidação!H8+Consolidação!K8+Consolidação!N8+Consolidação!Q8+Consolidação!T8+Consolidação!W8+Consolidação!Z8+Consolidação!AC8+Consolidação!AF8+Consolidação!AI8+Consolidação!AL8+Consolidação!AO8+Consolidação!AR8,Consolidação!$AR$4,IF(F6+M6+T6+AA6+AH6+AO6+AV6+BC6+BJ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+M6+T6+AA6+AH6+AO6+AV6+BC6&lt;Consolidação!H8+Consolidação!K8+Consolidação!N8+Consolidação!Q8+Consolidação!T8+Consolidação!W8+Consolidação!Z8+Consolidação!AC8+Consolidação!AF8+Consolidação!AI8+Consolidação!AL8+Consolidação!AO8+Consolidação!AR8+Consolidação!AU8,F6+M6+T6+AA6+AH6+AO6+AV6+BC6+BJ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BN6" s="318" t="str">
        <f>IF(BM6="","",IF(BM6="SEM PREVISÃO","û",IF(BM6="CONSUMO PARCIAL","û",IF(BL6&lt;BM6+90,"û","ü"))))</f>
        <v/>
      </c>
      <c r="BO6" s="312"/>
      <c r="BP6" s="270"/>
      <c r="BQ6" s="314"/>
      <c r="BR6" s="315"/>
      <c r="BS6" s="316"/>
      <c r="BT6" s="317" t="str">
        <f>IF(BQ6=0,"",IF(F6+M6+T6+AA6+AH6+AO6+AV6+BC6+BJ6+BQ6&lt;=Consolidação!H8,Consolidação!$H$4,IF(F6+M6+T6+AA6+AH6+AO6+AV6+BC6+BJ6+BQ6&lt;=Consolidação!H8+Consolidação!K8,Consolidação!$K$4,IF(F6+M6+T6+AA6+AH6+AO6+AV6+BC6+BJ6+BQ6&lt;=Consolidação!H8+Consolidação!K8+Consolidação!N8,Consolidação!$N$4,IF(F6+M6+T6+AA6+AH6+AO6+AV6+BC6+BJ6+BQ6&lt;=Consolidação!H8+Consolidação!K8+Consolidação!N8+Consolidação!Q8,Consolidação!$Q$4,IF(F6+M6+T6+AA6+AH6+AO6+AV6+BC6+BJ6+BQ6&lt;=Consolidação!H8+Consolidação!K8+Consolidação!N8+Consolidação!Q8+Consolidação!T8,Consolidação!$T$4,IF(F6+M6+T6+AA6+AH6+AO6+AV6+BC6+BJ6+BQ6&lt;=Consolidação!H8+Consolidação!K8+Consolidação!N8+Consolidação!Q8+Consolidação!T8+Consolidação!W8,Consolidação!$W$4,IF(F6+M6+T6+AA6+AH6+AO6+AV6+BC6+BJ6+BQ6&lt;=Consolidação!H8+Consolidação!K8+Consolidação!N8+Consolidação!Q8+Consolidação!T8+Consolidação!W8+Consolidação!Z8,Consolidação!$Z$4,IF(F6+M6+T6+AA6+AH6+AO6+AV6+BC6+BJ6+BQ6&lt;=Consolidação!H8+Consolidação!K8+Consolidação!N8+Consolidação!Q8+Consolidação!T8+Consolidação!W8+Consolidação!Z8+Consolidação!AC8,Consolidação!$AC$4,IF(F6+M6+T6+AA6+AH6+AO6+AV6+BC6+BJ6+BQ6&lt;=Consolidação!H8+Consolidação!K8+Consolidação!N8+Consolidação!Q8+Consolidação!T8+Consolidação!W8+Consolidação!Z8+Consolidação!AC8+Consolidação!AF8,Consolidação!$AF$4,IF(F6+M6+T6+AA6+AH6+AO6+AV6+BC6+BJ6+BQ6&lt;=Consolidação!H8+Consolidação!K8+Consolidação!N8+Consolidação!Q8+Consolidação!T8+Consolidação!W8+Consolidação!Z8+Consolidação!AC8+Consolidação!AF8+Consolidação!AI8,Consolidação!$AI$4,IF(F6+M6+T6+AA6+AH6+AO6+AV6+BC6+BJ6+BQ6&lt;=Consolidação!H8+Consolidação!K8+Consolidação!N8+Consolidação!Q8+Consolidação!T8+Consolidação!W8+Consolidação!Z8+Consolidação!AC8+Consolidação!AF8+Consolidação!AI8+Consolidação!AL8,Consolidação!$AL$4,IF(F6+M6+T6+AA6+AH6+AO6+AV6+BC6+BJ6+BQ6&lt;=Consolidação!H8+Consolidação!K8+Consolidação!N8+Consolidação!Q8+Consolidação!T8+Consolidação!W8+Consolidação!Z8+Consolidação!AC8+Consolidação!AF8+Consolidação!AI8+Consolidação!AL8+Consolidação!AO8,Consolidação!$AO$4,IF(F6+M6+T6+AA6+AH6+AO6+AV6+BC6+BJ6+BQ6&lt;=Consolidação!H8+Consolidação!K8+Consolidação!N8+Consolidação!Q8+Consolidação!T8+Consolidação!W8+Consolidação!Z8+Consolidação!AC8+Consolidação!AF8+Consolidação!AI8+Consolidação!AL8+Consolidação!AO8+Consolidação!AR8,Consolidação!$AR$4,IF(F6+M6+T6+AA6+AH6+AO6+AV6+BC6+BJ6+BQ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+M6+T6+AA6+AH6+AO6+AV6+BC6+BJ6&lt;Consolidação!H8+Consolidação!K8+Consolidação!N8+Consolidação!Q8+Consolidação!T8+Consolidação!W8+Consolidação!Z8+Consolidação!AC8+Consolidação!AF8+Consolidação!AI8+Consolidação!AL8+Consolidação!AO8+Consolidação!AR8+Consolidação!AU8,F6+M6+T6+AA6+AH6+AO6+AV6+BC6+BJ6+BQ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BU6" s="318" t="str">
        <f>IF(BT6="","",IF(BT6="SEM PREVISÃO","û",IF(BT6="CONSUMO PARCIAL","û",IF(BS6&lt;BT6+90,"û","ü"))))</f>
        <v/>
      </c>
      <c r="BV6" s="312"/>
      <c r="BW6" s="270"/>
      <c r="BX6" s="314"/>
      <c r="BY6" s="315"/>
      <c r="BZ6" s="316"/>
      <c r="CA6" s="317" t="str">
        <f>IF(BX6=0,"",IF(F6+M6+T6+AA6+AH6+AO6+AV6+BC6+BJ6+BQ6+BX6&lt;=Consolidação!H8,Consolidação!$H$4,IF(F6+M6+T6+AA6+AH6+AO6+AV6+BC6+BJ6+BQ6+BX6&lt;=Consolidação!H8+Consolidação!K8,Consolidação!$K$4,IF(F6+M6+T6+AA6+AH6+AO6+AV6+BC6+BJ6+BQ6+BX6&lt;=Consolidação!H8+Consolidação!K8+Consolidação!N8,Consolidação!$N$4,IF(F6+M6+T6+AA6+AH6+AO6+AV6+BC6+BJ6+BQ6+BX6&lt;=Consolidação!H8+Consolidação!K8+Consolidação!N8+Consolidação!Q8,Consolidação!$Q$4,IF(F6+M6+T6+AA6+AH6+AO6+AV6+BC6+BJ6+BQ6+BX6&lt;=Consolidação!H8+Consolidação!K8+Consolidação!N8+Consolidação!Q8+Consolidação!T8,Consolidação!$T$4,IF(F6+M6+T6+AA6+AH6+AO6+AV6+BC6+BJ6+BQ6+BX6&lt;=Consolidação!H8+Consolidação!K8+Consolidação!N8+Consolidação!Q8+Consolidação!T8+Consolidação!W8,Consolidação!$W$4,IF(F6+M6+T6+AA6+AH6+AO6+AV6+BC6+BJ6+BQ6+BX6&lt;=Consolidação!H8+Consolidação!K8+Consolidação!N8+Consolidação!Q8+Consolidação!T8+Consolidação!W8+Consolidação!Z8,Consolidação!$Z$4,IF(F6+M6+T6+AA6+AH6+AO6+AV6+BC6+BJ6+BQ6+BX6&lt;=Consolidação!H8+Consolidação!K8+Consolidação!N8+Consolidação!Q8+Consolidação!T8+Consolidação!W8+Consolidação!Z8+Consolidação!AC8,Consolidação!$AC$4,IF(F6+M6+T6+AA6+AH6+AO6+AV6+BC6+BJ6+BQ6+BX6&lt;=Consolidação!H8+Consolidação!K8+Consolidação!N8+Consolidação!Q8+Consolidação!T8+Consolidação!W8+Consolidação!Z8+Consolidação!AC8+Consolidação!AF8,Consolidação!$AF$4,IF(F6+M6+T6+AA6+AH6+AO6+AV6+BC6+BJ6+BQ6+BX6&lt;=Consolidação!H8+Consolidação!K8+Consolidação!N8+Consolidação!Q8+Consolidação!T8+Consolidação!W8+Consolidação!Z8+Consolidação!AC8+Consolidação!AF8+Consolidação!AI8,Consolidação!$AI$4,IF(F6+M6+T6+AA6+AH6+AO6+AV6+BC6+BJ6+BQ6+BX6&lt;=Consolidação!H8+Consolidação!K8+Consolidação!N8+Consolidação!Q8+Consolidação!T8+Consolidação!W8+Consolidação!Z8+Consolidação!AC8+Consolidação!AF8+Consolidação!AI8+Consolidação!AL8,Consolidação!$AL$4,IF(F6+M6+T6+AA6+AH6+AO6+AV6+BC6+BJ6+BQ6+BX6&lt;=Consolidação!H8+Consolidação!K8+Consolidação!N8+Consolidação!Q8+Consolidação!T8+Consolidação!W8+Consolidação!Z8+Consolidação!AC8+Consolidação!AF8+Consolidação!AI8+Consolidação!AL8+Consolidação!AO8,Consolidação!$AO$4,IF(F6+M6+T6+AA6+AH6+AO6+AV6+BC6+BJ6+BQ6+BX6&lt;=Consolidação!H8+Consolidação!K8+Consolidação!N8+Consolidação!Q8+Consolidação!T8+Consolidação!W8+Consolidação!Z8+Consolidação!AC8+Consolidação!AF8+Consolidação!AI8+Consolidação!AL8+Consolidação!AO8+Consolidação!AR8,Consolidação!$AR$4,IF(F6+M6+T6+AA6+AH6+AO6+AV6+BC6+BJ6+BQ6+BX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+M6+T6+AA6+AH6+AO6+AV6+BC6+BJ6+BQ6&lt;Consolidação!H8+Consolidação!K8+Consolidação!N8+Consolidação!Q8+Consolidação!T8+Consolidação!W8+Consolidação!Z8+Consolidação!AC8+Consolidação!AF8+Consolidação!AI8+Consolidação!AL8+Consolidação!AO8+Consolidação!AR8+Consolidação!AU8,F6+M6+T6+AA6+AH6+AO6+AV6+BC6+BJ6+BQ6+BX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CB6" s="318" t="str">
        <f>IF(CA6="","",IF(CA6="SEM PREVISÃO","û",IF(CA6="CONSUMO PARCIAL","û",IF(BZ6&lt;CA6+90,"û","ü"))))</f>
        <v/>
      </c>
      <c r="CC6" s="312"/>
      <c r="CD6" s="270"/>
      <c r="CE6" s="314"/>
      <c r="CF6" s="315"/>
      <c r="CG6" s="316"/>
      <c r="CH6" s="317" t="str">
        <f>IF(CE6=0,"",IF(F6+M6+T6+AA6+AH6+AO6+AV6+BC6+BJ6+BQ6+BX6+CE6&lt;=Consolidação!H8,Consolidação!$H$4,IF(F6+M6+T6+AA6+AH6+AO6+AV6+BC6+BJ6+BQ6+BX6+CE6&lt;=Consolidação!H8+Consolidação!K8,Consolidação!$K$4,IF(F6+M6+T6+AA6+AH6+AO6+AV6+BC6+BJ6+BQ6+BX6+CE6&lt;=Consolidação!H8+Consolidação!K8+Consolidação!N8,Consolidação!$N$4,IF(F6+M6+T6+AA6+AH6+AO6+AV6+BC6+BJ6+BQ6+BX6+CE6&lt;=Consolidação!H8+Consolidação!K8+Consolidação!N8+Consolidação!Q8,Consolidação!$Q$4,IF(F6+M6+T6+AA6+AH6+AO6+AV6+BC6+BJ6+BQ6+BX6+CE6&lt;=Consolidação!H8+Consolidação!K8+Consolidação!N8+Consolidação!Q8+Consolidação!T8,Consolidação!$T$4,IF(F6+M6+T6+AA6+AH6+AO6+AV6+BC6+BJ6+BQ6+BX6+CE6&lt;=Consolidação!H8+Consolidação!K8+Consolidação!N8+Consolidação!Q8+Consolidação!T8+Consolidação!W8,Consolidação!$W$4,IF(F6+M6+T6+AA6+AH6+AO6+AV6+BC6+BJ6+BQ6+BX6+CE6&lt;=Consolidação!H8+Consolidação!K8+Consolidação!N8+Consolidação!Q8+Consolidação!T8+Consolidação!W8+Consolidação!Z8,Consolidação!$Z$4,IF(F6+M6+T6+AA6+AH6+AO6+AV6+BC6+BJ6+BQ6+BX6+CE6&lt;=Consolidação!H8+Consolidação!K8+Consolidação!N8+Consolidação!Q8+Consolidação!T8+Consolidação!W8+Consolidação!Z8+Consolidação!AC8,Consolidação!$AC$4,IF(F6+M6+T6+AA6+AH6+AO6+AV6+BC6+BJ6+BQ6+BX6+CE6&lt;=Consolidação!H8+Consolidação!K8+Consolidação!N8+Consolidação!Q8+Consolidação!T8+Consolidação!W8+Consolidação!Z8+Consolidação!AC8+Consolidação!AF8,Consolidação!$AF$4,IF(F6+M6+T6+AA6+AH6+AO6+AV6+BC6+BJ6+BQ6+BX6+CE6&lt;=Consolidação!H8+Consolidação!K8+Consolidação!N8+Consolidação!Q8+Consolidação!T8+Consolidação!W8+Consolidação!Z8+Consolidação!AC8+Consolidação!AF8+Consolidação!AI8,Consolidação!$AI$4,IF(F6+M6+T6+AA6+AH6+AO6+AV6+BC6+BJ6+BQ6+BX6+CE6&lt;=Consolidação!H8+Consolidação!K8+Consolidação!N8+Consolidação!Q8+Consolidação!T8+Consolidação!W8+Consolidação!Z8+Consolidação!AC8+Consolidação!AF8+Consolidação!AI8+Consolidação!AL8,Consolidação!$AL$4,IF(F6+M6+T6+AA6+AH6+AO6+AV6+BC6+BJ6+BQ6+BX6+CE6&lt;=Consolidação!H8+Consolidação!K8+Consolidação!N8+Consolidação!Q8+Consolidação!T8+Consolidação!W8+Consolidação!Z8+Consolidação!AC8+Consolidação!AF8+Consolidação!AI8+Consolidação!AL8+Consolidação!AO8,Consolidação!$AO$4,IF(F6+M6+T6+AA6+AH6+AO6+AV6+BC6+BJ6+BQ6+BX6+CE6&lt;=Consolidação!H8+Consolidação!K8+Consolidação!N8+Consolidação!Q8+Consolidação!T8+Consolidação!W8+Consolidação!Z8+Consolidação!AC8+Consolidação!AF8+Consolidação!AI8+Consolidação!AL8+Consolidação!AO8+Consolidação!AR8,Consolidação!$AR$4,IF(F6+M6+T6+AA6+AH6+AO6+AV6+BC6+BJ6+BQ6+BX6+CE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+M6+T6+AA6+AH6+AO6+AV6+BC6+BJ6+BQ6+BX6&lt;Consolidação!H8+Consolidação!K8+Consolidação!N8+Consolidação!Q8+Consolidação!T8+Consolidação!W8+Consolidação!Z8+Consolidação!AC8+Consolidação!AF8+Consolidação!AI8+Consolidação!AL8+Consolidação!AO8+Consolidação!AR8+Consolidação!AU8,F6+M6+T6+AA6+AH6+AO6+AV6+BC6+BJ6+BQ6+BX6+CE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CI6" s="318" t="str">
        <f>IF(CH6="","",IF(CH6="SEM PREVISÃO","û",IF(CH6="CONSUMO PARCIAL","û",IF(CG6&lt;CH6+90,"û","ü"))))</f>
        <v/>
      </c>
      <c r="CJ6" s="312"/>
      <c r="CK6" s="270"/>
      <c r="CL6" s="314"/>
      <c r="CM6" s="315"/>
      <c r="CN6" s="316"/>
      <c r="CO6" s="317" t="str">
        <f>IF(CL6=0,"",IF(F6+M6+T6+AA6+AH6+AO6+AV6+BC6+BJ6+BQ6+BX6+CE6+CL6&lt;=Consolidação!H8,Consolidação!$H$4,IF(F6+M6+T6+AA6+AH6+AO6+AV6+BC6+BJ6+BQ6+BX6+CE6+CL6&lt;=Consolidação!H8+Consolidação!K8,Consolidação!$K$4,IF(F6+M6+T6+AA6+AH6+AO6+AV6+BC6+BJ6+BQ6+BX6+CE6+CL6&lt;=Consolidação!H8+Consolidação!K8+Consolidação!N8,Consolidação!$N$4,IF(F6+M6+T6+AA6+AH6+AO6+AV6+BC6+BJ6+BQ6+BX6+CE6+CL6&lt;=Consolidação!H8+Consolidação!K8+Consolidação!N8+Consolidação!Q8,Consolidação!$Q$4,IF(F6+M6+T6+AA6+AH6+AO6+AV6+BC6+BJ6+BQ6+BX6+CE6+CL6&lt;=Consolidação!H8+Consolidação!K8+Consolidação!N8+Consolidação!Q8+Consolidação!T8,Consolidação!$T$4,IF(F6+M6+T6+AA6+AH6+AO6+AV6+BC6+BJ6+BQ6+BX6+CE6+CL6&lt;=Consolidação!H8+Consolidação!K8+Consolidação!N8+Consolidação!Q8+Consolidação!T8+Consolidação!W8,Consolidação!$W$4,IF(F6+M6+T6+AA6+AH6+AO6+AV6+BC6+BJ6+BQ6+BX6+CE6+CL6&lt;=Consolidação!H8+Consolidação!K8+Consolidação!N8+Consolidação!Q8+Consolidação!T8+Consolidação!W8+Consolidação!Z8,Consolidação!$Z$4,IF(F6+M6+T6+AA6+AH6+AO6+AV6+BC6+BJ6+BQ6+BX6+CE6+CL6&lt;=Consolidação!H8+Consolidação!K8+Consolidação!N8+Consolidação!Q8+Consolidação!T8+Consolidação!W8+Consolidação!Z8+Consolidação!AC8,Consolidação!$AC$4,IF(F6+M6+T6+AA6+AH6+AO6+AV6+BC6+BJ6+BQ6+BX6+CE6+CL6&lt;=Consolidação!H8+Consolidação!K8+Consolidação!N8+Consolidação!Q8+Consolidação!T8+Consolidação!W8+Consolidação!Z8+Consolidação!AC8+Consolidação!AF8,Consolidação!$AF$4,IF(F6+M6+T6+AA6+AH6+AO6+AV6+BC6+BJ6+BQ6+BX6+CE6+CL6&lt;=Consolidação!H8+Consolidação!K8+Consolidação!N8+Consolidação!Q8+Consolidação!T8+Consolidação!W8+Consolidação!Z8+Consolidação!AC8+Consolidação!AF8+Consolidação!AI8,Consolidação!$AI$4,IF(F6+M6+T6+AA6+AH6+AO6+AV6+BC6+BJ6+BQ6+BX6+CE6+CL6&lt;=Consolidação!H8+Consolidação!K8+Consolidação!N8+Consolidação!Q8+Consolidação!T8+Consolidação!W8+Consolidação!Z8+Consolidação!AC8+Consolidação!AF8+Consolidação!AI8+Consolidação!AL8,Consolidação!$AL$4,IF(F6+M6+T6+AA6+AH6+AO6+AV6+BC6+BJ6+BQ6+BX6+CE6+CL6&lt;=Consolidação!H8+Consolidação!K8+Consolidação!N8+Consolidação!Q8+Consolidação!T8+Consolidação!W8+Consolidação!Z8+Consolidação!AC8+Consolidação!AF8+Consolidação!AI8+Consolidação!AL8+Consolidação!AO8,Consolidação!$AO$4,IF(F6+M6+T6+AA6+AH6+AO6+AV6+BC6+BJ6+BQ6+BX6+CE6+CL6&lt;=Consolidação!H8+Consolidação!K8+Consolidação!N8+Consolidação!Q8+Consolidação!T8+Consolidação!W8+Consolidação!Z8+Consolidação!AC8+Consolidação!AF8+Consolidação!AI8+Consolidação!AL8+Consolidação!AO8+Consolidação!AR8,Consolidação!$AR$4,IF(F6+M6+T6+AA6+AH6+AO6+AV6+BC6+BJ6+BQ6+BX6+CE6+CL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+M6+T6+AA6+AH6+AO6+AV6+BC6+BJ6+BQ6+BX6+CE6&lt;Consolidação!H8+Consolidação!K8+Consolidação!N8+Consolidação!Q8+Consolidação!T8+Consolidação!W8+Consolidação!Z8+Consolidação!AC8+Consolidação!AF8+Consolidação!AI8+Consolidação!AL8+Consolidação!AO8+Consolidação!AR8+Consolidação!AU8,F6+M6+T6+AA6+AH6+AO6+AV6+BC6+BJ6+BQ6+BX6+CE6+CL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CP6" s="318" t="str">
        <f>IF(CO6="","",IF(CO6="SEM PREVISÃO","û",IF(CO6="CONSUMO PARCIAL","û",IF(CN6&lt;CO6+90,"û","ü"))))</f>
        <v/>
      </c>
      <c r="CQ6" s="312"/>
      <c r="CR6" s="270"/>
      <c r="CS6" s="314"/>
      <c r="CT6" s="315"/>
      <c r="CU6" s="316"/>
      <c r="CV6" s="317" t="str">
        <f>IF(CS6=0,"",IF(F6+M6+T6+AA6+AH6+AO6+AV6+BC6+BJ6+BQ6+BX6+CE6+CL6+CS6&lt;=Consolidação!H8,Consolidação!$H$4,IF(F6+M6+T6+AA6+AH6+AO6+AV6+BC6+BJ6+BQ6+BX6+CE6+CL6+CS6&lt;=Consolidação!H8+Consolidação!K8,Consolidação!$K$4,IF(F6+M6+T6+AA6+AH6+AO6+AV6+BC6+BJ6+BQ6+BX6+CE6+CL6+CS6&lt;=Consolidação!H8+Consolidação!K8+Consolidação!N8,Consolidação!$N$4,IF(F6+M6+T6+AA6+AH6+AO6+AV6+BC6+BJ6+BQ6+BX6+CE6+CL6+CS6&lt;=Consolidação!H8+Consolidação!K8+Consolidação!N8+Consolidação!Q8,Consolidação!$Q$4,IF(F6+M6+T6+AA6+AH6+AO6+AV6+BC6+BJ6+BQ6+BX6+CE6+CL6+CS6&lt;=Consolidação!H8+Consolidação!K8+Consolidação!N8+Consolidação!Q8+Consolidação!T8,Consolidação!$T$4,IF(F6+M6+T6+AA6+AH6+AO6+AV6+BC6+BJ6+BQ6+BX6+CE6+CL6+CS6&lt;=Consolidação!H8+Consolidação!K8+Consolidação!N8+Consolidação!Q8+Consolidação!T8+Consolidação!W8,Consolidação!$W$4,IF(F6+M6+T6+AA6+AH6+AO6+AV6+BC6+BJ6+BQ6+BX6+CE6+CL6+CS6&lt;=Consolidação!H8+Consolidação!K8+Consolidação!N8+Consolidação!Q8+Consolidação!T8+Consolidação!W8+Consolidação!Z8,Consolidação!$Z$4,IF(F6+M6+T6+AA6+AH6+AO6+AV6+BC6+BJ6+BQ6+BX6+CE6+CL6+CS6&lt;=Consolidação!H8+Consolidação!K8+Consolidação!N8+Consolidação!Q8+Consolidação!T8+Consolidação!W8+Consolidação!Z8+Consolidação!AC8,Consolidação!$AC$4,IF(F6+M6+T6+AA6+AH6+AO6+AV6+BC6+BJ6+BQ6+BX6+CE6+CL6+CS6&lt;=Consolidação!H8+Consolidação!K8+Consolidação!N8+Consolidação!Q8+Consolidação!T8+Consolidação!W8+Consolidação!Z8+Consolidação!AC8+Consolidação!AF8,Consolidação!$AF$4,IF(F6+M6+T6+AA6+AH6+AO6+AV6+BC6+BJ6+BQ6+BX6+CE6+CL6+CS6&lt;=Consolidação!H8+Consolidação!K8+Consolidação!N8+Consolidação!Q8+Consolidação!T8+Consolidação!W8+Consolidação!Z8+Consolidação!AC8+Consolidação!AF8+Consolidação!AI8,Consolidação!$AI$4,IF(F6+M6+T6+AA6+AH6+AO6+AV6+BC6+BJ6+BQ6+BX6+CE6+CL6+CS6&lt;=Consolidação!H8+Consolidação!K8+Consolidação!N8+Consolidação!Q8+Consolidação!T8+Consolidação!W8+Consolidação!Z8+Consolidação!AC8+Consolidação!AF8+Consolidação!AI8+Consolidação!AL8,Consolidação!$AL$4,IF(F6+M6+T6+AA6+AH6+AO6+AV6+BC6+BJ6+BQ6+BX6+CE6+CL6+CS6&lt;=Consolidação!H8+Consolidação!K8+Consolidação!N8+Consolidação!Q8+Consolidação!T8+Consolidação!W8+Consolidação!Z8+Consolidação!AC8+Consolidação!AF8+Consolidação!AI8+Consolidação!AL8+Consolidação!AO8,Consolidação!$AO$4,IF(F6+M6+T6+AA6+AH6+AO6+AV6+BC6+BJ6+BQ6+BX6+CE6+CL6+CS6&lt;=Consolidação!H8+Consolidação!K8+Consolidação!N8+Consolidação!Q8+Consolidação!T8+Consolidação!W8+Consolidação!Z8+Consolidação!AC8+Consolidação!AF8+Consolidação!AI8+Consolidação!AL8+Consolidação!AO8+Consolidação!AR8,Consolidação!$AR$4,IF(F6+M6+T6+AA6+AH6+AO6+AV6+BC6+BJ6+BQ6+BX6+CE6+CL6+CS6&lt;=Consolidação!H8+Consolidação!K8+Consolidação!N8+Consolidação!Q8+Consolidação!T8+Consolidação!W8+Consolidação!Z8+Consolidação!AC8+Consolidação!AF8+Consolidação!AI8+Consolidação!AL8+Consolidação!AO8+Consolidação!AR8+Consolidação!AU8,Consolidação!$AU$4,IF(AND((Consolidação!H8+Consolidação!K8+Consolidação!N8+Consolidação!Q8+Consolidação!T8+Consolidação!W8+Consolidação!Z8+Consolidação!AC8+Consolidação!AF8+Consolidação!AI8+Consolidação!AL8+Consolidação!AO8+Consolidação!AR8+Consolidação!AU8)&gt;0,F6+M6+T6+AA6+AH6+AO6+AV6+BC6+BJ6+BQ6+BX6+CE6+CL6&lt;Consolidação!H8+Consolidação!K8+Consolidação!N8+Consolidação!Q8+Consolidação!T8+Consolidação!W8+Consolidação!Z8+Consolidação!AC8+Consolidação!AF8+Consolidação!AI8+Consolidação!AL8+Consolidação!AO8+Consolidação!AR8+Consolidação!AU8,F6+M6+T6+AA6+AH6+AO6+AV6+BC6+BJ6+BQ6+BX6+CE6+CL6+CS6&gt;Consolidação!H8+Consolidação!K8+Consolidação!N8+Consolidação!Q8+Consolidação!T8+Consolidação!W8+Consolidação!Z8+Consolidação!AC8+Consolidação!AF8+Consolidação!AI8+Consolidação!AL8+Consolidação!AO8+Consolidação!AR8+Consolidação!AU8),"CONSUMO PARCIAL","SEM PREVISÃO"))))))))))))))))</f>
        <v/>
      </c>
      <c r="CW6" s="318" t="str">
        <f>IF(CV6="","",IF(CV6="SEM PREVISÃO","û",IF(CV6="CONSUMO PARCIAL","û",IF(CU6&lt;CV6+60,"û","ü"))))</f>
        <v/>
      </c>
      <c r="CX6" s="270"/>
      <c r="CY6" s="314"/>
      <c r="CZ6" s="315"/>
      <c r="DA6" s="316"/>
      <c r="DB6" s="317" t="str">
        <f>IF(CY6=0,"",IF(L6+S6+Z6+AG6+AN6+AU6+BB6+BI6+BP6+BW6+CD6+CK6+CR6+CY6&lt;=Consolidação!N8,Consolidação!$H$4,IF(L6+S6+Z6+AG6+AN6+AU6+BB6+BI6+BP6+BW6+CD6+CK6+CR6+CY6&lt;=Consolidação!N8+Consolidação!Q8,Consolidação!$K$4,IF(L6+S6+Z6+AG6+AN6+AU6+BB6+BI6+BP6+BW6+CD6+CK6+CR6+CY6&lt;=Consolidação!N8+Consolidação!Q8+Consolidação!T8,Consolidação!$N$4,IF(L6+S6+Z6+AG6+AN6+AU6+BB6+BI6+BP6+BW6+CD6+CK6+CR6+CY6&lt;=Consolidação!N8+Consolidação!Q8+Consolidação!T8+Consolidação!W8,Consolidação!$Q$4,IF(L6+S6+Z6+AG6+AN6+AU6+BB6+BI6+BP6+BW6+CD6+CK6+CR6+CY6&lt;=Consolidação!N8+Consolidação!Q8+Consolidação!T8+Consolidação!W8+Consolidação!Z8,Consolidação!$T$4,IF(L6+S6+Z6+AG6+AN6+AU6+BB6+BI6+BP6+BW6+CD6+CK6+CR6+CY6&lt;=Consolidação!N8+Consolidação!Q8+Consolidação!T8+Consolidação!W8+Consolidação!Z8+Consolidação!AC8,Consolidação!$W$4,IF(L6+S6+Z6+AG6+AN6+AU6+BB6+BI6+BP6+BW6+CD6+CK6+CR6+CY6&lt;=Consolidação!N8+Consolidação!Q8+Consolidação!T8+Consolidação!W8+Consolidação!Z8+Consolidação!AC8+Consolidação!AF8,Consolidação!$Z$4,IF(L6+S6+Z6+AG6+AN6+AU6+BB6+BI6+BP6+BW6+CD6+CK6+CR6+CY6&lt;=Consolidação!N8+Consolidação!Q8+Consolidação!T8+Consolidação!W8+Consolidação!Z8+Consolidação!AC8+Consolidação!AF8+Consolidação!AI8,Consolidação!$AC$4,IF(L6+S6+Z6+AG6+AN6+AU6+BB6+BI6+BP6+BW6+CD6+CK6+CR6+CY6&lt;=Consolidação!N8+Consolidação!Q8+Consolidação!T8+Consolidação!W8+Consolidação!Z8+Consolidação!AC8+Consolidação!AF8+Consolidação!AI8+Consolidação!AL8,Consolidação!$AF$4,IF(L6+S6+Z6+AG6+AN6+AU6+BB6+BI6+BP6+BW6+CD6+CK6+CR6+CY6&lt;=Consolidação!N8+Consolidação!Q8+Consolidação!T8+Consolidação!W8+Consolidação!Z8+Consolidação!AC8+Consolidação!AF8+Consolidação!AI8+Consolidação!AL8+Consolidação!AO8,Consolidação!$AI$4,IF(L6+S6+Z6+AG6+AN6+AU6+BB6+BI6+BP6+BW6+CD6+CK6+CR6+CY6&lt;=Consolidação!N8+Consolidação!Q8+Consolidação!T8+Consolidação!W8+Consolidação!Z8+Consolidação!AC8+Consolidação!AF8+Consolidação!AI8+Consolidação!AL8+Consolidação!AO8+Consolidação!AR8,Consolidação!$AL$4,IF(L6+S6+Z6+AG6+AN6+AU6+BB6+BI6+BP6+BW6+CD6+CK6+CR6+CY6&lt;=Consolidação!N8+Consolidação!Q8+Consolidação!T8+Consolidação!W8+Consolidação!Z8+Consolidação!AC8+Consolidação!AF8+Consolidação!AI8+Consolidação!AL8+Consolidação!AO8+Consolidação!AR8+Consolidação!AU8,Consolidação!$AO$4,IF(L6+S6+Z6+AG6+AN6+AU6+BB6+BI6+BP6+BW6+CD6+CK6+CR6+CY6&lt;=Consolidação!N8+Consolidação!Q8+Consolidação!T8+Consolidação!W8+Consolidação!Z8+Consolidação!AC8+Consolidação!AF8+Consolidação!AI8+Consolidação!AL8+Consolidação!AO8+Consolidação!AR8+Consolidação!AU8+Consolidação!AX8,Consolidação!$AR$4,IF(L6+S6+Z6+AG6+AN6+AU6+BB6+BI6+BP6+BW6+CD6+CK6+CR6+CY6&lt;=Consolidação!N8+Consolidação!Q8+Consolidação!T8+Consolidação!W8+Consolidação!Z8+Consolidação!AC8+Consolidação!AF8+Consolidação!AI8+Consolidação!AL8+Consolidação!AO8+Consolidação!AR8+Consolidação!AU8+Consolidação!AX8+Consolidação!#REF!,Consolidação!$AU$4,IF(AND((Consolidação!N8+Consolidação!Q8+Consolidação!T8+Consolidação!W8+Consolidação!Z8+Consolidação!AC8+Consolidação!AF8+Consolidação!AI8+Consolidação!AL8+Consolidação!AO8+Consolidação!AR8+Consolidação!AU8+Consolidação!AX8+Consolidação!#REF!)&gt;0,L6+S6+Z6+AG6+AN6+AU6+BB6+BI6+BP6+BW6+CD6+CK6+CR6&lt;Consolidação!N8+Consolidação!Q8+Consolidação!T8+Consolidação!W8+Consolidação!Z8+Consolidação!AC8+Consolidação!AF8+Consolidação!AI8+Consolidação!AL8+Consolidação!AO8+Consolidação!AR8+Consolidação!AU8+Consolidação!AX8+Consolidação!#REF!,L6+S6+Z6+AG6+AN6+AU6+BB6+BI6+BP6+BW6+CD6+CK6+CR6+CY6&gt;Consolidação!N8+Consolidação!Q8+Consolidação!T8+Consolidação!W8+Consolidação!Z8+Consolidação!AC8+Consolidação!AF8+Consolidação!AI8+Consolidação!AL8+Consolidação!AO8+Consolidação!AR8+Consolidação!AU8+Consolidação!AX8+Consolidação!#REF!),"CONSUMO PARCIAL","SEM PREVISÃO"))))))))))))))))</f>
        <v/>
      </c>
      <c r="DC6" s="318" t="str">
        <f t="shared" si="14"/>
        <v/>
      </c>
      <c r="DD6" s="270"/>
      <c r="DE6" s="314"/>
      <c r="DF6" s="315"/>
      <c r="DG6" s="316"/>
      <c r="DH6" s="317" t="str">
        <f>IF(DE6=0,"",IF(R6+Y6+AF6+AM6+AT6+BA6+BH6+BO6+BV6+CC6+CJ6+CQ6+CX6+DE6&lt;=Consolidação!T8,Consolidação!$H$4,IF(R6+Y6+AF6+AM6+AT6+BA6+BH6+BO6+BV6+CC6+CJ6+CQ6+CX6+DE6&lt;=Consolidação!T8+Consolidação!W8,Consolidação!$K$4,IF(R6+Y6+AF6+AM6+AT6+BA6+BH6+BO6+BV6+CC6+CJ6+CQ6+CX6+DE6&lt;=Consolidação!T8+Consolidação!W8+Consolidação!Z8,Consolidação!$N$4,IF(R6+Y6+AF6+AM6+AT6+BA6+BH6+BO6+BV6+CC6+CJ6+CQ6+CX6+DE6&lt;=Consolidação!T8+Consolidação!W8+Consolidação!Z8+Consolidação!AC8,Consolidação!$Q$4,IF(R6+Y6+AF6+AM6+AT6+BA6+BH6+BO6+BV6+CC6+CJ6+CQ6+CX6+DE6&lt;=Consolidação!T8+Consolidação!W8+Consolidação!Z8+Consolidação!AC8+Consolidação!AF8,Consolidação!$T$4,IF(R6+Y6+AF6+AM6+AT6+BA6+BH6+BO6+BV6+CC6+CJ6+CQ6+CX6+DE6&lt;=Consolidação!T8+Consolidação!W8+Consolidação!Z8+Consolidação!AC8+Consolidação!AF8+Consolidação!AI8,Consolidação!$W$4,IF(R6+Y6+AF6+AM6+AT6+BA6+BH6+BO6+BV6+CC6+CJ6+CQ6+CX6+DE6&lt;=Consolidação!T8+Consolidação!W8+Consolidação!Z8+Consolidação!AC8+Consolidação!AF8+Consolidação!AI8+Consolidação!AL8,Consolidação!$Z$4,IF(R6+Y6+AF6+AM6+AT6+BA6+BH6+BO6+BV6+CC6+CJ6+CQ6+CX6+DE6&lt;=Consolidação!T8+Consolidação!W8+Consolidação!Z8+Consolidação!AC8+Consolidação!AF8+Consolidação!AI8+Consolidação!AL8+Consolidação!AO8,Consolidação!$AC$4,IF(R6+Y6+AF6+AM6+AT6+BA6+BH6+BO6+BV6+CC6+CJ6+CQ6+CX6+DE6&lt;=Consolidação!T8+Consolidação!W8+Consolidação!Z8+Consolidação!AC8+Consolidação!AF8+Consolidação!AI8+Consolidação!AL8+Consolidação!AO8+Consolidação!AR8,Consolidação!$AF$4,IF(R6+Y6+AF6+AM6+AT6+BA6+BH6+BO6+BV6+CC6+CJ6+CQ6+CX6+DE6&lt;=Consolidação!T8+Consolidação!W8+Consolidação!Z8+Consolidação!AC8+Consolidação!AF8+Consolidação!AI8+Consolidação!AL8+Consolidação!AO8+Consolidação!AR8+Consolidação!AU8,Consolidação!$AI$4,IF(R6+Y6+AF6+AM6+AT6+BA6+BH6+BO6+BV6+CC6+CJ6+CQ6+CX6+DE6&lt;=Consolidação!T8+Consolidação!W8+Consolidação!Z8+Consolidação!AC8+Consolidação!AF8+Consolidação!AI8+Consolidação!AL8+Consolidação!AO8+Consolidação!AR8+Consolidação!AU8+Consolidação!AX8,Consolidação!$AL$4,IF(R6+Y6+AF6+AM6+AT6+BA6+BH6+BO6+BV6+CC6+CJ6+CQ6+CX6+DE6&lt;=Consolidação!T8+Consolidação!W8+Consolidação!Z8+Consolidação!AC8+Consolidação!AF8+Consolidação!AI8+Consolidação!AL8+Consolidação!AO8+Consolidação!AR8+Consolidação!AU8+Consolidação!AX8+Consolidação!#REF!,Consolidação!$AO$4,IF(R6+Y6+AF6+AM6+AT6+BA6+BH6+BO6+BV6+CC6+CJ6+CQ6+CX6+DE6&lt;=Consolidação!T8+Consolidação!W8+Consolidação!Z8+Consolidação!AC8+Consolidação!AF8+Consolidação!AI8+Consolidação!AL8+Consolidação!AO8+Consolidação!AR8+Consolidação!AU8+Consolidação!AX8+Consolidação!#REF!+Consolidação!BC8,Consolidação!$AR$4,IF(R6+Y6+AF6+AM6+AT6+BA6+BH6+BO6+BV6+CC6+CJ6+CQ6+CX6+DE6&lt;=Consolidação!T8+Consolidação!W8+Consolidação!Z8+Consolidação!AC8+Consolidação!AF8+Consolidação!AI8+Consolidação!AL8+Consolidação!AO8+Consolidação!AR8+Consolidação!AU8+Consolidação!AX8+Consolidação!#REF!+Consolidação!BC8+Consolidação!BF8,Consolidação!$AU$4,IF(AND((Consolidação!T8+Consolidação!W8+Consolidação!Z8+Consolidação!AC8+Consolidação!AF8+Consolidação!AI8+Consolidação!AL8+Consolidação!AO8+Consolidação!AR8+Consolidação!AU8+Consolidação!AX8+Consolidação!#REF!+Consolidação!BC8+Consolidação!BF8)&gt;0,R6+Y6+AF6+AM6+AT6+BA6+BH6+BO6+BV6+CC6+CJ6+CQ6+CX6&lt;Consolidação!T8+Consolidação!W8+Consolidação!Z8+Consolidação!AC8+Consolidação!AF8+Consolidação!AI8+Consolidação!AL8+Consolidação!AO8+Consolidação!AR8+Consolidação!AU8+Consolidação!AX8+Consolidação!#REF!+Consolidação!BC8+Consolidação!BF8,R6+Y6+AF6+AM6+AT6+BA6+BH6+BO6+BV6+CC6+CJ6+CQ6+CX6+DE6&gt;Consolidação!T8+Consolidação!W8+Consolidação!Z8+Consolidação!AC8+Consolidação!AF8+Consolidação!AI8+Consolidação!AL8+Consolidação!AO8+Consolidação!AR8+Consolidação!AU8+Consolidação!AX8+Consolidação!#REF!+Consolidação!BC8+Consolidação!BF8),"CONSUMO PARCIAL","SEM PREVISÃO"))))))))))))))))</f>
        <v/>
      </c>
      <c r="DI6" s="318" t="str">
        <f t="shared" si="15"/>
        <v/>
      </c>
      <c r="DJ6" s="270"/>
      <c r="DK6" s="314"/>
      <c r="DL6" s="315"/>
      <c r="DM6" s="316"/>
      <c r="DN6" s="317" t="str">
        <f>IF(DK6=0,"",IF(X6+AE6+AL6+AS6+AZ6+BG6+BN6+BU6+CB6+CI6+CP6+CW6+DD6+DK6&lt;=Consolidação!Z8,Consolidação!$H$4,IF(X6+AE6+AL6+AS6+AZ6+BG6+BN6+BU6+CB6+CI6+CP6+CW6+DD6+DK6&lt;=Consolidação!Z8+Consolidação!AC8,Consolidação!$K$4,IF(X6+AE6+AL6+AS6+AZ6+BG6+BN6+BU6+CB6+CI6+CP6+CW6+DD6+DK6&lt;=Consolidação!Z8+Consolidação!AC8+Consolidação!AF8,Consolidação!$N$4,IF(X6+AE6+AL6+AS6+AZ6+BG6+BN6+BU6+CB6+CI6+CP6+CW6+DD6+DK6&lt;=Consolidação!Z8+Consolidação!AC8+Consolidação!AF8+Consolidação!AI8,Consolidação!$Q$4,IF(X6+AE6+AL6+AS6+AZ6+BG6+BN6+BU6+CB6+CI6+CP6+CW6+DD6+DK6&lt;=Consolidação!Z8+Consolidação!AC8+Consolidação!AF8+Consolidação!AI8+Consolidação!AL8,Consolidação!$T$4,IF(X6+AE6+AL6+AS6+AZ6+BG6+BN6+BU6+CB6+CI6+CP6+CW6+DD6+DK6&lt;=Consolidação!Z8+Consolidação!AC8+Consolidação!AF8+Consolidação!AI8+Consolidação!AL8+Consolidação!AO8,Consolidação!$W$4,IF(X6+AE6+AL6+AS6+AZ6+BG6+BN6+BU6+CB6+CI6+CP6+CW6+DD6+DK6&lt;=Consolidação!Z8+Consolidação!AC8+Consolidação!AF8+Consolidação!AI8+Consolidação!AL8+Consolidação!AO8+Consolidação!AR8,Consolidação!$Z$4,IF(X6+AE6+AL6+AS6+AZ6+BG6+BN6+BU6+CB6+CI6+CP6+CW6+DD6+DK6&lt;=Consolidação!Z8+Consolidação!AC8+Consolidação!AF8+Consolidação!AI8+Consolidação!AL8+Consolidação!AO8+Consolidação!AR8+Consolidação!AU8,Consolidação!$AC$4,IF(X6+AE6+AL6+AS6+AZ6+BG6+BN6+BU6+CB6+CI6+CP6+CW6+DD6+DK6&lt;=Consolidação!Z8+Consolidação!AC8+Consolidação!AF8+Consolidação!AI8+Consolidação!AL8+Consolidação!AO8+Consolidação!AR8+Consolidação!AU8+Consolidação!AX8,Consolidação!$AF$4,IF(X6+AE6+AL6+AS6+AZ6+BG6+BN6+BU6+CB6+CI6+CP6+CW6+DD6+DK6&lt;=Consolidação!Z8+Consolidação!AC8+Consolidação!AF8+Consolidação!AI8+Consolidação!AL8+Consolidação!AO8+Consolidação!AR8+Consolidação!AU8+Consolidação!AX8+Consolidação!#REF!,Consolidação!$AI$4,IF(X6+AE6+AL6+AS6+AZ6+BG6+BN6+BU6+CB6+CI6+CP6+CW6+DD6+DK6&lt;=Consolidação!Z8+Consolidação!AC8+Consolidação!AF8+Consolidação!AI8+Consolidação!AL8+Consolidação!AO8+Consolidação!AR8+Consolidação!AU8+Consolidação!AX8+Consolidação!#REF!+Consolidação!BC8,Consolidação!$AL$4,IF(X6+AE6+AL6+AS6+AZ6+BG6+BN6+BU6+CB6+CI6+CP6+CW6+DD6+DK6&lt;=Consolidação!Z8+Consolidação!AC8+Consolidação!AF8+Consolidação!AI8+Consolidação!AL8+Consolidação!AO8+Consolidação!AR8+Consolidação!AU8+Consolidação!AX8+Consolidação!#REF!+Consolidação!BC8+Consolidação!BF8,Consolidação!$AO$4,IF(X6+AE6+AL6+AS6+AZ6+BG6+BN6+BU6+CB6+CI6+CP6+CW6+DD6+DK6&lt;=Consolidação!Z8+Consolidação!AC8+Consolidação!AF8+Consolidação!AI8+Consolidação!AL8+Consolidação!AO8+Consolidação!AR8+Consolidação!AU8+Consolidação!AX8+Consolidação!#REF!+Consolidação!BC8+Consolidação!BF8+Consolidação!BI8,Consolidação!$AR$4,IF(X6+AE6+AL6+AS6+AZ6+BG6+BN6+BU6+CB6+CI6+CP6+CW6+DD6+DK6&lt;=Consolidação!Z8+Consolidação!AC8+Consolidação!AF8+Consolidação!AI8+Consolidação!AL8+Consolidação!AO8+Consolidação!AR8+Consolidação!AU8+Consolidação!AX8+Consolidação!#REF!+Consolidação!BC8+Consolidação!BF8+Consolidação!BI8+Consolidação!BL8,Consolidação!$AU$4,IF(AND((Consolidação!Z8+Consolidação!AC8+Consolidação!AF8+Consolidação!AI8+Consolidação!AL8+Consolidação!AO8+Consolidação!AR8+Consolidação!AU8+Consolidação!AX8+Consolidação!#REF!+Consolidação!BC8+Consolidação!BF8+Consolidação!BI8+Consolidação!BL8)&gt;0,X6+AE6+AL6+AS6+AZ6+BG6+BN6+BU6+CB6+CI6+CP6+CW6+DD6&lt;Consolidação!Z8+Consolidação!AC8+Consolidação!AF8+Consolidação!AI8+Consolidação!AL8+Consolidação!AO8+Consolidação!AR8+Consolidação!AU8+Consolidação!AX8+Consolidação!#REF!+Consolidação!BC8+Consolidação!BF8+Consolidação!BI8+Consolidação!BL8,X6+AE6+AL6+AS6+AZ6+BG6+BN6+BU6+CB6+CI6+CP6+CW6+DD6+DK6&gt;Consolidação!Z8+Consolidação!AC8+Consolidação!AF8+Consolidação!AI8+Consolidação!AL8+Consolidação!AO8+Consolidação!AR8+Consolidação!AU8+Consolidação!AX8+Consolidação!#REF!+Consolidação!BC8+Consolidação!BF8+Consolidação!BI8+Consolidação!BL8),"CONSUMO PARCIAL","SEM PREVISÃO"))))))))))))))))</f>
        <v/>
      </c>
      <c r="DO6" s="318" t="str">
        <f t="shared" si="16"/>
        <v/>
      </c>
      <c r="DP6" s="270"/>
      <c r="DQ6" s="314"/>
      <c r="DR6" s="315"/>
      <c r="DS6" s="316"/>
      <c r="DT6" s="317" t="str">
        <f>IF(DQ6=0,"",IF(AD6+AK6+AR6+AY6+BF6+BM6+BT6+CA6+CH6+CO6+CV6+DC6+DJ6+DQ6&lt;=Consolidação!AF8,Consolidação!$H$4,IF(AD6+AK6+AR6+AY6+BF6+BM6+BT6+CA6+CH6+CO6+CV6+DC6+DJ6+DQ6&lt;=Consolidação!AF8+Consolidação!AI8,Consolidação!$K$4,IF(AD6+AK6+AR6+AY6+BF6+BM6+BT6+CA6+CH6+CO6+CV6+DC6+DJ6+DQ6&lt;=Consolidação!AF8+Consolidação!AI8+Consolidação!AL8,Consolidação!$N$4,IF(AD6+AK6+AR6+AY6+BF6+BM6+BT6+CA6+CH6+CO6+CV6+DC6+DJ6+DQ6&lt;=Consolidação!AF8+Consolidação!AI8+Consolidação!AL8+Consolidação!AO8,Consolidação!$Q$4,IF(AD6+AK6+AR6+AY6+BF6+BM6+BT6+CA6+CH6+CO6+CV6+DC6+DJ6+DQ6&lt;=Consolidação!AF8+Consolidação!AI8+Consolidação!AL8+Consolidação!AO8+Consolidação!AR8,Consolidação!$T$4,IF(AD6+AK6+AR6+AY6+BF6+BM6+BT6+CA6+CH6+CO6+CV6+DC6+DJ6+DQ6&lt;=Consolidação!AF8+Consolidação!AI8+Consolidação!AL8+Consolidação!AO8+Consolidação!AR8+Consolidação!AU8,Consolidação!$W$4,IF(AD6+AK6+AR6+AY6+BF6+BM6+BT6+CA6+CH6+CO6+CV6+DC6+DJ6+DQ6&lt;=Consolidação!AF8+Consolidação!AI8+Consolidação!AL8+Consolidação!AO8+Consolidação!AR8+Consolidação!AU8+Consolidação!AX8,Consolidação!$Z$4,IF(AD6+AK6+AR6+AY6+BF6+BM6+BT6+CA6+CH6+CO6+CV6+DC6+DJ6+DQ6&lt;=Consolidação!AF8+Consolidação!AI8+Consolidação!AL8+Consolidação!AO8+Consolidação!AR8+Consolidação!AU8+Consolidação!AX8+Consolidação!#REF!,Consolidação!$AC$4,IF(AD6+AK6+AR6+AY6+BF6+BM6+BT6+CA6+CH6+CO6+CV6+DC6+DJ6+DQ6&lt;=Consolidação!AF8+Consolidação!AI8+Consolidação!AL8+Consolidação!AO8+Consolidação!AR8+Consolidação!AU8+Consolidação!AX8+Consolidação!#REF!+Consolidação!BC8,Consolidação!$AF$4,IF(AD6+AK6+AR6+AY6+BF6+BM6+BT6+CA6+CH6+CO6+CV6+DC6+DJ6+DQ6&lt;=Consolidação!AF8+Consolidação!AI8+Consolidação!AL8+Consolidação!AO8+Consolidação!AR8+Consolidação!AU8+Consolidação!AX8+Consolidação!#REF!+Consolidação!BC8+Consolidação!BF8,Consolidação!$AI$4,IF(AD6+AK6+AR6+AY6+BF6+BM6+BT6+CA6+CH6+CO6+CV6+DC6+DJ6+DQ6&lt;=Consolidação!AF8+Consolidação!AI8+Consolidação!AL8+Consolidação!AO8+Consolidação!AR8+Consolidação!AU8+Consolidação!AX8+Consolidação!#REF!+Consolidação!BC8+Consolidação!BF8+Consolidação!BI8,Consolidação!$AL$4,IF(AD6+AK6+AR6+AY6+BF6+BM6+BT6+CA6+CH6+CO6+CV6+DC6+DJ6+DQ6&lt;=Consolidação!AF8+Consolidação!AI8+Consolidação!AL8+Consolidação!AO8+Consolidação!AR8+Consolidação!AU8+Consolidação!AX8+Consolidação!#REF!+Consolidação!BC8+Consolidação!BF8+Consolidação!BI8+Consolidação!BL8,Consolidação!$AO$4,IF(AD6+AK6+AR6+AY6+BF6+BM6+BT6+CA6+CH6+CO6+CV6+DC6+DJ6+DQ6&lt;=Consolidação!AF8+Consolidação!AI8+Consolidação!AL8+Consolidação!AO8+Consolidação!AR8+Consolidação!AU8+Consolidação!AX8+Consolidação!#REF!+Consolidação!BC8+Consolidação!BF8+Consolidação!BI8+Consolidação!BL8+Consolidação!BO8,Consolidação!$AR$4,IF(AD6+AK6+AR6+AY6+BF6+BM6+BT6+CA6+CH6+CO6+CV6+DC6+DJ6+DQ6&lt;=Consolidação!AF8+Consolidação!AI8+Consolidação!AL8+Consolidação!AO8+Consolidação!AR8+Consolidação!AU8+Consolidação!AX8+Consolidação!#REF!+Consolidação!BC8+Consolidação!BF8+Consolidação!BI8+Consolidação!BL8+Consolidação!BO8+Consolidação!BR8,Consolidação!$AU$4,IF(AND((Consolidação!AF8+Consolidação!AI8+Consolidação!AL8+Consolidação!AO8+Consolidação!AR8+Consolidação!AU8+Consolidação!AX8+Consolidação!#REF!+Consolidação!BC8+Consolidação!BF8+Consolidação!BI8+Consolidação!BL8+Consolidação!BO8+Consolidação!BR8)&gt;0,AD6+AK6+AR6+AY6+BF6+BM6+BT6+CA6+CH6+CO6+CV6+DC6+DJ6&lt;Consolidação!AF8+Consolidação!AI8+Consolidação!AL8+Consolidação!AO8+Consolidação!AR8+Consolidação!AU8+Consolidação!AX8+Consolidação!#REF!+Consolidação!BC8+Consolidação!BF8+Consolidação!BI8+Consolidação!BL8+Consolidação!BO8+Consolidação!BR8,AD6+AK6+AR6+AY6+BF6+BM6+BT6+CA6+CH6+CO6+CV6+DC6+DJ6+DQ6&gt;Consolidação!AF8+Consolidação!AI8+Consolidação!AL8+Consolidação!AO8+Consolidação!AR8+Consolidação!AU8+Consolidação!AX8+Consolidação!#REF!+Consolidação!BC8+Consolidação!BF8+Consolidação!BI8+Consolidação!BL8+Consolidação!BO8+Consolidação!BR8),"CONSUMO PARCIAL","SEM PREVISÃO"))))))))))))))))</f>
        <v/>
      </c>
      <c r="DU6" s="318" t="str">
        <f t="shared" si="17"/>
        <v/>
      </c>
      <c r="DV6" s="270"/>
      <c r="DW6" s="314"/>
      <c r="DX6" s="315"/>
      <c r="DY6" s="316"/>
      <c r="DZ6" s="317" t="str">
        <f>IF(DW6=0,"",IF(AJ6+AQ6+AX6+BE6+BL6+BS6+BZ6+CG6+CN6+CU6+DB6+DI6+DP6+DW6&lt;=Consolidação!AL8,Consolidação!$H$4,IF(AJ6+AQ6+AX6+BE6+BL6+BS6+BZ6+CG6+CN6+CU6+DB6+DI6+DP6+DW6&lt;=Consolidação!AL8+Consolidação!AO8,Consolidação!$K$4,IF(AJ6+AQ6+AX6+BE6+BL6+BS6+BZ6+CG6+CN6+CU6+DB6+DI6+DP6+DW6&lt;=Consolidação!AL8+Consolidação!AO8+Consolidação!AR8,Consolidação!$N$4,IF(AJ6+AQ6+AX6+BE6+BL6+BS6+BZ6+CG6+CN6+CU6+DB6+DI6+DP6+DW6&lt;=Consolidação!AL8+Consolidação!AO8+Consolidação!AR8+Consolidação!AU8,Consolidação!$Q$4,IF(AJ6+AQ6+AX6+BE6+BL6+BS6+BZ6+CG6+CN6+CU6+DB6+DI6+DP6+DW6&lt;=Consolidação!AL8+Consolidação!AO8+Consolidação!AR8+Consolidação!AU8+Consolidação!AX8,Consolidação!$T$4,IF(AJ6+AQ6+AX6+BE6+BL6+BS6+BZ6+CG6+CN6+CU6+DB6+DI6+DP6+DW6&lt;=Consolidação!AL8+Consolidação!AO8+Consolidação!AR8+Consolidação!AU8+Consolidação!AX8+Consolidação!#REF!,Consolidação!$W$4,IF(AJ6+AQ6+AX6+BE6+BL6+BS6+BZ6+CG6+CN6+CU6+DB6+DI6+DP6+DW6&lt;=Consolidação!AL8+Consolidação!AO8+Consolidação!AR8+Consolidação!AU8+Consolidação!AX8+Consolidação!#REF!+Consolidação!BC8,Consolidação!$Z$4,IF(AJ6+AQ6+AX6+BE6+BL6+BS6+BZ6+CG6+CN6+CU6+DB6+DI6+DP6+DW6&lt;=Consolidação!AL8+Consolidação!AO8+Consolidação!AR8+Consolidação!AU8+Consolidação!AX8+Consolidação!#REF!+Consolidação!BC8+Consolidação!BF8,Consolidação!$AC$4,IF(AJ6+AQ6+AX6+BE6+BL6+BS6+BZ6+CG6+CN6+CU6+DB6+DI6+DP6+DW6&lt;=Consolidação!AL8+Consolidação!AO8+Consolidação!AR8+Consolidação!AU8+Consolidação!AX8+Consolidação!#REF!+Consolidação!BC8+Consolidação!BF8+Consolidação!BI8,Consolidação!$AF$4,IF(AJ6+AQ6+AX6+BE6+BL6+BS6+BZ6+CG6+CN6+CU6+DB6+DI6+DP6+DW6&lt;=Consolidação!AL8+Consolidação!AO8+Consolidação!AR8+Consolidação!AU8+Consolidação!AX8+Consolidação!#REF!+Consolidação!BC8+Consolidação!BF8+Consolidação!BI8+Consolidação!BL8,Consolidação!$AI$4,IF(AJ6+AQ6+AX6+BE6+BL6+BS6+BZ6+CG6+CN6+CU6+DB6+DI6+DP6+DW6&lt;=Consolidação!AL8+Consolidação!AO8+Consolidação!AR8+Consolidação!AU8+Consolidação!AX8+Consolidação!#REF!+Consolidação!BC8+Consolidação!BF8+Consolidação!BI8+Consolidação!BL8+Consolidação!BO8,Consolidação!$AL$4,IF(AJ6+AQ6+AX6+BE6+BL6+BS6+BZ6+CG6+CN6+CU6+DB6+DI6+DP6+DW6&lt;=Consolidação!AL8+Consolidação!AO8+Consolidação!AR8+Consolidação!AU8+Consolidação!AX8+Consolidação!#REF!+Consolidação!BC8+Consolidação!BF8+Consolidação!BI8+Consolidação!BL8+Consolidação!BO8+Consolidação!BR8,Consolidação!$AO$4,IF(AJ6+AQ6+AX6+BE6+BL6+BS6+BZ6+CG6+CN6+CU6+DB6+DI6+DP6+DW6&lt;=Consolidação!AL8+Consolidação!AO8+Consolidação!AR8+Consolidação!AU8+Consolidação!AX8+Consolidação!#REF!+Consolidação!BC8+Consolidação!BF8+Consolidação!BI8+Consolidação!BL8+Consolidação!BO8+Consolidação!BR8+Consolidação!BU8,Consolidação!$AR$4,IF(AJ6+AQ6+AX6+BE6+BL6+BS6+BZ6+CG6+CN6+CU6+DB6+DI6+DP6+DW6&lt;=Consolidação!AL8+Consolidação!AO8+Consolidação!AR8+Consolidação!AU8+Consolidação!AX8+Consolidação!#REF!+Consolidação!BC8+Consolidação!BF8+Consolidação!BI8+Consolidação!BL8+Consolidação!BO8+Consolidação!BR8+Consolidação!BU8+Consolidação!BX8,Consolidação!$AU$4,IF(AND((Consolidação!AL8+Consolidação!AO8+Consolidação!AR8+Consolidação!AU8+Consolidação!AX8+Consolidação!#REF!+Consolidação!BC8+Consolidação!BF8+Consolidação!BI8+Consolidação!BL8+Consolidação!BO8+Consolidação!BR8+Consolidação!BU8+Consolidação!BX8)&gt;0,AJ6+AQ6+AX6+BE6+BL6+BS6+BZ6+CG6+CN6+CU6+DB6+DI6+DP6&lt;Consolidação!AL8+Consolidação!AO8+Consolidação!AR8+Consolidação!AU8+Consolidação!AX8+Consolidação!#REF!+Consolidação!BC8+Consolidação!BF8+Consolidação!BI8+Consolidação!BL8+Consolidação!BO8+Consolidação!BR8+Consolidação!BU8+Consolidação!BX8,AJ6+AQ6+AX6+BE6+BL6+BS6+BZ6+CG6+CN6+CU6+DB6+DI6+DP6+DW6&gt;Consolidação!AL8+Consolidação!AO8+Consolidação!AR8+Consolidação!AU8+Consolidação!AX8+Consolidação!#REF!+Consolidação!BC8+Consolidação!BF8+Consolidação!BI8+Consolidação!BL8+Consolidação!BO8+Consolidação!BR8+Consolidação!BU8+Consolidação!BX8),"CONSUMO PARCIAL","SEM PREVISÃO"))))))))))))))))</f>
        <v/>
      </c>
      <c r="EA6" s="318" t="str">
        <f t="shared" si="18"/>
        <v/>
      </c>
      <c r="EB6" s="270"/>
      <c r="EC6" s="314"/>
      <c r="ED6" s="315"/>
      <c r="EE6" s="316"/>
      <c r="EF6" s="317" t="str">
        <f>IF(EC6=0,"",IF(AP6+AW6+BD6+BK6+BR6+BY6+CF6+CM6+CT6+DA6+DH6+DO6+DV6+EC6&lt;=Consolidação!AR8,Consolidação!$H$4,IF(AP6+AW6+BD6+BK6+BR6+BY6+CF6+CM6+CT6+DA6+DH6+DO6+DV6+EC6&lt;=Consolidação!AR8+Consolidação!AU8,Consolidação!$K$4,IF(AP6+AW6+BD6+BK6+BR6+BY6+CF6+CM6+CT6+DA6+DH6+DO6+DV6+EC6&lt;=Consolidação!AR8+Consolidação!AU8+Consolidação!AX8,Consolidação!$N$4,IF(AP6+AW6+BD6+BK6+BR6+BY6+CF6+CM6+CT6+DA6+DH6+DO6+DV6+EC6&lt;=Consolidação!AR8+Consolidação!AU8+Consolidação!AX8+Consolidação!#REF!,Consolidação!$Q$4,IF(AP6+AW6+BD6+BK6+BR6+BY6+CF6+CM6+CT6+DA6+DH6+DO6+DV6+EC6&lt;=Consolidação!AR8+Consolidação!AU8+Consolidação!AX8+Consolidação!#REF!+Consolidação!BC8,Consolidação!$T$4,IF(AP6+AW6+BD6+BK6+BR6+BY6+CF6+CM6+CT6+DA6+DH6+DO6+DV6+EC6&lt;=Consolidação!AR8+Consolidação!AU8+Consolidação!AX8+Consolidação!#REF!+Consolidação!BC8+Consolidação!BF8,Consolidação!$W$4,IF(AP6+AW6+BD6+BK6+BR6+BY6+CF6+CM6+CT6+DA6+DH6+DO6+DV6+EC6&lt;=Consolidação!AR8+Consolidação!AU8+Consolidação!AX8+Consolidação!#REF!+Consolidação!BC8+Consolidação!BF8+Consolidação!BI8,Consolidação!$Z$4,IF(AP6+AW6+BD6+BK6+BR6+BY6+CF6+CM6+CT6+DA6+DH6+DO6+DV6+EC6&lt;=Consolidação!AR8+Consolidação!AU8+Consolidação!AX8+Consolidação!#REF!+Consolidação!BC8+Consolidação!BF8+Consolidação!BI8+Consolidação!BL8,Consolidação!$AC$4,IF(AP6+AW6+BD6+BK6+BR6+BY6+CF6+CM6+CT6+DA6+DH6+DO6+DV6+EC6&lt;=Consolidação!AR8+Consolidação!AU8+Consolidação!AX8+Consolidação!#REF!+Consolidação!BC8+Consolidação!BF8+Consolidação!BI8+Consolidação!BL8+Consolidação!BO8,Consolidação!$AF$4,IF(AP6+AW6+BD6+BK6+BR6+BY6+CF6+CM6+CT6+DA6+DH6+DO6+DV6+EC6&lt;=Consolidação!AR8+Consolidação!AU8+Consolidação!AX8+Consolidação!#REF!+Consolidação!BC8+Consolidação!BF8+Consolidação!BI8+Consolidação!BL8+Consolidação!BO8+Consolidação!BR8,Consolidação!$AI$4,IF(AP6+AW6+BD6+BK6+BR6+BY6+CF6+CM6+CT6+DA6+DH6+DO6+DV6+EC6&lt;=Consolidação!AR8+Consolidação!AU8+Consolidação!AX8+Consolidação!#REF!+Consolidação!BC8+Consolidação!BF8+Consolidação!BI8+Consolidação!BL8+Consolidação!BO8+Consolidação!BR8+Consolidação!BU8,Consolidação!$AL$4,IF(AP6+AW6+BD6+BK6+BR6+BY6+CF6+CM6+CT6+DA6+DH6+DO6+DV6+EC6&lt;=Consolidação!AR8+Consolidação!AU8+Consolidação!AX8+Consolidação!#REF!+Consolidação!BC8+Consolidação!BF8+Consolidação!BI8+Consolidação!BL8+Consolidação!BO8+Consolidação!BR8+Consolidação!BU8+Consolidação!BX8,Consolidação!$AO$4,IF(AP6+AW6+BD6+BK6+BR6+BY6+CF6+CM6+CT6+DA6+DH6+DO6+DV6+EC6&lt;=Consolidação!AR8+Consolidação!AU8+Consolidação!AX8+Consolidação!#REF!+Consolidação!BC8+Consolidação!BF8+Consolidação!BI8+Consolidação!BL8+Consolidação!BO8+Consolidação!BR8+Consolidação!BU8+Consolidação!BX8+Consolidação!CA8,Consolidação!$AR$4,IF(AP6+AW6+BD6+BK6+BR6+BY6+CF6+CM6+CT6+DA6+DH6+DO6+DV6+EC6&lt;=Consolidação!AR8+Consolidação!AU8+Consolidação!AX8+Consolidação!#REF!+Consolidação!BC8+Consolidação!BF8+Consolidação!BI8+Consolidação!BL8+Consolidação!BO8+Consolidação!BR8+Consolidação!BU8+Consolidação!BX8+Consolidação!CA8+Consolidação!CD8,Consolidação!$AU$4,IF(AND((Consolidação!AR8+Consolidação!AU8+Consolidação!AX8+Consolidação!#REF!+Consolidação!BC8+Consolidação!BF8+Consolidação!BI8+Consolidação!BL8+Consolidação!BO8+Consolidação!BR8+Consolidação!BU8+Consolidação!BX8+Consolidação!CA8+Consolidação!CD8)&gt;0,AP6+AW6+BD6+BK6+BR6+BY6+CF6+CM6+CT6+DA6+DH6+DO6+DV6&lt;Consolidação!AR8+Consolidação!AU8+Consolidação!AX8+Consolidação!#REF!+Consolidação!BC8+Consolidação!BF8+Consolidação!BI8+Consolidação!BL8+Consolidação!BO8+Consolidação!BR8+Consolidação!BU8+Consolidação!BX8+Consolidação!CA8+Consolidação!CD8,AP6+AW6+BD6+BK6+BR6+BY6+CF6+CM6+CT6+DA6+DH6+DO6+DV6+EC6&gt;Consolidação!AR8+Consolidação!AU8+Consolidação!AX8+Consolidação!#REF!+Consolidação!BC8+Consolidação!BF8+Consolidação!BI8+Consolidação!BL8+Consolidação!BO8+Consolidação!BR8+Consolidação!BU8+Consolidação!BX8+Consolidação!CA8+Consolidação!CD8),"CONSUMO PARCIAL","SEM PREVISÃO"))))))))))))))))</f>
        <v/>
      </c>
      <c r="EG6" s="318" t="str">
        <f t="shared" si="19"/>
        <v/>
      </c>
      <c r="EH6" s="270"/>
      <c r="EI6" s="314"/>
      <c r="EJ6" s="315"/>
      <c r="EK6" s="316"/>
      <c r="EL6" s="317" t="str">
        <f>IF(EI6=0,"",IF(AV6+BC6+BJ6+BQ6+BX6+CE6+CL6+CS6+CZ6+DG6+DN6+DU6+EB6+EI6&lt;=Consolidação!AX8,Consolidação!$H$4,IF(AV6+BC6+BJ6+BQ6+BX6+CE6+CL6+CS6+CZ6+DG6+DN6+DU6+EB6+EI6&lt;=Consolidação!AX8+Consolidação!#REF!,Consolidação!$K$4,IF(AV6+BC6+BJ6+BQ6+BX6+CE6+CL6+CS6+CZ6+DG6+DN6+DU6+EB6+EI6&lt;=Consolidação!AX8+Consolidação!#REF!+Consolidação!BC8,Consolidação!$N$4,IF(AV6+BC6+BJ6+BQ6+BX6+CE6+CL6+CS6+CZ6+DG6+DN6+DU6+EB6+EI6&lt;=Consolidação!AX8+Consolidação!#REF!+Consolidação!BC8+Consolidação!BF8,Consolidação!$Q$4,IF(AV6+BC6+BJ6+BQ6+BX6+CE6+CL6+CS6+CZ6+DG6+DN6+DU6+EB6+EI6&lt;=Consolidação!AX8+Consolidação!#REF!+Consolidação!BC8+Consolidação!BF8+Consolidação!BI8,Consolidação!$T$4,IF(AV6+BC6+BJ6+BQ6+BX6+CE6+CL6+CS6+CZ6+DG6+DN6+DU6+EB6+EI6&lt;=Consolidação!AX8+Consolidação!#REF!+Consolidação!BC8+Consolidação!BF8+Consolidação!BI8+Consolidação!BL8,Consolidação!$W$4,IF(AV6+BC6+BJ6+BQ6+BX6+CE6+CL6+CS6+CZ6+DG6+DN6+DU6+EB6+EI6&lt;=Consolidação!AX8+Consolidação!#REF!+Consolidação!BC8+Consolidação!BF8+Consolidação!BI8+Consolidação!BL8+Consolidação!BO8,Consolidação!$Z$4,IF(AV6+BC6+BJ6+BQ6+BX6+CE6+CL6+CS6+CZ6+DG6+DN6+DU6+EB6+EI6&lt;=Consolidação!AX8+Consolidação!#REF!+Consolidação!BC8+Consolidação!BF8+Consolidação!BI8+Consolidação!BL8+Consolidação!BO8+Consolidação!BR8,Consolidação!$AC$4,IF(AV6+BC6+BJ6+BQ6+BX6+CE6+CL6+CS6+CZ6+DG6+DN6+DU6+EB6+EI6&lt;=Consolidação!AX8+Consolidação!#REF!+Consolidação!BC8+Consolidação!BF8+Consolidação!BI8+Consolidação!BL8+Consolidação!BO8+Consolidação!BR8+Consolidação!BU8,Consolidação!$AF$4,IF(AV6+BC6+BJ6+BQ6+BX6+CE6+CL6+CS6+CZ6+DG6+DN6+DU6+EB6+EI6&lt;=Consolidação!AX8+Consolidação!#REF!+Consolidação!BC8+Consolidação!BF8+Consolidação!BI8+Consolidação!BL8+Consolidação!BO8+Consolidação!BR8+Consolidação!BU8+Consolidação!BX8,Consolidação!$AI$4,IF(AV6+BC6+BJ6+BQ6+BX6+CE6+CL6+CS6+CZ6+DG6+DN6+DU6+EB6+EI6&lt;=Consolidação!AX8+Consolidação!#REF!+Consolidação!BC8+Consolidação!BF8+Consolidação!BI8+Consolidação!BL8+Consolidação!BO8+Consolidação!BR8+Consolidação!BU8+Consolidação!BX8+Consolidação!CA8,Consolidação!$AL$4,IF(AV6+BC6+BJ6+BQ6+BX6+CE6+CL6+CS6+CZ6+DG6+DN6+DU6+EB6+EI6&lt;=Consolidação!AX8+Consolidação!#REF!+Consolidação!BC8+Consolidação!BF8+Consolidação!BI8+Consolidação!BL8+Consolidação!BO8+Consolidação!BR8+Consolidação!BU8+Consolidação!BX8+Consolidação!CA8+Consolidação!CD8,Consolidação!$AO$4,IF(AV6+BC6+BJ6+BQ6+BX6+CE6+CL6+CS6+CZ6+DG6+DN6+DU6+EB6+EI6&lt;=Consolidação!AX8+Consolidação!#REF!+Consolidação!BC8+Consolidação!BF8+Consolidação!BI8+Consolidação!BL8+Consolidação!BO8+Consolidação!BR8+Consolidação!BU8+Consolidação!BX8+Consolidação!CA8+Consolidação!CD8+Consolidação!CG8,Consolidação!$AR$4,IF(AV6+BC6+BJ6+BQ6+BX6+CE6+CL6+CS6+CZ6+DG6+DN6+DU6+EB6+EI6&lt;=Consolidação!AX8+Consolidação!#REF!+Consolidação!BC8+Consolidação!BF8+Consolidação!BI8+Consolidação!BL8+Consolidação!BO8+Consolidação!BR8+Consolidação!BU8+Consolidação!BX8+Consolidação!CA8+Consolidação!CD8+Consolidação!CG8+Consolidação!CJ8,Consolidação!$AU$4,IF(AND((Consolidação!AX8+Consolidação!#REF!+Consolidação!BC8+Consolidação!BF8+Consolidação!BI8+Consolidação!BL8+Consolidação!BO8+Consolidação!BR8+Consolidação!BU8+Consolidação!BX8+Consolidação!CA8+Consolidação!CD8+Consolidação!CG8+Consolidação!CJ8)&gt;0,AV6+BC6+BJ6+BQ6+BX6+CE6+CL6+CS6+CZ6+DG6+DN6+DU6+EB6&lt;Consolidação!AX8+Consolidação!#REF!+Consolidação!BC8+Consolidação!BF8+Consolidação!BI8+Consolidação!BL8+Consolidação!BO8+Consolidação!BR8+Consolidação!BU8+Consolidação!BX8+Consolidação!CA8+Consolidação!CD8+Consolidação!CG8+Consolidação!CJ8,AV6+BC6+BJ6+BQ6+BX6+CE6+CL6+CS6+CZ6+DG6+DN6+DU6+EB6+EI6&gt;Consolidação!AX8+Consolidação!#REF!+Consolidação!BC8+Consolidação!BF8+Consolidação!BI8+Consolidação!BL8+Consolidação!BO8+Consolidação!BR8+Consolidação!BU8+Consolidação!BX8+Consolidação!CA8+Consolidação!CD8+Consolidação!CG8+Consolidação!CJ8),"CONSUMO PARCIAL","SEM PREVISÃO"))))))))))))))))</f>
        <v/>
      </c>
      <c r="EM6" s="318" t="str">
        <f t="shared" si="20"/>
        <v/>
      </c>
      <c r="EN6" s="270"/>
      <c r="EO6" s="314"/>
      <c r="EP6" s="315"/>
      <c r="EQ6" s="316"/>
      <c r="ER6" s="317" t="str">
        <f>IF(EO6=0,"",IF(BB6+BI6+BP6+BW6+CD6+CK6+CR6+CY6+DF6+DM6+DT6+EA6+EH6+EO6&lt;=Consolidação!BC8,Consolidação!$H$4,IF(BB6+BI6+BP6+BW6+CD6+CK6+CR6+CY6+DF6+DM6+DT6+EA6+EH6+EO6&lt;=Consolidação!BC8+Consolidação!BF8,Consolidação!$K$4,IF(BB6+BI6+BP6+BW6+CD6+CK6+CR6+CY6+DF6+DM6+DT6+EA6+EH6+EO6&lt;=Consolidação!BC8+Consolidação!BF8+Consolidação!BI8,Consolidação!$N$4,IF(BB6+BI6+BP6+BW6+CD6+CK6+CR6+CY6+DF6+DM6+DT6+EA6+EH6+EO6&lt;=Consolidação!BC8+Consolidação!BF8+Consolidação!BI8+Consolidação!BL8,Consolidação!$Q$4,IF(BB6+BI6+BP6+BW6+CD6+CK6+CR6+CY6+DF6+DM6+DT6+EA6+EH6+EO6&lt;=Consolidação!BC8+Consolidação!BF8+Consolidação!BI8+Consolidação!BL8+Consolidação!BO8,Consolidação!$T$4,IF(BB6+BI6+BP6+BW6+CD6+CK6+CR6+CY6+DF6+DM6+DT6+EA6+EH6+EO6&lt;=Consolidação!BC8+Consolidação!BF8+Consolidação!BI8+Consolidação!BL8+Consolidação!BO8+Consolidação!BR8,Consolidação!$W$4,IF(BB6+BI6+BP6+BW6+CD6+CK6+CR6+CY6+DF6+DM6+DT6+EA6+EH6+EO6&lt;=Consolidação!BC8+Consolidação!BF8+Consolidação!BI8+Consolidação!BL8+Consolidação!BO8+Consolidação!BR8+Consolidação!BU8,Consolidação!$Z$4,IF(BB6+BI6+BP6+BW6+CD6+CK6+CR6+CY6+DF6+DM6+DT6+EA6+EH6+EO6&lt;=Consolidação!BC8+Consolidação!BF8+Consolidação!BI8+Consolidação!BL8+Consolidação!BO8+Consolidação!BR8+Consolidação!BU8+Consolidação!BX8,Consolidação!$AC$4,IF(BB6+BI6+BP6+BW6+CD6+CK6+CR6+CY6+DF6+DM6+DT6+EA6+EH6+EO6&lt;=Consolidação!BC8+Consolidação!BF8+Consolidação!BI8+Consolidação!BL8+Consolidação!BO8+Consolidação!BR8+Consolidação!BU8+Consolidação!BX8+Consolidação!CA8,Consolidação!$AF$4,IF(BB6+BI6+BP6+BW6+CD6+CK6+CR6+CY6+DF6+DM6+DT6+EA6+EH6+EO6&lt;=Consolidação!BC8+Consolidação!BF8+Consolidação!BI8+Consolidação!BL8+Consolidação!BO8+Consolidação!BR8+Consolidação!BU8+Consolidação!BX8+Consolidação!CA8+Consolidação!CD8,Consolidação!$AI$4,IF(BB6+BI6+BP6+BW6+CD6+CK6+CR6+CY6+DF6+DM6+DT6+EA6+EH6+EO6&lt;=Consolidação!BC8+Consolidação!BF8+Consolidação!BI8+Consolidação!BL8+Consolidação!BO8+Consolidação!BR8+Consolidação!BU8+Consolidação!BX8+Consolidação!CA8+Consolidação!CD8+Consolidação!CG8,Consolidação!$AL$4,IF(BB6+BI6+BP6+BW6+CD6+CK6+CR6+CY6+DF6+DM6+DT6+EA6+EH6+EO6&lt;=Consolidação!BC8+Consolidação!BF8+Consolidação!BI8+Consolidação!BL8+Consolidação!BO8+Consolidação!BR8+Consolidação!BU8+Consolidação!BX8+Consolidação!CA8+Consolidação!CD8+Consolidação!CG8+Consolidação!CJ8,Consolidação!$AO$4,IF(BB6+BI6+BP6+BW6+CD6+CK6+CR6+CY6+DF6+DM6+DT6+EA6+EH6+EO6&lt;=Consolidação!BC8+Consolidação!BF8+Consolidação!BI8+Consolidação!BL8+Consolidação!BO8+Consolidação!BR8+Consolidação!BU8+Consolidação!BX8+Consolidação!CA8+Consolidação!CD8+Consolidação!CG8+Consolidação!CJ8+Consolidação!CM8,Consolidação!$AR$4,IF(BB6+BI6+BP6+BW6+CD6+CK6+CR6+CY6+DF6+DM6+DT6+EA6+EH6+EO6&lt;=Consolidação!BC8+Consolidação!BF8+Consolidação!BI8+Consolidação!BL8+Consolidação!BO8+Consolidação!BR8+Consolidação!BU8+Consolidação!BX8+Consolidação!CA8+Consolidação!CD8+Consolidação!CG8+Consolidação!CJ8+Consolidação!CM8+Consolidação!CP8,Consolidação!$AU$4,IF(AND((Consolidação!BC8+Consolidação!BF8+Consolidação!BI8+Consolidação!BL8+Consolidação!BO8+Consolidação!BR8+Consolidação!BU8+Consolidação!BX8+Consolidação!CA8+Consolidação!CD8+Consolidação!CG8+Consolidação!CJ8+Consolidação!CM8+Consolidação!CP8)&gt;0,BB6+BI6+BP6+BW6+CD6+CK6+CR6+CY6+DF6+DM6+DT6+EA6+EH6&lt;Consolidação!BC8+Consolidação!BF8+Consolidação!BI8+Consolidação!BL8+Consolidação!BO8+Consolidação!BR8+Consolidação!BU8+Consolidação!BX8+Consolidação!CA8+Consolidação!CD8+Consolidação!CG8+Consolidação!CJ8+Consolidação!CM8+Consolidação!CP8,BB6+BI6+BP6+BW6+CD6+CK6+CR6+CY6+DF6+DM6+DT6+EA6+EH6+EO6&gt;Consolidação!BC8+Consolidação!BF8+Consolidação!BI8+Consolidação!BL8+Consolidação!BO8+Consolidação!BR8+Consolidação!BU8+Consolidação!BX8+Consolidação!CA8+Consolidação!CD8+Consolidação!CG8+Consolidação!CJ8+Consolidação!CM8+Consolidação!CP8),"CONSUMO PARCIAL","SEM PREVISÃO"))))))))))))))))</f>
        <v/>
      </c>
      <c r="ES6" s="318" t="str">
        <f t="shared" si="21"/>
        <v/>
      </c>
      <c r="ET6" s="270"/>
      <c r="EU6" s="314"/>
      <c r="EV6" s="315"/>
      <c r="EW6" s="316"/>
      <c r="EX6" s="317" t="str">
        <f>IF(EU6=0,"",IF(BH6+BO6+BV6+CC6+CJ6+CQ6+CX6+DE6+DL6+DS6+DZ6+EG6+EN6+EU6&lt;=Consolidação!BI8,Consolidação!$H$4,IF(BH6+BO6+BV6+CC6+CJ6+CQ6+CX6+DE6+DL6+DS6+DZ6+EG6+EN6+EU6&lt;=Consolidação!BI8+Consolidação!BL8,Consolidação!$K$4,IF(BH6+BO6+BV6+CC6+CJ6+CQ6+CX6+DE6+DL6+DS6+DZ6+EG6+EN6+EU6&lt;=Consolidação!BI8+Consolidação!BL8+Consolidação!BO8,Consolidação!$N$4,IF(BH6+BO6+BV6+CC6+CJ6+CQ6+CX6+DE6+DL6+DS6+DZ6+EG6+EN6+EU6&lt;=Consolidação!BI8+Consolidação!BL8+Consolidação!BO8+Consolidação!BR8,Consolidação!$Q$4,IF(BH6+BO6+BV6+CC6+CJ6+CQ6+CX6+DE6+DL6+DS6+DZ6+EG6+EN6+EU6&lt;=Consolidação!BI8+Consolidação!BL8+Consolidação!BO8+Consolidação!BR8+Consolidação!BU8,Consolidação!$T$4,IF(BH6+BO6+BV6+CC6+CJ6+CQ6+CX6+DE6+DL6+DS6+DZ6+EG6+EN6+EU6&lt;=Consolidação!BI8+Consolidação!BL8+Consolidação!BO8+Consolidação!BR8+Consolidação!BU8+Consolidação!BX8,Consolidação!$W$4,IF(BH6+BO6+BV6+CC6+CJ6+CQ6+CX6+DE6+DL6+DS6+DZ6+EG6+EN6+EU6&lt;=Consolidação!BI8+Consolidação!BL8+Consolidação!BO8+Consolidação!BR8+Consolidação!BU8+Consolidação!BX8+Consolidação!CA8,Consolidação!$Z$4,IF(BH6+BO6+BV6+CC6+CJ6+CQ6+CX6+DE6+DL6+DS6+DZ6+EG6+EN6+EU6&lt;=Consolidação!BI8+Consolidação!BL8+Consolidação!BO8+Consolidação!BR8+Consolidação!BU8+Consolidação!BX8+Consolidação!CA8+Consolidação!CD8,Consolidação!$AC$4,IF(BH6+BO6+BV6+CC6+CJ6+CQ6+CX6+DE6+DL6+DS6+DZ6+EG6+EN6+EU6&lt;=Consolidação!BI8+Consolidação!BL8+Consolidação!BO8+Consolidação!BR8+Consolidação!BU8+Consolidação!BX8+Consolidação!CA8+Consolidação!CD8+Consolidação!CG8,Consolidação!$AF$4,IF(BH6+BO6+BV6+CC6+CJ6+CQ6+CX6+DE6+DL6+DS6+DZ6+EG6+EN6+EU6&lt;=Consolidação!BI8+Consolidação!BL8+Consolidação!BO8+Consolidação!BR8+Consolidação!BU8+Consolidação!BX8+Consolidação!CA8+Consolidação!CD8+Consolidação!CG8+Consolidação!CJ8,Consolidação!$AI$4,IF(BH6+BO6+BV6+CC6+CJ6+CQ6+CX6+DE6+DL6+DS6+DZ6+EG6+EN6+EU6&lt;=Consolidação!BI8+Consolidação!BL8+Consolidação!BO8+Consolidação!BR8+Consolidação!BU8+Consolidação!BX8+Consolidação!CA8+Consolidação!CD8+Consolidação!CG8+Consolidação!CJ8+Consolidação!CM8,Consolidação!$AL$4,IF(BH6+BO6+BV6+CC6+CJ6+CQ6+CX6+DE6+DL6+DS6+DZ6+EG6+EN6+EU6&lt;=Consolidação!BI8+Consolidação!BL8+Consolidação!BO8+Consolidação!BR8+Consolidação!BU8+Consolidação!BX8+Consolidação!CA8+Consolidação!CD8+Consolidação!CG8+Consolidação!CJ8+Consolidação!CM8+Consolidação!CP8,Consolidação!$AO$4,IF(BH6+BO6+BV6+CC6+CJ6+CQ6+CX6+DE6+DL6+DS6+DZ6+EG6+EN6+EU6&lt;=Consolidação!BI8+Consolidação!BL8+Consolidação!BO8+Consolidação!BR8+Consolidação!BU8+Consolidação!BX8+Consolidação!CA8+Consolidação!CD8+Consolidação!CG8+Consolidação!CJ8+Consolidação!CM8+Consolidação!CP8+Consolidação!CS8,Consolidação!$AR$4,IF(BH6+BO6+BV6+CC6+CJ6+CQ6+CX6+DE6+DL6+DS6+DZ6+EG6+EN6+EU6&lt;=Consolidação!BI8+Consolidação!BL8+Consolidação!BO8+Consolidação!BR8+Consolidação!BU8+Consolidação!BX8+Consolidação!CA8+Consolidação!CD8+Consolidação!CG8+Consolidação!CJ8+Consolidação!CM8+Consolidação!CP8+Consolidação!CS8+Consolidação!CV8,Consolidação!$AU$4,IF(AND((Consolidação!BI8+Consolidação!BL8+Consolidação!BO8+Consolidação!BR8+Consolidação!BU8+Consolidação!BX8+Consolidação!CA8+Consolidação!CD8+Consolidação!CG8+Consolidação!CJ8+Consolidação!CM8+Consolidação!CP8+Consolidação!CS8+Consolidação!CV8)&gt;0,BH6+BO6+BV6+CC6+CJ6+CQ6+CX6+DE6+DL6+DS6+DZ6+EG6+EN6&lt;Consolidação!BI8+Consolidação!BL8+Consolidação!BO8+Consolidação!BR8+Consolidação!BU8+Consolidação!BX8+Consolidação!CA8+Consolidação!CD8+Consolidação!CG8+Consolidação!CJ8+Consolidação!CM8+Consolidação!CP8+Consolidação!CS8+Consolidação!CV8,BH6+BO6+BV6+CC6+CJ6+CQ6+CX6+DE6+DL6+DS6+DZ6+EG6+EN6+EU6&gt;Consolidação!BI8+Consolidação!BL8+Consolidação!BO8+Consolidação!BR8+Consolidação!BU8+Consolidação!BX8+Consolidação!CA8+Consolidação!CD8+Consolidação!CG8+Consolidação!CJ8+Consolidação!CM8+Consolidação!CP8+Consolidação!CS8+Consolidação!CV8),"CONSUMO PARCIAL","SEM PREVISÃO"))))))))))))))))</f>
        <v/>
      </c>
      <c r="EY6" s="318" t="str">
        <f t="shared" si="22"/>
        <v/>
      </c>
      <c r="EZ6" s="270"/>
      <c r="FA6" s="314"/>
      <c r="FB6" s="315"/>
      <c r="FC6" s="316"/>
      <c r="FD6" s="317" t="str">
        <f>IF(FA6=0,"",IF(BN6+BU6+CB6+CI6+CP6+CW6+DD6+DK6+DR6+DY6+EF6+EM6+ET6+FA6&lt;=Consolidação!BO8,Consolidação!$H$4,IF(BN6+BU6+CB6+CI6+CP6+CW6+DD6+DK6+DR6+DY6+EF6+EM6+ET6+FA6&lt;=Consolidação!BO8+Consolidação!BR8,Consolidação!$K$4,IF(BN6+BU6+CB6+CI6+CP6+CW6+DD6+DK6+DR6+DY6+EF6+EM6+ET6+FA6&lt;=Consolidação!BO8+Consolidação!BR8+Consolidação!BU8,Consolidação!$N$4,IF(BN6+BU6+CB6+CI6+CP6+CW6+DD6+DK6+DR6+DY6+EF6+EM6+ET6+FA6&lt;=Consolidação!BO8+Consolidação!BR8+Consolidação!BU8+Consolidação!BX8,Consolidação!$Q$4,IF(BN6+BU6+CB6+CI6+CP6+CW6+DD6+DK6+DR6+DY6+EF6+EM6+ET6+FA6&lt;=Consolidação!BO8+Consolidação!BR8+Consolidação!BU8+Consolidação!BX8+Consolidação!CA8,Consolidação!$T$4,IF(BN6+BU6+CB6+CI6+CP6+CW6+DD6+DK6+DR6+DY6+EF6+EM6+ET6+FA6&lt;=Consolidação!BO8+Consolidação!BR8+Consolidação!BU8+Consolidação!BX8+Consolidação!CA8+Consolidação!CD8,Consolidação!$W$4,IF(BN6+BU6+CB6+CI6+CP6+CW6+DD6+DK6+DR6+DY6+EF6+EM6+ET6+FA6&lt;=Consolidação!BO8+Consolidação!BR8+Consolidação!BU8+Consolidação!BX8+Consolidação!CA8+Consolidação!CD8+Consolidação!CG8,Consolidação!$Z$4,IF(BN6+BU6+CB6+CI6+CP6+CW6+DD6+DK6+DR6+DY6+EF6+EM6+ET6+FA6&lt;=Consolidação!BO8+Consolidação!BR8+Consolidação!BU8+Consolidação!BX8+Consolidação!CA8+Consolidação!CD8+Consolidação!CG8+Consolidação!CJ8,Consolidação!$AC$4,IF(BN6+BU6+CB6+CI6+CP6+CW6+DD6+DK6+DR6+DY6+EF6+EM6+ET6+FA6&lt;=Consolidação!BO8+Consolidação!BR8+Consolidação!BU8+Consolidação!BX8+Consolidação!CA8+Consolidação!CD8+Consolidação!CG8+Consolidação!CJ8+Consolidação!CM8,Consolidação!$AF$4,IF(BN6+BU6+CB6+CI6+CP6+CW6+DD6+DK6+DR6+DY6+EF6+EM6+ET6+FA6&lt;=Consolidação!BO8+Consolidação!BR8+Consolidação!BU8+Consolidação!BX8+Consolidação!CA8+Consolidação!CD8+Consolidação!CG8+Consolidação!CJ8+Consolidação!CM8+Consolidação!CP8,Consolidação!$AI$4,IF(BN6+BU6+CB6+CI6+CP6+CW6+DD6+DK6+DR6+DY6+EF6+EM6+ET6+FA6&lt;=Consolidação!BO8+Consolidação!BR8+Consolidação!BU8+Consolidação!BX8+Consolidação!CA8+Consolidação!CD8+Consolidação!CG8+Consolidação!CJ8+Consolidação!CM8+Consolidação!CP8+Consolidação!CS8,Consolidação!$AL$4,IF(BN6+BU6+CB6+CI6+CP6+CW6+DD6+DK6+DR6+DY6+EF6+EM6+ET6+FA6&lt;=Consolidação!BO8+Consolidação!BR8+Consolidação!BU8+Consolidação!BX8+Consolidação!CA8+Consolidação!CD8+Consolidação!CG8+Consolidação!CJ8+Consolidação!CM8+Consolidação!CP8+Consolidação!CS8+Consolidação!CV8,Consolidação!$AO$4,IF(BN6+BU6+CB6+CI6+CP6+CW6+DD6+DK6+DR6+DY6+EF6+EM6+ET6+FA6&lt;=Consolidação!BO8+Consolidação!BR8+Consolidação!BU8+Consolidação!BX8+Consolidação!CA8+Consolidação!CD8+Consolidação!CG8+Consolidação!CJ8+Consolidação!CM8+Consolidação!CP8+Consolidação!CS8+Consolidação!CV8+Consolidação!CY8,Consolidação!$AR$4,IF(BN6+BU6+CB6+CI6+CP6+CW6+DD6+DK6+DR6+DY6+EF6+EM6+ET6+FA6&lt;=Consolidação!BO8+Consolidação!BR8+Consolidação!BU8+Consolidação!BX8+Consolidação!CA8+Consolidação!CD8+Consolidação!CG8+Consolidação!CJ8+Consolidação!CM8+Consolidação!CP8+Consolidação!CS8+Consolidação!CV8+Consolidação!CY8+Consolidação!DB8,Consolidação!$AU$4,IF(AND((Consolidação!BO8+Consolidação!BR8+Consolidação!BU8+Consolidação!BX8+Consolidação!CA8+Consolidação!CD8+Consolidação!CG8+Consolidação!CJ8+Consolidação!CM8+Consolidação!CP8+Consolidação!CS8+Consolidação!CV8+Consolidação!CY8+Consolidação!DB8)&gt;0,BN6+BU6+CB6+CI6+CP6+CW6+DD6+DK6+DR6+DY6+EF6+EM6+ET6&lt;Consolidação!BO8+Consolidação!BR8+Consolidação!BU8+Consolidação!BX8+Consolidação!CA8+Consolidação!CD8+Consolidação!CG8+Consolidação!CJ8+Consolidação!CM8+Consolidação!CP8+Consolidação!CS8+Consolidação!CV8+Consolidação!CY8+Consolidação!DB8,BN6+BU6+CB6+CI6+CP6+CW6+DD6+DK6+DR6+DY6+EF6+EM6+ET6+FA6&gt;Consolidação!BO8+Consolidação!BR8+Consolidação!BU8+Consolidação!BX8+Consolidação!CA8+Consolidação!CD8+Consolidação!CG8+Consolidação!CJ8+Consolidação!CM8+Consolidação!CP8+Consolidação!CS8+Consolidação!CV8+Consolidação!CY8+Consolidação!DB8),"CONSUMO PARCIAL","SEM PREVISÃO"))))))))))))))))</f>
        <v/>
      </c>
      <c r="FE6" s="318" t="str">
        <f t="shared" si="23"/>
        <v/>
      </c>
      <c r="FF6" s="270"/>
      <c r="FG6" s="314"/>
      <c r="FH6" s="315"/>
      <c r="FI6" s="316"/>
      <c r="FJ6" s="317" t="str">
        <f>IF(FG6=0,"",IF(BT6+CA6+CH6+CO6+CV6+DC6+DJ6+DQ6+DX6+EE6+EL6+ES6+EZ6+FG6&lt;=Consolidação!BU8,Consolidação!$H$4,IF(BT6+CA6+CH6+CO6+CV6+DC6+DJ6+DQ6+DX6+EE6+EL6+ES6+EZ6+FG6&lt;=Consolidação!BU8+Consolidação!BX8,Consolidação!$K$4,IF(BT6+CA6+CH6+CO6+CV6+DC6+DJ6+DQ6+DX6+EE6+EL6+ES6+EZ6+FG6&lt;=Consolidação!BU8+Consolidação!BX8+Consolidação!CA8,Consolidação!$N$4,IF(BT6+CA6+CH6+CO6+CV6+DC6+DJ6+DQ6+DX6+EE6+EL6+ES6+EZ6+FG6&lt;=Consolidação!BU8+Consolidação!BX8+Consolidação!CA8+Consolidação!CD8,Consolidação!$Q$4,IF(BT6+CA6+CH6+CO6+CV6+DC6+DJ6+DQ6+DX6+EE6+EL6+ES6+EZ6+FG6&lt;=Consolidação!BU8+Consolidação!BX8+Consolidação!CA8+Consolidação!CD8+Consolidação!CG8,Consolidação!$T$4,IF(BT6+CA6+CH6+CO6+CV6+DC6+DJ6+DQ6+DX6+EE6+EL6+ES6+EZ6+FG6&lt;=Consolidação!BU8+Consolidação!BX8+Consolidação!CA8+Consolidação!CD8+Consolidação!CG8+Consolidação!CJ8,Consolidação!$W$4,IF(BT6+CA6+CH6+CO6+CV6+DC6+DJ6+DQ6+DX6+EE6+EL6+ES6+EZ6+FG6&lt;=Consolidação!BU8+Consolidação!BX8+Consolidação!CA8+Consolidação!CD8+Consolidação!CG8+Consolidação!CJ8+Consolidação!CM8,Consolidação!$Z$4,IF(BT6+CA6+CH6+CO6+CV6+DC6+DJ6+DQ6+DX6+EE6+EL6+ES6+EZ6+FG6&lt;=Consolidação!BU8+Consolidação!BX8+Consolidação!CA8+Consolidação!CD8+Consolidação!CG8+Consolidação!CJ8+Consolidação!CM8+Consolidação!CP8,Consolidação!$AC$4,IF(BT6+CA6+CH6+CO6+CV6+DC6+DJ6+DQ6+DX6+EE6+EL6+ES6+EZ6+FG6&lt;=Consolidação!BU8+Consolidação!BX8+Consolidação!CA8+Consolidação!CD8+Consolidação!CG8+Consolidação!CJ8+Consolidação!CM8+Consolidação!CP8+Consolidação!CS8,Consolidação!$AF$4,IF(BT6+CA6+CH6+CO6+CV6+DC6+DJ6+DQ6+DX6+EE6+EL6+ES6+EZ6+FG6&lt;=Consolidação!BU8+Consolidação!BX8+Consolidação!CA8+Consolidação!CD8+Consolidação!CG8+Consolidação!CJ8+Consolidação!CM8+Consolidação!CP8+Consolidação!CS8+Consolidação!CV8,Consolidação!$AI$4,IF(BT6+CA6+CH6+CO6+CV6+DC6+DJ6+DQ6+DX6+EE6+EL6+ES6+EZ6+FG6&lt;=Consolidação!BU8+Consolidação!BX8+Consolidação!CA8+Consolidação!CD8+Consolidação!CG8+Consolidação!CJ8+Consolidação!CM8+Consolidação!CP8+Consolidação!CS8+Consolidação!CV8+Consolidação!CY8,Consolidação!$AL$4,IF(BT6+CA6+CH6+CO6+CV6+DC6+DJ6+DQ6+DX6+EE6+EL6+ES6+EZ6+FG6&lt;=Consolidação!BU8+Consolidação!BX8+Consolidação!CA8+Consolidação!CD8+Consolidação!CG8+Consolidação!CJ8+Consolidação!CM8+Consolidação!CP8+Consolidação!CS8+Consolidação!CV8+Consolidação!CY8+Consolidação!DB8,Consolidação!$AO$4,IF(BT6+CA6+CH6+CO6+CV6+DC6+DJ6+DQ6+DX6+EE6+EL6+ES6+EZ6+FG6&lt;=Consolidação!BU8+Consolidação!BX8+Consolidação!CA8+Consolidação!CD8+Consolidação!CG8+Consolidação!CJ8+Consolidação!CM8+Consolidação!CP8+Consolidação!CS8+Consolidação!CV8+Consolidação!CY8+Consolidação!DB8+Consolidação!DE8,Consolidação!$AR$4,IF(BT6+CA6+CH6+CO6+CV6+DC6+DJ6+DQ6+DX6+EE6+EL6+ES6+EZ6+FG6&lt;=Consolidação!BU8+Consolidação!BX8+Consolidação!CA8+Consolidação!CD8+Consolidação!CG8+Consolidação!CJ8+Consolidação!CM8+Consolidação!CP8+Consolidação!CS8+Consolidação!CV8+Consolidação!CY8+Consolidação!DB8+Consolidação!DE8+Consolidação!DH8,Consolidação!$AU$4,IF(AND((Consolidação!BU8+Consolidação!BX8+Consolidação!CA8+Consolidação!CD8+Consolidação!CG8+Consolidação!CJ8+Consolidação!CM8+Consolidação!CP8+Consolidação!CS8+Consolidação!CV8+Consolidação!CY8+Consolidação!DB8+Consolidação!DE8+Consolidação!DH8)&gt;0,BT6+CA6+CH6+CO6+CV6+DC6+DJ6+DQ6+DX6+EE6+EL6+ES6+EZ6&lt;Consolidação!BU8+Consolidação!BX8+Consolidação!CA8+Consolidação!CD8+Consolidação!CG8+Consolidação!CJ8+Consolidação!CM8+Consolidação!CP8+Consolidação!CS8+Consolidação!CV8+Consolidação!CY8+Consolidação!DB8+Consolidação!DE8+Consolidação!DH8,BT6+CA6+CH6+CO6+CV6+DC6+DJ6+DQ6+DX6+EE6+EL6+ES6+EZ6+FG6&gt;Consolidação!BU8+Consolidação!BX8+Consolidação!CA8+Consolidação!CD8+Consolidação!CG8+Consolidação!CJ8+Consolidação!CM8+Consolidação!CP8+Consolidação!CS8+Consolidação!CV8+Consolidação!CY8+Consolidação!DB8+Consolidação!DE8+Consolidação!DH8),"CONSUMO PARCIAL","SEM PREVISÃO"))))))))))))))))</f>
        <v/>
      </c>
      <c r="FK6" s="318" t="str">
        <f t="shared" si="24"/>
        <v/>
      </c>
      <c r="FL6" s="559"/>
      <c r="FM6" s="550"/>
      <c r="FN6" s="550"/>
      <c r="FO6" s="550"/>
      <c r="FP6" s="550"/>
      <c r="FQ6" s="576"/>
      <c r="FR6" s="569"/>
      <c r="FS6" s="550"/>
      <c r="FT6" s="550"/>
      <c r="FU6" s="550"/>
      <c r="FV6" s="550"/>
      <c r="FW6" s="550"/>
      <c r="FX6" s="545" t="str">
        <f>IF((Consolidação!C8+Consolidação!E8)=(F6+M6+T6+AA6+AH6+AO6+AV6+BC6+BJ6+BQ6+BX6+CE6+CL6+CS6),"ATUALIZADO","DESATUALIZADO")</f>
        <v>DESATUALIZADO</v>
      </c>
    </row>
    <row r="7" spans="1:180" x14ac:dyDescent="0.3">
      <c r="A7" s="323">
        <v>2298</v>
      </c>
      <c r="B7" s="634"/>
      <c r="C7" s="324" t="s">
        <v>40</v>
      </c>
      <c r="D7" s="321"/>
      <c r="E7" s="270"/>
      <c r="F7" s="314"/>
      <c r="G7" s="315"/>
      <c r="H7" s="316"/>
      <c r="I7" s="317" t="str">
        <f>IF(F7=0,"",IF(F7&lt;=Consolidação!H9,Consolidação!H$4,IF(F7&lt;=Consolidação!H9+Consolidação!K9,Consolidação!K$4,IF(F7&lt;=Consolidação!H9+Consolidação!K9+Consolidação!N9,Consolidação!N$4,IF(F7&lt;=Consolidação!H9+Consolidação!K9+Consolidação!N9+Consolidação!Q9,Consolidação!Q$4,IF(F7&lt;=Consolidação!H9+Consolidação!K9+Consolidação!N9+Consolidação!Q9+Consolidação!T9,Consolidação!T$4,IF(F7&lt;=Consolidação!H9+Consolidação!K9+Consolidação!N9+Consolidação!Q9+Consolidação!T9+Consolidação!W9,Consolidação!W$4,IF(F7&lt;=Consolidação!H9+Consolidação!K9+Consolidação!N9+Consolidação!Q9+Consolidação!T9+Consolidação!W9+Consolidação!Z9,Consolidação!Z$4,IF(F7&lt;=Consolidação!H9+Consolidação!K9+Consolidação!N9+Consolidação!Q9+Consolidação!T9+Consolidação!W9+Consolidação!Z9+Consolidação!AC9,Consolidação!AC$4,IF(F7&lt;=Consolidação!H9+Consolidação!K9+Consolidação!N9+Consolidação!Q9+Consolidação!T9+Consolidação!W9+Consolidação!Z9+Consolidação!AC9+Consolidação!AF9,Consolidação!AF$4,IF(F7&lt;=Consolidação!H9+Consolidação!K9+Consolidação!N9+Consolidação!Q9+Consolidação!T9+Consolidação!W9+Consolidação!Z9+Consolidação!AC9+Consolidação!AF9+Consolidação!AI9,Consolidação!AI$4,IF(F7&lt;=Consolidação!H9+Consolidação!K9+Consolidação!N9+Consolidação!Q9+Consolidação!T9+Consolidação!W9+Consolidação!Z9+Consolidação!AC9+Consolidação!AF9+Consolidação!AI9+Consolidação!AL9,Consolidação!AL$4,IF(F7&lt;=Consolidação!H9+Consolidação!K9+Consolidação!N9+Consolidação!Q9+Consolidação!T9+Consolidação!W9+Consolidação!Z9+Consolidação!AC9+Consolidação!AF9+Consolidação!AI9+Consolidação!AL9+Consolidação!AO9,Consolidação!AO$4,IF(F7&lt;=Consolidação!H9+Consolidação!K9+Consolidação!N9+Consolidação!Q9+Consolidação!T9+Consolidação!W9+Consolidação!Z9+Consolidação!AC9+Consolidação!AF9+Consolidação!AI9+Consolidação!AL9+Consolidação!AO9+Consolidação!AR9,Consolidação!AR$4,IF(F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J7" s="318" t="str">
        <f>IF(I7="","",IF(I7="SEM PREVISÃO","û",IF(I7="CONSUMO PARCIAL","û",IF(H7&lt;I7+90,"û","ü"))))</f>
        <v/>
      </c>
      <c r="K7" s="312"/>
      <c r="L7" s="270"/>
      <c r="M7" s="314"/>
      <c r="N7" s="315"/>
      <c r="O7" s="316"/>
      <c r="P7" s="317" t="str">
        <f>IF(M7=0,"",IF(F7+M7&lt;=Consolidação!H9,Consolidação!$H$4,IF(F7+M7&lt;=Consolidação!H9+Consolidação!K9,Consolidação!$K$4,IF(F7+M7&lt;=Consolidação!H9+Consolidação!K9+Consolidação!N9,Consolidação!$N$4,IF(F7+M7&lt;=Consolidação!H9+Consolidação!K9+Consolidação!N9+Consolidação!Q9,Consolidação!$Q$4,IF(F7+M7&lt;=Consolidação!H9+Consolidação!K9+Consolidação!N9+Consolidação!Q9+Consolidação!T9,Consolidação!$T$4,IF(F7+M7&lt;=Consolidação!H9+Consolidação!K9+Consolidação!N9+Consolidação!Q9+Consolidação!T9+Consolidação!W9,Consolidação!$W$4,IF(F7+M7&lt;=Consolidação!H9+Consolidação!K9+Consolidação!N9+Consolidação!Q9+Consolidação!T9+Consolidação!W9+Consolidação!Z9,Consolidação!$Z$4,IF(F7+M7&lt;=Consolidação!H9+Consolidação!K9+Consolidação!N9+Consolidação!Q9+Consolidação!T9+Consolidação!W9+Consolidação!Z9+Consolidação!AC9,Consolidação!$AC$4,IF(F7+M7&lt;=Consolidação!H9+Consolidação!K9+Consolidação!N9+Consolidação!Q9+Consolidação!T9+Consolidação!W9+Consolidação!Z9+Consolidação!AC9+Consolidação!AF9,Consolidação!$AF$4,IF(F7+M7&lt;=Consolidação!H9+Consolidação!K9+Consolidação!N9+Consolidação!Q9+Consolidação!T9+Consolidação!W9+Consolidação!Z9+Consolidação!AC9+Consolidação!AF9+Consolidação!AI9,Consolidação!$AI$4,IF(F7+M7&lt;=Consolidação!H9+Consolidação!K9+Consolidação!N9+Consolidação!Q9+Consolidação!T9+Consolidação!W9+Consolidação!Z9+Consolidação!AC9+Consolidação!AF9+Consolidação!AI9+Consolidação!AL9,Consolidação!$AL$4,IF(F7+M7&lt;=Consolidação!H9+Consolidação!K9+Consolidação!N9+Consolidação!Q9+Consolidação!T9+Consolidação!W9+Consolidação!Z9+Consolidação!AC9+Consolidação!AF9+Consolidação!AI9+Consolidação!AL9+Consolidação!AO9,Consolidação!$AO$4,IF(F7+M7&lt;=Consolidação!H9+Consolidação!K9+Consolidação!N9+Consolidação!Q9+Consolidação!T9+Consolidação!W9+Consolidação!Z9+Consolidação!AC9+Consolidação!AF9+Consolidação!AI9+Consolidação!AL9+Consolidação!AO9+Consolidação!AR9,Consolidação!$AR$4,IF(F7+M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&lt;Consolidação!H9+Consolidação!K9+Consolidação!N9+Consolidação!Q9+Consolidação!T9+Consolidação!W9+Consolidação!Z9+Consolidação!AC9+Consolidação!AF9+Consolidação!AI9+Consolidação!AL9+Consolidação!AO9+Consolidação!AR9+Consolidação!AU9,F7+M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Q7" s="318" t="str">
        <f>IF(P7="","",IF(P7="SEM PREVISÃO","û",IF(P7="CONSUMO PARCIAL","û",IF(O7&lt;P7+90,"û","ü"))))</f>
        <v/>
      </c>
      <c r="R7" s="312"/>
      <c r="S7" s="270"/>
      <c r="T7" s="314"/>
      <c r="U7" s="315"/>
      <c r="V7" s="316"/>
      <c r="W7" s="317" t="str">
        <f>IF(T7=0,"",IF(F7+M7+T7&lt;=Consolidação!H9,Consolidação!$H$4,IF(F7+M7+T7&lt;=Consolidação!H9+Consolidação!K9,Consolidação!$K$4,IF(F7+M7+T7&lt;=Consolidação!H9+Consolidação!K9+Consolidação!N9,Consolidação!$N$4,IF(F7+M7+T7&lt;=Consolidação!H9+Consolidação!K9+Consolidação!N9+Consolidação!Q9,Consolidação!$Q$4,IF(F7+M7+T7&lt;=Consolidação!H9+Consolidação!K9+Consolidação!N9+Consolidação!Q9+Consolidação!T9,Consolidação!$T$4,IF(F7+M7+T7&lt;=Consolidação!H9+Consolidação!K9+Consolidação!N9+Consolidação!Q9+Consolidação!T9+Consolidação!W9,Consolidação!$W$4,IF(F7+M7+T7&lt;=Consolidação!H9+Consolidação!K9+Consolidação!N9+Consolidação!Q9+Consolidação!T9+Consolidação!W9+Consolidação!Z9,Consolidação!$Z$4,IF(F7+M7+T7&lt;=Consolidação!H9+Consolidação!K9+Consolidação!N9+Consolidação!Q9+Consolidação!T9+Consolidação!W9+Consolidação!Z9+Consolidação!AC9,Consolidação!$AC$4,IF(F7+M7+T7&lt;=Consolidação!H9+Consolidação!K9+Consolidação!N9+Consolidação!Q9+Consolidação!T9+Consolidação!W9+Consolidação!Z9+Consolidação!AC9+Consolidação!AF9,Consolidação!$AF$4,IF(F7+M7+T7&lt;=Consolidação!H9+Consolidação!K9+Consolidação!N9+Consolidação!Q9+Consolidação!T9+Consolidação!W9+Consolidação!Z9+Consolidação!AC9+Consolidação!AF9+Consolidação!AI9,Consolidação!$AI$4,IF(F7+M7+T7&lt;=Consolidação!H9+Consolidação!K9+Consolidação!N9+Consolidação!Q9+Consolidação!T9+Consolidação!W9+Consolidação!Z9+Consolidação!AC9+Consolidação!AF9+Consolidação!AI9+Consolidação!AL9,Consolidação!$AL$4,IF(F7+M7+T7&lt;=Consolidação!H9+Consolidação!K9+Consolidação!N9+Consolidação!Q9+Consolidação!T9+Consolidação!W9+Consolidação!Z9+Consolidação!AC9+Consolidação!AF9+Consolidação!AI9+Consolidação!AL9+Consolidação!AO9,Consolidação!$AO$4,IF(F7+M7+T7&lt;=Consolidação!H9+Consolidação!K9+Consolidação!N9+Consolidação!Q9+Consolidação!T9+Consolidação!W9+Consolidação!Z9+Consolidação!AC9+Consolidação!AF9+Consolidação!AI9+Consolidação!AL9+Consolidação!AO9+Consolidação!AR9,Consolidação!$AR$4,IF(F7+M7+T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+M7&lt;Consolidação!H9+Consolidação!K9+Consolidação!N9+Consolidação!Q9+Consolidação!T9+Consolidação!W9+Consolidação!Z9+Consolidação!AC9+Consolidação!AF9+Consolidação!AI9+Consolidação!AL9+Consolidação!AO9+Consolidação!AR9+Consolidação!AU9,F7+M7+T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X7" s="318" t="str">
        <f>IF(W7="","",IF(W7="SEM PREVISÃO","û",IF(W7="CONSUMO PARCIAL","û",IF(V7&lt;W7+90,"û","ü"))))</f>
        <v/>
      </c>
      <c r="Y7" s="312"/>
      <c r="Z7" s="270"/>
      <c r="AA7" s="314"/>
      <c r="AB7" s="315"/>
      <c r="AC7" s="316"/>
      <c r="AD7" s="317" t="str">
        <f>IF(AA7=0,"",IF(F7+M7+T7+AA7&lt;=Consolidação!H9,Consolidação!$H$4,IF(F7+M7+T7+AA7&lt;=Consolidação!H9+Consolidação!K9,Consolidação!$K$4,IF(F7+M7+T7+AA7&lt;=Consolidação!H9+Consolidação!K9+Consolidação!N9,Consolidação!$N$4,IF(F7+M7+T7+AA7&lt;=Consolidação!H9+Consolidação!K9+Consolidação!N9+Consolidação!Q9,Consolidação!$Q$4,IF(F7+M7+T7+AA7&lt;=Consolidação!H9+Consolidação!K9+Consolidação!N9+Consolidação!Q9+Consolidação!T9,Consolidação!$T$4,IF(F7+M7+T7+AA7&lt;=Consolidação!H9+Consolidação!K9+Consolidação!N9+Consolidação!Q9+Consolidação!T9+Consolidação!W9,Consolidação!$W$4,IF(F7+M7+T7+AA7&lt;=Consolidação!H9+Consolidação!K9+Consolidação!N9+Consolidação!Q9+Consolidação!T9+Consolidação!W9+Consolidação!Z9,Consolidação!$Z$4,IF(F7+M7+T7+AA7&lt;=Consolidação!H9+Consolidação!K9+Consolidação!N9+Consolidação!Q9+Consolidação!T9+Consolidação!W9+Consolidação!Z9+Consolidação!AC9,Consolidação!$AC$4,IF(F7+M7+T7+AA7&lt;=Consolidação!H9+Consolidação!K9+Consolidação!N9+Consolidação!Q9+Consolidação!T9+Consolidação!W9+Consolidação!Z9+Consolidação!AC9+Consolidação!AF9,Consolidação!$AF$4,IF(F7+M7+T7+AA7&lt;=Consolidação!H9+Consolidação!K9+Consolidação!N9+Consolidação!Q9+Consolidação!T9+Consolidação!W9+Consolidação!Z9+Consolidação!AC9+Consolidação!AF9+Consolidação!AI9,Consolidação!$AI$4,IF(F7+M7+T7+AA7&lt;=Consolidação!H9+Consolidação!K9+Consolidação!N9+Consolidação!Q9+Consolidação!T9+Consolidação!W9+Consolidação!Z9+Consolidação!AC9+Consolidação!AF9+Consolidação!AI9+Consolidação!AL9,Consolidação!$AL$4,IF(F7+M7+T7+AA7&lt;=Consolidação!H9+Consolidação!K9+Consolidação!N9+Consolidação!Q9+Consolidação!T9+Consolidação!W9+Consolidação!Z9+Consolidação!AC9+Consolidação!AF9+Consolidação!AI9+Consolidação!AL9+Consolidação!AO9,Consolidação!$AO$4,IF(F7+M7+T7+AA7&lt;=Consolidação!H9+Consolidação!K9+Consolidação!N9+Consolidação!Q9+Consolidação!T9+Consolidação!W9+Consolidação!Z9+Consolidação!AC9+Consolidação!AF9+Consolidação!AI9+Consolidação!AL9+Consolidação!AO9+Consolidação!AR9,Consolidação!#REF!,IF(F7+M7+T7+AA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+M7+T7&lt;Consolidação!H9+Consolidação!K9+Consolidação!N9+Consolidação!Q9+Consolidação!T9+Consolidação!W9+Consolidação!Z9+Consolidação!AC9+Consolidação!AF9+Consolidação!AI9+Consolidação!AL9+Consolidação!AO9+Consolidação!AR9+Consolidação!AU9,F7+M7+T7+AA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AE7" s="318" t="str">
        <f t="shared" si="3"/>
        <v/>
      </c>
      <c r="AF7" s="312"/>
      <c r="AG7" s="270"/>
      <c r="AH7" s="314"/>
      <c r="AI7" s="315"/>
      <c r="AJ7" s="316"/>
      <c r="AK7" s="317" t="str">
        <f>IF(AH7=0,"",IF(F7+M7+T7+AA7+AH7&lt;=Consolidação!H9,Consolidação!$H$4,IF(F7+M7+T7+AA7+AH7&lt;=Consolidação!H9+Consolidação!K9,Consolidação!$K$4,IF(F7+M7+T7+AA7+AH7&lt;=Consolidação!H9+Consolidação!K9+Consolidação!N9,Consolidação!$N$4,IF(F7+M7+T7+AA7+AH7&lt;=Consolidação!H9+Consolidação!K9+Consolidação!N9+Consolidação!Q9,Consolidação!$Q$4,IF(F7+M7+T7+AA7+AH7&lt;=Consolidação!H9+Consolidação!K9+Consolidação!N9+Consolidação!Q9+Consolidação!T9,Consolidação!$T$4,IF(F7+M7+T7+AA7+AH7&lt;=Consolidação!H9+Consolidação!K9+Consolidação!N9+Consolidação!Q9+Consolidação!T9+Consolidação!W9,Consolidação!$W$4,IF(F7+M7+T7+AA7+AH7&lt;=Consolidação!H9+Consolidação!K9+Consolidação!N9+Consolidação!Q9+Consolidação!T9+Consolidação!W9+Consolidação!Z9,Consolidação!$Z$4,IF(F7+M7+T7+AA7+AH7&lt;=Consolidação!H9+Consolidação!K9+Consolidação!N9+Consolidação!Q9+Consolidação!T9+Consolidação!W9+Consolidação!Z9+Consolidação!AC9,Consolidação!$AC$4,IF(F7+M7+T7+AA7+AH7&lt;=Consolidação!H9+Consolidação!K9+Consolidação!N9+Consolidação!Q9+Consolidação!T9+Consolidação!W9+Consolidação!Z9+Consolidação!AC9+Consolidação!AF9,Consolidação!$AF$4,IF(F7+M7+T7+AA7+AH7&lt;=Consolidação!H9+Consolidação!K9+Consolidação!N9+Consolidação!Q9+Consolidação!T9+Consolidação!W9+Consolidação!Z9+Consolidação!AC9+Consolidação!AF9+Consolidação!AI9,Consolidação!$AI$4,IF(F7+M7+T7+AA7+AH7&lt;=Consolidação!H9+Consolidação!K9+Consolidação!N9+Consolidação!Q9+Consolidação!T9+Consolidação!W9+Consolidação!Z9+Consolidação!AC9+Consolidação!AF9+Consolidação!AI9+Consolidação!AL9,Consolidação!$AL$4,IF(F7+M7+T7+AA7+AH7&lt;=Consolidação!H9+Consolidação!K9+Consolidação!N9+Consolidação!Q9+Consolidação!T9+Consolidação!W9+Consolidação!Z9+Consolidação!AC9+Consolidação!AF9+Consolidação!AI9+Consolidação!AL9+Consolidação!AO9,Consolidação!$AO$4,IF(F7+M7+T7+AA7+AH7&lt;=Consolidação!H9+Consolidação!K9+Consolidação!N9+Consolidação!Q9+Consolidação!T9+Consolidação!W9+Consolidação!Z9+Consolidação!AC9+Consolidação!AF9+Consolidação!AI9+Consolidação!AL9+Consolidação!AO9+Consolidação!AR9,Consolidação!$AR$4,IF(F7+M7+T7+AA7+AH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+M7+T7+AA7&lt;Consolidação!H9+Consolidação!K9+Consolidação!N9+Consolidação!Q9+Consolidação!T9+Consolidação!W9+Consolidação!Z9+Consolidação!AC9+Consolidação!AF9+Consolidação!AI9+Consolidação!AL9+Consolidação!AO9+Consolidação!AR9+Consolidação!AU9,F7+M7+T7+AA7+AH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AL7" s="318" t="str">
        <f t="shared" si="4"/>
        <v/>
      </c>
      <c r="AM7" s="312"/>
      <c r="AN7" s="270"/>
      <c r="AO7" s="314"/>
      <c r="AP7" s="315"/>
      <c r="AQ7" s="316"/>
      <c r="AR7" s="317" t="str">
        <f>IF(AO7=0,"",IF(F7+M7+T7+AA7+AH7+AO7&lt;=Consolidação!H9,Consolidação!$H$4,IF(F7+M7+T7+AA7+AH7+AO7&lt;=Consolidação!H9+Consolidação!K9,Consolidação!$K$4,IF(F7+M7+T7+AA7+AH7+AO7&lt;=Consolidação!H9+Consolidação!K9+Consolidação!N9,Consolidação!$N$4,IF(F7+M7+T7+AA7+AH7+AO7&lt;=Consolidação!H9+Consolidação!K9+Consolidação!N9+Consolidação!Q9,Consolidação!$Q$4,IF(F7+M7+T7+AA7+AH7+AO7&lt;=Consolidação!H9+Consolidação!K9+Consolidação!N9+Consolidação!Q9+Consolidação!T9,Consolidação!$T$4,IF(F7+M7+T7+AA7+AH7+AO7&lt;=Consolidação!H9+Consolidação!K9+Consolidação!N9+Consolidação!Q9+Consolidação!T9+Consolidação!W9,Consolidação!$W$4,IF(F7+M7+T7+AA7+AH7+AO7&lt;=Consolidação!H9+Consolidação!K9+Consolidação!N9+Consolidação!Q9+Consolidação!T9+Consolidação!W9+Consolidação!Z9,Consolidação!$Z$4,IF(F7+M7+T7+AA7+AH7+AO7&lt;=Consolidação!H9+Consolidação!K9+Consolidação!N9+Consolidação!Q9+Consolidação!T9+Consolidação!W9+Consolidação!Z9+Consolidação!AC9,Consolidação!$AC$4,IF(F7+M7+T7+AA7+AH7+AO7&lt;=Consolidação!H9+Consolidação!K9+Consolidação!N9+Consolidação!Q9+Consolidação!T9+Consolidação!W9+Consolidação!Z9+Consolidação!AC9+Consolidação!AF9,Consolidação!$AF$4,IF(F7+M7+T7+AA7+AH7+AO7&lt;=Consolidação!H9+Consolidação!K9+Consolidação!N9+Consolidação!Q9+Consolidação!T9+Consolidação!W9+Consolidação!Z9+Consolidação!AC9+Consolidação!AF9+Consolidação!AI9,Consolidação!$AI$4,IF(F7+M7+T7+AA7+AH7+AO7&lt;=Consolidação!H9+Consolidação!K9+Consolidação!N9+Consolidação!Q9+Consolidação!T9+Consolidação!W9+Consolidação!Z9+Consolidação!AC9+Consolidação!AF9+Consolidação!AI9+Consolidação!AL9,Consolidação!$AL$4,IF(F7+M7+T7+AA7+AH7+AO7&lt;=Consolidação!H9+Consolidação!K9+Consolidação!N9+Consolidação!Q9+Consolidação!T9+Consolidação!W9+Consolidação!Z9+Consolidação!AC9+Consolidação!AF9+Consolidação!AI9+Consolidação!AL9+Consolidação!AO9,Consolidação!$AO$4,IF(F7+M7+T7+AA7+AH7+AO7&lt;=Consolidação!H9+Consolidação!K9+Consolidação!N9+Consolidação!Q9+Consolidação!T9+Consolidação!W9+Consolidação!Z9+Consolidação!AC9+Consolidação!AF9+Consolidação!AI9+Consolidação!AL9+Consolidação!AO9+Consolidação!AR9,Consolidação!$AR$4,IF(F7+M7+T7+AA7+AH7+AO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+M7+T7+AA7+AH7&lt;Consolidação!H9+Consolidação!K9+Consolidação!N9+Consolidação!Q9+Consolidação!T9+Consolidação!W9+Consolidação!Z9+Consolidação!AC9+Consolidação!AF9+Consolidação!AI9+Consolidação!AL9+Consolidação!AO9+Consolidação!AR9+Consolidação!AU9,F7+M7+T7+AA7+AH7+AO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AS7" s="318" t="str">
        <f>IF(AR7="","",IF(AR7="SEM PREVISÃO","û",IF(AR7="CONSUMO PARCIAL","û",IF(AQ7&lt;AR7+90,"û","ü"))))</f>
        <v/>
      </c>
      <c r="AT7" s="312"/>
      <c r="AU7" s="270"/>
      <c r="AV7" s="314"/>
      <c r="AW7" s="315"/>
      <c r="AX7" s="316"/>
      <c r="AY7" s="317" t="str">
        <f>IF(AV7=0,"",IF(F7+M7+T7+AA7+AH7+AO7+AV7&lt;=Consolidação!H9,Consolidação!$H$4,IF(F7+M7+T7+AA7+AH7+AO7+AV7&lt;=Consolidação!H9+Consolidação!K9,Consolidação!$K$4,IF(F7+M7+T7+AA7+AH7+AO7+AV7&lt;=Consolidação!H9+Consolidação!K9+Consolidação!N9,Consolidação!$N$4,IF(F7+M7+T7+AA7+AH7+AO7+AV7&lt;=Consolidação!H9+Consolidação!K9+Consolidação!N9+Consolidação!Q9,Consolidação!$Q$4,IF(F7+M7+T7+AA7+AH7+AO7+AV7&lt;=Consolidação!H9+Consolidação!K9+Consolidação!N9+Consolidação!Q9+Consolidação!T9,Consolidação!$T$4,IF(F7+M7+T7+AA7+AH7+AO7+AV7&lt;=Consolidação!H9+Consolidação!K9+Consolidação!N9+Consolidação!Q9+Consolidação!T9+Consolidação!W9,Consolidação!$W$4,IF(F7+M7+T7+AA7+AH7+AO7+AV7&lt;=Consolidação!H9+Consolidação!K9+Consolidação!N9+Consolidação!Q9+Consolidação!T9+Consolidação!W9+Consolidação!Z9,Consolidação!$Z$4,IF(F7+M7+T7+AA7+AH7+AO7+AV7&lt;=Consolidação!H9+Consolidação!K9+Consolidação!N9+Consolidação!Q9+Consolidação!T9+Consolidação!W9+Consolidação!Z9+Consolidação!AC9,Consolidação!$AC$4,IF(F7+M7+T7+AA7+AH7+AO7+AV7&lt;=Consolidação!H9+Consolidação!K9+Consolidação!N9+Consolidação!Q9+Consolidação!T9+Consolidação!W9+Consolidação!Z9+Consolidação!AC9+Consolidação!AF9,Consolidação!$AF$4,IF(F7+M7+T7+AA7+AH7+AO7+AV7&lt;=Consolidação!H9+Consolidação!K9+Consolidação!N9+Consolidação!Q9+Consolidação!T9+Consolidação!W9+Consolidação!Z9+Consolidação!AC9+Consolidação!AF9+Consolidação!AI9,Consolidação!$AI$4,IF(F7+M7+T7+AA7+AH7+AO7+AV7&lt;=Consolidação!H9+Consolidação!K9+Consolidação!N9+Consolidação!Q9+Consolidação!T9+Consolidação!W9+Consolidação!Z9+Consolidação!AC9+Consolidação!AF9+Consolidação!AI9+Consolidação!AL9,Consolidação!$AL$4,IF(F7+M7+T7+AA7+AH7+AO7+AV7&lt;=Consolidação!H9+Consolidação!K9+Consolidação!N9+Consolidação!Q9+Consolidação!T9+Consolidação!W9+Consolidação!Z9+Consolidação!AC9+Consolidação!AF9+Consolidação!AI9+Consolidação!AL9+Consolidação!AO9,Consolidação!$AO$4,IF(F7+M7+T7+AA7+AH7+AO7+AV7&lt;=Consolidação!H9+Consolidação!K9+Consolidação!N9+Consolidação!Q9+Consolidação!T9+Consolidação!W9+Consolidação!Z9+Consolidação!AC9+Consolidação!AF9+Consolidação!AI9+Consolidação!AL9+Consolidação!AO9+Consolidação!AR9,Consolidação!$AR$4,IF(F7+M7+T7+AA7+AH7+AO7+AV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+M7+T7+AA7+AH7+AO7&lt;Consolidação!H9+Consolidação!K9+Consolidação!N9+Consolidação!Q9+Consolidação!T9+Consolidação!W9+Consolidação!Z9+Consolidação!AC9+Consolidação!AF9+Consolidação!AI9+Consolidação!AL9+Consolidação!AO9+Consolidação!AR9+Consolidação!AU9,F7+M7+T7+AA7+AH7+AO7+AV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AZ7" s="318" t="str">
        <f>IF(AY7="","",IF(AY7="SEM PREVISÃO","û",IF(AY7="CONSUMO PARCIAL","û",IF(AX7&lt;AY7+90,"û","ü"))))</f>
        <v/>
      </c>
      <c r="BA7" s="312"/>
      <c r="BB7" s="270"/>
      <c r="BC7" s="314"/>
      <c r="BD7" s="315"/>
      <c r="BE7" s="316"/>
      <c r="BF7" s="317" t="str">
        <f>IF(BC7=0,"",IF(F7+M7+T7+AA7+AH7+AO7+AV7+BC7&lt;=Consolidação!H9,Consolidação!$H$4,IF(F7+M7+T7+AA7+AH7+AO7+AV7+BC7&lt;=Consolidação!H9+Consolidação!K9,Consolidação!$K$4,IF(F7+M7+T7+AA7+AH7+AO7+AV7+BC7&lt;=Consolidação!H9+Consolidação!K9+Consolidação!N9,Consolidação!$N$4,IF(F7+M7+T7+AA7+AH7+AO7+AV7+BC7&lt;=Consolidação!H9+Consolidação!K9+Consolidação!N9+Consolidação!Q9,Consolidação!$Q$4,IF(F7+M7+T7+AA7+AH7+AO7+AV7+BC7&lt;=Consolidação!H9+Consolidação!K9+Consolidação!N9+Consolidação!Q9+Consolidação!T9,Consolidação!$T$4,IF(F7+M7+T7+AA7+AH7+AO7+AV7+BC7&lt;=Consolidação!H9+Consolidação!K9+Consolidação!N9+Consolidação!Q9+Consolidação!T9+Consolidação!W9,Consolidação!$W$4,IF(F7+M7+T7+AA7+AH7+AO7+AV7+BC7&lt;=Consolidação!H9+Consolidação!K9+Consolidação!N9+Consolidação!Q9+Consolidação!T9+Consolidação!W9+Consolidação!Z9,Consolidação!$Z$4,IF(F7+M7+T7+AA7+AH7+AO7+AV7+BC7&lt;=Consolidação!H9+Consolidação!K9+Consolidação!N9+Consolidação!Q9+Consolidação!T9+Consolidação!W9+Consolidação!Z9+Consolidação!AC9,Consolidação!$AC$4,IF(F7+M7+T7+AA7+AH7+AO7+AV7+BC7&lt;=Consolidação!H9+Consolidação!K9+Consolidação!N9+Consolidação!Q9+Consolidação!T9+Consolidação!W9+Consolidação!Z9+Consolidação!AC9+Consolidação!AF9,Consolidação!$AF$4,IF(F7+M7+T7+AA7+AH7+AO7+AV7+BC7&lt;=Consolidação!H9+Consolidação!K9+Consolidação!N9+Consolidação!Q9+Consolidação!T9+Consolidação!W9+Consolidação!Z9+Consolidação!AC9+Consolidação!AF9+Consolidação!AI9,Consolidação!$AI$4,IF(F7+M7+T7+AA7+AH7+AO7+AV7+BC7&lt;=Consolidação!H9+Consolidação!K9+Consolidação!N9+Consolidação!Q9+Consolidação!T9+Consolidação!W9+Consolidação!Z9+Consolidação!AC9+Consolidação!AF9+Consolidação!AI9+Consolidação!AL9,Consolidação!$AL$4,IF(F7+M7+T7+AA7+AH7+AO7+AV7+BC7&lt;=Consolidação!H9+Consolidação!K9+Consolidação!N9+Consolidação!Q9+Consolidação!T9+Consolidação!W9+Consolidação!Z9+Consolidação!AC9+Consolidação!AF9+Consolidação!AI9+Consolidação!AL9+Consolidação!AO9,Consolidação!$AO$4,IF(F7+M7+T7+AA7+AH7+AO7+AV7+BC7&lt;=Consolidação!H9+Consolidação!K9+Consolidação!N9+Consolidação!Q9+Consolidação!T9+Consolidação!W9+Consolidação!Z9+Consolidação!AC9+Consolidação!AF9+Consolidação!AI9+Consolidação!AL9+Consolidação!AO9+Consolidação!AR9,Consolidação!$AR$4,IF(F7+M7+T7+AA7+AH7+AO7+AV7+BC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+M7+T7+AA7+AH7+AO7+AV7&lt;Consolidação!H9+Consolidação!K9+Consolidação!N9+Consolidação!Q9+Consolidação!T9+Consolidação!W9+Consolidação!Z9+Consolidação!AC9+Consolidação!AF9+Consolidação!AI9+Consolidação!AL9+Consolidação!AO9+Consolidação!AR9+Consolidação!AU9,F7+M7+T7+AA7+AH7+AO7+AV7+BC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BG7" s="318" t="str">
        <f t="shared" si="7"/>
        <v/>
      </c>
      <c r="BH7" s="312"/>
      <c r="BI7" s="270"/>
      <c r="BJ7" s="314"/>
      <c r="BK7" s="315"/>
      <c r="BL7" s="316"/>
      <c r="BM7" s="317" t="str">
        <f>IF(BJ7=0,"",IF(F7+M7+T7+AA7+AH7+AO7+AV7+BC7+BJ7&lt;=Consolidação!H9,Consolidação!$H$4,IF(F7+M7+T7+AA7+AH7+AO7+AV7+BC7+BJ7&lt;=Consolidação!H9+Consolidação!K9,Consolidação!$K$4,IF(F7+M7+T7+AA7+AH7+AO7+AV7+BC7+BJ7&lt;=Consolidação!H9+Consolidação!K9+Consolidação!N9,Consolidação!$N$4,IF(F7+M7+T7+AA7+AH7+AO7+AV7+BC7+BJ7&lt;=Consolidação!H9+Consolidação!K9+Consolidação!N9+Consolidação!Q9,Consolidação!$Q$4,IF(F7+M7+T7+AA7+AH7+AO7+AV7+BC7+BJ7&lt;=Consolidação!H9+Consolidação!K9+Consolidação!N9+Consolidação!Q9+Consolidação!T9,Consolidação!$T$4,IF(F7+M7+T7+AA7+AH7+AO7+AV7+BC7+BJ7&lt;=Consolidação!H9+Consolidação!K9+Consolidação!N9+Consolidação!Q9+Consolidação!T9+Consolidação!W9,Consolidação!$W$4,IF(F7+M7+T7+AA7+AH7+AO7+AV7+BC7+BJ7&lt;=Consolidação!H9+Consolidação!K9+Consolidação!N9+Consolidação!Q9+Consolidação!T9+Consolidação!W9+Consolidação!Z9,Consolidação!$Z$4,IF(F7+M7+T7+AA7+AH7+AO7+AV7+BC7+BJ7&lt;=Consolidação!H9+Consolidação!K9+Consolidação!N9+Consolidação!Q9+Consolidação!T9+Consolidação!W9+Consolidação!Z9+Consolidação!AC9,Consolidação!$AC$4,IF(F7+M7+T7+AA7+AH7+AO7+AV7+BC7+BJ7&lt;=Consolidação!H9+Consolidação!K9+Consolidação!N9+Consolidação!Q9+Consolidação!T9+Consolidação!W9+Consolidação!Z9+Consolidação!AC9+Consolidação!AF9,Consolidação!$AF$4,IF(F7+M7+T7+AA7+AH7+AO7+AV7+BC7+BJ7&lt;=Consolidação!H9+Consolidação!K9+Consolidação!N9+Consolidação!Q9+Consolidação!T9+Consolidação!W9+Consolidação!Z9+Consolidação!AC9+Consolidação!AF9+Consolidação!AI9,Consolidação!$AI$4,IF(F7+M7+T7+AA7+AH7+AO7+AV7+BC7+BJ7&lt;=Consolidação!H9+Consolidação!K9+Consolidação!N9+Consolidação!Q9+Consolidação!T9+Consolidação!W9+Consolidação!Z9+Consolidação!AC9+Consolidação!AF9+Consolidação!AI9+Consolidação!AL9,Consolidação!$AL$4,IF(F7+M7+T7+AA7+AH7+AO7+AV7+BC7+BJ7&lt;=Consolidação!H9+Consolidação!K9+Consolidação!N9+Consolidação!Q9+Consolidação!T9+Consolidação!W9+Consolidação!Z9+Consolidação!AC9+Consolidação!AF9+Consolidação!AI9+Consolidação!AL9+Consolidação!AO9,Consolidação!$AO$4,IF(F7+M7+T7+AA7+AH7+AO7+AV7+BC7+BJ7&lt;=Consolidação!H9+Consolidação!K9+Consolidação!N9+Consolidação!Q9+Consolidação!T9+Consolidação!W9+Consolidação!Z9+Consolidação!AC9+Consolidação!AF9+Consolidação!AI9+Consolidação!AL9+Consolidação!AO9+Consolidação!AR9,Consolidação!$AR$4,IF(F7+M7+T7+AA7+AH7+AO7+AV7+BC7+BJ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+M7+T7+AA7+AH7+AO7+AV7+BC7&lt;Consolidação!H9+Consolidação!K9+Consolidação!N9+Consolidação!Q9+Consolidação!T9+Consolidação!W9+Consolidação!Z9+Consolidação!AC9+Consolidação!AF9+Consolidação!AI9+Consolidação!AL9+Consolidação!AO9+Consolidação!AR9+Consolidação!AU9,F7+M7+T7+AA7+AH7+AO7+AV7+BC7+BJ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BN7" s="318" t="str">
        <f>IF(BM7="","",IF(BM7="SEM PREVISÃO","û",IF(BM7="CONSUMO PARCIAL","û",IF(BL7&lt;BM7+90,"û","ü"))))</f>
        <v/>
      </c>
      <c r="BO7" s="312"/>
      <c r="BP7" s="270"/>
      <c r="BQ7" s="314"/>
      <c r="BR7" s="315"/>
      <c r="BS7" s="316"/>
      <c r="BT7" s="317" t="str">
        <f>IF(BQ7=0,"",IF(F7+M7+T7+AA7+AH7+AO7+AV7+BC7+BJ7+BQ7&lt;=Consolidação!H9,Consolidação!$H$4,IF(F7+M7+T7+AA7+AH7+AO7+AV7+BC7+BJ7+BQ7&lt;=Consolidação!H9+Consolidação!K9,Consolidação!$K$4,IF(F7+M7+T7+AA7+AH7+AO7+AV7+BC7+BJ7+BQ7&lt;=Consolidação!H9+Consolidação!K9+Consolidação!N9,Consolidação!$N$4,IF(F7+M7+T7+AA7+AH7+AO7+AV7+BC7+BJ7+BQ7&lt;=Consolidação!H9+Consolidação!K9+Consolidação!N9+Consolidação!Q9,Consolidação!$Q$4,IF(F7+M7+T7+AA7+AH7+AO7+AV7+BC7+BJ7+BQ7&lt;=Consolidação!H9+Consolidação!K9+Consolidação!N9+Consolidação!Q9+Consolidação!T9,Consolidação!$T$4,IF(F7+M7+T7+AA7+AH7+AO7+AV7+BC7+BJ7+BQ7&lt;=Consolidação!H9+Consolidação!K9+Consolidação!N9+Consolidação!Q9+Consolidação!T9+Consolidação!W9,Consolidação!$W$4,IF(F7+M7+T7+AA7+AH7+AO7+AV7+BC7+BJ7+BQ7&lt;=Consolidação!H9+Consolidação!K9+Consolidação!N9+Consolidação!Q9+Consolidação!T9+Consolidação!W9+Consolidação!Z9,Consolidação!$Z$4,IF(F7+M7+T7+AA7+AH7+AO7+AV7+BC7+BJ7+BQ7&lt;=Consolidação!H9+Consolidação!K9+Consolidação!N9+Consolidação!Q9+Consolidação!T9+Consolidação!W9+Consolidação!Z9+Consolidação!AC9,Consolidação!$AC$4,IF(F7+M7+T7+AA7+AH7+AO7+AV7+BC7+BJ7+BQ7&lt;=Consolidação!H9+Consolidação!K9+Consolidação!N9+Consolidação!Q9+Consolidação!T9+Consolidação!W9+Consolidação!Z9+Consolidação!AC9+Consolidação!AF9,Consolidação!$AF$4,IF(F7+M7+T7+AA7+AH7+AO7+AV7+BC7+BJ7+BQ7&lt;=Consolidação!H9+Consolidação!K9+Consolidação!N9+Consolidação!Q9+Consolidação!T9+Consolidação!W9+Consolidação!Z9+Consolidação!AC9+Consolidação!AF9+Consolidação!AI9,Consolidação!$AI$4,IF(F7+M7+T7+AA7+AH7+AO7+AV7+BC7+BJ7+BQ7&lt;=Consolidação!H9+Consolidação!K9+Consolidação!N9+Consolidação!Q9+Consolidação!T9+Consolidação!W9+Consolidação!Z9+Consolidação!AC9+Consolidação!AF9+Consolidação!AI9+Consolidação!AL9,Consolidação!$AL$4,IF(F7+M7+T7+AA7+AH7+AO7+AV7+BC7+BJ7+BQ7&lt;=Consolidação!H9+Consolidação!K9+Consolidação!N9+Consolidação!Q9+Consolidação!T9+Consolidação!W9+Consolidação!Z9+Consolidação!AC9+Consolidação!AF9+Consolidação!AI9+Consolidação!AL9+Consolidação!AO9,Consolidação!$AO$4,IF(F7+M7+T7+AA7+AH7+AO7+AV7+BC7+BJ7+BQ7&lt;=Consolidação!H9+Consolidação!K9+Consolidação!N9+Consolidação!Q9+Consolidação!T9+Consolidação!W9+Consolidação!Z9+Consolidação!AC9+Consolidação!AF9+Consolidação!AI9+Consolidação!AL9+Consolidação!AO9+Consolidação!AR9,Consolidação!$AR$4,IF(F7+M7+T7+AA7+AH7+AO7+AV7+BC7+BJ7+BQ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+M7+T7+AA7+AH7+AO7+AV7+BC7+BJ7&lt;Consolidação!H9+Consolidação!K9+Consolidação!N9+Consolidação!Q9+Consolidação!T9+Consolidação!W9+Consolidação!Z9+Consolidação!AC9+Consolidação!AF9+Consolidação!AI9+Consolidação!AL9+Consolidação!AO9+Consolidação!AR9+Consolidação!AU9,F7+M7+T7+AA7+AH7+AO7+AV7+BC7+BJ7+BQ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BU7" s="318" t="str">
        <f>IF(BT7="","",IF(BT7="SEM PREVISÃO","û",IF(BT7="CONSUMO PARCIAL","û",IF(BS7&lt;BT7+90,"û","ü"))))</f>
        <v/>
      </c>
      <c r="BV7" s="312"/>
      <c r="BW7" s="270"/>
      <c r="BX7" s="314"/>
      <c r="BY7" s="315"/>
      <c r="BZ7" s="316"/>
      <c r="CA7" s="317" t="str">
        <f>IF(BX7=0,"",IF(F7+M7+T7+AA7+AH7+AO7+AV7+BC7+BJ7+BQ7+BX7&lt;=Consolidação!H9,Consolidação!$H$4,IF(F7+M7+T7+AA7+AH7+AO7+AV7+BC7+BJ7+BQ7+BX7&lt;=Consolidação!H9+Consolidação!K9,Consolidação!$K$4,IF(F7+M7+T7+AA7+AH7+AO7+AV7+BC7+BJ7+BQ7+BX7&lt;=Consolidação!H9+Consolidação!K9+Consolidação!N9,Consolidação!$N$4,IF(F7+M7+T7+AA7+AH7+AO7+AV7+BC7+BJ7+BQ7+BX7&lt;=Consolidação!H9+Consolidação!K9+Consolidação!N9+Consolidação!Q9,Consolidação!$Q$4,IF(F7+M7+T7+AA7+AH7+AO7+AV7+BC7+BJ7+BQ7+BX7&lt;=Consolidação!H9+Consolidação!K9+Consolidação!N9+Consolidação!Q9+Consolidação!T9,Consolidação!$T$4,IF(F7+M7+T7+AA7+AH7+AO7+AV7+BC7+BJ7+BQ7+BX7&lt;=Consolidação!H9+Consolidação!K9+Consolidação!N9+Consolidação!Q9+Consolidação!T9+Consolidação!W9,Consolidação!$W$4,IF(F7+M7+T7+AA7+AH7+AO7+AV7+BC7+BJ7+BQ7+BX7&lt;=Consolidação!H9+Consolidação!K9+Consolidação!N9+Consolidação!Q9+Consolidação!T9+Consolidação!W9+Consolidação!Z9,Consolidação!$Z$4,IF(F7+M7+T7+AA7+AH7+AO7+AV7+BC7+BJ7+BQ7+BX7&lt;=Consolidação!H9+Consolidação!K9+Consolidação!N9+Consolidação!Q9+Consolidação!T9+Consolidação!W9+Consolidação!Z9+Consolidação!AC9,Consolidação!$AC$4,IF(F7+M7+T7+AA7+AH7+AO7+AV7+BC7+BJ7+BQ7+BX7&lt;=Consolidação!H9+Consolidação!K9+Consolidação!N9+Consolidação!Q9+Consolidação!T9+Consolidação!W9+Consolidação!Z9+Consolidação!AC9+Consolidação!AF9,Consolidação!$AF$4,IF(F7+M7+T7+AA7+AH7+AO7+AV7+BC7+BJ7+BQ7+BX7&lt;=Consolidação!H9+Consolidação!K9+Consolidação!N9+Consolidação!Q9+Consolidação!T9+Consolidação!W9+Consolidação!Z9+Consolidação!AC9+Consolidação!AF9+Consolidação!AI9,Consolidação!$AI$4,IF(F7+M7+T7+AA7+AH7+AO7+AV7+BC7+BJ7+BQ7+BX7&lt;=Consolidação!H9+Consolidação!K9+Consolidação!N9+Consolidação!Q9+Consolidação!T9+Consolidação!W9+Consolidação!Z9+Consolidação!AC9+Consolidação!AF9+Consolidação!AI9+Consolidação!AL9,Consolidação!$AL$4,IF(F7+M7+T7+AA7+AH7+AO7+AV7+BC7+BJ7+BQ7+BX7&lt;=Consolidação!H9+Consolidação!K9+Consolidação!N9+Consolidação!Q9+Consolidação!T9+Consolidação!W9+Consolidação!Z9+Consolidação!AC9+Consolidação!AF9+Consolidação!AI9+Consolidação!AL9+Consolidação!AO9,Consolidação!$AO$4,IF(F7+M7+T7+AA7+AH7+AO7+AV7+BC7+BJ7+BQ7+BX7&lt;=Consolidação!H9+Consolidação!K9+Consolidação!N9+Consolidação!Q9+Consolidação!T9+Consolidação!W9+Consolidação!Z9+Consolidação!AC9+Consolidação!AF9+Consolidação!AI9+Consolidação!AL9+Consolidação!AO9+Consolidação!AR9,Consolidação!$AR$4,IF(F7+M7+T7+AA7+AH7+AO7+AV7+BC7+BJ7+BQ7+BX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+M7+T7+AA7+AH7+AO7+AV7+BC7+BJ7+BQ7&lt;Consolidação!H9+Consolidação!K9+Consolidação!N9+Consolidação!Q9+Consolidação!T9+Consolidação!W9+Consolidação!Z9+Consolidação!AC9+Consolidação!AF9+Consolidação!AI9+Consolidação!AL9+Consolidação!AO9+Consolidação!AR9+Consolidação!AU9,F7+M7+T7+AA7+AH7+AO7+AV7+BC7+BJ7+BQ7+BX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CB7" s="318" t="str">
        <f>IF(CA7="","",IF(CA7="SEM PREVISÃO","û",IF(CA7="CONSUMO PARCIAL","û",IF(BZ7&lt;CA7+90,"û","ü"))))</f>
        <v/>
      </c>
      <c r="CC7" s="312"/>
      <c r="CD7" s="270"/>
      <c r="CE7" s="314"/>
      <c r="CF7" s="315"/>
      <c r="CG7" s="316"/>
      <c r="CH7" s="317" t="str">
        <f>IF(CE7=0,"",IF(F7+M7+T7+AA7+AH7+AO7+AV7+BC7+BJ7+BQ7+BX7+CE7&lt;=Consolidação!H9,Consolidação!$H$4,IF(F7+M7+T7+AA7+AH7+AO7+AV7+BC7+BJ7+BQ7+BX7+CE7&lt;=Consolidação!H9+Consolidação!K9,Consolidação!$K$4,IF(F7+M7+T7+AA7+AH7+AO7+AV7+BC7+BJ7+BQ7+BX7+CE7&lt;=Consolidação!H9+Consolidação!K9+Consolidação!N9,Consolidação!$N$4,IF(F7+M7+T7+AA7+AH7+AO7+AV7+BC7+BJ7+BQ7+BX7+CE7&lt;=Consolidação!H9+Consolidação!K9+Consolidação!N9+Consolidação!Q9,Consolidação!$Q$4,IF(F7+M7+T7+AA7+AH7+AO7+AV7+BC7+BJ7+BQ7+BX7+CE7&lt;=Consolidação!H9+Consolidação!K9+Consolidação!N9+Consolidação!Q9+Consolidação!T9,Consolidação!$T$4,IF(F7+M7+T7+AA7+AH7+AO7+AV7+BC7+BJ7+BQ7+BX7+CE7&lt;=Consolidação!H9+Consolidação!K9+Consolidação!N9+Consolidação!Q9+Consolidação!T9+Consolidação!W9,Consolidação!$W$4,IF(F7+M7+T7+AA7+AH7+AO7+AV7+BC7+BJ7+BQ7+BX7+CE7&lt;=Consolidação!H9+Consolidação!K9+Consolidação!N9+Consolidação!Q9+Consolidação!T9+Consolidação!W9+Consolidação!Z9,Consolidação!$Z$4,IF(F7+M7+T7+AA7+AH7+AO7+AV7+BC7+BJ7+BQ7+BX7+CE7&lt;=Consolidação!H9+Consolidação!K9+Consolidação!N9+Consolidação!Q9+Consolidação!T9+Consolidação!W9+Consolidação!Z9+Consolidação!AC9,Consolidação!$AC$4,IF(F7+M7+T7+AA7+AH7+AO7+AV7+BC7+BJ7+BQ7+BX7+CE7&lt;=Consolidação!H9+Consolidação!K9+Consolidação!N9+Consolidação!Q9+Consolidação!T9+Consolidação!W9+Consolidação!Z9+Consolidação!AC9+Consolidação!AF9,Consolidação!$AF$4,IF(F7+M7+T7+AA7+AH7+AO7+AV7+BC7+BJ7+BQ7+BX7+CE7&lt;=Consolidação!H9+Consolidação!K9+Consolidação!N9+Consolidação!Q9+Consolidação!T9+Consolidação!W9+Consolidação!Z9+Consolidação!AC9+Consolidação!AF9+Consolidação!AI9,Consolidação!$AI$4,IF(F7+M7+T7+AA7+AH7+AO7+AV7+BC7+BJ7+BQ7+BX7+CE7&lt;=Consolidação!H9+Consolidação!K9+Consolidação!N9+Consolidação!Q9+Consolidação!T9+Consolidação!W9+Consolidação!Z9+Consolidação!AC9+Consolidação!AF9+Consolidação!AI9+Consolidação!AL9,Consolidação!$AL$4,IF(F7+M7+T7+AA7+AH7+AO7+AV7+BC7+BJ7+BQ7+BX7+CE7&lt;=Consolidação!H9+Consolidação!K9+Consolidação!N9+Consolidação!Q9+Consolidação!T9+Consolidação!W9+Consolidação!Z9+Consolidação!AC9+Consolidação!AF9+Consolidação!AI9+Consolidação!AL9+Consolidação!AO9,Consolidação!$AO$4,IF(F7+M7+T7+AA7+AH7+AO7+AV7+BC7+BJ7+BQ7+BX7+CE7&lt;=Consolidação!H9+Consolidação!K9+Consolidação!N9+Consolidação!Q9+Consolidação!T9+Consolidação!W9+Consolidação!Z9+Consolidação!AC9+Consolidação!AF9+Consolidação!AI9+Consolidação!AL9+Consolidação!AO9+Consolidação!AR9,Consolidação!$AR$4,IF(F7+M7+T7+AA7+AH7+AO7+AV7+BC7+BJ7+BQ7+BX7+CE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+M7+T7+AA7+AH7+AO7+AV7+BC7+BJ7+BQ7+BX7&lt;Consolidação!H9+Consolidação!K9+Consolidação!N9+Consolidação!Q9+Consolidação!T9+Consolidação!W9+Consolidação!Z9+Consolidação!AC9+Consolidação!AF9+Consolidação!AI9+Consolidação!AL9+Consolidação!AO9+Consolidação!AR9+Consolidação!AU9,F7+M7+T7+AA7+AH7+AO7+AV7+BC7+BJ7+BQ7+BX7+CE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CI7" s="318" t="str">
        <f>IF(CH7="","",IF(CH7="SEM PREVISÃO","û",IF(CH7="CONSUMO PARCIAL","û",IF(CG7&lt;CH7+90,"û","ü"))))</f>
        <v/>
      </c>
      <c r="CJ7" s="312"/>
      <c r="CK7" s="270"/>
      <c r="CL7" s="314"/>
      <c r="CM7" s="315"/>
      <c r="CN7" s="316"/>
      <c r="CO7" s="317" t="str">
        <f>IF(CL7=0,"",IF(F7+M7+T7+AA7+AH7+AO7+AV7+BC7+BJ7+BQ7+BX7+CE7+CL7&lt;=Consolidação!H9,Consolidação!$H$4,IF(F7+M7+T7+AA7+AH7+AO7+AV7+BC7+BJ7+BQ7+BX7+CE7+CL7&lt;=Consolidação!H9+Consolidação!K9,Consolidação!$K$4,IF(F7+M7+T7+AA7+AH7+AO7+AV7+BC7+BJ7+BQ7+BX7+CE7+CL7&lt;=Consolidação!H9+Consolidação!K9+Consolidação!N9,Consolidação!$N$4,IF(F7+M7+T7+AA7+AH7+AO7+AV7+BC7+BJ7+BQ7+BX7+CE7+CL7&lt;=Consolidação!H9+Consolidação!K9+Consolidação!N9+Consolidação!Q9,Consolidação!$Q$4,IF(F7+M7+T7+AA7+AH7+AO7+AV7+BC7+BJ7+BQ7+BX7+CE7+CL7&lt;=Consolidação!H9+Consolidação!K9+Consolidação!N9+Consolidação!Q9+Consolidação!T9,Consolidação!$T$4,IF(F7+M7+T7+AA7+AH7+AO7+AV7+BC7+BJ7+BQ7+BX7+CE7+CL7&lt;=Consolidação!H9+Consolidação!K9+Consolidação!N9+Consolidação!Q9+Consolidação!T9+Consolidação!W9,Consolidação!$W$4,IF(F7+M7+T7+AA7+AH7+AO7+AV7+BC7+BJ7+BQ7+BX7+CE7+CL7&lt;=Consolidação!H9+Consolidação!K9+Consolidação!N9+Consolidação!Q9+Consolidação!T9+Consolidação!W9+Consolidação!Z9,Consolidação!$Z$4,IF(F7+M7+T7+AA7+AH7+AO7+AV7+BC7+BJ7+BQ7+BX7+CE7+CL7&lt;=Consolidação!H9+Consolidação!K9+Consolidação!N9+Consolidação!Q9+Consolidação!T9+Consolidação!W9+Consolidação!Z9+Consolidação!AC9,Consolidação!$AC$4,IF(F7+M7+T7+AA7+AH7+AO7+AV7+BC7+BJ7+BQ7+BX7+CE7+CL7&lt;=Consolidação!H9+Consolidação!K9+Consolidação!N9+Consolidação!Q9+Consolidação!T9+Consolidação!W9+Consolidação!Z9+Consolidação!AC9+Consolidação!AF9,Consolidação!$AF$4,IF(F7+M7+T7+AA7+AH7+AO7+AV7+BC7+BJ7+BQ7+BX7+CE7+CL7&lt;=Consolidação!H9+Consolidação!K9+Consolidação!N9+Consolidação!Q9+Consolidação!T9+Consolidação!W9+Consolidação!Z9+Consolidação!AC9+Consolidação!AF9+Consolidação!AI9,Consolidação!$AI$4,IF(F7+M7+T7+AA7+AH7+AO7+AV7+BC7+BJ7+BQ7+BX7+CE7+CL7&lt;=Consolidação!H9+Consolidação!K9+Consolidação!N9+Consolidação!Q9+Consolidação!T9+Consolidação!W9+Consolidação!Z9+Consolidação!AC9+Consolidação!AF9+Consolidação!AI9+Consolidação!AL9,Consolidação!$AL$4,IF(F7+M7+T7+AA7+AH7+AO7+AV7+BC7+BJ7+BQ7+BX7+CE7+CL7&lt;=Consolidação!H9+Consolidação!K9+Consolidação!N9+Consolidação!Q9+Consolidação!T9+Consolidação!W9+Consolidação!Z9+Consolidação!AC9+Consolidação!AF9+Consolidação!AI9+Consolidação!AL9+Consolidação!AO9,Consolidação!$AO$4,IF(F7+M7+T7+AA7+AH7+AO7+AV7+BC7+BJ7+BQ7+BX7+CE7+CL7&lt;=Consolidação!H9+Consolidação!K9+Consolidação!N9+Consolidação!Q9+Consolidação!T9+Consolidação!W9+Consolidação!Z9+Consolidação!AC9+Consolidação!AF9+Consolidação!AI9+Consolidação!AL9+Consolidação!AO9+Consolidação!AR9,Consolidação!$AR$4,IF(F7+M7+T7+AA7+AH7+AO7+AV7+BC7+BJ7+BQ7+BX7+CE7+CL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+M7+T7+AA7+AH7+AO7+AV7+BC7+BJ7+BQ7+BX7+CE7&lt;Consolidação!H9+Consolidação!K9+Consolidação!N9+Consolidação!Q9+Consolidação!T9+Consolidação!W9+Consolidação!Z9+Consolidação!AC9+Consolidação!AF9+Consolidação!AI9+Consolidação!AL9+Consolidação!AO9+Consolidação!AR9+Consolidação!AU9,F7+M7+T7+AA7+AH7+AO7+AV7+BC7+BJ7+BQ7+BX7+CE7+CL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CP7" s="318" t="str">
        <f>IF(CO7="","",IF(CO7="SEM PREVISÃO","û",IF(CO7="CONSUMO PARCIAL","û",IF(CN7&lt;CO7+90,"û","ü"))))</f>
        <v/>
      </c>
      <c r="CQ7" s="312"/>
      <c r="CR7" s="270"/>
      <c r="CS7" s="314"/>
      <c r="CT7" s="315"/>
      <c r="CU7" s="316"/>
      <c r="CV7" s="317" t="str">
        <f>IF(CS7=0,"",IF(F7+M7+T7+AA7+AH7+AO7+AV7+BC7+BJ7+BQ7+BX7+CE7+CL7+CS7&lt;=Consolidação!H9,Consolidação!$H$4,IF(F7+M7+T7+AA7+AH7+AO7+AV7+BC7+BJ7+BQ7+BX7+CE7+CL7+CS7&lt;=Consolidação!H9+Consolidação!K9,Consolidação!$K$4,IF(F7+M7+T7+AA7+AH7+AO7+AV7+BC7+BJ7+BQ7+BX7+CE7+CL7+CS7&lt;=Consolidação!H9+Consolidação!K9+Consolidação!N9,Consolidação!$N$4,IF(F7+M7+T7+AA7+AH7+AO7+AV7+BC7+BJ7+BQ7+BX7+CE7+CL7+CS7&lt;=Consolidação!H9+Consolidação!K9+Consolidação!N9+Consolidação!Q9,Consolidação!$Q$4,IF(F7+M7+T7+AA7+AH7+AO7+AV7+BC7+BJ7+BQ7+BX7+CE7+CL7+CS7&lt;=Consolidação!H9+Consolidação!K9+Consolidação!N9+Consolidação!Q9+Consolidação!T9,Consolidação!$T$4,IF(F7+M7+T7+AA7+AH7+AO7+AV7+BC7+BJ7+BQ7+BX7+CE7+CL7+CS7&lt;=Consolidação!H9+Consolidação!K9+Consolidação!N9+Consolidação!Q9+Consolidação!T9+Consolidação!W9,Consolidação!$W$4,IF(F7+M7+T7+AA7+AH7+AO7+AV7+BC7+BJ7+BQ7+BX7+CE7+CL7+CS7&lt;=Consolidação!H9+Consolidação!K9+Consolidação!N9+Consolidação!Q9+Consolidação!T9+Consolidação!W9+Consolidação!Z9,Consolidação!$Z$4,IF(F7+M7+T7+AA7+AH7+AO7+AV7+BC7+BJ7+BQ7+BX7+CE7+CL7+CS7&lt;=Consolidação!H9+Consolidação!K9+Consolidação!N9+Consolidação!Q9+Consolidação!T9+Consolidação!W9+Consolidação!Z9+Consolidação!AC9,Consolidação!$AC$4,IF(F7+M7+T7+AA7+AH7+AO7+AV7+BC7+BJ7+BQ7+BX7+CE7+CL7+CS7&lt;=Consolidação!H9+Consolidação!K9+Consolidação!N9+Consolidação!Q9+Consolidação!T9+Consolidação!W9+Consolidação!Z9+Consolidação!AC9+Consolidação!AF9,Consolidação!$AF$4,IF(F7+M7+T7+AA7+AH7+AO7+AV7+BC7+BJ7+BQ7+BX7+CE7+CL7+CS7&lt;=Consolidação!H9+Consolidação!K9+Consolidação!N9+Consolidação!Q9+Consolidação!T9+Consolidação!W9+Consolidação!Z9+Consolidação!AC9+Consolidação!AF9+Consolidação!AI9,Consolidação!$AI$4,IF(F7+M7+T7+AA7+AH7+AO7+AV7+BC7+BJ7+BQ7+BX7+CE7+CL7+CS7&lt;=Consolidação!H9+Consolidação!K9+Consolidação!N9+Consolidação!Q9+Consolidação!T9+Consolidação!W9+Consolidação!Z9+Consolidação!AC9+Consolidação!AF9+Consolidação!AI9+Consolidação!AL9,Consolidação!$AL$4,IF(F7+M7+T7+AA7+AH7+AO7+AV7+BC7+BJ7+BQ7+BX7+CE7+CL7+CS7&lt;=Consolidação!H9+Consolidação!K9+Consolidação!N9+Consolidação!Q9+Consolidação!T9+Consolidação!W9+Consolidação!Z9+Consolidação!AC9+Consolidação!AF9+Consolidação!AI9+Consolidação!AL9+Consolidação!AO9,Consolidação!$AO$4,IF(F7+M7+T7+AA7+AH7+AO7+AV7+BC7+BJ7+BQ7+BX7+CE7+CL7+CS7&lt;=Consolidação!H9+Consolidação!K9+Consolidação!N9+Consolidação!Q9+Consolidação!T9+Consolidação!W9+Consolidação!Z9+Consolidação!AC9+Consolidação!AF9+Consolidação!AI9+Consolidação!AL9+Consolidação!AO9+Consolidação!AR9,Consolidação!$AR$4,IF(F7+M7+T7+AA7+AH7+AO7+AV7+BC7+BJ7+BQ7+BX7+CE7+CL7+CS7&lt;=Consolidação!H9+Consolidação!K9+Consolidação!N9+Consolidação!Q9+Consolidação!T9+Consolidação!W9+Consolidação!Z9+Consolidação!AC9+Consolidação!AF9+Consolidação!AI9+Consolidação!AL9+Consolidação!AO9+Consolidação!AR9+Consolidação!AU9,Consolidação!$AU$4,IF(AND((Consolidação!H9+Consolidação!K9+Consolidação!N9+Consolidação!Q9+Consolidação!T9+Consolidação!W9+Consolidação!Z9+Consolidação!AC9+Consolidação!AF9+Consolidação!AI9+Consolidação!AL9+Consolidação!AO9+Consolidação!AR9+Consolidação!AU9)&gt;0,F7+M7+T7+AA7+AH7+AO7+AV7+BC7+BJ7+BQ7+BX7+CE7+CL7&lt;Consolidação!H9+Consolidação!K9+Consolidação!N9+Consolidação!Q9+Consolidação!T9+Consolidação!W9+Consolidação!Z9+Consolidação!AC9+Consolidação!AF9+Consolidação!AI9+Consolidação!AL9+Consolidação!AO9+Consolidação!AR9+Consolidação!AU9,F7+M7+T7+AA7+AH7+AO7+AV7+BC7+BJ7+BQ7+BX7+CE7+CL7+CS7&gt;Consolidação!H9+Consolidação!K9+Consolidação!N9+Consolidação!Q9+Consolidação!T9+Consolidação!W9+Consolidação!Z9+Consolidação!AC9+Consolidação!AF9+Consolidação!AI9+Consolidação!AL9+Consolidação!AO9+Consolidação!AR9+Consolidação!AU9),"CONSUMO PARCIAL","SEM PREVISÃO"))))))))))))))))</f>
        <v/>
      </c>
      <c r="CW7" s="318" t="str">
        <f>IF(CV7="","",IF(CV7="SEM PREVISÃO","û",IF(CV7="CONSUMO PARCIAL","û",IF(CU7&lt;CV7+60,"û","ü"))))</f>
        <v/>
      </c>
      <c r="CX7" s="270"/>
      <c r="CY7" s="314"/>
      <c r="CZ7" s="315"/>
      <c r="DA7" s="316"/>
      <c r="DB7" s="317" t="str">
        <f>IF(CY7=0,"",IF(L7+S7+Z7+AG7+AN7+AU7+BB7+BI7+BP7+BW7+CD7+CK7+CR7+CY7&lt;=Consolidação!N9,Consolidação!$H$4,IF(L7+S7+Z7+AG7+AN7+AU7+BB7+BI7+BP7+BW7+CD7+CK7+CR7+CY7&lt;=Consolidação!N9+Consolidação!Q9,Consolidação!$K$4,IF(L7+S7+Z7+AG7+AN7+AU7+BB7+BI7+BP7+BW7+CD7+CK7+CR7+CY7&lt;=Consolidação!N9+Consolidação!Q9+Consolidação!T9,Consolidação!$N$4,IF(L7+S7+Z7+AG7+AN7+AU7+BB7+BI7+BP7+BW7+CD7+CK7+CR7+CY7&lt;=Consolidação!N9+Consolidação!Q9+Consolidação!T9+Consolidação!W9,Consolidação!$Q$4,IF(L7+S7+Z7+AG7+AN7+AU7+BB7+BI7+BP7+BW7+CD7+CK7+CR7+CY7&lt;=Consolidação!N9+Consolidação!Q9+Consolidação!T9+Consolidação!W9+Consolidação!Z9,Consolidação!$T$4,IF(L7+S7+Z7+AG7+AN7+AU7+BB7+BI7+BP7+BW7+CD7+CK7+CR7+CY7&lt;=Consolidação!N9+Consolidação!Q9+Consolidação!T9+Consolidação!W9+Consolidação!Z9+Consolidação!AC9,Consolidação!$W$4,IF(L7+S7+Z7+AG7+AN7+AU7+BB7+BI7+BP7+BW7+CD7+CK7+CR7+CY7&lt;=Consolidação!N9+Consolidação!Q9+Consolidação!T9+Consolidação!W9+Consolidação!Z9+Consolidação!AC9+Consolidação!AF9,Consolidação!$Z$4,IF(L7+S7+Z7+AG7+AN7+AU7+BB7+BI7+BP7+BW7+CD7+CK7+CR7+CY7&lt;=Consolidação!N9+Consolidação!Q9+Consolidação!T9+Consolidação!W9+Consolidação!Z9+Consolidação!AC9+Consolidação!AF9+Consolidação!AI9,Consolidação!$AC$4,IF(L7+S7+Z7+AG7+AN7+AU7+BB7+BI7+BP7+BW7+CD7+CK7+CR7+CY7&lt;=Consolidação!N9+Consolidação!Q9+Consolidação!T9+Consolidação!W9+Consolidação!Z9+Consolidação!AC9+Consolidação!AF9+Consolidação!AI9+Consolidação!AL9,Consolidação!$AF$4,IF(L7+S7+Z7+AG7+AN7+AU7+BB7+BI7+BP7+BW7+CD7+CK7+CR7+CY7&lt;=Consolidação!N9+Consolidação!Q9+Consolidação!T9+Consolidação!W9+Consolidação!Z9+Consolidação!AC9+Consolidação!AF9+Consolidação!AI9+Consolidação!AL9+Consolidação!AO9,Consolidação!$AI$4,IF(L7+S7+Z7+AG7+AN7+AU7+BB7+BI7+BP7+BW7+CD7+CK7+CR7+CY7&lt;=Consolidação!N9+Consolidação!Q9+Consolidação!T9+Consolidação!W9+Consolidação!Z9+Consolidação!AC9+Consolidação!AF9+Consolidação!AI9+Consolidação!AL9+Consolidação!AO9+Consolidação!AR9,Consolidação!$AL$4,IF(L7+S7+Z7+AG7+AN7+AU7+BB7+BI7+BP7+BW7+CD7+CK7+CR7+CY7&lt;=Consolidação!N9+Consolidação!Q9+Consolidação!T9+Consolidação!W9+Consolidação!Z9+Consolidação!AC9+Consolidação!AF9+Consolidação!AI9+Consolidação!AL9+Consolidação!AO9+Consolidação!AR9+Consolidação!AU9,Consolidação!$AO$4,IF(L7+S7+Z7+AG7+AN7+AU7+BB7+BI7+BP7+BW7+CD7+CK7+CR7+CY7&lt;=Consolidação!N9+Consolidação!Q9+Consolidação!T9+Consolidação!W9+Consolidação!Z9+Consolidação!AC9+Consolidação!AF9+Consolidação!AI9+Consolidação!AL9+Consolidação!AO9+Consolidação!AR9+Consolidação!AU9+Consolidação!AX9,Consolidação!$AR$4,IF(L7+S7+Z7+AG7+AN7+AU7+BB7+BI7+BP7+BW7+CD7+CK7+CR7+CY7&lt;=Consolidação!N9+Consolidação!Q9+Consolidação!T9+Consolidação!W9+Consolidação!Z9+Consolidação!AC9+Consolidação!AF9+Consolidação!AI9+Consolidação!AL9+Consolidação!AO9+Consolidação!AR9+Consolidação!AU9+Consolidação!AX9+Consolidação!#REF!,Consolidação!$AU$4,IF(AND((Consolidação!N9+Consolidação!Q9+Consolidação!T9+Consolidação!W9+Consolidação!Z9+Consolidação!AC9+Consolidação!AF9+Consolidação!AI9+Consolidação!AL9+Consolidação!AO9+Consolidação!AR9+Consolidação!AU9+Consolidação!AX9+Consolidação!#REF!)&gt;0,L7+S7+Z7+AG7+AN7+AU7+BB7+BI7+BP7+BW7+CD7+CK7+CR7&lt;Consolidação!N9+Consolidação!Q9+Consolidação!T9+Consolidação!W9+Consolidação!Z9+Consolidação!AC9+Consolidação!AF9+Consolidação!AI9+Consolidação!AL9+Consolidação!AO9+Consolidação!AR9+Consolidação!AU9+Consolidação!AX9+Consolidação!#REF!,L7+S7+Z7+AG7+AN7+AU7+BB7+BI7+BP7+BW7+CD7+CK7+CR7+CY7&gt;Consolidação!N9+Consolidação!Q9+Consolidação!T9+Consolidação!W9+Consolidação!Z9+Consolidação!AC9+Consolidação!AF9+Consolidação!AI9+Consolidação!AL9+Consolidação!AO9+Consolidação!AR9+Consolidação!AU9+Consolidação!AX9+Consolidação!#REF!),"CONSUMO PARCIAL","SEM PREVISÃO"))))))))))))))))</f>
        <v/>
      </c>
      <c r="DC7" s="318" t="str">
        <f t="shared" si="14"/>
        <v/>
      </c>
      <c r="DD7" s="270"/>
      <c r="DE7" s="314"/>
      <c r="DF7" s="315"/>
      <c r="DG7" s="316"/>
      <c r="DH7" s="317" t="str">
        <f>IF(DE7=0,"",IF(R7+Y7+AF7+AM7+AT7+BA7+BH7+BO7+BV7+CC7+CJ7+CQ7+CX7+DE7&lt;=Consolidação!T9,Consolidação!$H$4,IF(R7+Y7+AF7+AM7+AT7+BA7+BH7+BO7+BV7+CC7+CJ7+CQ7+CX7+DE7&lt;=Consolidação!T9+Consolidação!W9,Consolidação!$K$4,IF(R7+Y7+AF7+AM7+AT7+BA7+BH7+BO7+BV7+CC7+CJ7+CQ7+CX7+DE7&lt;=Consolidação!T9+Consolidação!W9+Consolidação!Z9,Consolidação!$N$4,IF(R7+Y7+AF7+AM7+AT7+BA7+BH7+BO7+BV7+CC7+CJ7+CQ7+CX7+DE7&lt;=Consolidação!T9+Consolidação!W9+Consolidação!Z9+Consolidação!AC9,Consolidação!$Q$4,IF(R7+Y7+AF7+AM7+AT7+BA7+BH7+BO7+BV7+CC7+CJ7+CQ7+CX7+DE7&lt;=Consolidação!T9+Consolidação!W9+Consolidação!Z9+Consolidação!AC9+Consolidação!AF9,Consolidação!$T$4,IF(R7+Y7+AF7+AM7+AT7+BA7+BH7+BO7+BV7+CC7+CJ7+CQ7+CX7+DE7&lt;=Consolidação!T9+Consolidação!W9+Consolidação!Z9+Consolidação!AC9+Consolidação!AF9+Consolidação!AI9,Consolidação!$W$4,IF(R7+Y7+AF7+AM7+AT7+BA7+BH7+BO7+BV7+CC7+CJ7+CQ7+CX7+DE7&lt;=Consolidação!T9+Consolidação!W9+Consolidação!Z9+Consolidação!AC9+Consolidação!AF9+Consolidação!AI9+Consolidação!AL9,Consolidação!$Z$4,IF(R7+Y7+AF7+AM7+AT7+BA7+BH7+BO7+BV7+CC7+CJ7+CQ7+CX7+DE7&lt;=Consolidação!T9+Consolidação!W9+Consolidação!Z9+Consolidação!AC9+Consolidação!AF9+Consolidação!AI9+Consolidação!AL9+Consolidação!AO9,Consolidação!$AC$4,IF(R7+Y7+AF7+AM7+AT7+BA7+BH7+BO7+BV7+CC7+CJ7+CQ7+CX7+DE7&lt;=Consolidação!T9+Consolidação!W9+Consolidação!Z9+Consolidação!AC9+Consolidação!AF9+Consolidação!AI9+Consolidação!AL9+Consolidação!AO9+Consolidação!AR9,Consolidação!$AF$4,IF(R7+Y7+AF7+AM7+AT7+BA7+BH7+BO7+BV7+CC7+CJ7+CQ7+CX7+DE7&lt;=Consolidação!T9+Consolidação!W9+Consolidação!Z9+Consolidação!AC9+Consolidação!AF9+Consolidação!AI9+Consolidação!AL9+Consolidação!AO9+Consolidação!AR9+Consolidação!AU9,Consolidação!$AI$4,IF(R7+Y7+AF7+AM7+AT7+BA7+BH7+BO7+BV7+CC7+CJ7+CQ7+CX7+DE7&lt;=Consolidação!T9+Consolidação!W9+Consolidação!Z9+Consolidação!AC9+Consolidação!AF9+Consolidação!AI9+Consolidação!AL9+Consolidação!AO9+Consolidação!AR9+Consolidação!AU9+Consolidação!AX9,Consolidação!$AL$4,IF(R7+Y7+AF7+AM7+AT7+BA7+BH7+BO7+BV7+CC7+CJ7+CQ7+CX7+DE7&lt;=Consolidação!T9+Consolidação!W9+Consolidação!Z9+Consolidação!AC9+Consolidação!AF9+Consolidação!AI9+Consolidação!AL9+Consolidação!AO9+Consolidação!AR9+Consolidação!AU9+Consolidação!AX9+Consolidação!#REF!,Consolidação!$AO$4,IF(R7+Y7+AF7+AM7+AT7+BA7+BH7+BO7+BV7+CC7+CJ7+CQ7+CX7+DE7&lt;=Consolidação!T9+Consolidação!W9+Consolidação!Z9+Consolidação!AC9+Consolidação!AF9+Consolidação!AI9+Consolidação!AL9+Consolidação!AO9+Consolidação!AR9+Consolidação!AU9+Consolidação!AX9+Consolidação!#REF!+Consolidação!BC9,Consolidação!$AR$4,IF(R7+Y7+AF7+AM7+AT7+BA7+BH7+BO7+BV7+CC7+CJ7+CQ7+CX7+DE7&lt;=Consolidação!T9+Consolidação!W9+Consolidação!Z9+Consolidação!AC9+Consolidação!AF9+Consolidação!AI9+Consolidação!AL9+Consolidação!AO9+Consolidação!AR9+Consolidação!AU9+Consolidação!AX9+Consolidação!#REF!+Consolidação!BC9+Consolidação!BF9,Consolidação!$AU$4,IF(AND((Consolidação!T9+Consolidação!W9+Consolidação!Z9+Consolidação!AC9+Consolidação!AF9+Consolidação!AI9+Consolidação!AL9+Consolidação!AO9+Consolidação!AR9+Consolidação!AU9+Consolidação!AX9+Consolidação!#REF!+Consolidação!BC9+Consolidação!BF9)&gt;0,R7+Y7+AF7+AM7+AT7+BA7+BH7+BO7+BV7+CC7+CJ7+CQ7+CX7&lt;Consolidação!T9+Consolidação!W9+Consolidação!Z9+Consolidação!AC9+Consolidação!AF9+Consolidação!AI9+Consolidação!AL9+Consolidação!AO9+Consolidação!AR9+Consolidação!AU9+Consolidação!AX9+Consolidação!#REF!+Consolidação!BC9+Consolidação!BF9,R7+Y7+AF7+AM7+AT7+BA7+BH7+BO7+BV7+CC7+CJ7+CQ7+CX7+DE7&gt;Consolidação!T9+Consolidação!W9+Consolidação!Z9+Consolidação!AC9+Consolidação!AF9+Consolidação!AI9+Consolidação!AL9+Consolidação!AO9+Consolidação!AR9+Consolidação!AU9+Consolidação!AX9+Consolidação!#REF!+Consolidação!BC9+Consolidação!BF9),"CONSUMO PARCIAL","SEM PREVISÃO"))))))))))))))))</f>
        <v/>
      </c>
      <c r="DI7" s="318" t="str">
        <f t="shared" si="15"/>
        <v/>
      </c>
      <c r="DJ7" s="270"/>
      <c r="DK7" s="314"/>
      <c r="DL7" s="315"/>
      <c r="DM7" s="316"/>
      <c r="DN7" s="317" t="str">
        <f>IF(DK7=0,"",IF(X7+AE7+AL7+AS7+AZ7+BG7+BN7+BU7+CB7+CI7+CP7+CW7+DD7+DK7&lt;=Consolidação!Z9,Consolidação!$H$4,IF(X7+AE7+AL7+AS7+AZ7+BG7+BN7+BU7+CB7+CI7+CP7+CW7+DD7+DK7&lt;=Consolidação!Z9+Consolidação!AC9,Consolidação!$K$4,IF(X7+AE7+AL7+AS7+AZ7+BG7+BN7+BU7+CB7+CI7+CP7+CW7+DD7+DK7&lt;=Consolidação!Z9+Consolidação!AC9+Consolidação!AF9,Consolidação!$N$4,IF(X7+AE7+AL7+AS7+AZ7+BG7+BN7+BU7+CB7+CI7+CP7+CW7+DD7+DK7&lt;=Consolidação!Z9+Consolidação!AC9+Consolidação!AF9+Consolidação!AI9,Consolidação!$Q$4,IF(X7+AE7+AL7+AS7+AZ7+BG7+BN7+BU7+CB7+CI7+CP7+CW7+DD7+DK7&lt;=Consolidação!Z9+Consolidação!AC9+Consolidação!AF9+Consolidação!AI9+Consolidação!AL9,Consolidação!$T$4,IF(X7+AE7+AL7+AS7+AZ7+BG7+BN7+BU7+CB7+CI7+CP7+CW7+DD7+DK7&lt;=Consolidação!Z9+Consolidação!AC9+Consolidação!AF9+Consolidação!AI9+Consolidação!AL9+Consolidação!AO9,Consolidação!$W$4,IF(X7+AE7+AL7+AS7+AZ7+BG7+BN7+BU7+CB7+CI7+CP7+CW7+DD7+DK7&lt;=Consolidação!Z9+Consolidação!AC9+Consolidação!AF9+Consolidação!AI9+Consolidação!AL9+Consolidação!AO9+Consolidação!AR9,Consolidação!$Z$4,IF(X7+AE7+AL7+AS7+AZ7+BG7+BN7+BU7+CB7+CI7+CP7+CW7+DD7+DK7&lt;=Consolidação!Z9+Consolidação!AC9+Consolidação!AF9+Consolidação!AI9+Consolidação!AL9+Consolidação!AO9+Consolidação!AR9+Consolidação!AU9,Consolidação!$AC$4,IF(X7+AE7+AL7+AS7+AZ7+BG7+BN7+BU7+CB7+CI7+CP7+CW7+DD7+DK7&lt;=Consolidação!Z9+Consolidação!AC9+Consolidação!AF9+Consolidação!AI9+Consolidação!AL9+Consolidação!AO9+Consolidação!AR9+Consolidação!AU9+Consolidação!AX9,Consolidação!$AF$4,IF(X7+AE7+AL7+AS7+AZ7+BG7+BN7+BU7+CB7+CI7+CP7+CW7+DD7+DK7&lt;=Consolidação!Z9+Consolidação!AC9+Consolidação!AF9+Consolidação!AI9+Consolidação!AL9+Consolidação!AO9+Consolidação!AR9+Consolidação!AU9+Consolidação!AX9+Consolidação!#REF!,Consolidação!$AI$4,IF(X7+AE7+AL7+AS7+AZ7+BG7+BN7+BU7+CB7+CI7+CP7+CW7+DD7+DK7&lt;=Consolidação!Z9+Consolidação!AC9+Consolidação!AF9+Consolidação!AI9+Consolidação!AL9+Consolidação!AO9+Consolidação!AR9+Consolidação!AU9+Consolidação!AX9+Consolidação!#REF!+Consolidação!BC9,Consolidação!$AL$4,IF(X7+AE7+AL7+AS7+AZ7+BG7+BN7+BU7+CB7+CI7+CP7+CW7+DD7+DK7&lt;=Consolidação!Z9+Consolidação!AC9+Consolidação!AF9+Consolidação!AI9+Consolidação!AL9+Consolidação!AO9+Consolidação!AR9+Consolidação!AU9+Consolidação!AX9+Consolidação!#REF!+Consolidação!BC9+Consolidação!BF9,Consolidação!$AO$4,IF(X7+AE7+AL7+AS7+AZ7+BG7+BN7+BU7+CB7+CI7+CP7+CW7+DD7+DK7&lt;=Consolidação!Z9+Consolidação!AC9+Consolidação!AF9+Consolidação!AI9+Consolidação!AL9+Consolidação!AO9+Consolidação!AR9+Consolidação!AU9+Consolidação!AX9+Consolidação!#REF!+Consolidação!BC9+Consolidação!BF9+Consolidação!BI9,Consolidação!$AR$4,IF(X7+AE7+AL7+AS7+AZ7+BG7+BN7+BU7+CB7+CI7+CP7+CW7+DD7+DK7&lt;=Consolidação!Z9+Consolidação!AC9+Consolidação!AF9+Consolidação!AI9+Consolidação!AL9+Consolidação!AO9+Consolidação!AR9+Consolidação!AU9+Consolidação!AX9+Consolidação!#REF!+Consolidação!BC9+Consolidação!BF9+Consolidação!BI9+Consolidação!BL9,Consolidação!$AU$4,IF(AND((Consolidação!Z9+Consolidação!AC9+Consolidação!AF9+Consolidação!AI9+Consolidação!AL9+Consolidação!AO9+Consolidação!AR9+Consolidação!AU9+Consolidação!AX9+Consolidação!#REF!+Consolidação!BC9+Consolidação!BF9+Consolidação!BI9+Consolidação!BL9)&gt;0,X7+AE7+AL7+AS7+AZ7+BG7+BN7+BU7+CB7+CI7+CP7+CW7+DD7&lt;Consolidação!Z9+Consolidação!AC9+Consolidação!AF9+Consolidação!AI9+Consolidação!AL9+Consolidação!AO9+Consolidação!AR9+Consolidação!AU9+Consolidação!AX9+Consolidação!#REF!+Consolidação!BC9+Consolidação!BF9+Consolidação!BI9+Consolidação!BL9,X7+AE7+AL7+AS7+AZ7+BG7+BN7+BU7+CB7+CI7+CP7+CW7+DD7+DK7&gt;Consolidação!Z9+Consolidação!AC9+Consolidação!AF9+Consolidação!AI9+Consolidação!AL9+Consolidação!AO9+Consolidação!AR9+Consolidação!AU9+Consolidação!AX9+Consolidação!#REF!+Consolidação!BC9+Consolidação!BF9+Consolidação!BI9+Consolidação!BL9),"CONSUMO PARCIAL","SEM PREVISÃO"))))))))))))))))</f>
        <v/>
      </c>
      <c r="DO7" s="318" t="str">
        <f t="shared" si="16"/>
        <v/>
      </c>
      <c r="DP7" s="270"/>
      <c r="DQ7" s="314"/>
      <c r="DR7" s="315"/>
      <c r="DS7" s="316"/>
      <c r="DT7" s="317" t="str">
        <f>IF(DQ7=0,"",IF(AD7+AK7+AR7+AY7+BF7+BM7+BT7+CA7+CH7+CO7+CV7+DC7+DJ7+DQ7&lt;=Consolidação!AF9,Consolidação!$H$4,IF(AD7+AK7+AR7+AY7+BF7+BM7+BT7+CA7+CH7+CO7+CV7+DC7+DJ7+DQ7&lt;=Consolidação!AF9+Consolidação!AI9,Consolidação!$K$4,IF(AD7+AK7+AR7+AY7+BF7+BM7+BT7+CA7+CH7+CO7+CV7+DC7+DJ7+DQ7&lt;=Consolidação!AF9+Consolidação!AI9+Consolidação!AL9,Consolidação!$N$4,IF(AD7+AK7+AR7+AY7+BF7+BM7+BT7+CA7+CH7+CO7+CV7+DC7+DJ7+DQ7&lt;=Consolidação!AF9+Consolidação!AI9+Consolidação!AL9+Consolidação!AO9,Consolidação!$Q$4,IF(AD7+AK7+AR7+AY7+BF7+BM7+BT7+CA7+CH7+CO7+CV7+DC7+DJ7+DQ7&lt;=Consolidação!AF9+Consolidação!AI9+Consolidação!AL9+Consolidação!AO9+Consolidação!AR9,Consolidação!$T$4,IF(AD7+AK7+AR7+AY7+BF7+BM7+BT7+CA7+CH7+CO7+CV7+DC7+DJ7+DQ7&lt;=Consolidação!AF9+Consolidação!AI9+Consolidação!AL9+Consolidação!AO9+Consolidação!AR9+Consolidação!AU9,Consolidação!$W$4,IF(AD7+AK7+AR7+AY7+BF7+BM7+BT7+CA7+CH7+CO7+CV7+DC7+DJ7+DQ7&lt;=Consolidação!AF9+Consolidação!AI9+Consolidação!AL9+Consolidação!AO9+Consolidação!AR9+Consolidação!AU9+Consolidação!AX9,Consolidação!$Z$4,IF(AD7+AK7+AR7+AY7+BF7+BM7+BT7+CA7+CH7+CO7+CV7+DC7+DJ7+DQ7&lt;=Consolidação!AF9+Consolidação!AI9+Consolidação!AL9+Consolidação!AO9+Consolidação!AR9+Consolidação!AU9+Consolidação!AX9+Consolidação!#REF!,Consolidação!$AC$4,IF(AD7+AK7+AR7+AY7+BF7+BM7+BT7+CA7+CH7+CO7+CV7+DC7+DJ7+DQ7&lt;=Consolidação!AF9+Consolidação!AI9+Consolidação!AL9+Consolidação!AO9+Consolidação!AR9+Consolidação!AU9+Consolidação!AX9+Consolidação!#REF!+Consolidação!BC9,Consolidação!$AF$4,IF(AD7+AK7+AR7+AY7+BF7+BM7+BT7+CA7+CH7+CO7+CV7+DC7+DJ7+DQ7&lt;=Consolidação!AF9+Consolidação!AI9+Consolidação!AL9+Consolidação!AO9+Consolidação!AR9+Consolidação!AU9+Consolidação!AX9+Consolidação!#REF!+Consolidação!BC9+Consolidação!BF9,Consolidação!$AI$4,IF(AD7+AK7+AR7+AY7+BF7+BM7+BT7+CA7+CH7+CO7+CV7+DC7+DJ7+DQ7&lt;=Consolidação!AF9+Consolidação!AI9+Consolidação!AL9+Consolidação!AO9+Consolidação!AR9+Consolidação!AU9+Consolidação!AX9+Consolidação!#REF!+Consolidação!BC9+Consolidação!BF9+Consolidação!BI9,Consolidação!$AL$4,IF(AD7+AK7+AR7+AY7+BF7+BM7+BT7+CA7+CH7+CO7+CV7+DC7+DJ7+DQ7&lt;=Consolidação!AF9+Consolidação!AI9+Consolidação!AL9+Consolidação!AO9+Consolidação!AR9+Consolidação!AU9+Consolidação!AX9+Consolidação!#REF!+Consolidação!BC9+Consolidação!BF9+Consolidação!BI9+Consolidação!BL9,Consolidação!$AO$4,IF(AD7+AK7+AR7+AY7+BF7+BM7+BT7+CA7+CH7+CO7+CV7+DC7+DJ7+DQ7&lt;=Consolidação!AF9+Consolidação!AI9+Consolidação!AL9+Consolidação!AO9+Consolidação!AR9+Consolidação!AU9+Consolidação!AX9+Consolidação!#REF!+Consolidação!BC9+Consolidação!BF9+Consolidação!BI9+Consolidação!BL9+Consolidação!BO9,Consolidação!$AR$4,IF(AD7+AK7+AR7+AY7+BF7+BM7+BT7+CA7+CH7+CO7+CV7+DC7+DJ7+DQ7&lt;=Consolidação!AF9+Consolidação!AI9+Consolidação!AL9+Consolidação!AO9+Consolidação!AR9+Consolidação!AU9+Consolidação!AX9+Consolidação!#REF!+Consolidação!BC9+Consolidação!BF9+Consolidação!BI9+Consolidação!BL9+Consolidação!BO9+Consolidação!BR9,Consolidação!$AU$4,IF(AND((Consolidação!AF9+Consolidação!AI9+Consolidação!AL9+Consolidação!AO9+Consolidação!AR9+Consolidação!AU9+Consolidação!AX9+Consolidação!#REF!+Consolidação!BC9+Consolidação!BF9+Consolidação!BI9+Consolidação!BL9+Consolidação!BO9+Consolidação!BR9)&gt;0,AD7+AK7+AR7+AY7+BF7+BM7+BT7+CA7+CH7+CO7+CV7+DC7+DJ7&lt;Consolidação!AF9+Consolidação!AI9+Consolidação!AL9+Consolidação!AO9+Consolidação!AR9+Consolidação!AU9+Consolidação!AX9+Consolidação!#REF!+Consolidação!BC9+Consolidação!BF9+Consolidação!BI9+Consolidação!BL9+Consolidação!BO9+Consolidação!BR9,AD7+AK7+AR7+AY7+BF7+BM7+BT7+CA7+CH7+CO7+CV7+DC7+DJ7+DQ7&gt;Consolidação!AF9+Consolidação!AI9+Consolidação!AL9+Consolidação!AO9+Consolidação!AR9+Consolidação!AU9+Consolidação!AX9+Consolidação!#REF!+Consolidação!BC9+Consolidação!BF9+Consolidação!BI9+Consolidação!BL9+Consolidação!BO9+Consolidação!BR9),"CONSUMO PARCIAL","SEM PREVISÃO"))))))))))))))))</f>
        <v/>
      </c>
      <c r="DU7" s="318" t="str">
        <f t="shared" si="17"/>
        <v/>
      </c>
      <c r="DV7" s="270"/>
      <c r="DW7" s="314"/>
      <c r="DX7" s="315"/>
      <c r="DY7" s="316"/>
      <c r="DZ7" s="317" t="str">
        <f>IF(DW7=0,"",IF(AJ7+AQ7+AX7+BE7+BL7+BS7+BZ7+CG7+CN7+CU7+DB7+DI7+DP7+DW7&lt;=Consolidação!AL9,Consolidação!$H$4,IF(AJ7+AQ7+AX7+BE7+BL7+BS7+BZ7+CG7+CN7+CU7+DB7+DI7+DP7+DW7&lt;=Consolidação!AL9+Consolidação!AO9,Consolidação!$K$4,IF(AJ7+AQ7+AX7+BE7+BL7+BS7+BZ7+CG7+CN7+CU7+DB7+DI7+DP7+DW7&lt;=Consolidação!AL9+Consolidação!AO9+Consolidação!AR9,Consolidação!$N$4,IF(AJ7+AQ7+AX7+BE7+BL7+BS7+BZ7+CG7+CN7+CU7+DB7+DI7+DP7+DW7&lt;=Consolidação!AL9+Consolidação!AO9+Consolidação!AR9+Consolidação!AU9,Consolidação!$Q$4,IF(AJ7+AQ7+AX7+BE7+BL7+BS7+BZ7+CG7+CN7+CU7+DB7+DI7+DP7+DW7&lt;=Consolidação!AL9+Consolidação!AO9+Consolidação!AR9+Consolidação!AU9+Consolidação!AX9,Consolidação!$T$4,IF(AJ7+AQ7+AX7+BE7+BL7+BS7+BZ7+CG7+CN7+CU7+DB7+DI7+DP7+DW7&lt;=Consolidação!AL9+Consolidação!AO9+Consolidação!AR9+Consolidação!AU9+Consolidação!AX9+Consolidação!#REF!,Consolidação!$W$4,IF(AJ7+AQ7+AX7+BE7+BL7+BS7+BZ7+CG7+CN7+CU7+DB7+DI7+DP7+DW7&lt;=Consolidação!AL9+Consolidação!AO9+Consolidação!AR9+Consolidação!AU9+Consolidação!AX9+Consolidação!#REF!+Consolidação!BC9,Consolidação!$Z$4,IF(AJ7+AQ7+AX7+BE7+BL7+BS7+BZ7+CG7+CN7+CU7+DB7+DI7+DP7+DW7&lt;=Consolidação!AL9+Consolidação!AO9+Consolidação!AR9+Consolidação!AU9+Consolidação!AX9+Consolidação!#REF!+Consolidação!BC9+Consolidação!BF9,Consolidação!$AC$4,IF(AJ7+AQ7+AX7+BE7+BL7+BS7+BZ7+CG7+CN7+CU7+DB7+DI7+DP7+DW7&lt;=Consolidação!AL9+Consolidação!AO9+Consolidação!AR9+Consolidação!AU9+Consolidação!AX9+Consolidação!#REF!+Consolidação!BC9+Consolidação!BF9+Consolidação!BI9,Consolidação!$AF$4,IF(AJ7+AQ7+AX7+BE7+BL7+BS7+BZ7+CG7+CN7+CU7+DB7+DI7+DP7+DW7&lt;=Consolidação!AL9+Consolidação!AO9+Consolidação!AR9+Consolidação!AU9+Consolidação!AX9+Consolidação!#REF!+Consolidação!BC9+Consolidação!BF9+Consolidação!BI9+Consolidação!BL9,Consolidação!$AI$4,IF(AJ7+AQ7+AX7+BE7+BL7+BS7+BZ7+CG7+CN7+CU7+DB7+DI7+DP7+DW7&lt;=Consolidação!AL9+Consolidação!AO9+Consolidação!AR9+Consolidação!AU9+Consolidação!AX9+Consolidação!#REF!+Consolidação!BC9+Consolidação!BF9+Consolidação!BI9+Consolidação!BL9+Consolidação!BO9,Consolidação!$AL$4,IF(AJ7+AQ7+AX7+BE7+BL7+BS7+BZ7+CG7+CN7+CU7+DB7+DI7+DP7+DW7&lt;=Consolidação!AL9+Consolidação!AO9+Consolidação!AR9+Consolidação!AU9+Consolidação!AX9+Consolidação!#REF!+Consolidação!BC9+Consolidação!BF9+Consolidação!BI9+Consolidação!BL9+Consolidação!BO9+Consolidação!BR9,Consolidação!$AO$4,IF(AJ7+AQ7+AX7+BE7+BL7+BS7+BZ7+CG7+CN7+CU7+DB7+DI7+DP7+DW7&lt;=Consolidação!AL9+Consolidação!AO9+Consolidação!AR9+Consolidação!AU9+Consolidação!AX9+Consolidação!#REF!+Consolidação!BC9+Consolidação!BF9+Consolidação!BI9+Consolidação!BL9+Consolidação!BO9+Consolidação!BR9+Consolidação!BU9,Consolidação!$AR$4,IF(AJ7+AQ7+AX7+BE7+BL7+BS7+BZ7+CG7+CN7+CU7+DB7+DI7+DP7+DW7&lt;=Consolidação!AL9+Consolidação!AO9+Consolidação!AR9+Consolidação!AU9+Consolidação!AX9+Consolidação!#REF!+Consolidação!BC9+Consolidação!BF9+Consolidação!BI9+Consolidação!BL9+Consolidação!BO9+Consolidação!BR9+Consolidação!BU9+Consolidação!BX9,Consolidação!$AU$4,IF(AND((Consolidação!AL9+Consolidação!AO9+Consolidação!AR9+Consolidação!AU9+Consolidação!AX9+Consolidação!#REF!+Consolidação!BC9+Consolidação!BF9+Consolidação!BI9+Consolidação!BL9+Consolidação!BO9+Consolidação!BR9+Consolidação!BU9+Consolidação!BX9)&gt;0,AJ7+AQ7+AX7+BE7+BL7+BS7+BZ7+CG7+CN7+CU7+DB7+DI7+DP7&lt;Consolidação!AL9+Consolidação!AO9+Consolidação!AR9+Consolidação!AU9+Consolidação!AX9+Consolidação!#REF!+Consolidação!BC9+Consolidação!BF9+Consolidação!BI9+Consolidação!BL9+Consolidação!BO9+Consolidação!BR9+Consolidação!BU9+Consolidação!BX9,AJ7+AQ7+AX7+BE7+BL7+BS7+BZ7+CG7+CN7+CU7+DB7+DI7+DP7+DW7&gt;Consolidação!AL9+Consolidação!AO9+Consolidação!AR9+Consolidação!AU9+Consolidação!AX9+Consolidação!#REF!+Consolidação!BC9+Consolidação!BF9+Consolidação!BI9+Consolidação!BL9+Consolidação!BO9+Consolidação!BR9+Consolidação!BU9+Consolidação!BX9),"CONSUMO PARCIAL","SEM PREVISÃO"))))))))))))))))</f>
        <v/>
      </c>
      <c r="EA7" s="318" t="str">
        <f t="shared" si="18"/>
        <v/>
      </c>
      <c r="EB7" s="270"/>
      <c r="EC7" s="314"/>
      <c r="ED7" s="315"/>
      <c r="EE7" s="316"/>
      <c r="EF7" s="317" t="str">
        <f>IF(EC7=0,"",IF(AP7+AW7+BD7+BK7+BR7+BY7+CF7+CM7+CT7+DA7+DH7+DO7+DV7+EC7&lt;=Consolidação!AR9,Consolidação!$H$4,IF(AP7+AW7+BD7+BK7+BR7+BY7+CF7+CM7+CT7+DA7+DH7+DO7+DV7+EC7&lt;=Consolidação!AR9+Consolidação!AU9,Consolidação!$K$4,IF(AP7+AW7+BD7+BK7+BR7+BY7+CF7+CM7+CT7+DA7+DH7+DO7+DV7+EC7&lt;=Consolidação!AR9+Consolidação!AU9+Consolidação!AX9,Consolidação!$N$4,IF(AP7+AW7+BD7+BK7+BR7+BY7+CF7+CM7+CT7+DA7+DH7+DO7+DV7+EC7&lt;=Consolidação!AR9+Consolidação!AU9+Consolidação!AX9+Consolidação!#REF!,Consolidação!$Q$4,IF(AP7+AW7+BD7+BK7+BR7+BY7+CF7+CM7+CT7+DA7+DH7+DO7+DV7+EC7&lt;=Consolidação!AR9+Consolidação!AU9+Consolidação!AX9+Consolidação!#REF!+Consolidação!BC9,Consolidação!$T$4,IF(AP7+AW7+BD7+BK7+BR7+BY7+CF7+CM7+CT7+DA7+DH7+DO7+DV7+EC7&lt;=Consolidação!AR9+Consolidação!AU9+Consolidação!AX9+Consolidação!#REF!+Consolidação!BC9+Consolidação!BF9,Consolidação!$W$4,IF(AP7+AW7+BD7+BK7+BR7+BY7+CF7+CM7+CT7+DA7+DH7+DO7+DV7+EC7&lt;=Consolidação!AR9+Consolidação!AU9+Consolidação!AX9+Consolidação!#REF!+Consolidação!BC9+Consolidação!BF9+Consolidação!BI9,Consolidação!$Z$4,IF(AP7+AW7+BD7+BK7+BR7+BY7+CF7+CM7+CT7+DA7+DH7+DO7+DV7+EC7&lt;=Consolidação!AR9+Consolidação!AU9+Consolidação!AX9+Consolidação!#REF!+Consolidação!BC9+Consolidação!BF9+Consolidação!BI9+Consolidação!BL9,Consolidação!$AC$4,IF(AP7+AW7+BD7+BK7+BR7+BY7+CF7+CM7+CT7+DA7+DH7+DO7+DV7+EC7&lt;=Consolidação!AR9+Consolidação!AU9+Consolidação!AX9+Consolidação!#REF!+Consolidação!BC9+Consolidação!BF9+Consolidação!BI9+Consolidação!BL9+Consolidação!BO9,Consolidação!$AF$4,IF(AP7+AW7+BD7+BK7+BR7+BY7+CF7+CM7+CT7+DA7+DH7+DO7+DV7+EC7&lt;=Consolidação!AR9+Consolidação!AU9+Consolidação!AX9+Consolidação!#REF!+Consolidação!BC9+Consolidação!BF9+Consolidação!BI9+Consolidação!BL9+Consolidação!BO9+Consolidação!BR9,Consolidação!$AI$4,IF(AP7+AW7+BD7+BK7+BR7+BY7+CF7+CM7+CT7+DA7+DH7+DO7+DV7+EC7&lt;=Consolidação!AR9+Consolidação!AU9+Consolidação!AX9+Consolidação!#REF!+Consolidação!BC9+Consolidação!BF9+Consolidação!BI9+Consolidação!BL9+Consolidação!BO9+Consolidação!BR9+Consolidação!BU9,Consolidação!$AL$4,IF(AP7+AW7+BD7+BK7+BR7+BY7+CF7+CM7+CT7+DA7+DH7+DO7+DV7+EC7&lt;=Consolidação!AR9+Consolidação!AU9+Consolidação!AX9+Consolidação!#REF!+Consolidação!BC9+Consolidação!BF9+Consolidação!BI9+Consolidação!BL9+Consolidação!BO9+Consolidação!BR9+Consolidação!BU9+Consolidação!BX9,Consolidação!$AO$4,IF(AP7+AW7+BD7+BK7+BR7+BY7+CF7+CM7+CT7+DA7+DH7+DO7+DV7+EC7&lt;=Consolidação!AR9+Consolidação!AU9+Consolidação!AX9+Consolidação!#REF!+Consolidação!BC9+Consolidação!BF9+Consolidação!BI9+Consolidação!BL9+Consolidação!BO9+Consolidação!BR9+Consolidação!BU9+Consolidação!BX9+Consolidação!CA9,Consolidação!$AR$4,IF(AP7+AW7+BD7+BK7+BR7+BY7+CF7+CM7+CT7+DA7+DH7+DO7+DV7+EC7&lt;=Consolidação!AR9+Consolidação!AU9+Consolidação!AX9+Consolidação!#REF!+Consolidação!BC9+Consolidação!BF9+Consolidação!BI9+Consolidação!BL9+Consolidação!BO9+Consolidação!BR9+Consolidação!BU9+Consolidação!BX9+Consolidação!CA9+Consolidação!CD9,Consolidação!$AU$4,IF(AND((Consolidação!AR9+Consolidação!AU9+Consolidação!AX9+Consolidação!#REF!+Consolidação!BC9+Consolidação!BF9+Consolidação!BI9+Consolidação!BL9+Consolidação!BO9+Consolidação!BR9+Consolidação!BU9+Consolidação!BX9+Consolidação!CA9+Consolidação!CD9)&gt;0,AP7+AW7+BD7+BK7+BR7+BY7+CF7+CM7+CT7+DA7+DH7+DO7+DV7&lt;Consolidação!AR9+Consolidação!AU9+Consolidação!AX9+Consolidação!#REF!+Consolidação!BC9+Consolidação!BF9+Consolidação!BI9+Consolidação!BL9+Consolidação!BO9+Consolidação!BR9+Consolidação!BU9+Consolidação!BX9+Consolidação!CA9+Consolidação!CD9,AP7+AW7+BD7+BK7+BR7+BY7+CF7+CM7+CT7+DA7+DH7+DO7+DV7+EC7&gt;Consolidação!AR9+Consolidação!AU9+Consolidação!AX9+Consolidação!#REF!+Consolidação!BC9+Consolidação!BF9+Consolidação!BI9+Consolidação!BL9+Consolidação!BO9+Consolidação!BR9+Consolidação!BU9+Consolidação!BX9+Consolidação!CA9+Consolidação!CD9),"CONSUMO PARCIAL","SEM PREVISÃO"))))))))))))))))</f>
        <v/>
      </c>
      <c r="EG7" s="318" t="str">
        <f t="shared" si="19"/>
        <v/>
      </c>
      <c r="EH7" s="270"/>
      <c r="EI7" s="314"/>
      <c r="EJ7" s="315"/>
      <c r="EK7" s="316"/>
      <c r="EL7" s="317" t="str">
        <f>IF(EI7=0,"",IF(AV7+BC7+BJ7+BQ7+BX7+CE7+CL7+CS7+CZ7+DG7+DN7+DU7+EB7+EI7&lt;=Consolidação!AX9,Consolidação!$H$4,IF(AV7+BC7+BJ7+BQ7+BX7+CE7+CL7+CS7+CZ7+DG7+DN7+DU7+EB7+EI7&lt;=Consolidação!AX9+Consolidação!#REF!,Consolidação!$K$4,IF(AV7+BC7+BJ7+BQ7+BX7+CE7+CL7+CS7+CZ7+DG7+DN7+DU7+EB7+EI7&lt;=Consolidação!AX9+Consolidação!#REF!+Consolidação!BC9,Consolidação!$N$4,IF(AV7+BC7+BJ7+BQ7+BX7+CE7+CL7+CS7+CZ7+DG7+DN7+DU7+EB7+EI7&lt;=Consolidação!AX9+Consolidação!#REF!+Consolidação!BC9+Consolidação!BF9,Consolidação!$Q$4,IF(AV7+BC7+BJ7+BQ7+BX7+CE7+CL7+CS7+CZ7+DG7+DN7+DU7+EB7+EI7&lt;=Consolidação!AX9+Consolidação!#REF!+Consolidação!BC9+Consolidação!BF9+Consolidação!BI9,Consolidação!$T$4,IF(AV7+BC7+BJ7+BQ7+BX7+CE7+CL7+CS7+CZ7+DG7+DN7+DU7+EB7+EI7&lt;=Consolidação!AX9+Consolidação!#REF!+Consolidação!BC9+Consolidação!BF9+Consolidação!BI9+Consolidação!BL9,Consolidação!$W$4,IF(AV7+BC7+BJ7+BQ7+BX7+CE7+CL7+CS7+CZ7+DG7+DN7+DU7+EB7+EI7&lt;=Consolidação!AX9+Consolidação!#REF!+Consolidação!BC9+Consolidação!BF9+Consolidação!BI9+Consolidação!BL9+Consolidação!BO9,Consolidação!$Z$4,IF(AV7+BC7+BJ7+BQ7+BX7+CE7+CL7+CS7+CZ7+DG7+DN7+DU7+EB7+EI7&lt;=Consolidação!AX9+Consolidação!#REF!+Consolidação!BC9+Consolidação!BF9+Consolidação!BI9+Consolidação!BL9+Consolidação!BO9+Consolidação!BR9,Consolidação!$AC$4,IF(AV7+BC7+BJ7+BQ7+BX7+CE7+CL7+CS7+CZ7+DG7+DN7+DU7+EB7+EI7&lt;=Consolidação!AX9+Consolidação!#REF!+Consolidação!BC9+Consolidação!BF9+Consolidação!BI9+Consolidação!BL9+Consolidação!BO9+Consolidação!BR9+Consolidação!BU9,Consolidação!$AF$4,IF(AV7+BC7+BJ7+BQ7+BX7+CE7+CL7+CS7+CZ7+DG7+DN7+DU7+EB7+EI7&lt;=Consolidação!AX9+Consolidação!#REF!+Consolidação!BC9+Consolidação!BF9+Consolidação!BI9+Consolidação!BL9+Consolidação!BO9+Consolidação!BR9+Consolidação!BU9+Consolidação!BX9,Consolidação!$AI$4,IF(AV7+BC7+BJ7+BQ7+BX7+CE7+CL7+CS7+CZ7+DG7+DN7+DU7+EB7+EI7&lt;=Consolidação!AX9+Consolidação!#REF!+Consolidação!BC9+Consolidação!BF9+Consolidação!BI9+Consolidação!BL9+Consolidação!BO9+Consolidação!BR9+Consolidação!BU9+Consolidação!BX9+Consolidação!CA9,Consolidação!$AL$4,IF(AV7+BC7+BJ7+BQ7+BX7+CE7+CL7+CS7+CZ7+DG7+DN7+DU7+EB7+EI7&lt;=Consolidação!AX9+Consolidação!#REF!+Consolidação!BC9+Consolidação!BF9+Consolidação!BI9+Consolidação!BL9+Consolidação!BO9+Consolidação!BR9+Consolidação!BU9+Consolidação!BX9+Consolidação!CA9+Consolidação!CD9,Consolidação!$AO$4,IF(AV7+BC7+BJ7+BQ7+BX7+CE7+CL7+CS7+CZ7+DG7+DN7+DU7+EB7+EI7&lt;=Consolidação!AX9+Consolidação!#REF!+Consolidação!BC9+Consolidação!BF9+Consolidação!BI9+Consolidação!BL9+Consolidação!BO9+Consolidação!BR9+Consolidação!BU9+Consolidação!BX9+Consolidação!CA9+Consolidação!CD9+Consolidação!CG9,Consolidação!$AR$4,IF(AV7+BC7+BJ7+BQ7+BX7+CE7+CL7+CS7+CZ7+DG7+DN7+DU7+EB7+EI7&lt;=Consolidação!AX9+Consolidação!#REF!+Consolidação!BC9+Consolidação!BF9+Consolidação!BI9+Consolidação!BL9+Consolidação!BO9+Consolidação!BR9+Consolidação!BU9+Consolidação!BX9+Consolidação!CA9+Consolidação!CD9+Consolidação!CG9+Consolidação!CJ9,Consolidação!$AU$4,IF(AND((Consolidação!AX9+Consolidação!#REF!+Consolidação!BC9+Consolidação!BF9+Consolidação!BI9+Consolidação!BL9+Consolidação!BO9+Consolidação!BR9+Consolidação!BU9+Consolidação!BX9+Consolidação!CA9+Consolidação!CD9+Consolidação!CG9+Consolidação!CJ9)&gt;0,AV7+BC7+BJ7+BQ7+BX7+CE7+CL7+CS7+CZ7+DG7+DN7+DU7+EB7&lt;Consolidação!AX9+Consolidação!#REF!+Consolidação!BC9+Consolidação!BF9+Consolidação!BI9+Consolidação!BL9+Consolidação!BO9+Consolidação!BR9+Consolidação!BU9+Consolidação!BX9+Consolidação!CA9+Consolidação!CD9+Consolidação!CG9+Consolidação!CJ9,AV7+BC7+BJ7+BQ7+BX7+CE7+CL7+CS7+CZ7+DG7+DN7+DU7+EB7+EI7&gt;Consolidação!AX9+Consolidação!#REF!+Consolidação!BC9+Consolidação!BF9+Consolidação!BI9+Consolidação!BL9+Consolidação!BO9+Consolidação!BR9+Consolidação!BU9+Consolidação!BX9+Consolidação!CA9+Consolidação!CD9+Consolidação!CG9+Consolidação!CJ9),"CONSUMO PARCIAL","SEM PREVISÃO"))))))))))))))))</f>
        <v/>
      </c>
      <c r="EM7" s="318" t="str">
        <f t="shared" si="20"/>
        <v/>
      </c>
      <c r="EN7" s="270"/>
      <c r="EO7" s="314"/>
      <c r="EP7" s="315"/>
      <c r="EQ7" s="316"/>
      <c r="ER7" s="317" t="str">
        <f>IF(EO7=0,"",IF(BB7+BI7+BP7+BW7+CD7+CK7+CR7+CY7+DF7+DM7+DT7+EA7+EH7+EO7&lt;=Consolidação!BC9,Consolidação!$H$4,IF(BB7+BI7+BP7+BW7+CD7+CK7+CR7+CY7+DF7+DM7+DT7+EA7+EH7+EO7&lt;=Consolidação!BC9+Consolidação!BF9,Consolidação!$K$4,IF(BB7+BI7+BP7+BW7+CD7+CK7+CR7+CY7+DF7+DM7+DT7+EA7+EH7+EO7&lt;=Consolidação!BC9+Consolidação!BF9+Consolidação!BI9,Consolidação!$N$4,IF(BB7+BI7+BP7+BW7+CD7+CK7+CR7+CY7+DF7+DM7+DT7+EA7+EH7+EO7&lt;=Consolidação!BC9+Consolidação!BF9+Consolidação!BI9+Consolidação!BL9,Consolidação!$Q$4,IF(BB7+BI7+BP7+BW7+CD7+CK7+CR7+CY7+DF7+DM7+DT7+EA7+EH7+EO7&lt;=Consolidação!BC9+Consolidação!BF9+Consolidação!BI9+Consolidação!BL9+Consolidação!BO9,Consolidação!$T$4,IF(BB7+BI7+BP7+BW7+CD7+CK7+CR7+CY7+DF7+DM7+DT7+EA7+EH7+EO7&lt;=Consolidação!BC9+Consolidação!BF9+Consolidação!BI9+Consolidação!BL9+Consolidação!BO9+Consolidação!BR9,Consolidação!$W$4,IF(BB7+BI7+BP7+BW7+CD7+CK7+CR7+CY7+DF7+DM7+DT7+EA7+EH7+EO7&lt;=Consolidação!BC9+Consolidação!BF9+Consolidação!BI9+Consolidação!BL9+Consolidação!BO9+Consolidação!BR9+Consolidação!BU9,Consolidação!$Z$4,IF(BB7+BI7+BP7+BW7+CD7+CK7+CR7+CY7+DF7+DM7+DT7+EA7+EH7+EO7&lt;=Consolidação!BC9+Consolidação!BF9+Consolidação!BI9+Consolidação!BL9+Consolidação!BO9+Consolidação!BR9+Consolidação!BU9+Consolidação!BX9,Consolidação!$AC$4,IF(BB7+BI7+BP7+BW7+CD7+CK7+CR7+CY7+DF7+DM7+DT7+EA7+EH7+EO7&lt;=Consolidação!BC9+Consolidação!BF9+Consolidação!BI9+Consolidação!BL9+Consolidação!BO9+Consolidação!BR9+Consolidação!BU9+Consolidação!BX9+Consolidação!CA9,Consolidação!$AF$4,IF(BB7+BI7+BP7+BW7+CD7+CK7+CR7+CY7+DF7+DM7+DT7+EA7+EH7+EO7&lt;=Consolidação!BC9+Consolidação!BF9+Consolidação!BI9+Consolidação!BL9+Consolidação!BO9+Consolidação!BR9+Consolidação!BU9+Consolidação!BX9+Consolidação!CA9+Consolidação!CD9,Consolidação!$AI$4,IF(BB7+BI7+BP7+BW7+CD7+CK7+CR7+CY7+DF7+DM7+DT7+EA7+EH7+EO7&lt;=Consolidação!BC9+Consolidação!BF9+Consolidação!BI9+Consolidação!BL9+Consolidação!BO9+Consolidação!BR9+Consolidação!BU9+Consolidação!BX9+Consolidação!CA9+Consolidação!CD9+Consolidação!CG9,Consolidação!$AL$4,IF(BB7+BI7+BP7+BW7+CD7+CK7+CR7+CY7+DF7+DM7+DT7+EA7+EH7+EO7&lt;=Consolidação!BC9+Consolidação!BF9+Consolidação!BI9+Consolidação!BL9+Consolidação!BO9+Consolidação!BR9+Consolidação!BU9+Consolidação!BX9+Consolidação!CA9+Consolidação!CD9+Consolidação!CG9+Consolidação!CJ9,Consolidação!$AO$4,IF(BB7+BI7+BP7+BW7+CD7+CK7+CR7+CY7+DF7+DM7+DT7+EA7+EH7+EO7&lt;=Consolidação!BC9+Consolidação!BF9+Consolidação!BI9+Consolidação!BL9+Consolidação!BO9+Consolidação!BR9+Consolidação!BU9+Consolidação!BX9+Consolidação!CA9+Consolidação!CD9+Consolidação!CG9+Consolidação!CJ9+Consolidação!CM9,Consolidação!$AR$4,IF(BB7+BI7+BP7+BW7+CD7+CK7+CR7+CY7+DF7+DM7+DT7+EA7+EH7+EO7&lt;=Consolidação!BC9+Consolidação!BF9+Consolidação!BI9+Consolidação!BL9+Consolidação!BO9+Consolidação!BR9+Consolidação!BU9+Consolidação!BX9+Consolidação!CA9+Consolidação!CD9+Consolidação!CG9+Consolidação!CJ9+Consolidação!CM9+Consolidação!CP9,Consolidação!$AU$4,IF(AND((Consolidação!BC9+Consolidação!BF9+Consolidação!BI9+Consolidação!BL9+Consolidação!BO9+Consolidação!BR9+Consolidação!BU9+Consolidação!BX9+Consolidação!CA9+Consolidação!CD9+Consolidação!CG9+Consolidação!CJ9+Consolidação!CM9+Consolidação!CP9)&gt;0,BB7+BI7+BP7+BW7+CD7+CK7+CR7+CY7+DF7+DM7+DT7+EA7+EH7&lt;Consolidação!BC9+Consolidação!BF9+Consolidação!BI9+Consolidação!BL9+Consolidação!BO9+Consolidação!BR9+Consolidação!BU9+Consolidação!BX9+Consolidação!CA9+Consolidação!CD9+Consolidação!CG9+Consolidação!CJ9+Consolidação!CM9+Consolidação!CP9,BB7+BI7+BP7+BW7+CD7+CK7+CR7+CY7+DF7+DM7+DT7+EA7+EH7+EO7&gt;Consolidação!BC9+Consolidação!BF9+Consolidação!BI9+Consolidação!BL9+Consolidação!BO9+Consolidação!BR9+Consolidação!BU9+Consolidação!BX9+Consolidação!CA9+Consolidação!CD9+Consolidação!CG9+Consolidação!CJ9+Consolidação!CM9+Consolidação!CP9),"CONSUMO PARCIAL","SEM PREVISÃO"))))))))))))))))</f>
        <v/>
      </c>
      <c r="ES7" s="318" t="str">
        <f t="shared" si="21"/>
        <v/>
      </c>
      <c r="ET7" s="270"/>
      <c r="EU7" s="314"/>
      <c r="EV7" s="315"/>
      <c r="EW7" s="316"/>
      <c r="EX7" s="317" t="str">
        <f>IF(EU7=0,"",IF(BH7+BO7+BV7+CC7+CJ7+CQ7+CX7+DE7+DL7+DS7+DZ7+EG7+EN7+EU7&lt;=Consolidação!BI9,Consolidação!$H$4,IF(BH7+BO7+BV7+CC7+CJ7+CQ7+CX7+DE7+DL7+DS7+DZ7+EG7+EN7+EU7&lt;=Consolidação!BI9+Consolidação!BL9,Consolidação!$K$4,IF(BH7+BO7+BV7+CC7+CJ7+CQ7+CX7+DE7+DL7+DS7+DZ7+EG7+EN7+EU7&lt;=Consolidação!BI9+Consolidação!BL9+Consolidação!BO9,Consolidação!$N$4,IF(BH7+BO7+BV7+CC7+CJ7+CQ7+CX7+DE7+DL7+DS7+DZ7+EG7+EN7+EU7&lt;=Consolidação!BI9+Consolidação!BL9+Consolidação!BO9+Consolidação!BR9,Consolidação!$Q$4,IF(BH7+BO7+BV7+CC7+CJ7+CQ7+CX7+DE7+DL7+DS7+DZ7+EG7+EN7+EU7&lt;=Consolidação!BI9+Consolidação!BL9+Consolidação!BO9+Consolidação!BR9+Consolidação!BU9,Consolidação!$T$4,IF(BH7+BO7+BV7+CC7+CJ7+CQ7+CX7+DE7+DL7+DS7+DZ7+EG7+EN7+EU7&lt;=Consolidação!BI9+Consolidação!BL9+Consolidação!BO9+Consolidação!BR9+Consolidação!BU9+Consolidação!BX9,Consolidação!$W$4,IF(BH7+BO7+BV7+CC7+CJ7+CQ7+CX7+DE7+DL7+DS7+DZ7+EG7+EN7+EU7&lt;=Consolidação!BI9+Consolidação!BL9+Consolidação!BO9+Consolidação!BR9+Consolidação!BU9+Consolidação!BX9+Consolidação!CA9,Consolidação!$Z$4,IF(BH7+BO7+BV7+CC7+CJ7+CQ7+CX7+DE7+DL7+DS7+DZ7+EG7+EN7+EU7&lt;=Consolidação!BI9+Consolidação!BL9+Consolidação!BO9+Consolidação!BR9+Consolidação!BU9+Consolidação!BX9+Consolidação!CA9+Consolidação!CD9,Consolidação!$AC$4,IF(BH7+BO7+BV7+CC7+CJ7+CQ7+CX7+DE7+DL7+DS7+DZ7+EG7+EN7+EU7&lt;=Consolidação!BI9+Consolidação!BL9+Consolidação!BO9+Consolidação!BR9+Consolidação!BU9+Consolidação!BX9+Consolidação!CA9+Consolidação!CD9+Consolidação!CG9,Consolidação!$AF$4,IF(BH7+BO7+BV7+CC7+CJ7+CQ7+CX7+DE7+DL7+DS7+DZ7+EG7+EN7+EU7&lt;=Consolidação!BI9+Consolidação!BL9+Consolidação!BO9+Consolidação!BR9+Consolidação!BU9+Consolidação!BX9+Consolidação!CA9+Consolidação!CD9+Consolidação!CG9+Consolidação!CJ9,Consolidação!$AI$4,IF(BH7+BO7+BV7+CC7+CJ7+CQ7+CX7+DE7+DL7+DS7+DZ7+EG7+EN7+EU7&lt;=Consolidação!BI9+Consolidação!BL9+Consolidação!BO9+Consolidação!BR9+Consolidação!BU9+Consolidação!BX9+Consolidação!CA9+Consolidação!CD9+Consolidação!CG9+Consolidação!CJ9+Consolidação!CM9,Consolidação!$AL$4,IF(BH7+BO7+BV7+CC7+CJ7+CQ7+CX7+DE7+DL7+DS7+DZ7+EG7+EN7+EU7&lt;=Consolidação!BI9+Consolidação!BL9+Consolidação!BO9+Consolidação!BR9+Consolidação!BU9+Consolidação!BX9+Consolidação!CA9+Consolidação!CD9+Consolidação!CG9+Consolidação!CJ9+Consolidação!CM9+Consolidação!CP9,Consolidação!$AO$4,IF(BH7+BO7+BV7+CC7+CJ7+CQ7+CX7+DE7+DL7+DS7+DZ7+EG7+EN7+EU7&lt;=Consolidação!BI9+Consolidação!BL9+Consolidação!BO9+Consolidação!BR9+Consolidação!BU9+Consolidação!BX9+Consolidação!CA9+Consolidação!CD9+Consolidação!CG9+Consolidação!CJ9+Consolidação!CM9+Consolidação!CP9+Consolidação!CS9,Consolidação!$AR$4,IF(BH7+BO7+BV7+CC7+CJ7+CQ7+CX7+DE7+DL7+DS7+DZ7+EG7+EN7+EU7&lt;=Consolidação!BI9+Consolidação!BL9+Consolidação!BO9+Consolidação!BR9+Consolidação!BU9+Consolidação!BX9+Consolidação!CA9+Consolidação!CD9+Consolidação!CG9+Consolidação!CJ9+Consolidação!CM9+Consolidação!CP9+Consolidação!CS9+Consolidação!CV9,Consolidação!$AU$4,IF(AND((Consolidação!BI9+Consolidação!BL9+Consolidação!BO9+Consolidação!BR9+Consolidação!BU9+Consolidação!BX9+Consolidação!CA9+Consolidação!CD9+Consolidação!CG9+Consolidação!CJ9+Consolidação!CM9+Consolidação!CP9+Consolidação!CS9+Consolidação!CV9)&gt;0,BH7+BO7+BV7+CC7+CJ7+CQ7+CX7+DE7+DL7+DS7+DZ7+EG7+EN7&lt;Consolidação!BI9+Consolidação!BL9+Consolidação!BO9+Consolidação!BR9+Consolidação!BU9+Consolidação!BX9+Consolidação!CA9+Consolidação!CD9+Consolidação!CG9+Consolidação!CJ9+Consolidação!CM9+Consolidação!CP9+Consolidação!CS9+Consolidação!CV9,BH7+BO7+BV7+CC7+CJ7+CQ7+CX7+DE7+DL7+DS7+DZ7+EG7+EN7+EU7&gt;Consolidação!BI9+Consolidação!BL9+Consolidação!BO9+Consolidação!BR9+Consolidação!BU9+Consolidação!BX9+Consolidação!CA9+Consolidação!CD9+Consolidação!CG9+Consolidação!CJ9+Consolidação!CM9+Consolidação!CP9+Consolidação!CS9+Consolidação!CV9),"CONSUMO PARCIAL","SEM PREVISÃO"))))))))))))))))</f>
        <v/>
      </c>
      <c r="EY7" s="318" t="str">
        <f t="shared" si="22"/>
        <v/>
      </c>
      <c r="EZ7" s="270"/>
      <c r="FA7" s="314"/>
      <c r="FB7" s="315"/>
      <c r="FC7" s="316"/>
      <c r="FD7" s="317" t="str">
        <f>IF(FA7=0,"",IF(BN7+BU7+CB7+CI7+CP7+CW7+DD7+DK7+DR7+DY7+EF7+EM7+ET7+FA7&lt;=Consolidação!BO9,Consolidação!$H$4,IF(BN7+BU7+CB7+CI7+CP7+CW7+DD7+DK7+DR7+DY7+EF7+EM7+ET7+FA7&lt;=Consolidação!BO9+Consolidação!BR9,Consolidação!$K$4,IF(BN7+BU7+CB7+CI7+CP7+CW7+DD7+DK7+DR7+DY7+EF7+EM7+ET7+FA7&lt;=Consolidação!BO9+Consolidação!BR9+Consolidação!BU9,Consolidação!$N$4,IF(BN7+BU7+CB7+CI7+CP7+CW7+DD7+DK7+DR7+DY7+EF7+EM7+ET7+FA7&lt;=Consolidação!BO9+Consolidação!BR9+Consolidação!BU9+Consolidação!BX9,Consolidação!$Q$4,IF(BN7+BU7+CB7+CI7+CP7+CW7+DD7+DK7+DR7+DY7+EF7+EM7+ET7+FA7&lt;=Consolidação!BO9+Consolidação!BR9+Consolidação!BU9+Consolidação!BX9+Consolidação!CA9,Consolidação!$T$4,IF(BN7+BU7+CB7+CI7+CP7+CW7+DD7+DK7+DR7+DY7+EF7+EM7+ET7+FA7&lt;=Consolidação!BO9+Consolidação!BR9+Consolidação!BU9+Consolidação!BX9+Consolidação!CA9+Consolidação!CD9,Consolidação!$W$4,IF(BN7+BU7+CB7+CI7+CP7+CW7+DD7+DK7+DR7+DY7+EF7+EM7+ET7+FA7&lt;=Consolidação!BO9+Consolidação!BR9+Consolidação!BU9+Consolidação!BX9+Consolidação!CA9+Consolidação!CD9+Consolidação!CG9,Consolidação!$Z$4,IF(BN7+BU7+CB7+CI7+CP7+CW7+DD7+DK7+DR7+DY7+EF7+EM7+ET7+FA7&lt;=Consolidação!BO9+Consolidação!BR9+Consolidação!BU9+Consolidação!BX9+Consolidação!CA9+Consolidação!CD9+Consolidação!CG9+Consolidação!CJ9,Consolidação!$AC$4,IF(BN7+BU7+CB7+CI7+CP7+CW7+DD7+DK7+DR7+DY7+EF7+EM7+ET7+FA7&lt;=Consolidação!BO9+Consolidação!BR9+Consolidação!BU9+Consolidação!BX9+Consolidação!CA9+Consolidação!CD9+Consolidação!CG9+Consolidação!CJ9+Consolidação!CM9,Consolidação!$AF$4,IF(BN7+BU7+CB7+CI7+CP7+CW7+DD7+DK7+DR7+DY7+EF7+EM7+ET7+FA7&lt;=Consolidação!BO9+Consolidação!BR9+Consolidação!BU9+Consolidação!BX9+Consolidação!CA9+Consolidação!CD9+Consolidação!CG9+Consolidação!CJ9+Consolidação!CM9+Consolidação!CP9,Consolidação!$AI$4,IF(BN7+BU7+CB7+CI7+CP7+CW7+DD7+DK7+DR7+DY7+EF7+EM7+ET7+FA7&lt;=Consolidação!BO9+Consolidação!BR9+Consolidação!BU9+Consolidação!BX9+Consolidação!CA9+Consolidação!CD9+Consolidação!CG9+Consolidação!CJ9+Consolidação!CM9+Consolidação!CP9+Consolidação!CS9,Consolidação!$AL$4,IF(BN7+BU7+CB7+CI7+CP7+CW7+DD7+DK7+DR7+DY7+EF7+EM7+ET7+FA7&lt;=Consolidação!BO9+Consolidação!BR9+Consolidação!BU9+Consolidação!BX9+Consolidação!CA9+Consolidação!CD9+Consolidação!CG9+Consolidação!CJ9+Consolidação!CM9+Consolidação!CP9+Consolidação!CS9+Consolidação!CV9,Consolidação!$AO$4,IF(BN7+BU7+CB7+CI7+CP7+CW7+DD7+DK7+DR7+DY7+EF7+EM7+ET7+FA7&lt;=Consolidação!BO9+Consolidação!BR9+Consolidação!BU9+Consolidação!BX9+Consolidação!CA9+Consolidação!CD9+Consolidação!CG9+Consolidação!CJ9+Consolidação!CM9+Consolidação!CP9+Consolidação!CS9+Consolidação!CV9+Consolidação!CY9,Consolidação!$AR$4,IF(BN7+BU7+CB7+CI7+CP7+CW7+DD7+DK7+DR7+DY7+EF7+EM7+ET7+FA7&lt;=Consolidação!BO9+Consolidação!BR9+Consolidação!BU9+Consolidação!BX9+Consolidação!CA9+Consolidação!CD9+Consolidação!CG9+Consolidação!CJ9+Consolidação!CM9+Consolidação!CP9+Consolidação!CS9+Consolidação!CV9+Consolidação!CY9+Consolidação!DB9,Consolidação!$AU$4,IF(AND((Consolidação!BO9+Consolidação!BR9+Consolidação!BU9+Consolidação!BX9+Consolidação!CA9+Consolidação!CD9+Consolidação!CG9+Consolidação!CJ9+Consolidação!CM9+Consolidação!CP9+Consolidação!CS9+Consolidação!CV9+Consolidação!CY9+Consolidação!DB9)&gt;0,BN7+BU7+CB7+CI7+CP7+CW7+DD7+DK7+DR7+DY7+EF7+EM7+ET7&lt;Consolidação!BO9+Consolidação!BR9+Consolidação!BU9+Consolidação!BX9+Consolidação!CA9+Consolidação!CD9+Consolidação!CG9+Consolidação!CJ9+Consolidação!CM9+Consolidação!CP9+Consolidação!CS9+Consolidação!CV9+Consolidação!CY9+Consolidação!DB9,BN7+BU7+CB7+CI7+CP7+CW7+DD7+DK7+DR7+DY7+EF7+EM7+ET7+FA7&gt;Consolidação!BO9+Consolidação!BR9+Consolidação!BU9+Consolidação!BX9+Consolidação!CA9+Consolidação!CD9+Consolidação!CG9+Consolidação!CJ9+Consolidação!CM9+Consolidação!CP9+Consolidação!CS9+Consolidação!CV9+Consolidação!CY9+Consolidação!DB9),"CONSUMO PARCIAL","SEM PREVISÃO"))))))))))))))))</f>
        <v/>
      </c>
      <c r="FE7" s="318" t="str">
        <f t="shared" si="23"/>
        <v/>
      </c>
      <c r="FF7" s="270"/>
      <c r="FG7" s="314"/>
      <c r="FH7" s="315"/>
      <c r="FI7" s="316"/>
      <c r="FJ7" s="317" t="str">
        <f>IF(FG7=0,"",IF(BT7+CA7+CH7+CO7+CV7+DC7+DJ7+DQ7+DX7+EE7+EL7+ES7+EZ7+FG7&lt;=Consolidação!BU9,Consolidação!$H$4,IF(BT7+CA7+CH7+CO7+CV7+DC7+DJ7+DQ7+DX7+EE7+EL7+ES7+EZ7+FG7&lt;=Consolidação!BU9+Consolidação!BX9,Consolidação!$K$4,IF(BT7+CA7+CH7+CO7+CV7+DC7+DJ7+DQ7+DX7+EE7+EL7+ES7+EZ7+FG7&lt;=Consolidação!BU9+Consolidação!BX9+Consolidação!CA9,Consolidação!$N$4,IF(BT7+CA7+CH7+CO7+CV7+DC7+DJ7+DQ7+DX7+EE7+EL7+ES7+EZ7+FG7&lt;=Consolidação!BU9+Consolidação!BX9+Consolidação!CA9+Consolidação!CD9,Consolidação!$Q$4,IF(BT7+CA7+CH7+CO7+CV7+DC7+DJ7+DQ7+DX7+EE7+EL7+ES7+EZ7+FG7&lt;=Consolidação!BU9+Consolidação!BX9+Consolidação!CA9+Consolidação!CD9+Consolidação!CG9,Consolidação!$T$4,IF(BT7+CA7+CH7+CO7+CV7+DC7+DJ7+DQ7+DX7+EE7+EL7+ES7+EZ7+FG7&lt;=Consolidação!BU9+Consolidação!BX9+Consolidação!CA9+Consolidação!CD9+Consolidação!CG9+Consolidação!CJ9,Consolidação!$W$4,IF(BT7+CA7+CH7+CO7+CV7+DC7+DJ7+DQ7+DX7+EE7+EL7+ES7+EZ7+FG7&lt;=Consolidação!BU9+Consolidação!BX9+Consolidação!CA9+Consolidação!CD9+Consolidação!CG9+Consolidação!CJ9+Consolidação!CM9,Consolidação!$Z$4,IF(BT7+CA7+CH7+CO7+CV7+DC7+DJ7+DQ7+DX7+EE7+EL7+ES7+EZ7+FG7&lt;=Consolidação!BU9+Consolidação!BX9+Consolidação!CA9+Consolidação!CD9+Consolidação!CG9+Consolidação!CJ9+Consolidação!CM9+Consolidação!CP9,Consolidação!$AC$4,IF(BT7+CA7+CH7+CO7+CV7+DC7+DJ7+DQ7+DX7+EE7+EL7+ES7+EZ7+FG7&lt;=Consolidação!BU9+Consolidação!BX9+Consolidação!CA9+Consolidação!CD9+Consolidação!CG9+Consolidação!CJ9+Consolidação!CM9+Consolidação!CP9+Consolidação!CS9,Consolidação!$AF$4,IF(BT7+CA7+CH7+CO7+CV7+DC7+DJ7+DQ7+DX7+EE7+EL7+ES7+EZ7+FG7&lt;=Consolidação!BU9+Consolidação!BX9+Consolidação!CA9+Consolidação!CD9+Consolidação!CG9+Consolidação!CJ9+Consolidação!CM9+Consolidação!CP9+Consolidação!CS9+Consolidação!CV9,Consolidação!$AI$4,IF(BT7+CA7+CH7+CO7+CV7+DC7+DJ7+DQ7+DX7+EE7+EL7+ES7+EZ7+FG7&lt;=Consolidação!BU9+Consolidação!BX9+Consolidação!CA9+Consolidação!CD9+Consolidação!CG9+Consolidação!CJ9+Consolidação!CM9+Consolidação!CP9+Consolidação!CS9+Consolidação!CV9+Consolidação!CY9,Consolidação!$AL$4,IF(BT7+CA7+CH7+CO7+CV7+DC7+DJ7+DQ7+DX7+EE7+EL7+ES7+EZ7+FG7&lt;=Consolidação!BU9+Consolidação!BX9+Consolidação!CA9+Consolidação!CD9+Consolidação!CG9+Consolidação!CJ9+Consolidação!CM9+Consolidação!CP9+Consolidação!CS9+Consolidação!CV9+Consolidação!CY9+Consolidação!DB9,Consolidação!$AO$4,IF(BT7+CA7+CH7+CO7+CV7+DC7+DJ7+DQ7+DX7+EE7+EL7+ES7+EZ7+FG7&lt;=Consolidação!BU9+Consolidação!BX9+Consolidação!CA9+Consolidação!CD9+Consolidação!CG9+Consolidação!CJ9+Consolidação!CM9+Consolidação!CP9+Consolidação!CS9+Consolidação!CV9+Consolidação!CY9+Consolidação!DB9+Consolidação!DE9,Consolidação!$AR$4,IF(BT7+CA7+CH7+CO7+CV7+DC7+DJ7+DQ7+DX7+EE7+EL7+ES7+EZ7+FG7&lt;=Consolidação!BU9+Consolidação!BX9+Consolidação!CA9+Consolidação!CD9+Consolidação!CG9+Consolidação!CJ9+Consolidação!CM9+Consolidação!CP9+Consolidação!CS9+Consolidação!CV9+Consolidação!CY9+Consolidação!DB9+Consolidação!DE9+Consolidação!DH9,Consolidação!$AU$4,IF(AND((Consolidação!BU9+Consolidação!BX9+Consolidação!CA9+Consolidação!CD9+Consolidação!CG9+Consolidação!CJ9+Consolidação!CM9+Consolidação!CP9+Consolidação!CS9+Consolidação!CV9+Consolidação!CY9+Consolidação!DB9+Consolidação!DE9+Consolidação!DH9)&gt;0,BT7+CA7+CH7+CO7+CV7+DC7+DJ7+DQ7+DX7+EE7+EL7+ES7+EZ7&lt;Consolidação!BU9+Consolidação!BX9+Consolidação!CA9+Consolidação!CD9+Consolidação!CG9+Consolidação!CJ9+Consolidação!CM9+Consolidação!CP9+Consolidação!CS9+Consolidação!CV9+Consolidação!CY9+Consolidação!DB9+Consolidação!DE9+Consolidação!DH9,BT7+CA7+CH7+CO7+CV7+DC7+DJ7+DQ7+DX7+EE7+EL7+ES7+EZ7+FG7&gt;Consolidação!BU9+Consolidação!BX9+Consolidação!CA9+Consolidação!CD9+Consolidação!CG9+Consolidação!CJ9+Consolidação!CM9+Consolidação!CP9+Consolidação!CS9+Consolidação!CV9+Consolidação!CY9+Consolidação!DB9+Consolidação!DE9+Consolidação!DH9),"CONSUMO PARCIAL","SEM PREVISÃO"))))))))))))))))</f>
        <v/>
      </c>
      <c r="FK7" s="318" t="str">
        <f t="shared" si="24"/>
        <v/>
      </c>
      <c r="FL7" s="559"/>
      <c r="FM7" s="550"/>
      <c r="FN7" s="550"/>
      <c r="FO7" s="550"/>
      <c r="FP7" s="550"/>
      <c r="FQ7" s="576"/>
      <c r="FR7" s="569"/>
      <c r="FS7" s="550"/>
      <c r="FT7" s="550"/>
      <c r="FU7" s="550"/>
      <c r="FV7" s="550"/>
      <c r="FW7" s="550"/>
      <c r="FX7" s="545" t="str">
        <f>IF((Consolidação!C9+Consolidação!E9)=(F7+M7+T7+AA7+AH7+AO7+AV7+BC7+BJ7+BQ7+BX7+CE7+CL7+CS7),"ATUALIZADO","DESATUALIZADO")</f>
        <v>ATUALIZADO</v>
      </c>
    </row>
    <row r="8" spans="1:180" x14ac:dyDescent="0.3">
      <c r="A8" s="325">
        <v>2301</v>
      </c>
      <c r="B8" s="635"/>
      <c r="C8" s="326" t="s">
        <v>1</v>
      </c>
      <c r="D8" s="274"/>
      <c r="E8" s="270">
        <v>19452</v>
      </c>
      <c r="F8" s="314">
        <v>81.795699999999997</v>
      </c>
      <c r="G8" s="315"/>
      <c r="H8" s="316">
        <v>45746</v>
      </c>
      <c r="I8" s="317">
        <f>IF(F8=0,"",IF(F8&lt;=Consolidação!H10,Consolidação!H$4,IF(F8&lt;=Consolidação!H10+Consolidação!K10,Consolidação!K$4,IF(F8&lt;=Consolidação!H10+Consolidação!K10+Consolidação!N10,Consolidação!N$4,IF(F8&lt;=Consolidação!H10+Consolidação!K10+Consolidação!N10+Consolidação!Q10,Consolidação!Q$4,IF(F8&lt;=Consolidação!H10+Consolidação!K10+Consolidação!N10+Consolidação!Q10+Consolidação!T10,Consolidação!T$4,IF(F8&lt;=Consolidação!H10+Consolidação!K10+Consolidação!N10+Consolidação!Q10+Consolidação!T10+Consolidação!W10,Consolidação!W$4,IF(F8&lt;=Consolidação!H10+Consolidação!K10+Consolidação!N10+Consolidação!Q10+Consolidação!T10+Consolidação!W10+Consolidação!Z10,Consolidação!Z$4,IF(F8&lt;=Consolidação!H10+Consolidação!K10+Consolidação!N10+Consolidação!Q10+Consolidação!T10+Consolidação!W10+Consolidação!Z10+Consolidação!AC10,Consolidação!AC$4,IF(F8&lt;=Consolidação!H10+Consolidação!K10+Consolidação!N10+Consolidação!Q10+Consolidação!T10+Consolidação!W10+Consolidação!Z10+Consolidação!AC10+Consolidação!AF10,Consolidação!AF$4,IF(F8&lt;=Consolidação!H10+Consolidação!K10+Consolidação!N10+Consolidação!Q10+Consolidação!T10+Consolidação!W10+Consolidação!Z10+Consolidação!AC10+Consolidação!AF10+Consolidação!AI10,Consolidação!AI$4,IF(F8&lt;=Consolidação!H10+Consolidação!K10+Consolidação!N10+Consolidação!Q10+Consolidação!T10+Consolidação!W10+Consolidação!Z10+Consolidação!AC10+Consolidação!AF10+Consolidação!AI10+Consolidação!AL10,Consolidação!AL$4,IF(F8&lt;=Consolidação!H10+Consolidação!K10+Consolidação!N10+Consolidação!Q10+Consolidação!T10+Consolidação!W10+Consolidação!Z10+Consolidação!AC10+Consolidação!AF10+Consolidação!AI10+Consolidação!AL10+Consolidação!AO10,Consolidação!AO$4,IF(F8&lt;=Consolidação!H10+Consolidação!K10+Consolidação!N10+Consolidação!Q10+Consolidação!T10+Consolidação!W10+Consolidação!Z10+Consolidação!AC10+Consolidação!AF10+Consolidação!AI10+Consolidação!AL10+Consolidação!AO10+Consolidação!AR10,Consolidação!AR$4,IF(F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>45383</v>
      </c>
      <c r="J8" s="318" t="str">
        <f t="shared" si="0"/>
        <v>ü</v>
      </c>
      <c r="K8" s="312"/>
      <c r="L8" s="270">
        <v>19465</v>
      </c>
      <c r="M8" s="314">
        <v>192.93</v>
      </c>
      <c r="N8" s="315"/>
      <c r="O8" s="316">
        <v>45746</v>
      </c>
      <c r="P8" s="317">
        <f>IF(M8=0,"",IF(F8+M8&lt;=Consolidação!H10,Consolidação!$H$4,IF(F8+M8&lt;=Consolidação!H10+Consolidação!K10,Consolidação!$K$4,IF(F8+M8&lt;=Consolidação!H10+Consolidação!K10+Consolidação!N10,Consolidação!$N$4,IF(F8+M8&lt;=Consolidação!H10+Consolidação!K10+Consolidação!N10+Consolidação!Q10,Consolidação!$Q$4,IF(F8+M8&lt;=Consolidação!H10+Consolidação!K10+Consolidação!N10+Consolidação!Q10+Consolidação!T10,Consolidação!$T$4,IF(F8+M8&lt;=Consolidação!H10+Consolidação!K10+Consolidação!N10+Consolidação!Q10+Consolidação!T10+Consolidação!W10,Consolidação!$W$4,IF(F8+M8&lt;=Consolidação!H10+Consolidação!K10+Consolidação!N10+Consolidação!Q10+Consolidação!T10+Consolidação!W10+Consolidação!Z10,Consolidação!$Z$4,IF(F8+M8&lt;=Consolidação!H10+Consolidação!K10+Consolidação!N10+Consolidação!Q10+Consolidação!T10+Consolidação!W10+Consolidação!Z10+Consolidação!AC10,Consolidação!$AC$4,IF(F8+M8&lt;=Consolidação!H10+Consolidação!K10+Consolidação!N10+Consolidação!Q10+Consolidação!T10+Consolidação!W10+Consolidação!Z10+Consolidação!AC10+Consolidação!AF10,Consolidação!$AF$4,IF(F8+M8&lt;=Consolidação!H10+Consolidação!K10+Consolidação!N10+Consolidação!Q10+Consolidação!T10+Consolidação!W10+Consolidação!Z10+Consolidação!AC10+Consolidação!AF10+Consolidação!AI10,Consolidação!$AI$4,IF(F8+M8&lt;=Consolidação!H10+Consolidação!K10+Consolidação!N10+Consolidação!Q10+Consolidação!T10+Consolidação!W10+Consolidação!Z10+Consolidação!AC10+Consolidação!AF10+Consolidação!AI10+Consolidação!AL10,Consolidação!$AL$4,IF(F8+M8&lt;=Consolidação!H10+Consolidação!K10+Consolidação!N10+Consolidação!Q10+Consolidação!T10+Consolidação!W10+Consolidação!Z10+Consolidação!AC10+Consolidação!AF10+Consolidação!AI10+Consolidação!AL10+Consolidação!AO10,Consolidação!$AO$4,IF(F8+M8&lt;=Consolidação!H10+Consolidação!K10+Consolidação!N10+Consolidação!Q10+Consolidação!T10+Consolidação!W10+Consolidação!Z10+Consolidação!AC10+Consolidação!AF10+Consolidação!AI10+Consolidação!AL10+Consolidação!AO10+Consolidação!AR10,Consolidação!$AR$4,IF(F8+M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>45383</v>
      </c>
      <c r="Q8" s="318" t="str">
        <f t="shared" si="1"/>
        <v>ü</v>
      </c>
      <c r="R8" s="312"/>
      <c r="S8" s="270">
        <v>19464</v>
      </c>
      <c r="T8" s="314">
        <v>182.88</v>
      </c>
      <c r="U8" s="315"/>
      <c r="V8" s="316">
        <v>45807</v>
      </c>
      <c r="W8" s="317">
        <f>IF(T8=0,"",IF(F8+M8+T8&lt;=Consolidação!H10,Consolidação!$H$4,IF(F8+M8+T8&lt;=Consolidação!H10+Consolidação!K10,Consolidação!$K$4,IF(F8+M8+T8&lt;=Consolidação!H10+Consolidação!K10+Consolidação!N10,Consolidação!$N$4,IF(F8+M8+T8&lt;=Consolidação!H10+Consolidação!K10+Consolidação!N10+Consolidação!Q10,Consolidação!$Q$4,IF(F8+M8+T8&lt;=Consolidação!H10+Consolidação!K10+Consolidação!N10+Consolidação!Q10+Consolidação!T10,Consolidação!$T$4,IF(F8+M8+T8&lt;=Consolidação!H10+Consolidação!K10+Consolidação!N10+Consolidação!Q10+Consolidação!T10+Consolidação!W10,Consolidação!$W$4,IF(F8+M8+T8&lt;=Consolidação!H10+Consolidação!K10+Consolidação!N10+Consolidação!Q10+Consolidação!T10+Consolidação!W10+Consolidação!Z10,Consolidação!$Z$4,IF(F8+M8+T8&lt;=Consolidação!H10+Consolidação!K10+Consolidação!N10+Consolidação!Q10+Consolidação!T10+Consolidação!W10+Consolidação!Z10+Consolidação!AC10,Consolidação!$AC$4,IF(F8+M8+T8&lt;=Consolidação!H10+Consolidação!K10+Consolidação!N10+Consolidação!Q10+Consolidação!T10+Consolidação!W10+Consolidação!Z10+Consolidação!AC10+Consolidação!AF10,Consolidação!$AF$4,IF(F8+M8+T8&lt;=Consolidação!H10+Consolidação!K10+Consolidação!N10+Consolidação!Q10+Consolidação!T10+Consolidação!W10+Consolidação!Z10+Consolidação!AC10+Consolidação!AF10+Consolidação!AI10,Consolidação!$AI$4,IF(F8+M8+T8&lt;=Consolidação!H10+Consolidação!K10+Consolidação!N10+Consolidação!Q10+Consolidação!T10+Consolidação!W10+Consolidação!Z10+Consolidação!AC10+Consolidação!AF10+Consolidação!AI10+Consolidação!AL10,Consolidação!$AL$4,IF(F8+M8+T8&lt;=Consolidação!H10+Consolidação!K10+Consolidação!N10+Consolidação!Q10+Consolidação!T10+Consolidação!W10+Consolidação!Z10+Consolidação!AC10+Consolidação!AF10+Consolidação!AI10+Consolidação!AL10+Consolidação!AO10,Consolidação!$AO$4,IF(F8+M8+T8&lt;=Consolidação!H10+Consolidação!K10+Consolidação!N10+Consolidação!Q10+Consolidação!T10+Consolidação!W10+Consolidação!Z10+Consolidação!AC10+Consolidação!AF10+Consolidação!AI10+Consolidação!AL10+Consolidação!AO10+Consolidação!AR10,Consolidação!$AR$4,IF(F8+M8+T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+M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+T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>45383</v>
      </c>
      <c r="X8" s="318" t="str">
        <f t="shared" si="2"/>
        <v>ü</v>
      </c>
      <c r="Y8" s="312"/>
      <c r="Z8" s="270">
        <v>19433</v>
      </c>
      <c r="AA8" s="314">
        <v>28.489000000000001</v>
      </c>
      <c r="AB8" s="315"/>
      <c r="AC8" s="316">
        <v>45656</v>
      </c>
      <c r="AD8" s="317">
        <f>IF(AA8=0,"",IF(F8+M8+T8+AA8&lt;=Consolidação!H10,Consolidação!$H$4,IF(F8+M8+T8+AA8&lt;=Consolidação!H10+Consolidação!K10,Consolidação!$K$4,IF(F8+M8+T8+AA8&lt;=Consolidação!H10+Consolidação!K10+Consolidação!N10,Consolidação!$N$4,IF(F8+M8+T8+AA8&lt;=Consolidação!H10+Consolidação!K10+Consolidação!N10+Consolidação!Q10,Consolidação!$Q$4,IF(F8+M8+T8+AA8&lt;=Consolidação!H10+Consolidação!K10+Consolidação!N10+Consolidação!Q10+Consolidação!T10,Consolidação!$T$4,IF(F8+M8+T8+AA8&lt;=Consolidação!H10+Consolidação!K10+Consolidação!N10+Consolidação!Q10+Consolidação!T10+Consolidação!W10,Consolidação!$W$4,IF(F8+M8+T8+AA8&lt;=Consolidação!H10+Consolidação!K10+Consolidação!N10+Consolidação!Q10+Consolidação!T10+Consolidação!W10+Consolidação!Z10,Consolidação!$Z$4,IF(F8+M8+T8+AA8&lt;=Consolidação!H10+Consolidação!K10+Consolidação!N10+Consolidação!Q10+Consolidação!T10+Consolidação!W10+Consolidação!Z10+Consolidação!AC10,Consolidação!$AC$4,IF(F8+M8+T8+AA8&lt;=Consolidação!H10+Consolidação!K10+Consolidação!N10+Consolidação!Q10+Consolidação!T10+Consolidação!W10+Consolidação!Z10+Consolidação!AC10+Consolidação!AF10,Consolidação!$AF$4,IF(F8+M8+T8+AA8&lt;=Consolidação!H10+Consolidação!K10+Consolidação!N10+Consolidação!Q10+Consolidação!T10+Consolidação!W10+Consolidação!Z10+Consolidação!AC10+Consolidação!AF10+Consolidação!AI10,Consolidação!$AI$4,IF(F8+M8+T8+AA8&lt;=Consolidação!H10+Consolidação!K10+Consolidação!N10+Consolidação!Q10+Consolidação!T10+Consolidação!W10+Consolidação!Z10+Consolidação!AC10+Consolidação!AF10+Consolidação!AI10+Consolidação!AL10,Consolidação!$AL$4,IF(F8+M8+T8+AA8&lt;=Consolidação!H10+Consolidação!K10+Consolidação!N10+Consolidação!Q10+Consolidação!T10+Consolidação!W10+Consolidação!Z10+Consolidação!AC10+Consolidação!AF10+Consolidação!AI10+Consolidação!AL10+Consolidação!AO10,Consolidação!$AO$4,IF(F8+M8+T8+AA8&lt;=Consolidação!H10+Consolidação!K10+Consolidação!N10+Consolidação!Q10+Consolidação!T10+Consolidação!W10+Consolidação!Z10+Consolidação!AC10+Consolidação!AF10+Consolidação!AI10+Consolidação!AL10+Consolidação!AO10+Consolidação!AR10,Consolidação!#REF!,IF(F8+M8+T8+AA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+M8+T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+T8+AA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>45383</v>
      </c>
      <c r="AE8" s="318" t="str">
        <f t="shared" si="3"/>
        <v>ü</v>
      </c>
      <c r="AF8" s="312"/>
      <c r="AG8" s="270"/>
      <c r="AH8" s="314"/>
      <c r="AI8" s="315"/>
      <c r="AJ8" s="316"/>
      <c r="AK8" s="317" t="str">
        <f>IF(AH8=0,"",IF(F8+M8+T8+AA8+AH8&lt;=Consolidação!H10,Consolidação!$H$4,IF(F8+M8+T8+AA8+AH8&lt;=Consolidação!H10+Consolidação!K10,Consolidação!$K$4,IF(F8+M8+T8+AA8+AH8&lt;=Consolidação!H10+Consolidação!K10+Consolidação!N10,Consolidação!$N$4,IF(F8+M8+T8+AA8+AH8&lt;=Consolidação!H10+Consolidação!K10+Consolidação!N10+Consolidação!Q10,Consolidação!$Q$4,IF(F8+M8+T8+AA8+AH8&lt;=Consolidação!H10+Consolidação!K10+Consolidação!N10+Consolidação!Q10+Consolidação!T10,Consolidação!$T$4,IF(F8+M8+T8+AA8+AH8&lt;=Consolidação!H10+Consolidação!K10+Consolidação!N10+Consolidação!Q10+Consolidação!T10+Consolidação!W10,Consolidação!$W$4,IF(F8+M8+T8+AA8+AH8&lt;=Consolidação!H10+Consolidação!K10+Consolidação!N10+Consolidação!Q10+Consolidação!T10+Consolidação!W10+Consolidação!Z10,Consolidação!$Z$4,IF(F8+M8+T8+AA8+AH8&lt;=Consolidação!H10+Consolidação!K10+Consolidação!N10+Consolidação!Q10+Consolidação!T10+Consolidação!W10+Consolidação!Z10+Consolidação!AC10,Consolidação!$AC$4,IF(F8+M8+T8+AA8+AH8&lt;=Consolidação!H10+Consolidação!K10+Consolidação!N10+Consolidação!Q10+Consolidação!T10+Consolidação!W10+Consolidação!Z10+Consolidação!AC10+Consolidação!AF10,Consolidação!$AF$4,IF(F8+M8+T8+AA8+AH8&lt;=Consolidação!H10+Consolidação!K10+Consolidação!N10+Consolidação!Q10+Consolidação!T10+Consolidação!W10+Consolidação!Z10+Consolidação!AC10+Consolidação!AF10+Consolidação!AI10,Consolidação!$AI$4,IF(F8+M8+T8+AA8+AH8&lt;=Consolidação!H10+Consolidação!K10+Consolidação!N10+Consolidação!Q10+Consolidação!T10+Consolidação!W10+Consolidação!Z10+Consolidação!AC10+Consolidação!AF10+Consolidação!AI10+Consolidação!AL10,Consolidação!$AL$4,IF(F8+M8+T8+AA8+AH8&lt;=Consolidação!H10+Consolidação!K10+Consolidação!N10+Consolidação!Q10+Consolidação!T10+Consolidação!W10+Consolidação!Z10+Consolidação!AC10+Consolidação!AF10+Consolidação!AI10+Consolidação!AL10+Consolidação!AO10,Consolidação!$AO$4,IF(F8+M8+T8+AA8+AH8&lt;=Consolidação!H10+Consolidação!K10+Consolidação!N10+Consolidação!Q10+Consolidação!T10+Consolidação!W10+Consolidação!Z10+Consolidação!AC10+Consolidação!AF10+Consolidação!AI10+Consolidação!AL10+Consolidação!AO10+Consolidação!AR10,Consolidação!$AR$4,IF(F8+M8+T8+AA8+AH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+M8+T8+AA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+T8+AA8+AH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/>
      </c>
      <c r="AL8" s="318" t="str">
        <f t="shared" si="4"/>
        <v/>
      </c>
      <c r="AM8" s="312"/>
      <c r="AN8" s="270"/>
      <c r="AO8" s="314"/>
      <c r="AP8" s="315"/>
      <c r="AQ8" s="316"/>
      <c r="AR8" s="317" t="str">
        <f>IF(AO8=0,"",IF(F8+M8+T8+AA8+AH8+AO8&lt;=Consolidação!H10,Consolidação!$H$4,IF(F8+M8+T8+AA8+AH8+AO8&lt;=Consolidação!H10+Consolidação!K10,Consolidação!$K$4,IF(F8+M8+T8+AA8+AH8+AO8&lt;=Consolidação!H10+Consolidação!K10+Consolidação!N10,Consolidação!$N$4,IF(F8+M8+T8+AA8+AH8+AO8&lt;=Consolidação!H10+Consolidação!K10+Consolidação!N10+Consolidação!Q10,Consolidação!$Q$4,IF(F8+M8+T8+AA8+AH8+AO8&lt;=Consolidação!H10+Consolidação!K10+Consolidação!N10+Consolidação!Q10+Consolidação!T10,Consolidação!$T$4,IF(F8+M8+T8+AA8+AH8+AO8&lt;=Consolidação!H10+Consolidação!K10+Consolidação!N10+Consolidação!Q10+Consolidação!T10+Consolidação!W10,Consolidação!$W$4,IF(F8+M8+T8+AA8+AH8+AO8&lt;=Consolidação!H10+Consolidação!K10+Consolidação!N10+Consolidação!Q10+Consolidação!T10+Consolidação!W10+Consolidação!Z10,Consolidação!$Z$4,IF(F8+M8+T8+AA8+AH8+AO8&lt;=Consolidação!H10+Consolidação!K10+Consolidação!N10+Consolidação!Q10+Consolidação!T10+Consolidação!W10+Consolidação!Z10+Consolidação!AC10,Consolidação!$AC$4,IF(F8+M8+T8+AA8+AH8+AO8&lt;=Consolidação!H10+Consolidação!K10+Consolidação!N10+Consolidação!Q10+Consolidação!T10+Consolidação!W10+Consolidação!Z10+Consolidação!AC10+Consolidação!AF10,Consolidação!$AF$4,IF(F8+M8+T8+AA8+AH8+AO8&lt;=Consolidação!H10+Consolidação!K10+Consolidação!N10+Consolidação!Q10+Consolidação!T10+Consolidação!W10+Consolidação!Z10+Consolidação!AC10+Consolidação!AF10+Consolidação!AI10,Consolidação!$AI$4,IF(F8+M8+T8+AA8+AH8+AO8&lt;=Consolidação!H10+Consolidação!K10+Consolidação!N10+Consolidação!Q10+Consolidação!T10+Consolidação!W10+Consolidação!Z10+Consolidação!AC10+Consolidação!AF10+Consolidação!AI10+Consolidação!AL10,Consolidação!$AL$4,IF(F8+M8+T8+AA8+AH8+AO8&lt;=Consolidação!H10+Consolidação!K10+Consolidação!N10+Consolidação!Q10+Consolidação!T10+Consolidação!W10+Consolidação!Z10+Consolidação!AC10+Consolidação!AF10+Consolidação!AI10+Consolidação!AL10+Consolidação!AO10,Consolidação!$AO$4,IF(F8+M8+T8+AA8+AH8+AO8&lt;=Consolidação!H10+Consolidação!K10+Consolidação!N10+Consolidação!Q10+Consolidação!T10+Consolidação!W10+Consolidação!Z10+Consolidação!AC10+Consolidação!AF10+Consolidação!AI10+Consolidação!AL10+Consolidação!AO10+Consolidação!AR10,Consolidação!$AR$4,IF(F8+M8+T8+AA8+AH8+AO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+M8+T8+AA8+AH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+T8+AA8+AH8+AO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/>
      </c>
      <c r="AS8" s="318" t="str">
        <f t="shared" si="5"/>
        <v/>
      </c>
      <c r="AT8" s="312"/>
      <c r="AU8" s="270"/>
      <c r="AV8" s="314"/>
      <c r="AW8" s="315"/>
      <c r="AX8" s="316"/>
      <c r="AY8" s="317" t="str">
        <f>IF(AV8=0,"",IF(F8+M8+T8+AA8+AH8+AO8+AV8&lt;=Consolidação!H10,Consolidação!$H$4,IF(F8+M8+T8+AA8+AH8+AO8+AV8&lt;=Consolidação!H10+Consolidação!K10,Consolidação!$K$4,IF(F8+M8+T8+AA8+AH8+AO8+AV8&lt;=Consolidação!H10+Consolidação!K10+Consolidação!N10,Consolidação!$N$4,IF(F8+M8+T8+AA8+AH8+AO8+AV8&lt;=Consolidação!H10+Consolidação!K10+Consolidação!N10+Consolidação!Q10,Consolidação!$Q$4,IF(F8+M8+T8+AA8+AH8+AO8+AV8&lt;=Consolidação!H10+Consolidação!K10+Consolidação!N10+Consolidação!Q10+Consolidação!T10,Consolidação!$T$4,IF(F8+M8+T8+AA8+AH8+AO8+AV8&lt;=Consolidação!H10+Consolidação!K10+Consolidação!N10+Consolidação!Q10+Consolidação!T10+Consolidação!W10,Consolidação!$W$4,IF(F8+M8+T8+AA8+AH8+AO8+AV8&lt;=Consolidação!H10+Consolidação!K10+Consolidação!N10+Consolidação!Q10+Consolidação!T10+Consolidação!W10+Consolidação!Z10,Consolidação!$Z$4,IF(F8+M8+T8+AA8+AH8+AO8+AV8&lt;=Consolidação!H10+Consolidação!K10+Consolidação!N10+Consolidação!Q10+Consolidação!T10+Consolidação!W10+Consolidação!Z10+Consolidação!AC10,Consolidação!$AC$4,IF(F8+M8+T8+AA8+AH8+AO8+AV8&lt;=Consolidação!H10+Consolidação!K10+Consolidação!N10+Consolidação!Q10+Consolidação!T10+Consolidação!W10+Consolidação!Z10+Consolidação!AC10+Consolidação!AF10,Consolidação!$AF$4,IF(F8+M8+T8+AA8+AH8+AO8+AV8&lt;=Consolidação!H10+Consolidação!K10+Consolidação!N10+Consolidação!Q10+Consolidação!T10+Consolidação!W10+Consolidação!Z10+Consolidação!AC10+Consolidação!AF10+Consolidação!AI10,Consolidação!$AI$4,IF(F8+M8+T8+AA8+AH8+AO8+AV8&lt;=Consolidação!H10+Consolidação!K10+Consolidação!N10+Consolidação!Q10+Consolidação!T10+Consolidação!W10+Consolidação!Z10+Consolidação!AC10+Consolidação!AF10+Consolidação!AI10+Consolidação!AL10,Consolidação!$AL$4,IF(F8+M8+T8+AA8+AH8+AO8+AV8&lt;=Consolidação!H10+Consolidação!K10+Consolidação!N10+Consolidação!Q10+Consolidação!T10+Consolidação!W10+Consolidação!Z10+Consolidação!AC10+Consolidação!AF10+Consolidação!AI10+Consolidação!AL10+Consolidação!AO10,Consolidação!$AO$4,IF(F8+M8+T8+AA8+AH8+AO8+AV8&lt;=Consolidação!H10+Consolidação!K10+Consolidação!N10+Consolidação!Q10+Consolidação!T10+Consolidação!W10+Consolidação!Z10+Consolidação!AC10+Consolidação!AF10+Consolidação!AI10+Consolidação!AL10+Consolidação!AO10+Consolidação!AR10,Consolidação!$AR$4,IF(F8+M8+T8+AA8+AH8+AO8+AV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+M8+T8+AA8+AH8+AO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+T8+AA8+AH8+AO8+AV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/>
      </c>
      <c r="AZ8" s="318" t="str">
        <f t="shared" si="6"/>
        <v/>
      </c>
      <c r="BA8" s="312"/>
      <c r="BB8" s="270"/>
      <c r="BC8" s="314"/>
      <c r="BD8" s="315"/>
      <c r="BE8" s="316"/>
      <c r="BF8" s="317" t="str">
        <f>IF(BC8=0,"",IF(F8+M8+T8+AA8+AH8+AO8+AV8+BC8&lt;=Consolidação!H10,Consolidação!$H$4,IF(F8+M8+T8+AA8+AH8+AO8+AV8+BC8&lt;=Consolidação!H10+Consolidação!K10,Consolidação!$K$4,IF(F8+M8+T8+AA8+AH8+AO8+AV8+BC8&lt;=Consolidação!H10+Consolidação!K10+Consolidação!N10,Consolidação!$N$4,IF(F8+M8+T8+AA8+AH8+AO8+AV8+BC8&lt;=Consolidação!H10+Consolidação!K10+Consolidação!N10+Consolidação!Q10,Consolidação!$Q$4,IF(F8+M8+T8+AA8+AH8+AO8+AV8+BC8&lt;=Consolidação!H10+Consolidação!K10+Consolidação!N10+Consolidação!Q10+Consolidação!T10,Consolidação!$T$4,IF(F8+M8+T8+AA8+AH8+AO8+AV8+BC8&lt;=Consolidação!H10+Consolidação!K10+Consolidação!N10+Consolidação!Q10+Consolidação!T10+Consolidação!W10,Consolidação!$W$4,IF(F8+M8+T8+AA8+AH8+AO8+AV8+BC8&lt;=Consolidação!H10+Consolidação!K10+Consolidação!N10+Consolidação!Q10+Consolidação!T10+Consolidação!W10+Consolidação!Z10,Consolidação!$Z$4,IF(F8+M8+T8+AA8+AH8+AO8+AV8+BC8&lt;=Consolidação!H10+Consolidação!K10+Consolidação!N10+Consolidação!Q10+Consolidação!T10+Consolidação!W10+Consolidação!Z10+Consolidação!AC10,Consolidação!$AC$4,IF(F8+M8+T8+AA8+AH8+AO8+AV8+BC8&lt;=Consolidação!H10+Consolidação!K10+Consolidação!N10+Consolidação!Q10+Consolidação!T10+Consolidação!W10+Consolidação!Z10+Consolidação!AC10+Consolidação!AF10,Consolidação!$AF$4,IF(F8+M8+T8+AA8+AH8+AO8+AV8+BC8&lt;=Consolidação!H10+Consolidação!K10+Consolidação!N10+Consolidação!Q10+Consolidação!T10+Consolidação!W10+Consolidação!Z10+Consolidação!AC10+Consolidação!AF10+Consolidação!AI10,Consolidação!$AI$4,IF(F8+M8+T8+AA8+AH8+AO8+AV8+BC8&lt;=Consolidação!H10+Consolidação!K10+Consolidação!N10+Consolidação!Q10+Consolidação!T10+Consolidação!W10+Consolidação!Z10+Consolidação!AC10+Consolidação!AF10+Consolidação!AI10+Consolidação!AL10,Consolidação!$AL$4,IF(F8+M8+T8+AA8+AH8+AO8+AV8+BC8&lt;=Consolidação!H10+Consolidação!K10+Consolidação!N10+Consolidação!Q10+Consolidação!T10+Consolidação!W10+Consolidação!Z10+Consolidação!AC10+Consolidação!AF10+Consolidação!AI10+Consolidação!AL10+Consolidação!AO10,Consolidação!$AO$4,IF(F8+M8+T8+AA8+AH8+AO8+AV8+BC8&lt;=Consolidação!H10+Consolidação!K10+Consolidação!N10+Consolidação!Q10+Consolidação!T10+Consolidação!W10+Consolidação!Z10+Consolidação!AC10+Consolidação!AF10+Consolidação!AI10+Consolidação!AL10+Consolidação!AO10+Consolidação!AR10,Consolidação!$AR$4,IF(F8+M8+T8+AA8+AH8+AO8+AV8+BC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+M8+T8+AA8+AH8+AO8+AV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+T8+AA8+AH8+AO8+AV8+BC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/>
      </c>
      <c r="BG8" s="318" t="str">
        <f t="shared" si="7"/>
        <v/>
      </c>
      <c r="BH8" s="312"/>
      <c r="BI8" s="270"/>
      <c r="BJ8" s="314"/>
      <c r="BK8" s="315"/>
      <c r="BL8" s="316"/>
      <c r="BM8" s="317" t="str">
        <f>IF(BJ8=0,"",IF(F8+M8+T8+AA8+AH8+AO8+AV8+BC8+BJ8&lt;=Consolidação!H10,Consolidação!$H$4,IF(F8+M8+T8+AA8+AH8+AO8+AV8+BC8+BJ8&lt;=Consolidação!H10+Consolidação!K10,Consolidação!$K$4,IF(F8+M8+T8+AA8+AH8+AO8+AV8+BC8+BJ8&lt;=Consolidação!H10+Consolidação!K10+Consolidação!N10,Consolidação!$N$4,IF(F8+M8+T8+AA8+AH8+AO8+AV8+BC8+BJ8&lt;=Consolidação!H10+Consolidação!K10+Consolidação!N10+Consolidação!Q10,Consolidação!$Q$4,IF(F8+M8+T8+AA8+AH8+AO8+AV8+BC8+BJ8&lt;=Consolidação!H10+Consolidação!K10+Consolidação!N10+Consolidação!Q10+Consolidação!T10,Consolidação!$T$4,IF(F8+M8+T8+AA8+AH8+AO8+AV8+BC8+BJ8&lt;=Consolidação!H10+Consolidação!K10+Consolidação!N10+Consolidação!Q10+Consolidação!T10+Consolidação!W10,Consolidação!$W$4,IF(F8+M8+T8+AA8+AH8+AO8+AV8+BC8+BJ8&lt;=Consolidação!H10+Consolidação!K10+Consolidação!N10+Consolidação!Q10+Consolidação!T10+Consolidação!W10+Consolidação!Z10,Consolidação!$Z$4,IF(F8+M8+T8+AA8+AH8+AO8+AV8+BC8+BJ8&lt;=Consolidação!H10+Consolidação!K10+Consolidação!N10+Consolidação!Q10+Consolidação!T10+Consolidação!W10+Consolidação!Z10+Consolidação!AC10,Consolidação!$AC$4,IF(F8+M8+T8+AA8+AH8+AO8+AV8+BC8+BJ8&lt;=Consolidação!H10+Consolidação!K10+Consolidação!N10+Consolidação!Q10+Consolidação!T10+Consolidação!W10+Consolidação!Z10+Consolidação!AC10+Consolidação!AF10,Consolidação!$AF$4,IF(F8+M8+T8+AA8+AH8+AO8+AV8+BC8+BJ8&lt;=Consolidação!H10+Consolidação!K10+Consolidação!N10+Consolidação!Q10+Consolidação!T10+Consolidação!W10+Consolidação!Z10+Consolidação!AC10+Consolidação!AF10+Consolidação!AI10,Consolidação!$AI$4,IF(F8+M8+T8+AA8+AH8+AO8+AV8+BC8+BJ8&lt;=Consolidação!H10+Consolidação!K10+Consolidação!N10+Consolidação!Q10+Consolidação!T10+Consolidação!W10+Consolidação!Z10+Consolidação!AC10+Consolidação!AF10+Consolidação!AI10+Consolidação!AL10,Consolidação!$AL$4,IF(F8+M8+T8+AA8+AH8+AO8+AV8+BC8+BJ8&lt;=Consolidação!H10+Consolidação!K10+Consolidação!N10+Consolidação!Q10+Consolidação!T10+Consolidação!W10+Consolidação!Z10+Consolidação!AC10+Consolidação!AF10+Consolidação!AI10+Consolidação!AL10+Consolidação!AO10,Consolidação!$AO$4,IF(F8+M8+T8+AA8+AH8+AO8+AV8+BC8+BJ8&lt;=Consolidação!H10+Consolidação!K10+Consolidação!N10+Consolidação!Q10+Consolidação!T10+Consolidação!W10+Consolidação!Z10+Consolidação!AC10+Consolidação!AF10+Consolidação!AI10+Consolidação!AL10+Consolidação!AO10+Consolidação!AR10,Consolidação!$AR$4,IF(F8+M8+T8+AA8+AH8+AO8+AV8+BC8+BJ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+M8+T8+AA8+AH8+AO8+AV8+BC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+T8+AA8+AH8+AO8+AV8+BC8+BJ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/>
      </c>
      <c r="BN8" s="318" t="str">
        <f t="shared" si="8"/>
        <v/>
      </c>
      <c r="BO8" s="312"/>
      <c r="BP8" s="270"/>
      <c r="BQ8" s="314"/>
      <c r="BR8" s="315"/>
      <c r="BS8" s="316"/>
      <c r="BT8" s="317" t="str">
        <f>IF(BQ8=0,"",IF(F8+M8+T8+AA8+AH8+AO8+AV8+BC8+BJ8+BQ8&lt;=Consolidação!H10,Consolidação!$H$4,IF(F8+M8+T8+AA8+AH8+AO8+AV8+BC8+BJ8+BQ8&lt;=Consolidação!H10+Consolidação!K10,Consolidação!$K$4,IF(F8+M8+T8+AA8+AH8+AO8+AV8+BC8+BJ8+BQ8&lt;=Consolidação!H10+Consolidação!K10+Consolidação!N10,Consolidação!$N$4,IF(F8+M8+T8+AA8+AH8+AO8+AV8+BC8+BJ8+BQ8&lt;=Consolidação!H10+Consolidação!K10+Consolidação!N10+Consolidação!Q10,Consolidação!$Q$4,IF(F8+M8+T8+AA8+AH8+AO8+AV8+BC8+BJ8+BQ8&lt;=Consolidação!H10+Consolidação!K10+Consolidação!N10+Consolidação!Q10+Consolidação!T10,Consolidação!$T$4,IF(F8+M8+T8+AA8+AH8+AO8+AV8+BC8+BJ8+BQ8&lt;=Consolidação!H10+Consolidação!K10+Consolidação!N10+Consolidação!Q10+Consolidação!T10+Consolidação!W10,Consolidação!$W$4,IF(F8+M8+T8+AA8+AH8+AO8+AV8+BC8+BJ8+BQ8&lt;=Consolidação!H10+Consolidação!K10+Consolidação!N10+Consolidação!Q10+Consolidação!T10+Consolidação!W10+Consolidação!Z10,Consolidação!$Z$4,IF(F8+M8+T8+AA8+AH8+AO8+AV8+BC8+BJ8+BQ8&lt;=Consolidação!H10+Consolidação!K10+Consolidação!N10+Consolidação!Q10+Consolidação!T10+Consolidação!W10+Consolidação!Z10+Consolidação!AC10,Consolidação!$AC$4,IF(F8+M8+T8+AA8+AH8+AO8+AV8+BC8+BJ8+BQ8&lt;=Consolidação!H10+Consolidação!K10+Consolidação!N10+Consolidação!Q10+Consolidação!T10+Consolidação!W10+Consolidação!Z10+Consolidação!AC10+Consolidação!AF10,Consolidação!$AF$4,IF(F8+M8+T8+AA8+AH8+AO8+AV8+BC8+BJ8+BQ8&lt;=Consolidação!H10+Consolidação!K10+Consolidação!N10+Consolidação!Q10+Consolidação!T10+Consolidação!W10+Consolidação!Z10+Consolidação!AC10+Consolidação!AF10+Consolidação!AI10,Consolidação!$AI$4,IF(F8+M8+T8+AA8+AH8+AO8+AV8+BC8+BJ8+BQ8&lt;=Consolidação!H10+Consolidação!K10+Consolidação!N10+Consolidação!Q10+Consolidação!T10+Consolidação!W10+Consolidação!Z10+Consolidação!AC10+Consolidação!AF10+Consolidação!AI10+Consolidação!AL10,Consolidação!$AL$4,IF(F8+M8+T8+AA8+AH8+AO8+AV8+BC8+BJ8+BQ8&lt;=Consolidação!H10+Consolidação!K10+Consolidação!N10+Consolidação!Q10+Consolidação!T10+Consolidação!W10+Consolidação!Z10+Consolidação!AC10+Consolidação!AF10+Consolidação!AI10+Consolidação!AL10+Consolidação!AO10,Consolidação!$AO$4,IF(F8+M8+T8+AA8+AH8+AO8+AV8+BC8+BJ8+BQ8&lt;=Consolidação!H10+Consolidação!K10+Consolidação!N10+Consolidação!Q10+Consolidação!T10+Consolidação!W10+Consolidação!Z10+Consolidação!AC10+Consolidação!AF10+Consolidação!AI10+Consolidação!AL10+Consolidação!AO10+Consolidação!AR10,Consolidação!$AR$4,IF(F8+M8+T8+AA8+AH8+AO8+AV8+BC8+BJ8+BQ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+M8+T8+AA8+AH8+AO8+AV8+BC8+BJ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+T8+AA8+AH8+AO8+AV8+BC8+BJ8+BQ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/>
      </c>
      <c r="BU8" s="318" t="str">
        <f t="shared" si="9"/>
        <v/>
      </c>
      <c r="BV8" s="312"/>
      <c r="BW8" s="270"/>
      <c r="BX8" s="314"/>
      <c r="BY8" s="315"/>
      <c r="BZ8" s="316"/>
      <c r="CA8" s="317" t="str">
        <f>IF(BX8=0,"",IF(F8+M8+T8+AA8+AH8+AO8+AV8+BC8+BJ8+BQ8+BX8&lt;=Consolidação!H10,Consolidação!$H$4,IF(F8+M8+T8+AA8+AH8+AO8+AV8+BC8+BJ8+BQ8+BX8&lt;=Consolidação!H10+Consolidação!K10,Consolidação!$K$4,IF(F8+M8+T8+AA8+AH8+AO8+AV8+BC8+BJ8+BQ8+BX8&lt;=Consolidação!H10+Consolidação!K10+Consolidação!N10,Consolidação!$N$4,IF(F8+M8+T8+AA8+AH8+AO8+AV8+BC8+BJ8+BQ8+BX8&lt;=Consolidação!H10+Consolidação!K10+Consolidação!N10+Consolidação!Q10,Consolidação!$Q$4,IF(F8+M8+T8+AA8+AH8+AO8+AV8+BC8+BJ8+BQ8+BX8&lt;=Consolidação!H10+Consolidação!K10+Consolidação!N10+Consolidação!Q10+Consolidação!T10,Consolidação!$T$4,IF(F8+M8+T8+AA8+AH8+AO8+AV8+BC8+BJ8+BQ8+BX8&lt;=Consolidação!H10+Consolidação!K10+Consolidação!N10+Consolidação!Q10+Consolidação!T10+Consolidação!W10,Consolidação!$W$4,IF(F8+M8+T8+AA8+AH8+AO8+AV8+BC8+BJ8+BQ8+BX8&lt;=Consolidação!H10+Consolidação!K10+Consolidação!N10+Consolidação!Q10+Consolidação!T10+Consolidação!W10+Consolidação!Z10,Consolidação!$Z$4,IF(F8+M8+T8+AA8+AH8+AO8+AV8+BC8+BJ8+BQ8+BX8&lt;=Consolidação!H10+Consolidação!K10+Consolidação!N10+Consolidação!Q10+Consolidação!T10+Consolidação!W10+Consolidação!Z10+Consolidação!AC10,Consolidação!$AC$4,IF(F8+M8+T8+AA8+AH8+AO8+AV8+BC8+BJ8+BQ8+BX8&lt;=Consolidação!H10+Consolidação!K10+Consolidação!N10+Consolidação!Q10+Consolidação!T10+Consolidação!W10+Consolidação!Z10+Consolidação!AC10+Consolidação!AF10,Consolidação!$AF$4,IF(F8+M8+T8+AA8+AH8+AO8+AV8+BC8+BJ8+BQ8+BX8&lt;=Consolidação!H10+Consolidação!K10+Consolidação!N10+Consolidação!Q10+Consolidação!T10+Consolidação!W10+Consolidação!Z10+Consolidação!AC10+Consolidação!AF10+Consolidação!AI10,Consolidação!$AI$4,IF(F8+M8+T8+AA8+AH8+AO8+AV8+BC8+BJ8+BQ8+BX8&lt;=Consolidação!H10+Consolidação!K10+Consolidação!N10+Consolidação!Q10+Consolidação!T10+Consolidação!W10+Consolidação!Z10+Consolidação!AC10+Consolidação!AF10+Consolidação!AI10+Consolidação!AL10,Consolidação!$AL$4,IF(F8+M8+T8+AA8+AH8+AO8+AV8+BC8+BJ8+BQ8+BX8&lt;=Consolidação!H10+Consolidação!K10+Consolidação!N10+Consolidação!Q10+Consolidação!T10+Consolidação!W10+Consolidação!Z10+Consolidação!AC10+Consolidação!AF10+Consolidação!AI10+Consolidação!AL10+Consolidação!AO10,Consolidação!$AO$4,IF(F8+M8+T8+AA8+AH8+AO8+AV8+BC8+BJ8+BQ8+BX8&lt;=Consolidação!H10+Consolidação!K10+Consolidação!N10+Consolidação!Q10+Consolidação!T10+Consolidação!W10+Consolidação!Z10+Consolidação!AC10+Consolidação!AF10+Consolidação!AI10+Consolidação!AL10+Consolidação!AO10+Consolidação!AR10,Consolidação!$AR$4,IF(F8+M8+T8+AA8+AH8+AO8+AV8+BC8+BJ8+BQ8+BX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+M8+T8+AA8+AH8+AO8+AV8+BC8+BJ8+BQ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+T8+AA8+AH8+AO8+AV8+BC8+BJ8+BQ8+BX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/>
      </c>
      <c r="CB8" s="318" t="str">
        <f t="shared" si="10"/>
        <v/>
      </c>
      <c r="CC8" s="312"/>
      <c r="CD8" s="270"/>
      <c r="CE8" s="314"/>
      <c r="CF8" s="315"/>
      <c r="CG8" s="316"/>
      <c r="CH8" s="317" t="str">
        <f>IF(CE8=0,"",IF(F8+M8+T8+AA8+AH8+AO8+AV8+BC8+BJ8+BQ8+BX8+CE8&lt;=Consolidação!H10,Consolidação!$H$4,IF(F8+M8+T8+AA8+AH8+AO8+AV8+BC8+BJ8+BQ8+BX8+CE8&lt;=Consolidação!H10+Consolidação!K10,Consolidação!$K$4,IF(F8+M8+T8+AA8+AH8+AO8+AV8+BC8+BJ8+BQ8+BX8+CE8&lt;=Consolidação!H10+Consolidação!K10+Consolidação!N10,Consolidação!$N$4,IF(F8+M8+T8+AA8+AH8+AO8+AV8+BC8+BJ8+BQ8+BX8+CE8&lt;=Consolidação!H10+Consolidação!K10+Consolidação!N10+Consolidação!Q10,Consolidação!$Q$4,IF(F8+M8+T8+AA8+AH8+AO8+AV8+BC8+BJ8+BQ8+BX8+CE8&lt;=Consolidação!H10+Consolidação!K10+Consolidação!N10+Consolidação!Q10+Consolidação!T10,Consolidação!$T$4,IF(F8+M8+T8+AA8+AH8+AO8+AV8+BC8+BJ8+BQ8+BX8+CE8&lt;=Consolidação!H10+Consolidação!K10+Consolidação!N10+Consolidação!Q10+Consolidação!T10+Consolidação!W10,Consolidação!$W$4,IF(F8+M8+T8+AA8+AH8+AO8+AV8+BC8+BJ8+BQ8+BX8+CE8&lt;=Consolidação!H10+Consolidação!K10+Consolidação!N10+Consolidação!Q10+Consolidação!T10+Consolidação!W10+Consolidação!Z10,Consolidação!$Z$4,IF(F8+M8+T8+AA8+AH8+AO8+AV8+BC8+BJ8+BQ8+BX8+CE8&lt;=Consolidação!H10+Consolidação!K10+Consolidação!N10+Consolidação!Q10+Consolidação!T10+Consolidação!W10+Consolidação!Z10+Consolidação!AC10,Consolidação!$AC$4,IF(F8+M8+T8+AA8+AH8+AO8+AV8+BC8+BJ8+BQ8+BX8+CE8&lt;=Consolidação!H10+Consolidação!K10+Consolidação!N10+Consolidação!Q10+Consolidação!T10+Consolidação!W10+Consolidação!Z10+Consolidação!AC10+Consolidação!AF10,Consolidação!$AF$4,IF(F8+M8+T8+AA8+AH8+AO8+AV8+BC8+BJ8+BQ8+BX8+CE8&lt;=Consolidação!H10+Consolidação!K10+Consolidação!N10+Consolidação!Q10+Consolidação!T10+Consolidação!W10+Consolidação!Z10+Consolidação!AC10+Consolidação!AF10+Consolidação!AI10,Consolidação!$AI$4,IF(F8+M8+T8+AA8+AH8+AO8+AV8+BC8+BJ8+BQ8+BX8+CE8&lt;=Consolidação!H10+Consolidação!K10+Consolidação!N10+Consolidação!Q10+Consolidação!T10+Consolidação!W10+Consolidação!Z10+Consolidação!AC10+Consolidação!AF10+Consolidação!AI10+Consolidação!AL10,Consolidação!$AL$4,IF(F8+M8+T8+AA8+AH8+AO8+AV8+BC8+BJ8+BQ8+BX8+CE8&lt;=Consolidação!H10+Consolidação!K10+Consolidação!N10+Consolidação!Q10+Consolidação!T10+Consolidação!W10+Consolidação!Z10+Consolidação!AC10+Consolidação!AF10+Consolidação!AI10+Consolidação!AL10+Consolidação!AO10,Consolidação!$AO$4,IF(F8+M8+T8+AA8+AH8+AO8+AV8+BC8+BJ8+BQ8+BX8+CE8&lt;=Consolidação!H10+Consolidação!K10+Consolidação!N10+Consolidação!Q10+Consolidação!T10+Consolidação!W10+Consolidação!Z10+Consolidação!AC10+Consolidação!AF10+Consolidação!AI10+Consolidação!AL10+Consolidação!AO10+Consolidação!AR10,Consolidação!$AR$4,IF(F8+M8+T8+AA8+AH8+AO8+AV8+BC8+BJ8+BQ8+BX8+CE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+M8+T8+AA8+AH8+AO8+AV8+BC8+BJ8+BQ8+BX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+T8+AA8+AH8+AO8+AV8+BC8+BJ8+BQ8+BX8+CE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/>
      </c>
      <c r="CI8" s="318" t="str">
        <f t="shared" si="11"/>
        <v/>
      </c>
      <c r="CJ8" s="312"/>
      <c r="CK8" s="270"/>
      <c r="CL8" s="314"/>
      <c r="CM8" s="315"/>
      <c r="CN8" s="316"/>
      <c r="CO8" s="317" t="str">
        <f>IF(CL8=0,"",IF(F8+M8+T8+AA8+AH8+AO8+AV8+BC8+BJ8+BQ8+BX8+CE8+CL8&lt;=Consolidação!H10,Consolidação!$H$4,IF(F8+M8+T8+AA8+AH8+AO8+AV8+BC8+BJ8+BQ8+BX8+CE8+CL8&lt;=Consolidação!H10+Consolidação!K10,Consolidação!$K$4,IF(F8+M8+T8+AA8+AH8+AO8+AV8+BC8+BJ8+BQ8+BX8+CE8+CL8&lt;=Consolidação!H10+Consolidação!K10+Consolidação!N10,Consolidação!$N$4,IF(F8+M8+T8+AA8+AH8+AO8+AV8+BC8+BJ8+BQ8+BX8+CE8+CL8&lt;=Consolidação!H10+Consolidação!K10+Consolidação!N10+Consolidação!Q10,Consolidação!$Q$4,IF(F8+M8+T8+AA8+AH8+AO8+AV8+BC8+BJ8+BQ8+BX8+CE8+CL8&lt;=Consolidação!H10+Consolidação!K10+Consolidação!N10+Consolidação!Q10+Consolidação!T10,Consolidação!$T$4,IF(F8+M8+T8+AA8+AH8+AO8+AV8+BC8+BJ8+BQ8+BX8+CE8+CL8&lt;=Consolidação!H10+Consolidação!K10+Consolidação!N10+Consolidação!Q10+Consolidação!T10+Consolidação!W10,Consolidação!$W$4,IF(F8+M8+T8+AA8+AH8+AO8+AV8+BC8+BJ8+BQ8+BX8+CE8+CL8&lt;=Consolidação!H10+Consolidação!K10+Consolidação!N10+Consolidação!Q10+Consolidação!T10+Consolidação!W10+Consolidação!Z10,Consolidação!$Z$4,IF(F8+M8+T8+AA8+AH8+AO8+AV8+BC8+BJ8+BQ8+BX8+CE8+CL8&lt;=Consolidação!H10+Consolidação!K10+Consolidação!N10+Consolidação!Q10+Consolidação!T10+Consolidação!W10+Consolidação!Z10+Consolidação!AC10,Consolidação!$AC$4,IF(F8+M8+T8+AA8+AH8+AO8+AV8+BC8+BJ8+BQ8+BX8+CE8+CL8&lt;=Consolidação!H10+Consolidação!K10+Consolidação!N10+Consolidação!Q10+Consolidação!T10+Consolidação!W10+Consolidação!Z10+Consolidação!AC10+Consolidação!AF10,Consolidação!$AF$4,IF(F8+M8+T8+AA8+AH8+AO8+AV8+BC8+BJ8+BQ8+BX8+CE8+CL8&lt;=Consolidação!H10+Consolidação!K10+Consolidação!N10+Consolidação!Q10+Consolidação!T10+Consolidação!W10+Consolidação!Z10+Consolidação!AC10+Consolidação!AF10+Consolidação!AI10,Consolidação!$AI$4,IF(F8+M8+T8+AA8+AH8+AO8+AV8+BC8+BJ8+BQ8+BX8+CE8+CL8&lt;=Consolidação!H10+Consolidação!K10+Consolidação!N10+Consolidação!Q10+Consolidação!T10+Consolidação!W10+Consolidação!Z10+Consolidação!AC10+Consolidação!AF10+Consolidação!AI10+Consolidação!AL10,Consolidação!$AL$4,IF(F8+M8+T8+AA8+AH8+AO8+AV8+BC8+BJ8+BQ8+BX8+CE8+CL8&lt;=Consolidação!H10+Consolidação!K10+Consolidação!N10+Consolidação!Q10+Consolidação!T10+Consolidação!W10+Consolidação!Z10+Consolidação!AC10+Consolidação!AF10+Consolidação!AI10+Consolidação!AL10+Consolidação!AO10,Consolidação!$AO$4,IF(F8+M8+T8+AA8+AH8+AO8+AV8+BC8+BJ8+BQ8+BX8+CE8+CL8&lt;=Consolidação!H10+Consolidação!K10+Consolidação!N10+Consolidação!Q10+Consolidação!T10+Consolidação!W10+Consolidação!Z10+Consolidação!AC10+Consolidação!AF10+Consolidação!AI10+Consolidação!AL10+Consolidação!AO10+Consolidação!AR10,Consolidação!$AR$4,IF(F8+M8+T8+AA8+AH8+AO8+AV8+BC8+BJ8+BQ8+BX8+CE8+CL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+M8+T8+AA8+AH8+AO8+AV8+BC8+BJ8+BQ8+BX8+CE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+T8+AA8+AH8+AO8+AV8+BC8+BJ8+BQ8+BX8+CE8+CL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/>
      </c>
      <c r="CP8" s="318" t="str">
        <f t="shared" si="12"/>
        <v/>
      </c>
      <c r="CQ8" s="312"/>
      <c r="CR8" s="270"/>
      <c r="CS8" s="314"/>
      <c r="CT8" s="315"/>
      <c r="CU8" s="316"/>
      <c r="CV8" s="317" t="str">
        <f>IF(CS8=0,"",IF(F8+M8+T8+AA8+AH8+AO8+AV8+BC8+BJ8+BQ8+BX8+CE8+CL8+CS8&lt;=Consolidação!H10,Consolidação!$H$4,IF(F8+M8+T8+AA8+AH8+AO8+AV8+BC8+BJ8+BQ8+BX8+CE8+CL8+CS8&lt;=Consolidação!H10+Consolidação!K10,Consolidação!$K$4,IF(F8+M8+T8+AA8+AH8+AO8+AV8+BC8+BJ8+BQ8+BX8+CE8+CL8+CS8&lt;=Consolidação!H10+Consolidação!K10+Consolidação!N10,Consolidação!$N$4,IF(F8+M8+T8+AA8+AH8+AO8+AV8+BC8+BJ8+BQ8+BX8+CE8+CL8+CS8&lt;=Consolidação!H10+Consolidação!K10+Consolidação!N10+Consolidação!Q10,Consolidação!$Q$4,IF(F8+M8+T8+AA8+AH8+AO8+AV8+BC8+BJ8+BQ8+BX8+CE8+CL8+CS8&lt;=Consolidação!H10+Consolidação!K10+Consolidação!N10+Consolidação!Q10+Consolidação!T10,Consolidação!$T$4,IF(F8+M8+T8+AA8+AH8+AO8+AV8+BC8+BJ8+BQ8+BX8+CE8+CL8+CS8&lt;=Consolidação!H10+Consolidação!K10+Consolidação!N10+Consolidação!Q10+Consolidação!T10+Consolidação!W10,Consolidação!$W$4,IF(F8+M8+T8+AA8+AH8+AO8+AV8+BC8+BJ8+BQ8+BX8+CE8+CL8+CS8&lt;=Consolidação!H10+Consolidação!K10+Consolidação!N10+Consolidação!Q10+Consolidação!T10+Consolidação!W10+Consolidação!Z10,Consolidação!$Z$4,IF(F8+M8+T8+AA8+AH8+AO8+AV8+BC8+BJ8+BQ8+BX8+CE8+CL8+CS8&lt;=Consolidação!H10+Consolidação!K10+Consolidação!N10+Consolidação!Q10+Consolidação!T10+Consolidação!W10+Consolidação!Z10+Consolidação!AC10,Consolidação!$AC$4,IF(F8+M8+T8+AA8+AH8+AO8+AV8+BC8+BJ8+BQ8+BX8+CE8+CL8+CS8&lt;=Consolidação!H10+Consolidação!K10+Consolidação!N10+Consolidação!Q10+Consolidação!T10+Consolidação!W10+Consolidação!Z10+Consolidação!AC10+Consolidação!AF10,Consolidação!$AF$4,IF(F8+M8+T8+AA8+AH8+AO8+AV8+BC8+BJ8+BQ8+BX8+CE8+CL8+CS8&lt;=Consolidação!H10+Consolidação!K10+Consolidação!N10+Consolidação!Q10+Consolidação!T10+Consolidação!W10+Consolidação!Z10+Consolidação!AC10+Consolidação!AF10+Consolidação!AI10,Consolidação!$AI$4,IF(F8+M8+T8+AA8+AH8+AO8+AV8+BC8+BJ8+BQ8+BX8+CE8+CL8+CS8&lt;=Consolidação!H10+Consolidação!K10+Consolidação!N10+Consolidação!Q10+Consolidação!T10+Consolidação!W10+Consolidação!Z10+Consolidação!AC10+Consolidação!AF10+Consolidação!AI10+Consolidação!AL10,Consolidação!$AL$4,IF(F8+M8+T8+AA8+AH8+AO8+AV8+BC8+BJ8+BQ8+BX8+CE8+CL8+CS8&lt;=Consolidação!H10+Consolidação!K10+Consolidação!N10+Consolidação!Q10+Consolidação!T10+Consolidação!W10+Consolidação!Z10+Consolidação!AC10+Consolidação!AF10+Consolidação!AI10+Consolidação!AL10+Consolidação!AO10,Consolidação!$AO$4,IF(F8+M8+T8+AA8+AH8+AO8+AV8+BC8+BJ8+BQ8+BX8+CE8+CL8+CS8&lt;=Consolidação!H10+Consolidação!K10+Consolidação!N10+Consolidação!Q10+Consolidação!T10+Consolidação!W10+Consolidação!Z10+Consolidação!AC10+Consolidação!AF10+Consolidação!AI10+Consolidação!AL10+Consolidação!AO10+Consolidação!AR10,Consolidação!$AR$4,IF(F8+M8+T8+AA8+AH8+AO8+AV8+BC8+BJ8+BQ8+BX8+CE8+CL8+CS8&lt;=Consolidação!H10+Consolidação!K10+Consolidação!N10+Consolidação!Q10+Consolidação!T10+Consolidação!W10+Consolidação!Z10+Consolidação!AC10+Consolidação!AF10+Consolidação!AI10+Consolidação!AL10+Consolidação!AO10+Consolidação!AR10+Consolidação!AU10,Consolidação!$AU$4,IF(AND((Consolidação!H10+Consolidação!K10+Consolidação!N10+Consolidação!Q10+Consolidação!T10+Consolidação!W10+Consolidação!Z10+Consolidação!AC10+Consolidação!AF10+Consolidação!AI10+Consolidação!AL10+Consolidação!AO10+Consolidação!AR10+Consolidação!AU10)&gt;0,F8+M8+T8+AA8+AH8+AO8+AV8+BC8+BJ8+BQ8+BX8+CE8+CL8&lt;Consolidação!H10+Consolidação!K10+Consolidação!N10+Consolidação!Q10+Consolidação!T10+Consolidação!W10+Consolidação!Z10+Consolidação!AC10+Consolidação!AF10+Consolidação!AI10+Consolidação!AL10+Consolidação!AO10+Consolidação!AR10+Consolidação!AU10,F8+M8+T8+AA8+AH8+AO8+AV8+BC8+BJ8+BQ8+BX8+CE8+CL8+CS8&gt;Consolidação!H10+Consolidação!K10+Consolidação!N10+Consolidação!Q10+Consolidação!T10+Consolidação!W10+Consolidação!Z10+Consolidação!AC10+Consolidação!AF10+Consolidação!AI10+Consolidação!AL10+Consolidação!AO10+Consolidação!AR10+Consolidação!AU10),"CONSUMO PARCIAL","SEM PREVISÃO"))))))))))))))))</f>
        <v/>
      </c>
      <c r="CW8" s="318" t="str">
        <f t="shared" si="13"/>
        <v/>
      </c>
      <c r="CX8" s="270"/>
      <c r="CY8" s="314"/>
      <c r="CZ8" s="315"/>
      <c r="DA8" s="316"/>
      <c r="DB8" s="317" t="str">
        <f>IF(CY8=0,"",IF(L8+S8+Z8+AG8+AN8+AU8+BB8+BI8+BP8+BW8+CD8+CK8+CR8+CY8&lt;=Consolidação!N10,Consolidação!$H$4,IF(L8+S8+Z8+AG8+AN8+AU8+BB8+BI8+BP8+BW8+CD8+CK8+CR8+CY8&lt;=Consolidação!N10+Consolidação!Q10,Consolidação!$K$4,IF(L8+S8+Z8+AG8+AN8+AU8+BB8+BI8+BP8+BW8+CD8+CK8+CR8+CY8&lt;=Consolidação!N10+Consolidação!Q10+Consolidação!T10,Consolidação!$N$4,IF(L8+S8+Z8+AG8+AN8+AU8+BB8+BI8+BP8+BW8+CD8+CK8+CR8+CY8&lt;=Consolidação!N10+Consolidação!Q10+Consolidação!T10+Consolidação!W10,Consolidação!$Q$4,IF(L8+S8+Z8+AG8+AN8+AU8+BB8+BI8+BP8+BW8+CD8+CK8+CR8+CY8&lt;=Consolidação!N10+Consolidação!Q10+Consolidação!T10+Consolidação!W10+Consolidação!Z10,Consolidação!$T$4,IF(L8+S8+Z8+AG8+AN8+AU8+BB8+BI8+BP8+BW8+CD8+CK8+CR8+CY8&lt;=Consolidação!N10+Consolidação!Q10+Consolidação!T10+Consolidação!W10+Consolidação!Z10+Consolidação!AC10,Consolidação!$W$4,IF(L8+S8+Z8+AG8+AN8+AU8+BB8+BI8+BP8+BW8+CD8+CK8+CR8+CY8&lt;=Consolidação!N10+Consolidação!Q10+Consolidação!T10+Consolidação!W10+Consolidação!Z10+Consolidação!AC10+Consolidação!AF10,Consolidação!$Z$4,IF(L8+S8+Z8+AG8+AN8+AU8+BB8+BI8+BP8+BW8+CD8+CK8+CR8+CY8&lt;=Consolidação!N10+Consolidação!Q10+Consolidação!T10+Consolidação!W10+Consolidação!Z10+Consolidação!AC10+Consolidação!AF10+Consolidação!AI10,Consolidação!$AC$4,IF(L8+S8+Z8+AG8+AN8+AU8+BB8+BI8+BP8+BW8+CD8+CK8+CR8+CY8&lt;=Consolidação!N10+Consolidação!Q10+Consolidação!T10+Consolidação!W10+Consolidação!Z10+Consolidação!AC10+Consolidação!AF10+Consolidação!AI10+Consolidação!AL10,Consolidação!$AF$4,IF(L8+S8+Z8+AG8+AN8+AU8+BB8+BI8+BP8+BW8+CD8+CK8+CR8+CY8&lt;=Consolidação!N10+Consolidação!Q10+Consolidação!T10+Consolidação!W10+Consolidação!Z10+Consolidação!AC10+Consolidação!AF10+Consolidação!AI10+Consolidação!AL10+Consolidação!AO10,Consolidação!$AI$4,IF(L8+S8+Z8+AG8+AN8+AU8+BB8+BI8+BP8+BW8+CD8+CK8+CR8+CY8&lt;=Consolidação!N10+Consolidação!Q10+Consolidação!T10+Consolidação!W10+Consolidação!Z10+Consolidação!AC10+Consolidação!AF10+Consolidação!AI10+Consolidação!AL10+Consolidação!AO10+Consolidação!AR10,Consolidação!$AL$4,IF(L8+S8+Z8+AG8+AN8+AU8+BB8+BI8+BP8+BW8+CD8+CK8+CR8+CY8&lt;=Consolidação!N10+Consolidação!Q10+Consolidação!T10+Consolidação!W10+Consolidação!Z10+Consolidação!AC10+Consolidação!AF10+Consolidação!AI10+Consolidação!AL10+Consolidação!AO10+Consolidação!AR10+Consolidação!AU10,Consolidação!$AO$4,IF(L8+S8+Z8+AG8+AN8+AU8+BB8+BI8+BP8+BW8+CD8+CK8+CR8+CY8&lt;=Consolidação!N10+Consolidação!Q10+Consolidação!T10+Consolidação!W10+Consolidação!Z10+Consolidação!AC10+Consolidação!AF10+Consolidação!AI10+Consolidação!AL10+Consolidação!AO10+Consolidação!AR10+Consolidação!AU10+Consolidação!AX10,Consolidação!$AR$4,IF(L8+S8+Z8+AG8+AN8+AU8+BB8+BI8+BP8+BW8+CD8+CK8+CR8+CY8&lt;=Consolidação!N10+Consolidação!Q10+Consolidação!T10+Consolidação!W10+Consolidação!Z10+Consolidação!AC10+Consolidação!AF10+Consolidação!AI10+Consolidação!AL10+Consolidação!AO10+Consolidação!AR10+Consolidação!AU10+Consolidação!AX10+Consolidação!#REF!,Consolidação!$AU$4,IF(AND((Consolidação!N10+Consolidação!Q10+Consolidação!T10+Consolidação!W10+Consolidação!Z10+Consolidação!AC10+Consolidação!AF10+Consolidação!AI10+Consolidação!AL10+Consolidação!AO10+Consolidação!AR10+Consolidação!AU10+Consolidação!AX10+Consolidação!#REF!)&gt;0,L8+S8+Z8+AG8+AN8+AU8+BB8+BI8+BP8+BW8+CD8+CK8+CR8&lt;Consolidação!N10+Consolidação!Q10+Consolidação!T10+Consolidação!W10+Consolidação!Z10+Consolidação!AC10+Consolidação!AF10+Consolidação!AI10+Consolidação!AL10+Consolidação!AO10+Consolidação!AR10+Consolidação!AU10+Consolidação!AX10+Consolidação!#REF!,L8+S8+Z8+AG8+AN8+AU8+BB8+BI8+BP8+BW8+CD8+CK8+CR8+CY8&gt;Consolidação!N10+Consolidação!Q10+Consolidação!T10+Consolidação!W10+Consolidação!Z10+Consolidação!AC10+Consolidação!AF10+Consolidação!AI10+Consolidação!AL10+Consolidação!AO10+Consolidação!AR10+Consolidação!AU10+Consolidação!AX10+Consolidação!#REF!),"CONSUMO PARCIAL","SEM PREVISÃO"))))))))))))))))</f>
        <v/>
      </c>
      <c r="DC8" s="318" t="str">
        <f t="shared" si="14"/>
        <v/>
      </c>
      <c r="DD8" s="270"/>
      <c r="DE8" s="314"/>
      <c r="DF8" s="315"/>
      <c r="DG8" s="316"/>
      <c r="DH8" s="317" t="str">
        <f>IF(DE8=0,"",IF(R8+Y8+AF8+AM8+AT8+BA8+BH8+BO8+BV8+CC8+CJ8+CQ8+CX8+DE8&lt;=Consolidação!T10,Consolidação!$H$4,IF(R8+Y8+AF8+AM8+AT8+BA8+BH8+BO8+BV8+CC8+CJ8+CQ8+CX8+DE8&lt;=Consolidação!T10+Consolidação!W10,Consolidação!$K$4,IF(R8+Y8+AF8+AM8+AT8+BA8+BH8+BO8+BV8+CC8+CJ8+CQ8+CX8+DE8&lt;=Consolidação!T10+Consolidação!W10+Consolidação!Z10,Consolidação!$N$4,IF(R8+Y8+AF8+AM8+AT8+BA8+BH8+BO8+BV8+CC8+CJ8+CQ8+CX8+DE8&lt;=Consolidação!T10+Consolidação!W10+Consolidação!Z10+Consolidação!AC10,Consolidação!$Q$4,IF(R8+Y8+AF8+AM8+AT8+BA8+BH8+BO8+BV8+CC8+CJ8+CQ8+CX8+DE8&lt;=Consolidação!T10+Consolidação!W10+Consolidação!Z10+Consolidação!AC10+Consolidação!AF10,Consolidação!$T$4,IF(R8+Y8+AF8+AM8+AT8+BA8+BH8+BO8+BV8+CC8+CJ8+CQ8+CX8+DE8&lt;=Consolidação!T10+Consolidação!W10+Consolidação!Z10+Consolidação!AC10+Consolidação!AF10+Consolidação!AI10,Consolidação!$W$4,IF(R8+Y8+AF8+AM8+AT8+BA8+BH8+BO8+BV8+CC8+CJ8+CQ8+CX8+DE8&lt;=Consolidação!T10+Consolidação!W10+Consolidação!Z10+Consolidação!AC10+Consolidação!AF10+Consolidação!AI10+Consolidação!AL10,Consolidação!$Z$4,IF(R8+Y8+AF8+AM8+AT8+BA8+BH8+BO8+BV8+CC8+CJ8+CQ8+CX8+DE8&lt;=Consolidação!T10+Consolidação!W10+Consolidação!Z10+Consolidação!AC10+Consolidação!AF10+Consolidação!AI10+Consolidação!AL10+Consolidação!AO10,Consolidação!$AC$4,IF(R8+Y8+AF8+AM8+AT8+BA8+BH8+BO8+BV8+CC8+CJ8+CQ8+CX8+DE8&lt;=Consolidação!T10+Consolidação!W10+Consolidação!Z10+Consolidação!AC10+Consolidação!AF10+Consolidação!AI10+Consolidação!AL10+Consolidação!AO10+Consolidação!AR10,Consolidação!$AF$4,IF(R8+Y8+AF8+AM8+AT8+BA8+BH8+BO8+BV8+CC8+CJ8+CQ8+CX8+DE8&lt;=Consolidação!T10+Consolidação!W10+Consolidação!Z10+Consolidação!AC10+Consolidação!AF10+Consolidação!AI10+Consolidação!AL10+Consolidação!AO10+Consolidação!AR10+Consolidação!AU10,Consolidação!$AI$4,IF(R8+Y8+AF8+AM8+AT8+BA8+BH8+BO8+BV8+CC8+CJ8+CQ8+CX8+DE8&lt;=Consolidação!T10+Consolidação!W10+Consolidação!Z10+Consolidação!AC10+Consolidação!AF10+Consolidação!AI10+Consolidação!AL10+Consolidação!AO10+Consolidação!AR10+Consolidação!AU10+Consolidação!AX10,Consolidação!$AL$4,IF(R8+Y8+AF8+AM8+AT8+BA8+BH8+BO8+BV8+CC8+CJ8+CQ8+CX8+DE8&lt;=Consolidação!T10+Consolidação!W10+Consolidação!Z10+Consolidação!AC10+Consolidação!AF10+Consolidação!AI10+Consolidação!AL10+Consolidação!AO10+Consolidação!AR10+Consolidação!AU10+Consolidação!AX10+Consolidação!#REF!,Consolidação!$AO$4,IF(R8+Y8+AF8+AM8+AT8+BA8+BH8+BO8+BV8+CC8+CJ8+CQ8+CX8+DE8&lt;=Consolidação!T10+Consolidação!W10+Consolidação!Z10+Consolidação!AC10+Consolidação!AF10+Consolidação!AI10+Consolidação!AL10+Consolidação!AO10+Consolidação!AR10+Consolidação!AU10+Consolidação!AX10+Consolidação!#REF!+Consolidação!BC10,Consolidação!$AR$4,IF(R8+Y8+AF8+AM8+AT8+BA8+BH8+BO8+BV8+CC8+CJ8+CQ8+CX8+DE8&lt;=Consolidação!T10+Consolidação!W10+Consolidação!Z10+Consolidação!AC10+Consolidação!AF10+Consolidação!AI10+Consolidação!AL10+Consolidação!AO10+Consolidação!AR10+Consolidação!AU10+Consolidação!AX10+Consolidação!#REF!+Consolidação!BC10+Consolidação!BF10,Consolidação!$AU$4,IF(AND((Consolidação!T10+Consolidação!W10+Consolidação!Z10+Consolidação!AC10+Consolidação!AF10+Consolidação!AI10+Consolidação!AL10+Consolidação!AO10+Consolidação!AR10+Consolidação!AU10+Consolidação!AX10+Consolidação!#REF!+Consolidação!BC10+Consolidação!BF10)&gt;0,R8+Y8+AF8+AM8+AT8+BA8+BH8+BO8+BV8+CC8+CJ8+CQ8+CX8&lt;Consolidação!T10+Consolidação!W10+Consolidação!Z10+Consolidação!AC10+Consolidação!AF10+Consolidação!AI10+Consolidação!AL10+Consolidação!AO10+Consolidação!AR10+Consolidação!AU10+Consolidação!AX10+Consolidação!#REF!+Consolidação!BC10+Consolidação!BF10,R8+Y8+AF8+AM8+AT8+BA8+BH8+BO8+BV8+CC8+CJ8+CQ8+CX8+DE8&gt;Consolidação!T10+Consolidação!W10+Consolidação!Z10+Consolidação!AC10+Consolidação!AF10+Consolidação!AI10+Consolidação!AL10+Consolidação!AO10+Consolidação!AR10+Consolidação!AU10+Consolidação!AX10+Consolidação!#REF!+Consolidação!BC10+Consolidação!BF10),"CONSUMO PARCIAL","SEM PREVISÃO"))))))))))))))))</f>
        <v/>
      </c>
      <c r="DI8" s="318" t="str">
        <f t="shared" si="15"/>
        <v/>
      </c>
      <c r="DJ8" s="270"/>
      <c r="DK8" s="314"/>
      <c r="DL8" s="315"/>
      <c r="DM8" s="316"/>
      <c r="DN8" s="317" t="str">
        <f>IF(DK8=0,"",IF(X8+AE8+AL8+AS8+AZ8+BG8+BN8+BU8+CB8+CI8+CP8+CW8+DD8+DK8&lt;=Consolidação!Z10,Consolidação!$H$4,IF(X8+AE8+AL8+AS8+AZ8+BG8+BN8+BU8+CB8+CI8+CP8+CW8+DD8+DK8&lt;=Consolidação!Z10+Consolidação!AC10,Consolidação!$K$4,IF(X8+AE8+AL8+AS8+AZ8+BG8+BN8+BU8+CB8+CI8+CP8+CW8+DD8+DK8&lt;=Consolidação!Z10+Consolidação!AC10+Consolidação!AF10,Consolidação!$N$4,IF(X8+AE8+AL8+AS8+AZ8+BG8+BN8+BU8+CB8+CI8+CP8+CW8+DD8+DK8&lt;=Consolidação!Z10+Consolidação!AC10+Consolidação!AF10+Consolidação!AI10,Consolidação!$Q$4,IF(X8+AE8+AL8+AS8+AZ8+BG8+BN8+BU8+CB8+CI8+CP8+CW8+DD8+DK8&lt;=Consolidação!Z10+Consolidação!AC10+Consolidação!AF10+Consolidação!AI10+Consolidação!AL10,Consolidação!$T$4,IF(X8+AE8+AL8+AS8+AZ8+BG8+BN8+BU8+CB8+CI8+CP8+CW8+DD8+DK8&lt;=Consolidação!Z10+Consolidação!AC10+Consolidação!AF10+Consolidação!AI10+Consolidação!AL10+Consolidação!AO10,Consolidação!$W$4,IF(X8+AE8+AL8+AS8+AZ8+BG8+BN8+BU8+CB8+CI8+CP8+CW8+DD8+DK8&lt;=Consolidação!Z10+Consolidação!AC10+Consolidação!AF10+Consolidação!AI10+Consolidação!AL10+Consolidação!AO10+Consolidação!AR10,Consolidação!$Z$4,IF(X8+AE8+AL8+AS8+AZ8+BG8+BN8+BU8+CB8+CI8+CP8+CW8+DD8+DK8&lt;=Consolidação!Z10+Consolidação!AC10+Consolidação!AF10+Consolidação!AI10+Consolidação!AL10+Consolidação!AO10+Consolidação!AR10+Consolidação!AU10,Consolidação!$AC$4,IF(X8+AE8+AL8+AS8+AZ8+BG8+BN8+BU8+CB8+CI8+CP8+CW8+DD8+DK8&lt;=Consolidação!Z10+Consolidação!AC10+Consolidação!AF10+Consolidação!AI10+Consolidação!AL10+Consolidação!AO10+Consolidação!AR10+Consolidação!AU10+Consolidação!AX10,Consolidação!$AF$4,IF(X8+AE8+AL8+AS8+AZ8+BG8+BN8+BU8+CB8+CI8+CP8+CW8+DD8+DK8&lt;=Consolidação!Z10+Consolidação!AC10+Consolidação!AF10+Consolidação!AI10+Consolidação!AL10+Consolidação!AO10+Consolidação!AR10+Consolidação!AU10+Consolidação!AX10+Consolidação!#REF!,Consolidação!$AI$4,IF(X8+AE8+AL8+AS8+AZ8+BG8+BN8+BU8+CB8+CI8+CP8+CW8+DD8+DK8&lt;=Consolidação!Z10+Consolidação!AC10+Consolidação!AF10+Consolidação!AI10+Consolidação!AL10+Consolidação!AO10+Consolidação!AR10+Consolidação!AU10+Consolidação!AX10+Consolidação!#REF!+Consolidação!BC10,Consolidação!$AL$4,IF(X8+AE8+AL8+AS8+AZ8+BG8+BN8+BU8+CB8+CI8+CP8+CW8+DD8+DK8&lt;=Consolidação!Z10+Consolidação!AC10+Consolidação!AF10+Consolidação!AI10+Consolidação!AL10+Consolidação!AO10+Consolidação!AR10+Consolidação!AU10+Consolidação!AX10+Consolidação!#REF!+Consolidação!BC10+Consolidação!BF10,Consolidação!$AO$4,IF(X8+AE8+AL8+AS8+AZ8+BG8+BN8+BU8+CB8+CI8+CP8+CW8+DD8+DK8&lt;=Consolidação!Z10+Consolidação!AC10+Consolidação!AF10+Consolidação!AI10+Consolidação!AL10+Consolidação!AO10+Consolidação!AR10+Consolidação!AU10+Consolidação!AX10+Consolidação!#REF!+Consolidação!BC10+Consolidação!BF10+Consolidação!BI10,Consolidação!$AR$4,IF(X8+AE8+AL8+AS8+AZ8+BG8+BN8+BU8+CB8+CI8+CP8+CW8+DD8+DK8&lt;=Consolidação!Z10+Consolidação!AC10+Consolidação!AF10+Consolidação!AI10+Consolidação!AL10+Consolidação!AO10+Consolidação!AR10+Consolidação!AU10+Consolidação!AX10+Consolidação!#REF!+Consolidação!BC10+Consolidação!BF10+Consolidação!BI10+Consolidação!BL10,Consolidação!$AU$4,IF(AND((Consolidação!Z10+Consolidação!AC10+Consolidação!AF10+Consolidação!AI10+Consolidação!AL10+Consolidação!AO10+Consolidação!AR10+Consolidação!AU10+Consolidação!AX10+Consolidação!#REF!+Consolidação!BC10+Consolidação!BF10+Consolidação!BI10+Consolidação!BL10)&gt;0,X8+AE8+AL8+AS8+AZ8+BG8+BN8+BU8+CB8+CI8+CP8+CW8+DD8&lt;Consolidação!Z10+Consolidação!AC10+Consolidação!AF10+Consolidação!AI10+Consolidação!AL10+Consolidação!AO10+Consolidação!AR10+Consolidação!AU10+Consolidação!AX10+Consolidação!#REF!+Consolidação!BC10+Consolidação!BF10+Consolidação!BI10+Consolidação!BL10,X8+AE8+AL8+AS8+AZ8+BG8+BN8+BU8+CB8+CI8+CP8+CW8+DD8+DK8&gt;Consolidação!Z10+Consolidação!AC10+Consolidação!AF10+Consolidação!AI10+Consolidação!AL10+Consolidação!AO10+Consolidação!AR10+Consolidação!AU10+Consolidação!AX10+Consolidação!#REF!+Consolidação!BC10+Consolidação!BF10+Consolidação!BI10+Consolidação!BL10),"CONSUMO PARCIAL","SEM PREVISÃO"))))))))))))))))</f>
        <v/>
      </c>
      <c r="DO8" s="318" t="str">
        <f t="shared" si="16"/>
        <v/>
      </c>
      <c r="DP8" s="270"/>
      <c r="DQ8" s="314"/>
      <c r="DR8" s="315"/>
      <c r="DS8" s="316"/>
      <c r="DT8" s="317" t="str">
        <f>IF(DQ8=0,"",IF(AD8+AK8+AR8+AY8+BF8+BM8+BT8+CA8+CH8+CO8+CV8+DC8+DJ8+DQ8&lt;=Consolidação!AF10,Consolidação!$H$4,IF(AD8+AK8+AR8+AY8+BF8+BM8+BT8+CA8+CH8+CO8+CV8+DC8+DJ8+DQ8&lt;=Consolidação!AF10+Consolidação!AI10,Consolidação!$K$4,IF(AD8+AK8+AR8+AY8+BF8+BM8+BT8+CA8+CH8+CO8+CV8+DC8+DJ8+DQ8&lt;=Consolidação!AF10+Consolidação!AI10+Consolidação!AL10,Consolidação!$N$4,IF(AD8+AK8+AR8+AY8+BF8+BM8+BT8+CA8+CH8+CO8+CV8+DC8+DJ8+DQ8&lt;=Consolidação!AF10+Consolidação!AI10+Consolidação!AL10+Consolidação!AO10,Consolidação!$Q$4,IF(AD8+AK8+AR8+AY8+BF8+BM8+BT8+CA8+CH8+CO8+CV8+DC8+DJ8+DQ8&lt;=Consolidação!AF10+Consolidação!AI10+Consolidação!AL10+Consolidação!AO10+Consolidação!AR10,Consolidação!$T$4,IF(AD8+AK8+AR8+AY8+BF8+BM8+BT8+CA8+CH8+CO8+CV8+DC8+DJ8+DQ8&lt;=Consolidação!AF10+Consolidação!AI10+Consolidação!AL10+Consolidação!AO10+Consolidação!AR10+Consolidação!AU10,Consolidação!$W$4,IF(AD8+AK8+AR8+AY8+BF8+BM8+BT8+CA8+CH8+CO8+CV8+DC8+DJ8+DQ8&lt;=Consolidação!AF10+Consolidação!AI10+Consolidação!AL10+Consolidação!AO10+Consolidação!AR10+Consolidação!AU10+Consolidação!AX10,Consolidação!$Z$4,IF(AD8+AK8+AR8+AY8+BF8+BM8+BT8+CA8+CH8+CO8+CV8+DC8+DJ8+DQ8&lt;=Consolidação!AF10+Consolidação!AI10+Consolidação!AL10+Consolidação!AO10+Consolidação!AR10+Consolidação!AU10+Consolidação!AX10+Consolidação!#REF!,Consolidação!$AC$4,IF(AD8+AK8+AR8+AY8+BF8+BM8+BT8+CA8+CH8+CO8+CV8+DC8+DJ8+DQ8&lt;=Consolidação!AF10+Consolidação!AI10+Consolidação!AL10+Consolidação!AO10+Consolidação!AR10+Consolidação!AU10+Consolidação!AX10+Consolidação!#REF!+Consolidação!BC10,Consolidação!$AF$4,IF(AD8+AK8+AR8+AY8+BF8+BM8+BT8+CA8+CH8+CO8+CV8+DC8+DJ8+DQ8&lt;=Consolidação!AF10+Consolidação!AI10+Consolidação!AL10+Consolidação!AO10+Consolidação!AR10+Consolidação!AU10+Consolidação!AX10+Consolidação!#REF!+Consolidação!BC10+Consolidação!BF10,Consolidação!$AI$4,IF(AD8+AK8+AR8+AY8+BF8+BM8+BT8+CA8+CH8+CO8+CV8+DC8+DJ8+DQ8&lt;=Consolidação!AF10+Consolidação!AI10+Consolidação!AL10+Consolidação!AO10+Consolidação!AR10+Consolidação!AU10+Consolidação!AX10+Consolidação!#REF!+Consolidação!BC10+Consolidação!BF10+Consolidação!BI10,Consolidação!$AL$4,IF(AD8+AK8+AR8+AY8+BF8+BM8+BT8+CA8+CH8+CO8+CV8+DC8+DJ8+DQ8&lt;=Consolidação!AF10+Consolidação!AI10+Consolidação!AL10+Consolidação!AO10+Consolidação!AR10+Consolidação!AU10+Consolidação!AX10+Consolidação!#REF!+Consolidação!BC10+Consolidação!BF10+Consolidação!BI10+Consolidação!BL10,Consolidação!$AO$4,IF(AD8+AK8+AR8+AY8+BF8+BM8+BT8+CA8+CH8+CO8+CV8+DC8+DJ8+DQ8&lt;=Consolidação!AF10+Consolidação!AI10+Consolidação!AL10+Consolidação!AO10+Consolidação!AR10+Consolidação!AU10+Consolidação!AX10+Consolidação!#REF!+Consolidação!BC10+Consolidação!BF10+Consolidação!BI10+Consolidação!BL10+Consolidação!BO10,Consolidação!$AR$4,IF(AD8+AK8+AR8+AY8+BF8+BM8+BT8+CA8+CH8+CO8+CV8+DC8+DJ8+DQ8&lt;=Consolidação!AF10+Consolidação!AI10+Consolidação!AL10+Consolidação!AO10+Consolidação!AR10+Consolidação!AU10+Consolidação!AX10+Consolidação!#REF!+Consolidação!BC10+Consolidação!BF10+Consolidação!BI10+Consolidação!BL10+Consolidação!BO10+Consolidação!BR10,Consolidação!$AU$4,IF(AND((Consolidação!AF10+Consolidação!AI10+Consolidação!AL10+Consolidação!AO10+Consolidação!AR10+Consolidação!AU10+Consolidação!AX10+Consolidação!#REF!+Consolidação!BC10+Consolidação!BF10+Consolidação!BI10+Consolidação!BL10+Consolidação!BO10+Consolidação!BR10)&gt;0,AD8+AK8+AR8+AY8+BF8+BM8+BT8+CA8+CH8+CO8+CV8+DC8+DJ8&lt;Consolidação!AF10+Consolidação!AI10+Consolidação!AL10+Consolidação!AO10+Consolidação!AR10+Consolidação!AU10+Consolidação!AX10+Consolidação!#REF!+Consolidação!BC10+Consolidação!BF10+Consolidação!BI10+Consolidação!BL10+Consolidação!BO10+Consolidação!BR10,AD8+AK8+AR8+AY8+BF8+BM8+BT8+CA8+CH8+CO8+CV8+DC8+DJ8+DQ8&gt;Consolidação!AF10+Consolidação!AI10+Consolidação!AL10+Consolidação!AO10+Consolidação!AR10+Consolidação!AU10+Consolidação!AX10+Consolidação!#REF!+Consolidação!BC10+Consolidação!BF10+Consolidação!BI10+Consolidação!BL10+Consolidação!BO10+Consolidação!BR10),"CONSUMO PARCIAL","SEM PREVISÃO"))))))))))))))))</f>
        <v/>
      </c>
      <c r="DU8" s="318" t="str">
        <f t="shared" si="17"/>
        <v/>
      </c>
      <c r="DV8" s="270"/>
      <c r="DW8" s="314"/>
      <c r="DX8" s="315"/>
      <c r="DY8" s="316"/>
      <c r="DZ8" s="317" t="str">
        <f>IF(DW8=0,"",IF(AJ8+AQ8+AX8+BE8+BL8+BS8+BZ8+CG8+CN8+CU8+DB8+DI8+DP8+DW8&lt;=Consolidação!AL10,Consolidação!$H$4,IF(AJ8+AQ8+AX8+BE8+BL8+BS8+BZ8+CG8+CN8+CU8+DB8+DI8+DP8+DW8&lt;=Consolidação!AL10+Consolidação!AO10,Consolidação!$K$4,IF(AJ8+AQ8+AX8+BE8+BL8+BS8+BZ8+CG8+CN8+CU8+DB8+DI8+DP8+DW8&lt;=Consolidação!AL10+Consolidação!AO10+Consolidação!AR10,Consolidação!$N$4,IF(AJ8+AQ8+AX8+BE8+BL8+BS8+BZ8+CG8+CN8+CU8+DB8+DI8+DP8+DW8&lt;=Consolidação!AL10+Consolidação!AO10+Consolidação!AR10+Consolidação!AU10,Consolidação!$Q$4,IF(AJ8+AQ8+AX8+BE8+BL8+BS8+BZ8+CG8+CN8+CU8+DB8+DI8+DP8+DW8&lt;=Consolidação!AL10+Consolidação!AO10+Consolidação!AR10+Consolidação!AU10+Consolidação!AX10,Consolidação!$T$4,IF(AJ8+AQ8+AX8+BE8+BL8+BS8+BZ8+CG8+CN8+CU8+DB8+DI8+DP8+DW8&lt;=Consolidação!AL10+Consolidação!AO10+Consolidação!AR10+Consolidação!AU10+Consolidação!AX10+Consolidação!#REF!,Consolidação!$W$4,IF(AJ8+AQ8+AX8+BE8+BL8+BS8+BZ8+CG8+CN8+CU8+DB8+DI8+DP8+DW8&lt;=Consolidação!AL10+Consolidação!AO10+Consolidação!AR10+Consolidação!AU10+Consolidação!AX10+Consolidação!#REF!+Consolidação!BC10,Consolidação!$Z$4,IF(AJ8+AQ8+AX8+BE8+BL8+BS8+BZ8+CG8+CN8+CU8+DB8+DI8+DP8+DW8&lt;=Consolidação!AL10+Consolidação!AO10+Consolidação!AR10+Consolidação!AU10+Consolidação!AX10+Consolidação!#REF!+Consolidação!BC10+Consolidação!BF10,Consolidação!$AC$4,IF(AJ8+AQ8+AX8+BE8+BL8+BS8+BZ8+CG8+CN8+CU8+DB8+DI8+DP8+DW8&lt;=Consolidação!AL10+Consolidação!AO10+Consolidação!AR10+Consolidação!AU10+Consolidação!AX10+Consolidação!#REF!+Consolidação!BC10+Consolidação!BF10+Consolidação!BI10,Consolidação!$AF$4,IF(AJ8+AQ8+AX8+BE8+BL8+BS8+BZ8+CG8+CN8+CU8+DB8+DI8+DP8+DW8&lt;=Consolidação!AL10+Consolidação!AO10+Consolidação!AR10+Consolidação!AU10+Consolidação!AX10+Consolidação!#REF!+Consolidação!BC10+Consolidação!BF10+Consolidação!BI10+Consolidação!BL10,Consolidação!$AI$4,IF(AJ8+AQ8+AX8+BE8+BL8+BS8+BZ8+CG8+CN8+CU8+DB8+DI8+DP8+DW8&lt;=Consolidação!AL10+Consolidação!AO10+Consolidação!AR10+Consolidação!AU10+Consolidação!AX10+Consolidação!#REF!+Consolidação!BC10+Consolidação!BF10+Consolidação!BI10+Consolidação!BL10+Consolidação!BO10,Consolidação!$AL$4,IF(AJ8+AQ8+AX8+BE8+BL8+BS8+BZ8+CG8+CN8+CU8+DB8+DI8+DP8+DW8&lt;=Consolidação!AL10+Consolidação!AO10+Consolidação!AR10+Consolidação!AU10+Consolidação!AX10+Consolidação!#REF!+Consolidação!BC10+Consolidação!BF10+Consolidação!BI10+Consolidação!BL10+Consolidação!BO10+Consolidação!BR10,Consolidação!$AO$4,IF(AJ8+AQ8+AX8+BE8+BL8+BS8+BZ8+CG8+CN8+CU8+DB8+DI8+DP8+DW8&lt;=Consolidação!AL10+Consolidação!AO10+Consolidação!AR10+Consolidação!AU10+Consolidação!AX10+Consolidação!#REF!+Consolidação!BC10+Consolidação!BF10+Consolidação!BI10+Consolidação!BL10+Consolidação!BO10+Consolidação!BR10+Consolidação!BU10,Consolidação!$AR$4,IF(AJ8+AQ8+AX8+BE8+BL8+BS8+BZ8+CG8+CN8+CU8+DB8+DI8+DP8+DW8&lt;=Consolidação!AL10+Consolidação!AO10+Consolidação!AR10+Consolidação!AU10+Consolidação!AX10+Consolidação!#REF!+Consolidação!BC10+Consolidação!BF10+Consolidação!BI10+Consolidação!BL10+Consolidação!BO10+Consolidação!BR10+Consolidação!BU10+Consolidação!BX10,Consolidação!$AU$4,IF(AND((Consolidação!AL10+Consolidação!AO10+Consolidação!AR10+Consolidação!AU10+Consolidação!AX10+Consolidação!#REF!+Consolidação!BC10+Consolidação!BF10+Consolidação!BI10+Consolidação!BL10+Consolidação!BO10+Consolidação!BR10+Consolidação!BU10+Consolidação!BX10)&gt;0,AJ8+AQ8+AX8+BE8+BL8+BS8+BZ8+CG8+CN8+CU8+DB8+DI8+DP8&lt;Consolidação!AL10+Consolidação!AO10+Consolidação!AR10+Consolidação!AU10+Consolidação!AX10+Consolidação!#REF!+Consolidação!BC10+Consolidação!BF10+Consolidação!BI10+Consolidação!BL10+Consolidação!BO10+Consolidação!BR10+Consolidação!BU10+Consolidação!BX10,AJ8+AQ8+AX8+BE8+BL8+BS8+BZ8+CG8+CN8+CU8+DB8+DI8+DP8+DW8&gt;Consolidação!AL10+Consolidação!AO10+Consolidação!AR10+Consolidação!AU10+Consolidação!AX10+Consolidação!#REF!+Consolidação!BC10+Consolidação!BF10+Consolidação!BI10+Consolidação!BL10+Consolidação!BO10+Consolidação!BR10+Consolidação!BU10+Consolidação!BX10),"CONSUMO PARCIAL","SEM PREVISÃO"))))))))))))))))</f>
        <v/>
      </c>
      <c r="EA8" s="318" t="str">
        <f t="shared" si="18"/>
        <v/>
      </c>
      <c r="EB8" s="270"/>
      <c r="EC8" s="314"/>
      <c r="ED8" s="315"/>
      <c r="EE8" s="316"/>
      <c r="EF8" s="317" t="str">
        <f>IF(EC8=0,"",IF(AP8+AW8+BD8+BK8+BR8+BY8+CF8+CM8+CT8+DA8+DH8+DO8+DV8+EC8&lt;=Consolidação!AR10,Consolidação!$H$4,IF(AP8+AW8+BD8+BK8+BR8+BY8+CF8+CM8+CT8+DA8+DH8+DO8+DV8+EC8&lt;=Consolidação!AR10+Consolidação!AU10,Consolidação!$K$4,IF(AP8+AW8+BD8+BK8+BR8+BY8+CF8+CM8+CT8+DA8+DH8+DO8+DV8+EC8&lt;=Consolidação!AR10+Consolidação!AU10+Consolidação!AX10,Consolidação!$N$4,IF(AP8+AW8+BD8+BK8+BR8+BY8+CF8+CM8+CT8+DA8+DH8+DO8+DV8+EC8&lt;=Consolidação!AR10+Consolidação!AU10+Consolidação!AX10+Consolidação!#REF!,Consolidação!$Q$4,IF(AP8+AW8+BD8+BK8+BR8+BY8+CF8+CM8+CT8+DA8+DH8+DO8+DV8+EC8&lt;=Consolidação!AR10+Consolidação!AU10+Consolidação!AX10+Consolidação!#REF!+Consolidação!BC10,Consolidação!$T$4,IF(AP8+AW8+BD8+BK8+BR8+BY8+CF8+CM8+CT8+DA8+DH8+DO8+DV8+EC8&lt;=Consolidação!AR10+Consolidação!AU10+Consolidação!AX10+Consolidação!#REF!+Consolidação!BC10+Consolidação!BF10,Consolidação!$W$4,IF(AP8+AW8+BD8+BK8+BR8+BY8+CF8+CM8+CT8+DA8+DH8+DO8+DV8+EC8&lt;=Consolidação!AR10+Consolidação!AU10+Consolidação!AX10+Consolidação!#REF!+Consolidação!BC10+Consolidação!BF10+Consolidação!BI10,Consolidação!$Z$4,IF(AP8+AW8+BD8+BK8+BR8+BY8+CF8+CM8+CT8+DA8+DH8+DO8+DV8+EC8&lt;=Consolidação!AR10+Consolidação!AU10+Consolidação!AX10+Consolidação!#REF!+Consolidação!BC10+Consolidação!BF10+Consolidação!BI10+Consolidação!BL10,Consolidação!$AC$4,IF(AP8+AW8+BD8+BK8+BR8+BY8+CF8+CM8+CT8+DA8+DH8+DO8+DV8+EC8&lt;=Consolidação!AR10+Consolidação!AU10+Consolidação!AX10+Consolidação!#REF!+Consolidação!BC10+Consolidação!BF10+Consolidação!BI10+Consolidação!BL10+Consolidação!BO10,Consolidação!$AF$4,IF(AP8+AW8+BD8+BK8+BR8+BY8+CF8+CM8+CT8+DA8+DH8+DO8+DV8+EC8&lt;=Consolidação!AR10+Consolidação!AU10+Consolidação!AX10+Consolidação!#REF!+Consolidação!BC10+Consolidação!BF10+Consolidação!BI10+Consolidação!BL10+Consolidação!BO10+Consolidação!BR10,Consolidação!$AI$4,IF(AP8+AW8+BD8+BK8+BR8+BY8+CF8+CM8+CT8+DA8+DH8+DO8+DV8+EC8&lt;=Consolidação!AR10+Consolidação!AU10+Consolidação!AX10+Consolidação!#REF!+Consolidação!BC10+Consolidação!BF10+Consolidação!BI10+Consolidação!BL10+Consolidação!BO10+Consolidação!BR10+Consolidação!BU10,Consolidação!$AL$4,IF(AP8+AW8+BD8+BK8+BR8+BY8+CF8+CM8+CT8+DA8+DH8+DO8+DV8+EC8&lt;=Consolidação!AR10+Consolidação!AU10+Consolidação!AX10+Consolidação!#REF!+Consolidação!BC10+Consolidação!BF10+Consolidação!BI10+Consolidação!BL10+Consolidação!BO10+Consolidação!BR10+Consolidação!BU10+Consolidação!BX10,Consolidação!$AO$4,IF(AP8+AW8+BD8+BK8+BR8+BY8+CF8+CM8+CT8+DA8+DH8+DO8+DV8+EC8&lt;=Consolidação!AR10+Consolidação!AU10+Consolidação!AX10+Consolidação!#REF!+Consolidação!BC10+Consolidação!BF10+Consolidação!BI10+Consolidação!BL10+Consolidação!BO10+Consolidação!BR10+Consolidação!BU10+Consolidação!BX10+Consolidação!CA10,Consolidação!$AR$4,IF(AP8+AW8+BD8+BK8+BR8+BY8+CF8+CM8+CT8+DA8+DH8+DO8+DV8+EC8&lt;=Consolidação!AR10+Consolidação!AU10+Consolidação!AX10+Consolidação!#REF!+Consolidação!BC10+Consolidação!BF10+Consolidação!BI10+Consolidação!BL10+Consolidação!BO10+Consolidação!BR10+Consolidação!BU10+Consolidação!BX10+Consolidação!CA10+Consolidação!CD10,Consolidação!$AU$4,IF(AND((Consolidação!AR10+Consolidação!AU10+Consolidação!AX10+Consolidação!#REF!+Consolidação!BC10+Consolidação!BF10+Consolidação!BI10+Consolidação!BL10+Consolidação!BO10+Consolidação!BR10+Consolidação!BU10+Consolidação!BX10+Consolidação!CA10+Consolidação!CD10)&gt;0,AP8+AW8+BD8+BK8+BR8+BY8+CF8+CM8+CT8+DA8+DH8+DO8+DV8&lt;Consolidação!AR10+Consolidação!AU10+Consolidação!AX10+Consolidação!#REF!+Consolidação!BC10+Consolidação!BF10+Consolidação!BI10+Consolidação!BL10+Consolidação!BO10+Consolidação!BR10+Consolidação!BU10+Consolidação!BX10+Consolidação!CA10+Consolidação!CD10,AP8+AW8+BD8+BK8+BR8+BY8+CF8+CM8+CT8+DA8+DH8+DO8+DV8+EC8&gt;Consolidação!AR10+Consolidação!AU10+Consolidação!AX10+Consolidação!#REF!+Consolidação!BC10+Consolidação!BF10+Consolidação!BI10+Consolidação!BL10+Consolidação!BO10+Consolidação!BR10+Consolidação!BU10+Consolidação!BX10+Consolidação!CA10+Consolidação!CD10),"CONSUMO PARCIAL","SEM PREVISÃO"))))))))))))))))</f>
        <v/>
      </c>
      <c r="EG8" s="318" t="str">
        <f t="shared" si="19"/>
        <v/>
      </c>
      <c r="EH8" s="270"/>
      <c r="EI8" s="314"/>
      <c r="EJ8" s="315"/>
      <c r="EK8" s="316"/>
      <c r="EL8" s="317" t="str">
        <f>IF(EI8=0,"",IF(AV8+BC8+BJ8+BQ8+BX8+CE8+CL8+CS8+CZ8+DG8+DN8+DU8+EB8+EI8&lt;=Consolidação!AX10,Consolidação!$H$4,IF(AV8+BC8+BJ8+BQ8+BX8+CE8+CL8+CS8+CZ8+DG8+DN8+DU8+EB8+EI8&lt;=Consolidação!AX10+Consolidação!#REF!,Consolidação!$K$4,IF(AV8+BC8+BJ8+BQ8+BX8+CE8+CL8+CS8+CZ8+DG8+DN8+DU8+EB8+EI8&lt;=Consolidação!AX10+Consolidação!#REF!+Consolidação!BC10,Consolidação!$N$4,IF(AV8+BC8+BJ8+BQ8+BX8+CE8+CL8+CS8+CZ8+DG8+DN8+DU8+EB8+EI8&lt;=Consolidação!AX10+Consolidação!#REF!+Consolidação!BC10+Consolidação!BF10,Consolidação!$Q$4,IF(AV8+BC8+BJ8+BQ8+BX8+CE8+CL8+CS8+CZ8+DG8+DN8+DU8+EB8+EI8&lt;=Consolidação!AX10+Consolidação!#REF!+Consolidação!BC10+Consolidação!BF10+Consolidação!BI10,Consolidação!$T$4,IF(AV8+BC8+BJ8+BQ8+BX8+CE8+CL8+CS8+CZ8+DG8+DN8+DU8+EB8+EI8&lt;=Consolidação!AX10+Consolidação!#REF!+Consolidação!BC10+Consolidação!BF10+Consolidação!BI10+Consolidação!BL10,Consolidação!$W$4,IF(AV8+BC8+BJ8+BQ8+BX8+CE8+CL8+CS8+CZ8+DG8+DN8+DU8+EB8+EI8&lt;=Consolidação!AX10+Consolidação!#REF!+Consolidação!BC10+Consolidação!BF10+Consolidação!BI10+Consolidação!BL10+Consolidação!BO10,Consolidação!$Z$4,IF(AV8+BC8+BJ8+BQ8+BX8+CE8+CL8+CS8+CZ8+DG8+DN8+DU8+EB8+EI8&lt;=Consolidação!AX10+Consolidação!#REF!+Consolidação!BC10+Consolidação!BF10+Consolidação!BI10+Consolidação!BL10+Consolidação!BO10+Consolidação!BR10,Consolidação!$AC$4,IF(AV8+BC8+BJ8+BQ8+BX8+CE8+CL8+CS8+CZ8+DG8+DN8+DU8+EB8+EI8&lt;=Consolidação!AX10+Consolidação!#REF!+Consolidação!BC10+Consolidação!BF10+Consolidação!BI10+Consolidação!BL10+Consolidação!BO10+Consolidação!BR10+Consolidação!BU10,Consolidação!$AF$4,IF(AV8+BC8+BJ8+BQ8+BX8+CE8+CL8+CS8+CZ8+DG8+DN8+DU8+EB8+EI8&lt;=Consolidação!AX10+Consolidação!#REF!+Consolidação!BC10+Consolidação!BF10+Consolidação!BI10+Consolidação!BL10+Consolidação!BO10+Consolidação!BR10+Consolidação!BU10+Consolidação!BX10,Consolidação!$AI$4,IF(AV8+BC8+BJ8+BQ8+BX8+CE8+CL8+CS8+CZ8+DG8+DN8+DU8+EB8+EI8&lt;=Consolidação!AX10+Consolidação!#REF!+Consolidação!BC10+Consolidação!BF10+Consolidação!BI10+Consolidação!BL10+Consolidação!BO10+Consolidação!BR10+Consolidação!BU10+Consolidação!BX10+Consolidação!CA10,Consolidação!$AL$4,IF(AV8+BC8+BJ8+BQ8+BX8+CE8+CL8+CS8+CZ8+DG8+DN8+DU8+EB8+EI8&lt;=Consolidação!AX10+Consolidação!#REF!+Consolidação!BC10+Consolidação!BF10+Consolidação!BI10+Consolidação!BL10+Consolidação!BO10+Consolidação!BR10+Consolidação!BU10+Consolidação!BX10+Consolidação!CA10+Consolidação!CD10,Consolidação!$AO$4,IF(AV8+BC8+BJ8+BQ8+BX8+CE8+CL8+CS8+CZ8+DG8+DN8+DU8+EB8+EI8&lt;=Consolidação!AX10+Consolidação!#REF!+Consolidação!BC10+Consolidação!BF10+Consolidação!BI10+Consolidação!BL10+Consolidação!BO10+Consolidação!BR10+Consolidação!BU10+Consolidação!BX10+Consolidação!CA10+Consolidação!CD10+Consolidação!CG10,Consolidação!$AR$4,IF(AV8+BC8+BJ8+BQ8+BX8+CE8+CL8+CS8+CZ8+DG8+DN8+DU8+EB8+EI8&lt;=Consolidação!AX10+Consolidação!#REF!+Consolidação!BC10+Consolidação!BF10+Consolidação!BI10+Consolidação!BL10+Consolidação!BO10+Consolidação!BR10+Consolidação!BU10+Consolidação!BX10+Consolidação!CA10+Consolidação!CD10+Consolidação!CG10+Consolidação!CJ10,Consolidação!$AU$4,IF(AND((Consolidação!AX10+Consolidação!#REF!+Consolidação!BC10+Consolidação!BF10+Consolidação!BI10+Consolidação!BL10+Consolidação!BO10+Consolidação!BR10+Consolidação!BU10+Consolidação!BX10+Consolidação!CA10+Consolidação!CD10+Consolidação!CG10+Consolidação!CJ10)&gt;0,AV8+BC8+BJ8+BQ8+BX8+CE8+CL8+CS8+CZ8+DG8+DN8+DU8+EB8&lt;Consolidação!AX10+Consolidação!#REF!+Consolidação!BC10+Consolidação!BF10+Consolidação!BI10+Consolidação!BL10+Consolidação!BO10+Consolidação!BR10+Consolidação!BU10+Consolidação!BX10+Consolidação!CA10+Consolidação!CD10+Consolidação!CG10+Consolidação!CJ10,AV8+BC8+BJ8+BQ8+BX8+CE8+CL8+CS8+CZ8+DG8+DN8+DU8+EB8+EI8&gt;Consolidação!AX10+Consolidação!#REF!+Consolidação!BC10+Consolidação!BF10+Consolidação!BI10+Consolidação!BL10+Consolidação!BO10+Consolidação!BR10+Consolidação!BU10+Consolidação!BX10+Consolidação!CA10+Consolidação!CD10+Consolidação!CG10+Consolidação!CJ10),"CONSUMO PARCIAL","SEM PREVISÃO"))))))))))))))))</f>
        <v/>
      </c>
      <c r="EM8" s="318" t="str">
        <f t="shared" si="20"/>
        <v/>
      </c>
      <c r="EN8" s="270"/>
      <c r="EO8" s="314"/>
      <c r="EP8" s="315"/>
      <c r="EQ8" s="316"/>
      <c r="ER8" s="317" t="str">
        <f>IF(EO8=0,"",IF(BB8+BI8+BP8+BW8+CD8+CK8+CR8+CY8+DF8+DM8+DT8+EA8+EH8+EO8&lt;=Consolidação!BC10,Consolidação!$H$4,IF(BB8+BI8+BP8+BW8+CD8+CK8+CR8+CY8+DF8+DM8+DT8+EA8+EH8+EO8&lt;=Consolidação!BC10+Consolidação!BF10,Consolidação!$K$4,IF(BB8+BI8+BP8+BW8+CD8+CK8+CR8+CY8+DF8+DM8+DT8+EA8+EH8+EO8&lt;=Consolidação!BC10+Consolidação!BF10+Consolidação!BI10,Consolidação!$N$4,IF(BB8+BI8+BP8+BW8+CD8+CK8+CR8+CY8+DF8+DM8+DT8+EA8+EH8+EO8&lt;=Consolidação!BC10+Consolidação!BF10+Consolidação!BI10+Consolidação!BL10,Consolidação!$Q$4,IF(BB8+BI8+BP8+BW8+CD8+CK8+CR8+CY8+DF8+DM8+DT8+EA8+EH8+EO8&lt;=Consolidação!BC10+Consolidação!BF10+Consolidação!BI10+Consolidação!BL10+Consolidação!BO10,Consolidação!$T$4,IF(BB8+BI8+BP8+BW8+CD8+CK8+CR8+CY8+DF8+DM8+DT8+EA8+EH8+EO8&lt;=Consolidação!BC10+Consolidação!BF10+Consolidação!BI10+Consolidação!BL10+Consolidação!BO10+Consolidação!BR10,Consolidação!$W$4,IF(BB8+BI8+BP8+BW8+CD8+CK8+CR8+CY8+DF8+DM8+DT8+EA8+EH8+EO8&lt;=Consolidação!BC10+Consolidação!BF10+Consolidação!BI10+Consolidação!BL10+Consolidação!BO10+Consolidação!BR10+Consolidação!BU10,Consolidação!$Z$4,IF(BB8+BI8+BP8+BW8+CD8+CK8+CR8+CY8+DF8+DM8+DT8+EA8+EH8+EO8&lt;=Consolidação!BC10+Consolidação!BF10+Consolidação!BI10+Consolidação!BL10+Consolidação!BO10+Consolidação!BR10+Consolidação!BU10+Consolidação!BX10,Consolidação!$AC$4,IF(BB8+BI8+BP8+BW8+CD8+CK8+CR8+CY8+DF8+DM8+DT8+EA8+EH8+EO8&lt;=Consolidação!BC10+Consolidação!BF10+Consolidação!BI10+Consolidação!BL10+Consolidação!BO10+Consolidação!BR10+Consolidação!BU10+Consolidação!BX10+Consolidação!CA10,Consolidação!$AF$4,IF(BB8+BI8+BP8+BW8+CD8+CK8+CR8+CY8+DF8+DM8+DT8+EA8+EH8+EO8&lt;=Consolidação!BC10+Consolidação!BF10+Consolidação!BI10+Consolidação!BL10+Consolidação!BO10+Consolidação!BR10+Consolidação!BU10+Consolidação!BX10+Consolidação!CA10+Consolidação!CD10,Consolidação!$AI$4,IF(BB8+BI8+BP8+BW8+CD8+CK8+CR8+CY8+DF8+DM8+DT8+EA8+EH8+EO8&lt;=Consolidação!BC10+Consolidação!BF10+Consolidação!BI10+Consolidação!BL10+Consolidação!BO10+Consolidação!BR10+Consolidação!BU10+Consolidação!BX10+Consolidação!CA10+Consolidação!CD10+Consolidação!CG10,Consolidação!$AL$4,IF(BB8+BI8+BP8+BW8+CD8+CK8+CR8+CY8+DF8+DM8+DT8+EA8+EH8+EO8&lt;=Consolidação!BC10+Consolidação!BF10+Consolidação!BI10+Consolidação!BL10+Consolidação!BO10+Consolidação!BR10+Consolidação!BU10+Consolidação!BX10+Consolidação!CA10+Consolidação!CD10+Consolidação!CG10+Consolidação!CJ10,Consolidação!$AO$4,IF(BB8+BI8+BP8+BW8+CD8+CK8+CR8+CY8+DF8+DM8+DT8+EA8+EH8+EO8&lt;=Consolidação!BC10+Consolidação!BF10+Consolidação!BI10+Consolidação!BL10+Consolidação!BO10+Consolidação!BR10+Consolidação!BU10+Consolidação!BX10+Consolidação!CA10+Consolidação!CD10+Consolidação!CG10+Consolidação!CJ10+Consolidação!CM10,Consolidação!$AR$4,IF(BB8+BI8+BP8+BW8+CD8+CK8+CR8+CY8+DF8+DM8+DT8+EA8+EH8+EO8&lt;=Consolidação!BC10+Consolidação!BF10+Consolidação!BI10+Consolidação!BL10+Consolidação!BO10+Consolidação!BR10+Consolidação!BU10+Consolidação!BX10+Consolidação!CA10+Consolidação!CD10+Consolidação!CG10+Consolidação!CJ10+Consolidação!CM10+Consolidação!CP10,Consolidação!$AU$4,IF(AND((Consolidação!BC10+Consolidação!BF10+Consolidação!BI10+Consolidação!BL10+Consolidação!BO10+Consolidação!BR10+Consolidação!BU10+Consolidação!BX10+Consolidação!CA10+Consolidação!CD10+Consolidação!CG10+Consolidação!CJ10+Consolidação!CM10+Consolidação!CP10)&gt;0,BB8+BI8+BP8+BW8+CD8+CK8+CR8+CY8+DF8+DM8+DT8+EA8+EH8&lt;Consolidação!BC10+Consolidação!BF10+Consolidação!BI10+Consolidação!BL10+Consolidação!BO10+Consolidação!BR10+Consolidação!BU10+Consolidação!BX10+Consolidação!CA10+Consolidação!CD10+Consolidação!CG10+Consolidação!CJ10+Consolidação!CM10+Consolidação!CP10,BB8+BI8+BP8+BW8+CD8+CK8+CR8+CY8+DF8+DM8+DT8+EA8+EH8+EO8&gt;Consolidação!BC10+Consolidação!BF10+Consolidação!BI10+Consolidação!BL10+Consolidação!BO10+Consolidação!BR10+Consolidação!BU10+Consolidação!BX10+Consolidação!CA10+Consolidação!CD10+Consolidação!CG10+Consolidação!CJ10+Consolidação!CM10+Consolidação!CP10),"CONSUMO PARCIAL","SEM PREVISÃO"))))))))))))))))</f>
        <v/>
      </c>
      <c r="ES8" s="318" t="str">
        <f t="shared" si="21"/>
        <v/>
      </c>
      <c r="ET8" s="270"/>
      <c r="EU8" s="314"/>
      <c r="EV8" s="315"/>
      <c r="EW8" s="316"/>
      <c r="EX8" s="317" t="str">
        <f>IF(EU8=0,"",IF(BH8+BO8+BV8+CC8+CJ8+CQ8+CX8+DE8+DL8+DS8+DZ8+EG8+EN8+EU8&lt;=Consolidação!BI10,Consolidação!$H$4,IF(BH8+BO8+BV8+CC8+CJ8+CQ8+CX8+DE8+DL8+DS8+DZ8+EG8+EN8+EU8&lt;=Consolidação!BI10+Consolidação!BL10,Consolidação!$K$4,IF(BH8+BO8+BV8+CC8+CJ8+CQ8+CX8+DE8+DL8+DS8+DZ8+EG8+EN8+EU8&lt;=Consolidação!BI10+Consolidação!BL10+Consolidação!BO10,Consolidação!$N$4,IF(BH8+BO8+BV8+CC8+CJ8+CQ8+CX8+DE8+DL8+DS8+DZ8+EG8+EN8+EU8&lt;=Consolidação!BI10+Consolidação!BL10+Consolidação!BO10+Consolidação!BR10,Consolidação!$Q$4,IF(BH8+BO8+BV8+CC8+CJ8+CQ8+CX8+DE8+DL8+DS8+DZ8+EG8+EN8+EU8&lt;=Consolidação!BI10+Consolidação!BL10+Consolidação!BO10+Consolidação!BR10+Consolidação!BU10,Consolidação!$T$4,IF(BH8+BO8+BV8+CC8+CJ8+CQ8+CX8+DE8+DL8+DS8+DZ8+EG8+EN8+EU8&lt;=Consolidação!BI10+Consolidação!BL10+Consolidação!BO10+Consolidação!BR10+Consolidação!BU10+Consolidação!BX10,Consolidação!$W$4,IF(BH8+BO8+BV8+CC8+CJ8+CQ8+CX8+DE8+DL8+DS8+DZ8+EG8+EN8+EU8&lt;=Consolidação!BI10+Consolidação!BL10+Consolidação!BO10+Consolidação!BR10+Consolidação!BU10+Consolidação!BX10+Consolidação!CA10,Consolidação!$Z$4,IF(BH8+BO8+BV8+CC8+CJ8+CQ8+CX8+DE8+DL8+DS8+DZ8+EG8+EN8+EU8&lt;=Consolidação!BI10+Consolidação!BL10+Consolidação!BO10+Consolidação!BR10+Consolidação!BU10+Consolidação!BX10+Consolidação!CA10+Consolidação!CD10,Consolidação!$AC$4,IF(BH8+BO8+BV8+CC8+CJ8+CQ8+CX8+DE8+DL8+DS8+DZ8+EG8+EN8+EU8&lt;=Consolidação!BI10+Consolidação!BL10+Consolidação!BO10+Consolidação!BR10+Consolidação!BU10+Consolidação!BX10+Consolidação!CA10+Consolidação!CD10+Consolidação!CG10,Consolidação!$AF$4,IF(BH8+BO8+BV8+CC8+CJ8+CQ8+CX8+DE8+DL8+DS8+DZ8+EG8+EN8+EU8&lt;=Consolidação!BI10+Consolidação!BL10+Consolidação!BO10+Consolidação!BR10+Consolidação!BU10+Consolidação!BX10+Consolidação!CA10+Consolidação!CD10+Consolidação!CG10+Consolidação!CJ10,Consolidação!$AI$4,IF(BH8+BO8+BV8+CC8+CJ8+CQ8+CX8+DE8+DL8+DS8+DZ8+EG8+EN8+EU8&lt;=Consolidação!BI10+Consolidação!BL10+Consolidação!BO10+Consolidação!BR10+Consolidação!BU10+Consolidação!BX10+Consolidação!CA10+Consolidação!CD10+Consolidação!CG10+Consolidação!CJ10+Consolidação!CM10,Consolidação!$AL$4,IF(BH8+BO8+BV8+CC8+CJ8+CQ8+CX8+DE8+DL8+DS8+DZ8+EG8+EN8+EU8&lt;=Consolidação!BI10+Consolidação!BL10+Consolidação!BO10+Consolidação!BR10+Consolidação!BU10+Consolidação!BX10+Consolidação!CA10+Consolidação!CD10+Consolidação!CG10+Consolidação!CJ10+Consolidação!CM10+Consolidação!CP10,Consolidação!$AO$4,IF(BH8+BO8+BV8+CC8+CJ8+CQ8+CX8+DE8+DL8+DS8+DZ8+EG8+EN8+EU8&lt;=Consolidação!BI10+Consolidação!BL10+Consolidação!BO10+Consolidação!BR10+Consolidação!BU10+Consolidação!BX10+Consolidação!CA10+Consolidação!CD10+Consolidação!CG10+Consolidação!CJ10+Consolidação!CM10+Consolidação!CP10+Consolidação!CS10,Consolidação!$AR$4,IF(BH8+BO8+BV8+CC8+CJ8+CQ8+CX8+DE8+DL8+DS8+DZ8+EG8+EN8+EU8&lt;=Consolidação!BI10+Consolidação!BL10+Consolidação!BO10+Consolidação!BR10+Consolidação!BU10+Consolidação!BX10+Consolidação!CA10+Consolidação!CD10+Consolidação!CG10+Consolidação!CJ10+Consolidação!CM10+Consolidação!CP10+Consolidação!CS10+Consolidação!CV10,Consolidação!$AU$4,IF(AND((Consolidação!BI10+Consolidação!BL10+Consolidação!BO10+Consolidação!BR10+Consolidação!BU10+Consolidação!BX10+Consolidação!CA10+Consolidação!CD10+Consolidação!CG10+Consolidação!CJ10+Consolidação!CM10+Consolidação!CP10+Consolidação!CS10+Consolidação!CV10)&gt;0,BH8+BO8+BV8+CC8+CJ8+CQ8+CX8+DE8+DL8+DS8+DZ8+EG8+EN8&lt;Consolidação!BI10+Consolidação!BL10+Consolidação!BO10+Consolidação!BR10+Consolidação!BU10+Consolidação!BX10+Consolidação!CA10+Consolidação!CD10+Consolidação!CG10+Consolidação!CJ10+Consolidação!CM10+Consolidação!CP10+Consolidação!CS10+Consolidação!CV10,BH8+BO8+BV8+CC8+CJ8+CQ8+CX8+DE8+DL8+DS8+DZ8+EG8+EN8+EU8&gt;Consolidação!BI10+Consolidação!BL10+Consolidação!BO10+Consolidação!BR10+Consolidação!BU10+Consolidação!BX10+Consolidação!CA10+Consolidação!CD10+Consolidação!CG10+Consolidação!CJ10+Consolidação!CM10+Consolidação!CP10+Consolidação!CS10+Consolidação!CV10),"CONSUMO PARCIAL","SEM PREVISÃO"))))))))))))))))</f>
        <v/>
      </c>
      <c r="EY8" s="318" t="str">
        <f t="shared" si="22"/>
        <v/>
      </c>
      <c r="EZ8" s="270"/>
      <c r="FA8" s="314"/>
      <c r="FB8" s="315"/>
      <c r="FC8" s="316"/>
      <c r="FD8" s="317" t="str">
        <f>IF(FA8=0,"",IF(BN8+BU8+CB8+CI8+CP8+CW8+DD8+DK8+DR8+DY8+EF8+EM8+ET8+FA8&lt;=Consolidação!BO10,Consolidação!$H$4,IF(BN8+BU8+CB8+CI8+CP8+CW8+DD8+DK8+DR8+DY8+EF8+EM8+ET8+FA8&lt;=Consolidação!BO10+Consolidação!BR10,Consolidação!$K$4,IF(BN8+BU8+CB8+CI8+CP8+CW8+DD8+DK8+DR8+DY8+EF8+EM8+ET8+FA8&lt;=Consolidação!BO10+Consolidação!BR10+Consolidação!BU10,Consolidação!$N$4,IF(BN8+BU8+CB8+CI8+CP8+CW8+DD8+DK8+DR8+DY8+EF8+EM8+ET8+FA8&lt;=Consolidação!BO10+Consolidação!BR10+Consolidação!BU10+Consolidação!BX10,Consolidação!$Q$4,IF(BN8+BU8+CB8+CI8+CP8+CW8+DD8+DK8+DR8+DY8+EF8+EM8+ET8+FA8&lt;=Consolidação!BO10+Consolidação!BR10+Consolidação!BU10+Consolidação!BX10+Consolidação!CA10,Consolidação!$T$4,IF(BN8+BU8+CB8+CI8+CP8+CW8+DD8+DK8+DR8+DY8+EF8+EM8+ET8+FA8&lt;=Consolidação!BO10+Consolidação!BR10+Consolidação!BU10+Consolidação!BX10+Consolidação!CA10+Consolidação!CD10,Consolidação!$W$4,IF(BN8+BU8+CB8+CI8+CP8+CW8+DD8+DK8+DR8+DY8+EF8+EM8+ET8+FA8&lt;=Consolidação!BO10+Consolidação!BR10+Consolidação!BU10+Consolidação!BX10+Consolidação!CA10+Consolidação!CD10+Consolidação!CG10,Consolidação!$Z$4,IF(BN8+BU8+CB8+CI8+CP8+CW8+DD8+DK8+DR8+DY8+EF8+EM8+ET8+FA8&lt;=Consolidação!BO10+Consolidação!BR10+Consolidação!BU10+Consolidação!BX10+Consolidação!CA10+Consolidação!CD10+Consolidação!CG10+Consolidação!CJ10,Consolidação!$AC$4,IF(BN8+BU8+CB8+CI8+CP8+CW8+DD8+DK8+DR8+DY8+EF8+EM8+ET8+FA8&lt;=Consolidação!BO10+Consolidação!BR10+Consolidação!BU10+Consolidação!BX10+Consolidação!CA10+Consolidação!CD10+Consolidação!CG10+Consolidação!CJ10+Consolidação!CM10,Consolidação!$AF$4,IF(BN8+BU8+CB8+CI8+CP8+CW8+DD8+DK8+DR8+DY8+EF8+EM8+ET8+FA8&lt;=Consolidação!BO10+Consolidação!BR10+Consolidação!BU10+Consolidação!BX10+Consolidação!CA10+Consolidação!CD10+Consolidação!CG10+Consolidação!CJ10+Consolidação!CM10+Consolidação!CP10,Consolidação!$AI$4,IF(BN8+BU8+CB8+CI8+CP8+CW8+DD8+DK8+DR8+DY8+EF8+EM8+ET8+FA8&lt;=Consolidação!BO10+Consolidação!BR10+Consolidação!BU10+Consolidação!BX10+Consolidação!CA10+Consolidação!CD10+Consolidação!CG10+Consolidação!CJ10+Consolidação!CM10+Consolidação!CP10+Consolidação!CS10,Consolidação!$AL$4,IF(BN8+BU8+CB8+CI8+CP8+CW8+DD8+DK8+DR8+DY8+EF8+EM8+ET8+FA8&lt;=Consolidação!BO10+Consolidação!BR10+Consolidação!BU10+Consolidação!BX10+Consolidação!CA10+Consolidação!CD10+Consolidação!CG10+Consolidação!CJ10+Consolidação!CM10+Consolidação!CP10+Consolidação!CS10+Consolidação!CV10,Consolidação!$AO$4,IF(BN8+BU8+CB8+CI8+CP8+CW8+DD8+DK8+DR8+DY8+EF8+EM8+ET8+FA8&lt;=Consolidação!BO10+Consolidação!BR10+Consolidação!BU10+Consolidação!BX10+Consolidação!CA10+Consolidação!CD10+Consolidação!CG10+Consolidação!CJ10+Consolidação!CM10+Consolidação!CP10+Consolidação!CS10+Consolidação!CV10+Consolidação!CY10,Consolidação!$AR$4,IF(BN8+BU8+CB8+CI8+CP8+CW8+DD8+DK8+DR8+DY8+EF8+EM8+ET8+FA8&lt;=Consolidação!BO10+Consolidação!BR10+Consolidação!BU10+Consolidação!BX10+Consolidação!CA10+Consolidação!CD10+Consolidação!CG10+Consolidação!CJ10+Consolidação!CM10+Consolidação!CP10+Consolidação!CS10+Consolidação!CV10+Consolidação!CY10+Consolidação!DB10,Consolidação!$AU$4,IF(AND((Consolidação!BO10+Consolidação!BR10+Consolidação!BU10+Consolidação!BX10+Consolidação!CA10+Consolidação!CD10+Consolidação!CG10+Consolidação!CJ10+Consolidação!CM10+Consolidação!CP10+Consolidação!CS10+Consolidação!CV10+Consolidação!CY10+Consolidação!DB10)&gt;0,BN8+BU8+CB8+CI8+CP8+CW8+DD8+DK8+DR8+DY8+EF8+EM8+ET8&lt;Consolidação!BO10+Consolidação!BR10+Consolidação!BU10+Consolidação!BX10+Consolidação!CA10+Consolidação!CD10+Consolidação!CG10+Consolidação!CJ10+Consolidação!CM10+Consolidação!CP10+Consolidação!CS10+Consolidação!CV10+Consolidação!CY10+Consolidação!DB10,BN8+BU8+CB8+CI8+CP8+CW8+DD8+DK8+DR8+DY8+EF8+EM8+ET8+FA8&gt;Consolidação!BO10+Consolidação!BR10+Consolidação!BU10+Consolidação!BX10+Consolidação!CA10+Consolidação!CD10+Consolidação!CG10+Consolidação!CJ10+Consolidação!CM10+Consolidação!CP10+Consolidação!CS10+Consolidação!CV10+Consolidação!CY10+Consolidação!DB10),"CONSUMO PARCIAL","SEM PREVISÃO"))))))))))))))))</f>
        <v/>
      </c>
      <c r="FE8" s="318" t="str">
        <f t="shared" si="23"/>
        <v/>
      </c>
      <c r="FF8" s="270"/>
      <c r="FG8" s="314"/>
      <c r="FH8" s="315"/>
      <c r="FI8" s="316"/>
      <c r="FJ8" s="317" t="str">
        <f>IF(FG8=0,"",IF(BT8+CA8+CH8+CO8+CV8+DC8+DJ8+DQ8+DX8+EE8+EL8+ES8+EZ8+FG8&lt;=Consolidação!BU10,Consolidação!$H$4,IF(BT8+CA8+CH8+CO8+CV8+DC8+DJ8+DQ8+DX8+EE8+EL8+ES8+EZ8+FG8&lt;=Consolidação!BU10+Consolidação!BX10,Consolidação!$K$4,IF(BT8+CA8+CH8+CO8+CV8+DC8+DJ8+DQ8+DX8+EE8+EL8+ES8+EZ8+FG8&lt;=Consolidação!BU10+Consolidação!BX10+Consolidação!CA10,Consolidação!$N$4,IF(BT8+CA8+CH8+CO8+CV8+DC8+DJ8+DQ8+DX8+EE8+EL8+ES8+EZ8+FG8&lt;=Consolidação!BU10+Consolidação!BX10+Consolidação!CA10+Consolidação!CD10,Consolidação!$Q$4,IF(BT8+CA8+CH8+CO8+CV8+DC8+DJ8+DQ8+DX8+EE8+EL8+ES8+EZ8+FG8&lt;=Consolidação!BU10+Consolidação!BX10+Consolidação!CA10+Consolidação!CD10+Consolidação!CG10,Consolidação!$T$4,IF(BT8+CA8+CH8+CO8+CV8+DC8+DJ8+DQ8+DX8+EE8+EL8+ES8+EZ8+FG8&lt;=Consolidação!BU10+Consolidação!BX10+Consolidação!CA10+Consolidação!CD10+Consolidação!CG10+Consolidação!CJ10,Consolidação!$W$4,IF(BT8+CA8+CH8+CO8+CV8+DC8+DJ8+DQ8+DX8+EE8+EL8+ES8+EZ8+FG8&lt;=Consolidação!BU10+Consolidação!BX10+Consolidação!CA10+Consolidação!CD10+Consolidação!CG10+Consolidação!CJ10+Consolidação!CM10,Consolidação!$Z$4,IF(BT8+CA8+CH8+CO8+CV8+DC8+DJ8+DQ8+DX8+EE8+EL8+ES8+EZ8+FG8&lt;=Consolidação!BU10+Consolidação!BX10+Consolidação!CA10+Consolidação!CD10+Consolidação!CG10+Consolidação!CJ10+Consolidação!CM10+Consolidação!CP10,Consolidação!$AC$4,IF(BT8+CA8+CH8+CO8+CV8+DC8+DJ8+DQ8+DX8+EE8+EL8+ES8+EZ8+FG8&lt;=Consolidação!BU10+Consolidação!BX10+Consolidação!CA10+Consolidação!CD10+Consolidação!CG10+Consolidação!CJ10+Consolidação!CM10+Consolidação!CP10+Consolidação!CS10,Consolidação!$AF$4,IF(BT8+CA8+CH8+CO8+CV8+DC8+DJ8+DQ8+DX8+EE8+EL8+ES8+EZ8+FG8&lt;=Consolidação!BU10+Consolidação!BX10+Consolidação!CA10+Consolidação!CD10+Consolidação!CG10+Consolidação!CJ10+Consolidação!CM10+Consolidação!CP10+Consolidação!CS10+Consolidação!CV10,Consolidação!$AI$4,IF(BT8+CA8+CH8+CO8+CV8+DC8+DJ8+DQ8+DX8+EE8+EL8+ES8+EZ8+FG8&lt;=Consolidação!BU10+Consolidação!BX10+Consolidação!CA10+Consolidação!CD10+Consolidação!CG10+Consolidação!CJ10+Consolidação!CM10+Consolidação!CP10+Consolidação!CS10+Consolidação!CV10+Consolidação!CY10,Consolidação!$AL$4,IF(BT8+CA8+CH8+CO8+CV8+DC8+DJ8+DQ8+DX8+EE8+EL8+ES8+EZ8+FG8&lt;=Consolidação!BU10+Consolidação!BX10+Consolidação!CA10+Consolidação!CD10+Consolidação!CG10+Consolidação!CJ10+Consolidação!CM10+Consolidação!CP10+Consolidação!CS10+Consolidação!CV10+Consolidação!CY10+Consolidação!DB10,Consolidação!$AO$4,IF(BT8+CA8+CH8+CO8+CV8+DC8+DJ8+DQ8+DX8+EE8+EL8+ES8+EZ8+FG8&lt;=Consolidação!BU10+Consolidação!BX10+Consolidação!CA10+Consolidação!CD10+Consolidação!CG10+Consolidação!CJ10+Consolidação!CM10+Consolidação!CP10+Consolidação!CS10+Consolidação!CV10+Consolidação!CY10+Consolidação!DB10+Consolidação!DE10,Consolidação!$AR$4,IF(BT8+CA8+CH8+CO8+CV8+DC8+DJ8+DQ8+DX8+EE8+EL8+ES8+EZ8+FG8&lt;=Consolidação!BU10+Consolidação!BX10+Consolidação!CA10+Consolidação!CD10+Consolidação!CG10+Consolidação!CJ10+Consolidação!CM10+Consolidação!CP10+Consolidação!CS10+Consolidação!CV10+Consolidação!CY10+Consolidação!DB10+Consolidação!DE10+Consolidação!DH10,Consolidação!$AU$4,IF(AND((Consolidação!BU10+Consolidação!BX10+Consolidação!CA10+Consolidação!CD10+Consolidação!CG10+Consolidação!CJ10+Consolidação!CM10+Consolidação!CP10+Consolidação!CS10+Consolidação!CV10+Consolidação!CY10+Consolidação!DB10+Consolidação!DE10+Consolidação!DH10)&gt;0,BT8+CA8+CH8+CO8+CV8+DC8+DJ8+DQ8+DX8+EE8+EL8+ES8+EZ8&lt;Consolidação!BU10+Consolidação!BX10+Consolidação!CA10+Consolidação!CD10+Consolidação!CG10+Consolidação!CJ10+Consolidação!CM10+Consolidação!CP10+Consolidação!CS10+Consolidação!CV10+Consolidação!CY10+Consolidação!DB10+Consolidação!DE10+Consolidação!DH10,BT8+CA8+CH8+CO8+CV8+DC8+DJ8+DQ8+DX8+EE8+EL8+ES8+EZ8+FG8&gt;Consolidação!BU10+Consolidação!BX10+Consolidação!CA10+Consolidação!CD10+Consolidação!CG10+Consolidação!CJ10+Consolidação!CM10+Consolidação!CP10+Consolidação!CS10+Consolidação!CV10+Consolidação!CY10+Consolidação!DB10+Consolidação!DE10+Consolidação!DH10),"CONSUMO PARCIAL","SEM PREVISÃO"))))))))))))))))</f>
        <v/>
      </c>
      <c r="FK8" s="318" t="str">
        <f t="shared" si="24"/>
        <v/>
      </c>
      <c r="FL8" s="559"/>
      <c r="FM8" s="550"/>
      <c r="FN8" s="550"/>
      <c r="FO8" s="550"/>
      <c r="FP8" s="550"/>
      <c r="FQ8" s="576"/>
      <c r="FR8" s="569"/>
      <c r="FS8" s="550"/>
      <c r="FT8" s="550"/>
      <c r="FU8" s="550"/>
      <c r="FV8" s="550"/>
      <c r="FW8" s="550"/>
      <c r="FX8" s="545" t="str">
        <f>IF((Consolidação!C10+Consolidação!E10)=(F8+M8+T8+AA8+AH8+AO8+AV8+BC8+BJ8+BQ8+BX8+CE8+CL8+CS8),"ATUALIZADO","DESATUALIZADO")</f>
        <v>DESATUALIZADO</v>
      </c>
    </row>
    <row r="9" spans="1:180" x14ac:dyDescent="0.3">
      <c r="A9" s="313">
        <v>2307</v>
      </c>
      <c r="B9" s="634"/>
      <c r="C9" s="273" t="s">
        <v>1</v>
      </c>
      <c r="D9" s="274"/>
      <c r="E9" s="270">
        <v>19367</v>
      </c>
      <c r="F9" s="314">
        <v>3.1562999999999999</v>
      </c>
      <c r="G9" s="315">
        <v>6583.46</v>
      </c>
      <c r="H9" s="316">
        <v>45807</v>
      </c>
      <c r="I9" s="317">
        <f>IF(F9=0,"",IF(F9&lt;=Consolidação!H11,Consolidação!H$4,IF(F9&lt;=Consolidação!H11+Consolidação!K11,Consolidação!K$4,IF(F9&lt;=Consolidação!H11+Consolidação!K11+Consolidação!N11,Consolidação!N$4,IF(F9&lt;=Consolidação!H11+Consolidação!K11+Consolidação!N11+Consolidação!Q11,Consolidação!Q$4,IF(F9&lt;=Consolidação!H11+Consolidação!K11+Consolidação!N11+Consolidação!Q11+Consolidação!T11,Consolidação!T$4,IF(F9&lt;=Consolidação!H11+Consolidação!K11+Consolidação!N11+Consolidação!Q11+Consolidação!T11+Consolidação!W11,Consolidação!W$4,IF(F9&lt;=Consolidação!H11+Consolidação!K11+Consolidação!N11+Consolidação!Q11+Consolidação!T11+Consolidação!W11+Consolidação!Z11,Consolidação!Z$4,IF(F9&lt;=Consolidação!H11+Consolidação!K11+Consolidação!N11+Consolidação!Q11+Consolidação!T11+Consolidação!W11+Consolidação!Z11+Consolidação!AC11,Consolidação!AC$4,IF(F9&lt;=Consolidação!H11+Consolidação!K11+Consolidação!N11+Consolidação!Q11+Consolidação!T11+Consolidação!W11+Consolidação!Z11+Consolidação!AC11+Consolidação!AF11,Consolidação!AF$4,IF(F9&lt;=Consolidação!H11+Consolidação!K11+Consolidação!N11+Consolidação!Q11+Consolidação!T11+Consolidação!W11+Consolidação!Z11+Consolidação!AC11+Consolidação!AF11+Consolidação!AI11,Consolidação!AI$4,IF(F9&lt;=Consolidação!H11+Consolidação!K11+Consolidação!N11+Consolidação!Q11+Consolidação!T11+Consolidação!W11+Consolidação!Z11+Consolidação!AC11+Consolidação!AF11+Consolidação!AI11+Consolidação!AL11,Consolidação!AL$4,IF(F9&lt;=Consolidação!H11+Consolidação!K11+Consolidação!N11+Consolidação!Q11+Consolidação!T11+Consolidação!W11+Consolidação!Z11+Consolidação!AC11+Consolidação!AF11+Consolidação!AI11+Consolidação!AL11+Consolidação!AO11,Consolidação!AO$4,IF(F9&lt;=Consolidação!H11+Consolidação!K11+Consolidação!N11+Consolidação!Q11+Consolidação!T11+Consolidação!W11+Consolidação!Z11+Consolidação!AC11+Consolidação!AF11+Consolidação!AI11+Consolidação!AL11+Consolidação!AO11+Consolidação!AR11,Consolidação!AR$4,IF(F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>45352</v>
      </c>
      <c r="J9" s="318" t="str">
        <f t="shared" si="0"/>
        <v>ü</v>
      </c>
      <c r="K9" s="312"/>
      <c r="L9" s="270"/>
      <c r="M9" s="314"/>
      <c r="N9" s="315"/>
      <c r="O9" s="316"/>
      <c r="P9" s="317" t="str">
        <f>IF(M9=0,"",IF(F9+M9&lt;=Consolidação!H11,Consolidação!$H$4,IF(F9+M9&lt;=Consolidação!H11+Consolidação!K11,Consolidação!$K$4,IF(F9+M9&lt;=Consolidação!H11+Consolidação!K11+Consolidação!N11,Consolidação!$N$4,IF(F9+M9&lt;=Consolidação!H11+Consolidação!K11+Consolidação!N11+Consolidação!Q11,Consolidação!$Q$4,IF(F9+M9&lt;=Consolidação!H11+Consolidação!K11+Consolidação!N11+Consolidação!Q11+Consolidação!T11,Consolidação!$T$4,IF(F9+M9&lt;=Consolidação!H11+Consolidação!K11+Consolidação!N11+Consolidação!Q11+Consolidação!T11+Consolidação!W11,Consolidação!$W$4,IF(F9+M9&lt;=Consolidação!H11+Consolidação!K11+Consolidação!N11+Consolidação!Q11+Consolidação!T11+Consolidação!W11+Consolidação!Z11,Consolidação!$Z$4,IF(F9+M9&lt;=Consolidação!H11+Consolidação!K11+Consolidação!N11+Consolidação!Q11+Consolidação!T11+Consolidação!W11+Consolidação!Z11+Consolidação!AC11,Consolidação!$AC$4,IF(F9+M9&lt;=Consolidação!H11+Consolidação!K11+Consolidação!N11+Consolidação!Q11+Consolidação!T11+Consolidação!W11+Consolidação!Z11+Consolidação!AC11+Consolidação!AF11,Consolidação!$AF$4,IF(F9+M9&lt;=Consolidação!H11+Consolidação!K11+Consolidação!N11+Consolidação!Q11+Consolidação!T11+Consolidação!W11+Consolidação!Z11+Consolidação!AC11+Consolidação!AF11+Consolidação!AI11,Consolidação!$AI$4,IF(F9+M9&lt;=Consolidação!H11+Consolidação!K11+Consolidação!N11+Consolidação!Q11+Consolidação!T11+Consolidação!W11+Consolidação!Z11+Consolidação!AC11+Consolidação!AF11+Consolidação!AI11+Consolidação!AL11,Consolidação!$AL$4,IF(F9+M9&lt;=Consolidação!H11+Consolidação!K11+Consolidação!N11+Consolidação!Q11+Consolidação!T11+Consolidação!W11+Consolidação!Z11+Consolidação!AC11+Consolidação!AF11+Consolidação!AI11+Consolidação!AL11+Consolidação!AO11,Consolidação!$AO$4,IF(F9+M9&lt;=Consolidação!H11+Consolidação!K11+Consolidação!N11+Consolidação!Q11+Consolidação!T11+Consolidação!W11+Consolidação!Z11+Consolidação!AC11+Consolidação!AF11+Consolidação!AI11+Consolidação!AL11+Consolidação!AO11+Consolidação!AR11,Consolidação!$AR$4,IF(F9+M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Q9" s="318" t="str">
        <f t="shared" si="1"/>
        <v/>
      </c>
      <c r="R9" s="312"/>
      <c r="S9" s="270"/>
      <c r="T9" s="314"/>
      <c r="U9" s="315"/>
      <c r="V9" s="316"/>
      <c r="W9" s="317" t="str">
        <f>IF(T9=0,"",IF(F9+M9+T9&lt;=Consolidação!H11,Consolidação!$H$4,IF(F9+M9+T9&lt;=Consolidação!H11+Consolidação!K11,Consolidação!$K$4,IF(F9+M9+T9&lt;=Consolidação!H11+Consolidação!K11+Consolidação!N11,Consolidação!$N$4,IF(F9+M9+T9&lt;=Consolidação!H11+Consolidação!K11+Consolidação!N11+Consolidação!Q11,Consolidação!$Q$4,IF(F9+M9+T9&lt;=Consolidação!H11+Consolidação!K11+Consolidação!N11+Consolidação!Q11+Consolidação!T11,Consolidação!$T$4,IF(F9+M9+T9&lt;=Consolidação!H11+Consolidação!K11+Consolidação!N11+Consolidação!Q11+Consolidação!T11+Consolidação!W11,Consolidação!$W$4,IF(F9+M9+T9&lt;=Consolidação!H11+Consolidação!K11+Consolidação!N11+Consolidação!Q11+Consolidação!T11+Consolidação!W11+Consolidação!Z11,Consolidação!$Z$4,IF(F9+M9+T9&lt;=Consolidação!H11+Consolidação!K11+Consolidação!N11+Consolidação!Q11+Consolidação!T11+Consolidação!W11+Consolidação!Z11+Consolidação!AC11,Consolidação!$AC$4,IF(F9+M9+T9&lt;=Consolidação!H11+Consolidação!K11+Consolidação!N11+Consolidação!Q11+Consolidação!T11+Consolidação!W11+Consolidação!Z11+Consolidação!AC11+Consolidação!AF11,Consolidação!$AF$4,IF(F9+M9+T9&lt;=Consolidação!H11+Consolidação!K11+Consolidação!N11+Consolidação!Q11+Consolidação!T11+Consolidação!W11+Consolidação!Z11+Consolidação!AC11+Consolidação!AF11+Consolidação!AI11,Consolidação!$AI$4,IF(F9+M9+T9&lt;=Consolidação!H11+Consolidação!K11+Consolidação!N11+Consolidação!Q11+Consolidação!T11+Consolidação!W11+Consolidação!Z11+Consolidação!AC11+Consolidação!AF11+Consolidação!AI11+Consolidação!AL11,Consolidação!$AL$4,IF(F9+M9+T9&lt;=Consolidação!H11+Consolidação!K11+Consolidação!N11+Consolidação!Q11+Consolidação!T11+Consolidação!W11+Consolidação!Z11+Consolidação!AC11+Consolidação!AF11+Consolidação!AI11+Consolidação!AL11+Consolidação!AO11,Consolidação!$AO$4,IF(F9+M9+T9&lt;=Consolidação!H11+Consolidação!K11+Consolidação!N11+Consolidação!Q11+Consolidação!T11+Consolidação!W11+Consolidação!Z11+Consolidação!AC11+Consolidação!AF11+Consolidação!AI11+Consolidação!AL11+Consolidação!AO11+Consolidação!AR11,Consolidação!$AR$4,IF(F9+M9+T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+M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+T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X9" s="318" t="str">
        <f t="shared" si="2"/>
        <v/>
      </c>
      <c r="Y9" s="312"/>
      <c r="Z9" s="270"/>
      <c r="AA9" s="314"/>
      <c r="AB9" s="315"/>
      <c r="AC9" s="316"/>
      <c r="AD9" s="317" t="str">
        <f>IF(AA9=0,"",IF(F9+M9+T9+AA9&lt;=Consolidação!H11,Consolidação!$H$4,IF(F9+M9+T9+AA9&lt;=Consolidação!H11+Consolidação!K11,Consolidação!$K$4,IF(F9+M9+T9+AA9&lt;=Consolidação!H11+Consolidação!K11+Consolidação!N11,Consolidação!$N$4,IF(F9+M9+T9+AA9&lt;=Consolidação!H11+Consolidação!K11+Consolidação!N11+Consolidação!Q11,Consolidação!$Q$4,IF(F9+M9+T9+AA9&lt;=Consolidação!H11+Consolidação!K11+Consolidação!N11+Consolidação!Q11+Consolidação!T11,Consolidação!$T$4,IF(F9+M9+T9+AA9&lt;=Consolidação!H11+Consolidação!K11+Consolidação!N11+Consolidação!Q11+Consolidação!T11+Consolidação!W11,Consolidação!$W$4,IF(F9+M9+T9+AA9&lt;=Consolidação!H11+Consolidação!K11+Consolidação!N11+Consolidação!Q11+Consolidação!T11+Consolidação!W11+Consolidação!Z11,Consolidação!$Z$4,IF(F9+M9+T9+AA9&lt;=Consolidação!H11+Consolidação!K11+Consolidação!N11+Consolidação!Q11+Consolidação!T11+Consolidação!W11+Consolidação!Z11+Consolidação!AC11,Consolidação!$AC$4,IF(F9+M9+T9+AA9&lt;=Consolidação!H11+Consolidação!K11+Consolidação!N11+Consolidação!Q11+Consolidação!T11+Consolidação!W11+Consolidação!Z11+Consolidação!AC11+Consolidação!AF11,Consolidação!$AF$4,IF(F9+M9+T9+AA9&lt;=Consolidação!H11+Consolidação!K11+Consolidação!N11+Consolidação!Q11+Consolidação!T11+Consolidação!W11+Consolidação!Z11+Consolidação!AC11+Consolidação!AF11+Consolidação!AI11,Consolidação!$AI$4,IF(F9+M9+T9+AA9&lt;=Consolidação!H11+Consolidação!K11+Consolidação!N11+Consolidação!Q11+Consolidação!T11+Consolidação!W11+Consolidação!Z11+Consolidação!AC11+Consolidação!AF11+Consolidação!AI11+Consolidação!AL11,Consolidação!$AL$4,IF(F9+M9+T9+AA9&lt;=Consolidação!H11+Consolidação!K11+Consolidação!N11+Consolidação!Q11+Consolidação!T11+Consolidação!W11+Consolidação!Z11+Consolidação!AC11+Consolidação!AF11+Consolidação!AI11+Consolidação!AL11+Consolidação!AO11,Consolidação!$AO$4,IF(F9+M9+T9+AA9&lt;=Consolidação!H11+Consolidação!K11+Consolidação!N11+Consolidação!Q11+Consolidação!T11+Consolidação!W11+Consolidação!Z11+Consolidação!AC11+Consolidação!AF11+Consolidação!AI11+Consolidação!AL11+Consolidação!AO11+Consolidação!AR11,Consolidação!#REF!,IF(F9+M9+T9+AA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+M9+T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+T9+AA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AE9" s="318" t="str">
        <f t="shared" si="3"/>
        <v/>
      </c>
      <c r="AF9" s="312"/>
      <c r="AG9" s="270"/>
      <c r="AH9" s="314"/>
      <c r="AI9" s="315"/>
      <c r="AJ9" s="316"/>
      <c r="AK9" s="317" t="str">
        <f>IF(AH9=0,"",IF(F9+M9+T9+AA9+AH9&lt;=Consolidação!H11,Consolidação!$H$4,IF(F9+M9+T9+AA9+AH9&lt;=Consolidação!H11+Consolidação!K11,Consolidação!$K$4,IF(F9+M9+T9+AA9+AH9&lt;=Consolidação!H11+Consolidação!K11+Consolidação!N11,Consolidação!$N$4,IF(F9+M9+T9+AA9+AH9&lt;=Consolidação!H11+Consolidação!K11+Consolidação!N11+Consolidação!Q11,Consolidação!$Q$4,IF(F9+M9+T9+AA9+AH9&lt;=Consolidação!H11+Consolidação!K11+Consolidação!N11+Consolidação!Q11+Consolidação!T11,Consolidação!$T$4,IF(F9+M9+T9+AA9+AH9&lt;=Consolidação!H11+Consolidação!K11+Consolidação!N11+Consolidação!Q11+Consolidação!T11+Consolidação!W11,Consolidação!$W$4,IF(F9+M9+T9+AA9+AH9&lt;=Consolidação!H11+Consolidação!K11+Consolidação!N11+Consolidação!Q11+Consolidação!T11+Consolidação!W11+Consolidação!Z11,Consolidação!$Z$4,IF(F9+M9+T9+AA9+AH9&lt;=Consolidação!H11+Consolidação!K11+Consolidação!N11+Consolidação!Q11+Consolidação!T11+Consolidação!W11+Consolidação!Z11+Consolidação!AC11,Consolidação!$AC$4,IF(F9+M9+T9+AA9+AH9&lt;=Consolidação!H11+Consolidação!K11+Consolidação!N11+Consolidação!Q11+Consolidação!T11+Consolidação!W11+Consolidação!Z11+Consolidação!AC11+Consolidação!AF11,Consolidação!$AF$4,IF(F9+M9+T9+AA9+AH9&lt;=Consolidação!H11+Consolidação!K11+Consolidação!N11+Consolidação!Q11+Consolidação!T11+Consolidação!W11+Consolidação!Z11+Consolidação!AC11+Consolidação!AF11+Consolidação!AI11,Consolidação!$AI$4,IF(F9+M9+T9+AA9+AH9&lt;=Consolidação!H11+Consolidação!K11+Consolidação!N11+Consolidação!Q11+Consolidação!T11+Consolidação!W11+Consolidação!Z11+Consolidação!AC11+Consolidação!AF11+Consolidação!AI11+Consolidação!AL11,Consolidação!$AL$4,IF(F9+M9+T9+AA9+AH9&lt;=Consolidação!H11+Consolidação!K11+Consolidação!N11+Consolidação!Q11+Consolidação!T11+Consolidação!W11+Consolidação!Z11+Consolidação!AC11+Consolidação!AF11+Consolidação!AI11+Consolidação!AL11+Consolidação!AO11,Consolidação!$AO$4,IF(F9+M9+T9+AA9+AH9&lt;=Consolidação!H11+Consolidação!K11+Consolidação!N11+Consolidação!Q11+Consolidação!T11+Consolidação!W11+Consolidação!Z11+Consolidação!AC11+Consolidação!AF11+Consolidação!AI11+Consolidação!AL11+Consolidação!AO11+Consolidação!AR11,Consolidação!$AR$4,IF(F9+M9+T9+AA9+AH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+M9+T9+AA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+T9+AA9+AH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AL9" s="318" t="str">
        <f t="shared" si="4"/>
        <v/>
      </c>
      <c r="AM9" s="312"/>
      <c r="AN9" s="270"/>
      <c r="AO9" s="314"/>
      <c r="AP9" s="315"/>
      <c r="AQ9" s="316"/>
      <c r="AR9" s="317" t="str">
        <f>IF(AO9=0,"",IF(F9+M9+T9+AA9+AH9+AO9&lt;=Consolidação!H11,Consolidação!$H$4,IF(F9+M9+T9+AA9+AH9+AO9&lt;=Consolidação!H11+Consolidação!K11,Consolidação!$K$4,IF(F9+M9+T9+AA9+AH9+AO9&lt;=Consolidação!H11+Consolidação!K11+Consolidação!N11,Consolidação!$N$4,IF(F9+M9+T9+AA9+AH9+AO9&lt;=Consolidação!H11+Consolidação!K11+Consolidação!N11+Consolidação!Q11,Consolidação!$Q$4,IF(F9+M9+T9+AA9+AH9+AO9&lt;=Consolidação!H11+Consolidação!K11+Consolidação!N11+Consolidação!Q11+Consolidação!T11,Consolidação!$T$4,IF(F9+M9+T9+AA9+AH9+AO9&lt;=Consolidação!H11+Consolidação!K11+Consolidação!N11+Consolidação!Q11+Consolidação!T11+Consolidação!W11,Consolidação!$W$4,IF(F9+M9+T9+AA9+AH9+AO9&lt;=Consolidação!H11+Consolidação!K11+Consolidação!N11+Consolidação!Q11+Consolidação!T11+Consolidação!W11+Consolidação!Z11,Consolidação!$Z$4,IF(F9+M9+T9+AA9+AH9+AO9&lt;=Consolidação!H11+Consolidação!K11+Consolidação!N11+Consolidação!Q11+Consolidação!T11+Consolidação!W11+Consolidação!Z11+Consolidação!AC11,Consolidação!$AC$4,IF(F9+M9+T9+AA9+AH9+AO9&lt;=Consolidação!H11+Consolidação!K11+Consolidação!N11+Consolidação!Q11+Consolidação!T11+Consolidação!W11+Consolidação!Z11+Consolidação!AC11+Consolidação!AF11,Consolidação!$AF$4,IF(F9+M9+T9+AA9+AH9+AO9&lt;=Consolidação!H11+Consolidação!K11+Consolidação!N11+Consolidação!Q11+Consolidação!T11+Consolidação!W11+Consolidação!Z11+Consolidação!AC11+Consolidação!AF11+Consolidação!AI11,Consolidação!$AI$4,IF(F9+M9+T9+AA9+AH9+AO9&lt;=Consolidação!H11+Consolidação!K11+Consolidação!N11+Consolidação!Q11+Consolidação!T11+Consolidação!W11+Consolidação!Z11+Consolidação!AC11+Consolidação!AF11+Consolidação!AI11+Consolidação!AL11,Consolidação!$AL$4,IF(F9+M9+T9+AA9+AH9+AO9&lt;=Consolidação!H11+Consolidação!K11+Consolidação!N11+Consolidação!Q11+Consolidação!T11+Consolidação!W11+Consolidação!Z11+Consolidação!AC11+Consolidação!AF11+Consolidação!AI11+Consolidação!AL11+Consolidação!AO11,Consolidação!$AO$4,IF(F9+M9+T9+AA9+AH9+AO9&lt;=Consolidação!H11+Consolidação!K11+Consolidação!N11+Consolidação!Q11+Consolidação!T11+Consolidação!W11+Consolidação!Z11+Consolidação!AC11+Consolidação!AF11+Consolidação!AI11+Consolidação!AL11+Consolidação!AO11+Consolidação!AR11,Consolidação!$AR$4,IF(F9+M9+T9+AA9+AH9+AO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+M9+T9+AA9+AH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+T9+AA9+AH9+AO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AS9" s="318" t="str">
        <f t="shared" si="5"/>
        <v/>
      </c>
      <c r="AT9" s="312"/>
      <c r="AU9" s="270"/>
      <c r="AV9" s="314"/>
      <c r="AW9" s="315"/>
      <c r="AX9" s="316"/>
      <c r="AY9" s="317" t="str">
        <f>IF(AV9=0,"",IF(F9+M9+T9+AA9+AH9+AO9+AV9&lt;=Consolidação!H11,Consolidação!$H$4,IF(F9+M9+T9+AA9+AH9+AO9+AV9&lt;=Consolidação!H11+Consolidação!K11,Consolidação!$K$4,IF(F9+M9+T9+AA9+AH9+AO9+AV9&lt;=Consolidação!H11+Consolidação!K11+Consolidação!N11,Consolidação!$N$4,IF(F9+M9+T9+AA9+AH9+AO9+AV9&lt;=Consolidação!H11+Consolidação!K11+Consolidação!N11+Consolidação!Q11,Consolidação!$Q$4,IF(F9+M9+T9+AA9+AH9+AO9+AV9&lt;=Consolidação!H11+Consolidação!K11+Consolidação!N11+Consolidação!Q11+Consolidação!T11,Consolidação!$T$4,IF(F9+M9+T9+AA9+AH9+AO9+AV9&lt;=Consolidação!H11+Consolidação!K11+Consolidação!N11+Consolidação!Q11+Consolidação!T11+Consolidação!W11,Consolidação!$W$4,IF(F9+M9+T9+AA9+AH9+AO9+AV9&lt;=Consolidação!H11+Consolidação!K11+Consolidação!N11+Consolidação!Q11+Consolidação!T11+Consolidação!W11+Consolidação!Z11,Consolidação!$Z$4,IF(F9+M9+T9+AA9+AH9+AO9+AV9&lt;=Consolidação!H11+Consolidação!K11+Consolidação!N11+Consolidação!Q11+Consolidação!T11+Consolidação!W11+Consolidação!Z11+Consolidação!AC11,Consolidação!$AC$4,IF(F9+M9+T9+AA9+AH9+AO9+AV9&lt;=Consolidação!H11+Consolidação!K11+Consolidação!N11+Consolidação!Q11+Consolidação!T11+Consolidação!W11+Consolidação!Z11+Consolidação!AC11+Consolidação!AF11,Consolidação!$AF$4,IF(F9+M9+T9+AA9+AH9+AO9+AV9&lt;=Consolidação!H11+Consolidação!K11+Consolidação!N11+Consolidação!Q11+Consolidação!T11+Consolidação!W11+Consolidação!Z11+Consolidação!AC11+Consolidação!AF11+Consolidação!AI11,Consolidação!$AI$4,IF(F9+M9+T9+AA9+AH9+AO9+AV9&lt;=Consolidação!H11+Consolidação!K11+Consolidação!N11+Consolidação!Q11+Consolidação!T11+Consolidação!W11+Consolidação!Z11+Consolidação!AC11+Consolidação!AF11+Consolidação!AI11+Consolidação!AL11,Consolidação!$AL$4,IF(F9+M9+T9+AA9+AH9+AO9+AV9&lt;=Consolidação!H11+Consolidação!K11+Consolidação!N11+Consolidação!Q11+Consolidação!T11+Consolidação!W11+Consolidação!Z11+Consolidação!AC11+Consolidação!AF11+Consolidação!AI11+Consolidação!AL11+Consolidação!AO11,Consolidação!$AO$4,IF(F9+M9+T9+AA9+AH9+AO9+AV9&lt;=Consolidação!H11+Consolidação!K11+Consolidação!N11+Consolidação!Q11+Consolidação!T11+Consolidação!W11+Consolidação!Z11+Consolidação!AC11+Consolidação!AF11+Consolidação!AI11+Consolidação!AL11+Consolidação!AO11+Consolidação!AR11,Consolidação!$AR$4,IF(F9+M9+T9+AA9+AH9+AO9+AV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+M9+T9+AA9+AH9+AO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+T9+AA9+AH9+AO9+AV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AZ9" s="318" t="str">
        <f t="shared" si="6"/>
        <v/>
      </c>
      <c r="BA9" s="312"/>
      <c r="BB9" s="270"/>
      <c r="BC9" s="314"/>
      <c r="BD9" s="315"/>
      <c r="BE9" s="316"/>
      <c r="BF9" s="317" t="str">
        <f>IF(BC9=0,"",IF(F9+M9+T9+AA9+AH9+AO9+AV9+BC9&lt;=Consolidação!H11,Consolidação!$H$4,IF(F9+M9+T9+AA9+AH9+AO9+AV9+BC9&lt;=Consolidação!H11+Consolidação!K11,Consolidação!$K$4,IF(F9+M9+T9+AA9+AH9+AO9+AV9+BC9&lt;=Consolidação!H11+Consolidação!K11+Consolidação!N11,Consolidação!$N$4,IF(F9+M9+T9+AA9+AH9+AO9+AV9+BC9&lt;=Consolidação!H11+Consolidação!K11+Consolidação!N11+Consolidação!Q11,Consolidação!$Q$4,IF(F9+M9+T9+AA9+AH9+AO9+AV9+BC9&lt;=Consolidação!H11+Consolidação!K11+Consolidação!N11+Consolidação!Q11+Consolidação!T11,Consolidação!$T$4,IF(F9+M9+T9+AA9+AH9+AO9+AV9+BC9&lt;=Consolidação!H11+Consolidação!K11+Consolidação!N11+Consolidação!Q11+Consolidação!T11+Consolidação!W11,Consolidação!$W$4,IF(F9+M9+T9+AA9+AH9+AO9+AV9+BC9&lt;=Consolidação!H11+Consolidação!K11+Consolidação!N11+Consolidação!Q11+Consolidação!T11+Consolidação!W11+Consolidação!Z11,Consolidação!$Z$4,IF(F9+M9+T9+AA9+AH9+AO9+AV9+BC9&lt;=Consolidação!H11+Consolidação!K11+Consolidação!N11+Consolidação!Q11+Consolidação!T11+Consolidação!W11+Consolidação!Z11+Consolidação!AC11,Consolidação!$AC$4,IF(F9+M9+T9+AA9+AH9+AO9+AV9+BC9&lt;=Consolidação!H11+Consolidação!K11+Consolidação!N11+Consolidação!Q11+Consolidação!T11+Consolidação!W11+Consolidação!Z11+Consolidação!AC11+Consolidação!AF11,Consolidação!$AF$4,IF(F9+M9+T9+AA9+AH9+AO9+AV9+BC9&lt;=Consolidação!H11+Consolidação!K11+Consolidação!N11+Consolidação!Q11+Consolidação!T11+Consolidação!W11+Consolidação!Z11+Consolidação!AC11+Consolidação!AF11+Consolidação!AI11,Consolidação!$AI$4,IF(F9+M9+T9+AA9+AH9+AO9+AV9+BC9&lt;=Consolidação!H11+Consolidação!K11+Consolidação!N11+Consolidação!Q11+Consolidação!T11+Consolidação!W11+Consolidação!Z11+Consolidação!AC11+Consolidação!AF11+Consolidação!AI11+Consolidação!AL11,Consolidação!$AL$4,IF(F9+M9+T9+AA9+AH9+AO9+AV9+BC9&lt;=Consolidação!H11+Consolidação!K11+Consolidação!N11+Consolidação!Q11+Consolidação!T11+Consolidação!W11+Consolidação!Z11+Consolidação!AC11+Consolidação!AF11+Consolidação!AI11+Consolidação!AL11+Consolidação!AO11,Consolidação!$AO$4,IF(F9+M9+T9+AA9+AH9+AO9+AV9+BC9&lt;=Consolidação!H11+Consolidação!K11+Consolidação!N11+Consolidação!Q11+Consolidação!T11+Consolidação!W11+Consolidação!Z11+Consolidação!AC11+Consolidação!AF11+Consolidação!AI11+Consolidação!AL11+Consolidação!AO11+Consolidação!AR11,Consolidação!$AR$4,IF(F9+M9+T9+AA9+AH9+AO9+AV9+BC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+M9+T9+AA9+AH9+AO9+AV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+T9+AA9+AH9+AO9+AV9+BC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BG9" s="318" t="str">
        <f t="shared" si="7"/>
        <v/>
      </c>
      <c r="BH9" s="312"/>
      <c r="BI9" s="270"/>
      <c r="BJ9" s="314"/>
      <c r="BK9" s="315"/>
      <c r="BL9" s="316"/>
      <c r="BM9" s="317" t="str">
        <f>IF(BJ9=0,"",IF(F9+M9+T9+AA9+AH9+AO9+AV9+BC9+BJ9&lt;=Consolidação!H11,Consolidação!$H$4,IF(F9+M9+T9+AA9+AH9+AO9+AV9+BC9+BJ9&lt;=Consolidação!H11+Consolidação!K11,Consolidação!$K$4,IF(F9+M9+T9+AA9+AH9+AO9+AV9+BC9+BJ9&lt;=Consolidação!H11+Consolidação!K11+Consolidação!N11,Consolidação!$N$4,IF(F9+M9+T9+AA9+AH9+AO9+AV9+BC9+BJ9&lt;=Consolidação!H11+Consolidação!K11+Consolidação!N11+Consolidação!Q11,Consolidação!$Q$4,IF(F9+M9+T9+AA9+AH9+AO9+AV9+BC9+BJ9&lt;=Consolidação!H11+Consolidação!K11+Consolidação!N11+Consolidação!Q11+Consolidação!T11,Consolidação!$T$4,IF(F9+M9+T9+AA9+AH9+AO9+AV9+BC9+BJ9&lt;=Consolidação!H11+Consolidação!K11+Consolidação!N11+Consolidação!Q11+Consolidação!T11+Consolidação!W11,Consolidação!$W$4,IF(F9+M9+T9+AA9+AH9+AO9+AV9+BC9+BJ9&lt;=Consolidação!H11+Consolidação!K11+Consolidação!N11+Consolidação!Q11+Consolidação!T11+Consolidação!W11+Consolidação!Z11,Consolidação!$Z$4,IF(F9+M9+T9+AA9+AH9+AO9+AV9+BC9+BJ9&lt;=Consolidação!H11+Consolidação!K11+Consolidação!N11+Consolidação!Q11+Consolidação!T11+Consolidação!W11+Consolidação!Z11+Consolidação!AC11,Consolidação!$AC$4,IF(F9+M9+T9+AA9+AH9+AO9+AV9+BC9+BJ9&lt;=Consolidação!H11+Consolidação!K11+Consolidação!N11+Consolidação!Q11+Consolidação!T11+Consolidação!W11+Consolidação!Z11+Consolidação!AC11+Consolidação!AF11,Consolidação!$AF$4,IF(F9+M9+T9+AA9+AH9+AO9+AV9+BC9+BJ9&lt;=Consolidação!H11+Consolidação!K11+Consolidação!N11+Consolidação!Q11+Consolidação!T11+Consolidação!W11+Consolidação!Z11+Consolidação!AC11+Consolidação!AF11+Consolidação!AI11,Consolidação!$AI$4,IF(F9+M9+T9+AA9+AH9+AO9+AV9+BC9+BJ9&lt;=Consolidação!H11+Consolidação!K11+Consolidação!N11+Consolidação!Q11+Consolidação!T11+Consolidação!W11+Consolidação!Z11+Consolidação!AC11+Consolidação!AF11+Consolidação!AI11+Consolidação!AL11,Consolidação!$AL$4,IF(F9+M9+T9+AA9+AH9+AO9+AV9+BC9+BJ9&lt;=Consolidação!H11+Consolidação!K11+Consolidação!N11+Consolidação!Q11+Consolidação!T11+Consolidação!W11+Consolidação!Z11+Consolidação!AC11+Consolidação!AF11+Consolidação!AI11+Consolidação!AL11+Consolidação!AO11,Consolidação!$AO$4,IF(F9+M9+T9+AA9+AH9+AO9+AV9+BC9+BJ9&lt;=Consolidação!H11+Consolidação!K11+Consolidação!N11+Consolidação!Q11+Consolidação!T11+Consolidação!W11+Consolidação!Z11+Consolidação!AC11+Consolidação!AF11+Consolidação!AI11+Consolidação!AL11+Consolidação!AO11+Consolidação!AR11,Consolidação!$AR$4,IF(F9+M9+T9+AA9+AH9+AO9+AV9+BC9+BJ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+M9+T9+AA9+AH9+AO9+AV9+BC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+T9+AA9+AH9+AO9+AV9+BC9+BJ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BN9" s="318" t="str">
        <f t="shared" si="8"/>
        <v/>
      </c>
      <c r="BO9" s="312"/>
      <c r="BP9" s="270"/>
      <c r="BQ9" s="314"/>
      <c r="BR9" s="315"/>
      <c r="BS9" s="316"/>
      <c r="BT9" s="317" t="str">
        <f>IF(BQ9=0,"",IF(F9+M9+T9+AA9+AH9+AO9+AV9+BC9+BJ9+BQ9&lt;=Consolidação!H11,Consolidação!$H$4,IF(F9+M9+T9+AA9+AH9+AO9+AV9+BC9+BJ9+BQ9&lt;=Consolidação!H11+Consolidação!K11,Consolidação!$K$4,IF(F9+M9+T9+AA9+AH9+AO9+AV9+BC9+BJ9+BQ9&lt;=Consolidação!H11+Consolidação!K11+Consolidação!N11,Consolidação!$N$4,IF(F9+M9+T9+AA9+AH9+AO9+AV9+BC9+BJ9+BQ9&lt;=Consolidação!H11+Consolidação!K11+Consolidação!N11+Consolidação!Q11,Consolidação!$Q$4,IF(F9+M9+T9+AA9+AH9+AO9+AV9+BC9+BJ9+BQ9&lt;=Consolidação!H11+Consolidação!K11+Consolidação!N11+Consolidação!Q11+Consolidação!T11,Consolidação!$T$4,IF(F9+M9+T9+AA9+AH9+AO9+AV9+BC9+BJ9+BQ9&lt;=Consolidação!H11+Consolidação!K11+Consolidação!N11+Consolidação!Q11+Consolidação!T11+Consolidação!W11,Consolidação!$W$4,IF(F9+M9+T9+AA9+AH9+AO9+AV9+BC9+BJ9+BQ9&lt;=Consolidação!H11+Consolidação!K11+Consolidação!N11+Consolidação!Q11+Consolidação!T11+Consolidação!W11+Consolidação!Z11,Consolidação!$Z$4,IF(F9+M9+T9+AA9+AH9+AO9+AV9+BC9+BJ9+BQ9&lt;=Consolidação!H11+Consolidação!K11+Consolidação!N11+Consolidação!Q11+Consolidação!T11+Consolidação!W11+Consolidação!Z11+Consolidação!AC11,Consolidação!$AC$4,IF(F9+M9+T9+AA9+AH9+AO9+AV9+BC9+BJ9+BQ9&lt;=Consolidação!H11+Consolidação!K11+Consolidação!N11+Consolidação!Q11+Consolidação!T11+Consolidação!W11+Consolidação!Z11+Consolidação!AC11+Consolidação!AF11,Consolidação!$AF$4,IF(F9+M9+T9+AA9+AH9+AO9+AV9+BC9+BJ9+BQ9&lt;=Consolidação!H11+Consolidação!K11+Consolidação!N11+Consolidação!Q11+Consolidação!T11+Consolidação!W11+Consolidação!Z11+Consolidação!AC11+Consolidação!AF11+Consolidação!AI11,Consolidação!$AI$4,IF(F9+M9+T9+AA9+AH9+AO9+AV9+BC9+BJ9+BQ9&lt;=Consolidação!H11+Consolidação!K11+Consolidação!N11+Consolidação!Q11+Consolidação!T11+Consolidação!W11+Consolidação!Z11+Consolidação!AC11+Consolidação!AF11+Consolidação!AI11+Consolidação!AL11,Consolidação!$AL$4,IF(F9+M9+T9+AA9+AH9+AO9+AV9+BC9+BJ9+BQ9&lt;=Consolidação!H11+Consolidação!K11+Consolidação!N11+Consolidação!Q11+Consolidação!T11+Consolidação!W11+Consolidação!Z11+Consolidação!AC11+Consolidação!AF11+Consolidação!AI11+Consolidação!AL11+Consolidação!AO11,Consolidação!$AO$4,IF(F9+M9+T9+AA9+AH9+AO9+AV9+BC9+BJ9+BQ9&lt;=Consolidação!H11+Consolidação!K11+Consolidação!N11+Consolidação!Q11+Consolidação!T11+Consolidação!W11+Consolidação!Z11+Consolidação!AC11+Consolidação!AF11+Consolidação!AI11+Consolidação!AL11+Consolidação!AO11+Consolidação!AR11,Consolidação!$AR$4,IF(F9+M9+T9+AA9+AH9+AO9+AV9+BC9+BJ9+BQ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+M9+T9+AA9+AH9+AO9+AV9+BC9+BJ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+T9+AA9+AH9+AO9+AV9+BC9+BJ9+BQ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BU9" s="318" t="str">
        <f t="shared" si="9"/>
        <v/>
      </c>
      <c r="BV9" s="312"/>
      <c r="BW9" s="270"/>
      <c r="BX9" s="314"/>
      <c r="BY9" s="315"/>
      <c r="BZ9" s="316"/>
      <c r="CA9" s="317" t="str">
        <f>IF(BX9=0,"",IF(F9+M9+T9+AA9+AH9+AO9+AV9+BC9+BJ9+BQ9+BX9&lt;=Consolidação!H11,Consolidação!$H$4,IF(F9+M9+T9+AA9+AH9+AO9+AV9+BC9+BJ9+BQ9+BX9&lt;=Consolidação!H11+Consolidação!K11,Consolidação!$K$4,IF(F9+M9+T9+AA9+AH9+AO9+AV9+BC9+BJ9+BQ9+BX9&lt;=Consolidação!H11+Consolidação!K11+Consolidação!N11,Consolidação!$N$4,IF(F9+M9+T9+AA9+AH9+AO9+AV9+BC9+BJ9+BQ9+BX9&lt;=Consolidação!H11+Consolidação!K11+Consolidação!N11+Consolidação!Q11,Consolidação!$Q$4,IF(F9+M9+T9+AA9+AH9+AO9+AV9+BC9+BJ9+BQ9+BX9&lt;=Consolidação!H11+Consolidação!K11+Consolidação!N11+Consolidação!Q11+Consolidação!T11,Consolidação!$T$4,IF(F9+M9+T9+AA9+AH9+AO9+AV9+BC9+BJ9+BQ9+BX9&lt;=Consolidação!H11+Consolidação!K11+Consolidação!N11+Consolidação!Q11+Consolidação!T11+Consolidação!W11,Consolidação!$W$4,IF(F9+M9+T9+AA9+AH9+AO9+AV9+BC9+BJ9+BQ9+BX9&lt;=Consolidação!H11+Consolidação!K11+Consolidação!N11+Consolidação!Q11+Consolidação!T11+Consolidação!W11+Consolidação!Z11,Consolidação!$Z$4,IF(F9+M9+T9+AA9+AH9+AO9+AV9+BC9+BJ9+BQ9+BX9&lt;=Consolidação!H11+Consolidação!K11+Consolidação!N11+Consolidação!Q11+Consolidação!T11+Consolidação!W11+Consolidação!Z11+Consolidação!AC11,Consolidação!$AC$4,IF(F9+M9+T9+AA9+AH9+AO9+AV9+BC9+BJ9+BQ9+BX9&lt;=Consolidação!H11+Consolidação!K11+Consolidação!N11+Consolidação!Q11+Consolidação!T11+Consolidação!W11+Consolidação!Z11+Consolidação!AC11+Consolidação!AF11,Consolidação!$AF$4,IF(F9+M9+T9+AA9+AH9+AO9+AV9+BC9+BJ9+BQ9+BX9&lt;=Consolidação!H11+Consolidação!K11+Consolidação!N11+Consolidação!Q11+Consolidação!T11+Consolidação!W11+Consolidação!Z11+Consolidação!AC11+Consolidação!AF11+Consolidação!AI11,Consolidação!$AI$4,IF(F9+M9+T9+AA9+AH9+AO9+AV9+BC9+BJ9+BQ9+BX9&lt;=Consolidação!H11+Consolidação!K11+Consolidação!N11+Consolidação!Q11+Consolidação!T11+Consolidação!W11+Consolidação!Z11+Consolidação!AC11+Consolidação!AF11+Consolidação!AI11+Consolidação!AL11,Consolidação!$AL$4,IF(F9+M9+T9+AA9+AH9+AO9+AV9+BC9+BJ9+BQ9+BX9&lt;=Consolidação!H11+Consolidação!K11+Consolidação!N11+Consolidação!Q11+Consolidação!T11+Consolidação!W11+Consolidação!Z11+Consolidação!AC11+Consolidação!AF11+Consolidação!AI11+Consolidação!AL11+Consolidação!AO11,Consolidação!$AO$4,IF(F9+M9+T9+AA9+AH9+AO9+AV9+BC9+BJ9+BQ9+BX9&lt;=Consolidação!H11+Consolidação!K11+Consolidação!N11+Consolidação!Q11+Consolidação!T11+Consolidação!W11+Consolidação!Z11+Consolidação!AC11+Consolidação!AF11+Consolidação!AI11+Consolidação!AL11+Consolidação!AO11+Consolidação!AR11,Consolidação!$AR$4,IF(F9+M9+T9+AA9+AH9+AO9+AV9+BC9+BJ9+BQ9+BX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+M9+T9+AA9+AH9+AO9+AV9+BC9+BJ9+BQ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+T9+AA9+AH9+AO9+AV9+BC9+BJ9+BQ9+BX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CB9" s="318" t="str">
        <f t="shared" si="10"/>
        <v/>
      </c>
      <c r="CC9" s="312"/>
      <c r="CD9" s="270"/>
      <c r="CE9" s="314"/>
      <c r="CF9" s="315"/>
      <c r="CG9" s="316"/>
      <c r="CH9" s="317" t="str">
        <f>IF(CE9=0,"",IF(F9+M9+T9+AA9+AH9+AO9+AV9+BC9+BJ9+BQ9+BX9+CE9&lt;=Consolidação!H11,Consolidação!$H$4,IF(F9+M9+T9+AA9+AH9+AO9+AV9+BC9+BJ9+BQ9+BX9+CE9&lt;=Consolidação!H11+Consolidação!K11,Consolidação!$K$4,IF(F9+M9+T9+AA9+AH9+AO9+AV9+BC9+BJ9+BQ9+BX9+CE9&lt;=Consolidação!H11+Consolidação!K11+Consolidação!N11,Consolidação!$N$4,IF(F9+M9+T9+AA9+AH9+AO9+AV9+BC9+BJ9+BQ9+BX9+CE9&lt;=Consolidação!H11+Consolidação!K11+Consolidação!N11+Consolidação!Q11,Consolidação!$Q$4,IF(F9+M9+T9+AA9+AH9+AO9+AV9+BC9+BJ9+BQ9+BX9+CE9&lt;=Consolidação!H11+Consolidação!K11+Consolidação!N11+Consolidação!Q11+Consolidação!T11,Consolidação!$T$4,IF(F9+M9+T9+AA9+AH9+AO9+AV9+BC9+BJ9+BQ9+BX9+CE9&lt;=Consolidação!H11+Consolidação!K11+Consolidação!N11+Consolidação!Q11+Consolidação!T11+Consolidação!W11,Consolidação!$W$4,IF(F9+M9+T9+AA9+AH9+AO9+AV9+BC9+BJ9+BQ9+BX9+CE9&lt;=Consolidação!H11+Consolidação!K11+Consolidação!N11+Consolidação!Q11+Consolidação!T11+Consolidação!W11+Consolidação!Z11,Consolidação!$Z$4,IF(F9+M9+T9+AA9+AH9+AO9+AV9+BC9+BJ9+BQ9+BX9+CE9&lt;=Consolidação!H11+Consolidação!K11+Consolidação!N11+Consolidação!Q11+Consolidação!T11+Consolidação!W11+Consolidação!Z11+Consolidação!AC11,Consolidação!$AC$4,IF(F9+M9+T9+AA9+AH9+AO9+AV9+BC9+BJ9+BQ9+BX9+CE9&lt;=Consolidação!H11+Consolidação!K11+Consolidação!N11+Consolidação!Q11+Consolidação!T11+Consolidação!W11+Consolidação!Z11+Consolidação!AC11+Consolidação!AF11,Consolidação!$AF$4,IF(F9+M9+T9+AA9+AH9+AO9+AV9+BC9+BJ9+BQ9+BX9+CE9&lt;=Consolidação!H11+Consolidação!K11+Consolidação!N11+Consolidação!Q11+Consolidação!T11+Consolidação!W11+Consolidação!Z11+Consolidação!AC11+Consolidação!AF11+Consolidação!AI11,Consolidação!$AI$4,IF(F9+M9+T9+AA9+AH9+AO9+AV9+BC9+BJ9+BQ9+BX9+CE9&lt;=Consolidação!H11+Consolidação!K11+Consolidação!N11+Consolidação!Q11+Consolidação!T11+Consolidação!W11+Consolidação!Z11+Consolidação!AC11+Consolidação!AF11+Consolidação!AI11+Consolidação!AL11,Consolidação!$AL$4,IF(F9+M9+T9+AA9+AH9+AO9+AV9+BC9+BJ9+BQ9+BX9+CE9&lt;=Consolidação!H11+Consolidação!K11+Consolidação!N11+Consolidação!Q11+Consolidação!T11+Consolidação!W11+Consolidação!Z11+Consolidação!AC11+Consolidação!AF11+Consolidação!AI11+Consolidação!AL11+Consolidação!AO11,Consolidação!$AO$4,IF(F9+M9+T9+AA9+AH9+AO9+AV9+BC9+BJ9+BQ9+BX9+CE9&lt;=Consolidação!H11+Consolidação!K11+Consolidação!N11+Consolidação!Q11+Consolidação!T11+Consolidação!W11+Consolidação!Z11+Consolidação!AC11+Consolidação!AF11+Consolidação!AI11+Consolidação!AL11+Consolidação!AO11+Consolidação!AR11,Consolidação!$AR$4,IF(F9+M9+T9+AA9+AH9+AO9+AV9+BC9+BJ9+BQ9+BX9+CE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+M9+T9+AA9+AH9+AO9+AV9+BC9+BJ9+BQ9+BX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+T9+AA9+AH9+AO9+AV9+BC9+BJ9+BQ9+BX9+CE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CI9" s="318" t="str">
        <f t="shared" si="11"/>
        <v/>
      </c>
      <c r="CJ9" s="312"/>
      <c r="CK9" s="270"/>
      <c r="CL9" s="314"/>
      <c r="CM9" s="315"/>
      <c r="CN9" s="316"/>
      <c r="CO9" s="317" t="str">
        <f>IF(CL9=0,"",IF(F9+M9+T9+AA9+AH9+AO9+AV9+BC9+BJ9+BQ9+BX9+CE9+CL9&lt;=Consolidação!H11,Consolidação!$H$4,IF(F9+M9+T9+AA9+AH9+AO9+AV9+BC9+BJ9+BQ9+BX9+CE9+CL9&lt;=Consolidação!H11+Consolidação!K11,Consolidação!$K$4,IF(F9+M9+T9+AA9+AH9+AO9+AV9+BC9+BJ9+BQ9+BX9+CE9+CL9&lt;=Consolidação!H11+Consolidação!K11+Consolidação!N11,Consolidação!$N$4,IF(F9+M9+T9+AA9+AH9+AO9+AV9+BC9+BJ9+BQ9+BX9+CE9+CL9&lt;=Consolidação!H11+Consolidação!K11+Consolidação!N11+Consolidação!Q11,Consolidação!$Q$4,IF(F9+M9+T9+AA9+AH9+AO9+AV9+BC9+BJ9+BQ9+BX9+CE9+CL9&lt;=Consolidação!H11+Consolidação!K11+Consolidação!N11+Consolidação!Q11+Consolidação!T11,Consolidação!$T$4,IF(F9+M9+T9+AA9+AH9+AO9+AV9+BC9+BJ9+BQ9+BX9+CE9+CL9&lt;=Consolidação!H11+Consolidação!K11+Consolidação!N11+Consolidação!Q11+Consolidação!T11+Consolidação!W11,Consolidação!$W$4,IF(F9+M9+T9+AA9+AH9+AO9+AV9+BC9+BJ9+BQ9+BX9+CE9+CL9&lt;=Consolidação!H11+Consolidação!K11+Consolidação!N11+Consolidação!Q11+Consolidação!T11+Consolidação!W11+Consolidação!Z11,Consolidação!$Z$4,IF(F9+M9+T9+AA9+AH9+AO9+AV9+BC9+BJ9+BQ9+BX9+CE9+CL9&lt;=Consolidação!H11+Consolidação!K11+Consolidação!N11+Consolidação!Q11+Consolidação!T11+Consolidação!W11+Consolidação!Z11+Consolidação!AC11,Consolidação!$AC$4,IF(F9+M9+T9+AA9+AH9+AO9+AV9+BC9+BJ9+BQ9+BX9+CE9+CL9&lt;=Consolidação!H11+Consolidação!K11+Consolidação!N11+Consolidação!Q11+Consolidação!T11+Consolidação!W11+Consolidação!Z11+Consolidação!AC11+Consolidação!AF11,Consolidação!$AF$4,IF(F9+M9+T9+AA9+AH9+AO9+AV9+BC9+BJ9+BQ9+BX9+CE9+CL9&lt;=Consolidação!H11+Consolidação!K11+Consolidação!N11+Consolidação!Q11+Consolidação!T11+Consolidação!W11+Consolidação!Z11+Consolidação!AC11+Consolidação!AF11+Consolidação!AI11,Consolidação!$AI$4,IF(F9+M9+T9+AA9+AH9+AO9+AV9+BC9+BJ9+BQ9+BX9+CE9+CL9&lt;=Consolidação!H11+Consolidação!K11+Consolidação!N11+Consolidação!Q11+Consolidação!T11+Consolidação!W11+Consolidação!Z11+Consolidação!AC11+Consolidação!AF11+Consolidação!AI11+Consolidação!AL11,Consolidação!$AL$4,IF(F9+M9+T9+AA9+AH9+AO9+AV9+BC9+BJ9+BQ9+BX9+CE9+CL9&lt;=Consolidação!H11+Consolidação!K11+Consolidação!N11+Consolidação!Q11+Consolidação!T11+Consolidação!W11+Consolidação!Z11+Consolidação!AC11+Consolidação!AF11+Consolidação!AI11+Consolidação!AL11+Consolidação!AO11,Consolidação!$AO$4,IF(F9+M9+T9+AA9+AH9+AO9+AV9+BC9+BJ9+BQ9+BX9+CE9+CL9&lt;=Consolidação!H11+Consolidação!K11+Consolidação!N11+Consolidação!Q11+Consolidação!T11+Consolidação!W11+Consolidação!Z11+Consolidação!AC11+Consolidação!AF11+Consolidação!AI11+Consolidação!AL11+Consolidação!AO11+Consolidação!AR11,Consolidação!$AR$4,IF(F9+M9+T9+AA9+AH9+AO9+AV9+BC9+BJ9+BQ9+BX9+CE9+CL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+M9+T9+AA9+AH9+AO9+AV9+BC9+BJ9+BQ9+BX9+CE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+T9+AA9+AH9+AO9+AV9+BC9+BJ9+BQ9+BX9+CE9+CL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CP9" s="318" t="str">
        <f t="shared" si="12"/>
        <v/>
      </c>
      <c r="CQ9" s="312"/>
      <c r="CR9" s="270"/>
      <c r="CS9" s="314"/>
      <c r="CT9" s="315"/>
      <c r="CU9" s="316"/>
      <c r="CV9" s="317" t="str">
        <f>IF(CS9=0,"",IF(F9+M9+T9+AA9+AH9+AO9+AV9+BC9+BJ9+BQ9+BX9+CE9+CL9+CS9&lt;=Consolidação!H11,Consolidação!$H$4,IF(F9+M9+T9+AA9+AH9+AO9+AV9+BC9+BJ9+BQ9+BX9+CE9+CL9+CS9&lt;=Consolidação!H11+Consolidação!K11,Consolidação!$K$4,IF(F9+M9+T9+AA9+AH9+AO9+AV9+BC9+BJ9+BQ9+BX9+CE9+CL9+CS9&lt;=Consolidação!H11+Consolidação!K11+Consolidação!N11,Consolidação!$N$4,IF(F9+M9+T9+AA9+AH9+AO9+AV9+BC9+BJ9+BQ9+BX9+CE9+CL9+CS9&lt;=Consolidação!H11+Consolidação!K11+Consolidação!N11+Consolidação!Q11,Consolidação!$Q$4,IF(F9+M9+T9+AA9+AH9+AO9+AV9+BC9+BJ9+BQ9+BX9+CE9+CL9+CS9&lt;=Consolidação!H11+Consolidação!K11+Consolidação!N11+Consolidação!Q11+Consolidação!T11,Consolidação!$T$4,IF(F9+M9+T9+AA9+AH9+AO9+AV9+BC9+BJ9+BQ9+BX9+CE9+CL9+CS9&lt;=Consolidação!H11+Consolidação!K11+Consolidação!N11+Consolidação!Q11+Consolidação!T11+Consolidação!W11,Consolidação!$W$4,IF(F9+M9+T9+AA9+AH9+AO9+AV9+BC9+BJ9+BQ9+BX9+CE9+CL9+CS9&lt;=Consolidação!H11+Consolidação!K11+Consolidação!N11+Consolidação!Q11+Consolidação!T11+Consolidação!W11+Consolidação!Z11,Consolidação!$Z$4,IF(F9+M9+T9+AA9+AH9+AO9+AV9+BC9+BJ9+BQ9+BX9+CE9+CL9+CS9&lt;=Consolidação!H11+Consolidação!K11+Consolidação!N11+Consolidação!Q11+Consolidação!T11+Consolidação!W11+Consolidação!Z11+Consolidação!AC11,Consolidação!$AC$4,IF(F9+M9+T9+AA9+AH9+AO9+AV9+BC9+BJ9+BQ9+BX9+CE9+CL9+CS9&lt;=Consolidação!H11+Consolidação!K11+Consolidação!N11+Consolidação!Q11+Consolidação!T11+Consolidação!W11+Consolidação!Z11+Consolidação!AC11+Consolidação!AF11,Consolidação!$AF$4,IF(F9+M9+T9+AA9+AH9+AO9+AV9+BC9+BJ9+BQ9+BX9+CE9+CL9+CS9&lt;=Consolidação!H11+Consolidação!K11+Consolidação!N11+Consolidação!Q11+Consolidação!T11+Consolidação!W11+Consolidação!Z11+Consolidação!AC11+Consolidação!AF11+Consolidação!AI11,Consolidação!$AI$4,IF(F9+M9+T9+AA9+AH9+AO9+AV9+BC9+BJ9+BQ9+BX9+CE9+CL9+CS9&lt;=Consolidação!H11+Consolidação!K11+Consolidação!N11+Consolidação!Q11+Consolidação!T11+Consolidação!W11+Consolidação!Z11+Consolidação!AC11+Consolidação!AF11+Consolidação!AI11+Consolidação!AL11,Consolidação!$AL$4,IF(F9+M9+T9+AA9+AH9+AO9+AV9+BC9+BJ9+BQ9+BX9+CE9+CL9+CS9&lt;=Consolidação!H11+Consolidação!K11+Consolidação!N11+Consolidação!Q11+Consolidação!T11+Consolidação!W11+Consolidação!Z11+Consolidação!AC11+Consolidação!AF11+Consolidação!AI11+Consolidação!AL11+Consolidação!AO11,Consolidação!$AO$4,IF(F9+M9+T9+AA9+AH9+AO9+AV9+BC9+BJ9+BQ9+BX9+CE9+CL9+CS9&lt;=Consolidação!H11+Consolidação!K11+Consolidação!N11+Consolidação!Q11+Consolidação!T11+Consolidação!W11+Consolidação!Z11+Consolidação!AC11+Consolidação!AF11+Consolidação!AI11+Consolidação!AL11+Consolidação!AO11+Consolidação!AR11,Consolidação!$AR$4,IF(F9+M9+T9+AA9+AH9+AO9+AV9+BC9+BJ9+BQ9+BX9+CE9+CL9+CS9&lt;=Consolidação!H11+Consolidação!K11+Consolidação!N11+Consolidação!Q11+Consolidação!T11+Consolidação!W11+Consolidação!Z11+Consolidação!AC11+Consolidação!AF11+Consolidação!AI11+Consolidação!AL11+Consolidação!AO11+Consolidação!AR11+Consolidação!AU11,Consolidação!$AU$4,IF(AND((Consolidação!H11+Consolidação!K11+Consolidação!N11+Consolidação!Q11+Consolidação!T11+Consolidação!W11+Consolidação!Z11+Consolidação!AC11+Consolidação!AF11+Consolidação!AI11+Consolidação!AL11+Consolidação!AO11+Consolidação!AR11+Consolidação!AU11)&gt;0,F9+M9+T9+AA9+AH9+AO9+AV9+BC9+BJ9+BQ9+BX9+CE9+CL9&lt;Consolidação!H11+Consolidação!K11+Consolidação!N11+Consolidação!Q11+Consolidação!T11+Consolidação!W11+Consolidação!Z11+Consolidação!AC11+Consolidação!AF11+Consolidação!AI11+Consolidação!AL11+Consolidação!AO11+Consolidação!AR11+Consolidação!AU11,F9+M9+T9+AA9+AH9+AO9+AV9+BC9+BJ9+BQ9+BX9+CE9+CL9+CS9&gt;Consolidação!H11+Consolidação!K11+Consolidação!N11+Consolidação!Q11+Consolidação!T11+Consolidação!W11+Consolidação!Z11+Consolidação!AC11+Consolidação!AF11+Consolidação!AI11+Consolidação!AL11+Consolidação!AO11+Consolidação!AR11+Consolidação!AU11),"CONSUMO PARCIAL","SEM PREVISÃO"))))))))))))))))</f>
        <v/>
      </c>
      <c r="CW9" s="318" t="str">
        <f t="shared" si="13"/>
        <v/>
      </c>
      <c r="CX9" s="270"/>
      <c r="CY9" s="314"/>
      <c r="CZ9" s="315"/>
      <c r="DA9" s="316"/>
      <c r="DB9" s="317" t="str">
        <f>IF(CY9=0,"",IF(L9+S9+Z9+AG9+AN9+AU9+BB9+BI9+BP9+BW9+CD9+CK9+CR9+CY9&lt;=Consolidação!N11,Consolidação!$H$4,IF(L9+S9+Z9+AG9+AN9+AU9+BB9+BI9+BP9+BW9+CD9+CK9+CR9+CY9&lt;=Consolidação!N11+Consolidação!Q11,Consolidação!$K$4,IF(L9+S9+Z9+AG9+AN9+AU9+BB9+BI9+BP9+BW9+CD9+CK9+CR9+CY9&lt;=Consolidação!N11+Consolidação!Q11+Consolidação!T11,Consolidação!$N$4,IF(L9+S9+Z9+AG9+AN9+AU9+BB9+BI9+BP9+BW9+CD9+CK9+CR9+CY9&lt;=Consolidação!N11+Consolidação!Q11+Consolidação!T11+Consolidação!W11,Consolidação!$Q$4,IF(L9+S9+Z9+AG9+AN9+AU9+BB9+BI9+BP9+BW9+CD9+CK9+CR9+CY9&lt;=Consolidação!N11+Consolidação!Q11+Consolidação!T11+Consolidação!W11+Consolidação!Z11,Consolidação!$T$4,IF(L9+S9+Z9+AG9+AN9+AU9+BB9+BI9+BP9+BW9+CD9+CK9+CR9+CY9&lt;=Consolidação!N11+Consolidação!Q11+Consolidação!T11+Consolidação!W11+Consolidação!Z11+Consolidação!AC11,Consolidação!$W$4,IF(L9+S9+Z9+AG9+AN9+AU9+BB9+BI9+BP9+BW9+CD9+CK9+CR9+CY9&lt;=Consolidação!N11+Consolidação!Q11+Consolidação!T11+Consolidação!W11+Consolidação!Z11+Consolidação!AC11+Consolidação!AF11,Consolidação!$Z$4,IF(L9+S9+Z9+AG9+AN9+AU9+BB9+BI9+BP9+BW9+CD9+CK9+CR9+CY9&lt;=Consolidação!N11+Consolidação!Q11+Consolidação!T11+Consolidação!W11+Consolidação!Z11+Consolidação!AC11+Consolidação!AF11+Consolidação!AI11,Consolidação!$AC$4,IF(L9+S9+Z9+AG9+AN9+AU9+BB9+BI9+BP9+BW9+CD9+CK9+CR9+CY9&lt;=Consolidação!N11+Consolidação!Q11+Consolidação!T11+Consolidação!W11+Consolidação!Z11+Consolidação!AC11+Consolidação!AF11+Consolidação!AI11+Consolidação!AL11,Consolidação!$AF$4,IF(L9+S9+Z9+AG9+AN9+AU9+BB9+BI9+BP9+BW9+CD9+CK9+CR9+CY9&lt;=Consolidação!N11+Consolidação!Q11+Consolidação!T11+Consolidação!W11+Consolidação!Z11+Consolidação!AC11+Consolidação!AF11+Consolidação!AI11+Consolidação!AL11+Consolidação!AO11,Consolidação!$AI$4,IF(L9+S9+Z9+AG9+AN9+AU9+BB9+BI9+BP9+BW9+CD9+CK9+CR9+CY9&lt;=Consolidação!N11+Consolidação!Q11+Consolidação!T11+Consolidação!W11+Consolidação!Z11+Consolidação!AC11+Consolidação!AF11+Consolidação!AI11+Consolidação!AL11+Consolidação!AO11+Consolidação!AR11,Consolidação!$AL$4,IF(L9+S9+Z9+AG9+AN9+AU9+BB9+BI9+BP9+BW9+CD9+CK9+CR9+CY9&lt;=Consolidação!N11+Consolidação!Q11+Consolidação!T11+Consolidação!W11+Consolidação!Z11+Consolidação!AC11+Consolidação!AF11+Consolidação!AI11+Consolidação!AL11+Consolidação!AO11+Consolidação!AR11+Consolidação!AU11,Consolidação!$AO$4,IF(L9+S9+Z9+AG9+AN9+AU9+BB9+BI9+BP9+BW9+CD9+CK9+CR9+CY9&lt;=Consolidação!N11+Consolidação!Q11+Consolidação!T11+Consolidação!W11+Consolidação!Z11+Consolidação!AC11+Consolidação!AF11+Consolidação!AI11+Consolidação!AL11+Consolidação!AO11+Consolidação!AR11+Consolidação!AU11+Consolidação!AX11,Consolidação!$AR$4,IF(L9+S9+Z9+AG9+AN9+AU9+BB9+BI9+BP9+BW9+CD9+CK9+CR9+CY9&lt;=Consolidação!N11+Consolidação!Q11+Consolidação!T11+Consolidação!W11+Consolidação!Z11+Consolidação!AC11+Consolidação!AF11+Consolidação!AI11+Consolidação!AL11+Consolidação!AO11+Consolidação!AR11+Consolidação!AU11+Consolidação!AX11+Consolidação!#REF!,Consolidação!$AU$4,IF(AND((Consolidação!N11+Consolidação!Q11+Consolidação!T11+Consolidação!W11+Consolidação!Z11+Consolidação!AC11+Consolidação!AF11+Consolidação!AI11+Consolidação!AL11+Consolidação!AO11+Consolidação!AR11+Consolidação!AU11+Consolidação!AX11+Consolidação!#REF!)&gt;0,L9+S9+Z9+AG9+AN9+AU9+BB9+BI9+BP9+BW9+CD9+CK9+CR9&lt;Consolidação!N11+Consolidação!Q11+Consolidação!T11+Consolidação!W11+Consolidação!Z11+Consolidação!AC11+Consolidação!AF11+Consolidação!AI11+Consolidação!AL11+Consolidação!AO11+Consolidação!AR11+Consolidação!AU11+Consolidação!AX11+Consolidação!#REF!,L9+S9+Z9+AG9+AN9+AU9+BB9+BI9+BP9+BW9+CD9+CK9+CR9+CY9&gt;Consolidação!N11+Consolidação!Q11+Consolidação!T11+Consolidação!W11+Consolidação!Z11+Consolidação!AC11+Consolidação!AF11+Consolidação!AI11+Consolidação!AL11+Consolidação!AO11+Consolidação!AR11+Consolidação!AU11+Consolidação!AX11+Consolidação!#REF!),"CONSUMO PARCIAL","SEM PREVISÃO"))))))))))))))))</f>
        <v/>
      </c>
      <c r="DC9" s="318" t="str">
        <f t="shared" si="14"/>
        <v/>
      </c>
      <c r="DD9" s="270"/>
      <c r="DE9" s="314"/>
      <c r="DF9" s="315"/>
      <c r="DG9" s="316"/>
      <c r="DH9" s="317" t="str">
        <f>IF(DE9=0,"",IF(R9+Y9+AF9+AM9+AT9+BA9+BH9+BO9+BV9+CC9+CJ9+CQ9+CX9+DE9&lt;=Consolidação!T11,Consolidação!$H$4,IF(R9+Y9+AF9+AM9+AT9+BA9+BH9+BO9+BV9+CC9+CJ9+CQ9+CX9+DE9&lt;=Consolidação!T11+Consolidação!W11,Consolidação!$K$4,IF(R9+Y9+AF9+AM9+AT9+BA9+BH9+BO9+BV9+CC9+CJ9+CQ9+CX9+DE9&lt;=Consolidação!T11+Consolidação!W11+Consolidação!Z11,Consolidação!$N$4,IF(R9+Y9+AF9+AM9+AT9+BA9+BH9+BO9+BV9+CC9+CJ9+CQ9+CX9+DE9&lt;=Consolidação!T11+Consolidação!W11+Consolidação!Z11+Consolidação!AC11,Consolidação!$Q$4,IF(R9+Y9+AF9+AM9+AT9+BA9+BH9+BO9+BV9+CC9+CJ9+CQ9+CX9+DE9&lt;=Consolidação!T11+Consolidação!W11+Consolidação!Z11+Consolidação!AC11+Consolidação!AF11,Consolidação!$T$4,IF(R9+Y9+AF9+AM9+AT9+BA9+BH9+BO9+BV9+CC9+CJ9+CQ9+CX9+DE9&lt;=Consolidação!T11+Consolidação!W11+Consolidação!Z11+Consolidação!AC11+Consolidação!AF11+Consolidação!AI11,Consolidação!$W$4,IF(R9+Y9+AF9+AM9+AT9+BA9+BH9+BO9+BV9+CC9+CJ9+CQ9+CX9+DE9&lt;=Consolidação!T11+Consolidação!W11+Consolidação!Z11+Consolidação!AC11+Consolidação!AF11+Consolidação!AI11+Consolidação!AL11,Consolidação!$Z$4,IF(R9+Y9+AF9+AM9+AT9+BA9+BH9+BO9+BV9+CC9+CJ9+CQ9+CX9+DE9&lt;=Consolidação!T11+Consolidação!W11+Consolidação!Z11+Consolidação!AC11+Consolidação!AF11+Consolidação!AI11+Consolidação!AL11+Consolidação!AO11,Consolidação!$AC$4,IF(R9+Y9+AF9+AM9+AT9+BA9+BH9+BO9+BV9+CC9+CJ9+CQ9+CX9+DE9&lt;=Consolidação!T11+Consolidação!W11+Consolidação!Z11+Consolidação!AC11+Consolidação!AF11+Consolidação!AI11+Consolidação!AL11+Consolidação!AO11+Consolidação!AR11,Consolidação!$AF$4,IF(R9+Y9+AF9+AM9+AT9+BA9+BH9+BO9+BV9+CC9+CJ9+CQ9+CX9+DE9&lt;=Consolidação!T11+Consolidação!W11+Consolidação!Z11+Consolidação!AC11+Consolidação!AF11+Consolidação!AI11+Consolidação!AL11+Consolidação!AO11+Consolidação!AR11+Consolidação!AU11,Consolidação!$AI$4,IF(R9+Y9+AF9+AM9+AT9+BA9+BH9+BO9+BV9+CC9+CJ9+CQ9+CX9+DE9&lt;=Consolidação!T11+Consolidação!W11+Consolidação!Z11+Consolidação!AC11+Consolidação!AF11+Consolidação!AI11+Consolidação!AL11+Consolidação!AO11+Consolidação!AR11+Consolidação!AU11+Consolidação!AX11,Consolidação!$AL$4,IF(R9+Y9+AF9+AM9+AT9+BA9+BH9+BO9+BV9+CC9+CJ9+CQ9+CX9+DE9&lt;=Consolidação!T11+Consolidação!W11+Consolidação!Z11+Consolidação!AC11+Consolidação!AF11+Consolidação!AI11+Consolidação!AL11+Consolidação!AO11+Consolidação!AR11+Consolidação!AU11+Consolidação!AX11+Consolidação!#REF!,Consolidação!$AO$4,IF(R9+Y9+AF9+AM9+AT9+BA9+BH9+BO9+BV9+CC9+CJ9+CQ9+CX9+DE9&lt;=Consolidação!T11+Consolidação!W11+Consolidação!Z11+Consolidação!AC11+Consolidação!AF11+Consolidação!AI11+Consolidação!AL11+Consolidação!AO11+Consolidação!AR11+Consolidação!AU11+Consolidação!AX11+Consolidação!#REF!+Consolidação!BC11,Consolidação!$AR$4,IF(R9+Y9+AF9+AM9+AT9+BA9+BH9+BO9+BV9+CC9+CJ9+CQ9+CX9+DE9&lt;=Consolidação!T11+Consolidação!W11+Consolidação!Z11+Consolidação!AC11+Consolidação!AF11+Consolidação!AI11+Consolidação!AL11+Consolidação!AO11+Consolidação!AR11+Consolidação!AU11+Consolidação!AX11+Consolidação!#REF!+Consolidação!BC11+Consolidação!BF11,Consolidação!$AU$4,IF(AND((Consolidação!T11+Consolidação!W11+Consolidação!Z11+Consolidação!AC11+Consolidação!AF11+Consolidação!AI11+Consolidação!AL11+Consolidação!AO11+Consolidação!AR11+Consolidação!AU11+Consolidação!AX11+Consolidação!#REF!+Consolidação!BC11+Consolidação!BF11)&gt;0,R9+Y9+AF9+AM9+AT9+BA9+BH9+BO9+BV9+CC9+CJ9+CQ9+CX9&lt;Consolidação!T11+Consolidação!W11+Consolidação!Z11+Consolidação!AC11+Consolidação!AF11+Consolidação!AI11+Consolidação!AL11+Consolidação!AO11+Consolidação!AR11+Consolidação!AU11+Consolidação!AX11+Consolidação!#REF!+Consolidação!BC11+Consolidação!BF11,R9+Y9+AF9+AM9+AT9+BA9+BH9+BO9+BV9+CC9+CJ9+CQ9+CX9+DE9&gt;Consolidação!T11+Consolidação!W11+Consolidação!Z11+Consolidação!AC11+Consolidação!AF11+Consolidação!AI11+Consolidação!AL11+Consolidação!AO11+Consolidação!AR11+Consolidação!AU11+Consolidação!AX11+Consolidação!#REF!+Consolidação!BC11+Consolidação!BF11),"CONSUMO PARCIAL","SEM PREVISÃO"))))))))))))))))</f>
        <v/>
      </c>
      <c r="DI9" s="318" t="str">
        <f t="shared" si="15"/>
        <v/>
      </c>
      <c r="DJ9" s="270"/>
      <c r="DK9" s="314"/>
      <c r="DL9" s="315"/>
      <c r="DM9" s="316"/>
      <c r="DN9" s="317" t="str">
        <f>IF(DK9=0,"",IF(X9+AE9+AL9+AS9+AZ9+BG9+BN9+BU9+CB9+CI9+CP9+CW9+DD9+DK9&lt;=Consolidação!Z11,Consolidação!$H$4,IF(X9+AE9+AL9+AS9+AZ9+BG9+BN9+BU9+CB9+CI9+CP9+CW9+DD9+DK9&lt;=Consolidação!Z11+Consolidação!AC11,Consolidação!$K$4,IF(X9+AE9+AL9+AS9+AZ9+BG9+BN9+BU9+CB9+CI9+CP9+CW9+DD9+DK9&lt;=Consolidação!Z11+Consolidação!AC11+Consolidação!AF11,Consolidação!$N$4,IF(X9+AE9+AL9+AS9+AZ9+BG9+BN9+BU9+CB9+CI9+CP9+CW9+DD9+DK9&lt;=Consolidação!Z11+Consolidação!AC11+Consolidação!AF11+Consolidação!AI11,Consolidação!$Q$4,IF(X9+AE9+AL9+AS9+AZ9+BG9+BN9+BU9+CB9+CI9+CP9+CW9+DD9+DK9&lt;=Consolidação!Z11+Consolidação!AC11+Consolidação!AF11+Consolidação!AI11+Consolidação!AL11,Consolidação!$T$4,IF(X9+AE9+AL9+AS9+AZ9+BG9+BN9+BU9+CB9+CI9+CP9+CW9+DD9+DK9&lt;=Consolidação!Z11+Consolidação!AC11+Consolidação!AF11+Consolidação!AI11+Consolidação!AL11+Consolidação!AO11,Consolidação!$W$4,IF(X9+AE9+AL9+AS9+AZ9+BG9+BN9+BU9+CB9+CI9+CP9+CW9+DD9+DK9&lt;=Consolidação!Z11+Consolidação!AC11+Consolidação!AF11+Consolidação!AI11+Consolidação!AL11+Consolidação!AO11+Consolidação!AR11,Consolidação!$Z$4,IF(X9+AE9+AL9+AS9+AZ9+BG9+BN9+BU9+CB9+CI9+CP9+CW9+DD9+DK9&lt;=Consolidação!Z11+Consolidação!AC11+Consolidação!AF11+Consolidação!AI11+Consolidação!AL11+Consolidação!AO11+Consolidação!AR11+Consolidação!AU11,Consolidação!$AC$4,IF(X9+AE9+AL9+AS9+AZ9+BG9+BN9+BU9+CB9+CI9+CP9+CW9+DD9+DK9&lt;=Consolidação!Z11+Consolidação!AC11+Consolidação!AF11+Consolidação!AI11+Consolidação!AL11+Consolidação!AO11+Consolidação!AR11+Consolidação!AU11+Consolidação!AX11,Consolidação!$AF$4,IF(X9+AE9+AL9+AS9+AZ9+BG9+BN9+BU9+CB9+CI9+CP9+CW9+DD9+DK9&lt;=Consolidação!Z11+Consolidação!AC11+Consolidação!AF11+Consolidação!AI11+Consolidação!AL11+Consolidação!AO11+Consolidação!AR11+Consolidação!AU11+Consolidação!AX11+Consolidação!#REF!,Consolidação!$AI$4,IF(X9+AE9+AL9+AS9+AZ9+BG9+BN9+BU9+CB9+CI9+CP9+CW9+DD9+DK9&lt;=Consolidação!Z11+Consolidação!AC11+Consolidação!AF11+Consolidação!AI11+Consolidação!AL11+Consolidação!AO11+Consolidação!AR11+Consolidação!AU11+Consolidação!AX11+Consolidação!#REF!+Consolidação!BC11,Consolidação!$AL$4,IF(X9+AE9+AL9+AS9+AZ9+BG9+BN9+BU9+CB9+CI9+CP9+CW9+DD9+DK9&lt;=Consolidação!Z11+Consolidação!AC11+Consolidação!AF11+Consolidação!AI11+Consolidação!AL11+Consolidação!AO11+Consolidação!AR11+Consolidação!AU11+Consolidação!AX11+Consolidação!#REF!+Consolidação!BC11+Consolidação!BF11,Consolidação!$AO$4,IF(X9+AE9+AL9+AS9+AZ9+BG9+BN9+BU9+CB9+CI9+CP9+CW9+DD9+DK9&lt;=Consolidação!Z11+Consolidação!AC11+Consolidação!AF11+Consolidação!AI11+Consolidação!AL11+Consolidação!AO11+Consolidação!AR11+Consolidação!AU11+Consolidação!AX11+Consolidação!#REF!+Consolidação!BC11+Consolidação!BF11+Consolidação!BI11,Consolidação!$AR$4,IF(X9+AE9+AL9+AS9+AZ9+BG9+BN9+BU9+CB9+CI9+CP9+CW9+DD9+DK9&lt;=Consolidação!Z11+Consolidação!AC11+Consolidação!AF11+Consolidação!AI11+Consolidação!AL11+Consolidação!AO11+Consolidação!AR11+Consolidação!AU11+Consolidação!AX11+Consolidação!#REF!+Consolidação!BC11+Consolidação!BF11+Consolidação!BI11+Consolidação!BL11,Consolidação!$AU$4,IF(AND((Consolidação!Z11+Consolidação!AC11+Consolidação!AF11+Consolidação!AI11+Consolidação!AL11+Consolidação!AO11+Consolidação!AR11+Consolidação!AU11+Consolidação!AX11+Consolidação!#REF!+Consolidação!BC11+Consolidação!BF11+Consolidação!BI11+Consolidação!BL11)&gt;0,X9+AE9+AL9+AS9+AZ9+BG9+BN9+BU9+CB9+CI9+CP9+CW9+DD9&lt;Consolidação!Z11+Consolidação!AC11+Consolidação!AF11+Consolidação!AI11+Consolidação!AL11+Consolidação!AO11+Consolidação!AR11+Consolidação!AU11+Consolidação!AX11+Consolidação!#REF!+Consolidação!BC11+Consolidação!BF11+Consolidação!BI11+Consolidação!BL11,X9+AE9+AL9+AS9+AZ9+BG9+BN9+BU9+CB9+CI9+CP9+CW9+DD9+DK9&gt;Consolidação!Z11+Consolidação!AC11+Consolidação!AF11+Consolidação!AI11+Consolidação!AL11+Consolidação!AO11+Consolidação!AR11+Consolidação!AU11+Consolidação!AX11+Consolidação!#REF!+Consolidação!BC11+Consolidação!BF11+Consolidação!BI11+Consolidação!BL11),"CONSUMO PARCIAL","SEM PREVISÃO"))))))))))))))))</f>
        <v/>
      </c>
      <c r="DO9" s="318" t="str">
        <f t="shared" si="16"/>
        <v/>
      </c>
      <c r="DP9" s="270"/>
      <c r="DQ9" s="314"/>
      <c r="DR9" s="315"/>
      <c r="DS9" s="316"/>
      <c r="DT9" s="317" t="str">
        <f>IF(DQ9=0,"",IF(AD9+AK9+AR9+AY9+BF9+BM9+BT9+CA9+CH9+CO9+CV9+DC9+DJ9+DQ9&lt;=Consolidação!AF11,Consolidação!$H$4,IF(AD9+AK9+AR9+AY9+BF9+BM9+BT9+CA9+CH9+CO9+CV9+DC9+DJ9+DQ9&lt;=Consolidação!AF11+Consolidação!AI11,Consolidação!$K$4,IF(AD9+AK9+AR9+AY9+BF9+BM9+BT9+CA9+CH9+CO9+CV9+DC9+DJ9+DQ9&lt;=Consolidação!AF11+Consolidação!AI11+Consolidação!AL11,Consolidação!$N$4,IF(AD9+AK9+AR9+AY9+BF9+BM9+BT9+CA9+CH9+CO9+CV9+DC9+DJ9+DQ9&lt;=Consolidação!AF11+Consolidação!AI11+Consolidação!AL11+Consolidação!AO11,Consolidação!$Q$4,IF(AD9+AK9+AR9+AY9+BF9+BM9+BT9+CA9+CH9+CO9+CV9+DC9+DJ9+DQ9&lt;=Consolidação!AF11+Consolidação!AI11+Consolidação!AL11+Consolidação!AO11+Consolidação!AR11,Consolidação!$T$4,IF(AD9+AK9+AR9+AY9+BF9+BM9+BT9+CA9+CH9+CO9+CV9+DC9+DJ9+DQ9&lt;=Consolidação!AF11+Consolidação!AI11+Consolidação!AL11+Consolidação!AO11+Consolidação!AR11+Consolidação!AU11,Consolidação!$W$4,IF(AD9+AK9+AR9+AY9+BF9+BM9+BT9+CA9+CH9+CO9+CV9+DC9+DJ9+DQ9&lt;=Consolidação!AF11+Consolidação!AI11+Consolidação!AL11+Consolidação!AO11+Consolidação!AR11+Consolidação!AU11+Consolidação!AX11,Consolidação!$Z$4,IF(AD9+AK9+AR9+AY9+BF9+BM9+BT9+CA9+CH9+CO9+CV9+DC9+DJ9+DQ9&lt;=Consolidação!AF11+Consolidação!AI11+Consolidação!AL11+Consolidação!AO11+Consolidação!AR11+Consolidação!AU11+Consolidação!AX11+Consolidação!#REF!,Consolidação!$AC$4,IF(AD9+AK9+AR9+AY9+BF9+BM9+BT9+CA9+CH9+CO9+CV9+DC9+DJ9+DQ9&lt;=Consolidação!AF11+Consolidação!AI11+Consolidação!AL11+Consolidação!AO11+Consolidação!AR11+Consolidação!AU11+Consolidação!AX11+Consolidação!#REF!+Consolidação!BC11,Consolidação!$AF$4,IF(AD9+AK9+AR9+AY9+BF9+BM9+BT9+CA9+CH9+CO9+CV9+DC9+DJ9+DQ9&lt;=Consolidação!AF11+Consolidação!AI11+Consolidação!AL11+Consolidação!AO11+Consolidação!AR11+Consolidação!AU11+Consolidação!AX11+Consolidação!#REF!+Consolidação!BC11+Consolidação!BF11,Consolidação!$AI$4,IF(AD9+AK9+AR9+AY9+BF9+BM9+BT9+CA9+CH9+CO9+CV9+DC9+DJ9+DQ9&lt;=Consolidação!AF11+Consolidação!AI11+Consolidação!AL11+Consolidação!AO11+Consolidação!AR11+Consolidação!AU11+Consolidação!AX11+Consolidação!#REF!+Consolidação!BC11+Consolidação!BF11+Consolidação!BI11,Consolidação!$AL$4,IF(AD9+AK9+AR9+AY9+BF9+BM9+BT9+CA9+CH9+CO9+CV9+DC9+DJ9+DQ9&lt;=Consolidação!AF11+Consolidação!AI11+Consolidação!AL11+Consolidação!AO11+Consolidação!AR11+Consolidação!AU11+Consolidação!AX11+Consolidação!#REF!+Consolidação!BC11+Consolidação!BF11+Consolidação!BI11+Consolidação!BL11,Consolidação!$AO$4,IF(AD9+AK9+AR9+AY9+BF9+BM9+BT9+CA9+CH9+CO9+CV9+DC9+DJ9+DQ9&lt;=Consolidação!AF11+Consolidação!AI11+Consolidação!AL11+Consolidação!AO11+Consolidação!AR11+Consolidação!AU11+Consolidação!AX11+Consolidação!#REF!+Consolidação!BC11+Consolidação!BF11+Consolidação!BI11+Consolidação!BL11+Consolidação!BO11,Consolidação!$AR$4,IF(AD9+AK9+AR9+AY9+BF9+BM9+BT9+CA9+CH9+CO9+CV9+DC9+DJ9+DQ9&lt;=Consolidação!AF11+Consolidação!AI11+Consolidação!AL11+Consolidação!AO11+Consolidação!AR11+Consolidação!AU11+Consolidação!AX11+Consolidação!#REF!+Consolidação!BC11+Consolidação!BF11+Consolidação!BI11+Consolidação!BL11+Consolidação!BO11+Consolidação!BR11,Consolidação!$AU$4,IF(AND((Consolidação!AF11+Consolidação!AI11+Consolidação!AL11+Consolidação!AO11+Consolidação!AR11+Consolidação!AU11+Consolidação!AX11+Consolidação!#REF!+Consolidação!BC11+Consolidação!BF11+Consolidação!BI11+Consolidação!BL11+Consolidação!BO11+Consolidação!BR11)&gt;0,AD9+AK9+AR9+AY9+BF9+BM9+BT9+CA9+CH9+CO9+CV9+DC9+DJ9&lt;Consolidação!AF11+Consolidação!AI11+Consolidação!AL11+Consolidação!AO11+Consolidação!AR11+Consolidação!AU11+Consolidação!AX11+Consolidação!#REF!+Consolidação!BC11+Consolidação!BF11+Consolidação!BI11+Consolidação!BL11+Consolidação!BO11+Consolidação!BR11,AD9+AK9+AR9+AY9+BF9+BM9+BT9+CA9+CH9+CO9+CV9+DC9+DJ9+DQ9&gt;Consolidação!AF11+Consolidação!AI11+Consolidação!AL11+Consolidação!AO11+Consolidação!AR11+Consolidação!AU11+Consolidação!AX11+Consolidação!#REF!+Consolidação!BC11+Consolidação!BF11+Consolidação!BI11+Consolidação!BL11+Consolidação!BO11+Consolidação!BR11),"CONSUMO PARCIAL","SEM PREVISÃO"))))))))))))))))</f>
        <v/>
      </c>
      <c r="DU9" s="318" t="str">
        <f t="shared" si="17"/>
        <v/>
      </c>
      <c r="DV9" s="270"/>
      <c r="DW9" s="314"/>
      <c r="DX9" s="315"/>
      <c r="DY9" s="316"/>
      <c r="DZ9" s="317" t="str">
        <f>IF(DW9=0,"",IF(AJ9+AQ9+AX9+BE9+BL9+BS9+BZ9+CG9+CN9+CU9+DB9+DI9+DP9+DW9&lt;=Consolidação!AL11,Consolidação!$H$4,IF(AJ9+AQ9+AX9+BE9+BL9+BS9+BZ9+CG9+CN9+CU9+DB9+DI9+DP9+DW9&lt;=Consolidação!AL11+Consolidação!AO11,Consolidação!$K$4,IF(AJ9+AQ9+AX9+BE9+BL9+BS9+BZ9+CG9+CN9+CU9+DB9+DI9+DP9+DW9&lt;=Consolidação!AL11+Consolidação!AO11+Consolidação!AR11,Consolidação!$N$4,IF(AJ9+AQ9+AX9+BE9+BL9+BS9+BZ9+CG9+CN9+CU9+DB9+DI9+DP9+DW9&lt;=Consolidação!AL11+Consolidação!AO11+Consolidação!AR11+Consolidação!AU11,Consolidação!$Q$4,IF(AJ9+AQ9+AX9+BE9+BL9+BS9+BZ9+CG9+CN9+CU9+DB9+DI9+DP9+DW9&lt;=Consolidação!AL11+Consolidação!AO11+Consolidação!AR11+Consolidação!AU11+Consolidação!AX11,Consolidação!$T$4,IF(AJ9+AQ9+AX9+BE9+BL9+BS9+BZ9+CG9+CN9+CU9+DB9+DI9+DP9+DW9&lt;=Consolidação!AL11+Consolidação!AO11+Consolidação!AR11+Consolidação!AU11+Consolidação!AX11+Consolidação!#REF!,Consolidação!$W$4,IF(AJ9+AQ9+AX9+BE9+BL9+BS9+BZ9+CG9+CN9+CU9+DB9+DI9+DP9+DW9&lt;=Consolidação!AL11+Consolidação!AO11+Consolidação!AR11+Consolidação!AU11+Consolidação!AX11+Consolidação!#REF!+Consolidação!BC11,Consolidação!$Z$4,IF(AJ9+AQ9+AX9+BE9+BL9+BS9+BZ9+CG9+CN9+CU9+DB9+DI9+DP9+DW9&lt;=Consolidação!AL11+Consolidação!AO11+Consolidação!AR11+Consolidação!AU11+Consolidação!AX11+Consolidação!#REF!+Consolidação!BC11+Consolidação!BF11,Consolidação!$AC$4,IF(AJ9+AQ9+AX9+BE9+BL9+BS9+BZ9+CG9+CN9+CU9+DB9+DI9+DP9+DW9&lt;=Consolidação!AL11+Consolidação!AO11+Consolidação!AR11+Consolidação!AU11+Consolidação!AX11+Consolidação!#REF!+Consolidação!BC11+Consolidação!BF11+Consolidação!BI11,Consolidação!$AF$4,IF(AJ9+AQ9+AX9+BE9+BL9+BS9+BZ9+CG9+CN9+CU9+DB9+DI9+DP9+DW9&lt;=Consolidação!AL11+Consolidação!AO11+Consolidação!AR11+Consolidação!AU11+Consolidação!AX11+Consolidação!#REF!+Consolidação!BC11+Consolidação!BF11+Consolidação!BI11+Consolidação!BL11,Consolidação!$AI$4,IF(AJ9+AQ9+AX9+BE9+BL9+BS9+BZ9+CG9+CN9+CU9+DB9+DI9+DP9+DW9&lt;=Consolidação!AL11+Consolidação!AO11+Consolidação!AR11+Consolidação!AU11+Consolidação!AX11+Consolidação!#REF!+Consolidação!BC11+Consolidação!BF11+Consolidação!BI11+Consolidação!BL11+Consolidação!BO11,Consolidação!$AL$4,IF(AJ9+AQ9+AX9+BE9+BL9+BS9+BZ9+CG9+CN9+CU9+DB9+DI9+DP9+DW9&lt;=Consolidação!AL11+Consolidação!AO11+Consolidação!AR11+Consolidação!AU11+Consolidação!AX11+Consolidação!#REF!+Consolidação!BC11+Consolidação!BF11+Consolidação!BI11+Consolidação!BL11+Consolidação!BO11+Consolidação!BR11,Consolidação!$AO$4,IF(AJ9+AQ9+AX9+BE9+BL9+BS9+BZ9+CG9+CN9+CU9+DB9+DI9+DP9+DW9&lt;=Consolidação!AL11+Consolidação!AO11+Consolidação!AR11+Consolidação!AU11+Consolidação!AX11+Consolidação!#REF!+Consolidação!BC11+Consolidação!BF11+Consolidação!BI11+Consolidação!BL11+Consolidação!BO11+Consolidação!BR11+Consolidação!BU11,Consolidação!$AR$4,IF(AJ9+AQ9+AX9+BE9+BL9+BS9+BZ9+CG9+CN9+CU9+DB9+DI9+DP9+DW9&lt;=Consolidação!AL11+Consolidação!AO11+Consolidação!AR11+Consolidação!AU11+Consolidação!AX11+Consolidação!#REF!+Consolidação!BC11+Consolidação!BF11+Consolidação!BI11+Consolidação!BL11+Consolidação!BO11+Consolidação!BR11+Consolidação!BU11+Consolidação!BX11,Consolidação!$AU$4,IF(AND((Consolidação!AL11+Consolidação!AO11+Consolidação!AR11+Consolidação!AU11+Consolidação!AX11+Consolidação!#REF!+Consolidação!BC11+Consolidação!BF11+Consolidação!BI11+Consolidação!BL11+Consolidação!BO11+Consolidação!BR11+Consolidação!BU11+Consolidação!BX11)&gt;0,AJ9+AQ9+AX9+BE9+BL9+BS9+BZ9+CG9+CN9+CU9+DB9+DI9+DP9&lt;Consolidação!AL11+Consolidação!AO11+Consolidação!AR11+Consolidação!AU11+Consolidação!AX11+Consolidação!#REF!+Consolidação!BC11+Consolidação!BF11+Consolidação!BI11+Consolidação!BL11+Consolidação!BO11+Consolidação!BR11+Consolidação!BU11+Consolidação!BX11,AJ9+AQ9+AX9+BE9+BL9+BS9+BZ9+CG9+CN9+CU9+DB9+DI9+DP9+DW9&gt;Consolidação!AL11+Consolidação!AO11+Consolidação!AR11+Consolidação!AU11+Consolidação!AX11+Consolidação!#REF!+Consolidação!BC11+Consolidação!BF11+Consolidação!BI11+Consolidação!BL11+Consolidação!BO11+Consolidação!BR11+Consolidação!BU11+Consolidação!BX11),"CONSUMO PARCIAL","SEM PREVISÃO"))))))))))))))))</f>
        <v/>
      </c>
      <c r="EA9" s="318" t="str">
        <f t="shared" si="18"/>
        <v/>
      </c>
      <c r="EB9" s="270"/>
      <c r="EC9" s="314"/>
      <c r="ED9" s="315"/>
      <c r="EE9" s="316"/>
      <c r="EF9" s="317" t="str">
        <f>IF(EC9=0,"",IF(AP9+AW9+BD9+BK9+BR9+BY9+CF9+CM9+CT9+DA9+DH9+DO9+DV9+EC9&lt;=Consolidação!AR11,Consolidação!$H$4,IF(AP9+AW9+BD9+BK9+BR9+BY9+CF9+CM9+CT9+DA9+DH9+DO9+DV9+EC9&lt;=Consolidação!AR11+Consolidação!AU11,Consolidação!$K$4,IF(AP9+AW9+BD9+BK9+BR9+BY9+CF9+CM9+CT9+DA9+DH9+DO9+DV9+EC9&lt;=Consolidação!AR11+Consolidação!AU11+Consolidação!AX11,Consolidação!$N$4,IF(AP9+AW9+BD9+BK9+BR9+BY9+CF9+CM9+CT9+DA9+DH9+DO9+DV9+EC9&lt;=Consolidação!AR11+Consolidação!AU11+Consolidação!AX11+Consolidação!#REF!,Consolidação!$Q$4,IF(AP9+AW9+BD9+BK9+BR9+BY9+CF9+CM9+CT9+DA9+DH9+DO9+DV9+EC9&lt;=Consolidação!AR11+Consolidação!AU11+Consolidação!AX11+Consolidação!#REF!+Consolidação!BC11,Consolidação!$T$4,IF(AP9+AW9+BD9+BK9+BR9+BY9+CF9+CM9+CT9+DA9+DH9+DO9+DV9+EC9&lt;=Consolidação!AR11+Consolidação!AU11+Consolidação!AX11+Consolidação!#REF!+Consolidação!BC11+Consolidação!BF11,Consolidação!$W$4,IF(AP9+AW9+BD9+BK9+BR9+BY9+CF9+CM9+CT9+DA9+DH9+DO9+DV9+EC9&lt;=Consolidação!AR11+Consolidação!AU11+Consolidação!AX11+Consolidação!#REF!+Consolidação!BC11+Consolidação!BF11+Consolidação!BI11,Consolidação!$Z$4,IF(AP9+AW9+BD9+BK9+BR9+BY9+CF9+CM9+CT9+DA9+DH9+DO9+DV9+EC9&lt;=Consolidação!AR11+Consolidação!AU11+Consolidação!AX11+Consolidação!#REF!+Consolidação!BC11+Consolidação!BF11+Consolidação!BI11+Consolidação!BL11,Consolidação!$AC$4,IF(AP9+AW9+BD9+BK9+BR9+BY9+CF9+CM9+CT9+DA9+DH9+DO9+DV9+EC9&lt;=Consolidação!AR11+Consolidação!AU11+Consolidação!AX11+Consolidação!#REF!+Consolidação!BC11+Consolidação!BF11+Consolidação!BI11+Consolidação!BL11+Consolidação!BO11,Consolidação!$AF$4,IF(AP9+AW9+BD9+BK9+BR9+BY9+CF9+CM9+CT9+DA9+DH9+DO9+DV9+EC9&lt;=Consolidação!AR11+Consolidação!AU11+Consolidação!AX11+Consolidação!#REF!+Consolidação!BC11+Consolidação!BF11+Consolidação!BI11+Consolidação!BL11+Consolidação!BO11+Consolidação!BR11,Consolidação!$AI$4,IF(AP9+AW9+BD9+BK9+BR9+BY9+CF9+CM9+CT9+DA9+DH9+DO9+DV9+EC9&lt;=Consolidação!AR11+Consolidação!AU11+Consolidação!AX11+Consolidação!#REF!+Consolidação!BC11+Consolidação!BF11+Consolidação!BI11+Consolidação!BL11+Consolidação!BO11+Consolidação!BR11+Consolidação!BU11,Consolidação!$AL$4,IF(AP9+AW9+BD9+BK9+BR9+BY9+CF9+CM9+CT9+DA9+DH9+DO9+DV9+EC9&lt;=Consolidação!AR11+Consolidação!AU11+Consolidação!AX11+Consolidação!#REF!+Consolidação!BC11+Consolidação!BF11+Consolidação!BI11+Consolidação!BL11+Consolidação!BO11+Consolidação!BR11+Consolidação!BU11+Consolidação!BX11,Consolidação!$AO$4,IF(AP9+AW9+BD9+BK9+BR9+BY9+CF9+CM9+CT9+DA9+DH9+DO9+DV9+EC9&lt;=Consolidação!AR11+Consolidação!AU11+Consolidação!AX11+Consolidação!#REF!+Consolidação!BC11+Consolidação!BF11+Consolidação!BI11+Consolidação!BL11+Consolidação!BO11+Consolidação!BR11+Consolidação!BU11+Consolidação!BX11+Consolidação!CA11,Consolidação!$AR$4,IF(AP9+AW9+BD9+BK9+BR9+BY9+CF9+CM9+CT9+DA9+DH9+DO9+DV9+EC9&lt;=Consolidação!AR11+Consolidação!AU11+Consolidação!AX11+Consolidação!#REF!+Consolidação!BC11+Consolidação!BF11+Consolidação!BI11+Consolidação!BL11+Consolidação!BO11+Consolidação!BR11+Consolidação!BU11+Consolidação!BX11+Consolidação!CA11+Consolidação!CD11,Consolidação!$AU$4,IF(AND((Consolidação!AR11+Consolidação!AU11+Consolidação!AX11+Consolidação!#REF!+Consolidação!BC11+Consolidação!BF11+Consolidação!BI11+Consolidação!BL11+Consolidação!BO11+Consolidação!BR11+Consolidação!BU11+Consolidação!BX11+Consolidação!CA11+Consolidação!CD11)&gt;0,AP9+AW9+BD9+BK9+BR9+BY9+CF9+CM9+CT9+DA9+DH9+DO9+DV9&lt;Consolidação!AR11+Consolidação!AU11+Consolidação!AX11+Consolidação!#REF!+Consolidação!BC11+Consolidação!BF11+Consolidação!BI11+Consolidação!BL11+Consolidação!BO11+Consolidação!BR11+Consolidação!BU11+Consolidação!BX11+Consolidação!CA11+Consolidação!CD11,AP9+AW9+BD9+BK9+BR9+BY9+CF9+CM9+CT9+DA9+DH9+DO9+DV9+EC9&gt;Consolidação!AR11+Consolidação!AU11+Consolidação!AX11+Consolidação!#REF!+Consolidação!BC11+Consolidação!BF11+Consolidação!BI11+Consolidação!BL11+Consolidação!BO11+Consolidação!BR11+Consolidação!BU11+Consolidação!BX11+Consolidação!CA11+Consolidação!CD11),"CONSUMO PARCIAL","SEM PREVISÃO"))))))))))))))))</f>
        <v/>
      </c>
      <c r="EG9" s="318" t="str">
        <f t="shared" si="19"/>
        <v/>
      </c>
      <c r="EH9" s="270"/>
      <c r="EI9" s="314"/>
      <c r="EJ9" s="315"/>
      <c r="EK9" s="316"/>
      <c r="EL9" s="317" t="str">
        <f>IF(EI9=0,"",IF(AV9+BC9+BJ9+BQ9+BX9+CE9+CL9+CS9+CZ9+DG9+DN9+DU9+EB9+EI9&lt;=Consolidação!AX11,Consolidação!$H$4,IF(AV9+BC9+BJ9+BQ9+BX9+CE9+CL9+CS9+CZ9+DG9+DN9+DU9+EB9+EI9&lt;=Consolidação!AX11+Consolidação!#REF!,Consolidação!$K$4,IF(AV9+BC9+BJ9+BQ9+BX9+CE9+CL9+CS9+CZ9+DG9+DN9+DU9+EB9+EI9&lt;=Consolidação!AX11+Consolidação!#REF!+Consolidação!BC11,Consolidação!$N$4,IF(AV9+BC9+BJ9+BQ9+BX9+CE9+CL9+CS9+CZ9+DG9+DN9+DU9+EB9+EI9&lt;=Consolidação!AX11+Consolidação!#REF!+Consolidação!BC11+Consolidação!BF11,Consolidação!$Q$4,IF(AV9+BC9+BJ9+BQ9+BX9+CE9+CL9+CS9+CZ9+DG9+DN9+DU9+EB9+EI9&lt;=Consolidação!AX11+Consolidação!#REF!+Consolidação!BC11+Consolidação!BF11+Consolidação!BI11,Consolidação!$T$4,IF(AV9+BC9+BJ9+BQ9+BX9+CE9+CL9+CS9+CZ9+DG9+DN9+DU9+EB9+EI9&lt;=Consolidação!AX11+Consolidação!#REF!+Consolidação!BC11+Consolidação!BF11+Consolidação!BI11+Consolidação!BL11,Consolidação!$W$4,IF(AV9+BC9+BJ9+BQ9+BX9+CE9+CL9+CS9+CZ9+DG9+DN9+DU9+EB9+EI9&lt;=Consolidação!AX11+Consolidação!#REF!+Consolidação!BC11+Consolidação!BF11+Consolidação!BI11+Consolidação!BL11+Consolidação!BO11,Consolidação!$Z$4,IF(AV9+BC9+BJ9+BQ9+BX9+CE9+CL9+CS9+CZ9+DG9+DN9+DU9+EB9+EI9&lt;=Consolidação!AX11+Consolidação!#REF!+Consolidação!BC11+Consolidação!BF11+Consolidação!BI11+Consolidação!BL11+Consolidação!BO11+Consolidação!BR11,Consolidação!$AC$4,IF(AV9+BC9+BJ9+BQ9+BX9+CE9+CL9+CS9+CZ9+DG9+DN9+DU9+EB9+EI9&lt;=Consolidação!AX11+Consolidação!#REF!+Consolidação!BC11+Consolidação!BF11+Consolidação!BI11+Consolidação!BL11+Consolidação!BO11+Consolidação!BR11+Consolidação!BU11,Consolidação!$AF$4,IF(AV9+BC9+BJ9+BQ9+BX9+CE9+CL9+CS9+CZ9+DG9+DN9+DU9+EB9+EI9&lt;=Consolidação!AX11+Consolidação!#REF!+Consolidação!BC11+Consolidação!BF11+Consolidação!BI11+Consolidação!BL11+Consolidação!BO11+Consolidação!BR11+Consolidação!BU11+Consolidação!BX11,Consolidação!$AI$4,IF(AV9+BC9+BJ9+BQ9+BX9+CE9+CL9+CS9+CZ9+DG9+DN9+DU9+EB9+EI9&lt;=Consolidação!AX11+Consolidação!#REF!+Consolidação!BC11+Consolidação!BF11+Consolidação!BI11+Consolidação!BL11+Consolidação!BO11+Consolidação!BR11+Consolidação!BU11+Consolidação!BX11+Consolidação!CA11,Consolidação!$AL$4,IF(AV9+BC9+BJ9+BQ9+BX9+CE9+CL9+CS9+CZ9+DG9+DN9+DU9+EB9+EI9&lt;=Consolidação!AX11+Consolidação!#REF!+Consolidação!BC11+Consolidação!BF11+Consolidação!BI11+Consolidação!BL11+Consolidação!BO11+Consolidação!BR11+Consolidação!BU11+Consolidação!BX11+Consolidação!CA11+Consolidação!CD11,Consolidação!$AO$4,IF(AV9+BC9+BJ9+BQ9+BX9+CE9+CL9+CS9+CZ9+DG9+DN9+DU9+EB9+EI9&lt;=Consolidação!AX11+Consolidação!#REF!+Consolidação!BC11+Consolidação!BF11+Consolidação!BI11+Consolidação!BL11+Consolidação!BO11+Consolidação!BR11+Consolidação!BU11+Consolidação!BX11+Consolidação!CA11+Consolidação!CD11+Consolidação!CG11,Consolidação!$AR$4,IF(AV9+BC9+BJ9+BQ9+BX9+CE9+CL9+CS9+CZ9+DG9+DN9+DU9+EB9+EI9&lt;=Consolidação!AX11+Consolidação!#REF!+Consolidação!BC11+Consolidação!BF11+Consolidação!BI11+Consolidação!BL11+Consolidação!BO11+Consolidação!BR11+Consolidação!BU11+Consolidação!BX11+Consolidação!CA11+Consolidação!CD11+Consolidação!CG11+Consolidação!CJ11,Consolidação!$AU$4,IF(AND((Consolidação!AX11+Consolidação!#REF!+Consolidação!BC11+Consolidação!BF11+Consolidação!BI11+Consolidação!BL11+Consolidação!BO11+Consolidação!BR11+Consolidação!BU11+Consolidação!BX11+Consolidação!CA11+Consolidação!CD11+Consolidação!CG11+Consolidação!CJ11)&gt;0,AV9+BC9+BJ9+BQ9+BX9+CE9+CL9+CS9+CZ9+DG9+DN9+DU9+EB9&lt;Consolidação!AX11+Consolidação!#REF!+Consolidação!BC11+Consolidação!BF11+Consolidação!BI11+Consolidação!BL11+Consolidação!BO11+Consolidação!BR11+Consolidação!BU11+Consolidação!BX11+Consolidação!CA11+Consolidação!CD11+Consolidação!CG11+Consolidação!CJ11,AV9+BC9+BJ9+BQ9+BX9+CE9+CL9+CS9+CZ9+DG9+DN9+DU9+EB9+EI9&gt;Consolidação!AX11+Consolidação!#REF!+Consolidação!BC11+Consolidação!BF11+Consolidação!BI11+Consolidação!BL11+Consolidação!BO11+Consolidação!BR11+Consolidação!BU11+Consolidação!BX11+Consolidação!CA11+Consolidação!CD11+Consolidação!CG11+Consolidação!CJ11),"CONSUMO PARCIAL","SEM PREVISÃO"))))))))))))))))</f>
        <v/>
      </c>
      <c r="EM9" s="318" t="str">
        <f t="shared" si="20"/>
        <v/>
      </c>
      <c r="EN9" s="270"/>
      <c r="EO9" s="314"/>
      <c r="EP9" s="315"/>
      <c r="EQ9" s="316"/>
      <c r="ER9" s="317" t="str">
        <f>IF(EO9=0,"",IF(BB9+BI9+BP9+BW9+CD9+CK9+CR9+CY9+DF9+DM9+DT9+EA9+EH9+EO9&lt;=Consolidação!BC11,Consolidação!$H$4,IF(BB9+BI9+BP9+BW9+CD9+CK9+CR9+CY9+DF9+DM9+DT9+EA9+EH9+EO9&lt;=Consolidação!BC11+Consolidação!BF11,Consolidação!$K$4,IF(BB9+BI9+BP9+BW9+CD9+CK9+CR9+CY9+DF9+DM9+DT9+EA9+EH9+EO9&lt;=Consolidação!BC11+Consolidação!BF11+Consolidação!BI11,Consolidação!$N$4,IF(BB9+BI9+BP9+BW9+CD9+CK9+CR9+CY9+DF9+DM9+DT9+EA9+EH9+EO9&lt;=Consolidação!BC11+Consolidação!BF11+Consolidação!BI11+Consolidação!BL11,Consolidação!$Q$4,IF(BB9+BI9+BP9+BW9+CD9+CK9+CR9+CY9+DF9+DM9+DT9+EA9+EH9+EO9&lt;=Consolidação!BC11+Consolidação!BF11+Consolidação!BI11+Consolidação!BL11+Consolidação!BO11,Consolidação!$T$4,IF(BB9+BI9+BP9+BW9+CD9+CK9+CR9+CY9+DF9+DM9+DT9+EA9+EH9+EO9&lt;=Consolidação!BC11+Consolidação!BF11+Consolidação!BI11+Consolidação!BL11+Consolidação!BO11+Consolidação!BR11,Consolidação!$W$4,IF(BB9+BI9+BP9+BW9+CD9+CK9+CR9+CY9+DF9+DM9+DT9+EA9+EH9+EO9&lt;=Consolidação!BC11+Consolidação!BF11+Consolidação!BI11+Consolidação!BL11+Consolidação!BO11+Consolidação!BR11+Consolidação!BU11,Consolidação!$Z$4,IF(BB9+BI9+BP9+BW9+CD9+CK9+CR9+CY9+DF9+DM9+DT9+EA9+EH9+EO9&lt;=Consolidação!BC11+Consolidação!BF11+Consolidação!BI11+Consolidação!BL11+Consolidação!BO11+Consolidação!BR11+Consolidação!BU11+Consolidação!BX11,Consolidação!$AC$4,IF(BB9+BI9+BP9+BW9+CD9+CK9+CR9+CY9+DF9+DM9+DT9+EA9+EH9+EO9&lt;=Consolidação!BC11+Consolidação!BF11+Consolidação!BI11+Consolidação!BL11+Consolidação!BO11+Consolidação!BR11+Consolidação!BU11+Consolidação!BX11+Consolidação!CA11,Consolidação!$AF$4,IF(BB9+BI9+BP9+BW9+CD9+CK9+CR9+CY9+DF9+DM9+DT9+EA9+EH9+EO9&lt;=Consolidação!BC11+Consolidação!BF11+Consolidação!BI11+Consolidação!BL11+Consolidação!BO11+Consolidação!BR11+Consolidação!BU11+Consolidação!BX11+Consolidação!CA11+Consolidação!CD11,Consolidação!$AI$4,IF(BB9+BI9+BP9+BW9+CD9+CK9+CR9+CY9+DF9+DM9+DT9+EA9+EH9+EO9&lt;=Consolidação!BC11+Consolidação!BF11+Consolidação!BI11+Consolidação!BL11+Consolidação!BO11+Consolidação!BR11+Consolidação!BU11+Consolidação!BX11+Consolidação!CA11+Consolidação!CD11+Consolidação!CG11,Consolidação!$AL$4,IF(BB9+BI9+BP9+BW9+CD9+CK9+CR9+CY9+DF9+DM9+DT9+EA9+EH9+EO9&lt;=Consolidação!BC11+Consolidação!BF11+Consolidação!BI11+Consolidação!BL11+Consolidação!BO11+Consolidação!BR11+Consolidação!BU11+Consolidação!BX11+Consolidação!CA11+Consolidação!CD11+Consolidação!CG11+Consolidação!CJ11,Consolidação!$AO$4,IF(BB9+BI9+BP9+BW9+CD9+CK9+CR9+CY9+DF9+DM9+DT9+EA9+EH9+EO9&lt;=Consolidação!BC11+Consolidação!BF11+Consolidação!BI11+Consolidação!BL11+Consolidação!BO11+Consolidação!BR11+Consolidação!BU11+Consolidação!BX11+Consolidação!CA11+Consolidação!CD11+Consolidação!CG11+Consolidação!CJ11+Consolidação!CM11,Consolidação!$AR$4,IF(BB9+BI9+BP9+BW9+CD9+CK9+CR9+CY9+DF9+DM9+DT9+EA9+EH9+EO9&lt;=Consolidação!BC11+Consolidação!BF11+Consolidação!BI11+Consolidação!BL11+Consolidação!BO11+Consolidação!BR11+Consolidação!BU11+Consolidação!BX11+Consolidação!CA11+Consolidação!CD11+Consolidação!CG11+Consolidação!CJ11+Consolidação!CM11+Consolidação!CP11,Consolidação!$AU$4,IF(AND((Consolidação!BC11+Consolidação!BF11+Consolidação!BI11+Consolidação!BL11+Consolidação!BO11+Consolidação!BR11+Consolidação!BU11+Consolidação!BX11+Consolidação!CA11+Consolidação!CD11+Consolidação!CG11+Consolidação!CJ11+Consolidação!CM11+Consolidação!CP11)&gt;0,BB9+BI9+BP9+BW9+CD9+CK9+CR9+CY9+DF9+DM9+DT9+EA9+EH9&lt;Consolidação!BC11+Consolidação!BF11+Consolidação!BI11+Consolidação!BL11+Consolidação!BO11+Consolidação!BR11+Consolidação!BU11+Consolidação!BX11+Consolidação!CA11+Consolidação!CD11+Consolidação!CG11+Consolidação!CJ11+Consolidação!CM11+Consolidação!CP11,BB9+BI9+BP9+BW9+CD9+CK9+CR9+CY9+DF9+DM9+DT9+EA9+EH9+EO9&gt;Consolidação!BC11+Consolidação!BF11+Consolidação!BI11+Consolidação!BL11+Consolidação!BO11+Consolidação!BR11+Consolidação!BU11+Consolidação!BX11+Consolidação!CA11+Consolidação!CD11+Consolidação!CG11+Consolidação!CJ11+Consolidação!CM11+Consolidação!CP11),"CONSUMO PARCIAL","SEM PREVISÃO"))))))))))))))))</f>
        <v/>
      </c>
      <c r="ES9" s="318" t="str">
        <f t="shared" si="21"/>
        <v/>
      </c>
      <c r="ET9" s="270"/>
      <c r="EU9" s="314"/>
      <c r="EV9" s="315"/>
      <c r="EW9" s="316"/>
      <c r="EX9" s="317" t="str">
        <f>IF(EU9=0,"",IF(BH9+BO9+BV9+CC9+CJ9+CQ9+CX9+DE9+DL9+DS9+DZ9+EG9+EN9+EU9&lt;=Consolidação!BI11,Consolidação!$H$4,IF(BH9+BO9+BV9+CC9+CJ9+CQ9+CX9+DE9+DL9+DS9+DZ9+EG9+EN9+EU9&lt;=Consolidação!BI11+Consolidação!BL11,Consolidação!$K$4,IF(BH9+BO9+BV9+CC9+CJ9+CQ9+CX9+DE9+DL9+DS9+DZ9+EG9+EN9+EU9&lt;=Consolidação!BI11+Consolidação!BL11+Consolidação!BO11,Consolidação!$N$4,IF(BH9+BO9+BV9+CC9+CJ9+CQ9+CX9+DE9+DL9+DS9+DZ9+EG9+EN9+EU9&lt;=Consolidação!BI11+Consolidação!BL11+Consolidação!BO11+Consolidação!BR11,Consolidação!$Q$4,IF(BH9+BO9+BV9+CC9+CJ9+CQ9+CX9+DE9+DL9+DS9+DZ9+EG9+EN9+EU9&lt;=Consolidação!BI11+Consolidação!BL11+Consolidação!BO11+Consolidação!BR11+Consolidação!BU11,Consolidação!$T$4,IF(BH9+BO9+BV9+CC9+CJ9+CQ9+CX9+DE9+DL9+DS9+DZ9+EG9+EN9+EU9&lt;=Consolidação!BI11+Consolidação!BL11+Consolidação!BO11+Consolidação!BR11+Consolidação!BU11+Consolidação!BX11,Consolidação!$W$4,IF(BH9+BO9+BV9+CC9+CJ9+CQ9+CX9+DE9+DL9+DS9+DZ9+EG9+EN9+EU9&lt;=Consolidação!BI11+Consolidação!BL11+Consolidação!BO11+Consolidação!BR11+Consolidação!BU11+Consolidação!BX11+Consolidação!CA11,Consolidação!$Z$4,IF(BH9+BO9+BV9+CC9+CJ9+CQ9+CX9+DE9+DL9+DS9+DZ9+EG9+EN9+EU9&lt;=Consolidação!BI11+Consolidação!BL11+Consolidação!BO11+Consolidação!BR11+Consolidação!BU11+Consolidação!BX11+Consolidação!CA11+Consolidação!CD11,Consolidação!$AC$4,IF(BH9+BO9+BV9+CC9+CJ9+CQ9+CX9+DE9+DL9+DS9+DZ9+EG9+EN9+EU9&lt;=Consolidação!BI11+Consolidação!BL11+Consolidação!BO11+Consolidação!BR11+Consolidação!BU11+Consolidação!BX11+Consolidação!CA11+Consolidação!CD11+Consolidação!CG11,Consolidação!$AF$4,IF(BH9+BO9+BV9+CC9+CJ9+CQ9+CX9+DE9+DL9+DS9+DZ9+EG9+EN9+EU9&lt;=Consolidação!BI11+Consolidação!BL11+Consolidação!BO11+Consolidação!BR11+Consolidação!BU11+Consolidação!BX11+Consolidação!CA11+Consolidação!CD11+Consolidação!CG11+Consolidação!CJ11,Consolidação!$AI$4,IF(BH9+BO9+BV9+CC9+CJ9+CQ9+CX9+DE9+DL9+DS9+DZ9+EG9+EN9+EU9&lt;=Consolidação!BI11+Consolidação!BL11+Consolidação!BO11+Consolidação!BR11+Consolidação!BU11+Consolidação!BX11+Consolidação!CA11+Consolidação!CD11+Consolidação!CG11+Consolidação!CJ11+Consolidação!CM11,Consolidação!$AL$4,IF(BH9+BO9+BV9+CC9+CJ9+CQ9+CX9+DE9+DL9+DS9+DZ9+EG9+EN9+EU9&lt;=Consolidação!BI11+Consolidação!BL11+Consolidação!BO11+Consolidação!BR11+Consolidação!BU11+Consolidação!BX11+Consolidação!CA11+Consolidação!CD11+Consolidação!CG11+Consolidação!CJ11+Consolidação!CM11+Consolidação!CP11,Consolidação!$AO$4,IF(BH9+BO9+BV9+CC9+CJ9+CQ9+CX9+DE9+DL9+DS9+DZ9+EG9+EN9+EU9&lt;=Consolidação!BI11+Consolidação!BL11+Consolidação!BO11+Consolidação!BR11+Consolidação!BU11+Consolidação!BX11+Consolidação!CA11+Consolidação!CD11+Consolidação!CG11+Consolidação!CJ11+Consolidação!CM11+Consolidação!CP11+Consolidação!CS11,Consolidação!$AR$4,IF(BH9+BO9+BV9+CC9+CJ9+CQ9+CX9+DE9+DL9+DS9+DZ9+EG9+EN9+EU9&lt;=Consolidação!BI11+Consolidação!BL11+Consolidação!BO11+Consolidação!BR11+Consolidação!BU11+Consolidação!BX11+Consolidação!CA11+Consolidação!CD11+Consolidação!CG11+Consolidação!CJ11+Consolidação!CM11+Consolidação!CP11+Consolidação!CS11+Consolidação!CV11,Consolidação!$AU$4,IF(AND((Consolidação!BI11+Consolidação!BL11+Consolidação!BO11+Consolidação!BR11+Consolidação!BU11+Consolidação!BX11+Consolidação!CA11+Consolidação!CD11+Consolidação!CG11+Consolidação!CJ11+Consolidação!CM11+Consolidação!CP11+Consolidação!CS11+Consolidação!CV11)&gt;0,BH9+BO9+BV9+CC9+CJ9+CQ9+CX9+DE9+DL9+DS9+DZ9+EG9+EN9&lt;Consolidação!BI11+Consolidação!BL11+Consolidação!BO11+Consolidação!BR11+Consolidação!BU11+Consolidação!BX11+Consolidação!CA11+Consolidação!CD11+Consolidação!CG11+Consolidação!CJ11+Consolidação!CM11+Consolidação!CP11+Consolidação!CS11+Consolidação!CV11,BH9+BO9+BV9+CC9+CJ9+CQ9+CX9+DE9+DL9+DS9+DZ9+EG9+EN9+EU9&gt;Consolidação!BI11+Consolidação!BL11+Consolidação!BO11+Consolidação!BR11+Consolidação!BU11+Consolidação!BX11+Consolidação!CA11+Consolidação!CD11+Consolidação!CG11+Consolidação!CJ11+Consolidação!CM11+Consolidação!CP11+Consolidação!CS11+Consolidação!CV11),"CONSUMO PARCIAL","SEM PREVISÃO"))))))))))))))))</f>
        <v/>
      </c>
      <c r="EY9" s="318" t="str">
        <f t="shared" si="22"/>
        <v/>
      </c>
      <c r="EZ9" s="270"/>
      <c r="FA9" s="314"/>
      <c r="FB9" s="315"/>
      <c r="FC9" s="316"/>
      <c r="FD9" s="317" t="str">
        <f>IF(FA9=0,"",IF(BN9+BU9+CB9+CI9+CP9+CW9+DD9+DK9+DR9+DY9+EF9+EM9+ET9+FA9&lt;=Consolidação!BO11,Consolidação!$H$4,IF(BN9+BU9+CB9+CI9+CP9+CW9+DD9+DK9+DR9+DY9+EF9+EM9+ET9+FA9&lt;=Consolidação!BO11+Consolidação!BR11,Consolidação!$K$4,IF(BN9+BU9+CB9+CI9+CP9+CW9+DD9+DK9+DR9+DY9+EF9+EM9+ET9+FA9&lt;=Consolidação!BO11+Consolidação!BR11+Consolidação!BU11,Consolidação!$N$4,IF(BN9+BU9+CB9+CI9+CP9+CW9+DD9+DK9+DR9+DY9+EF9+EM9+ET9+FA9&lt;=Consolidação!BO11+Consolidação!BR11+Consolidação!BU11+Consolidação!BX11,Consolidação!$Q$4,IF(BN9+BU9+CB9+CI9+CP9+CW9+DD9+DK9+DR9+DY9+EF9+EM9+ET9+FA9&lt;=Consolidação!BO11+Consolidação!BR11+Consolidação!BU11+Consolidação!BX11+Consolidação!CA11,Consolidação!$T$4,IF(BN9+BU9+CB9+CI9+CP9+CW9+DD9+DK9+DR9+DY9+EF9+EM9+ET9+FA9&lt;=Consolidação!BO11+Consolidação!BR11+Consolidação!BU11+Consolidação!BX11+Consolidação!CA11+Consolidação!CD11,Consolidação!$W$4,IF(BN9+BU9+CB9+CI9+CP9+CW9+DD9+DK9+DR9+DY9+EF9+EM9+ET9+FA9&lt;=Consolidação!BO11+Consolidação!BR11+Consolidação!BU11+Consolidação!BX11+Consolidação!CA11+Consolidação!CD11+Consolidação!CG11,Consolidação!$Z$4,IF(BN9+BU9+CB9+CI9+CP9+CW9+DD9+DK9+DR9+DY9+EF9+EM9+ET9+FA9&lt;=Consolidação!BO11+Consolidação!BR11+Consolidação!BU11+Consolidação!BX11+Consolidação!CA11+Consolidação!CD11+Consolidação!CG11+Consolidação!CJ11,Consolidação!$AC$4,IF(BN9+BU9+CB9+CI9+CP9+CW9+DD9+DK9+DR9+DY9+EF9+EM9+ET9+FA9&lt;=Consolidação!BO11+Consolidação!BR11+Consolidação!BU11+Consolidação!BX11+Consolidação!CA11+Consolidação!CD11+Consolidação!CG11+Consolidação!CJ11+Consolidação!CM11,Consolidação!$AF$4,IF(BN9+BU9+CB9+CI9+CP9+CW9+DD9+DK9+DR9+DY9+EF9+EM9+ET9+FA9&lt;=Consolidação!BO11+Consolidação!BR11+Consolidação!BU11+Consolidação!BX11+Consolidação!CA11+Consolidação!CD11+Consolidação!CG11+Consolidação!CJ11+Consolidação!CM11+Consolidação!CP11,Consolidação!$AI$4,IF(BN9+BU9+CB9+CI9+CP9+CW9+DD9+DK9+DR9+DY9+EF9+EM9+ET9+FA9&lt;=Consolidação!BO11+Consolidação!BR11+Consolidação!BU11+Consolidação!BX11+Consolidação!CA11+Consolidação!CD11+Consolidação!CG11+Consolidação!CJ11+Consolidação!CM11+Consolidação!CP11+Consolidação!CS11,Consolidação!$AL$4,IF(BN9+BU9+CB9+CI9+CP9+CW9+DD9+DK9+DR9+DY9+EF9+EM9+ET9+FA9&lt;=Consolidação!BO11+Consolidação!BR11+Consolidação!BU11+Consolidação!BX11+Consolidação!CA11+Consolidação!CD11+Consolidação!CG11+Consolidação!CJ11+Consolidação!CM11+Consolidação!CP11+Consolidação!CS11+Consolidação!CV11,Consolidação!$AO$4,IF(BN9+BU9+CB9+CI9+CP9+CW9+DD9+DK9+DR9+DY9+EF9+EM9+ET9+FA9&lt;=Consolidação!BO11+Consolidação!BR11+Consolidação!BU11+Consolidação!BX11+Consolidação!CA11+Consolidação!CD11+Consolidação!CG11+Consolidação!CJ11+Consolidação!CM11+Consolidação!CP11+Consolidação!CS11+Consolidação!CV11+Consolidação!CY11,Consolidação!$AR$4,IF(BN9+BU9+CB9+CI9+CP9+CW9+DD9+DK9+DR9+DY9+EF9+EM9+ET9+FA9&lt;=Consolidação!BO11+Consolidação!BR11+Consolidação!BU11+Consolidação!BX11+Consolidação!CA11+Consolidação!CD11+Consolidação!CG11+Consolidação!CJ11+Consolidação!CM11+Consolidação!CP11+Consolidação!CS11+Consolidação!CV11+Consolidação!CY11+Consolidação!DB11,Consolidação!$AU$4,IF(AND((Consolidação!BO11+Consolidação!BR11+Consolidação!BU11+Consolidação!BX11+Consolidação!CA11+Consolidação!CD11+Consolidação!CG11+Consolidação!CJ11+Consolidação!CM11+Consolidação!CP11+Consolidação!CS11+Consolidação!CV11+Consolidação!CY11+Consolidação!DB11)&gt;0,BN9+BU9+CB9+CI9+CP9+CW9+DD9+DK9+DR9+DY9+EF9+EM9+ET9&lt;Consolidação!BO11+Consolidação!BR11+Consolidação!BU11+Consolidação!BX11+Consolidação!CA11+Consolidação!CD11+Consolidação!CG11+Consolidação!CJ11+Consolidação!CM11+Consolidação!CP11+Consolidação!CS11+Consolidação!CV11+Consolidação!CY11+Consolidação!DB11,BN9+BU9+CB9+CI9+CP9+CW9+DD9+DK9+DR9+DY9+EF9+EM9+ET9+FA9&gt;Consolidação!BO11+Consolidação!BR11+Consolidação!BU11+Consolidação!BX11+Consolidação!CA11+Consolidação!CD11+Consolidação!CG11+Consolidação!CJ11+Consolidação!CM11+Consolidação!CP11+Consolidação!CS11+Consolidação!CV11+Consolidação!CY11+Consolidação!DB11),"CONSUMO PARCIAL","SEM PREVISÃO"))))))))))))))))</f>
        <v/>
      </c>
      <c r="FE9" s="318" t="str">
        <f t="shared" si="23"/>
        <v/>
      </c>
      <c r="FF9" s="270"/>
      <c r="FG9" s="314"/>
      <c r="FH9" s="315"/>
      <c r="FI9" s="316"/>
      <c r="FJ9" s="317" t="str">
        <f>IF(FG9=0,"",IF(BT9+CA9+CH9+CO9+CV9+DC9+DJ9+DQ9+DX9+EE9+EL9+ES9+EZ9+FG9&lt;=Consolidação!BU11,Consolidação!$H$4,IF(BT9+CA9+CH9+CO9+CV9+DC9+DJ9+DQ9+DX9+EE9+EL9+ES9+EZ9+FG9&lt;=Consolidação!BU11+Consolidação!BX11,Consolidação!$K$4,IF(BT9+CA9+CH9+CO9+CV9+DC9+DJ9+DQ9+DX9+EE9+EL9+ES9+EZ9+FG9&lt;=Consolidação!BU11+Consolidação!BX11+Consolidação!CA11,Consolidação!$N$4,IF(BT9+CA9+CH9+CO9+CV9+DC9+DJ9+DQ9+DX9+EE9+EL9+ES9+EZ9+FG9&lt;=Consolidação!BU11+Consolidação!BX11+Consolidação!CA11+Consolidação!CD11,Consolidação!$Q$4,IF(BT9+CA9+CH9+CO9+CV9+DC9+DJ9+DQ9+DX9+EE9+EL9+ES9+EZ9+FG9&lt;=Consolidação!BU11+Consolidação!BX11+Consolidação!CA11+Consolidação!CD11+Consolidação!CG11,Consolidação!$T$4,IF(BT9+CA9+CH9+CO9+CV9+DC9+DJ9+DQ9+DX9+EE9+EL9+ES9+EZ9+FG9&lt;=Consolidação!BU11+Consolidação!BX11+Consolidação!CA11+Consolidação!CD11+Consolidação!CG11+Consolidação!CJ11,Consolidação!$W$4,IF(BT9+CA9+CH9+CO9+CV9+DC9+DJ9+DQ9+DX9+EE9+EL9+ES9+EZ9+FG9&lt;=Consolidação!BU11+Consolidação!BX11+Consolidação!CA11+Consolidação!CD11+Consolidação!CG11+Consolidação!CJ11+Consolidação!CM11,Consolidação!$Z$4,IF(BT9+CA9+CH9+CO9+CV9+DC9+DJ9+DQ9+DX9+EE9+EL9+ES9+EZ9+FG9&lt;=Consolidação!BU11+Consolidação!BX11+Consolidação!CA11+Consolidação!CD11+Consolidação!CG11+Consolidação!CJ11+Consolidação!CM11+Consolidação!CP11,Consolidação!$AC$4,IF(BT9+CA9+CH9+CO9+CV9+DC9+DJ9+DQ9+DX9+EE9+EL9+ES9+EZ9+FG9&lt;=Consolidação!BU11+Consolidação!BX11+Consolidação!CA11+Consolidação!CD11+Consolidação!CG11+Consolidação!CJ11+Consolidação!CM11+Consolidação!CP11+Consolidação!CS11,Consolidação!$AF$4,IF(BT9+CA9+CH9+CO9+CV9+DC9+DJ9+DQ9+DX9+EE9+EL9+ES9+EZ9+FG9&lt;=Consolidação!BU11+Consolidação!BX11+Consolidação!CA11+Consolidação!CD11+Consolidação!CG11+Consolidação!CJ11+Consolidação!CM11+Consolidação!CP11+Consolidação!CS11+Consolidação!CV11,Consolidação!$AI$4,IF(BT9+CA9+CH9+CO9+CV9+DC9+DJ9+DQ9+DX9+EE9+EL9+ES9+EZ9+FG9&lt;=Consolidação!BU11+Consolidação!BX11+Consolidação!CA11+Consolidação!CD11+Consolidação!CG11+Consolidação!CJ11+Consolidação!CM11+Consolidação!CP11+Consolidação!CS11+Consolidação!CV11+Consolidação!CY11,Consolidação!$AL$4,IF(BT9+CA9+CH9+CO9+CV9+DC9+DJ9+DQ9+DX9+EE9+EL9+ES9+EZ9+FG9&lt;=Consolidação!BU11+Consolidação!BX11+Consolidação!CA11+Consolidação!CD11+Consolidação!CG11+Consolidação!CJ11+Consolidação!CM11+Consolidação!CP11+Consolidação!CS11+Consolidação!CV11+Consolidação!CY11+Consolidação!DB11,Consolidação!$AO$4,IF(BT9+CA9+CH9+CO9+CV9+DC9+DJ9+DQ9+DX9+EE9+EL9+ES9+EZ9+FG9&lt;=Consolidação!BU11+Consolidação!BX11+Consolidação!CA11+Consolidação!CD11+Consolidação!CG11+Consolidação!CJ11+Consolidação!CM11+Consolidação!CP11+Consolidação!CS11+Consolidação!CV11+Consolidação!CY11+Consolidação!DB11+Consolidação!DE11,Consolidação!$AR$4,IF(BT9+CA9+CH9+CO9+CV9+DC9+DJ9+DQ9+DX9+EE9+EL9+ES9+EZ9+FG9&lt;=Consolidação!BU11+Consolidação!BX11+Consolidação!CA11+Consolidação!CD11+Consolidação!CG11+Consolidação!CJ11+Consolidação!CM11+Consolidação!CP11+Consolidação!CS11+Consolidação!CV11+Consolidação!CY11+Consolidação!DB11+Consolidação!DE11+Consolidação!DH11,Consolidação!$AU$4,IF(AND((Consolidação!BU11+Consolidação!BX11+Consolidação!CA11+Consolidação!CD11+Consolidação!CG11+Consolidação!CJ11+Consolidação!CM11+Consolidação!CP11+Consolidação!CS11+Consolidação!CV11+Consolidação!CY11+Consolidação!DB11+Consolidação!DE11+Consolidação!DH11)&gt;0,BT9+CA9+CH9+CO9+CV9+DC9+DJ9+DQ9+DX9+EE9+EL9+ES9+EZ9&lt;Consolidação!BU11+Consolidação!BX11+Consolidação!CA11+Consolidação!CD11+Consolidação!CG11+Consolidação!CJ11+Consolidação!CM11+Consolidação!CP11+Consolidação!CS11+Consolidação!CV11+Consolidação!CY11+Consolidação!DB11+Consolidação!DE11+Consolidação!DH11,BT9+CA9+CH9+CO9+CV9+DC9+DJ9+DQ9+DX9+EE9+EL9+ES9+EZ9+FG9&gt;Consolidação!BU11+Consolidação!BX11+Consolidação!CA11+Consolidação!CD11+Consolidação!CG11+Consolidação!CJ11+Consolidação!CM11+Consolidação!CP11+Consolidação!CS11+Consolidação!CV11+Consolidação!CY11+Consolidação!DB11+Consolidação!DE11+Consolidação!DH11),"CONSUMO PARCIAL","SEM PREVISÃO"))))))))))))))))</f>
        <v/>
      </c>
      <c r="FK9" s="318" t="str">
        <f t="shared" si="24"/>
        <v/>
      </c>
      <c r="FL9" s="559"/>
      <c r="FM9" s="550"/>
      <c r="FN9" s="550"/>
      <c r="FO9" s="550"/>
      <c r="FP9" s="550"/>
      <c r="FQ9" s="576"/>
      <c r="FR9" s="569"/>
      <c r="FS9" s="550"/>
      <c r="FT9" s="550"/>
      <c r="FU9" s="550"/>
      <c r="FV9" s="550"/>
      <c r="FW9" s="550"/>
      <c r="FX9" s="545" t="str">
        <f>IF((Consolidação!C11+Consolidação!E11)=(F9+M9+T9+AA9+AH9+AO9+AV9+BC9+BJ9+BQ9+BX9+CE9+CL9+CS9),"ATUALIZADO","DESATUALIZADO")</f>
        <v>DESATUALIZADO</v>
      </c>
    </row>
    <row r="10" spans="1:180" x14ac:dyDescent="0.3">
      <c r="A10" s="313">
        <v>2314</v>
      </c>
      <c r="B10" s="634"/>
      <c r="C10" s="273" t="s">
        <v>1</v>
      </c>
      <c r="D10" s="531"/>
      <c r="E10" s="270">
        <v>19425</v>
      </c>
      <c r="F10" s="314">
        <v>0.53559999999999997</v>
      </c>
      <c r="G10" s="315"/>
      <c r="H10" s="316">
        <v>45656</v>
      </c>
      <c r="I10" s="317">
        <f>IF(F10=0,"",IF(F10&lt;=Consolidação!H12,Consolidação!H$4,IF(F10&lt;=Consolidação!H12+Consolidação!K12,Consolidação!K$4,IF(F10&lt;=Consolidação!H12+Consolidação!K12+Consolidação!N12,Consolidação!N$4,IF(F10&lt;=Consolidação!H12+Consolidação!K12+Consolidação!N12+Consolidação!Q12,Consolidação!Q$4,IF(F10&lt;=Consolidação!H12+Consolidação!K12+Consolidação!N12+Consolidação!Q12+Consolidação!T12,Consolidação!T$4,IF(F10&lt;=Consolidação!H12+Consolidação!K12+Consolidação!N12+Consolidação!Q12+Consolidação!T12+Consolidação!W12,Consolidação!W$4,IF(F10&lt;=Consolidação!H12+Consolidação!K12+Consolidação!N12+Consolidação!Q12+Consolidação!T12+Consolidação!W12+Consolidação!Z12,Consolidação!Z$4,IF(F10&lt;=Consolidação!H12+Consolidação!K12+Consolidação!N12+Consolidação!Q12+Consolidação!T12+Consolidação!W12+Consolidação!Z12+Consolidação!AC12,Consolidação!AC$4,IF(F10&lt;=Consolidação!H12+Consolidação!K12+Consolidação!N12+Consolidação!Q12+Consolidação!T12+Consolidação!W12+Consolidação!Z12+Consolidação!AC12+Consolidação!AF12,Consolidação!AF$4,IF(F10&lt;=Consolidação!H12+Consolidação!K12+Consolidação!N12+Consolidação!Q12+Consolidação!T12+Consolidação!W12+Consolidação!Z12+Consolidação!AC12+Consolidação!AF12+Consolidação!AI12,Consolidação!AI$4,IF(F10&lt;=Consolidação!H12+Consolidação!K12+Consolidação!N12+Consolidação!Q12+Consolidação!T12+Consolidação!W12+Consolidação!Z12+Consolidação!AC12+Consolidação!AF12+Consolidação!AI12+Consolidação!AL12,Consolidação!AL$4,IF(F10&lt;=Consolidação!H12+Consolidação!K12+Consolidação!N12+Consolidação!Q12+Consolidação!T12+Consolidação!W12+Consolidação!Z12+Consolidação!AC12+Consolidação!AF12+Consolidação!AI12+Consolidação!AL12+Consolidação!AO12,Consolidação!AO$4,IF(F10&lt;=Consolidação!H12+Consolidação!K12+Consolidação!N12+Consolidação!Q12+Consolidação!T12+Consolidação!W12+Consolidação!Z12+Consolidação!AC12+Consolidação!AF12+Consolidação!AI12+Consolidação!AL12+Consolidação!AO12+Consolidação!AR12,Consolidação!AR$4,IF(F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>45323</v>
      </c>
      <c r="J10" s="318" t="str">
        <f t="shared" si="0"/>
        <v>ü</v>
      </c>
      <c r="K10" s="312"/>
      <c r="L10" s="270">
        <v>19426</v>
      </c>
      <c r="M10" s="314">
        <v>279.89600000000002</v>
      </c>
      <c r="N10" s="315"/>
      <c r="O10" s="316">
        <v>45687</v>
      </c>
      <c r="P10" s="317">
        <f>IF(M10=0,"",IF(F10+M10&lt;=Consolidação!H12,Consolidação!$H$4,IF(F10+M10&lt;=Consolidação!H12+Consolidação!K12,Consolidação!$K$4,IF(F10+M10&lt;=Consolidação!H12+Consolidação!K12+Consolidação!N12,Consolidação!$N$4,IF(F10+M10&lt;=Consolidação!H12+Consolidação!K12+Consolidação!N12+Consolidação!Q12,Consolidação!$Q$4,IF(F10+M10&lt;=Consolidação!H12+Consolidação!K12+Consolidação!N12+Consolidação!Q12+Consolidação!T12,Consolidação!$T$4,IF(F10+M10&lt;=Consolidação!H12+Consolidação!K12+Consolidação!N12+Consolidação!Q12+Consolidação!T12+Consolidação!W12,Consolidação!$W$4,IF(F10+M10&lt;=Consolidação!H12+Consolidação!K12+Consolidação!N12+Consolidação!Q12+Consolidação!T12+Consolidação!W12+Consolidação!Z12,Consolidação!$Z$4,IF(F10+M10&lt;=Consolidação!H12+Consolidação!K12+Consolidação!N12+Consolidação!Q12+Consolidação!T12+Consolidação!W12+Consolidação!Z12+Consolidação!AC12,Consolidação!$AC$4,IF(F10+M10&lt;=Consolidação!H12+Consolidação!K12+Consolidação!N12+Consolidação!Q12+Consolidação!T12+Consolidação!W12+Consolidação!Z12+Consolidação!AC12+Consolidação!AF12,Consolidação!$AF$4,IF(F10+M10&lt;=Consolidação!H12+Consolidação!K12+Consolidação!N12+Consolidação!Q12+Consolidação!T12+Consolidação!W12+Consolidação!Z12+Consolidação!AC12+Consolidação!AF12+Consolidação!AI12,Consolidação!$AI$4,IF(F10+M10&lt;=Consolidação!H12+Consolidação!K12+Consolidação!N12+Consolidação!Q12+Consolidação!T12+Consolidação!W12+Consolidação!Z12+Consolidação!AC12+Consolidação!AF12+Consolidação!AI12+Consolidação!AL12,Consolidação!$AL$4,IF(F10+M10&lt;=Consolidação!H12+Consolidação!K12+Consolidação!N12+Consolidação!Q12+Consolidação!T12+Consolidação!W12+Consolidação!Z12+Consolidação!AC12+Consolidação!AF12+Consolidação!AI12+Consolidação!AL12+Consolidação!AO12,Consolidação!$AO$4,IF(F10+M10&lt;=Consolidação!H12+Consolidação!K12+Consolidação!N12+Consolidação!Q12+Consolidação!T12+Consolidação!W12+Consolidação!Z12+Consolidação!AC12+Consolidação!AF12+Consolidação!AI12+Consolidação!AL12+Consolidação!AO12+Consolidação!AR12,Consolidação!$AR$4,IF(F10+M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>45352</v>
      </c>
      <c r="Q10" s="318" t="str">
        <f t="shared" si="1"/>
        <v>ü</v>
      </c>
      <c r="R10" s="312"/>
      <c r="S10" s="270">
        <v>19427</v>
      </c>
      <c r="T10" s="314">
        <v>325.18540000000002</v>
      </c>
      <c r="U10" s="315"/>
      <c r="V10" s="316">
        <v>45716</v>
      </c>
      <c r="W10" s="317">
        <f>IF(T10=0,"",IF(F10+M10+T10&lt;=Consolidação!H12,Consolidação!$H$4,IF(F10+M10+T10&lt;=Consolidação!H12+Consolidação!K12,Consolidação!$K$4,IF(F10+M10+T10&lt;=Consolidação!H12+Consolidação!K12+Consolidação!N12,Consolidação!$N$4,IF(F10+M10+T10&lt;=Consolidação!H12+Consolidação!K12+Consolidação!N12+Consolidação!Q12,Consolidação!$Q$4,IF(F10+M10+T10&lt;=Consolidação!H12+Consolidação!K12+Consolidação!N12+Consolidação!Q12+Consolidação!T12,Consolidação!$T$4,IF(F10+M10+T10&lt;=Consolidação!H12+Consolidação!K12+Consolidação!N12+Consolidação!Q12+Consolidação!T12+Consolidação!W12,Consolidação!$W$4,IF(F10+M10+T10&lt;=Consolidação!H12+Consolidação!K12+Consolidação!N12+Consolidação!Q12+Consolidação!T12+Consolidação!W12+Consolidação!Z12,Consolidação!$Z$4,IF(F10+M10+T10&lt;=Consolidação!H12+Consolidação!K12+Consolidação!N12+Consolidação!Q12+Consolidação!T12+Consolidação!W12+Consolidação!Z12+Consolidação!AC12,Consolidação!$AC$4,IF(F10+M10+T10&lt;=Consolidação!H12+Consolidação!K12+Consolidação!N12+Consolidação!Q12+Consolidação!T12+Consolidação!W12+Consolidação!Z12+Consolidação!AC12+Consolidação!AF12,Consolidação!$AF$4,IF(F10+M10+T10&lt;=Consolidação!H12+Consolidação!K12+Consolidação!N12+Consolidação!Q12+Consolidação!T12+Consolidação!W12+Consolidação!Z12+Consolidação!AC12+Consolidação!AF12+Consolidação!AI12,Consolidação!$AI$4,IF(F10+M10+T10&lt;=Consolidação!H12+Consolidação!K12+Consolidação!N12+Consolidação!Q12+Consolidação!T12+Consolidação!W12+Consolidação!Z12+Consolidação!AC12+Consolidação!AF12+Consolidação!AI12+Consolidação!AL12,Consolidação!$AL$4,IF(F10+M10+T10&lt;=Consolidação!H12+Consolidação!K12+Consolidação!N12+Consolidação!Q12+Consolidação!T12+Consolidação!W12+Consolidação!Z12+Consolidação!AC12+Consolidação!AF12+Consolidação!AI12+Consolidação!AL12+Consolidação!AO12,Consolidação!$AO$4,IF(F10+M10+T10&lt;=Consolidação!H12+Consolidação!K12+Consolidação!N12+Consolidação!Q12+Consolidação!T12+Consolidação!W12+Consolidação!Z12+Consolidação!AC12+Consolidação!AF12+Consolidação!AI12+Consolidação!AL12+Consolidação!AO12+Consolidação!AR12,Consolidação!$AR$4,IF(F10+M10+T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+M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+T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>45352</v>
      </c>
      <c r="X10" s="318" t="str">
        <f t="shared" si="2"/>
        <v>ü</v>
      </c>
      <c r="Y10" s="312"/>
      <c r="Z10" s="270">
        <v>19437</v>
      </c>
      <c r="AA10" s="314">
        <v>54.86</v>
      </c>
      <c r="AB10" s="315"/>
      <c r="AC10" s="316">
        <v>45716</v>
      </c>
      <c r="AD10" s="317">
        <f>IF(AA10=0,"",IF(F10+M10+T10+AA10&lt;=Consolidação!H12,Consolidação!$H$4,IF(F10+M10+T10+AA10&lt;=Consolidação!H12+Consolidação!K12,Consolidação!$K$4,IF(F10+M10+T10+AA10&lt;=Consolidação!H12+Consolidação!K12+Consolidação!N12,Consolidação!$N$4,IF(F10+M10+T10+AA10&lt;=Consolidação!H12+Consolidação!K12+Consolidação!N12+Consolidação!Q12,Consolidação!$Q$4,IF(F10+M10+T10+AA10&lt;=Consolidação!H12+Consolidação!K12+Consolidação!N12+Consolidação!Q12+Consolidação!T12,Consolidação!$T$4,IF(F10+M10+T10+AA10&lt;=Consolidação!H12+Consolidação!K12+Consolidação!N12+Consolidação!Q12+Consolidação!T12+Consolidação!W12,Consolidação!$W$4,IF(F10+M10+T10+AA10&lt;=Consolidação!H12+Consolidação!K12+Consolidação!N12+Consolidação!Q12+Consolidação!T12+Consolidação!W12+Consolidação!Z12,Consolidação!$Z$4,IF(F10+M10+T10+AA10&lt;=Consolidação!H12+Consolidação!K12+Consolidação!N12+Consolidação!Q12+Consolidação!T12+Consolidação!W12+Consolidação!Z12+Consolidação!AC12,Consolidação!$AC$4,IF(F10+M10+T10+AA10&lt;=Consolidação!H12+Consolidação!K12+Consolidação!N12+Consolidação!Q12+Consolidação!T12+Consolidação!W12+Consolidação!Z12+Consolidação!AC12+Consolidação!AF12,Consolidação!$AF$4,IF(F10+M10+T10+AA10&lt;=Consolidação!H12+Consolidação!K12+Consolidação!N12+Consolidação!Q12+Consolidação!T12+Consolidação!W12+Consolidação!Z12+Consolidação!AC12+Consolidação!AF12+Consolidação!AI12,Consolidação!$AI$4,IF(F10+M10+T10+AA10&lt;=Consolidação!H12+Consolidação!K12+Consolidação!N12+Consolidação!Q12+Consolidação!T12+Consolidação!W12+Consolidação!Z12+Consolidação!AC12+Consolidação!AF12+Consolidação!AI12+Consolidação!AL12,Consolidação!$AL$4,IF(F10+M10+T10+AA10&lt;=Consolidação!H12+Consolidação!K12+Consolidação!N12+Consolidação!Q12+Consolidação!T12+Consolidação!W12+Consolidação!Z12+Consolidação!AC12+Consolidação!AF12+Consolidação!AI12+Consolidação!AL12+Consolidação!AO12,Consolidação!$AO$4,IF(F10+M10+T10+AA10&lt;=Consolidação!H12+Consolidação!K12+Consolidação!N12+Consolidação!Q12+Consolidação!T12+Consolidação!W12+Consolidação!Z12+Consolidação!AC12+Consolidação!AF12+Consolidação!AI12+Consolidação!AL12+Consolidação!AO12+Consolidação!AR12,Consolidação!AR7,IF(F10+M10+T10+AA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+M10+T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+T10+AA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>45352</v>
      </c>
      <c r="AE10" s="318" t="str">
        <f t="shared" si="3"/>
        <v>ü</v>
      </c>
      <c r="AF10" s="312"/>
      <c r="AG10" s="270">
        <v>19438</v>
      </c>
      <c r="AH10" s="314">
        <v>325.68040000000002</v>
      </c>
      <c r="AI10" s="315"/>
      <c r="AJ10" s="316">
        <v>45746</v>
      </c>
      <c r="AK10" s="317">
        <f>IF(AH10=0,"",IF(F10+M10+T10+AA10+AH10&lt;=Consolidação!H12,Consolidação!$H$4,IF(F10+M10+T10+AA10+AH10&lt;=Consolidação!H12+Consolidação!K12,Consolidação!$K$4,IF(F10+M10+T10+AA10+AH10&lt;=Consolidação!H12+Consolidação!K12+Consolidação!N12,Consolidação!$N$4,IF(F10+M10+T10+AA10+AH10&lt;=Consolidação!H12+Consolidação!K12+Consolidação!N12+Consolidação!Q12,Consolidação!$Q$4,IF(F10+M10+T10+AA10+AH10&lt;=Consolidação!H12+Consolidação!K12+Consolidação!N12+Consolidação!Q12+Consolidação!T12,Consolidação!$T$4,IF(F10+M10+T10+AA10+AH10&lt;=Consolidação!H12+Consolidação!K12+Consolidação!N12+Consolidação!Q12+Consolidação!T12+Consolidação!W12,Consolidação!$W$4,IF(F10+M10+T10+AA10+AH10&lt;=Consolidação!H12+Consolidação!K12+Consolidação!N12+Consolidação!Q12+Consolidação!T12+Consolidação!W12+Consolidação!Z12,Consolidação!$Z$4,IF(F10+M10+T10+AA10+AH10&lt;=Consolidação!H12+Consolidação!K12+Consolidação!N12+Consolidação!Q12+Consolidação!T12+Consolidação!W12+Consolidação!Z12+Consolidação!AC12,Consolidação!$AC$4,IF(F10+M10+T10+AA10+AH10&lt;=Consolidação!H12+Consolidação!K12+Consolidação!N12+Consolidação!Q12+Consolidação!T12+Consolidação!W12+Consolidação!Z12+Consolidação!AC12+Consolidação!AF12,Consolidação!$AF$4,IF(F10+M10+T10+AA10+AH10&lt;=Consolidação!H12+Consolidação!K12+Consolidação!N12+Consolidação!Q12+Consolidação!T12+Consolidação!W12+Consolidação!Z12+Consolidação!AC12+Consolidação!AF12+Consolidação!AI12,Consolidação!$AI$4,IF(F10+M10+T10+AA10+AH10&lt;=Consolidação!H12+Consolidação!K12+Consolidação!N12+Consolidação!Q12+Consolidação!T12+Consolidação!W12+Consolidação!Z12+Consolidação!AC12+Consolidação!AF12+Consolidação!AI12+Consolidação!AL12,Consolidação!$AL$4,IF(F10+M10+T10+AA10+AH10&lt;=Consolidação!H12+Consolidação!K12+Consolidação!N12+Consolidação!Q12+Consolidação!T12+Consolidação!W12+Consolidação!Z12+Consolidação!AC12+Consolidação!AF12+Consolidação!AI12+Consolidação!AL12+Consolidação!AO12,Consolidação!$AO$4,IF(F10+M10+T10+AA10+AH10&lt;=Consolidação!H12+Consolidação!K12+Consolidação!N12+Consolidação!Q12+Consolidação!T12+Consolidação!W12+Consolidação!Z12+Consolidação!AC12+Consolidação!AF12+Consolidação!AI12+Consolidação!AL12+Consolidação!AO12+Consolidação!AR12,Consolidação!$AR$4,IF(F10+M10+T10+AA10+AH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+M10+T10+AA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+T10+AA10+AH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>45352</v>
      </c>
      <c r="AL10" s="318" t="str">
        <f t="shared" si="4"/>
        <v>ü</v>
      </c>
      <c r="AM10" s="312"/>
      <c r="AN10" s="270">
        <v>19439</v>
      </c>
      <c r="AO10" s="314">
        <v>326.4504</v>
      </c>
      <c r="AP10" s="315"/>
      <c r="AQ10" s="316">
        <v>45746</v>
      </c>
      <c r="AR10" s="317">
        <f>IF(AO10=0,"",IF(F10+M10+T10+AA10+AH10+AO10&lt;=Consolidação!H12,Consolidação!$H$4,IF(F10+M10+T10+AA10+AH10+AO10&lt;=Consolidação!H12+Consolidação!K12,Consolidação!$K$4,IF(F10+M10+T10+AA10+AH10+AO10&lt;=Consolidação!H12+Consolidação!K12+Consolidação!N12,Consolidação!$N$4,IF(F10+M10+T10+AA10+AH10+AO10&lt;=Consolidação!H12+Consolidação!K12+Consolidação!N12+Consolidação!Q12,Consolidação!$Q$4,IF(F10+M10+T10+AA10+AH10+AO10&lt;=Consolidação!H12+Consolidação!K12+Consolidação!N12+Consolidação!Q12+Consolidação!T12,Consolidação!$T$4,IF(F10+M10+T10+AA10+AH10+AO10&lt;=Consolidação!H12+Consolidação!K12+Consolidação!N12+Consolidação!Q12+Consolidação!T12+Consolidação!W12,Consolidação!$W$4,IF(F10+M10+T10+AA10+AH10+AO10&lt;=Consolidação!H12+Consolidação!K12+Consolidação!N12+Consolidação!Q12+Consolidação!T12+Consolidação!W12+Consolidação!Z12,Consolidação!$Z$4,IF(F10+M10+T10+AA10+AH10+AO10&lt;=Consolidação!H12+Consolidação!K12+Consolidação!N12+Consolidação!Q12+Consolidação!T12+Consolidação!W12+Consolidação!Z12+Consolidação!AC12,Consolidação!$AC$4,IF(F10+M10+T10+AA10+AH10+AO10&lt;=Consolidação!H12+Consolidação!K12+Consolidação!N12+Consolidação!Q12+Consolidação!T12+Consolidação!W12+Consolidação!Z12+Consolidação!AC12+Consolidação!AF12,Consolidação!$AF$4,IF(F10+M10+T10+AA10+AH10+AO10&lt;=Consolidação!H12+Consolidação!K12+Consolidação!N12+Consolidação!Q12+Consolidação!T12+Consolidação!W12+Consolidação!Z12+Consolidação!AC12+Consolidação!AF12+Consolidação!AI12,Consolidação!$AI$4,IF(F10+M10+T10+AA10+AH10+AO10&lt;=Consolidação!H12+Consolidação!K12+Consolidação!N12+Consolidação!Q12+Consolidação!T12+Consolidação!W12+Consolidação!Z12+Consolidação!AC12+Consolidação!AF12+Consolidação!AI12+Consolidação!AL12,Consolidação!$AL$4,IF(F10+M10+T10+AA10+AH10+AO10&lt;=Consolidação!H12+Consolidação!K12+Consolidação!N12+Consolidação!Q12+Consolidação!T12+Consolidação!W12+Consolidação!Z12+Consolidação!AC12+Consolidação!AF12+Consolidação!AI12+Consolidação!AL12+Consolidação!AO12,Consolidação!$AO$4,IF(F10+M10+T10+AA10+AH10+AO10&lt;=Consolidação!H12+Consolidação!K12+Consolidação!N12+Consolidação!Q12+Consolidação!T12+Consolidação!W12+Consolidação!Z12+Consolidação!AC12+Consolidação!AF12+Consolidação!AI12+Consolidação!AL12+Consolidação!AO12+Consolidação!AR12,Consolidação!$AR$4,IF(F10+M10+T10+AA10+AH10+AO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+M10+T10+AA10+AH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+T10+AA10+AH10+AO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>45352</v>
      </c>
      <c r="AS10" s="318" t="str">
        <f t="shared" si="5"/>
        <v>ü</v>
      </c>
      <c r="AT10" s="312"/>
      <c r="AU10" s="270">
        <v>19444</v>
      </c>
      <c r="AV10" s="314">
        <v>284.21170000000001</v>
      </c>
      <c r="AW10" s="315"/>
      <c r="AX10" s="316">
        <v>45746</v>
      </c>
      <c r="AY10" s="317">
        <f>IF(AV10=0,"",IF(F10+M10+T10+AA10+AH10+AO10+AV10&lt;=Consolidação!H12,Consolidação!$H$4,IF(F10+M10+T10+AA10+AH10+AO10+AV10&lt;=Consolidação!H12+Consolidação!K12,Consolidação!$K$4,IF(F10+M10+T10+AA10+AH10+AO10+AV10&lt;=Consolidação!H12+Consolidação!K12+Consolidação!N12,Consolidação!$N$4,IF(F10+M10+T10+AA10+AH10+AO10+AV10&lt;=Consolidação!H12+Consolidação!K12+Consolidação!N12+Consolidação!Q12,Consolidação!$Q$4,IF(F10+M10+T10+AA10+AH10+AO10+AV10&lt;=Consolidação!H12+Consolidação!K12+Consolidação!N12+Consolidação!Q12+Consolidação!T12,Consolidação!$T$4,IF(F10+M10+T10+AA10+AH10+AO10+AV10&lt;=Consolidação!H12+Consolidação!K12+Consolidação!N12+Consolidação!Q12+Consolidação!T12+Consolidação!W12,Consolidação!$W$4,IF(F10+M10+T10+AA10+AH10+AO10+AV10&lt;=Consolidação!H12+Consolidação!K12+Consolidação!N12+Consolidação!Q12+Consolidação!T12+Consolidação!W12+Consolidação!Z12,Consolidação!$Z$4,IF(F10+M10+T10+AA10+AH10+AO10+AV10&lt;=Consolidação!H12+Consolidação!K12+Consolidação!N12+Consolidação!Q12+Consolidação!T12+Consolidação!W12+Consolidação!Z12+Consolidação!AC12,Consolidação!$AC$4,IF(F10+M10+T10+AA10+AH10+AO10+AV10&lt;=Consolidação!H12+Consolidação!K12+Consolidação!N12+Consolidação!Q12+Consolidação!T12+Consolidação!W12+Consolidação!Z12+Consolidação!AC12+Consolidação!AF12,Consolidação!$AF$4,IF(F10+M10+T10+AA10+AH10+AO10+AV10&lt;=Consolidação!H12+Consolidação!K12+Consolidação!N12+Consolidação!Q12+Consolidação!T12+Consolidação!W12+Consolidação!Z12+Consolidação!AC12+Consolidação!AF12+Consolidação!AI12,Consolidação!$AI$4,IF(F10+M10+T10+AA10+AH10+AO10+AV10&lt;=Consolidação!H12+Consolidação!K12+Consolidação!N12+Consolidação!Q12+Consolidação!T12+Consolidação!W12+Consolidação!Z12+Consolidação!AC12+Consolidação!AF12+Consolidação!AI12+Consolidação!AL12,Consolidação!$AL$4,IF(F10+M10+T10+AA10+AH10+AO10+AV10&lt;=Consolidação!H12+Consolidação!K12+Consolidação!N12+Consolidação!Q12+Consolidação!T12+Consolidação!W12+Consolidação!Z12+Consolidação!AC12+Consolidação!AF12+Consolidação!AI12+Consolidação!AL12+Consolidação!AO12,Consolidação!$AO$4,IF(F10+M10+T10+AA10+AH10+AO10+AV10&lt;=Consolidação!H12+Consolidação!K12+Consolidação!N12+Consolidação!Q12+Consolidação!T12+Consolidação!W12+Consolidação!Z12+Consolidação!AC12+Consolidação!AF12+Consolidação!AI12+Consolidação!AL12+Consolidação!AO12+Consolidação!AR12,Consolidação!$AR$4,IF(F10+M10+T10+AA10+AH10+AO10+AV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+M10+T10+AA10+AH10+AO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+T10+AA10+AH10+AO10+AV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>45352</v>
      </c>
      <c r="AZ10" s="318" t="str">
        <f t="shared" si="6"/>
        <v>ü</v>
      </c>
      <c r="BA10" s="312"/>
      <c r="BB10" s="270"/>
      <c r="BC10" s="314"/>
      <c r="BD10" s="315"/>
      <c r="BE10" s="316"/>
      <c r="BF10" s="317" t="str">
        <f>IF(BC10=0,"",IF(F10+M10+T10+AA10+AH10+AO10+AV10+BC10&lt;=Consolidação!H12,Consolidação!$H$4,IF(F10+M10+T10+AA10+AH10+AO10+AV10+BC10&lt;=Consolidação!H12+Consolidação!K12,Consolidação!$K$4,IF(F10+M10+T10+AA10+AH10+AO10+AV10+BC10&lt;=Consolidação!H12+Consolidação!K12+Consolidação!N12,Consolidação!$N$4,IF(F10+M10+T10+AA10+AH10+AO10+AV10+BC10&lt;=Consolidação!H12+Consolidação!K12+Consolidação!N12+Consolidação!Q12,Consolidação!$Q$4,IF(F10+M10+T10+AA10+AH10+AO10+AV10+BC10&lt;=Consolidação!H12+Consolidação!K12+Consolidação!N12+Consolidação!Q12+Consolidação!T12,Consolidação!$T$4,IF(F10+M10+T10+AA10+AH10+AO10+AV10+BC10&lt;=Consolidação!H12+Consolidação!K12+Consolidação!N12+Consolidação!Q12+Consolidação!T12+Consolidação!W12,Consolidação!$W$4,IF(F10+M10+T10+AA10+AH10+AO10+AV10+BC10&lt;=Consolidação!H12+Consolidação!K12+Consolidação!N12+Consolidação!Q12+Consolidação!T12+Consolidação!W12+Consolidação!Z12,Consolidação!$Z$4,IF(F10+M10+T10+AA10+AH10+AO10+AV10+BC10&lt;=Consolidação!H12+Consolidação!K12+Consolidação!N12+Consolidação!Q12+Consolidação!T12+Consolidação!W12+Consolidação!Z12+Consolidação!AC12,Consolidação!$AC$4,IF(F10+M10+T10+AA10+AH10+AO10+AV10+BC10&lt;=Consolidação!H12+Consolidação!K12+Consolidação!N12+Consolidação!Q12+Consolidação!T12+Consolidação!W12+Consolidação!Z12+Consolidação!AC12+Consolidação!AF12,Consolidação!$AF$4,IF(F10+M10+T10+AA10+AH10+AO10+AV10+BC10&lt;=Consolidação!H12+Consolidação!K12+Consolidação!N12+Consolidação!Q12+Consolidação!T12+Consolidação!W12+Consolidação!Z12+Consolidação!AC12+Consolidação!AF12+Consolidação!AI12,Consolidação!$AI$4,IF(F10+M10+T10+AA10+AH10+AO10+AV10+BC10&lt;=Consolidação!H12+Consolidação!K12+Consolidação!N12+Consolidação!Q12+Consolidação!T12+Consolidação!W12+Consolidação!Z12+Consolidação!AC12+Consolidação!AF12+Consolidação!AI12+Consolidação!AL12,Consolidação!$AL$4,IF(F10+M10+T10+AA10+AH10+AO10+AV10+BC10&lt;=Consolidação!H12+Consolidação!K12+Consolidação!N12+Consolidação!Q12+Consolidação!T12+Consolidação!W12+Consolidação!Z12+Consolidação!AC12+Consolidação!AF12+Consolidação!AI12+Consolidação!AL12+Consolidação!AO12,Consolidação!$AO$4,IF(F10+M10+T10+AA10+AH10+AO10+AV10+BC10&lt;=Consolidação!H12+Consolidação!K12+Consolidação!N12+Consolidação!Q12+Consolidação!T12+Consolidação!W12+Consolidação!Z12+Consolidação!AC12+Consolidação!AF12+Consolidação!AI12+Consolidação!AL12+Consolidação!AO12+Consolidação!AR12,Consolidação!$AR$4,IF(F10+M10+T10+AA10+AH10+AO10+AV10+BC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+M10+T10+AA10+AH10+AO10+AV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+T10+AA10+AH10+AO10+AV10+BC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/>
      </c>
      <c r="BG10" s="318" t="str">
        <f t="shared" si="7"/>
        <v/>
      </c>
      <c r="BH10" s="312"/>
      <c r="BI10" s="270"/>
      <c r="BJ10" s="314"/>
      <c r="BK10" s="315"/>
      <c r="BL10" s="316"/>
      <c r="BM10" s="317" t="str">
        <f>IF(BJ10=0,"",IF(F10+M10+T10+AA10+AH10+AO10+AV10+BC10+BJ10&lt;=Consolidação!H12,Consolidação!$H$4,IF(F10+M10+T10+AA10+AH10+AO10+AV10+BC10+BJ10&lt;=Consolidação!H12+Consolidação!K12,Consolidação!$K$4,IF(F10+M10+T10+AA10+AH10+AO10+AV10+BC10+BJ10&lt;=Consolidação!H12+Consolidação!K12+Consolidação!N12,Consolidação!$N$4,IF(F10+M10+T10+AA10+AH10+AO10+AV10+BC10+BJ10&lt;=Consolidação!H12+Consolidação!K12+Consolidação!N12+Consolidação!Q12,Consolidação!$Q$4,IF(F10+M10+T10+AA10+AH10+AO10+AV10+BC10+BJ10&lt;=Consolidação!H12+Consolidação!K12+Consolidação!N12+Consolidação!Q12+Consolidação!T12,Consolidação!$T$4,IF(F10+M10+T10+AA10+AH10+AO10+AV10+BC10+BJ10&lt;=Consolidação!H12+Consolidação!K12+Consolidação!N12+Consolidação!Q12+Consolidação!T12+Consolidação!W12,Consolidação!$W$4,IF(F10+M10+T10+AA10+AH10+AO10+AV10+BC10+BJ10&lt;=Consolidação!H12+Consolidação!K12+Consolidação!N12+Consolidação!Q12+Consolidação!T12+Consolidação!W12+Consolidação!Z12,Consolidação!$Z$4,IF(F10+M10+T10+AA10+AH10+AO10+AV10+BC10+BJ10&lt;=Consolidação!H12+Consolidação!K12+Consolidação!N12+Consolidação!Q12+Consolidação!T12+Consolidação!W12+Consolidação!Z12+Consolidação!AC12,Consolidação!$AC$4,IF(F10+M10+T10+AA10+AH10+AO10+AV10+BC10+BJ10&lt;=Consolidação!H12+Consolidação!K12+Consolidação!N12+Consolidação!Q12+Consolidação!T12+Consolidação!W12+Consolidação!Z12+Consolidação!AC12+Consolidação!AF12,Consolidação!$AF$4,IF(F10+M10+T10+AA10+AH10+AO10+AV10+BC10+BJ10&lt;=Consolidação!H12+Consolidação!K12+Consolidação!N12+Consolidação!Q12+Consolidação!T12+Consolidação!W12+Consolidação!Z12+Consolidação!AC12+Consolidação!AF12+Consolidação!AI12,Consolidação!$AI$4,IF(F10+M10+T10+AA10+AH10+AO10+AV10+BC10+BJ10&lt;=Consolidação!H12+Consolidação!K12+Consolidação!N12+Consolidação!Q12+Consolidação!T12+Consolidação!W12+Consolidação!Z12+Consolidação!AC12+Consolidação!AF12+Consolidação!AI12+Consolidação!AL12,Consolidação!$AL$4,IF(F10+M10+T10+AA10+AH10+AO10+AV10+BC10+BJ10&lt;=Consolidação!H12+Consolidação!K12+Consolidação!N12+Consolidação!Q12+Consolidação!T12+Consolidação!W12+Consolidação!Z12+Consolidação!AC12+Consolidação!AF12+Consolidação!AI12+Consolidação!AL12+Consolidação!AO12,Consolidação!$AO$4,IF(F10+M10+T10+AA10+AH10+AO10+AV10+BC10+BJ10&lt;=Consolidação!H12+Consolidação!K12+Consolidação!N12+Consolidação!Q12+Consolidação!T12+Consolidação!W12+Consolidação!Z12+Consolidação!AC12+Consolidação!AF12+Consolidação!AI12+Consolidação!AL12+Consolidação!AO12+Consolidação!AR12,Consolidação!$AR$4,IF(F10+M10+T10+AA10+AH10+AO10+AV10+BC10+BJ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+M10+T10+AA10+AH10+AO10+AV10+BC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+T10+AA10+AH10+AO10+AV10+BC10+BJ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/>
      </c>
      <c r="BN10" s="318" t="str">
        <f t="shared" si="8"/>
        <v/>
      </c>
      <c r="BO10" s="312"/>
      <c r="BP10" s="270"/>
      <c r="BQ10" s="314"/>
      <c r="BR10" s="315"/>
      <c r="BS10" s="316"/>
      <c r="BT10" s="317" t="str">
        <f>IF(BQ10=0,"",IF(F10+M10+T10+AA10+AH10+AO10+AV10+BC10+BJ10+BQ10&lt;=Consolidação!H12,Consolidação!$H$4,IF(F10+M10+T10+AA10+AH10+AO10+AV10+BC10+BJ10+BQ10&lt;=Consolidação!H12+Consolidação!K12,Consolidação!$K$4,IF(F10+M10+T10+AA10+AH10+AO10+AV10+BC10+BJ10+BQ10&lt;=Consolidação!H12+Consolidação!K12+Consolidação!N12,Consolidação!$N$4,IF(F10+M10+T10+AA10+AH10+AO10+AV10+BC10+BJ10+BQ10&lt;=Consolidação!H12+Consolidação!K12+Consolidação!N12+Consolidação!Q12,Consolidação!$Q$4,IF(F10+M10+T10+AA10+AH10+AO10+AV10+BC10+BJ10+BQ10&lt;=Consolidação!H12+Consolidação!K12+Consolidação!N12+Consolidação!Q12+Consolidação!T12,Consolidação!$T$4,IF(F10+M10+T10+AA10+AH10+AO10+AV10+BC10+BJ10+BQ10&lt;=Consolidação!H12+Consolidação!K12+Consolidação!N12+Consolidação!Q12+Consolidação!T12+Consolidação!W12,Consolidação!$W$4,IF(F10+M10+T10+AA10+AH10+AO10+AV10+BC10+BJ10+BQ10&lt;=Consolidação!H12+Consolidação!K12+Consolidação!N12+Consolidação!Q12+Consolidação!T12+Consolidação!W12+Consolidação!Z12,Consolidação!$Z$4,IF(F10+M10+T10+AA10+AH10+AO10+AV10+BC10+BJ10+BQ10&lt;=Consolidação!H12+Consolidação!K12+Consolidação!N12+Consolidação!Q12+Consolidação!T12+Consolidação!W12+Consolidação!Z12+Consolidação!AC12,Consolidação!$AC$4,IF(F10+M10+T10+AA10+AH10+AO10+AV10+BC10+BJ10+BQ10&lt;=Consolidação!H12+Consolidação!K12+Consolidação!N12+Consolidação!Q12+Consolidação!T12+Consolidação!W12+Consolidação!Z12+Consolidação!AC12+Consolidação!AF12,Consolidação!$AF$4,IF(F10+M10+T10+AA10+AH10+AO10+AV10+BC10+BJ10+BQ10&lt;=Consolidação!H12+Consolidação!K12+Consolidação!N12+Consolidação!Q12+Consolidação!T12+Consolidação!W12+Consolidação!Z12+Consolidação!AC12+Consolidação!AF12+Consolidação!AI12,Consolidação!$AI$4,IF(F10+M10+T10+AA10+AH10+AO10+AV10+BC10+BJ10+BQ10&lt;=Consolidação!H12+Consolidação!K12+Consolidação!N12+Consolidação!Q12+Consolidação!T12+Consolidação!W12+Consolidação!Z12+Consolidação!AC12+Consolidação!AF12+Consolidação!AI12+Consolidação!AL12,Consolidação!$AL$4,IF(F10+M10+T10+AA10+AH10+AO10+AV10+BC10+BJ10+BQ10&lt;=Consolidação!H12+Consolidação!K12+Consolidação!N12+Consolidação!Q12+Consolidação!T12+Consolidação!W12+Consolidação!Z12+Consolidação!AC12+Consolidação!AF12+Consolidação!AI12+Consolidação!AL12+Consolidação!AO12,Consolidação!$AO$4,IF(F10+M10+T10+AA10+AH10+AO10+AV10+BC10+BJ10+BQ10&lt;=Consolidação!H12+Consolidação!K12+Consolidação!N12+Consolidação!Q12+Consolidação!T12+Consolidação!W12+Consolidação!Z12+Consolidação!AC12+Consolidação!AF12+Consolidação!AI12+Consolidação!AL12+Consolidação!AO12+Consolidação!AR12,Consolidação!$AR$4,IF(F10+M10+T10+AA10+AH10+AO10+AV10+BC10+BJ10+BQ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+M10+T10+AA10+AH10+AO10+AV10+BC10+BJ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+T10+AA10+AH10+AO10+AV10+BC10+BJ10+BQ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/>
      </c>
      <c r="BU10" s="318" t="str">
        <f t="shared" si="9"/>
        <v/>
      </c>
      <c r="BV10" s="312"/>
      <c r="BW10" s="270"/>
      <c r="BX10" s="314"/>
      <c r="BY10" s="315"/>
      <c r="BZ10" s="316"/>
      <c r="CA10" s="317" t="str">
        <f>IF(BX10=0,"",IF(F10+M10+T10+AA10+AH10+AO10+AV10+BC10+BJ10+BQ10+BX10&lt;=Consolidação!H12,Consolidação!$H$4,IF(F10+M10+T10+AA10+AH10+AO10+AV10+BC10+BJ10+BQ10+BX10&lt;=Consolidação!H12+Consolidação!K12,Consolidação!$K$4,IF(F10+M10+T10+AA10+AH10+AO10+AV10+BC10+BJ10+BQ10+BX10&lt;=Consolidação!H12+Consolidação!K12+Consolidação!N12,Consolidação!$N$4,IF(F10+M10+T10+AA10+AH10+AO10+AV10+BC10+BJ10+BQ10+BX10&lt;=Consolidação!H12+Consolidação!K12+Consolidação!N12+Consolidação!Q12,Consolidação!$Q$4,IF(F10+M10+T10+AA10+AH10+AO10+AV10+BC10+BJ10+BQ10+BX10&lt;=Consolidação!H12+Consolidação!K12+Consolidação!N12+Consolidação!Q12+Consolidação!T12,Consolidação!$T$4,IF(F10+M10+T10+AA10+AH10+AO10+AV10+BC10+BJ10+BQ10+BX10&lt;=Consolidação!H12+Consolidação!K12+Consolidação!N12+Consolidação!Q12+Consolidação!T12+Consolidação!W12,Consolidação!$W$4,IF(F10+M10+T10+AA10+AH10+AO10+AV10+BC10+BJ10+BQ10+BX10&lt;=Consolidação!H12+Consolidação!K12+Consolidação!N12+Consolidação!Q12+Consolidação!T12+Consolidação!W12+Consolidação!Z12,Consolidação!$Z$4,IF(F10+M10+T10+AA10+AH10+AO10+AV10+BC10+BJ10+BQ10+BX10&lt;=Consolidação!H12+Consolidação!K12+Consolidação!N12+Consolidação!Q12+Consolidação!T12+Consolidação!W12+Consolidação!Z12+Consolidação!AC12,Consolidação!$AC$4,IF(F10+M10+T10+AA10+AH10+AO10+AV10+BC10+BJ10+BQ10+BX10&lt;=Consolidação!H12+Consolidação!K12+Consolidação!N12+Consolidação!Q12+Consolidação!T12+Consolidação!W12+Consolidação!Z12+Consolidação!AC12+Consolidação!AF12,Consolidação!$AF$4,IF(F10+M10+T10+AA10+AH10+AO10+AV10+BC10+BJ10+BQ10+BX10&lt;=Consolidação!H12+Consolidação!K12+Consolidação!N12+Consolidação!Q12+Consolidação!T12+Consolidação!W12+Consolidação!Z12+Consolidação!AC12+Consolidação!AF12+Consolidação!AI12,Consolidação!$AI$4,IF(F10+M10+T10+AA10+AH10+AO10+AV10+BC10+BJ10+BQ10+BX10&lt;=Consolidação!H12+Consolidação!K12+Consolidação!N12+Consolidação!Q12+Consolidação!T12+Consolidação!W12+Consolidação!Z12+Consolidação!AC12+Consolidação!AF12+Consolidação!AI12+Consolidação!AL12,Consolidação!$AL$4,IF(F10+M10+T10+AA10+AH10+AO10+AV10+BC10+BJ10+BQ10+BX10&lt;=Consolidação!H12+Consolidação!K12+Consolidação!N12+Consolidação!Q12+Consolidação!T12+Consolidação!W12+Consolidação!Z12+Consolidação!AC12+Consolidação!AF12+Consolidação!AI12+Consolidação!AL12+Consolidação!AO12,Consolidação!$AO$4,IF(F10+M10+T10+AA10+AH10+AO10+AV10+BC10+BJ10+BQ10+BX10&lt;=Consolidação!H12+Consolidação!K12+Consolidação!N12+Consolidação!Q12+Consolidação!T12+Consolidação!W12+Consolidação!Z12+Consolidação!AC12+Consolidação!AF12+Consolidação!AI12+Consolidação!AL12+Consolidação!AO12+Consolidação!AR12,Consolidação!$AR$4,IF(F10+M10+T10+AA10+AH10+AO10+AV10+BC10+BJ10+BQ10+BX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+M10+T10+AA10+AH10+AO10+AV10+BC10+BJ10+BQ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+T10+AA10+AH10+AO10+AV10+BC10+BJ10+BQ10+BX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/>
      </c>
      <c r="CB10" s="318" t="str">
        <f t="shared" si="10"/>
        <v/>
      </c>
      <c r="CC10" s="312"/>
      <c r="CD10" s="270"/>
      <c r="CE10" s="314"/>
      <c r="CF10" s="315"/>
      <c r="CG10" s="316"/>
      <c r="CH10" s="317" t="str">
        <f>IF(CE10=0,"",IF(F10+M10+T10+AA10+AH10+AO10+AV10+BC10+BJ10+BQ10+BX10+CE10&lt;=Consolidação!H12,Consolidação!$H$4,IF(F10+M10+T10+AA10+AH10+AO10+AV10+BC10+BJ10+BQ10+BX10+CE10&lt;=Consolidação!H12+Consolidação!K12,Consolidação!$K$4,IF(F10+M10+T10+AA10+AH10+AO10+AV10+BC10+BJ10+BQ10+BX10+CE10&lt;=Consolidação!H12+Consolidação!K12+Consolidação!N12,Consolidação!$N$4,IF(F10+M10+T10+AA10+AH10+AO10+AV10+BC10+BJ10+BQ10+BX10+CE10&lt;=Consolidação!H12+Consolidação!K12+Consolidação!N12+Consolidação!Q12,Consolidação!$Q$4,IF(F10+M10+T10+AA10+AH10+AO10+AV10+BC10+BJ10+BQ10+BX10+CE10&lt;=Consolidação!H12+Consolidação!K12+Consolidação!N12+Consolidação!Q12+Consolidação!T12,Consolidação!$T$4,IF(F10+M10+T10+AA10+AH10+AO10+AV10+BC10+BJ10+BQ10+BX10+CE10&lt;=Consolidação!H12+Consolidação!K12+Consolidação!N12+Consolidação!Q12+Consolidação!T12+Consolidação!W12,Consolidação!$W$4,IF(F10+M10+T10+AA10+AH10+AO10+AV10+BC10+BJ10+BQ10+BX10+CE10&lt;=Consolidação!H12+Consolidação!K12+Consolidação!N12+Consolidação!Q12+Consolidação!T12+Consolidação!W12+Consolidação!Z12,Consolidação!$Z$4,IF(F10+M10+T10+AA10+AH10+AO10+AV10+BC10+BJ10+BQ10+BX10+CE10&lt;=Consolidação!H12+Consolidação!K12+Consolidação!N12+Consolidação!Q12+Consolidação!T12+Consolidação!W12+Consolidação!Z12+Consolidação!AC12,Consolidação!$AC$4,IF(F10+M10+T10+AA10+AH10+AO10+AV10+BC10+BJ10+BQ10+BX10+CE10&lt;=Consolidação!H12+Consolidação!K12+Consolidação!N12+Consolidação!Q12+Consolidação!T12+Consolidação!W12+Consolidação!Z12+Consolidação!AC12+Consolidação!AF12,Consolidação!$AF$4,IF(F10+M10+T10+AA10+AH10+AO10+AV10+BC10+BJ10+BQ10+BX10+CE10&lt;=Consolidação!H12+Consolidação!K12+Consolidação!N12+Consolidação!Q12+Consolidação!T12+Consolidação!W12+Consolidação!Z12+Consolidação!AC12+Consolidação!AF12+Consolidação!AI12,Consolidação!$AI$4,IF(F10+M10+T10+AA10+AH10+AO10+AV10+BC10+BJ10+BQ10+BX10+CE10&lt;=Consolidação!H12+Consolidação!K12+Consolidação!N12+Consolidação!Q12+Consolidação!T12+Consolidação!W12+Consolidação!Z12+Consolidação!AC12+Consolidação!AF12+Consolidação!AI12+Consolidação!AL12,Consolidação!$AL$4,IF(F10+M10+T10+AA10+AH10+AO10+AV10+BC10+BJ10+BQ10+BX10+CE10&lt;=Consolidação!H12+Consolidação!K12+Consolidação!N12+Consolidação!Q12+Consolidação!T12+Consolidação!W12+Consolidação!Z12+Consolidação!AC12+Consolidação!AF12+Consolidação!AI12+Consolidação!AL12+Consolidação!AO12,Consolidação!$AO$4,IF(F10+M10+T10+AA10+AH10+AO10+AV10+BC10+BJ10+BQ10+BX10+CE10&lt;=Consolidação!H12+Consolidação!K12+Consolidação!N12+Consolidação!Q12+Consolidação!T12+Consolidação!W12+Consolidação!Z12+Consolidação!AC12+Consolidação!AF12+Consolidação!AI12+Consolidação!AL12+Consolidação!AO12+Consolidação!AR12,Consolidação!$AR$4,IF(F10+M10+T10+AA10+AH10+AO10+AV10+BC10+BJ10+BQ10+BX10+CE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+M10+T10+AA10+AH10+AO10+AV10+BC10+BJ10+BQ10+BX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+T10+AA10+AH10+AO10+AV10+BC10+BJ10+BQ10+BX10+CE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/>
      </c>
      <c r="CI10" s="318" t="str">
        <f t="shared" si="11"/>
        <v/>
      </c>
      <c r="CJ10" s="312"/>
      <c r="CK10" s="270"/>
      <c r="CL10" s="314"/>
      <c r="CM10" s="315"/>
      <c r="CN10" s="316"/>
      <c r="CO10" s="317" t="str">
        <f>IF(CL10=0,"",IF(F10+M10+T10+AA10+AH10+AO10+AV10+BC10+BJ10+BQ10+BX10+CE10+CL10&lt;=Consolidação!H12,Consolidação!$H$4,IF(F10+M10+T10+AA10+AH10+AO10+AV10+BC10+BJ10+BQ10+BX10+CE10+CL10&lt;=Consolidação!H12+Consolidação!K12,Consolidação!$K$4,IF(F10+M10+T10+AA10+AH10+AO10+AV10+BC10+BJ10+BQ10+BX10+CE10+CL10&lt;=Consolidação!H12+Consolidação!K12+Consolidação!N12,Consolidação!$N$4,IF(F10+M10+T10+AA10+AH10+AO10+AV10+BC10+BJ10+BQ10+BX10+CE10+CL10&lt;=Consolidação!H12+Consolidação!K12+Consolidação!N12+Consolidação!Q12,Consolidação!$Q$4,IF(F10+M10+T10+AA10+AH10+AO10+AV10+BC10+BJ10+BQ10+BX10+CE10+CL10&lt;=Consolidação!H12+Consolidação!K12+Consolidação!N12+Consolidação!Q12+Consolidação!T12,Consolidação!$T$4,IF(F10+M10+T10+AA10+AH10+AO10+AV10+BC10+BJ10+BQ10+BX10+CE10+CL10&lt;=Consolidação!H12+Consolidação!K12+Consolidação!N12+Consolidação!Q12+Consolidação!T12+Consolidação!W12,Consolidação!$W$4,IF(F10+M10+T10+AA10+AH10+AO10+AV10+BC10+BJ10+BQ10+BX10+CE10+CL10&lt;=Consolidação!H12+Consolidação!K12+Consolidação!N12+Consolidação!Q12+Consolidação!T12+Consolidação!W12+Consolidação!Z12,Consolidação!$Z$4,IF(F10+M10+T10+AA10+AH10+AO10+AV10+BC10+BJ10+BQ10+BX10+CE10+CL10&lt;=Consolidação!H12+Consolidação!K12+Consolidação!N12+Consolidação!Q12+Consolidação!T12+Consolidação!W12+Consolidação!Z12+Consolidação!AC12,Consolidação!$AC$4,IF(F10+M10+T10+AA10+AH10+AO10+AV10+BC10+BJ10+BQ10+BX10+CE10+CL10&lt;=Consolidação!H12+Consolidação!K12+Consolidação!N12+Consolidação!Q12+Consolidação!T12+Consolidação!W12+Consolidação!Z12+Consolidação!AC12+Consolidação!AF12,Consolidação!$AF$4,IF(F10+M10+T10+AA10+AH10+AO10+AV10+BC10+BJ10+BQ10+BX10+CE10+CL10&lt;=Consolidação!H12+Consolidação!K12+Consolidação!N12+Consolidação!Q12+Consolidação!T12+Consolidação!W12+Consolidação!Z12+Consolidação!AC12+Consolidação!AF12+Consolidação!AI12,Consolidação!$AI$4,IF(F10+M10+T10+AA10+AH10+AO10+AV10+BC10+BJ10+BQ10+BX10+CE10+CL10&lt;=Consolidação!H12+Consolidação!K12+Consolidação!N12+Consolidação!Q12+Consolidação!T12+Consolidação!W12+Consolidação!Z12+Consolidação!AC12+Consolidação!AF12+Consolidação!AI12+Consolidação!AL12,Consolidação!$AL$4,IF(F10+M10+T10+AA10+AH10+AO10+AV10+BC10+BJ10+BQ10+BX10+CE10+CL10&lt;=Consolidação!H12+Consolidação!K12+Consolidação!N12+Consolidação!Q12+Consolidação!T12+Consolidação!W12+Consolidação!Z12+Consolidação!AC12+Consolidação!AF12+Consolidação!AI12+Consolidação!AL12+Consolidação!AO12,Consolidação!$AO$4,IF(F10+M10+T10+AA10+AH10+AO10+AV10+BC10+BJ10+BQ10+BX10+CE10+CL10&lt;=Consolidação!H12+Consolidação!K12+Consolidação!N12+Consolidação!Q12+Consolidação!T12+Consolidação!W12+Consolidação!Z12+Consolidação!AC12+Consolidação!AF12+Consolidação!AI12+Consolidação!AL12+Consolidação!AO12+Consolidação!AR12,Consolidação!$AR$4,IF(F10+M10+T10+AA10+AH10+AO10+AV10+BC10+BJ10+BQ10+BX10+CE10+CL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+M10+T10+AA10+AH10+AO10+AV10+BC10+BJ10+BQ10+BX10+CE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+T10+AA10+AH10+AO10+AV10+BC10+BJ10+BQ10+BX10+CE10+CL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/>
      </c>
      <c r="CP10" s="318" t="str">
        <f t="shared" si="12"/>
        <v/>
      </c>
      <c r="CQ10" s="312"/>
      <c r="CR10" s="270"/>
      <c r="CS10" s="314"/>
      <c r="CT10" s="315"/>
      <c r="CU10" s="316"/>
      <c r="CV10" s="317" t="str">
        <f>IF(CS10=0,"",IF(F10+M10+T10+AA10+AH10+AO10+AV10+BC10+BJ10+BQ10+BX10+CE10+CL10+CS10&lt;=Consolidação!H12,Consolidação!$H$4,IF(F10+M10+T10+AA10+AH10+AO10+AV10+BC10+BJ10+BQ10+BX10+CE10+CL10+CS10&lt;=Consolidação!H12+Consolidação!K12,Consolidação!$K$4,IF(F10+M10+T10+AA10+AH10+AO10+AV10+BC10+BJ10+BQ10+BX10+CE10+CL10+CS10&lt;=Consolidação!H12+Consolidação!K12+Consolidação!N12,Consolidação!$N$4,IF(F10+M10+T10+AA10+AH10+AO10+AV10+BC10+BJ10+BQ10+BX10+CE10+CL10+CS10&lt;=Consolidação!H12+Consolidação!K12+Consolidação!N12+Consolidação!Q12,Consolidação!$Q$4,IF(F10+M10+T10+AA10+AH10+AO10+AV10+BC10+BJ10+BQ10+BX10+CE10+CL10+CS10&lt;=Consolidação!H12+Consolidação!K12+Consolidação!N12+Consolidação!Q12+Consolidação!T12,Consolidação!$T$4,IF(F10+M10+T10+AA10+AH10+AO10+AV10+BC10+BJ10+BQ10+BX10+CE10+CL10+CS10&lt;=Consolidação!H12+Consolidação!K12+Consolidação!N12+Consolidação!Q12+Consolidação!T12+Consolidação!W12,Consolidação!$W$4,IF(F10+M10+T10+AA10+AH10+AO10+AV10+BC10+BJ10+BQ10+BX10+CE10+CL10+CS10&lt;=Consolidação!H12+Consolidação!K12+Consolidação!N12+Consolidação!Q12+Consolidação!T12+Consolidação!W12+Consolidação!Z12,Consolidação!$Z$4,IF(F10+M10+T10+AA10+AH10+AO10+AV10+BC10+BJ10+BQ10+BX10+CE10+CL10+CS10&lt;=Consolidação!H12+Consolidação!K12+Consolidação!N12+Consolidação!Q12+Consolidação!T12+Consolidação!W12+Consolidação!Z12+Consolidação!AC12,Consolidação!$AC$4,IF(F10+M10+T10+AA10+AH10+AO10+AV10+BC10+BJ10+BQ10+BX10+CE10+CL10+CS10&lt;=Consolidação!H12+Consolidação!K12+Consolidação!N12+Consolidação!Q12+Consolidação!T12+Consolidação!W12+Consolidação!Z12+Consolidação!AC12+Consolidação!AF12,Consolidação!$AF$4,IF(F10+M10+T10+AA10+AH10+AO10+AV10+BC10+BJ10+BQ10+BX10+CE10+CL10+CS10&lt;=Consolidação!H12+Consolidação!K12+Consolidação!N12+Consolidação!Q12+Consolidação!T12+Consolidação!W12+Consolidação!Z12+Consolidação!AC12+Consolidação!AF12+Consolidação!AI12,Consolidação!$AI$4,IF(F10+M10+T10+AA10+AH10+AO10+AV10+BC10+BJ10+BQ10+BX10+CE10+CL10+CS10&lt;=Consolidação!H12+Consolidação!K12+Consolidação!N12+Consolidação!Q12+Consolidação!T12+Consolidação!W12+Consolidação!Z12+Consolidação!AC12+Consolidação!AF12+Consolidação!AI12+Consolidação!AL12,Consolidação!$AL$4,IF(F10+M10+T10+AA10+AH10+AO10+AV10+BC10+BJ10+BQ10+BX10+CE10+CL10+CS10&lt;=Consolidação!H12+Consolidação!K12+Consolidação!N12+Consolidação!Q12+Consolidação!T12+Consolidação!W12+Consolidação!Z12+Consolidação!AC12+Consolidação!AF12+Consolidação!AI12+Consolidação!AL12+Consolidação!AO12,Consolidação!$AO$4,IF(F10+M10+T10+AA10+AH10+AO10+AV10+BC10+BJ10+BQ10+BX10+CE10+CL10+CS10&lt;=Consolidação!H12+Consolidação!K12+Consolidação!N12+Consolidação!Q12+Consolidação!T12+Consolidação!W12+Consolidação!Z12+Consolidação!AC12+Consolidação!AF12+Consolidação!AI12+Consolidação!AL12+Consolidação!AO12+Consolidação!AR12,Consolidação!$AR$4,IF(F10+M10+T10+AA10+AH10+AO10+AV10+BC10+BJ10+BQ10+BX10+CE10+CL10+CS10&lt;=Consolidação!H12+Consolidação!K12+Consolidação!N12+Consolidação!Q12+Consolidação!T12+Consolidação!W12+Consolidação!Z12+Consolidação!AC12+Consolidação!AF12+Consolidação!AI12+Consolidação!AL12+Consolidação!AO12+Consolidação!AR12+Consolidação!AU12,Consolidação!$AU$4,IF(AND((Consolidação!H12+Consolidação!K12+Consolidação!N12+Consolidação!Q12+Consolidação!T12+Consolidação!W12+Consolidação!Z12+Consolidação!AC12+Consolidação!AF12+Consolidação!AI12+Consolidação!AL12+Consolidação!AO12+Consolidação!AR12+Consolidação!AU12)&gt;0,F10+M10+T10+AA10+AH10+AO10+AV10+BC10+BJ10+BQ10+BX10+CE10+CL10&lt;Consolidação!H12+Consolidação!K12+Consolidação!N12+Consolidação!Q12+Consolidação!T12+Consolidação!W12+Consolidação!Z12+Consolidação!AC12+Consolidação!AF12+Consolidação!AI12+Consolidação!AL12+Consolidação!AO12+Consolidação!AR12+Consolidação!AU12,F10+M10+T10+AA10+AH10+AO10+AV10+BC10+BJ10+BQ10+BX10+CE10+CL10+CS10&gt;Consolidação!H12+Consolidação!K12+Consolidação!N12+Consolidação!Q12+Consolidação!T12+Consolidação!W12+Consolidação!Z12+Consolidação!AC12+Consolidação!AF12+Consolidação!AI12+Consolidação!AL12+Consolidação!AO12+Consolidação!AR12+Consolidação!AU12),"CONSUMO PARCIAL","SEM PREVISÃO"))))))))))))))))</f>
        <v/>
      </c>
      <c r="CW10" s="318" t="str">
        <f t="shared" si="13"/>
        <v/>
      </c>
      <c r="CX10" s="270"/>
      <c r="CY10" s="314"/>
      <c r="CZ10" s="315"/>
      <c r="DA10" s="316"/>
      <c r="DB10" s="317" t="str">
        <f>IF(CY10=0,"",IF(L10+S10+Z10+AG10+AN10+AU10+BB10+BI10+BP10+BW10+CD10+CK10+CR10+CY10&lt;=Consolidação!N12,Consolidação!$H$4,IF(L10+S10+Z10+AG10+AN10+AU10+BB10+BI10+BP10+BW10+CD10+CK10+CR10+CY10&lt;=Consolidação!N12+Consolidação!Q12,Consolidação!$K$4,IF(L10+S10+Z10+AG10+AN10+AU10+BB10+BI10+BP10+BW10+CD10+CK10+CR10+CY10&lt;=Consolidação!N12+Consolidação!Q12+Consolidação!T12,Consolidação!$N$4,IF(L10+S10+Z10+AG10+AN10+AU10+BB10+BI10+BP10+BW10+CD10+CK10+CR10+CY10&lt;=Consolidação!N12+Consolidação!Q12+Consolidação!T12+Consolidação!W12,Consolidação!$Q$4,IF(L10+S10+Z10+AG10+AN10+AU10+BB10+BI10+BP10+BW10+CD10+CK10+CR10+CY10&lt;=Consolidação!N12+Consolidação!Q12+Consolidação!T12+Consolidação!W12+Consolidação!Z12,Consolidação!$T$4,IF(L10+S10+Z10+AG10+AN10+AU10+BB10+BI10+BP10+BW10+CD10+CK10+CR10+CY10&lt;=Consolidação!N12+Consolidação!Q12+Consolidação!T12+Consolidação!W12+Consolidação!Z12+Consolidação!AC12,Consolidação!$W$4,IF(L10+S10+Z10+AG10+AN10+AU10+BB10+BI10+BP10+BW10+CD10+CK10+CR10+CY10&lt;=Consolidação!N12+Consolidação!Q12+Consolidação!T12+Consolidação!W12+Consolidação!Z12+Consolidação!AC12+Consolidação!AF12,Consolidação!$Z$4,IF(L10+S10+Z10+AG10+AN10+AU10+BB10+BI10+BP10+BW10+CD10+CK10+CR10+CY10&lt;=Consolidação!N12+Consolidação!Q12+Consolidação!T12+Consolidação!W12+Consolidação!Z12+Consolidação!AC12+Consolidação!AF12+Consolidação!AI12,Consolidação!$AC$4,IF(L10+S10+Z10+AG10+AN10+AU10+BB10+BI10+BP10+BW10+CD10+CK10+CR10+CY10&lt;=Consolidação!N12+Consolidação!Q12+Consolidação!T12+Consolidação!W12+Consolidação!Z12+Consolidação!AC12+Consolidação!AF12+Consolidação!AI12+Consolidação!AL12,Consolidação!$AF$4,IF(L10+S10+Z10+AG10+AN10+AU10+BB10+BI10+BP10+BW10+CD10+CK10+CR10+CY10&lt;=Consolidação!N12+Consolidação!Q12+Consolidação!T12+Consolidação!W12+Consolidação!Z12+Consolidação!AC12+Consolidação!AF12+Consolidação!AI12+Consolidação!AL12+Consolidação!AO12,Consolidação!$AI$4,IF(L10+S10+Z10+AG10+AN10+AU10+BB10+BI10+BP10+BW10+CD10+CK10+CR10+CY10&lt;=Consolidação!N12+Consolidação!Q12+Consolidação!T12+Consolidação!W12+Consolidação!Z12+Consolidação!AC12+Consolidação!AF12+Consolidação!AI12+Consolidação!AL12+Consolidação!AO12+Consolidação!AR12,Consolidação!$AL$4,IF(L10+S10+Z10+AG10+AN10+AU10+BB10+BI10+BP10+BW10+CD10+CK10+CR10+CY10&lt;=Consolidação!N12+Consolidação!Q12+Consolidação!T12+Consolidação!W12+Consolidação!Z12+Consolidação!AC12+Consolidação!AF12+Consolidação!AI12+Consolidação!AL12+Consolidação!AO12+Consolidação!AR12+Consolidação!AU12,Consolidação!$AO$4,IF(L10+S10+Z10+AG10+AN10+AU10+BB10+BI10+BP10+BW10+CD10+CK10+CR10+CY10&lt;=Consolidação!N12+Consolidação!Q12+Consolidação!T12+Consolidação!W12+Consolidação!Z12+Consolidação!AC12+Consolidação!AF12+Consolidação!AI12+Consolidação!AL12+Consolidação!AO12+Consolidação!AR12+Consolidação!AU12+Consolidação!AX12,Consolidação!$AR$4,IF(L10+S10+Z10+AG10+AN10+AU10+BB10+BI10+BP10+BW10+CD10+CK10+CR10+CY10&lt;=Consolidação!N12+Consolidação!Q12+Consolidação!T12+Consolidação!W12+Consolidação!Z12+Consolidação!AC12+Consolidação!AF12+Consolidação!AI12+Consolidação!AL12+Consolidação!AO12+Consolidação!AR12+Consolidação!AU12+Consolidação!AX12+Consolidação!#REF!,Consolidação!$AU$4,IF(AND((Consolidação!N12+Consolidação!Q12+Consolidação!T12+Consolidação!W12+Consolidação!Z12+Consolidação!AC12+Consolidação!AF12+Consolidação!AI12+Consolidação!AL12+Consolidação!AO12+Consolidação!AR12+Consolidação!AU12+Consolidação!AX12+Consolidação!#REF!)&gt;0,L10+S10+Z10+AG10+AN10+AU10+BB10+BI10+BP10+BW10+CD10+CK10+CR10&lt;Consolidação!N12+Consolidação!Q12+Consolidação!T12+Consolidação!W12+Consolidação!Z12+Consolidação!AC12+Consolidação!AF12+Consolidação!AI12+Consolidação!AL12+Consolidação!AO12+Consolidação!AR12+Consolidação!AU12+Consolidação!AX12+Consolidação!#REF!,L10+S10+Z10+AG10+AN10+AU10+BB10+BI10+BP10+BW10+CD10+CK10+CR10+CY10&gt;Consolidação!N12+Consolidação!Q12+Consolidação!T12+Consolidação!W12+Consolidação!Z12+Consolidação!AC12+Consolidação!AF12+Consolidação!AI12+Consolidação!AL12+Consolidação!AO12+Consolidação!AR12+Consolidação!AU12+Consolidação!AX12+Consolidação!#REF!),"CONSUMO PARCIAL","SEM PREVISÃO"))))))))))))))))</f>
        <v/>
      </c>
      <c r="DC10" s="318" t="str">
        <f t="shared" si="14"/>
        <v/>
      </c>
      <c r="DD10" s="270"/>
      <c r="DE10" s="314"/>
      <c r="DF10" s="315"/>
      <c r="DG10" s="316"/>
      <c r="DH10" s="317" t="str">
        <f>IF(DE10=0,"",IF(R10+Y10+AF10+AM10+AT10+BA10+BH10+BO10+BV10+CC10+CJ10+CQ10+CX10+DE10&lt;=Consolidação!T12,Consolidação!$H$4,IF(R10+Y10+AF10+AM10+AT10+BA10+BH10+BO10+BV10+CC10+CJ10+CQ10+CX10+DE10&lt;=Consolidação!T12+Consolidação!W12,Consolidação!$K$4,IF(R10+Y10+AF10+AM10+AT10+BA10+BH10+BO10+BV10+CC10+CJ10+CQ10+CX10+DE10&lt;=Consolidação!T12+Consolidação!W12+Consolidação!Z12,Consolidação!$N$4,IF(R10+Y10+AF10+AM10+AT10+BA10+BH10+BO10+BV10+CC10+CJ10+CQ10+CX10+DE10&lt;=Consolidação!T12+Consolidação!W12+Consolidação!Z12+Consolidação!AC12,Consolidação!$Q$4,IF(R10+Y10+AF10+AM10+AT10+BA10+BH10+BO10+BV10+CC10+CJ10+CQ10+CX10+DE10&lt;=Consolidação!T12+Consolidação!W12+Consolidação!Z12+Consolidação!AC12+Consolidação!AF12,Consolidação!$T$4,IF(R10+Y10+AF10+AM10+AT10+BA10+BH10+BO10+BV10+CC10+CJ10+CQ10+CX10+DE10&lt;=Consolidação!T12+Consolidação!W12+Consolidação!Z12+Consolidação!AC12+Consolidação!AF12+Consolidação!AI12,Consolidação!$W$4,IF(R10+Y10+AF10+AM10+AT10+BA10+BH10+BO10+BV10+CC10+CJ10+CQ10+CX10+DE10&lt;=Consolidação!T12+Consolidação!W12+Consolidação!Z12+Consolidação!AC12+Consolidação!AF12+Consolidação!AI12+Consolidação!AL12,Consolidação!$Z$4,IF(R10+Y10+AF10+AM10+AT10+BA10+BH10+BO10+BV10+CC10+CJ10+CQ10+CX10+DE10&lt;=Consolidação!T12+Consolidação!W12+Consolidação!Z12+Consolidação!AC12+Consolidação!AF12+Consolidação!AI12+Consolidação!AL12+Consolidação!AO12,Consolidação!$AC$4,IF(R10+Y10+AF10+AM10+AT10+BA10+BH10+BO10+BV10+CC10+CJ10+CQ10+CX10+DE10&lt;=Consolidação!T12+Consolidação!W12+Consolidação!Z12+Consolidação!AC12+Consolidação!AF12+Consolidação!AI12+Consolidação!AL12+Consolidação!AO12+Consolidação!AR12,Consolidação!$AF$4,IF(R10+Y10+AF10+AM10+AT10+BA10+BH10+BO10+BV10+CC10+CJ10+CQ10+CX10+DE10&lt;=Consolidação!T12+Consolidação!W12+Consolidação!Z12+Consolidação!AC12+Consolidação!AF12+Consolidação!AI12+Consolidação!AL12+Consolidação!AO12+Consolidação!AR12+Consolidação!AU12,Consolidação!$AI$4,IF(R10+Y10+AF10+AM10+AT10+BA10+BH10+BO10+BV10+CC10+CJ10+CQ10+CX10+DE10&lt;=Consolidação!T12+Consolidação!W12+Consolidação!Z12+Consolidação!AC12+Consolidação!AF12+Consolidação!AI12+Consolidação!AL12+Consolidação!AO12+Consolidação!AR12+Consolidação!AU12+Consolidação!AX12,Consolidação!$AL$4,IF(R10+Y10+AF10+AM10+AT10+BA10+BH10+BO10+BV10+CC10+CJ10+CQ10+CX10+DE10&lt;=Consolidação!T12+Consolidação!W12+Consolidação!Z12+Consolidação!AC12+Consolidação!AF12+Consolidação!AI12+Consolidação!AL12+Consolidação!AO12+Consolidação!AR12+Consolidação!AU12+Consolidação!AX12+Consolidação!#REF!,Consolidação!$AO$4,IF(R10+Y10+AF10+AM10+AT10+BA10+BH10+BO10+BV10+CC10+CJ10+CQ10+CX10+DE10&lt;=Consolidação!T12+Consolidação!W12+Consolidação!Z12+Consolidação!AC12+Consolidação!AF12+Consolidação!AI12+Consolidação!AL12+Consolidação!AO12+Consolidação!AR12+Consolidação!AU12+Consolidação!AX12+Consolidação!#REF!+Consolidação!BC12,Consolidação!$AR$4,IF(R10+Y10+AF10+AM10+AT10+BA10+BH10+BO10+BV10+CC10+CJ10+CQ10+CX10+DE10&lt;=Consolidação!T12+Consolidação!W12+Consolidação!Z12+Consolidação!AC12+Consolidação!AF12+Consolidação!AI12+Consolidação!AL12+Consolidação!AO12+Consolidação!AR12+Consolidação!AU12+Consolidação!AX12+Consolidação!#REF!+Consolidação!BC12+Consolidação!BF12,Consolidação!$AU$4,IF(AND((Consolidação!T12+Consolidação!W12+Consolidação!Z12+Consolidação!AC12+Consolidação!AF12+Consolidação!AI12+Consolidação!AL12+Consolidação!AO12+Consolidação!AR12+Consolidação!AU12+Consolidação!AX12+Consolidação!#REF!+Consolidação!BC12+Consolidação!BF12)&gt;0,R10+Y10+AF10+AM10+AT10+BA10+BH10+BO10+BV10+CC10+CJ10+CQ10+CX10&lt;Consolidação!T12+Consolidação!W12+Consolidação!Z12+Consolidação!AC12+Consolidação!AF12+Consolidação!AI12+Consolidação!AL12+Consolidação!AO12+Consolidação!AR12+Consolidação!AU12+Consolidação!AX12+Consolidação!#REF!+Consolidação!BC12+Consolidação!BF12,R10+Y10+AF10+AM10+AT10+BA10+BH10+BO10+BV10+CC10+CJ10+CQ10+CX10+DE10&gt;Consolidação!T12+Consolidação!W12+Consolidação!Z12+Consolidação!AC12+Consolidação!AF12+Consolidação!AI12+Consolidação!AL12+Consolidação!AO12+Consolidação!AR12+Consolidação!AU12+Consolidação!AX12+Consolidação!#REF!+Consolidação!BC12+Consolidação!BF12),"CONSUMO PARCIAL","SEM PREVISÃO"))))))))))))))))</f>
        <v/>
      </c>
      <c r="DI10" s="318" t="str">
        <f t="shared" si="15"/>
        <v/>
      </c>
      <c r="DJ10" s="270"/>
      <c r="DK10" s="314"/>
      <c r="DL10" s="315"/>
      <c r="DM10" s="316"/>
      <c r="DN10" s="317" t="str">
        <f>IF(DK10=0,"",IF(X10+AE10+AL10+AS10+AZ10+BG10+BN10+BU10+CB10+CI10+CP10+CW10+DD10+DK10&lt;=Consolidação!Z12,Consolidação!$H$4,IF(X10+AE10+AL10+AS10+AZ10+BG10+BN10+BU10+CB10+CI10+CP10+CW10+DD10+DK10&lt;=Consolidação!Z12+Consolidação!AC12,Consolidação!$K$4,IF(X10+AE10+AL10+AS10+AZ10+BG10+BN10+BU10+CB10+CI10+CP10+CW10+DD10+DK10&lt;=Consolidação!Z12+Consolidação!AC12+Consolidação!AF12,Consolidação!$N$4,IF(X10+AE10+AL10+AS10+AZ10+BG10+BN10+BU10+CB10+CI10+CP10+CW10+DD10+DK10&lt;=Consolidação!Z12+Consolidação!AC12+Consolidação!AF12+Consolidação!AI12,Consolidação!$Q$4,IF(X10+AE10+AL10+AS10+AZ10+BG10+BN10+BU10+CB10+CI10+CP10+CW10+DD10+DK10&lt;=Consolidação!Z12+Consolidação!AC12+Consolidação!AF12+Consolidação!AI12+Consolidação!AL12,Consolidação!$T$4,IF(X10+AE10+AL10+AS10+AZ10+BG10+BN10+BU10+CB10+CI10+CP10+CW10+DD10+DK10&lt;=Consolidação!Z12+Consolidação!AC12+Consolidação!AF12+Consolidação!AI12+Consolidação!AL12+Consolidação!AO12,Consolidação!$W$4,IF(X10+AE10+AL10+AS10+AZ10+BG10+BN10+BU10+CB10+CI10+CP10+CW10+DD10+DK10&lt;=Consolidação!Z12+Consolidação!AC12+Consolidação!AF12+Consolidação!AI12+Consolidação!AL12+Consolidação!AO12+Consolidação!AR12,Consolidação!$Z$4,IF(X10+AE10+AL10+AS10+AZ10+BG10+BN10+BU10+CB10+CI10+CP10+CW10+DD10+DK10&lt;=Consolidação!Z12+Consolidação!AC12+Consolidação!AF12+Consolidação!AI12+Consolidação!AL12+Consolidação!AO12+Consolidação!AR12+Consolidação!AU12,Consolidação!$AC$4,IF(X10+AE10+AL10+AS10+AZ10+BG10+BN10+BU10+CB10+CI10+CP10+CW10+DD10+DK10&lt;=Consolidação!Z12+Consolidação!AC12+Consolidação!AF12+Consolidação!AI12+Consolidação!AL12+Consolidação!AO12+Consolidação!AR12+Consolidação!AU12+Consolidação!AX12,Consolidação!$AF$4,IF(X10+AE10+AL10+AS10+AZ10+BG10+BN10+BU10+CB10+CI10+CP10+CW10+DD10+DK10&lt;=Consolidação!Z12+Consolidação!AC12+Consolidação!AF12+Consolidação!AI12+Consolidação!AL12+Consolidação!AO12+Consolidação!AR12+Consolidação!AU12+Consolidação!AX12+Consolidação!#REF!,Consolidação!$AI$4,IF(X10+AE10+AL10+AS10+AZ10+BG10+BN10+BU10+CB10+CI10+CP10+CW10+DD10+DK10&lt;=Consolidação!Z12+Consolidação!AC12+Consolidação!AF12+Consolidação!AI12+Consolidação!AL12+Consolidação!AO12+Consolidação!AR12+Consolidação!AU12+Consolidação!AX12+Consolidação!#REF!+Consolidação!BC12,Consolidação!$AL$4,IF(X10+AE10+AL10+AS10+AZ10+BG10+BN10+BU10+CB10+CI10+CP10+CW10+DD10+DK10&lt;=Consolidação!Z12+Consolidação!AC12+Consolidação!AF12+Consolidação!AI12+Consolidação!AL12+Consolidação!AO12+Consolidação!AR12+Consolidação!AU12+Consolidação!AX12+Consolidação!#REF!+Consolidação!BC12+Consolidação!BF12,Consolidação!$AO$4,IF(X10+AE10+AL10+AS10+AZ10+BG10+BN10+BU10+CB10+CI10+CP10+CW10+DD10+DK10&lt;=Consolidação!Z12+Consolidação!AC12+Consolidação!AF12+Consolidação!AI12+Consolidação!AL12+Consolidação!AO12+Consolidação!AR12+Consolidação!AU12+Consolidação!AX12+Consolidação!#REF!+Consolidação!BC12+Consolidação!BF12+Consolidação!BI12,Consolidação!$AR$4,IF(X10+AE10+AL10+AS10+AZ10+BG10+BN10+BU10+CB10+CI10+CP10+CW10+DD10+DK10&lt;=Consolidação!Z12+Consolidação!AC12+Consolidação!AF12+Consolidação!AI12+Consolidação!AL12+Consolidação!AO12+Consolidação!AR12+Consolidação!AU12+Consolidação!AX12+Consolidação!#REF!+Consolidação!BC12+Consolidação!BF12+Consolidação!BI12+Consolidação!BL12,Consolidação!$AU$4,IF(AND((Consolidação!Z12+Consolidação!AC12+Consolidação!AF12+Consolidação!AI12+Consolidação!AL12+Consolidação!AO12+Consolidação!AR12+Consolidação!AU12+Consolidação!AX12+Consolidação!#REF!+Consolidação!BC12+Consolidação!BF12+Consolidação!BI12+Consolidação!BL12)&gt;0,X10+AE10+AL10+AS10+AZ10+BG10+BN10+BU10+CB10+CI10+CP10+CW10+DD10&lt;Consolidação!Z12+Consolidação!AC12+Consolidação!AF12+Consolidação!AI12+Consolidação!AL12+Consolidação!AO12+Consolidação!AR12+Consolidação!AU12+Consolidação!AX12+Consolidação!#REF!+Consolidação!BC12+Consolidação!BF12+Consolidação!BI12+Consolidação!BL12,X10+AE10+AL10+AS10+AZ10+BG10+BN10+BU10+CB10+CI10+CP10+CW10+DD10+DK10&gt;Consolidação!Z12+Consolidação!AC12+Consolidação!AF12+Consolidação!AI12+Consolidação!AL12+Consolidação!AO12+Consolidação!AR12+Consolidação!AU12+Consolidação!AX12+Consolidação!#REF!+Consolidação!BC12+Consolidação!BF12+Consolidação!BI12+Consolidação!BL12),"CONSUMO PARCIAL","SEM PREVISÃO"))))))))))))))))</f>
        <v/>
      </c>
      <c r="DO10" s="318" t="str">
        <f t="shared" si="16"/>
        <v/>
      </c>
      <c r="DP10" s="270"/>
      <c r="DQ10" s="314"/>
      <c r="DR10" s="315"/>
      <c r="DS10" s="316"/>
      <c r="DT10" s="317" t="str">
        <f>IF(DQ10=0,"",IF(AD10+AK10+AR10+AY10+BF10+BM10+BT10+CA10+CH10+CO10+CV10+DC10+DJ10+DQ10&lt;=Consolidação!AF12,Consolidação!$H$4,IF(AD10+AK10+AR10+AY10+BF10+BM10+BT10+CA10+CH10+CO10+CV10+DC10+DJ10+DQ10&lt;=Consolidação!AF12+Consolidação!AI12,Consolidação!$K$4,IF(AD10+AK10+AR10+AY10+BF10+BM10+BT10+CA10+CH10+CO10+CV10+DC10+DJ10+DQ10&lt;=Consolidação!AF12+Consolidação!AI12+Consolidação!AL12,Consolidação!$N$4,IF(AD10+AK10+AR10+AY10+BF10+BM10+BT10+CA10+CH10+CO10+CV10+DC10+DJ10+DQ10&lt;=Consolidação!AF12+Consolidação!AI12+Consolidação!AL12+Consolidação!AO12,Consolidação!$Q$4,IF(AD10+AK10+AR10+AY10+BF10+BM10+BT10+CA10+CH10+CO10+CV10+DC10+DJ10+DQ10&lt;=Consolidação!AF12+Consolidação!AI12+Consolidação!AL12+Consolidação!AO12+Consolidação!AR12,Consolidação!$T$4,IF(AD10+AK10+AR10+AY10+BF10+BM10+BT10+CA10+CH10+CO10+CV10+DC10+DJ10+DQ10&lt;=Consolidação!AF12+Consolidação!AI12+Consolidação!AL12+Consolidação!AO12+Consolidação!AR12+Consolidação!AU12,Consolidação!$W$4,IF(AD10+AK10+AR10+AY10+BF10+BM10+BT10+CA10+CH10+CO10+CV10+DC10+DJ10+DQ10&lt;=Consolidação!AF12+Consolidação!AI12+Consolidação!AL12+Consolidação!AO12+Consolidação!AR12+Consolidação!AU12+Consolidação!AX12,Consolidação!$Z$4,IF(AD10+AK10+AR10+AY10+BF10+BM10+BT10+CA10+CH10+CO10+CV10+DC10+DJ10+DQ10&lt;=Consolidação!AF12+Consolidação!AI12+Consolidação!AL12+Consolidação!AO12+Consolidação!AR12+Consolidação!AU12+Consolidação!AX12+Consolidação!#REF!,Consolidação!$AC$4,IF(AD10+AK10+AR10+AY10+BF10+BM10+BT10+CA10+CH10+CO10+CV10+DC10+DJ10+DQ10&lt;=Consolidação!AF12+Consolidação!AI12+Consolidação!AL12+Consolidação!AO12+Consolidação!AR12+Consolidação!AU12+Consolidação!AX12+Consolidação!#REF!+Consolidação!BC12,Consolidação!$AF$4,IF(AD10+AK10+AR10+AY10+BF10+BM10+BT10+CA10+CH10+CO10+CV10+DC10+DJ10+DQ10&lt;=Consolidação!AF12+Consolidação!AI12+Consolidação!AL12+Consolidação!AO12+Consolidação!AR12+Consolidação!AU12+Consolidação!AX12+Consolidação!#REF!+Consolidação!BC12+Consolidação!BF12,Consolidação!$AI$4,IF(AD10+AK10+AR10+AY10+BF10+BM10+BT10+CA10+CH10+CO10+CV10+DC10+DJ10+DQ10&lt;=Consolidação!AF12+Consolidação!AI12+Consolidação!AL12+Consolidação!AO12+Consolidação!AR12+Consolidação!AU12+Consolidação!AX12+Consolidação!#REF!+Consolidação!BC12+Consolidação!BF12+Consolidação!BI12,Consolidação!$AL$4,IF(AD10+AK10+AR10+AY10+BF10+BM10+BT10+CA10+CH10+CO10+CV10+DC10+DJ10+DQ10&lt;=Consolidação!AF12+Consolidação!AI12+Consolidação!AL12+Consolidação!AO12+Consolidação!AR12+Consolidação!AU12+Consolidação!AX12+Consolidação!#REF!+Consolidação!BC12+Consolidação!BF12+Consolidação!BI12+Consolidação!BL12,Consolidação!$AO$4,IF(AD10+AK10+AR10+AY10+BF10+BM10+BT10+CA10+CH10+CO10+CV10+DC10+DJ10+DQ10&lt;=Consolidação!AF12+Consolidação!AI12+Consolidação!AL12+Consolidação!AO12+Consolidação!AR12+Consolidação!AU12+Consolidação!AX12+Consolidação!#REF!+Consolidação!BC12+Consolidação!BF12+Consolidação!BI12+Consolidação!BL12+Consolidação!BO12,Consolidação!$AR$4,IF(AD10+AK10+AR10+AY10+BF10+BM10+BT10+CA10+CH10+CO10+CV10+DC10+DJ10+DQ10&lt;=Consolidação!AF12+Consolidação!AI12+Consolidação!AL12+Consolidação!AO12+Consolidação!AR12+Consolidação!AU12+Consolidação!AX12+Consolidação!#REF!+Consolidação!BC12+Consolidação!BF12+Consolidação!BI12+Consolidação!BL12+Consolidação!BO12+Consolidação!BR12,Consolidação!$AU$4,IF(AND((Consolidação!AF12+Consolidação!AI12+Consolidação!AL12+Consolidação!AO12+Consolidação!AR12+Consolidação!AU12+Consolidação!AX12+Consolidação!#REF!+Consolidação!BC12+Consolidação!BF12+Consolidação!BI12+Consolidação!BL12+Consolidação!BO12+Consolidação!BR12)&gt;0,AD10+AK10+AR10+AY10+BF10+BM10+BT10+CA10+CH10+CO10+CV10+DC10+DJ10&lt;Consolidação!AF12+Consolidação!AI12+Consolidação!AL12+Consolidação!AO12+Consolidação!AR12+Consolidação!AU12+Consolidação!AX12+Consolidação!#REF!+Consolidação!BC12+Consolidação!BF12+Consolidação!BI12+Consolidação!BL12+Consolidação!BO12+Consolidação!BR12,AD10+AK10+AR10+AY10+BF10+BM10+BT10+CA10+CH10+CO10+CV10+DC10+DJ10+DQ10&gt;Consolidação!AF12+Consolidação!AI12+Consolidação!AL12+Consolidação!AO12+Consolidação!AR12+Consolidação!AU12+Consolidação!AX12+Consolidação!#REF!+Consolidação!BC12+Consolidação!BF12+Consolidação!BI12+Consolidação!BL12+Consolidação!BO12+Consolidação!BR12),"CONSUMO PARCIAL","SEM PREVISÃO"))))))))))))))))</f>
        <v/>
      </c>
      <c r="DU10" s="318" t="str">
        <f t="shared" si="17"/>
        <v/>
      </c>
      <c r="DV10" s="270"/>
      <c r="DW10" s="314"/>
      <c r="DX10" s="315"/>
      <c r="DY10" s="316"/>
      <c r="DZ10" s="317" t="str">
        <f>IF(DW10=0,"",IF(AJ10+AQ10+AX10+BE10+BL10+BS10+BZ10+CG10+CN10+CU10+DB10+DI10+DP10+DW10&lt;=Consolidação!AL12,Consolidação!$H$4,IF(AJ10+AQ10+AX10+BE10+BL10+BS10+BZ10+CG10+CN10+CU10+DB10+DI10+DP10+DW10&lt;=Consolidação!AL12+Consolidação!AO12,Consolidação!$K$4,IF(AJ10+AQ10+AX10+BE10+BL10+BS10+BZ10+CG10+CN10+CU10+DB10+DI10+DP10+DW10&lt;=Consolidação!AL12+Consolidação!AO12+Consolidação!AR12,Consolidação!$N$4,IF(AJ10+AQ10+AX10+BE10+BL10+BS10+BZ10+CG10+CN10+CU10+DB10+DI10+DP10+DW10&lt;=Consolidação!AL12+Consolidação!AO12+Consolidação!AR12+Consolidação!AU12,Consolidação!$Q$4,IF(AJ10+AQ10+AX10+BE10+BL10+BS10+BZ10+CG10+CN10+CU10+DB10+DI10+DP10+DW10&lt;=Consolidação!AL12+Consolidação!AO12+Consolidação!AR12+Consolidação!AU12+Consolidação!AX12,Consolidação!$T$4,IF(AJ10+AQ10+AX10+BE10+BL10+BS10+BZ10+CG10+CN10+CU10+DB10+DI10+DP10+DW10&lt;=Consolidação!AL12+Consolidação!AO12+Consolidação!AR12+Consolidação!AU12+Consolidação!AX12+Consolidação!#REF!,Consolidação!$W$4,IF(AJ10+AQ10+AX10+BE10+BL10+BS10+BZ10+CG10+CN10+CU10+DB10+DI10+DP10+DW10&lt;=Consolidação!AL12+Consolidação!AO12+Consolidação!AR12+Consolidação!AU12+Consolidação!AX12+Consolidação!#REF!+Consolidação!BC12,Consolidação!$Z$4,IF(AJ10+AQ10+AX10+BE10+BL10+BS10+BZ10+CG10+CN10+CU10+DB10+DI10+DP10+DW10&lt;=Consolidação!AL12+Consolidação!AO12+Consolidação!AR12+Consolidação!AU12+Consolidação!AX12+Consolidação!#REF!+Consolidação!BC12+Consolidação!BF12,Consolidação!$AC$4,IF(AJ10+AQ10+AX10+BE10+BL10+BS10+BZ10+CG10+CN10+CU10+DB10+DI10+DP10+DW10&lt;=Consolidação!AL12+Consolidação!AO12+Consolidação!AR12+Consolidação!AU12+Consolidação!AX12+Consolidação!#REF!+Consolidação!BC12+Consolidação!BF12+Consolidação!BI12,Consolidação!$AF$4,IF(AJ10+AQ10+AX10+BE10+BL10+BS10+BZ10+CG10+CN10+CU10+DB10+DI10+DP10+DW10&lt;=Consolidação!AL12+Consolidação!AO12+Consolidação!AR12+Consolidação!AU12+Consolidação!AX12+Consolidação!#REF!+Consolidação!BC12+Consolidação!BF12+Consolidação!BI12+Consolidação!BL12,Consolidação!$AI$4,IF(AJ10+AQ10+AX10+BE10+BL10+BS10+BZ10+CG10+CN10+CU10+DB10+DI10+DP10+DW10&lt;=Consolidação!AL12+Consolidação!AO12+Consolidação!AR12+Consolidação!AU12+Consolidação!AX12+Consolidação!#REF!+Consolidação!BC12+Consolidação!BF12+Consolidação!BI12+Consolidação!BL12+Consolidação!BO12,Consolidação!$AL$4,IF(AJ10+AQ10+AX10+BE10+BL10+BS10+BZ10+CG10+CN10+CU10+DB10+DI10+DP10+DW10&lt;=Consolidação!AL12+Consolidação!AO12+Consolidação!AR12+Consolidação!AU12+Consolidação!AX12+Consolidação!#REF!+Consolidação!BC12+Consolidação!BF12+Consolidação!BI12+Consolidação!BL12+Consolidação!BO12+Consolidação!BR12,Consolidação!$AO$4,IF(AJ10+AQ10+AX10+BE10+BL10+BS10+BZ10+CG10+CN10+CU10+DB10+DI10+DP10+DW10&lt;=Consolidação!AL12+Consolidação!AO12+Consolidação!AR12+Consolidação!AU12+Consolidação!AX12+Consolidação!#REF!+Consolidação!BC12+Consolidação!BF12+Consolidação!BI12+Consolidação!BL12+Consolidação!BO12+Consolidação!BR12+Consolidação!BU12,Consolidação!$AR$4,IF(AJ10+AQ10+AX10+BE10+BL10+BS10+BZ10+CG10+CN10+CU10+DB10+DI10+DP10+DW10&lt;=Consolidação!AL12+Consolidação!AO12+Consolidação!AR12+Consolidação!AU12+Consolidação!AX12+Consolidação!#REF!+Consolidação!BC12+Consolidação!BF12+Consolidação!BI12+Consolidação!BL12+Consolidação!BO12+Consolidação!BR12+Consolidação!BU12+Consolidação!BX12,Consolidação!$AU$4,IF(AND((Consolidação!AL12+Consolidação!AO12+Consolidação!AR12+Consolidação!AU12+Consolidação!AX12+Consolidação!#REF!+Consolidação!BC12+Consolidação!BF12+Consolidação!BI12+Consolidação!BL12+Consolidação!BO12+Consolidação!BR12+Consolidação!BU12+Consolidação!BX12)&gt;0,AJ10+AQ10+AX10+BE10+BL10+BS10+BZ10+CG10+CN10+CU10+DB10+DI10+DP10&lt;Consolidação!AL12+Consolidação!AO12+Consolidação!AR12+Consolidação!AU12+Consolidação!AX12+Consolidação!#REF!+Consolidação!BC12+Consolidação!BF12+Consolidação!BI12+Consolidação!BL12+Consolidação!BO12+Consolidação!BR12+Consolidação!BU12+Consolidação!BX12,AJ10+AQ10+AX10+BE10+BL10+BS10+BZ10+CG10+CN10+CU10+DB10+DI10+DP10+DW10&gt;Consolidação!AL12+Consolidação!AO12+Consolidação!AR12+Consolidação!AU12+Consolidação!AX12+Consolidação!#REF!+Consolidação!BC12+Consolidação!BF12+Consolidação!BI12+Consolidação!BL12+Consolidação!BO12+Consolidação!BR12+Consolidação!BU12+Consolidação!BX12),"CONSUMO PARCIAL","SEM PREVISÃO"))))))))))))))))</f>
        <v/>
      </c>
      <c r="EA10" s="318" t="str">
        <f t="shared" si="18"/>
        <v/>
      </c>
      <c r="EB10" s="270"/>
      <c r="EC10" s="314"/>
      <c r="ED10" s="315"/>
      <c r="EE10" s="316"/>
      <c r="EF10" s="317" t="str">
        <f>IF(EC10=0,"",IF(AP10+AW10+BD10+BK10+BR10+BY10+CF10+CM10+CT10+DA10+DH10+DO10+DV10+EC10&lt;=Consolidação!AR12,Consolidação!$H$4,IF(AP10+AW10+BD10+BK10+BR10+BY10+CF10+CM10+CT10+DA10+DH10+DO10+DV10+EC10&lt;=Consolidação!AR12+Consolidação!AU12,Consolidação!$K$4,IF(AP10+AW10+BD10+BK10+BR10+BY10+CF10+CM10+CT10+DA10+DH10+DO10+DV10+EC10&lt;=Consolidação!AR12+Consolidação!AU12+Consolidação!AX12,Consolidação!$N$4,IF(AP10+AW10+BD10+BK10+BR10+BY10+CF10+CM10+CT10+DA10+DH10+DO10+DV10+EC10&lt;=Consolidação!AR12+Consolidação!AU12+Consolidação!AX12+Consolidação!#REF!,Consolidação!$Q$4,IF(AP10+AW10+BD10+BK10+BR10+BY10+CF10+CM10+CT10+DA10+DH10+DO10+DV10+EC10&lt;=Consolidação!AR12+Consolidação!AU12+Consolidação!AX12+Consolidação!#REF!+Consolidação!BC12,Consolidação!$T$4,IF(AP10+AW10+BD10+BK10+BR10+BY10+CF10+CM10+CT10+DA10+DH10+DO10+DV10+EC10&lt;=Consolidação!AR12+Consolidação!AU12+Consolidação!AX12+Consolidação!#REF!+Consolidação!BC12+Consolidação!BF12,Consolidação!$W$4,IF(AP10+AW10+BD10+BK10+BR10+BY10+CF10+CM10+CT10+DA10+DH10+DO10+DV10+EC10&lt;=Consolidação!AR12+Consolidação!AU12+Consolidação!AX12+Consolidação!#REF!+Consolidação!BC12+Consolidação!BF12+Consolidação!BI12,Consolidação!$Z$4,IF(AP10+AW10+BD10+BK10+BR10+BY10+CF10+CM10+CT10+DA10+DH10+DO10+DV10+EC10&lt;=Consolidação!AR12+Consolidação!AU12+Consolidação!AX12+Consolidação!#REF!+Consolidação!BC12+Consolidação!BF12+Consolidação!BI12+Consolidação!BL12,Consolidação!$AC$4,IF(AP10+AW10+BD10+BK10+BR10+BY10+CF10+CM10+CT10+DA10+DH10+DO10+DV10+EC10&lt;=Consolidação!AR12+Consolidação!AU12+Consolidação!AX12+Consolidação!#REF!+Consolidação!BC12+Consolidação!BF12+Consolidação!BI12+Consolidação!BL12+Consolidação!BO12,Consolidação!$AF$4,IF(AP10+AW10+BD10+BK10+BR10+BY10+CF10+CM10+CT10+DA10+DH10+DO10+DV10+EC10&lt;=Consolidação!AR12+Consolidação!AU12+Consolidação!AX12+Consolidação!#REF!+Consolidação!BC12+Consolidação!BF12+Consolidação!BI12+Consolidação!BL12+Consolidação!BO12+Consolidação!BR12,Consolidação!$AI$4,IF(AP10+AW10+BD10+BK10+BR10+BY10+CF10+CM10+CT10+DA10+DH10+DO10+DV10+EC10&lt;=Consolidação!AR12+Consolidação!AU12+Consolidação!AX12+Consolidação!#REF!+Consolidação!BC12+Consolidação!BF12+Consolidação!BI12+Consolidação!BL12+Consolidação!BO12+Consolidação!BR12+Consolidação!BU12,Consolidação!$AL$4,IF(AP10+AW10+BD10+BK10+BR10+BY10+CF10+CM10+CT10+DA10+DH10+DO10+DV10+EC10&lt;=Consolidação!AR12+Consolidação!AU12+Consolidação!AX12+Consolidação!#REF!+Consolidação!BC12+Consolidação!BF12+Consolidação!BI12+Consolidação!BL12+Consolidação!BO12+Consolidação!BR12+Consolidação!BU12+Consolidação!BX12,Consolidação!$AO$4,IF(AP10+AW10+BD10+BK10+BR10+BY10+CF10+CM10+CT10+DA10+DH10+DO10+DV10+EC10&lt;=Consolidação!AR12+Consolidação!AU12+Consolidação!AX12+Consolidação!#REF!+Consolidação!BC12+Consolidação!BF12+Consolidação!BI12+Consolidação!BL12+Consolidação!BO12+Consolidação!BR12+Consolidação!BU12+Consolidação!BX12+Consolidação!CA12,Consolidação!$AR$4,IF(AP10+AW10+BD10+BK10+BR10+BY10+CF10+CM10+CT10+DA10+DH10+DO10+DV10+EC10&lt;=Consolidação!AR12+Consolidação!AU12+Consolidação!AX12+Consolidação!#REF!+Consolidação!BC12+Consolidação!BF12+Consolidação!BI12+Consolidação!BL12+Consolidação!BO12+Consolidação!BR12+Consolidação!BU12+Consolidação!BX12+Consolidação!CA12+Consolidação!CD12,Consolidação!$AU$4,IF(AND((Consolidação!AR12+Consolidação!AU12+Consolidação!AX12+Consolidação!#REF!+Consolidação!BC12+Consolidação!BF12+Consolidação!BI12+Consolidação!BL12+Consolidação!BO12+Consolidação!BR12+Consolidação!BU12+Consolidação!BX12+Consolidação!CA12+Consolidação!CD12)&gt;0,AP10+AW10+BD10+BK10+BR10+BY10+CF10+CM10+CT10+DA10+DH10+DO10+DV10&lt;Consolidação!AR12+Consolidação!AU12+Consolidação!AX12+Consolidação!#REF!+Consolidação!BC12+Consolidação!BF12+Consolidação!BI12+Consolidação!BL12+Consolidação!BO12+Consolidação!BR12+Consolidação!BU12+Consolidação!BX12+Consolidação!CA12+Consolidação!CD12,AP10+AW10+BD10+BK10+BR10+BY10+CF10+CM10+CT10+DA10+DH10+DO10+DV10+EC10&gt;Consolidação!AR12+Consolidação!AU12+Consolidação!AX12+Consolidação!#REF!+Consolidação!BC12+Consolidação!BF12+Consolidação!BI12+Consolidação!BL12+Consolidação!BO12+Consolidação!BR12+Consolidação!BU12+Consolidação!BX12+Consolidação!CA12+Consolidação!CD12),"CONSUMO PARCIAL","SEM PREVISÃO"))))))))))))))))</f>
        <v/>
      </c>
      <c r="EG10" s="318" t="str">
        <f t="shared" si="19"/>
        <v/>
      </c>
      <c r="EH10" s="270"/>
      <c r="EI10" s="314"/>
      <c r="EJ10" s="315"/>
      <c r="EK10" s="316"/>
      <c r="EL10" s="317" t="str">
        <f>IF(EI10=0,"",IF(AV10+BC10+BJ10+BQ10+BX10+CE10+CL10+CS10+CZ10+DG10+DN10+DU10+EB10+EI10&lt;=Consolidação!AX12,Consolidação!$H$4,IF(AV10+BC10+BJ10+BQ10+BX10+CE10+CL10+CS10+CZ10+DG10+DN10+DU10+EB10+EI10&lt;=Consolidação!AX12+Consolidação!#REF!,Consolidação!$K$4,IF(AV10+BC10+BJ10+BQ10+BX10+CE10+CL10+CS10+CZ10+DG10+DN10+DU10+EB10+EI10&lt;=Consolidação!AX12+Consolidação!#REF!+Consolidação!BC12,Consolidação!$N$4,IF(AV10+BC10+BJ10+BQ10+BX10+CE10+CL10+CS10+CZ10+DG10+DN10+DU10+EB10+EI10&lt;=Consolidação!AX12+Consolidação!#REF!+Consolidação!BC12+Consolidação!BF12,Consolidação!$Q$4,IF(AV10+BC10+BJ10+BQ10+BX10+CE10+CL10+CS10+CZ10+DG10+DN10+DU10+EB10+EI10&lt;=Consolidação!AX12+Consolidação!#REF!+Consolidação!BC12+Consolidação!BF12+Consolidação!BI12,Consolidação!$T$4,IF(AV10+BC10+BJ10+BQ10+BX10+CE10+CL10+CS10+CZ10+DG10+DN10+DU10+EB10+EI10&lt;=Consolidação!AX12+Consolidação!#REF!+Consolidação!BC12+Consolidação!BF12+Consolidação!BI12+Consolidação!BL12,Consolidação!$W$4,IF(AV10+BC10+BJ10+BQ10+BX10+CE10+CL10+CS10+CZ10+DG10+DN10+DU10+EB10+EI10&lt;=Consolidação!AX12+Consolidação!#REF!+Consolidação!BC12+Consolidação!BF12+Consolidação!BI12+Consolidação!BL12+Consolidação!BO12,Consolidação!$Z$4,IF(AV10+BC10+BJ10+BQ10+BX10+CE10+CL10+CS10+CZ10+DG10+DN10+DU10+EB10+EI10&lt;=Consolidação!AX12+Consolidação!#REF!+Consolidação!BC12+Consolidação!BF12+Consolidação!BI12+Consolidação!BL12+Consolidação!BO12+Consolidação!BR12,Consolidação!$AC$4,IF(AV10+BC10+BJ10+BQ10+BX10+CE10+CL10+CS10+CZ10+DG10+DN10+DU10+EB10+EI10&lt;=Consolidação!AX12+Consolidação!#REF!+Consolidação!BC12+Consolidação!BF12+Consolidação!BI12+Consolidação!BL12+Consolidação!BO12+Consolidação!BR12+Consolidação!BU12,Consolidação!$AF$4,IF(AV10+BC10+BJ10+BQ10+BX10+CE10+CL10+CS10+CZ10+DG10+DN10+DU10+EB10+EI10&lt;=Consolidação!AX12+Consolidação!#REF!+Consolidação!BC12+Consolidação!BF12+Consolidação!BI12+Consolidação!BL12+Consolidação!BO12+Consolidação!BR12+Consolidação!BU12+Consolidação!BX12,Consolidação!$AI$4,IF(AV10+BC10+BJ10+BQ10+BX10+CE10+CL10+CS10+CZ10+DG10+DN10+DU10+EB10+EI10&lt;=Consolidação!AX12+Consolidação!#REF!+Consolidação!BC12+Consolidação!BF12+Consolidação!BI12+Consolidação!BL12+Consolidação!BO12+Consolidação!BR12+Consolidação!BU12+Consolidação!BX12+Consolidação!CA12,Consolidação!$AL$4,IF(AV10+BC10+BJ10+BQ10+BX10+CE10+CL10+CS10+CZ10+DG10+DN10+DU10+EB10+EI10&lt;=Consolidação!AX12+Consolidação!#REF!+Consolidação!BC12+Consolidação!BF12+Consolidação!BI12+Consolidação!BL12+Consolidação!BO12+Consolidação!BR12+Consolidação!BU12+Consolidação!BX12+Consolidação!CA12+Consolidação!CD12,Consolidação!$AO$4,IF(AV10+BC10+BJ10+BQ10+BX10+CE10+CL10+CS10+CZ10+DG10+DN10+DU10+EB10+EI10&lt;=Consolidação!AX12+Consolidação!#REF!+Consolidação!BC12+Consolidação!BF12+Consolidação!BI12+Consolidação!BL12+Consolidação!BO12+Consolidação!BR12+Consolidação!BU12+Consolidação!BX12+Consolidação!CA12+Consolidação!CD12+Consolidação!CG12,Consolidação!$AR$4,IF(AV10+BC10+BJ10+BQ10+BX10+CE10+CL10+CS10+CZ10+DG10+DN10+DU10+EB10+EI10&lt;=Consolidação!AX12+Consolidação!#REF!+Consolidação!BC12+Consolidação!BF12+Consolidação!BI12+Consolidação!BL12+Consolidação!BO12+Consolidação!BR12+Consolidação!BU12+Consolidação!BX12+Consolidação!CA12+Consolidação!CD12+Consolidação!CG12+Consolidação!CJ12,Consolidação!$AU$4,IF(AND((Consolidação!AX12+Consolidação!#REF!+Consolidação!BC12+Consolidação!BF12+Consolidação!BI12+Consolidação!BL12+Consolidação!BO12+Consolidação!BR12+Consolidação!BU12+Consolidação!BX12+Consolidação!CA12+Consolidação!CD12+Consolidação!CG12+Consolidação!CJ12)&gt;0,AV10+BC10+BJ10+BQ10+BX10+CE10+CL10+CS10+CZ10+DG10+DN10+DU10+EB10&lt;Consolidação!AX12+Consolidação!#REF!+Consolidação!BC12+Consolidação!BF12+Consolidação!BI12+Consolidação!BL12+Consolidação!BO12+Consolidação!BR12+Consolidação!BU12+Consolidação!BX12+Consolidação!CA12+Consolidação!CD12+Consolidação!CG12+Consolidação!CJ12,AV10+BC10+BJ10+BQ10+BX10+CE10+CL10+CS10+CZ10+DG10+DN10+DU10+EB10+EI10&gt;Consolidação!AX12+Consolidação!#REF!+Consolidação!BC12+Consolidação!BF12+Consolidação!BI12+Consolidação!BL12+Consolidação!BO12+Consolidação!BR12+Consolidação!BU12+Consolidação!BX12+Consolidação!CA12+Consolidação!CD12+Consolidação!CG12+Consolidação!CJ12),"CONSUMO PARCIAL","SEM PREVISÃO"))))))))))))))))</f>
        <v/>
      </c>
      <c r="EM10" s="318" t="str">
        <f t="shared" si="20"/>
        <v/>
      </c>
      <c r="EN10" s="270"/>
      <c r="EO10" s="314"/>
      <c r="EP10" s="315"/>
      <c r="EQ10" s="316"/>
      <c r="ER10" s="317" t="str">
        <f>IF(EO10=0,"",IF(BB10+BI10+BP10+BW10+CD10+CK10+CR10+CY10+DF10+DM10+DT10+EA10+EH10+EO10&lt;=Consolidação!BC12,Consolidação!$H$4,IF(BB10+BI10+BP10+BW10+CD10+CK10+CR10+CY10+DF10+DM10+DT10+EA10+EH10+EO10&lt;=Consolidação!BC12+Consolidação!BF12,Consolidação!$K$4,IF(BB10+BI10+BP10+BW10+CD10+CK10+CR10+CY10+DF10+DM10+DT10+EA10+EH10+EO10&lt;=Consolidação!BC12+Consolidação!BF12+Consolidação!BI12,Consolidação!$N$4,IF(BB10+BI10+BP10+BW10+CD10+CK10+CR10+CY10+DF10+DM10+DT10+EA10+EH10+EO10&lt;=Consolidação!BC12+Consolidação!BF12+Consolidação!BI12+Consolidação!BL12,Consolidação!$Q$4,IF(BB10+BI10+BP10+BW10+CD10+CK10+CR10+CY10+DF10+DM10+DT10+EA10+EH10+EO10&lt;=Consolidação!BC12+Consolidação!BF12+Consolidação!BI12+Consolidação!BL12+Consolidação!BO12,Consolidação!$T$4,IF(BB10+BI10+BP10+BW10+CD10+CK10+CR10+CY10+DF10+DM10+DT10+EA10+EH10+EO10&lt;=Consolidação!BC12+Consolidação!BF12+Consolidação!BI12+Consolidação!BL12+Consolidação!BO12+Consolidação!BR12,Consolidação!$W$4,IF(BB10+BI10+BP10+BW10+CD10+CK10+CR10+CY10+DF10+DM10+DT10+EA10+EH10+EO10&lt;=Consolidação!BC12+Consolidação!BF12+Consolidação!BI12+Consolidação!BL12+Consolidação!BO12+Consolidação!BR12+Consolidação!BU12,Consolidação!$Z$4,IF(BB10+BI10+BP10+BW10+CD10+CK10+CR10+CY10+DF10+DM10+DT10+EA10+EH10+EO10&lt;=Consolidação!BC12+Consolidação!BF12+Consolidação!BI12+Consolidação!BL12+Consolidação!BO12+Consolidação!BR12+Consolidação!BU12+Consolidação!BX12,Consolidação!$AC$4,IF(BB10+BI10+BP10+BW10+CD10+CK10+CR10+CY10+DF10+DM10+DT10+EA10+EH10+EO10&lt;=Consolidação!BC12+Consolidação!BF12+Consolidação!BI12+Consolidação!BL12+Consolidação!BO12+Consolidação!BR12+Consolidação!BU12+Consolidação!BX12+Consolidação!CA12,Consolidação!$AF$4,IF(BB10+BI10+BP10+BW10+CD10+CK10+CR10+CY10+DF10+DM10+DT10+EA10+EH10+EO10&lt;=Consolidação!BC12+Consolidação!BF12+Consolidação!BI12+Consolidação!BL12+Consolidação!BO12+Consolidação!BR12+Consolidação!BU12+Consolidação!BX12+Consolidação!CA12+Consolidação!CD12,Consolidação!$AI$4,IF(BB10+BI10+BP10+BW10+CD10+CK10+CR10+CY10+DF10+DM10+DT10+EA10+EH10+EO10&lt;=Consolidação!BC12+Consolidação!BF12+Consolidação!BI12+Consolidação!BL12+Consolidação!BO12+Consolidação!BR12+Consolidação!BU12+Consolidação!BX12+Consolidação!CA12+Consolidação!CD12+Consolidação!CG12,Consolidação!$AL$4,IF(BB10+BI10+BP10+BW10+CD10+CK10+CR10+CY10+DF10+DM10+DT10+EA10+EH10+EO10&lt;=Consolidação!BC12+Consolidação!BF12+Consolidação!BI12+Consolidação!BL12+Consolidação!BO12+Consolidação!BR12+Consolidação!BU12+Consolidação!BX12+Consolidação!CA12+Consolidação!CD12+Consolidação!CG12+Consolidação!CJ12,Consolidação!$AO$4,IF(BB10+BI10+BP10+BW10+CD10+CK10+CR10+CY10+DF10+DM10+DT10+EA10+EH10+EO10&lt;=Consolidação!BC12+Consolidação!BF12+Consolidação!BI12+Consolidação!BL12+Consolidação!BO12+Consolidação!BR12+Consolidação!BU12+Consolidação!BX12+Consolidação!CA12+Consolidação!CD12+Consolidação!CG12+Consolidação!CJ12+Consolidação!CM12,Consolidação!$AR$4,IF(BB10+BI10+BP10+BW10+CD10+CK10+CR10+CY10+DF10+DM10+DT10+EA10+EH10+EO10&lt;=Consolidação!BC12+Consolidação!BF12+Consolidação!BI12+Consolidação!BL12+Consolidação!BO12+Consolidação!BR12+Consolidação!BU12+Consolidação!BX12+Consolidação!CA12+Consolidação!CD12+Consolidação!CG12+Consolidação!CJ12+Consolidação!CM12+Consolidação!CP12,Consolidação!$AU$4,IF(AND((Consolidação!BC12+Consolidação!BF12+Consolidação!BI12+Consolidação!BL12+Consolidação!BO12+Consolidação!BR12+Consolidação!BU12+Consolidação!BX12+Consolidação!CA12+Consolidação!CD12+Consolidação!CG12+Consolidação!CJ12+Consolidação!CM12+Consolidação!CP12)&gt;0,BB10+BI10+BP10+BW10+CD10+CK10+CR10+CY10+DF10+DM10+DT10+EA10+EH10&lt;Consolidação!BC12+Consolidação!BF12+Consolidação!BI12+Consolidação!BL12+Consolidação!BO12+Consolidação!BR12+Consolidação!BU12+Consolidação!BX12+Consolidação!CA12+Consolidação!CD12+Consolidação!CG12+Consolidação!CJ12+Consolidação!CM12+Consolidação!CP12,BB10+BI10+BP10+BW10+CD10+CK10+CR10+CY10+DF10+DM10+DT10+EA10+EH10+EO10&gt;Consolidação!BC12+Consolidação!BF12+Consolidação!BI12+Consolidação!BL12+Consolidação!BO12+Consolidação!BR12+Consolidação!BU12+Consolidação!BX12+Consolidação!CA12+Consolidação!CD12+Consolidação!CG12+Consolidação!CJ12+Consolidação!CM12+Consolidação!CP12),"CONSUMO PARCIAL","SEM PREVISÃO"))))))))))))))))</f>
        <v/>
      </c>
      <c r="ES10" s="318" t="str">
        <f t="shared" si="21"/>
        <v/>
      </c>
      <c r="ET10" s="270"/>
      <c r="EU10" s="314"/>
      <c r="EV10" s="315"/>
      <c r="EW10" s="316"/>
      <c r="EX10" s="317" t="str">
        <f>IF(EU10=0,"",IF(BH10+BO10+BV10+CC10+CJ10+CQ10+CX10+DE10+DL10+DS10+DZ10+EG10+EN10+EU10&lt;=Consolidação!BI12,Consolidação!$H$4,IF(BH10+BO10+BV10+CC10+CJ10+CQ10+CX10+DE10+DL10+DS10+DZ10+EG10+EN10+EU10&lt;=Consolidação!BI12+Consolidação!BL12,Consolidação!$K$4,IF(BH10+BO10+BV10+CC10+CJ10+CQ10+CX10+DE10+DL10+DS10+DZ10+EG10+EN10+EU10&lt;=Consolidação!BI12+Consolidação!BL12+Consolidação!BO12,Consolidação!$N$4,IF(BH10+BO10+BV10+CC10+CJ10+CQ10+CX10+DE10+DL10+DS10+DZ10+EG10+EN10+EU10&lt;=Consolidação!BI12+Consolidação!BL12+Consolidação!BO12+Consolidação!BR12,Consolidação!$Q$4,IF(BH10+BO10+BV10+CC10+CJ10+CQ10+CX10+DE10+DL10+DS10+DZ10+EG10+EN10+EU10&lt;=Consolidação!BI12+Consolidação!BL12+Consolidação!BO12+Consolidação!BR12+Consolidação!BU12,Consolidação!$T$4,IF(BH10+BO10+BV10+CC10+CJ10+CQ10+CX10+DE10+DL10+DS10+DZ10+EG10+EN10+EU10&lt;=Consolidação!BI12+Consolidação!BL12+Consolidação!BO12+Consolidação!BR12+Consolidação!BU12+Consolidação!BX12,Consolidação!$W$4,IF(BH10+BO10+BV10+CC10+CJ10+CQ10+CX10+DE10+DL10+DS10+DZ10+EG10+EN10+EU10&lt;=Consolidação!BI12+Consolidação!BL12+Consolidação!BO12+Consolidação!BR12+Consolidação!BU12+Consolidação!BX12+Consolidação!CA12,Consolidação!$Z$4,IF(BH10+BO10+BV10+CC10+CJ10+CQ10+CX10+DE10+DL10+DS10+DZ10+EG10+EN10+EU10&lt;=Consolidação!BI12+Consolidação!BL12+Consolidação!BO12+Consolidação!BR12+Consolidação!BU12+Consolidação!BX12+Consolidação!CA12+Consolidação!CD12,Consolidação!$AC$4,IF(BH10+BO10+BV10+CC10+CJ10+CQ10+CX10+DE10+DL10+DS10+DZ10+EG10+EN10+EU10&lt;=Consolidação!BI12+Consolidação!BL12+Consolidação!BO12+Consolidação!BR12+Consolidação!BU12+Consolidação!BX12+Consolidação!CA12+Consolidação!CD12+Consolidação!CG12,Consolidação!$AF$4,IF(BH10+BO10+BV10+CC10+CJ10+CQ10+CX10+DE10+DL10+DS10+DZ10+EG10+EN10+EU10&lt;=Consolidação!BI12+Consolidação!BL12+Consolidação!BO12+Consolidação!BR12+Consolidação!BU12+Consolidação!BX12+Consolidação!CA12+Consolidação!CD12+Consolidação!CG12+Consolidação!CJ12,Consolidação!$AI$4,IF(BH10+BO10+BV10+CC10+CJ10+CQ10+CX10+DE10+DL10+DS10+DZ10+EG10+EN10+EU10&lt;=Consolidação!BI12+Consolidação!BL12+Consolidação!BO12+Consolidação!BR12+Consolidação!BU12+Consolidação!BX12+Consolidação!CA12+Consolidação!CD12+Consolidação!CG12+Consolidação!CJ12+Consolidação!CM12,Consolidação!$AL$4,IF(BH10+BO10+BV10+CC10+CJ10+CQ10+CX10+DE10+DL10+DS10+DZ10+EG10+EN10+EU10&lt;=Consolidação!BI12+Consolidação!BL12+Consolidação!BO12+Consolidação!BR12+Consolidação!BU12+Consolidação!BX12+Consolidação!CA12+Consolidação!CD12+Consolidação!CG12+Consolidação!CJ12+Consolidação!CM12+Consolidação!CP12,Consolidação!$AO$4,IF(BH10+BO10+BV10+CC10+CJ10+CQ10+CX10+DE10+DL10+DS10+DZ10+EG10+EN10+EU10&lt;=Consolidação!BI12+Consolidação!BL12+Consolidação!BO12+Consolidação!BR12+Consolidação!BU12+Consolidação!BX12+Consolidação!CA12+Consolidação!CD12+Consolidação!CG12+Consolidação!CJ12+Consolidação!CM12+Consolidação!CP12+Consolidação!CS12,Consolidação!$AR$4,IF(BH10+BO10+BV10+CC10+CJ10+CQ10+CX10+DE10+DL10+DS10+DZ10+EG10+EN10+EU10&lt;=Consolidação!BI12+Consolidação!BL12+Consolidação!BO12+Consolidação!BR12+Consolidação!BU12+Consolidação!BX12+Consolidação!CA12+Consolidação!CD12+Consolidação!CG12+Consolidação!CJ12+Consolidação!CM12+Consolidação!CP12+Consolidação!CS12+Consolidação!CV12,Consolidação!$AU$4,IF(AND((Consolidação!BI12+Consolidação!BL12+Consolidação!BO12+Consolidação!BR12+Consolidação!BU12+Consolidação!BX12+Consolidação!CA12+Consolidação!CD12+Consolidação!CG12+Consolidação!CJ12+Consolidação!CM12+Consolidação!CP12+Consolidação!CS12+Consolidação!CV12)&gt;0,BH10+BO10+BV10+CC10+CJ10+CQ10+CX10+DE10+DL10+DS10+DZ10+EG10+EN10&lt;Consolidação!BI12+Consolidação!BL12+Consolidação!BO12+Consolidação!BR12+Consolidação!BU12+Consolidação!BX12+Consolidação!CA12+Consolidação!CD12+Consolidação!CG12+Consolidação!CJ12+Consolidação!CM12+Consolidação!CP12+Consolidação!CS12+Consolidação!CV12,BH10+BO10+BV10+CC10+CJ10+CQ10+CX10+DE10+DL10+DS10+DZ10+EG10+EN10+EU10&gt;Consolidação!BI12+Consolidação!BL12+Consolidação!BO12+Consolidação!BR12+Consolidação!BU12+Consolidação!BX12+Consolidação!CA12+Consolidação!CD12+Consolidação!CG12+Consolidação!CJ12+Consolidação!CM12+Consolidação!CP12+Consolidação!CS12+Consolidação!CV12),"CONSUMO PARCIAL","SEM PREVISÃO"))))))))))))))))</f>
        <v/>
      </c>
      <c r="EY10" s="318" t="str">
        <f t="shared" si="22"/>
        <v/>
      </c>
      <c r="EZ10" s="270"/>
      <c r="FA10" s="314"/>
      <c r="FB10" s="315"/>
      <c r="FC10" s="316"/>
      <c r="FD10" s="317" t="str">
        <f>IF(FA10=0,"",IF(BN10+BU10+CB10+CI10+CP10+CW10+DD10+DK10+DR10+DY10+EF10+EM10+ET10+FA10&lt;=Consolidação!BO12,Consolidação!$H$4,IF(BN10+BU10+CB10+CI10+CP10+CW10+DD10+DK10+DR10+DY10+EF10+EM10+ET10+FA10&lt;=Consolidação!BO12+Consolidação!BR12,Consolidação!$K$4,IF(BN10+BU10+CB10+CI10+CP10+CW10+DD10+DK10+DR10+DY10+EF10+EM10+ET10+FA10&lt;=Consolidação!BO12+Consolidação!BR12+Consolidação!BU12,Consolidação!$N$4,IF(BN10+BU10+CB10+CI10+CP10+CW10+DD10+DK10+DR10+DY10+EF10+EM10+ET10+FA10&lt;=Consolidação!BO12+Consolidação!BR12+Consolidação!BU12+Consolidação!BX12,Consolidação!$Q$4,IF(BN10+BU10+CB10+CI10+CP10+CW10+DD10+DK10+DR10+DY10+EF10+EM10+ET10+FA10&lt;=Consolidação!BO12+Consolidação!BR12+Consolidação!BU12+Consolidação!BX12+Consolidação!CA12,Consolidação!$T$4,IF(BN10+BU10+CB10+CI10+CP10+CW10+DD10+DK10+DR10+DY10+EF10+EM10+ET10+FA10&lt;=Consolidação!BO12+Consolidação!BR12+Consolidação!BU12+Consolidação!BX12+Consolidação!CA12+Consolidação!CD12,Consolidação!$W$4,IF(BN10+BU10+CB10+CI10+CP10+CW10+DD10+DK10+DR10+DY10+EF10+EM10+ET10+FA10&lt;=Consolidação!BO12+Consolidação!BR12+Consolidação!BU12+Consolidação!BX12+Consolidação!CA12+Consolidação!CD12+Consolidação!CG12,Consolidação!$Z$4,IF(BN10+BU10+CB10+CI10+CP10+CW10+DD10+DK10+DR10+DY10+EF10+EM10+ET10+FA10&lt;=Consolidação!BO12+Consolidação!BR12+Consolidação!BU12+Consolidação!BX12+Consolidação!CA12+Consolidação!CD12+Consolidação!CG12+Consolidação!CJ12,Consolidação!$AC$4,IF(BN10+BU10+CB10+CI10+CP10+CW10+DD10+DK10+DR10+DY10+EF10+EM10+ET10+FA10&lt;=Consolidação!BO12+Consolidação!BR12+Consolidação!BU12+Consolidação!BX12+Consolidação!CA12+Consolidação!CD12+Consolidação!CG12+Consolidação!CJ12+Consolidação!CM12,Consolidação!$AF$4,IF(BN10+BU10+CB10+CI10+CP10+CW10+DD10+DK10+DR10+DY10+EF10+EM10+ET10+FA10&lt;=Consolidação!BO12+Consolidação!BR12+Consolidação!BU12+Consolidação!BX12+Consolidação!CA12+Consolidação!CD12+Consolidação!CG12+Consolidação!CJ12+Consolidação!CM12+Consolidação!CP12,Consolidação!$AI$4,IF(BN10+BU10+CB10+CI10+CP10+CW10+DD10+DK10+DR10+DY10+EF10+EM10+ET10+FA10&lt;=Consolidação!BO12+Consolidação!BR12+Consolidação!BU12+Consolidação!BX12+Consolidação!CA12+Consolidação!CD12+Consolidação!CG12+Consolidação!CJ12+Consolidação!CM12+Consolidação!CP12+Consolidação!CS12,Consolidação!$AL$4,IF(BN10+BU10+CB10+CI10+CP10+CW10+DD10+DK10+DR10+DY10+EF10+EM10+ET10+FA10&lt;=Consolidação!BO12+Consolidação!BR12+Consolidação!BU12+Consolidação!BX12+Consolidação!CA12+Consolidação!CD12+Consolidação!CG12+Consolidação!CJ12+Consolidação!CM12+Consolidação!CP12+Consolidação!CS12+Consolidação!CV12,Consolidação!$AO$4,IF(BN10+BU10+CB10+CI10+CP10+CW10+DD10+DK10+DR10+DY10+EF10+EM10+ET10+FA10&lt;=Consolidação!BO12+Consolidação!BR12+Consolidação!BU12+Consolidação!BX12+Consolidação!CA12+Consolidação!CD12+Consolidação!CG12+Consolidação!CJ12+Consolidação!CM12+Consolidação!CP12+Consolidação!CS12+Consolidação!CV12+Consolidação!CY12,Consolidação!$AR$4,IF(BN10+BU10+CB10+CI10+CP10+CW10+DD10+DK10+DR10+DY10+EF10+EM10+ET10+FA10&lt;=Consolidação!BO12+Consolidação!BR12+Consolidação!BU12+Consolidação!BX12+Consolidação!CA12+Consolidação!CD12+Consolidação!CG12+Consolidação!CJ12+Consolidação!CM12+Consolidação!CP12+Consolidação!CS12+Consolidação!CV12+Consolidação!CY12+Consolidação!DB12,Consolidação!$AU$4,IF(AND((Consolidação!BO12+Consolidação!BR12+Consolidação!BU12+Consolidação!BX12+Consolidação!CA12+Consolidação!CD12+Consolidação!CG12+Consolidação!CJ12+Consolidação!CM12+Consolidação!CP12+Consolidação!CS12+Consolidação!CV12+Consolidação!CY12+Consolidação!DB12)&gt;0,BN10+BU10+CB10+CI10+CP10+CW10+DD10+DK10+DR10+DY10+EF10+EM10+ET10&lt;Consolidação!BO12+Consolidação!BR12+Consolidação!BU12+Consolidação!BX12+Consolidação!CA12+Consolidação!CD12+Consolidação!CG12+Consolidação!CJ12+Consolidação!CM12+Consolidação!CP12+Consolidação!CS12+Consolidação!CV12+Consolidação!CY12+Consolidação!DB12,BN10+BU10+CB10+CI10+CP10+CW10+DD10+DK10+DR10+DY10+EF10+EM10+ET10+FA10&gt;Consolidação!BO12+Consolidação!BR12+Consolidação!BU12+Consolidação!BX12+Consolidação!CA12+Consolidação!CD12+Consolidação!CG12+Consolidação!CJ12+Consolidação!CM12+Consolidação!CP12+Consolidação!CS12+Consolidação!CV12+Consolidação!CY12+Consolidação!DB12),"CONSUMO PARCIAL","SEM PREVISÃO"))))))))))))))))</f>
        <v/>
      </c>
      <c r="FE10" s="318" t="str">
        <f t="shared" si="23"/>
        <v/>
      </c>
      <c r="FF10" s="270"/>
      <c r="FG10" s="314"/>
      <c r="FH10" s="315"/>
      <c r="FI10" s="316"/>
      <c r="FJ10" s="317" t="str">
        <f>IF(FG10=0,"",IF(BT10+CA10+CH10+CO10+CV10+DC10+DJ10+DQ10+DX10+EE10+EL10+ES10+EZ10+FG10&lt;=Consolidação!BU12,Consolidação!$H$4,IF(BT10+CA10+CH10+CO10+CV10+DC10+DJ10+DQ10+DX10+EE10+EL10+ES10+EZ10+FG10&lt;=Consolidação!BU12+Consolidação!BX12,Consolidação!$K$4,IF(BT10+CA10+CH10+CO10+CV10+DC10+DJ10+DQ10+DX10+EE10+EL10+ES10+EZ10+FG10&lt;=Consolidação!BU12+Consolidação!BX12+Consolidação!CA12,Consolidação!$N$4,IF(BT10+CA10+CH10+CO10+CV10+DC10+DJ10+DQ10+DX10+EE10+EL10+ES10+EZ10+FG10&lt;=Consolidação!BU12+Consolidação!BX12+Consolidação!CA12+Consolidação!CD12,Consolidação!$Q$4,IF(BT10+CA10+CH10+CO10+CV10+DC10+DJ10+DQ10+DX10+EE10+EL10+ES10+EZ10+FG10&lt;=Consolidação!BU12+Consolidação!BX12+Consolidação!CA12+Consolidação!CD12+Consolidação!CG12,Consolidação!$T$4,IF(BT10+CA10+CH10+CO10+CV10+DC10+DJ10+DQ10+DX10+EE10+EL10+ES10+EZ10+FG10&lt;=Consolidação!BU12+Consolidação!BX12+Consolidação!CA12+Consolidação!CD12+Consolidação!CG12+Consolidação!CJ12,Consolidação!$W$4,IF(BT10+CA10+CH10+CO10+CV10+DC10+DJ10+DQ10+DX10+EE10+EL10+ES10+EZ10+FG10&lt;=Consolidação!BU12+Consolidação!BX12+Consolidação!CA12+Consolidação!CD12+Consolidação!CG12+Consolidação!CJ12+Consolidação!CM12,Consolidação!$Z$4,IF(BT10+CA10+CH10+CO10+CV10+DC10+DJ10+DQ10+DX10+EE10+EL10+ES10+EZ10+FG10&lt;=Consolidação!BU12+Consolidação!BX12+Consolidação!CA12+Consolidação!CD12+Consolidação!CG12+Consolidação!CJ12+Consolidação!CM12+Consolidação!CP12,Consolidação!$AC$4,IF(BT10+CA10+CH10+CO10+CV10+DC10+DJ10+DQ10+DX10+EE10+EL10+ES10+EZ10+FG10&lt;=Consolidação!BU12+Consolidação!BX12+Consolidação!CA12+Consolidação!CD12+Consolidação!CG12+Consolidação!CJ12+Consolidação!CM12+Consolidação!CP12+Consolidação!CS12,Consolidação!$AF$4,IF(BT10+CA10+CH10+CO10+CV10+DC10+DJ10+DQ10+DX10+EE10+EL10+ES10+EZ10+FG10&lt;=Consolidação!BU12+Consolidação!BX12+Consolidação!CA12+Consolidação!CD12+Consolidação!CG12+Consolidação!CJ12+Consolidação!CM12+Consolidação!CP12+Consolidação!CS12+Consolidação!CV12,Consolidação!$AI$4,IF(BT10+CA10+CH10+CO10+CV10+DC10+DJ10+DQ10+DX10+EE10+EL10+ES10+EZ10+FG10&lt;=Consolidação!BU12+Consolidação!BX12+Consolidação!CA12+Consolidação!CD12+Consolidação!CG12+Consolidação!CJ12+Consolidação!CM12+Consolidação!CP12+Consolidação!CS12+Consolidação!CV12+Consolidação!CY12,Consolidação!$AL$4,IF(BT10+CA10+CH10+CO10+CV10+DC10+DJ10+DQ10+DX10+EE10+EL10+ES10+EZ10+FG10&lt;=Consolidação!BU12+Consolidação!BX12+Consolidação!CA12+Consolidação!CD12+Consolidação!CG12+Consolidação!CJ12+Consolidação!CM12+Consolidação!CP12+Consolidação!CS12+Consolidação!CV12+Consolidação!CY12+Consolidação!DB12,Consolidação!$AO$4,IF(BT10+CA10+CH10+CO10+CV10+DC10+DJ10+DQ10+DX10+EE10+EL10+ES10+EZ10+FG10&lt;=Consolidação!BU12+Consolidação!BX12+Consolidação!CA12+Consolidação!CD12+Consolidação!CG12+Consolidação!CJ12+Consolidação!CM12+Consolidação!CP12+Consolidação!CS12+Consolidação!CV12+Consolidação!CY12+Consolidação!DB12+Consolidação!DE12,Consolidação!$AR$4,IF(BT10+CA10+CH10+CO10+CV10+DC10+DJ10+DQ10+DX10+EE10+EL10+ES10+EZ10+FG10&lt;=Consolidação!BU12+Consolidação!BX12+Consolidação!CA12+Consolidação!CD12+Consolidação!CG12+Consolidação!CJ12+Consolidação!CM12+Consolidação!CP12+Consolidação!CS12+Consolidação!CV12+Consolidação!CY12+Consolidação!DB12+Consolidação!DE12+Consolidação!DH12,Consolidação!$AU$4,IF(AND((Consolidação!BU12+Consolidação!BX12+Consolidação!CA12+Consolidação!CD12+Consolidação!CG12+Consolidação!CJ12+Consolidação!CM12+Consolidação!CP12+Consolidação!CS12+Consolidação!CV12+Consolidação!CY12+Consolidação!DB12+Consolidação!DE12+Consolidação!DH12)&gt;0,BT10+CA10+CH10+CO10+CV10+DC10+DJ10+DQ10+DX10+EE10+EL10+ES10+EZ10&lt;Consolidação!BU12+Consolidação!BX12+Consolidação!CA12+Consolidação!CD12+Consolidação!CG12+Consolidação!CJ12+Consolidação!CM12+Consolidação!CP12+Consolidação!CS12+Consolidação!CV12+Consolidação!CY12+Consolidação!DB12+Consolidação!DE12+Consolidação!DH12,BT10+CA10+CH10+CO10+CV10+DC10+DJ10+DQ10+DX10+EE10+EL10+ES10+EZ10+FG10&gt;Consolidação!BU12+Consolidação!BX12+Consolidação!CA12+Consolidação!CD12+Consolidação!CG12+Consolidação!CJ12+Consolidação!CM12+Consolidação!CP12+Consolidação!CS12+Consolidação!CV12+Consolidação!CY12+Consolidação!DB12+Consolidação!DE12+Consolidação!DH12),"CONSUMO PARCIAL","SEM PREVISÃO"))))))))))))))))</f>
        <v/>
      </c>
      <c r="FK10" s="318" t="str">
        <f t="shared" si="24"/>
        <v/>
      </c>
      <c r="FL10" s="559"/>
      <c r="FM10" s="550"/>
      <c r="FN10" s="550"/>
      <c r="FO10" s="550"/>
      <c r="FP10" s="550"/>
      <c r="FQ10" s="576"/>
      <c r="FR10" s="569"/>
      <c r="FS10" s="550"/>
      <c r="FT10" s="550"/>
      <c r="FU10" s="550"/>
      <c r="FV10" s="550"/>
      <c r="FW10" s="550"/>
      <c r="FX10" s="545" t="str">
        <f>IF((Consolidação!C12+Consolidação!E12)=(F10+M10+T10+AA10+AH10+AO10+AV10+BC10+BJ10+BQ10+BX10+CE10+CL10+CS10),"ATUALIZADO","DESATUALIZADO")</f>
        <v>DESATUALIZADO</v>
      </c>
    </row>
    <row r="11" spans="1:180" x14ac:dyDescent="0.3">
      <c r="A11" s="313">
        <v>2325</v>
      </c>
      <c r="B11" s="634"/>
      <c r="C11" s="273" t="s">
        <v>1</v>
      </c>
      <c r="D11" s="274"/>
      <c r="E11" s="270"/>
      <c r="F11" s="314"/>
      <c r="G11" s="315"/>
      <c r="H11" s="316"/>
      <c r="I11" s="317" t="str">
        <f>IF(F11=0,"",IF(F11&lt;=Consolidação!H13,Consolidação!H$4,IF(F11&lt;=Consolidação!H13+Consolidação!K13,Consolidação!K$4,IF(F11&lt;=Consolidação!H13+Consolidação!K13+Consolidação!N13,Consolidação!N$4,IF(F11&lt;=Consolidação!H13+Consolidação!K13+Consolidação!N13+Consolidação!Q13,Consolidação!Q$4,IF(F11&lt;=Consolidação!H13+Consolidação!K13+Consolidação!N13+Consolidação!Q13+Consolidação!T13,Consolidação!T$4,IF(F11&lt;=Consolidação!H13+Consolidação!K13+Consolidação!N13+Consolidação!Q13+Consolidação!T13+Consolidação!W13,Consolidação!W$4,IF(F11&lt;=Consolidação!H13+Consolidação!K13+Consolidação!N13+Consolidação!Q13+Consolidação!T13+Consolidação!W13+Consolidação!Z13,Consolidação!Z$4,IF(F11&lt;=Consolidação!H13+Consolidação!K13+Consolidação!N13+Consolidação!Q13+Consolidação!T13+Consolidação!W13+Consolidação!Z13+Consolidação!AC13,Consolidação!AC$4,IF(F11&lt;=Consolidação!H13+Consolidação!K13+Consolidação!N13+Consolidação!Q13+Consolidação!T13+Consolidação!W13+Consolidação!Z13+Consolidação!AC13+Consolidação!AF13,Consolidação!AF$4,IF(F11&lt;=Consolidação!H13+Consolidação!K13+Consolidação!N13+Consolidação!Q13+Consolidação!T13+Consolidação!W13+Consolidação!Z13+Consolidação!AC13+Consolidação!AF13+Consolidação!AI13,Consolidação!AI$4,IF(F11&lt;=Consolidação!H13+Consolidação!K13+Consolidação!N13+Consolidação!Q13+Consolidação!T13+Consolidação!W13+Consolidação!Z13+Consolidação!AC13+Consolidação!AF13+Consolidação!AI13+Consolidação!AL13,Consolidação!AL$4,IF(F11&lt;=Consolidação!H13+Consolidação!K13+Consolidação!N13+Consolidação!Q13+Consolidação!T13+Consolidação!W13+Consolidação!Z13+Consolidação!AC13+Consolidação!AF13+Consolidação!AI13+Consolidação!AL13+Consolidação!AO13,Consolidação!AO$4,IF(F11&lt;=Consolidação!H13+Consolidação!K13+Consolidação!N13+Consolidação!Q13+Consolidação!T13+Consolidação!W13+Consolidação!Z13+Consolidação!AC13+Consolidação!AF13+Consolidação!AI13+Consolidação!AL13+Consolidação!AO13+Consolidação!AR13,Consolidação!AR$4,IF(F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J11" s="318" t="str">
        <f>IF(I11="","",IF(I11="SEM PREVISÃO","û",IF(I11="CONSUMO PARCIAL","û",IF(H11&lt;I11+90,"û","ü"))))</f>
        <v/>
      </c>
      <c r="K11" s="312"/>
      <c r="L11" s="270"/>
      <c r="M11" s="314"/>
      <c r="N11" s="315"/>
      <c r="O11" s="316"/>
      <c r="P11" s="317" t="str">
        <f>IF(M11=0,"",IF(F11+M11&lt;=Consolidação!H13,Consolidação!$H$4,IF(F11+M11&lt;=Consolidação!H13+Consolidação!K13,Consolidação!$K$4,IF(F11+M11&lt;=Consolidação!H13+Consolidação!K13+Consolidação!N13,Consolidação!$N$4,IF(F11+M11&lt;=Consolidação!H13+Consolidação!K13+Consolidação!N13+Consolidação!Q13,Consolidação!$Q$4,IF(F11+M11&lt;=Consolidação!H13+Consolidação!K13+Consolidação!N13+Consolidação!Q13+Consolidação!T13,Consolidação!$T$4,IF(F11+M11&lt;=Consolidação!H13+Consolidação!K13+Consolidação!N13+Consolidação!Q13+Consolidação!T13+Consolidação!W13,Consolidação!$W$4,IF(F11+M11&lt;=Consolidação!H13+Consolidação!K13+Consolidação!N13+Consolidação!Q13+Consolidação!T13+Consolidação!W13+Consolidação!Z13,Consolidação!$Z$4,IF(F11+M11&lt;=Consolidação!H13+Consolidação!K13+Consolidação!N13+Consolidação!Q13+Consolidação!T13+Consolidação!W13+Consolidação!Z13+Consolidação!AC13,Consolidação!$AC$4,IF(F11+M11&lt;=Consolidação!H13+Consolidação!K13+Consolidação!N13+Consolidação!Q13+Consolidação!T13+Consolidação!W13+Consolidação!Z13+Consolidação!AC13+Consolidação!AF13,Consolidação!$AF$4,IF(F11+M11&lt;=Consolidação!H13+Consolidação!K13+Consolidação!N13+Consolidação!Q13+Consolidação!T13+Consolidação!W13+Consolidação!Z13+Consolidação!AC13+Consolidação!AF13+Consolidação!AI13,Consolidação!$AI$4,IF(F11+M11&lt;=Consolidação!H13+Consolidação!K13+Consolidação!N13+Consolidação!Q13+Consolidação!T13+Consolidação!W13+Consolidação!Z13+Consolidação!AC13+Consolidação!AF13+Consolidação!AI13+Consolidação!AL13,Consolidação!$AL$4,IF(F11+M11&lt;=Consolidação!H13+Consolidação!K13+Consolidação!N13+Consolidação!Q13+Consolidação!T13+Consolidação!W13+Consolidação!Z13+Consolidação!AC13+Consolidação!AF13+Consolidação!AI13+Consolidação!AL13+Consolidação!AO13,Consolidação!$AO$4,IF(F11+M11&lt;=Consolidação!H13+Consolidação!K13+Consolidação!N13+Consolidação!Q13+Consolidação!T13+Consolidação!W13+Consolidação!Z13+Consolidação!AC13+Consolidação!AF13+Consolidação!AI13+Consolidação!AL13+Consolidação!AO13+Consolidação!AR13,Consolidação!$AR$4,IF(F11+M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Q11" s="318" t="str">
        <f>IF(P11="","",IF(P11="SEM PREVISÃO","û",IF(P11="CONSUMO PARCIAL","û",IF(O11&lt;P11+90,"û","ü"))))</f>
        <v/>
      </c>
      <c r="R11" s="312"/>
      <c r="S11" s="270"/>
      <c r="T11" s="314"/>
      <c r="U11" s="315"/>
      <c r="V11" s="316"/>
      <c r="W11" s="353" t="str">
        <f>IF(T11=0,"",IF(F11+M11+T11&lt;=Consolidação!H13,Consolidação!$H$4,IF(F11+M11+T11&lt;=Consolidação!H13+Consolidação!K13,Consolidação!$K$4,IF(F11+M11+T11&lt;=Consolidação!H13+Consolidação!K13+Consolidação!N13,Consolidação!$N$4,IF(F11+M11+T11&lt;=Consolidação!H13+Consolidação!K13+Consolidação!N13+Consolidação!Q13,Consolidação!$Q$4,IF(F11+M11+T11&lt;=Consolidação!H13+Consolidação!K13+Consolidação!N13+Consolidação!Q13+Consolidação!T13,Consolidação!$T$4,IF(F11+M11+T11&lt;=Consolidação!H13+Consolidação!K13+Consolidação!N13+Consolidação!Q13+Consolidação!T13+Consolidação!W13,Consolidação!$W$4,IF(F11+M11+T11&lt;=Consolidação!H13+Consolidação!K13+Consolidação!N13+Consolidação!Q13+Consolidação!T13+Consolidação!W13+Consolidação!Z13,Consolidação!$Z$4,IF(F11+M11+T11&lt;=Consolidação!H13+Consolidação!K13+Consolidação!N13+Consolidação!Q13+Consolidação!T13+Consolidação!W13+Consolidação!Z13+Consolidação!AC13,Consolidação!$AC$4,IF(F11+M11+T11&lt;=Consolidação!H13+Consolidação!K13+Consolidação!N13+Consolidação!Q13+Consolidação!T13+Consolidação!W13+Consolidação!Z13+Consolidação!AC13+Consolidação!AF13,Consolidação!$AF$4,IF(F11+M11+T11&lt;=Consolidação!H13+Consolidação!K13+Consolidação!N13+Consolidação!Q13+Consolidação!T13+Consolidação!W13+Consolidação!Z13+Consolidação!AC13+Consolidação!AF13+Consolidação!AI13,Consolidação!$AI$4,IF(F11+M11+T11&lt;=Consolidação!H13+Consolidação!K13+Consolidação!N13+Consolidação!Q13+Consolidação!T13+Consolidação!W13+Consolidação!Z13+Consolidação!AC13+Consolidação!AF13+Consolidação!AI13+Consolidação!AL13,Consolidação!$AL$4,IF(F11+M11+T11&lt;=Consolidação!H13+Consolidação!K13+Consolidação!N13+Consolidação!Q13+Consolidação!T13+Consolidação!W13+Consolidação!Z13+Consolidação!AC13+Consolidação!AF13+Consolidação!AI13+Consolidação!AL13+Consolidação!AO13,Consolidação!$AO$4,IF(F11+M11+T11&lt;=Consolidação!H13+Consolidação!K13+Consolidação!N13+Consolidação!Q13+Consolidação!T13+Consolidação!W13+Consolidação!Z13+Consolidação!AC13+Consolidação!AF13+Consolidação!AI13+Consolidação!AL13+Consolidação!AO13+Consolidação!AR13,Consolidação!$AR$4,IF(F11+M11+T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+M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+T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X11" s="318" t="str">
        <f>IF(W11="","",IF(W11="SEM PREVISÃO","û",IF(W11="CONSUMO PARCIAL","û",IF(V11&lt;W11+90,"û","ü"))))</f>
        <v/>
      </c>
      <c r="Y11" s="312"/>
      <c r="Z11" s="507"/>
      <c r="AA11" s="508"/>
      <c r="AB11" s="509"/>
      <c r="AC11" s="510"/>
      <c r="AD11" s="317" t="str">
        <f>IF(AA11=0,"",IF(F11+M11+T11+AA11&lt;=Consolidação!H13,Consolidação!$H$4,IF(F11+M11+T11+AA11&lt;=Consolidação!H13+Consolidação!K13,Consolidação!$K$4,IF(F11+M11+T11+AA11&lt;=Consolidação!H13+Consolidação!K13+Consolidação!N13,Consolidação!$N$4,IF(F11+M11+T11+AA11&lt;=Consolidação!H13+Consolidação!K13+Consolidação!N13+Consolidação!Q13,Consolidação!$Q$4,IF(F11+M11+T11+AA11&lt;=Consolidação!H13+Consolidação!K13+Consolidação!N13+Consolidação!Q13+Consolidação!T13,Consolidação!$T$4,IF(F11+M11+T11+AA11&lt;=Consolidação!H13+Consolidação!K13+Consolidação!N13+Consolidação!Q13+Consolidação!T13+Consolidação!W13,Consolidação!$W$4,IF(F11+M11+T11+AA11&lt;=Consolidação!H13+Consolidação!K13+Consolidação!N13+Consolidação!Q13+Consolidação!T13+Consolidação!W13+Consolidação!Z13,Consolidação!$Z$4,IF(F11+M11+T11+AA11&lt;=Consolidação!H13+Consolidação!K13+Consolidação!N13+Consolidação!Q13+Consolidação!T13+Consolidação!W13+Consolidação!Z13+Consolidação!AC13,Consolidação!$AC$4,IF(F11+M11+T11+AA11&lt;=Consolidação!H13+Consolidação!K13+Consolidação!N13+Consolidação!Q13+Consolidação!T13+Consolidação!W13+Consolidação!Z13+Consolidação!AC13+Consolidação!AF13,Consolidação!$AF$4,IF(F11+M11+T11+AA11&lt;=Consolidação!H13+Consolidação!K13+Consolidação!N13+Consolidação!Q13+Consolidação!T13+Consolidação!W13+Consolidação!Z13+Consolidação!AC13+Consolidação!AF13+Consolidação!AI13,Consolidação!$AI$4,IF(F11+M11+T11+AA11&lt;=Consolidação!H13+Consolidação!K13+Consolidação!N13+Consolidação!Q13+Consolidação!T13+Consolidação!W13+Consolidação!Z13+Consolidação!AC13+Consolidação!AF13+Consolidação!AI13+Consolidação!AL13,Consolidação!$AL$4,IF(F11+M11+T11+AA11&lt;=Consolidação!H13+Consolidação!K13+Consolidação!N13+Consolidação!Q13+Consolidação!T13+Consolidação!W13+Consolidação!Z13+Consolidação!AC13+Consolidação!AF13+Consolidação!AI13+Consolidação!AL13+Consolidação!AO13,Consolidação!$AO$4,IF(F11+M11+T11+AA11&lt;=Consolidação!H13+Consolidação!K13+Consolidação!N13+Consolidação!Q13+Consolidação!T13+Consolidação!W13+Consolidação!Z13+Consolidação!AC13+Consolidação!AF13+Consolidação!AI13+Consolidação!AL13+Consolidação!AO13+Consolidação!AR13,Consolidação!AR8,IF(F11+M11+T11+AA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+M11+T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+T11+AA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AE11" s="318" t="str">
        <f>IF(AD11="","",IF(AD11="SEM PREVISÃO","û",IF(AD11="CONSUMO PARCIAL","û",IF(AC11&lt;AD11+90,"û","ü"))))</f>
        <v/>
      </c>
      <c r="AF11" s="312"/>
      <c r="AG11" s="507"/>
      <c r="AH11" s="508"/>
      <c r="AI11" s="509"/>
      <c r="AJ11" s="510"/>
      <c r="AK11" s="317" t="str">
        <f>IF(AH11=0,"",IF(F11+M11+T11+AA11+AH11&lt;=Consolidação!H13,Consolidação!$H$4,IF(F11+M11+T11+AA11+AH11&lt;=Consolidação!H13+Consolidação!K13,Consolidação!$K$4,IF(F11+M11+T11+AA11+AH11&lt;=Consolidação!H13+Consolidação!K13+Consolidação!N13,Consolidação!$N$4,IF(F11+M11+T11+AA11+AH11&lt;=Consolidação!H13+Consolidação!K13+Consolidação!N13+Consolidação!Q13,Consolidação!$Q$4,IF(F11+M11+T11+AA11+AH11&lt;=Consolidação!H13+Consolidação!K13+Consolidação!N13+Consolidação!Q13+Consolidação!T13,Consolidação!$T$4,IF(F11+M11+T11+AA11+AH11&lt;=Consolidação!H13+Consolidação!K13+Consolidação!N13+Consolidação!Q13+Consolidação!T13+Consolidação!W13,Consolidação!$W$4,IF(F11+M11+T11+AA11+AH11&lt;=Consolidação!H13+Consolidação!K13+Consolidação!N13+Consolidação!Q13+Consolidação!T13+Consolidação!W13+Consolidação!Z13,Consolidação!$Z$4,IF(F11+M11+T11+AA11+AH11&lt;=Consolidação!H13+Consolidação!K13+Consolidação!N13+Consolidação!Q13+Consolidação!T13+Consolidação!W13+Consolidação!Z13+Consolidação!AC13,Consolidação!$AC$4,IF(F11+M11+T11+AA11+AH11&lt;=Consolidação!H13+Consolidação!K13+Consolidação!N13+Consolidação!Q13+Consolidação!T13+Consolidação!W13+Consolidação!Z13+Consolidação!AC13+Consolidação!AF13,Consolidação!$AF$4,IF(F11+M11+T11+AA11+AH11&lt;=Consolidação!H13+Consolidação!K13+Consolidação!N13+Consolidação!Q13+Consolidação!T13+Consolidação!W13+Consolidação!Z13+Consolidação!AC13+Consolidação!AF13+Consolidação!AI13,Consolidação!$AI$4,IF(F11+M11+T11+AA11+AH11&lt;=Consolidação!H13+Consolidação!K13+Consolidação!N13+Consolidação!Q13+Consolidação!T13+Consolidação!W13+Consolidação!Z13+Consolidação!AC13+Consolidação!AF13+Consolidação!AI13+Consolidação!AL13,Consolidação!$AL$4,IF(F11+M11+T11+AA11+AH11&lt;=Consolidação!H13+Consolidação!K13+Consolidação!N13+Consolidação!Q13+Consolidação!T13+Consolidação!W13+Consolidação!Z13+Consolidação!AC13+Consolidação!AF13+Consolidação!AI13+Consolidação!AL13+Consolidação!AO13,Consolidação!$AO$4,IF(F11+M11+T11+AA11+AH11&lt;=Consolidação!H13+Consolidação!K13+Consolidação!N13+Consolidação!Q13+Consolidação!T13+Consolidação!W13+Consolidação!Z13+Consolidação!AC13+Consolidação!AF13+Consolidação!AI13+Consolidação!AL13+Consolidação!AO13+Consolidação!AR13,Consolidação!$AR$4,IF(F11+M11+T11+AA11+AH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+M11+T11+AA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+T11+AA11+AH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AL11" s="318" t="str">
        <f>IF(AK11="","",IF(AK11="SEM PREVISÃO","û",IF(AK11="CONSUMO PARCIAL","û",IF(AJ11&lt;AK11+90,"û","ü"))))</f>
        <v/>
      </c>
      <c r="AM11" s="312"/>
      <c r="AN11" s="507"/>
      <c r="AO11" s="508"/>
      <c r="AP11" s="509"/>
      <c r="AQ11" s="510"/>
      <c r="AR11" s="317" t="str">
        <f>IF(AO11=0,"",IF(F11+M11+T11+AA11+AH11+AO11&lt;=Consolidação!H13,Consolidação!$H$4,IF(F11+M11+T11+AA11+AH11+AO11&lt;=Consolidação!H13+Consolidação!K13,Consolidação!$K$4,IF(F11+M11+T11+AA11+AH11+AO11&lt;=Consolidação!H13+Consolidação!K13+Consolidação!N13,Consolidação!$N$4,IF(F11+M11+T11+AA11+AH11+AO11&lt;=Consolidação!H13+Consolidação!K13+Consolidação!N13+Consolidação!Q13,Consolidação!$Q$4,IF(F11+M11+T11+AA11+AH11+AO11&lt;=Consolidação!H13+Consolidação!K13+Consolidação!N13+Consolidação!Q13+Consolidação!T13,Consolidação!$T$4,IF(F11+M11+T11+AA11+AH11+AO11&lt;=Consolidação!H13+Consolidação!K13+Consolidação!N13+Consolidação!Q13+Consolidação!T13+Consolidação!W13,Consolidação!$W$4,IF(F11+M11+T11+AA11+AH11+AO11&lt;=Consolidação!H13+Consolidação!K13+Consolidação!N13+Consolidação!Q13+Consolidação!T13+Consolidação!W13+Consolidação!Z13,Consolidação!$Z$4,IF(F11+M11+T11+AA11+AH11+AO11&lt;=Consolidação!H13+Consolidação!K13+Consolidação!N13+Consolidação!Q13+Consolidação!T13+Consolidação!W13+Consolidação!Z13+Consolidação!AC13,Consolidação!$AC$4,IF(F11+M11+T11+AA11+AH11+AO11&lt;=Consolidação!H13+Consolidação!K13+Consolidação!N13+Consolidação!Q13+Consolidação!T13+Consolidação!W13+Consolidação!Z13+Consolidação!AC13+Consolidação!AF13,Consolidação!$AF$4,IF(F11+M11+T11+AA11+AH11+AO11&lt;=Consolidação!H13+Consolidação!K13+Consolidação!N13+Consolidação!Q13+Consolidação!T13+Consolidação!W13+Consolidação!Z13+Consolidação!AC13+Consolidação!AF13+Consolidação!AI13,Consolidação!$AI$4,IF(F11+M11+T11+AA11+AH11+AO11&lt;=Consolidação!H13+Consolidação!K13+Consolidação!N13+Consolidação!Q13+Consolidação!T13+Consolidação!W13+Consolidação!Z13+Consolidação!AC13+Consolidação!AF13+Consolidação!AI13+Consolidação!AL13,Consolidação!$AL$4,IF(F11+M11+T11+AA11+AH11+AO11&lt;=Consolidação!H13+Consolidação!K13+Consolidação!N13+Consolidação!Q13+Consolidação!T13+Consolidação!W13+Consolidação!Z13+Consolidação!AC13+Consolidação!AF13+Consolidação!AI13+Consolidação!AL13+Consolidação!AO13,Consolidação!$AO$4,IF(F11+M11+T11+AA11+AH11+AO11&lt;=Consolidação!H13+Consolidação!K13+Consolidação!N13+Consolidação!Q13+Consolidação!T13+Consolidação!W13+Consolidação!Z13+Consolidação!AC13+Consolidação!AF13+Consolidação!AI13+Consolidação!AL13+Consolidação!AO13+Consolidação!AR13,Consolidação!$AR$4,IF(F11+M11+T11+AA11+AH11+AO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+M11+T11+AA11+AH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+T11+AA11+AH11+AO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AS11" s="318" t="str">
        <f>IF(AR11="","",IF(AR11="SEM PREVISÃO","û",IF(AR11="CONSUMO PARCIAL","û",IF(AQ11&lt;AR11+90,"û","ü"))))</f>
        <v/>
      </c>
      <c r="AT11" s="312"/>
      <c r="AU11" s="507"/>
      <c r="AV11" s="508"/>
      <c r="AW11" s="509"/>
      <c r="AX11" s="510"/>
      <c r="AY11" s="317" t="str">
        <f>IF(AV11=0,"",IF(F11+M11+T11+AA11+AH11+AO11+AV11&lt;=Consolidação!H13,Consolidação!$H$4,IF(F11+M11+T11+AA11+AH11+AO11+AV11&lt;=Consolidação!H13+Consolidação!K13,Consolidação!$K$4,IF(F11+M11+T11+AA11+AH11+AO11+AV11&lt;=Consolidação!H13+Consolidação!K13+Consolidação!N13,Consolidação!$N$4,IF(F11+M11+T11+AA11+AH11+AO11+AV11&lt;=Consolidação!H13+Consolidação!K13+Consolidação!N13+Consolidação!Q13,Consolidação!$Q$4,IF(F11+M11+T11+AA11+AH11+AO11+AV11&lt;=Consolidação!H13+Consolidação!K13+Consolidação!N13+Consolidação!Q13+Consolidação!T13,Consolidação!$T$4,IF(F11+M11+T11+AA11+AH11+AO11+AV11&lt;=Consolidação!H13+Consolidação!K13+Consolidação!N13+Consolidação!Q13+Consolidação!T13+Consolidação!W13,Consolidação!$W$4,IF(F11+M11+T11+AA11+AH11+AO11+AV11&lt;=Consolidação!H13+Consolidação!K13+Consolidação!N13+Consolidação!Q13+Consolidação!T13+Consolidação!W13+Consolidação!Z13,Consolidação!$Z$4,IF(F11+M11+T11+AA11+AH11+AO11+AV11&lt;=Consolidação!H13+Consolidação!K13+Consolidação!N13+Consolidação!Q13+Consolidação!T13+Consolidação!W13+Consolidação!Z13+Consolidação!AC13,Consolidação!$AC$4,IF(F11+M11+T11+AA11+AH11+AO11+AV11&lt;=Consolidação!H13+Consolidação!K13+Consolidação!N13+Consolidação!Q13+Consolidação!T13+Consolidação!W13+Consolidação!Z13+Consolidação!AC13+Consolidação!AF13,Consolidação!$AF$4,IF(F11+M11+T11+AA11+AH11+AO11+AV11&lt;=Consolidação!H13+Consolidação!K13+Consolidação!N13+Consolidação!Q13+Consolidação!T13+Consolidação!W13+Consolidação!Z13+Consolidação!AC13+Consolidação!AF13+Consolidação!AI13,Consolidação!$AI$4,IF(F11+M11+T11+AA11+AH11+AO11+AV11&lt;=Consolidação!H13+Consolidação!K13+Consolidação!N13+Consolidação!Q13+Consolidação!T13+Consolidação!W13+Consolidação!Z13+Consolidação!AC13+Consolidação!AF13+Consolidação!AI13+Consolidação!AL13,Consolidação!$AL$4,IF(F11+M11+T11+AA11+AH11+AO11+AV11&lt;=Consolidação!H13+Consolidação!K13+Consolidação!N13+Consolidação!Q13+Consolidação!T13+Consolidação!W13+Consolidação!Z13+Consolidação!AC13+Consolidação!AF13+Consolidação!AI13+Consolidação!AL13+Consolidação!AO13,Consolidação!$AO$4,IF(F11+M11+T11+AA11+AH11+AO11+AV11&lt;=Consolidação!H13+Consolidação!K13+Consolidação!N13+Consolidação!Q13+Consolidação!T13+Consolidação!W13+Consolidação!Z13+Consolidação!AC13+Consolidação!AF13+Consolidação!AI13+Consolidação!AL13+Consolidação!AO13+Consolidação!AR13,Consolidação!$AR$4,IF(F11+M11+T11+AA11+AH11+AO11+AV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+M11+T11+AA11+AH11+AO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+T11+AA11+AH11+AO11+AV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AZ11" s="318" t="str">
        <f>IF(AY11="","",IF(AY11="SEM PREVISÃO","û",IF(AY11="CONSUMO PARCIAL","û",IF(AX11&lt;AY11+90,"û","ü"))))</f>
        <v/>
      </c>
      <c r="BA11" s="312"/>
      <c r="BB11" s="507"/>
      <c r="BC11" s="508"/>
      <c r="BD11" s="509"/>
      <c r="BE11" s="510"/>
      <c r="BF11" s="317" t="str">
        <f>IF(BC11=0,"",IF(F11+M11+T11+AA11+AH11+AO11+AV11+BC11&lt;=Consolidação!H13,Consolidação!$H$4,IF(F11+M11+T11+AA11+AH11+AO11+AV11+BC11&lt;=Consolidação!H13+Consolidação!K13,Consolidação!$K$4,IF(F11+M11+T11+AA11+AH11+AO11+AV11+BC11&lt;=Consolidação!H13+Consolidação!K13+Consolidação!N13,Consolidação!$N$4,IF(F11+M11+T11+AA11+AH11+AO11+AV11+BC11&lt;=Consolidação!H13+Consolidação!K13+Consolidação!N13+Consolidação!Q13,Consolidação!$Q$4,IF(F11+M11+T11+AA11+AH11+AO11+AV11+BC11&lt;=Consolidação!H13+Consolidação!K13+Consolidação!N13+Consolidação!Q13+Consolidação!T13,Consolidação!$T$4,IF(F11+M11+T11+AA11+AH11+AO11+AV11+BC11&lt;=Consolidação!H13+Consolidação!K13+Consolidação!N13+Consolidação!Q13+Consolidação!T13+Consolidação!W13,Consolidação!$W$4,IF(F11+M11+T11+AA11+AH11+AO11+AV11+BC11&lt;=Consolidação!H13+Consolidação!K13+Consolidação!N13+Consolidação!Q13+Consolidação!T13+Consolidação!W13+Consolidação!Z13,Consolidação!$Z$4,IF(F11+M11+T11+AA11+AH11+AO11+AV11+BC11&lt;=Consolidação!H13+Consolidação!K13+Consolidação!N13+Consolidação!Q13+Consolidação!T13+Consolidação!W13+Consolidação!Z13+Consolidação!AC13,Consolidação!$AC$4,IF(F11+M11+T11+AA11+AH11+AO11+AV11+BC11&lt;=Consolidação!H13+Consolidação!K13+Consolidação!N13+Consolidação!Q13+Consolidação!T13+Consolidação!W13+Consolidação!Z13+Consolidação!AC13+Consolidação!AF13,Consolidação!$AF$4,IF(F11+M11+T11+AA11+AH11+AO11+AV11+BC11&lt;=Consolidação!H13+Consolidação!K13+Consolidação!N13+Consolidação!Q13+Consolidação!T13+Consolidação!W13+Consolidação!Z13+Consolidação!AC13+Consolidação!AF13+Consolidação!AI13,Consolidação!$AI$4,IF(F11+M11+T11+AA11+AH11+AO11+AV11+BC11&lt;=Consolidação!H13+Consolidação!K13+Consolidação!N13+Consolidação!Q13+Consolidação!T13+Consolidação!W13+Consolidação!Z13+Consolidação!AC13+Consolidação!AF13+Consolidação!AI13+Consolidação!AL13,Consolidação!$AL$4,IF(F11+M11+T11+AA11+AH11+AO11+AV11+BC11&lt;=Consolidação!H13+Consolidação!K13+Consolidação!N13+Consolidação!Q13+Consolidação!T13+Consolidação!W13+Consolidação!Z13+Consolidação!AC13+Consolidação!AF13+Consolidação!AI13+Consolidação!AL13+Consolidação!AO13,Consolidação!$AO$4,IF(F11+M11+T11+AA11+AH11+AO11+AV11+BC11&lt;=Consolidação!H13+Consolidação!K13+Consolidação!N13+Consolidação!Q13+Consolidação!T13+Consolidação!W13+Consolidação!Z13+Consolidação!AC13+Consolidação!AF13+Consolidação!AI13+Consolidação!AL13+Consolidação!AO13+Consolidação!AR13,Consolidação!$AR$4,IF(F11+M11+T11+AA11+AH11+AO11+AV11+BC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+M11+T11+AA11+AH11+AO11+AV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+T11+AA11+AH11+AO11+AV11+BC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BG11" s="318" t="str">
        <f>IF(BF11="","",IF(BF11="SEM PREVISÃO","û",IF(BF11="CONSUMO PARCIAL","û",IF(BE11&lt;BF11+90,"û","ü"))))</f>
        <v/>
      </c>
      <c r="BH11" s="312"/>
      <c r="BI11" s="507"/>
      <c r="BJ11" s="508"/>
      <c r="BK11" s="509"/>
      <c r="BL11" s="510"/>
      <c r="BM11" s="317" t="str">
        <f>IF(BJ11=0,"",IF(F11+M11+T11+AA11+AH11+AO11+AV11+BC11+BJ11&lt;=Consolidação!H13,Consolidação!$H$4,IF(F11+M11+T11+AA11+AH11+AO11+AV11+BC11+BJ11&lt;=Consolidação!H13+Consolidação!K13,Consolidação!$K$4,IF(F11+M11+T11+AA11+AH11+AO11+AV11+BC11+BJ11&lt;=Consolidação!H13+Consolidação!K13+Consolidação!N13,Consolidação!$N$4,IF(F11+M11+T11+AA11+AH11+AO11+AV11+BC11+BJ11&lt;=Consolidação!H13+Consolidação!K13+Consolidação!N13+Consolidação!Q13,Consolidação!$Q$4,IF(F11+M11+T11+AA11+AH11+AO11+AV11+BC11+BJ11&lt;=Consolidação!H13+Consolidação!K13+Consolidação!N13+Consolidação!Q13+Consolidação!T13,Consolidação!$T$4,IF(F11+M11+T11+AA11+AH11+AO11+AV11+BC11+BJ11&lt;=Consolidação!H13+Consolidação!K13+Consolidação!N13+Consolidação!Q13+Consolidação!T13+Consolidação!W13,Consolidação!$W$4,IF(F11+M11+T11+AA11+AH11+AO11+AV11+BC11+BJ11&lt;=Consolidação!H13+Consolidação!K13+Consolidação!N13+Consolidação!Q13+Consolidação!T13+Consolidação!W13+Consolidação!Z13,Consolidação!$Z$4,IF(F11+M11+T11+AA11+AH11+AO11+AV11+BC11+BJ11&lt;=Consolidação!H13+Consolidação!K13+Consolidação!N13+Consolidação!Q13+Consolidação!T13+Consolidação!W13+Consolidação!Z13+Consolidação!AC13,Consolidação!$AC$4,IF(F11+M11+T11+AA11+AH11+AO11+AV11+BC11+BJ11&lt;=Consolidação!H13+Consolidação!K13+Consolidação!N13+Consolidação!Q13+Consolidação!T13+Consolidação!W13+Consolidação!Z13+Consolidação!AC13+Consolidação!AF13,Consolidação!$AF$4,IF(F11+M11+T11+AA11+AH11+AO11+AV11+BC11+BJ11&lt;=Consolidação!H13+Consolidação!K13+Consolidação!N13+Consolidação!Q13+Consolidação!T13+Consolidação!W13+Consolidação!Z13+Consolidação!AC13+Consolidação!AF13+Consolidação!AI13,Consolidação!$AI$4,IF(F11+M11+T11+AA11+AH11+AO11+AV11+BC11+BJ11&lt;=Consolidação!H13+Consolidação!K13+Consolidação!N13+Consolidação!Q13+Consolidação!T13+Consolidação!W13+Consolidação!Z13+Consolidação!AC13+Consolidação!AF13+Consolidação!AI13+Consolidação!AL13,Consolidação!$AL$4,IF(F11+M11+T11+AA11+AH11+AO11+AV11+BC11+BJ11&lt;=Consolidação!H13+Consolidação!K13+Consolidação!N13+Consolidação!Q13+Consolidação!T13+Consolidação!W13+Consolidação!Z13+Consolidação!AC13+Consolidação!AF13+Consolidação!AI13+Consolidação!AL13+Consolidação!AO13,Consolidação!$AO$4,IF(F11+M11+T11+AA11+AH11+AO11+AV11+BC11+BJ11&lt;=Consolidação!H13+Consolidação!K13+Consolidação!N13+Consolidação!Q13+Consolidação!T13+Consolidação!W13+Consolidação!Z13+Consolidação!AC13+Consolidação!AF13+Consolidação!AI13+Consolidação!AL13+Consolidação!AO13+Consolidação!AR13,Consolidação!$AR$4,IF(F11+M11+T11+AA11+AH11+AO11+AV11+BC11+BJ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+M11+T11+AA11+AH11+AO11+AV11+BC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+T11+AA11+AH11+AO11+AV11+BC11+BJ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BN11" s="318" t="str">
        <f>IF(BM11="","",IF(BM11="SEM PREVISÃO","û",IF(BM11="CONSUMO PARCIAL","û",IF(BL11&lt;BM11+90,"û","ü"))))</f>
        <v/>
      </c>
      <c r="BO11" s="312"/>
      <c r="BP11" s="507"/>
      <c r="BQ11" s="508"/>
      <c r="BR11" s="509"/>
      <c r="BS11" s="510"/>
      <c r="BT11" s="317" t="str">
        <f>IF(BQ11=0,"",IF(F11+M11+T11+AA11+AH11+AO11+AV11+BC11+BJ11+BQ11&lt;=Consolidação!H13,Consolidação!$H$4,IF(F11+M11+T11+AA11+AH11+AO11+AV11+BC11+BJ11+BQ11&lt;=Consolidação!H13+Consolidação!K13,Consolidação!$K$4,IF(F11+M11+T11+AA11+AH11+AO11+AV11+BC11+BJ11+BQ11&lt;=Consolidação!H13+Consolidação!K13+Consolidação!N13,Consolidação!$N$4,IF(F11+M11+T11+AA11+AH11+AO11+AV11+BC11+BJ11+BQ11&lt;=Consolidação!H13+Consolidação!K13+Consolidação!N13+Consolidação!Q13,Consolidação!$Q$4,IF(F11+M11+T11+AA11+AH11+AO11+AV11+BC11+BJ11+BQ11&lt;=Consolidação!H13+Consolidação!K13+Consolidação!N13+Consolidação!Q13+Consolidação!T13,Consolidação!$T$4,IF(F11+M11+T11+AA11+AH11+AO11+AV11+BC11+BJ11+BQ11&lt;=Consolidação!H13+Consolidação!K13+Consolidação!N13+Consolidação!Q13+Consolidação!T13+Consolidação!W13,Consolidação!$W$4,IF(F11+M11+T11+AA11+AH11+AO11+AV11+BC11+BJ11+BQ11&lt;=Consolidação!H13+Consolidação!K13+Consolidação!N13+Consolidação!Q13+Consolidação!T13+Consolidação!W13+Consolidação!Z13,Consolidação!$Z$4,IF(F11+M11+T11+AA11+AH11+AO11+AV11+BC11+BJ11+BQ11&lt;=Consolidação!H13+Consolidação!K13+Consolidação!N13+Consolidação!Q13+Consolidação!T13+Consolidação!W13+Consolidação!Z13+Consolidação!AC13,Consolidação!$AC$4,IF(F11+M11+T11+AA11+AH11+AO11+AV11+BC11+BJ11+BQ11&lt;=Consolidação!H13+Consolidação!K13+Consolidação!N13+Consolidação!Q13+Consolidação!T13+Consolidação!W13+Consolidação!Z13+Consolidação!AC13+Consolidação!AF13,Consolidação!$AF$4,IF(F11+M11+T11+AA11+AH11+AO11+AV11+BC11+BJ11+BQ11&lt;=Consolidação!H13+Consolidação!K13+Consolidação!N13+Consolidação!Q13+Consolidação!T13+Consolidação!W13+Consolidação!Z13+Consolidação!AC13+Consolidação!AF13+Consolidação!AI13,Consolidação!$AI$4,IF(F11+M11+T11+AA11+AH11+AO11+AV11+BC11+BJ11+BQ11&lt;=Consolidação!H13+Consolidação!K13+Consolidação!N13+Consolidação!Q13+Consolidação!T13+Consolidação!W13+Consolidação!Z13+Consolidação!AC13+Consolidação!AF13+Consolidação!AI13+Consolidação!AL13,Consolidação!$AL$4,IF(F11+M11+T11+AA11+AH11+AO11+AV11+BC11+BJ11+BQ11&lt;=Consolidação!H13+Consolidação!K13+Consolidação!N13+Consolidação!Q13+Consolidação!T13+Consolidação!W13+Consolidação!Z13+Consolidação!AC13+Consolidação!AF13+Consolidação!AI13+Consolidação!AL13+Consolidação!AO13,Consolidação!$AO$4,IF(F11+M11+T11+AA11+AH11+AO11+AV11+BC11+BJ11+BQ11&lt;=Consolidação!H13+Consolidação!K13+Consolidação!N13+Consolidação!Q13+Consolidação!T13+Consolidação!W13+Consolidação!Z13+Consolidação!AC13+Consolidação!AF13+Consolidação!AI13+Consolidação!AL13+Consolidação!AO13+Consolidação!AR13,Consolidação!$AR$4,IF(F11+M11+T11+AA11+AH11+AO11+AV11+BC11+BJ11+BQ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+M11+T11+AA11+AH11+AO11+AV11+BC11+BJ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+T11+AA11+AH11+AO11+AV11+BC11+BJ11+BQ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BU11" s="318" t="str">
        <f>IF(BT11="","",IF(BT11="SEM PREVISÃO","û",IF(BT11="CONSUMO PARCIAL","û",IF(BS11&lt;BT11+90,"û","ü"))))</f>
        <v/>
      </c>
      <c r="BV11" s="312"/>
      <c r="BW11" s="507"/>
      <c r="BX11" s="508"/>
      <c r="BY11" s="509"/>
      <c r="BZ11" s="510"/>
      <c r="CA11" s="317" t="str">
        <f>IF(BX11=0,"",IF(F11+M11+T11+AA11+AH11+AO11+AV11+BC11+BJ11+BQ11+BX11&lt;=Consolidação!H13,Consolidação!$H$4,IF(F11+M11+T11+AA11+AH11+AO11+AV11+BC11+BJ11+BQ11+BX11&lt;=Consolidação!H13+Consolidação!K13,Consolidação!$K$4,IF(F11+M11+T11+AA11+AH11+AO11+AV11+BC11+BJ11+BQ11+BX11&lt;=Consolidação!H13+Consolidação!K13+Consolidação!N13,Consolidação!$N$4,IF(F11+M11+T11+AA11+AH11+AO11+AV11+BC11+BJ11+BQ11+BX11&lt;=Consolidação!H13+Consolidação!K13+Consolidação!N13+Consolidação!Q13,Consolidação!$Q$4,IF(F11+M11+T11+AA11+AH11+AO11+AV11+BC11+BJ11+BQ11+BX11&lt;=Consolidação!H13+Consolidação!K13+Consolidação!N13+Consolidação!Q13+Consolidação!T13,Consolidação!$T$4,IF(F11+M11+T11+AA11+AH11+AO11+AV11+BC11+BJ11+BQ11+BX11&lt;=Consolidação!H13+Consolidação!K13+Consolidação!N13+Consolidação!Q13+Consolidação!T13+Consolidação!W13,Consolidação!$W$4,IF(F11+M11+T11+AA11+AH11+AO11+AV11+BC11+BJ11+BQ11+BX11&lt;=Consolidação!H13+Consolidação!K13+Consolidação!N13+Consolidação!Q13+Consolidação!T13+Consolidação!W13+Consolidação!Z13,Consolidação!$Z$4,IF(F11+M11+T11+AA11+AH11+AO11+AV11+BC11+BJ11+BQ11+BX11&lt;=Consolidação!H13+Consolidação!K13+Consolidação!N13+Consolidação!Q13+Consolidação!T13+Consolidação!W13+Consolidação!Z13+Consolidação!AC13,Consolidação!$AC$4,IF(F11+M11+T11+AA11+AH11+AO11+AV11+BC11+BJ11+BQ11+BX11&lt;=Consolidação!H13+Consolidação!K13+Consolidação!N13+Consolidação!Q13+Consolidação!T13+Consolidação!W13+Consolidação!Z13+Consolidação!AC13+Consolidação!AF13,Consolidação!$AF$4,IF(F11+M11+T11+AA11+AH11+AO11+AV11+BC11+BJ11+BQ11+BX11&lt;=Consolidação!H13+Consolidação!K13+Consolidação!N13+Consolidação!Q13+Consolidação!T13+Consolidação!W13+Consolidação!Z13+Consolidação!AC13+Consolidação!AF13+Consolidação!AI13,Consolidação!$AI$4,IF(F11+M11+T11+AA11+AH11+AO11+AV11+BC11+BJ11+BQ11+BX11&lt;=Consolidação!H13+Consolidação!K13+Consolidação!N13+Consolidação!Q13+Consolidação!T13+Consolidação!W13+Consolidação!Z13+Consolidação!AC13+Consolidação!AF13+Consolidação!AI13+Consolidação!AL13,Consolidação!$AL$4,IF(F11+M11+T11+AA11+AH11+AO11+AV11+BC11+BJ11+BQ11+BX11&lt;=Consolidação!H13+Consolidação!K13+Consolidação!N13+Consolidação!Q13+Consolidação!T13+Consolidação!W13+Consolidação!Z13+Consolidação!AC13+Consolidação!AF13+Consolidação!AI13+Consolidação!AL13+Consolidação!AO13,Consolidação!$AO$4,IF(F11+M11+T11+AA11+AH11+AO11+AV11+BC11+BJ11+BQ11+BX11&lt;=Consolidação!H13+Consolidação!K13+Consolidação!N13+Consolidação!Q13+Consolidação!T13+Consolidação!W13+Consolidação!Z13+Consolidação!AC13+Consolidação!AF13+Consolidação!AI13+Consolidação!AL13+Consolidação!AO13+Consolidação!AR13,Consolidação!$AR$4,IF(F11+M11+T11+AA11+AH11+AO11+AV11+BC11+BJ11+BQ11+BX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+M11+T11+AA11+AH11+AO11+AV11+BC11+BJ11+BQ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+T11+AA11+AH11+AO11+AV11+BC11+BJ11+BQ11+BX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CB11" s="318" t="str">
        <f>IF(CA11="","",IF(CA11="SEM PREVISÃO","û",IF(CA11="CONSUMO PARCIAL","û",IF(BZ11&lt;CA11+90,"û","ü"))))</f>
        <v/>
      </c>
      <c r="CC11" s="312"/>
      <c r="CD11" s="507"/>
      <c r="CE11" s="508"/>
      <c r="CF11" s="509"/>
      <c r="CG11" s="510"/>
      <c r="CH11" s="317" t="str">
        <f>IF(CE11=0,"",IF(F11+M11+T11+AA11+AH11+AO11+AV11+BC11+BJ11+BQ11+BX11+CE11&lt;=Consolidação!H13,Consolidação!$H$4,IF(F11+M11+T11+AA11+AH11+AO11+AV11+BC11+BJ11+BQ11+BX11+CE11&lt;=Consolidação!H13+Consolidação!K13,Consolidação!$K$4,IF(F11+M11+T11+AA11+AH11+AO11+AV11+BC11+BJ11+BQ11+BX11+CE11&lt;=Consolidação!H13+Consolidação!K13+Consolidação!N13,Consolidação!$N$4,IF(F11+M11+T11+AA11+AH11+AO11+AV11+BC11+BJ11+BQ11+BX11+CE11&lt;=Consolidação!H13+Consolidação!K13+Consolidação!N13+Consolidação!Q13,Consolidação!$Q$4,IF(F11+M11+T11+AA11+AH11+AO11+AV11+BC11+BJ11+BQ11+BX11+CE11&lt;=Consolidação!H13+Consolidação!K13+Consolidação!N13+Consolidação!Q13+Consolidação!T13,Consolidação!$T$4,IF(F11+M11+T11+AA11+AH11+AO11+AV11+BC11+BJ11+BQ11+BX11+CE11&lt;=Consolidação!H13+Consolidação!K13+Consolidação!N13+Consolidação!Q13+Consolidação!T13+Consolidação!W13,Consolidação!$W$4,IF(F11+M11+T11+AA11+AH11+AO11+AV11+BC11+BJ11+BQ11+BX11+CE11&lt;=Consolidação!H13+Consolidação!K13+Consolidação!N13+Consolidação!Q13+Consolidação!T13+Consolidação!W13+Consolidação!Z13,Consolidação!$Z$4,IF(F11+M11+T11+AA11+AH11+AO11+AV11+BC11+BJ11+BQ11+BX11+CE11&lt;=Consolidação!H13+Consolidação!K13+Consolidação!N13+Consolidação!Q13+Consolidação!T13+Consolidação!W13+Consolidação!Z13+Consolidação!AC13,Consolidação!$AC$4,IF(F11+M11+T11+AA11+AH11+AO11+AV11+BC11+BJ11+BQ11+BX11+CE11&lt;=Consolidação!H13+Consolidação!K13+Consolidação!N13+Consolidação!Q13+Consolidação!T13+Consolidação!W13+Consolidação!Z13+Consolidação!AC13+Consolidação!AF13,Consolidação!$AF$4,IF(F11+M11+T11+AA11+AH11+AO11+AV11+BC11+BJ11+BQ11+BX11+CE11&lt;=Consolidação!H13+Consolidação!K13+Consolidação!N13+Consolidação!Q13+Consolidação!T13+Consolidação!W13+Consolidação!Z13+Consolidação!AC13+Consolidação!AF13+Consolidação!AI13,Consolidação!$AI$4,IF(F11+M11+T11+AA11+AH11+AO11+AV11+BC11+BJ11+BQ11+BX11+CE11&lt;=Consolidação!H13+Consolidação!K13+Consolidação!N13+Consolidação!Q13+Consolidação!T13+Consolidação!W13+Consolidação!Z13+Consolidação!AC13+Consolidação!AF13+Consolidação!AI13+Consolidação!AL13,Consolidação!$AL$4,IF(F11+M11+T11+AA11+AH11+AO11+AV11+BC11+BJ11+BQ11+BX11+CE11&lt;=Consolidação!H13+Consolidação!K13+Consolidação!N13+Consolidação!Q13+Consolidação!T13+Consolidação!W13+Consolidação!Z13+Consolidação!AC13+Consolidação!AF13+Consolidação!AI13+Consolidação!AL13+Consolidação!AO13,Consolidação!$AO$4,IF(F11+M11+T11+AA11+AH11+AO11+AV11+BC11+BJ11+BQ11+BX11+CE11&lt;=Consolidação!H13+Consolidação!K13+Consolidação!N13+Consolidação!Q13+Consolidação!T13+Consolidação!W13+Consolidação!Z13+Consolidação!AC13+Consolidação!AF13+Consolidação!AI13+Consolidação!AL13+Consolidação!AO13+Consolidação!AR13,Consolidação!$AR$4,IF(F11+M11+T11+AA11+AH11+AO11+AV11+BC11+BJ11+BQ11+BX11+CE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+M11+T11+AA11+AH11+AO11+AV11+BC11+BJ11+BQ11+BX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+T11+AA11+AH11+AO11+AV11+BC11+BJ11+BQ11+BX11+CE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CI11" s="318" t="str">
        <f>IF(CH11="","",IF(CH11="SEM PREVISÃO","û",IF(CH11="CONSUMO PARCIAL","û",IF(CG11&lt;CH11+90,"û","ü"))))</f>
        <v/>
      </c>
      <c r="CJ11" s="312"/>
      <c r="CK11" s="507"/>
      <c r="CL11" s="508"/>
      <c r="CM11" s="509"/>
      <c r="CN11" s="510"/>
      <c r="CO11" s="317" t="str">
        <f>IF(CL11=0,"",IF(F11+M11+T11+AA11+AH11+AO11+AV11+BC11+BJ11+BQ11+BX11+CE11+CL11&lt;=Consolidação!H13,Consolidação!$H$4,IF(F11+M11+T11+AA11+AH11+AO11+AV11+BC11+BJ11+BQ11+BX11+CE11+CL11&lt;=Consolidação!H13+Consolidação!K13,Consolidação!$K$4,IF(F11+M11+T11+AA11+AH11+AO11+AV11+BC11+BJ11+BQ11+BX11+CE11+CL11&lt;=Consolidação!H13+Consolidação!K13+Consolidação!N13,Consolidação!$N$4,IF(F11+M11+T11+AA11+AH11+AO11+AV11+BC11+BJ11+BQ11+BX11+CE11+CL11&lt;=Consolidação!H13+Consolidação!K13+Consolidação!N13+Consolidação!Q13,Consolidação!$Q$4,IF(F11+M11+T11+AA11+AH11+AO11+AV11+BC11+BJ11+BQ11+BX11+CE11+CL11&lt;=Consolidação!H13+Consolidação!K13+Consolidação!N13+Consolidação!Q13+Consolidação!T13,Consolidação!$T$4,IF(F11+M11+T11+AA11+AH11+AO11+AV11+BC11+BJ11+BQ11+BX11+CE11+CL11&lt;=Consolidação!H13+Consolidação!K13+Consolidação!N13+Consolidação!Q13+Consolidação!T13+Consolidação!W13,Consolidação!$W$4,IF(F11+M11+T11+AA11+AH11+AO11+AV11+BC11+BJ11+BQ11+BX11+CE11+CL11&lt;=Consolidação!H13+Consolidação!K13+Consolidação!N13+Consolidação!Q13+Consolidação!T13+Consolidação!W13+Consolidação!Z13,Consolidação!$Z$4,IF(F11+M11+T11+AA11+AH11+AO11+AV11+BC11+BJ11+BQ11+BX11+CE11+CL11&lt;=Consolidação!H13+Consolidação!K13+Consolidação!N13+Consolidação!Q13+Consolidação!T13+Consolidação!W13+Consolidação!Z13+Consolidação!AC13,Consolidação!$AC$4,IF(F11+M11+T11+AA11+AH11+AO11+AV11+BC11+BJ11+BQ11+BX11+CE11+CL11&lt;=Consolidação!H13+Consolidação!K13+Consolidação!N13+Consolidação!Q13+Consolidação!T13+Consolidação!W13+Consolidação!Z13+Consolidação!AC13+Consolidação!AF13,Consolidação!$AF$4,IF(F11+M11+T11+AA11+AH11+AO11+AV11+BC11+BJ11+BQ11+BX11+CE11+CL11&lt;=Consolidação!H13+Consolidação!K13+Consolidação!N13+Consolidação!Q13+Consolidação!T13+Consolidação!W13+Consolidação!Z13+Consolidação!AC13+Consolidação!AF13+Consolidação!AI13,Consolidação!$AI$4,IF(F11+M11+T11+AA11+AH11+AO11+AV11+BC11+BJ11+BQ11+BX11+CE11+CL11&lt;=Consolidação!H13+Consolidação!K13+Consolidação!N13+Consolidação!Q13+Consolidação!T13+Consolidação!W13+Consolidação!Z13+Consolidação!AC13+Consolidação!AF13+Consolidação!AI13+Consolidação!AL13,Consolidação!$AL$4,IF(F11+M11+T11+AA11+AH11+AO11+AV11+BC11+BJ11+BQ11+BX11+CE11+CL11&lt;=Consolidação!H13+Consolidação!K13+Consolidação!N13+Consolidação!Q13+Consolidação!T13+Consolidação!W13+Consolidação!Z13+Consolidação!AC13+Consolidação!AF13+Consolidação!AI13+Consolidação!AL13+Consolidação!AO13,Consolidação!$AO$4,IF(F11+M11+T11+AA11+AH11+AO11+AV11+BC11+BJ11+BQ11+BX11+CE11+CL11&lt;=Consolidação!H13+Consolidação!K13+Consolidação!N13+Consolidação!Q13+Consolidação!T13+Consolidação!W13+Consolidação!Z13+Consolidação!AC13+Consolidação!AF13+Consolidação!AI13+Consolidação!AL13+Consolidação!AO13+Consolidação!AR13,Consolidação!$AR$4,IF(F11+M11+T11+AA11+AH11+AO11+AV11+BC11+BJ11+BQ11+BX11+CE11+CL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+M11+T11+AA11+AH11+AO11+AV11+BC11+BJ11+BQ11+BX11+CE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+T11+AA11+AH11+AO11+AV11+BC11+BJ11+BQ11+BX11+CE11+CL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CP11" s="318" t="str">
        <f>IF(CO11="","",IF(CO11="SEM PREVISÃO","û",IF(CO11="CONSUMO PARCIAL","û",IF(CN11&lt;CO11+90,"û","ü"))))</f>
        <v/>
      </c>
      <c r="CQ11" s="312"/>
      <c r="CR11" s="507"/>
      <c r="CS11" s="508"/>
      <c r="CT11" s="509"/>
      <c r="CU11" s="510"/>
      <c r="CV11" s="317" t="str">
        <f>IF(CS11=0,"",IF(F11+M11+T11+AA11+AH11+AO11+AV11+BC11+BJ11+BQ11+BX11+CE11+CL11+CS11&lt;=Consolidação!H13,Consolidação!$H$4,IF(F11+M11+T11+AA11+AH11+AO11+AV11+BC11+BJ11+BQ11+BX11+CE11+CL11+CS11&lt;=Consolidação!H13+Consolidação!K13,Consolidação!$K$4,IF(F11+M11+T11+AA11+AH11+AO11+AV11+BC11+BJ11+BQ11+BX11+CE11+CL11+CS11&lt;=Consolidação!H13+Consolidação!K13+Consolidação!N13,Consolidação!$N$4,IF(F11+M11+T11+AA11+AH11+AO11+AV11+BC11+BJ11+BQ11+BX11+CE11+CL11+CS11&lt;=Consolidação!H13+Consolidação!K13+Consolidação!N13+Consolidação!Q13,Consolidação!$Q$4,IF(F11+M11+T11+AA11+AH11+AO11+AV11+BC11+BJ11+BQ11+BX11+CE11+CL11+CS11&lt;=Consolidação!H13+Consolidação!K13+Consolidação!N13+Consolidação!Q13+Consolidação!T13,Consolidação!$T$4,IF(F11+M11+T11+AA11+AH11+AO11+AV11+BC11+BJ11+BQ11+BX11+CE11+CL11+CS11&lt;=Consolidação!H13+Consolidação!K13+Consolidação!N13+Consolidação!Q13+Consolidação!T13+Consolidação!W13,Consolidação!$W$4,IF(F11+M11+T11+AA11+AH11+AO11+AV11+BC11+BJ11+BQ11+BX11+CE11+CL11+CS11&lt;=Consolidação!H13+Consolidação!K13+Consolidação!N13+Consolidação!Q13+Consolidação!T13+Consolidação!W13+Consolidação!Z13,Consolidação!$Z$4,IF(F11+M11+T11+AA11+AH11+AO11+AV11+BC11+BJ11+BQ11+BX11+CE11+CL11+CS11&lt;=Consolidação!H13+Consolidação!K13+Consolidação!N13+Consolidação!Q13+Consolidação!T13+Consolidação!W13+Consolidação!Z13+Consolidação!AC13,Consolidação!$AC$4,IF(F11+M11+T11+AA11+AH11+AO11+AV11+BC11+BJ11+BQ11+BX11+CE11+CL11+CS11&lt;=Consolidação!H13+Consolidação!K13+Consolidação!N13+Consolidação!Q13+Consolidação!T13+Consolidação!W13+Consolidação!Z13+Consolidação!AC13+Consolidação!AF13,Consolidação!$AF$4,IF(F11+M11+T11+AA11+AH11+AO11+AV11+BC11+BJ11+BQ11+BX11+CE11+CL11+CS11&lt;=Consolidação!H13+Consolidação!K13+Consolidação!N13+Consolidação!Q13+Consolidação!T13+Consolidação!W13+Consolidação!Z13+Consolidação!AC13+Consolidação!AF13+Consolidação!AI13,Consolidação!$AI$4,IF(F11+M11+T11+AA11+AH11+AO11+AV11+BC11+BJ11+BQ11+BX11+CE11+CL11+CS11&lt;=Consolidação!H13+Consolidação!K13+Consolidação!N13+Consolidação!Q13+Consolidação!T13+Consolidação!W13+Consolidação!Z13+Consolidação!AC13+Consolidação!AF13+Consolidação!AI13+Consolidação!AL13,Consolidação!$AL$4,IF(F11+M11+T11+AA11+AH11+AO11+AV11+BC11+BJ11+BQ11+BX11+CE11+CL11+CS11&lt;=Consolidação!H13+Consolidação!K13+Consolidação!N13+Consolidação!Q13+Consolidação!T13+Consolidação!W13+Consolidação!Z13+Consolidação!AC13+Consolidação!AF13+Consolidação!AI13+Consolidação!AL13+Consolidação!AO13,Consolidação!$AO$4,IF(F11+M11+T11+AA11+AH11+AO11+AV11+BC11+BJ11+BQ11+BX11+CE11+CL11+CS11&lt;=Consolidação!H13+Consolidação!K13+Consolidação!N13+Consolidação!Q13+Consolidação!T13+Consolidação!W13+Consolidação!Z13+Consolidação!AC13+Consolidação!AF13+Consolidação!AI13+Consolidação!AL13+Consolidação!AO13+Consolidação!AR13,Consolidação!$AR$4,IF(F11+M11+T11+AA11+AH11+AO11+AV11+BC11+BJ11+BQ11+BX11+CE11+CL11+CS11&lt;=Consolidação!H13+Consolidação!K13+Consolidação!N13+Consolidação!Q13+Consolidação!T13+Consolidação!W13+Consolidação!Z13+Consolidação!AC13+Consolidação!AF13+Consolidação!AI13+Consolidação!AL13+Consolidação!AO13+Consolidação!AR13+Consolidação!AU13,Consolidação!$AU$4,IF(AND((Consolidação!H13+Consolidação!K13+Consolidação!N13+Consolidação!Q13+Consolidação!T13+Consolidação!W13+Consolidação!Z13+Consolidação!AC13+Consolidação!AF13+Consolidação!AI13+Consolidação!AL13+Consolidação!AO13+Consolidação!AR13+Consolidação!AU13)&gt;0,F11+M11+T11+AA11+AH11+AO11+AV11+BC11+BJ11+BQ11+BX11+CE11+CL11&lt;Consolidação!H13+Consolidação!K13+Consolidação!N13+Consolidação!Q13+Consolidação!T13+Consolidação!W13+Consolidação!Z13+Consolidação!AC13+Consolidação!AF13+Consolidação!AI13+Consolidação!AL13+Consolidação!AO13+Consolidação!AR13+Consolidação!AU13,F11+M11+T11+AA11+AH11+AO11+AV11+BC11+BJ11+BQ11+BX11+CE11+CL11+CS11&gt;Consolidação!H13+Consolidação!K13+Consolidação!N13+Consolidação!Q13+Consolidação!T13+Consolidação!W13+Consolidação!Z13+Consolidação!AC13+Consolidação!AF13+Consolidação!AI13+Consolidação!AL13+Consolidação!AO13+Consolidação!AR13+Consolidação!AU13),"CONSUMO PARCIAL","SEM PREVISÃO"))))))))))))))))</f>
        <v/>
      </c>
      <c r="CW11" s="318" t="str">
        <f>IF(CV11="","",IF(CV11="SEM PREVISÃO","û",IF(CV11="CONSUMO PARCIAL","û",IF(CU11&lt;CV11+60,"û","ü"))))</f>
        <v/>
      </c>
      <c r="CX11" s="507"/>
      <c r="CY11" s="508"/>
      <c r="CZ11" s="509"/>
      <c r="DA11" s="510"/>
      <c r="DB11" s="317" t="str">
        <f>IF(CY11=0,"",IF(L11+S11+Z11+AG11+AN11+AU11+BB11+BI11+BP11+BW11+CD11+CK11+CR11+CY11&lt;=Consolidação!N13,Consolidação!$H$4,IF(L11+S11+Z11+AG11+AN11+AU11+BB11+BI11+BP11+BW11+CD11+CK11+CR11+CY11&lt;=Consolidação!N13+Consolidação!Q13,Consolidação!$K$4,IF(L11+S11+Z11+AG11+AN11+AU11+BB11+BI11+BP11+BW11+CD11+CK11+CR11+CY11&lt;=Consolidação!N13+Consolidação!Q13+Consolidação!T13,Consolidação!$N$4,IF(L11+S11+Z11+AG11+AN11+AU11+BB11+BI11+BP11+BW11+CD11+CK11+CR11+CY11&lt;=Consolidação!N13+Consolidação!Q13+Consolidação!T13+Consolidação!W13,Consolidação!$Q$4,IF(L11+S11+Z11+AG11+AN11+AU11+BB11+BI11+BP11+BW11+CD11+CK11+CR11+CY11&lt;=Consolidação!N13+Consolidação!Q13+Consolidação!T13+Consolidação!W13+Consolidação!Z13,Consolidação!$T$4,IF(L11+S11+Z11+AG11+AN11+AU11+BB11+BI11+BP11+BW11+CD11+CK11+CR11+CY11&lt;=Consolidação!N13+Consolidação!Q13+Consolidação!T13+Consolidação!W13+Consolidação!Z13+Consolidação!AC13,Consolidação!$W$4,IF(L11+S11+Z11+AG11+AN11+AU11+BB11+BI11+BP11+BW11+CD11+CK11+CR11+CY11&lt;=Consolidação!N13+Consolidação!Q13+Consolidação!T13+Consolidação!W13+Consolidação!Z13+Consolidação!AC13+Consolidação!AF13,Consolidação!$Z$4,IF(L11+S11+Z11+AG11+AN11+AU11+BB11+BI11+BP11+BW11+CD11+CK11+CR11+CY11&lt;=Consolidação!N13+Consolidação!Q13+Consolidação!T13+Consolidação!W13+Consolidação!Z13+Consolidação!AC13+Consolidação!AF13+Consolidação!AI13,Consolidação!$AC$4,IF(L11+S11+Z11+AG11+AN11+AU11+BB11+BI11+BP11+BW11+CD11+CK11+CR11+CY11&lt;=Consolidação!N13+Consolidação!Q13+Consolidação!T13+Consolidação!W13+Consolidação!Z13+Consolidação!AC13+Consolidação!AF13+Consolidação!AI13+Consolidação!AL13,Consolidação!$AF$4,IF(L11+S11+Z11+AG11+AN11+AU11+BB11+BI11+BP11+BW11+CD11+CK11+CR11+CY11&lt;=Consolidação!N13+Consolidação!Q13+Consolidação!T13+Consolidação!W13+Consolidação!Z13+Consolidação!AC13+Consolidação!AF13+Consolidação!AI13+Consolidação!AL13+Consolidação!AO13,Consolidação!$AI$4,IF(L11+S11+Z11+AG11+AN11+AU11+BB11+BI11+BP11+BW11+CD11+CK11+CR11+CY11&lt;=Consolidação!N13+Consolidação!Q13+Consolidação!T13+Consolidação!W13+Consolidação!Z13+Consolidação!AC13+Consolidação!AF13+Consolidação!AI13+Consolidação!AL13+Consolidação!AO13+Consolidação!AR13,Consolidação!$AL$4,IF(L11+S11+Z11+AG11+AN11+AU11+BB11+BI11+BP11+BW11+CD11+CK11+CR11+CY11&lt;=Consolidação!N13+Consolidação!Q13+Consolidação!T13+Consolidação!W13+Consolidação!Z13+Consolidação!AC13+Consolidação!AF13+Consolidação!AI13+Consolidação!AL13+Consolidação!AO13+Consolidação!AR13+Consolidação!AU13,Consolidação!$AO$4,IF(L11+S11+Z11+AG11+AN11+AU11+BB11+BI11+BP11+BW11+CD11+CK11+CR11+CY11&lt;=Consolidação!N13+Consolidação!Q13+Consolidação!T13+Consolidação!W13+Consolidação!Z13+Consolidação!AC13+Consolidação!AF13+Consolidação!AI13+Consolidação!AL13+Consolidação!AO13+Consolidação!AR13+Consolidação!AU13+Consolidação!AX13,Consolidação!$AR$4,IF(L11+S11+Z11+AG11+AN11+AU11+BB11+BI11+BP11+BW11+CD11+CK11+CR11+CY11&lt;=Consolidação!N13+Consolidação!Q13+Consolidação!T13+Consolidação!W13+Consolidação!Z13+Consolidação!AC13+Consolidação!AF13+Consolidação!AI13+Consolidação!AL13+Consolidação!AO13+Consolidação!AR13+Consolidação!AU13+Consolidação!AX13+Consolidação!#REF!,Consolidação!$AU$4,IF(AND((Consolidação!N13+Consolidação!Q13+Consolidação!T13+Consolidação!W13+Consolidação!Z13+Consolidação!AC13+Consolidação!AF13+Consolidação!AI13+Consolidação!AL13+Consolidação!AO13+Consolidação!AR13+Consolidação!AU13+Consolidação!AX13+Consolidação!#REF!)&gt;0,L11+S11+Z11+AG11+AN11+AU11+BB11+BI11+BP11+BW11+CD11+CK11+CR11&lt;Consolidação!N13+Consolidação!Q13+Consolidação!T13+Consolidação!W13+Consolidação!Z13+Consolidação!AC13+Consolidação!AF13+Consolidação!AI13+Consolidação!AL13+Consolidação!AO13+Consolidação!AR13+Consolidação!AU13+Consolidação!AX13+Consolidação!#REF!,L11+S11+Z11+AG11+AN11+AU11+BB11+BI11+BP11+BW11+CD11+CK11+CR11+CY11&gt;Consolidação!N13+Consolidação!Q13+Consolidação!T13+Consolidação!W13+Consolidação!Z13+Consolidação!AC13+Consolidação!AF13+Consolidação!AI13+Consolidação!AL13+Consolidação!AO13+Consolidação!AR13+Consolidação!AU13+Consolidação!AX13+Consolidação!#REF!),"CONSUMO PARCIAL","SEM PREVISÃO"))))))))))))))))</f>
        <v/>
      </c>
      <c r="DC11" s="318" t="str">
        <f t="shared" si="14"/>
        <v/>
      </c>
      <c r="DD11" s="507"/>
      <c r="DE11" s="508"/>
      <c r="DF11" s="509"/>
      <c r="DG11" s="510"/>
      <c r="DH11" s="317" t="str">
        <f>IF(DE11=0,"",IF(R11+Y11+AF11+AM11+AT11+BA11+BH11+BO11+BV11+CC11+CJ11+CQ11+CX11+DE11&lt;=Consolidação!T13,Consolidação!$H$4,IF(R11+Y11+AF11+AM11+AT11+BA11+BH11+BO11+BV11+CC11+CJ11+CQ11+CX11+DE11&lt;=Consolidação!T13+Consolidação!W13,Consolidação!$K$4,IF(R11+Y11+AF11+AM11+AT11+BA11+BH11+BO11+BV11+CC11+CJ11+CQ11+CX11+DE11&lt;=Consolidação!T13+Consolidação!W13+Consolidação!Z13,Consolidação!$N$4,IF(R11+Y11+AF11+AM11+AT11+BA11+BH11+BO11+BV11+CC11+CJ11+CQ11+CX11+DE11&lt;=Consolidação!T13+Consolidação!W13+Consolidação!Z13+Consolidação!AC13,Consolidação!$Q$4,IF(R11+Y11+AF11+AM11+AT11+BA11+BH11+BO11+BV11+CC11+CJ11+CQ11+CX11+DE11&lt;=Consolidação!T13+Consolidação!W13+Consolidação!Z13+Consolidação!AC13+Consolidação!AF13,Consolidação!$T$4,IF(R11+Y11+AF11+AM11+AT11+BA11+BH11+BO11+BV11+CC11+CJ11+CQ11+CX11+DE11&lt;=Consolidação!T13+Consolidação!W13+Consolidação!Z13+Consolidação!AC13+Consolidação!AF13+Consolidação!AI13,Consolidação!$W$4,IF(R11+Y11+AF11+AM11+AT11+BA11+BH11+BO11+BV11+CC11+CJ11+CQ11+CX11+DE11&lt;=Consolidação!T13+Consolidação!W13+Consolidação!Z13+Consolidação!AC13+Consolidação!AF13+Consolidação!AI13+Consolidação!AL13,Consolidação!$Z$4,IF(R11+Y11+AF11+AM11+AT11+BA11+BH11+BO11+BV11+CC11+CJ11+CQ11+CX11+DE11&lt;=Consolidação!T13+Consolidação!W13+Consolidação!Z13+Consolidação!AC13+Consolidação!AF13+Consolidação!AI13+Consolidação!AL13+Consolidação!AO13,Consolidação!$AC$4,IF(R11+Y11+AF11+AM11+AT11+BA11+BH11+BO11+BV11+CC11+CJ11+CQ11+CX11+DE11&lt;=Consolidação!T13+Consolidação!W13+Consolidação!Z13+Consolidação!AC13+Consolidação!AF13+Consolidação!AI13+Consolidação!AL13+Consolidação!AO13+Consolidação!AR13,Consolidação!$AF$4,IF(R11+Y11+AF11+AM11+AT11+BA11+BH11+BO11+BV11+CC11+CJ11+CQ11+CX11+DE11&lt;=Consolidação!T13+Consolidação!W13+Consolidação!Z13+Consolidação!AC13+Consolidação!AF13+Consolidação!AI13+Consolidação!AL13+Consolidação!AO13+Consolidação!AR13+Consolidação!AU13,Consolidação!$AI$4,IF(R11+Y11+AF11+AM11+AT11+BA11+BH11+BO11+BV11+CC11+CJ11+CQ11+CX11+DE11&lt;=Consolidação!T13+Consolidação!W13+Consolidação!Z13+Consolidação!AC13+Consolidação!AF13+Consolidação!AI13+Consolidação!AL13+Consolidação!AO13+Consolidação!AR13+Consolidação!AU13+Consolidação!AX13,Consolidação!$AL$4,IF(R11+Y11+AF11+AM11+AT11+BA11+BH11+BO11+BV11+CC11+CJ11+CQ11+CX11+DE11&lt;=Consolidação!T13+Consolidação!W13+Consolidação!Z13+Consolidação!AC13+Consolidação!AF13+Consolidação!AI13+Consolidação!AL13+Consolidação!AO13+Consolidação!AR13+Consolidação!AU13+Consolidação!AX13+Consolidação!#REF!,Consolidação!$AO$4,IF(R11+Y11+AF11+AM11+AT11+BA11+BH11+BO11+BV11+CC11+CJ11+CQ11+CX11+DE11&lt;=Consolidação!T13+Consolidação!W13+Consolidação!Z13+Consolidação!AC13+Consolidação!AF13+Consolidação!AI13+Consolidação!AL13+Consolidação!AO13+Consolidação!AR13+Consolidação!AU13+Consolidação!AX13+Consolidação!#REF!+Consolidação!BC13,Consolidação!$AR$4,IF(R11+Y11+AF11+AM11+AT11+BA11+BH11+BO11+BV11+CC11+CJ11+CQ11+CX11+DE11&lt;=Consolidação!T13+Consolidação!W13+Consolidação!Z13+Consolidação!AC13+Consolidação!AF13+Consolidação!AI13+Consolidação!AL13+Consolidação!AO13+Consolidação!AR13+Consolidação!AU13+Consolidação!AX13+Consolidação!#REF!+Consolidação!BC13+Consolidação!BF13,Consolidação!$AU$4,IF(AND((Consolidação!T13+Consolidação!W13+Consolidação!Z13+Consolidação!AC13+Consolidação!AF13+Consolidação!AI13+Consolidação!AL13+Consolidação!AO13+Consolidação!AR13+Consolidação!AU13+Consolidação!AX13+Consolidação!#REF!+Consolidação!BC13+Consolidação!BF13)&gt;0,R11+Y11+AF11+AM11+AT11+BA11+BH11+BO11+BV11+CC11+CJ11+CQ11+CX11&lt;Consolidação!T13+Consolidação!W13+Consolidação!Z13+Consolidação!AC13+Consolidação!AF13+Consolidação!AI13+Consolidação!AL13+Consolidação!AO13+Consolidação!AR13+Consolidação!AU13+Consolidação!AX13+Consolidação!#REF!+Consolidação!BC13+Consolidação!BF13,R11+Y11+AF11+AM11+AT11+BA11+BH11+BO11+BV11+CC11+CJ11+CQ11+CX11+DE11&gt;Consolidação!T13+Consolidação!W13+Consolidação!Z13+Consolidação!AC13+Consolidação!AF13+Consolidação!AI13+Consolidação!AL13+Consolidação!AO13+Consolidação!AR13+Consolidação!AU13+Consolidação!AX13+Consolidação!#REF!+Consolidação!BC13+Consolidação!BF13),"CONSUMO PARCIAL","SEM PREVISÃO"))))))))))))))))</f>
        <v/>
      </c>
      <c r="DI11" s="318" t="str">
        <f t="shared" si="15"/>
        <v/>
      </c>
      <c r="DJ11" s="507"/>
      <c r="DK11" s="508"/>
      <c r="DL11" s="509"/>
      <c r="DM11" s="510"/>
      <c r="DN11" s="317" t="str">
        <f>IF(DK11=0,"",IF(X11+AE11+AL11+AS11+AZ11+BG11+BN11+BU11+CB11+CI11+CP11+CW11+DD11+DK11&lt;=Consolidação!Z13,Consolidação!$H$4,IF(X11+AE11+AL11+AS11+AZ11+BG11+BN11+BU11+CB11+CI11+CP11+CW11+DD11+DK11&lt;=Consolidação!Z13+Consolidação!AC13,Consolidação!$K$4,IF(X11+AE11+AL11+AS11+AZ11+BG11+BN11+BU11+CB11+CI11+CP11+CW11+DD11+DK11&lt;=Consolidação!Z13+Consolidação!AC13+Consolidação!AF13,Consolidação!$N$4,IF(X11+AE11+AL11+AS11+AZ11+BG11+BN11+BU11+CB11+CI11+CP11+CW11+DD11+DK11&lt;=Consolidação!Z13+Consolidação!AC13+Consolidação!AF13+Consolidação!AI13,Consolidação!$Q$4,IF(X11+AE11+AL11+AS11+AZ11+BG11+BN11+BU11+CB11+CI11+CP11+CW11+DD11+DK11&lt;=Consolidação!Z13+Consolidação!AC13+Consolidação!AF13+Consolidação!AI13+Consolidação!AL13,Consolidação!$T$4,IF(X11+AE11+AL11+AS11+AZ11+BG11+BN11+BU11+CB11+CI11+CP11+CW11+DD11+DK11&lt;=Consolidação!Z13+Consolidação!AC13+Consolidação!AF13+Consolidação!AI13+Consolidação!AL13+Consolidação!AO13,Consolidação!$W$4,IF(X11+AE11+AL11+AS11+AZ11+BG11+BN11+BU11+CB11+CI11+CP11+CW11+DD11+DK11&lt;=Consolidação!Z13+Consolidação!AC13+Consolidação!AF13+Consolidação!AI13+Consolidação!AL13+Consolidação!AO13+Consolidação!AR13,Consolidação!$Z$4,IF(X11+AE11+AL11+AS11+AZ11+BG11+BN11+BU11+CB11+CI11+CP11+CW11+DD11+DK11&lt;=Consolidação!Z13+Consolidação!AC13+Consolidação!AF13+Consolidação!AI13+Consolidação!AL13+Consolidação!AO13+Consolidação!AR13+Consolidação!AU13,Consolidação!$AC$4,IF(X11+AE11+AL11+AS11+AZ11+BG11+BN11+BU11+CB11+CI11+CP11+CW11+DD11+DK11&lt;=Consolidação!Z13+Consolidação!AC13+Consolidação!AF13+Consolidação!AI13+Consolidação!AL13+Consolidação!AO13+Consolidação!AR13+Consolidação!AU13+Consolidação!AX13,Consolidação!$AF$4,IF(X11+AE11+AL11+AS11+AZ11+BG11+BN11+BU11+CB11+CI11+CP11+CW11+DD11+DK11&lt;=Consolidação!Z13+Consolidação!AC13+Consolidação!AF13+Consolidação!AI13+Consolidação!AL13+Consolidação!AO13+Consolidação!AR13+Consolidação!AU13+Consolidação!AX13+Consolidação!#REF!,Consolidação!$AI$4,IF(X11+AE11+AL11+AS11+AZ11+BG11+BN11+BU11+CB11+CI11+CP11+CW11+DD11+DK11&lt;=Consolidação!Z13+Consolidação!AC13+Consolidação!AF13+Consolidação!AI13+Consolidação!AL13+Consolidação!AO13+Consolidação!AR13+Consolidação!AU13+Consolidação!AX13+Consolidação!#REF!+Consolidação!BC13,Consolidação!$AL$4,IF(X11+AE11+AL11+AS11+AZ11+BG11+BN11+BU11+CB11+CI11+CP11+CW11+DD11+DK11&lt;=Consolidação!Z13+Consolidação!AC13+Consolidação!AF13+Consolidação!AI13+Consolidação!AL13+Consolidação!AO13+Consolidação!AR13+Consolidação!AU13+Consolidação!AX13+Consolidação!#REF!+Consolidação!BC13+Consolidação!BF13,Consolidação!$AO$4,IF(X11+AE11+AL11+AS11+AZ11+BG11+BN11+BU11+CB11+CI11+CP11+CW11+DD11+DK11&lt;=Consolidação!Z13+Consolidação!AC13+Consolidação!AF13+Consolidação!AI13+Consolidação!AL13+Consolidação!AO13+Consolidação!AR13+Consolidação!AU13+Consolidação!AX13+Consolidação!#REF!+Consolidação!BC13+Consolidação!BF13+Consolidação!BI13,Consolidação!$AR$4,IF(X11+AE11+AL11+AS11+AZ11+BG11+BN11+BU11+CB11+CI11+CP11+CW11+DD11+DK11&lt;=Consolidação!Z13+Consolidação!AC13+Consolidação!AF13+Consolidação!AI13+Consolidação!AL13+Consolidação!AO13+Consolidação!AR13+Consolidação!AU13+Consolidação!AX13+Consolidação!#REF!+Consolidação!BC13+Consolidação!BF13+Consolidação!BI13+Consolidação!BL13,Consolidação!$AU$4,IF(AND((Consolidação!Z13+Consolidação!AC13+Consolidação!AF13+Consolidação!AI13+Consolidação!AL13+Consolidação!AO13+Consolidação!AR13+Consolidação!AU13+Consolidação!AX13+Consolidação!#REF!+Consolidação!BC13+Consolidação!BF13+Consolidação!BI13+Consolidação!BL13)&gt;0,X11+AE11+AL11+AS11+AZ11+BG11+BN11+BU11+CB11+CI11+CP11+CW11+DD11&lt;Consolidação!Z13+Consolidação!AC13+Consolidação!AF13+Consolidação!AI13+Consolidação!AL13+Consolidação!AO13+Consolidação!AR13+Consolidação!AU13+Consolidação!AX13+Consolidação!#REF!+Consolidação!BC13+Consolidação!BF13+Consolidação!BI13+Consolidação!BL13,X11+AE11+AL11+AS11+AZ11+BG11+BN11+BU11+CB11+CI11+CP11+CW11+DD11+DK11&gt;Consolidação!Z13+Consolidação!AC13+Consolidação!AF13+Consolidação!AI13+Consolidação!AL13+Consolidação!AO13+Consolidação!AR13+Consolidação!AU13+Consolidação!AX13+Consolidação!#REF!+Consolidação!BC13+Consolidação!BF13+Consolidação!BI13+Consolidação!BL13),"CONSUMO PARCIAL","SEM PREVISÃO"))))))))))))))))</f>
        <v/>
      </c>
      <c r="DO11" s="318" t="str">
        <f t="shared" si="16"/>
        <v/>
      </c>
      <c r="DP11" s="507"/>
      <c r="DQ11" s="508"/>
      <c r="DR11" s="509"/>
      <c r="DS11" s="510"/>
      <c r="DT11" s="317" t="str">
        <f>IF(DQ11=0,"",IF(AD11+AK11+AR11+AY11+BF11+BM11+BT11+CA11+CH11+CO11+CV11+DC11+DJ11+DQ11&lt;=Consolidação!AF13,Consolidação!$H$4,IF(AD11+AK11+AR11+AY11+BF11+BM11+BT11+CA11+CH11+CO11+CV11+DC11+DJ11+DQ11&lt;=Consolidação!AF13+Consolidação!AI13,Consolidação!$K$4,IF(AD11+AK11+AR11+AY11+BF11+BM11+BT11+CA11+CH11+CO11+CV11+DC11+DJ11+DQ11&lt;=Consolidação!AF13+Consolidação!AI13+Consolidação!AL13,Consolidação!$N$4,IF(AD11+AK11+AR11+AY11+BF11+BM11+BT11+CA11+CH11+CO11+CV11+DC11+DJ11+DQ11&lt;=Consolidação!AF13+Consolidação!AI13+Consolidação!AL13+Consolidação!AO13,Consolidação!$Q$4,IF(AD11+AK11+AR11+AY11+BF11+BM11+BT11+CA11+CH11+CO11+CV11+DC11+DJ11+DQ11&lt;=Consolidação!AF13+Consolidação!AI13+Consolidação!AL13+Consolidação!AO13+Consolidação!AR13,Consolidação!$T$4,IF(AD11+AK11+AR11+AY11+BF11+BM11+BT11+CA11+CH11+CO11+CV11+DC11+DJ11+DQ11&lt;=Consolidação!AF13+Consolidação!AI13+Consolidação!AL13+Consolidação!AO13+Consolidação!AR13+Consolidação!AU13,Consolidação!$W$4,IF(AD11+AK11+AR11+AY11+BF11+BM11+BT11+CA11+CH11+CO11+CV11+DC11+DJ11+DQ11&lt;=Consolidação!AF13+Consolidação!AI13+Consolidação!AL13+Consolidação!AO13+Consolidação!AR13+Consolidação!AU13+Consolidação!AX13,Consolidação!$Z$4,IF(AD11+AK11+AR11+AY11+BF11+BM11+BT11+CA11+CH11+CO11+CV11+DC11+DJ11+DQ11&lt;=Consolidação!AF13+Consolidação!AI13+Consolidação!AL13+Consolidação!AO13+Consolidação!AR13+Consolidação!AU13+Consolidação!AX13+Consolidação!#REF!,Consolidação!$AC$4,IF(AD11+AK11+AR11+AY11+BF11+BM11+BT11+CA11+CH11+CO11+CV11+DC11+DJ11+DQ11&lt;=Consolidação!AF13+Consolidação!AI13+Consolidação!AL13+Consolidação!AO13+Consolidação!AR13+Consolidação!AU13+Consolidação!AX13+Consolidação!#REF!+Consolidação!BC13,Consolidação!$AF$4,IF(AD11+AK11+AR11+AY11+BF11+BM11+BT11+CA11+CH11+CO11+CV11+DC11+DJ11+DQ11&lt;=Consolidação!AF13+Consolidação!AI13+Consolidação!AL13+Consolidação!AO13+Consolidação!AR13+Consolidação!AU13+Consolidação!AX13+Consolidação!#REF!+Consolidação!BC13+Consolidação!BF13,Consolidação!$AI$4,IF(AD11+AK11+AR11+AY11+BF11+BM11+BT11+CA11+CH11+CO11+CV11+DC11+DJ11+DQ11&lt;=Consolidação!AF13+Consolidação!AI13+Consolidação!AL13+Consolidação!AO13+Consolidação!AR13+Consolidação!AU13+Consolidação!AX13+Consolidação!#REF!+Consolidação!BC13+Consolidação!BF13+Consolidação!BI13,Consolidação!$AL$4,IF(AD11+AK11+AR11+AY11+BF11+BM11+BT11+CA11+CH11+CO11+CV11+DC11+DJ11+DQ11&lt;=Consolidação!AF13+Consolidação!AI13+Consolidação!AL13+Consolidação!AO13+Consolidação!AR13+Consolidação!AU13+Consolidação!AX13+Consolidação!#REF!+Consolidação!BC13+Consolidação!BF13+Consolidação!BI13+Consolidação!BL13,Consolidação!$AO$4,IF(AD11+AK11+AR11+AY11+BF11+BM11+BT11+CA11+CH11+CO11+CV11+DC11+DJ11+DQ11&lt;=Consolidação!AF13+Consolidação!AI13+Consolidação!AL13+Consolidação!AO13+Consolidação!AR13+Consolidação!AU13+Consolidação!AX13+Consolidação!#REF!+Consolidação!BC13+Consolidação!BF13+Consolidação!BI13+Consolidação!BL13+Consolidação!BO13,Consolidação!$AR$4,IF(AD11+AK11+AR11+AY11+BF11+BM11+BT11+CA11+CH11+CO11+CV11+DC11+DJ11+DQ11&lt;=Consolidação!AF13+Consolidação!AI13+Consolidação!AL13+Consolidação!AO13+Consolidação!AR13+Consolidação!AU13+Consolidação!AX13+Consolidação!#REF!+Consolidação!BC13+Consolidação!BF13+Consolidação!BI13+Consolidação!BL13+Consolidação!BO13+Consolidação!BR13,Consolidação!$AU$4,IF(AND((Consolidação!AF13+Consolidação!AI13+Consolidação!AL13+Consolidação!AO13+Consolidação!AR13+Consolidação!AU13+Consolidação!AX13+Consolidação!#REF!+Consolidação!BC13+Consolidação!BF13+Consolidação!BI13+Consolidação!BL13+Consolidação!BO13+Consolidação!BR13)&gt;0,AD11+AK11+AR11+AY11+BF11+BM11+BT11+CA11+CH11+CO11+CV11+DC11+DJ11&lt;Consolidação!AF13+Consolidação!AI13+Consolidação!AL13+Consolidação!AO13+Consolidação!AR13+Consolidação!AU13+Consolidação!AX13+Consolidação!#REF!+Consolidação!BC13+Consolidação!BF13+Consolidação!BI13+Consolidação!BL13+Consolidação!BO13+Consolidação!BR13,AD11+AK11+AR11+AY11+BF11+BM11+BT11+CA11+CH11+CO11+CV11+DC11+DJ11+DQ11&gt;Consolidação!AF13+Consolidação!AI13+Consolidação!AL13+Consolidação!AO13+Consolidação!AR13+Consolidação!AU13+Consolidação!AX13+Consolidação!#REF!+Consolidação!BC13+Consolidação!BF13+Consolidação!BI13+Consolidação!BL13+Consolidação!BO13+Consolidação!BR13),"CONSUMO PARCIAL","SEM PREVISÃO"))))))))))))))))</f>
        <v/>
      </c>
      <c r="DU11" s="318" t="str">
        <f t="shared" si="17"/>
        <v/>
      </c>
      <c r="DV11" s="507"/>
      <c r="DW11" s="508"/>
      <c r="DX11" s="509"/>
      <c r="DY11" s="510"/>
      <c r="DZ11" s="317" t="str">
        <f>IF(DW11=0,"",IF(AJ11+AQ11+AX11+BE11+BL11+BS11+BZ11+CG11+CN11+CU11+DB11+DI11+DP11+DW11&lt;=Consolidação!AL13,Consolidação!$H$4,IF(AJ11+AQ11+AX11+BE11+BL11+BS11+BZ11+CG11+CN11+CU11+DB11+DI11+DP11+DW11&lt;=Consolidação!AL13+Consolidação!AO13,Consolidação!$K$4,IF(AJ11+AQ11+AX11+BE11+BL11+BS11+BZ11+CG11+CN11+CU11+DB11+DI11+DP11+DW11&lt;=Consolidação!AL13+Consolidação!AO13+Consolidação!AR13,Consolidação!$N$4,IF(AJ11+AQ11+AX11+BE11+BL11+BS11+BZ11+CG11+CN11+CU11+DB11+DI11+DP11+DW11&lt;=Consolidação!AL13+Consolidação!AO13+Consolidação!AR13+Consolidação!AU13,Consolidação!$Q$4,IF(AJ11+AQ11+AX11+BE11+BL11+BS11+BZ11+CG11+CN11+CU11+DB11+DI11+DP11+DW11&lt;=Consolidação!AL13+Consolidação!AO13+Consolidação!AR13+Consolidação!AU13+Consolidação!AX13,Consolidação!$T$4,IF(AJ11+AQ11+AX11+BE11+BL11+BS11+BZ11+CG11+CN11+CU11+DB11+DI11+DP11+DW11&lt;=Consolidação!AL13+Consolidação!AO13+Consolidação!AR13+Consolidação!AU13+Consolidação!AX13+Consolidação!#REF!,Consolidação!$W$4,IF(AJ11+AQ11+AX11+BE11+BL11+BS11+BZ11+CG11+CN11+CU11+DB11+DI11+DP11+DW11&lt;=Consolidação!AL13+Consolidação!AO13+Consolidação!AR13+Consolidação!AU13+Consolidação!AX13+Consolidação!#REF!+Consolidação!BC13,Consolidação!$Z$4,IF(AJ11+AQ11+AX11+BE11+BL11+BS11+BZ11+CG11+CN11+CU11+DB11+DI11+DP11+DW11&lt;=Consolidação!AL13+Consolidação!AO13+Consolidação!AR13+Consolidação!AU13+Consolidação!AX13+Consolidação!#REF!+Consolidação!BC13+Consolidação!BF13,Consolidação!$AC$4,IF(AJ11+AQ11+AX11+BE11+BL11+BS11+BZ11+CG11+CN11+CU11+DB11+DI11+DP11+DW11&lt;=Consolidação!AL13+Consolidação!AO13+Consolidação!AR13+Consolidação!AU13+Consolidação!AX13+Consolidação!#REF!+Consolidação!BC13+Consolidação!BF13+Consolidação!BI13,Consolidação!$AF$4,IF(AJ11+AQ11+AX11+BE11+BL11+BS11+BZ11+CG11+CN11+CU11+DB11+DI11+DP11+DW11&lt;=Consolidação!AL13+Consolidação!AO13+Consolidação!AR13+Consolidação!AU13+Consolidação!AX13+Consolidação!#REF!+Consolidação!BC13+Consolidação!BF13+Consolidação!BI13+Consolidação!BL13,Consolidação!$AI$4,IF(AJ11+AQ11+AX11+BE11+BL11+BS11+BZ11+CG11+CN11+CU11+DB11+DI11+DP11+DW11&lt;=Consolidação!AL13+Consolidação!AO13+Consolidação!AR13+Consolidação!AU13+Consolidação!AX13+Consolidação!#REF!+Consolidação!BC13+Consolidação!BF13+Consolidação!BI13+Consolidação!BL13+Consolidação!BO13,Consolidação!$AL$4,IF(AJ11+AQ11+AX11+BE11+BL11+BS11+BZ11+CG11+CN11+CU11+DB11+DI11+DP11+DW11&lt;=Consolidação!AL13+Consolidação!AO13+Consolidação!AR13+Consolidação!AU13+Consolidação!AX13+Consolidação!#REF!+Consolidação!BC13+Consolidação!BF13+Consolidação!BI13+Consolidação!BL13+Consolidação!BO13+Consolidação!BR13,Consolidação!$AO$4,IF(AJ11+AQ11+AX11+BE11+BL11+BS11+BZ11+CG11+CN11+CU11+DB11+DI11+DP11+DW11&lt;=Consolidação!AL13+Consolidação!AO13+Consolidação!AR13+Consolidação!AU13+Consolidação!AX13+Consolidação!#REF!+Consolidação!BC13+Consolidação!BF13+Consolidação!BI13+Consolidação!BL13+Consolidação!BO13+Consolidação!BR13+Consolidação!BU13,Consolidação!$AR$4,IF(AJ11+AQ11+AX11+BE11+BL11+BS11+BZ11+CG11+CN11+CU11+DB11+DI11+DP11+DW11&lt;=Consolidação!AL13+Consolidação!AO13+Consolidação!AR13+Consolidação!AU13+Consolidação!AX13+Consolidação!#REF!+Consolidação!BC13+Consolidação!BF13+Consolidação!BI13+Consolidação!BL13+Consolidação!BO13+Consolidação!BR13+Consolidação!BU13+Consolidação!BX13,Consolidação!$AU$4,IF(AND((Consolidação!AL13+Consolidação!AO13+Consolidação!AR13+Consolidação!AU13+Consolidação!AX13+Consolidação!#REF!+Consolidação!BC13+Consolidação!BF13+Consolidação!BI13+Consolidação!BL13+Consolidação!BO13+Consolidação!BR13+Consolidação!BU13+Consolidação!BX13)&gt;0,AJ11+AQ11+AX11+BE11+BL11+BS11+BZ11+CG11+CN11+CU11+DB11+DI11+DP11&lt;Consolidação!AL13+Consolidação!AO13+Consolidação!AR13+Consolidação!AU13+Consolidação!AX13+Consolidação!#REF!+Consolidação!BC13+Consolidação!BF13+Consolidação!BI13+Consolidação!BL13+Consolidação!BO13+Consolidação!BR13+Consolidação!BU13+Consolidação!BX13,AJ11+AQ11+AX11+BE11+BL11+BS11+BZ11+CG11+CN11+CU11+DB11+DI11+DP11+DW11&gt;Consolidação!AL13+Consolidação!AO13+Consolidação!AR13+Consolidação!AU13+Consolidação!AX13+Consolidação!#REF!+Consolidação!BC13+Consolidação!BF13+Consolidação!BI13+Consolidação!BL13+Consolidação!BO13+Consolidação!BR13+Consolidação!BU13+Consolidação!BX13),"CONSUMO PARCIAL","SEM PREVISÃO"))))))))))))))))</f>
        <v/>
      </c>
      <c r="EA11" s="318" t="str">
        <f t="shared" si="18"/>
        <v/>
      </c>
      <c r="EB11" s="507"/>
      <c r="EC11" s="508"/>
      <c r="ED11" s="509"/>
      <c r="EE11" s="510"/>
      <c r="EF11" s="317" t="str">
        <f>IF(EC11=0,"",IF(AP11+AW11+BD11+BK11+BR11+BY11+CF11+CM11+CT11+DA11+DH11+DO11+DV11+EC11&lt;=Consolidação!AR13,Consolidação!$H$4,IF(AP11+AW11+BD11+BK11+BR11+BY11+CF11+CM11+CT11+DA11+DH11+DO11+DV11+EC11&lt;=Consolidação!AR13+Consolidação!AU13,Consolidação!$K$4,IF(AP11+AW11+BD11+BK11+BR11+BY11+CF11+CM11+CT11+DA11+DH11+DO11+DV11+EC11&lt;=Consolidação!AR13+Consolidação!AU13+Consolidação!AX13,Consolidação!$N$4,IF(AP11+AW11+BD11+BK11+BR11+BY11+CF11+CM11+CT11+DA11+DH11+DO11+DV11+EC11&lt;=Consolidação!AR13+Consolidação!AU13+Consolidação!AX13+Consolidação!#REF!,Consolidação!$Q$4,IF(AP11+AW11+BD11+BK11+BR11+BY11+CF11+CM11+CT11+DA11+DH11+DO11+DV11+EC11&lt;=Consolidação!AR13+Consolidação!AU13+Consolidação!AX13+Consolidação!#REF!+Consolidação!BC13,Consolidação!$T$4,IF(AP11+AW11+BD11+BK11+BR11+BY11+CF11+CM11+CT11+DA11+DH11+DO11+DV11+EC11&lt;=Consolidação!AR13+Consolidação!AU13+Consolidação!AX13+Consolidação!#REF!+Consolidação!BC13+Consolidação!BF13,Consolidação!$W$4,IF(AP11+AW11+BD11+BK11+BR11+BY11+CF11+CM11+CT11+DA11+DH11+DO11+DV11+EC11&lt;=Consolidação!AR13+Consolidação!AU13+Consolidação!AX13+Consolidação!#REF!+Consolidação!BC13+Consolidação!BF13+Consolidação!BI13,Consolidação!$Z$4,IF(AP11+AW11+BD11+BK11+BR11+BY11+CF11+CM11+CT11+DA11+DH11+DO11+DV11+EC11&lt;=Consolidação!AR13+Consolidação!AU13+Consolidação!AX13+Consolidação!#REF!+Consolidação!BC13+Consolidação!BF13+Consolidação!BI13+Consolidação!BL13,Consolidação!$AC$4,IF(AP11+AW11+BD11+BK11+BR11+BY11+CF11+CM11+CT11+DA11+DH11+DO11+DV11+EC11&lt;=Consolidação!AR13+Consolidação!AU13+Consolidação!AX13+Consolidação!#REF!+Consolidação!BC13+Consolidação!BF13+Consolidação!BI13+Consolidação!BL13+Consolidação!BO13,Consolidação!$AF$4,IF(AP11+AW11+BD11+BK11+BR11+BY11+CF11+CM11+CT11+DA11+DH11+DO11+DV11+EC11&lt;=Consolidação!AR13+Consolidação!AU13+Consolidação!AX13+Consolidação!#REF!+Consolidação!BC13+Consolidação!BF13+Consolidação!BI13+Consolidação!BL13+Consolidação!BO13+Consolidação!BR13,Consolidação!$AI$4,IF(AP11+AW11+BD11+BK11+BR11+BY11+CF11+CM11+CT11+DA11+DH11+DO11+DV11+EC11&lt;=Consolidação!AR13+Consolidação!AU13+Consolidação!AX13+Consolidação!#REF!+Consolidação!BC13+Consolidação!BF13+Consolidação!BI13+Consolidação!BL13+Consolidação!BO13+Consolidação!BR13+Consolidação!BU13,Consolidação!$AL$4,IF(AP11+AW11+BD11+BK11+BR11+BY11+CF11+CM11+CT11+DA11+DH11+DO11+DV11+EC11&lt;=Consolidação!AR13+Consolidação!AU13+Consolidação!AX13+Consolidação!#REF!+Consolidação!BC13+Consolidação!BF13+Consolidação!BI13+Consolidação!BL13+Consolidação!BO13+Consolidação!BR13+Consolidação!BU13+Consolidação!BX13,Consolidação!$AO$4,IF(AP11+AW11+BD11+BK11+BR11+BY11+CF11+CM11+CT11+DA11+DH11+DO11+DV11+EC11&lt;=Consolidação!AR13+Consolidação!AU13+Consolidação!AX13+Consolidação!#REF!+Consolidação!BC13+Consolidação!BF13+Consolidação!BI13+Consolidação!BL13+Consolidação!BO13+Consolidação!BR13+Consolidação!BU13+Consolidação!BX13+Consolidação!CA13,Consolidação!$AR$4,IF(AP11+AW11+BD11+BK11+BR11+BY11+CF11+CM11+CT11+DA11+DH11+DO11+DV11+EC11&lt;=Consolidação!AR13+Consolidação!AU13+Consolidação!AX13+Consolidação!#REF!+Consolidação!BC13+Consolidação!BF13+Consolidação!BI13+Consolidação!BL13+Consolidação!BO13+Consolidação!BR13+Consolidação!BU13+Consolidação!BX13+Consolidação!CA13+Consolidação!CD13,Consolidação!$AU$4,IF(AND((Consolidação!AR13+Consolidação!AU13+Consolidação!AX13+Consolidação!#REF!+Consolidação!BC13+Consolidação!BF13+Consolidação!BI13+Consolidação!BL13+Consolidação!BO13+Consolidação!BR13+Consolidação!BU13+Consolidação!BX13+Consolidação!CA13+Consolidação!CD13)&gt;0,AP11+AW11+BD11+BK11+BR11+BY11+CF11+CM11+CT11+DA11+DH11+DO11+DV11&lt;Consolidação!AR13+Consolidação!AU13+Consolidação!AX13+Consolidação!#REF!+Consolidação!BC13+Consolidação!BF13+Consolidação!BI13+Consolidação!BL13+Consolidação!BO13+Consolidação!BR13+Consolidação!BU13+Consolidação!BX13+Consolidação!CA13+Consolidação!CD13,AP11+AW11+BD11+BK11+BR11+BY11+CF11+CM11+CT11+DA11+DH11+DO11+DV11+EC11&gt;Consolidação!AR13+Consolidação!AU13+Consolidação!AX13+Consolidação!#REF!+Consolidação!BC13+Consolidação!BF13+Consolidação!BI13+Consolidação!BL13+Consolidação!BO13+Consolidação!BR13+Consolidação!BU13+Consolidação!BX13+Consolidação!CA13+Consolidação!CD13),"CONSUMO PARCIAL","SEM PREVISÃO"))))))))))))))))</f>
        <v/>
      </c>
      <c r="EG11" s="318" t="str">
        <f t="shared" si="19"/>
        <v/>
      </c>
      <c r="EH11" s="507"/>
      <c r="EI11" s="508"/>
      <c r="EJ11" s="509"/>
      <c r="EK11" s="510"/>
      <c r="EL11" s="317" t="str">
        <f>IF(EI11=0,"",IF(AV11+BC11+BJ11+BQ11+BX11+CE11+CL11+CS11+CZ11+DG11+DN11+DU11+EB11+EI11&lt;=Consolidação!AX13,Consolidação!$H$4,IF(AV11+BC11+BJ11+BQ11+BX11+CE11+CL11+CS11+CZ11+DG11+DN11+DU11+EB11+EI11&lt;=Consolidação!AX13+Consolidação!#REF!,Consolidação!$K$4,IF(AV11+BC11+BJ11+BQ11+BX11+CE11+CL11+CS11+CZ11+DG11+DN11+DU11+EB11+EI11&lt;=Consolidação!AX13+Consolidação!#REF!+Consolidação!BC13,Consolidação!$N$4,IF(AV11+BC11+BJ11+BQ11+BX11+CE11+CL11+CS11+CZ11+DG11+DN11+DU11+EB11+EI11&lt;=Consolidação!AX13+Consolidação!#REF!+Consolidação!BC13+Consolidação!BF13,Consolidação!$Q$4,IF(AV11+BC11+BJ11+BQ11+BX11+CE11+CL11+CS11+CZ11+DG11+DN11+DU11+EB11+EI11&lt;=Consolidação!AX13+Consolidação!#REF!+Consolidação!BC13+Consolidação!BF13+Consolidação!BI13,Consolidação!$T$4,IF(AV11+BC11+BJ11+BQ11+BX11+CE11+CL11+CS11+CZ11+DG11+DN11+DU11+EB11+EI11&lt;=Consolidação!AX13+Consolidação!#REF!+Consolidação!BC13+Consolidação!BF13+Consolidação!BI13+Consolidação!BL13,Consolidação!$W$4,IF(AV11+BC11+BJ11+BQ11+BX11+CE11+CL11+CS11+CZ11+DG11+DN11+DU11+EB11+EI11&lt;=Consolidação!AX13+Consolidação!#REF!+Consolidação!BC13+Consolidação!BF13+Consolidação!BI13+Consolidação!BL13+Consolidação!BO13,Consolidação!$Z$4,IF(AV11+BC11+BJ11+BQ11+BX11+CE11+CL11+CS11+CZ11+DG11+DN11+DU11+EB11+EI11&lt;=Consolidação!AX13+Consolidação!#REF!+Consolidação!BC13+Consolidação!BF13+Consolidação!BI13+Consolidação!BL13+Consolidação!BO13+Consolidação!BR13,Consolidação!$AC$4,IF(AV11+BC11+BJ11+BQ11+BX11+CE11+CL11+CS11+CZ11+DG11+DN11+DU11+EB11+EI11&lt;=Consolidação!AX13+Consolidação!#REF!+Consolidação!BC13+Consolidação!BF13+Consolidação!BI13+Consolidação!BL13+Consolidação!BO13+Consolidação!BR13+Consolidação!BU13,Consolidação!$AF$4,IF(AV11+BC11+BJ11+BQ11+BX11+CE11+CL11+CS11+CZ11+DG11+DN11+DU11+EB11+EI11&lt;=Consolidação!AX13+Consolidação!#REF!+Consolidação!BC13+Consolidação!BF13+Consolidação!BI13+Consolidação!BL13+Consolidação!BO13+Consolidação!BR13+Consolidação!BU13+Consolidação!BX13,Consolidação!$AI$4,IF(AV11+BC11+BJ11+BQ11+BX11+CE11+CL11+CS11+CZ11+DG11+DN11+DU11+EB11+EI11&lt;=Consolidação!AX13+Consolidação!#REF!+Consolidação!BC13+Consolidação!BF13+Consolidação!BI13+Consolidação!BL13+Consolidação!BO13+Consolidação!BR13+Consolidação!BU13+Consolidação!BX13+Consolidação!CA13,Consolidação!$AL$4,IF(AV11+BC11+BJ11+BQ11+BX11+CE11+CL11+CS11+CZ11+DG11+DN11+DU11+EB11+EI11&lt;=Consolidação!AX13+Consolidação!#REF!+Consolidação!BC13+Consolidação!BF13+Consolidação!BI13+Consolidação!BL13+Consolidação!BO13+Consolidação!BR13+Consolidação!BU13+Consolidação!BX13+Consolidação!CA13+Consolidação!CD13,Consolidação!$AO$4,IF(AV11+BC11+BJ11+BQ11+BX11+CE11+CL11+CS11+CZ11+DG11+DN11+DU11+EB11+EI11&lt;=Consolidação!AX13+Consolidação!#REF!+Consolidação!BC13+Consolidação!BF13+Consolidação!BI13+Consolidação!BL13+Consolidação!BO13+Consolidação!BR13+Consolidação!BU13+Consolidação!BX13+Consolidação!CA13+Consolidação!CD13+Consolidação!CG13,Consolidação!$AR$4,IF(AV11+BC11+BJ11+BQ11+BX11+CE11+CL11+CS11+CZ11+DG11+DN11+DU11+EB11+EI11&lt;=Consolidação!AX13+Consolidação!#REF!+Consolidação!BC13+Consolidação!BF13+Consolidação!BI13+Consolidação!BL13+Consolidação!BO13+Consolidação!BR13+Consolidação!BU13+Consolidação!BX13+Consolidação!CA13+Consolidação!CD13+Consolidação!CG13+Consolidação!CJ13,Consolidação!$AU$4,IF(AND((Consolidação!AX13+Consolidação!#REF!+Consolidação!BC13+Consolidação!BF13+Consolidação!BI13+Consolidação!BL13+Consolidação!BO13+Consolidação!BR13+Consolidação!BU13+Consolidação!BX13+Consolidação!CA13+Consolidação!CD13+Consolidação!CG13+Consolidação!CJ13)&gt;0,AV11+BC11+BJ11+BQ11+BX11+CE11+CL11+CS11+CZ11+DG11+DN11+DU11+EB11&lt;Consolidação!AX13+Consolidação!#REF!+Consolidação!BC13+Consolidação!BF13+Consolidação!BI13+Consolidação!BL13+Consolidação!BO13+Consolidação!BR13+Consolidação!BU13+Consolidação!BX13+Consolidação!CA13+Consolidação!CD13+Consolidação!CG13+Consolidação!CJ13,AV11+BC11+BJ11+BQ11+BX11+CE11+CL11+CS11+CZ11+DG11+DN11+DU11+EB11+EI11&gt;Consolidação!AX13+Consolidação!#REF!+Consolidação!BC13+Consolidação!BF13+Consolidação!BI13+Consolidação!BL13+Consolidação!BO13+Consolidação!BR13+Consolidação!BU13+Consolidação!BX13+Consolidação!CA13+Consolidação!CD13+Consolidação!CG13+Consolidação!CJ13),"CONSUMO PARCIAL","SEM PREVISÃO"))))))))))))))))</f>
        <v/>
      </c>
      <c r="EM11" s="318" t="str">
        <f t="shared" si="20"/>
        <v/>
      </c>
      <c r="EN11" s="507"/>
      <c r="EO11" s="508"/>
      <c r="EP11" s="509"/>
      <c r="EQ11" s="510"/>
      <c r="ER11" s="317" t="str">
        <f>IF(EO11=0,"",IF(BB11+BI11+BP11+BW11+CD11+CK11+CR11+CY11+DF11+DM11+DT11+EA11+EH11+EO11&lt;=Consolidação!BC13,Consolidação!$H$4,IF(BB11+BI11+BP11+BW11+CD11+CK11+CR11+CY11+DF11+DM11+DT11+EA11+EH11+EO11&lt;=Consolidação!BC13+Consolidação!BF13,Consolidação!$K$4,IF(BB11+BI11+BP11+BW11+CD11+CK11+CR11+CY11+DF11+DM11+DT11+EA11+EH11+EO11&lt;=Consolidação!BC13+Consolidação!BF13+Consolidação!BI13,Consolidação!$N$4,IF(BB11+BI11+BP11+BW11+CD11+CK11+CR11+CY11+DF11+DM11+DT11+EA11+EH11+EO11&lt;=Consolidação!BC13+Consolidação!BF13+Consolidação!BI13+Consolidação!BL13,Consolidação!$Q$4,IF(BB11+BI11+BP11+BW11+CD11+CK11+CR11+CY11+DF11+DM11+DT11+EA11+EH11+EO11&lt;=Consolidação!BC13+Consolidação!BF13+Consolidação!BI13+Consolidação!BL13+Consolidação!BO13,Consolidação!$T$4,IF(BB11+BI11+BP11+BW11+CD11+CK11+CR11+CY11+DF11+DM11+DT11+EA11+EH11+EO11&lt;=Consolidação!BC13+Consolidação!BF13+Consolidação!BI13+Consolidação!BL13+Consolidação!BO13+Consolidação!BR13,Consolidação!$W$4,IF(BB11+BI11+BP11+BW11+CD11+CK11+CR11+CY11+DF11+DM11+DT11+EA11+EH11+EO11&lt;=Consolidação!BC13+Consolidação!BF13+Consolidação!BI13+Consolidação!BL13+Consolidação!BO13+Consolidação!BR13+Consolidação!BU13,Consolidação!$Z$4,IF(BB11+BI11+BP11+BW11+CD11+CK11+CR11+CY11+DF11+DM11+DT11+EA11+EH11+EO11&lt;=Consolidação!BC13+Consolidação!BF13+Consolidação!BI13+Consolidação!BL13+Consolidação!BO13+Consolidação!BR13+Consolidação!BU13+Consolidação!BX13,Consolidação!$AC$4,IF(BB11+BI11+BP11+BW11+CD11+CK11+CR11+CY11+DF11+DM11+DT11+EA11+EH11+EO11&lt;=Consolidação!BC13+Consolidação!BF13+Consolidação!BI13+Consolidação!BL13+Consolidação!BO13+Consolidação!BR13+Consolidação!BU13+Consolidação!BX13+Consolidação!CA13,Consolidação!$AF$4,IF(BB11+BI11+BP11+BW11+CD11+CK11+CR11+CY11+DF11+DM11+DT11+EA11+EH11+EO11&lt;=Consolidação!BC13+Consolidação!BF13+Consolidação!BI13+Consolidação!BL13+Consolidação!BO13+Consolidação!BR13+Consolidação!BU13+Consolidação!BX13+Consolidação!CA13+Consolidação!CD13,Consolidação!$AI$4,IF(BB11+BI11+BP11+BW11+CD11+CK11+CR11+CY11+DF11+DM11+DT11+EA11+EH11+EO11&lt;=Consolidação!BC13+Consolidação!BF13+Consolidação!BI13+Consolidação!BL13+Consolidação!BO13+Consolidação!BR13+Consolidação!BU13+Consolidação!BX13+Consolidação!CA13+Consolidação!CD13+Consolidação!CG13,Consolidação!$AL$4,IF(BB11+BI11+BP11+BW11+CD11+CK11+CR11+CY11+DF11+DM11+DT11+EA11+EH11+EO11&lt;=Consolidação!BC13+Consolidação!BF13+Consolidação!BI13+Consolidação!BL13+Consolidação!BO13+Consolidação!BR13+Consolidação!BU13+Consolidação!BX13+Consolidação!CA13+Consolidação!CD13+Consolidação!CG13+Consolidação!CJ13,Consolidação!$AO$4,IF(BB11+BI11+BP11+BW11+CD11+CK11+CR11+CY11+DF11+DM11+DT11+EA11+EH11+EO11&lt;=Consolidação!BC13+Consolidação!BF13+Consolidação!BI13+Consolidação!BL13+Consolidação!BO13+Consolidação!BR13+Consolidação!BU13+Consolidação!BX13+Consolidação!CA13+Consolidação!CD13+Consolidação!CG13+Consolidação!CJ13+Consolidação!CM13,Consolidação!$AR$4,IF(BB11+BI11+BP11+BW11+CD11+CK11+CR11+CY11+DF11+DM11+DT11+EA11+EH11+EO11&lt;=Consolidação!BC13+Consolidação!BF13+Consolidação!BI13+Consolidação!BL13+Consolidação!BO13+Consolidação!BR13+Consolidação!BU13+Consolidação!BX13+Consolidação!CA13+Consolidação!CD13+Consolidação!CG13+Consolidação!CJ13+Consolidação!CM13+Consolidação!CP13,Consolidação!$AU$4,IF(AND((Consolidação!BC13+Consolidação!BF13+Consolidação!BI13+Consolidação!BL13+Consolidação!BO13+Consolidação!BR13+Consolidação!BU13+Consolidação!BX13+Consolidação!CA13+Consolidação!CD13+Consolidação!CG13+Consolidação!CJ13+Consolidação!CM13+Consolidação!CP13)&gt;0,BB11+BI11+BP11+BW11+CD11+CK11+CR11+CY11+DF11+DM11+DT11+EA11+EH11&lt;Consolidação!BC13+Consolidação!BF13+Consolidação!BI13+Consolidação!BL13+Consolidação!BO13+Consolidação!BR13+Consolidação!BU13+Consolidação!BX13+Consolidação!CA13+Consolidação!CD13+Consolidação!CG13+Consolidação!CJ13+Consolidação!CM13+Consolidação!CP13,BB11+BI11+BP11+BW11+CD11+CK11+CR11+CY11+DF11+DM11+DT11+EA11+EH11+EO11&gt;Consolidação!BC13+Consolidação!BF13+Consolidação!BI13+Consolidação!BL13+Consolidação!BO13+Consolidação!BR13+Consolidação!BU13+Consolidação!BX13+Consolidação!CA13+Consolidação!CD13+Consolidação!CG13+Consolidação!CJ13+Consolidação!CM13+Consolidação!CP13),"CONSUMO PARCIAL","SEM PREVISÃO"))))))))))))))))</f>
        <v/>
      </c>
      <c r="ES11" s="318" t="str">
        <f t="shared" si="21"/>
        <v/>
      </c>
      <c r="ET11" s="507"/>
      <c r="EU11" s="508"/>
      <c r="EV11" s="509"/>
      <c r="EW11" s="510"/>
      <c r="EX11" s="317" t="str">
        <f>IF(EU11=0,"",IF(BH11+BO11+BV11+CC11+CJ11+CQ11+CX11+DE11+DL11+DS11+DZ11+EG11+EN11+EU11&lt;=Consolidação!BI13,Consolidação!$H$4,IF(BH11+BO11+BV11+CC11+CJ11+CQ11+CX11+DE11+DL11+DS11+DZ11+EG11+EN11+EU11&lt;=Consolidação!BI13+Consolidação!BL13,Consolidação!$K$4,IF(BH11+BO11+BV11+CC11+CJ11+CQ11+CX11+DE11+DL11+DS11+DZ11+EG11+EN11+EU11&lt;=Consolidação!BI13+Consolidação!BL13+Consolidação!BO13,Consolidação!$N$4,IF(BH11+BO11+BV11+CC11+CJ11+CQ11+CX11+DE11+DL11+DS11+DZ11+EG11+EN11+EU11&lt;=Consolidação!BI13+Consolidação!BL13+Consolidação!BO13+Consolidação!BR13,Consolidação!$Q$4,IF(BH11+BO11+BV11+CC11+CJ11+CQ11+CX11+DE11+DL11+DS11+DZ11+EG11+EN11+EU11&lt;=Consolidação!BI13+Consolidação!BL13+Consolidação!BO13+Consolidação!BR13+Consolidação!BU13,Consolidação!$T$4,IF(BH11+BO11+BV11+CC11+CJ11+CQ11+CX11+DE11+DL11+DS11+DZ11+EG11+EN11+EU11&lt;=Consolidação!BI13+Consolidação!BL13+Consolidação!BO13+Consolidação!BR13+Consolidação!BU13+Consolidação!BX13,Consolidação!$W$4,IF(BH11+BO11+BV11+CC11+CJ11+CQ11+CX11+DE11+DL11+DS11+DZ11+EG11+EN11+EU11&lt;=Consolidação!BI13+Consolidação!BL13+Consolidação!BO13+Consolidação!BR13+Consolidação!BU13+Consolidação!BX13+Consolidação!CA13,Consolidação!$Z$4,IF(BH11+BO11+BV11+CC11+CJ11+CQ11+CX11+DE11+DL11+DS11+DZ11+EG11+EN11+EU11&lt;=Consolidação!BI13+Consolidação!BL13+Consolidação!BO13+Consolidação!BR13+Consolidação!BU13+Consolidação!BX13+Consolidação!CA13+Consolidação!CD13,Consolidação!$AC$4,IF(BH11+BO11+BV11+CC11+CJ11+CQ11+CX11+DE11+DL11+DS11+DZ11+EG11+EN11+EU11&lt;=Consolidação!BI13+Consolidação!BL13+Consolidação!BO13+Consolidação!BR13+Consolidação!BU13+Consolidação!BX13+Consolidação!CA13+Consolidação!CD13+Consolidação!CG13,Consolidação!$AF$4,IF(BH11+BO11+BV11+CC11+CJ11+CQ11+CX11+DE11+DL11+DS11+DZ11+EG11+EN11+EU11&lt;=Consolidação!BI13+Consolidação!BL13+Consolidação!BO13+Consolidação!BR13+Consolidação!BU13+Consolidação!BX13+Consolidação!CA13+Consolidação!CD13+Consolidação!CG13+Consolidação!CJ13,Consolidação!$AI$4,IF(BH11+BO11+BV11+CC11+CJ11+CQ11+CX11+DE11+DL11+DS11+DZ11+EG11+EN11+EU11&lt;=Consolidação!BI13+Consolidação!BL13+Consolidação!BO13+Consolidação!BR13+Consolidação!BU13+Consolidação!BX13+Consolidação!CA13+Consolidação!CD13+Consolidação!CG13+Consolidação!CJ13+Consolidação!CM13,Consolidação!$AL$4,IF(BH11+BO11+BV11+CC11+CJ11+CQ11+CX11+DE11+DL11+DS11+DZ11+EG11+EN11+EU11&lt;=Consolidação!BI13+Consolidação!BL13+Consolidação!BO13+Consolidação!BR13+Consolidação!BU13+Consolidação!BX13+Consolidação!CA13+Consolidação!CD13+Consolidação!CG13+Consolidação!CJ13+Consolidação!CM13+Consolidação!CP13,Consolidação!$AO$4,IF(BH11+BO11+BV11+CC11+CJ11+CQ11+CX11+DE11+DL11+DS11+DZ11+EG11+EN11+EU11&lt;=Consolidação!BI13+Consolidação!BL13+Consolidação!BO13+Consolidação!BR13+Consolidação!BU13+Consolidação!BX13+Consolidação!CA13+Consolidação!CD13+Consolidação!CG13+Consolidação!CJ13+Consolidação!CM13+Consolidação!CP13+Consolidação!CS13,Consolidação!$AR$4,IF(BH11+BO11+BV11+CC11+CJ11+CQ11+CX11+DE11+DL11+DS11+DZ11+EG11+EN11+EU11&lt;=Consolidação!BI13+Consolidação!BL13+Consolidação!BO13+Consolidação!BR13+Consolidação!BU13+Consolidação!BX13+Consolidação!CA13+Consolidação!CD13+Consolidação!CG13+Consolidação!CJ13+Consolidação!CM13+Consolidação!CP13+Consolidação!CS13+Consolidação!CV13,Consolidação!$AU$4,IF(AND((Consolidação!BI13+Consolidação!BL13+Consolidação!BO13+Consolidação!BR13+Consolidação!BU13+Consolidação!BX13+Consolidação!CA13+Consolidação!CD13+Consolidação!CG13+Consolidação!CJ13+Consolidação!CM13+Consolidação!CP13+Consolidação!CS13+Consolidação!CV13)&gt;0,BH11+BO11+BV11+CC11+CJ11+CQ11+CX11+DE11+DL11+DS11+DZ11+EG11+EN11&lt;Consolidação!BI13+Consolidação!BL13+Consolidação!BO13+Consolidação!BR13+Consolidação!BU13+Consolidação!BX13+Consolidação!CA13+Consolidação!CD13+Consolidação!CG13+Consolidação!CJ13+Consolidação!CM13+Consolidação!CP13+Consolidação!CS13+Consolidação!CV13,BH11+BO11+BV11+CC11+CJ11+CQ11+CX11+DE11+DL11+DS11+DZ11+EG11+EN11+EU11&gt;Consolidação!BI13+Consolidação!BL13+Consolidação!BO13+Consolidação!BR13+Consolidação!BU13+Consolidação!BX13+Consolidação!CA13+Consolidação!CD13+Consolidação!CG13+Consolidação!CJ13+Consolidação!CM13+Consolidação!CP13+Consolidação!CS13+Consolidação!CV13),"CONSUMO PARCIAL","SEM PREVISÃO"))))))))))))))))</f>
        <v/>
      </c>
      <c r="EY11" s="318" t="str">
        <f t="shared" si="22"/>
        <v/>
      </c>
      <c r="EZ11" s="507"/>
      <c r="FA11" s="508"/>
      <c r="FB11" s="509"/>
      <c r="FC11" s="510"/>
      <c r="FD11" s="317" t="str">
        <f>IF(FA11=0,"",IF(BN11+BU11+CB11+CI11+CP11+CW11+DD11+DK11+DR11+DY11+EF11+EM11+ET11+FA11&lt;=Consolidação!BO13,Consolidação!$H$4,IF(BN11+BU11+CB11+CI11+CP11+CW11+DD11+DK11+DR11+DY11+EF11+EM11+ET11+FA11&lt;=Consolidação!BO13+Consolidação!BR13,Consolidação!$K$4,IF(BN11+BU11+CB11+CI11+CP11+CW11+DD11+DK11+DR11+DY11+EF11+EM11+ET11+FA11&lt;=Consolidação!BO13+Consolidação!BR13+Consolidação!BU13,Consolidação!$N$4,IF(BN11+BU11+CB11+CI11+CP11+CW11+DD11+DK11+DR11+DY11+EF11+EM11+ET11+FA11&lt;=Consolidação!BO13+Consolidação!BR13+Consolidação!BU13+Consolidação!BX13,Consolidação!$Q$4,IF(BN11+BU11+CB11+CI11+CP11+CW11+DD11+DK11+DR11+DY11+EF11+EM11+ET11+FA11&lt;=Consolidação!BO13+Consolidação!BR13+Consolidação!BU13+Consolidação!BX13+Consolidação!CA13,Consolidação!$T$4,IF(BN11+BU11+CB11+CI11+CP11+CW11+DD11+DK11+DR11+DY11+EF11+EM11+ET11+FA11&lt;=Consolidação!BO13+Consolidação!BR13+Consolidação!BU13+Consolidação!BX13+Consolidação!CA13+Consolidação!CD13,Consolidação!$W$4,IF(BN11+BU11+CB11+CI11+CP11+CW11+DD11+DK11+DR11+DY11+EF11+EM11+ET11+FA11&lt;=Consolidação!BO13+Consolidação!BR13+Consolidação!BU13+Consolidação!BX13+Consolidação!CA13+Consolidação!CD13+Consolidação!CG13,Consolidação!$Z$4,IF(BN11+BU11+CB11+CI11+CP11+CW11+DD11+DK11+DR11+DY11+EF11+EM11+ET11+FA11&lt;=Consolidação!BO13+Consolidação!BR13+Consolidação!BU13+Consolidação!BX13+Consolidação!CA13+Consolidação!CD13+Consolidação!CG13+Consolidação!CJ13,Consolidação!$AC$4,IF(BN11+BU11+CB11+CI11+CP11+CW11+DD11+DK11+DR11+DY11+EF11+EM11+ET11+FA11&lt;=Consolidação!BO13+Consolidação!BR13+Consolidação!BU13+Consolidação!BX13+Consolidação!CA13+Consolidação!CD13+Consolidação!CG13+Consolidação!CJ13+Consolidação!CM13,Consolidação!$AF$4,IF(BN11+BU11+CB11+CI11+CP11+CW11+DD11+DK11+DR11+DY11+EF11+EM11+ET11+FA11&lt;=Consolidação!BO13+Consolidação!BR13+Consolidação!BU13+Consolidação!BX13+Consolidação!CA13+Consolidação!CD13+Consolidação!CG13+Consolidação!CJ13+Consolidação!CM13+Consolidação!CP13,Consolidação!$AI$4,IF(BN11+BU11+CB11+CI11+CP11+CW11+DD11+DK11+DR11+DY11+EF11+EM11+ET11+FA11&lt;=Consolidação!BO13+Consolidação!BR13+Consolidação!BU13+Consolidação!BX13+Consolidação!CA13+Consolidação!CD13+Consolidação!CG13+Consolidação!CJ13+Consolidação!CM13+Consolidação!CP13+Consolidação!CS13,Consolidação!$AL$4,IF(BN11+BU11+CB11+CI11+CP11+CW11+DD11+DK11+DR11+DY11+EF11+EM11+ET11+FA11&lt;=Consolidação!BO13+Consolidação!BR13+Consolidação!BU13+Consolidação!BX13+Consolidação!CA13+Consolidação!CD13+Consolidação!CG13+Consolidação!CJ13+Consolidação!CM13+Consolidação!CP13+Consolidação!CS13+Consolidação!CV13,Consolidação!$AO$4,IF(BN11+BU11+CB11+CI11+CP11+CW11+DD11+DK11+DR11+DY11+EF11+EM11+ET11+FA11&lt;=Consolidação!BO13+Consolidação!BR13+Consolidação!BU13+Consolidação!BX13+Consolidação!CA13+Consolidação!CD13+Consolidação!CG13+Consolidação!CJ13+Consolidação!CM13+Consolidação!CP13+Consolidação!CS13+Consolidação!CV13+Consolidação!CY13,Consolidação!$AR$4,IF(BN11+BU11+CB11+CI11+CP11+CW11+DD11+DK11+DR11+DY11+EF11+EM11+ET11+FA11&lt;=Consolidação!BO13+Consolidação!BR13+Consolidação!BU13+Consolidação!BX13+Consolidação!CA13+Consolidação!CD13+Consolidação!CG13+Consolidação!CJ13+Consolidação!CM13+Consolidação!CP13+Consolidação!CS13+Consolidação!CV13+Consolidação!CY13+Consolidação!DB13,Consolidação!$AU$4,IF(AND((Consolidação!BO13+Consolidação!BR13+Consolidação!BU13+Consolidação!BX13+Consolidação!CA13+Consolidação!CD13+Consolidação!CG13+Consolidação!CJ13+Consolidação!CM13+Consolidação!CP13+Consolidação!CS13+Consolidação!CV13+Consolidação!CY13+Consolidação!DB13)&gt;0,BN11+BU11+CB11+CI11+CP11+CW11+DD11+DK11+DR11+DY11+EF11+EM11+ET11&lt;Consolidação!BO13+Consolidação!BR13+Consolidação!BU13+Consolidação!BX13+Consolidação!CA13+Consolidação!CD13+Consolidação!CG13+Consolidação!CJ13+Consolidação!CM13+Consolidação!CP13+Consolidação!CS13+Consolidação!CV13+Consolidação!CY13+Consolidação!DB13,BN11+BU11+CB11+CI11+CP11+CW11+DD11+DK11+DR11+DY11+EF11+EM11+ET11+FA11&gt;Consolidação!BO13+Consolidação!BR13+Consolidação!BU13+Consolidação!BX13+Consolidação!CA13+Consolidação!CD13+Consolidação!CG13+Consolidação!CJ13+Consolidação!CM13+Consolidação!CP13+Consolidação!CS13+Consolidação!CV13+Consolidação!CY13+Consolidação!DB13),"CONSUMO PARCIAL","SEM PREVISÃO"))))))))))))))))</f>
        <v/>
      </c>
      <c r="FE11" s="318" t="str">
        <f t="shared" si="23"/>
        <v/>
      </c>
      <c r="FF11" s="507"/>
      <c r="FG11" s="508"/>
      <c r="FH11" s="509"/>
      <c r="FI11" s="510"/>
      <c r="FJ11" s="317" t="str">
        <f>IF(FG11=0,"",IF(BT11+CA11+CH11+CO11+CV11+DC11+DJ11+DQ11+DX11+EE11+EL11+ES11+EZ11+FG11&lt;=Consolidação!BU13,Consolidação!$H$4,IF(BT11+CA11+CH11+CO11+CV11+DC11+DJ11+DQ11+DX11+EE11+EL11+ES11+EZ11+FG11&lt;=Consolidação!BU13+Consolidação!BX13,Consolidação!$K$4,IF(BT11+CA11+CH11+CO11+CV11+DC11+DJ11+DQ11+DX11+EE11+EL11+ES11+EZ11+FG11&lt;=Consolidação!BU13+Consolidação!BX13+Consolidação!CA13,Consolidação!$N$4,IF(BT11+CA11+CH11+CO11+CV11+DC11+DJ11+DQ11+DX11+EE11+EL11+ES11+EZ11+FG11&lt;=Consolidação!BU13+Consolidação!BX13+Consolidação!CA13+Consolidação!CD13,Consolidação!$Q$4,IF(BT11+CA11+CH11+CO11+CV11+DC11+DJ11+DQ11+DX11+EE11+EL11+ES11+EZ11+FG11&lt;=Consolidação!BU13+Consolidação!BX13+Consolidação!CA13+Consolidação!CD13+Consolidação!CG13,Consolidação!$T$4,IF(BT11+CA11+CH11+CO11+CV11+DC11+DJ11+DQ11+DX11+EE11+EL11+ES11+EZ11+FG11&lt;=Consolidação!BU13+Consolidação!BX13+Consolidação!CA13+Consolidação!CD13+Consolidação!CG13+Consolidação!CJ13,Consolidação!$W$4,IF(BT11+CA11+CH11+CO11+CV11+DC11+DJ11+DQ11+DX11+EE11+EL11+ES11+EZ11+FG11&lt;=Consolidação!BU13+Consolidação!BX13+Consolidação!CA13+Consolidação!CD13+Consolidação!CG13+Consolidação!CJ13+Consolidação!CM13,Consolidação!$Z$4,IF(BT11+CA11+CH11+CO11+CV11+DC11+DJ11+DQ11+DX11+EE11+EL11+ES11+EZ11+FG11&lt;=Consolidação!BU13+Consolidação!BX13+Consolidação!CA13+Consolidação!CD13+Consolidação!CG13+Consolidação!CJ13+Consolidação!CM13+Consolidação!CP13,Consolidação!$AC$4,IF(BT11+CA11+CH11+CO11+CV11+DC11+DJ11+DQ11+DX11+EE11+EL11+ES11+EZ11+FG11&lt;=Consolidação!BU13+Consolidação!BX13+Consolidação!CA13+Consolidação!CD13+Consolidação!CG13+Consolidação!CJ13+Consolidação!CM13+Consolidação!CP13+Consolidação!CS13,Consolidação!$AF$4,IF(BT11+CA11+CH11+CO11+CV11+DC11+DJ11+DQ11+DX11+EE11+EL11+ES11+EZ11+FG11&lt;=Consolidação!BU13+Consolidação!BX13+Consolidação!CA13+Consolidação!CD13+Consolidação!CG13+Consolidação!CJ13+Consolidação!CM13+Consolidação!CP13+Consolidação!CS13+Consolidação!CV13,Consolidação!$AI$4,IF(BT11+CA11+CH11+CO11+CV11+DC11+DJ11+DQ11+DX11+EE11+EL11+ES11+EZ11+FG11&lt;=Consolidação!BU13+Consolidação!BX13+Consolidação!CA13+Consolidação!CD13+Consolidação!CG13+Consolidação!CJ13+Consolidação!CM13+Consolidação!CP13+Consolidação!CS13+Consolidação!CV13+Consolidação!CY13,Consolidação!$AL$4,IF(BT11+CA11+CH11+CO11+CV11+DC11+DJ11+DQ11+DX11+EE11+EL11+ES11+EZ11+FG11&lt;=Consolidação!BU13+Consolidação!BX13+Consolidação!CA13+Consolidação!CD13+Consolidação!CG13+Consolidação!CJ13+Consolidação!CM13+Consolidação!CP13+Consolidação!CS13+Consolidação!CV13+Consolidação!CY13+Consolidação!DB13,Consolidação!$AO$4,IF(BT11+CA11+CH11+CO11+CV11+DC11+DJ11+DQ11+DX11+EE11+EL11+ES11+EZ11+FG11&lt;=Consolidação!BU13+Consolidação!BX13+Consolidação!CA13+Consolidação!CD13+Consolidação!CG13+Consolidação!CJ13+Consolidação!CM13+Consolidação!CP13+Consolidação!CS13+Consolidação!CV13+Consolidação!CY13+Consolidação!DB13+Consolidação!DE13,Consolidação!$AR$4,IF(BT11+CA11+CH11+CO11+CV11+DC11+DJ11+DQ11+DX11+EE11+EL11+ES11+EZ11+FG11&lt;=Consolidação!BU13+Consolidação!BX13+Consolidação!CA13+Consolidação!CD13+Consolidação!CG13+Consolidação!CJ13+Consolidação!CM13+Consolidação!CP13+Consolidação!CS13+Consolidação!CV13+Consolidação!CY13+Consolidação!DB13+Consolidação!DE13+Consolidação!DH13,Consolidação!$AU$4,IF(AND((Consolidação!BU13+Consolidação!BX13+Consolidação!CA13+Consolidação!CD13+Consolidação!CG13+Consolidação!CJ13+Consolidação!CM13+Consolidação!CP13+Consolidação!CS13+Consolidação!CV13+Consolidação!CY13+Consolidação!DB13+Consolidação!DE13+Consolidação!DH13)&gt;0,BT11+CA11+CH11+CO11+CV11+DC11+DJ11+DQ11+DX11+EE11+EL11+ES11+EZ11&lt;Consolidação!BU13+Consolidação!BX13+Consolidação!CA13+Consolidação!CD13+Consolidação!CG13+Consolidação!CJ13+Consolidação!CM13+Consolidação!CP13+Consolidação!CS13+Consolidação!CV13+Consolidação!CY13+Consolidação!DB13+Consolidação!DE13+Consolidação!DH13,BT11+CA11+CH11+CO11+CV11+DC11+DJ11+DQ11+DX11+EE11+EL11+ES11+EZ11+FG11&gt;Consolidação!BU13+Consolidação!BX13+Consolidação!CA13+Consolidação!CD13+Consolidação!CG13+Consolidação!CJ13+Consolidação!CM13+Consolidação!CP13+Consolidação!CS13+Consolidação!CV13+Consolidação!CY13+Consolidação!DB13+Consolidação!DE13+Consolidação!DH13),"CONSUMO PARCIAL","SEM PREVISÃO"))))))))))))))))</f>
        <v/>
      </c>
      <c r="FK11" s="318" t="str">
        <f t="shared" si="24"/>
        <v/>
      </c>
      <c r="FL11" s="559"/>
      <c r="FM11" s="550"/>
      <c r="FN11" s="550"/>
      <c r="FO11" s="550"/>
      <c r="FP11" s="550"/>
      <c r="FQ11" s="576"/>
      <c r="FR11" s="569"/>
      <c r="FS11" s="550"/>
      <c r="FT11" s="550"/>
      <c r="FU11" s="550"/>
      <c r="FV11" s="550"/>
      <c r="FW11" s="550"/>
      <c r="FX11" s="344" t="str">
        <f>IF((Consolidação!C13+Consolidação!E13)=(F11+M11+T11+AA11+AH11+AO11+AV11+BC11+BJ11+BQ11+BX11+CE11+CL11+CS11),"ATUALIZADO","DESATUALIZADO")</f>
        <v>ATUALIZADO</v>
      </c>
    </row>
    <row r="12" spans="1:180" x14ac:dyDescent="0.3">
      <c r="A12" s="594">
        <v>2391</v>
      </c>
      <c r="B12" s="634"/>
      <c r="C12" s="273" t="s">
        <v>1</v>
      </c>
      <c r="D12" s="274"/>
      <c r="E12" s="587">
        <v>19503</v>
      </c>
      <c r="F12" s="588">
        <v>400</v>
      </c>
      <c r="G12" s="567"/>
      <c r="H12" s="316">
        <v>45431</v>
      </c>
      <c r="I12" s="317" t="str">
        <f>IF(F12=0,"",IF(F12&lt;=Consolidação!H14,Consolidação!H$4,IF(F12&lt;=Consolidação!H14+Consolidação!K14,Consolidação!K$4,IF(F12&lt;=Consolidação!H14+Consolidação!K14+Consolidação!N14,Consolidação!N$4,IF(F12&lt;=Consolidação!H14+Consolidação!K14+Consolidação!N14+Consolidação!Q14,Consolidação!Q$4,IF(F12&lt;=Consolidação!H14+Consolidação!K14+Consolidação!N14+Consolidação!Q14+Consolidação!T14,Consolidação!T$4,IF(F12&lt;=Consolidação!H14+Consolidação!K14+Consolidação!N14+Consolidação!Q14+Consolidação!T14+Consolidação!W14,Consolidação!W$4,IF(F12&lt;=Consolidação!H14+Consolidação!K14+Consolidação!N14+Consolidação!Q14+Consolidação!T14+Consolidação!W14+Consolidação!Z14,Consolidação!Z$4,IF(F12&lt;=Consolidação!H14+Consolidação!K14+Consolidação!N14+Consolidação!Q14+Consolidação!T14+Consolidação!W14+Consolidação!Z14+Consolidação!AC14,Consolidação!AC$4,IF(F12&lt;=Consolidação!H14+Consolidação!K14+Consolidação!N14+Consolidação!Q14+Consolidação!T14+Consolidação!W14+Consolidação!Z14+Consolidação!AC14+Consolidação!AF14,Consolidação!AF$4,IF(F12&lt;=Consolidação!H14+Consolidação!K14+Consolidação!N14+Consolidação!Q14+Consolidação!T14+Consolidação!W14+Consolidação!Z14+Consolidação!AC14+Consolidação!AF14+Consolidação!AI14,Consolidação!AI$4,IF(F12&lt;=Consolidação!H14+Consolidação!K14+Consolidação!N14+Consolidação!Q14+Consolidação!T14+Consolidação!W14+Consolidação!Z14+Consolidação!AC14+Consolidação!AF14+Consolidação!AI14+Consolidação!AL14,Consolidação!AL$4,IF(F12&lt;=Consolidação!H14+Consolidação!K14+Consolidação!N14+Consolidação!Q14+Consolidação!T14+Consolidação!W14+Consolidação!Z14+Consolidação!AC14+Consolidação!AF14+Consolidação!AI14+Consolidação!AL14+Consolidação!AO14,Consolidação!AO$4,IF(F12&lt;=Consolidação!H14+Consolidação!K14+Consolidação!N14+Consolidação!Q14+Consolidação!T14+Consolidação!W14+Consolidação!Z14+Consolidação!AC14+Consolidação!AF14+Consolidação!AI14+Consolidação!AL14+Consolidação!AO14+Consolidação!AR14,Consolidação!AR$4,IF(F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>SEM PREVISÃO</v>
      </c>
      <c r="J12" s="318" t="str">
        <f>IF(I12="","",IF(I12="SEM PREVISÃO","û",IF(I12="CONSUMO PARCIAL","û",IF(H12&lt;I12+90,"û","ü"))))</f>
        <v>û</v>
      </c>
      <c r="K12" s="312"/>
      <c r="L12" s="270"/>
      <c r="M12" s="314"/>
      <c r="N12" s="315"/>
      <c r="O12" s="316"/>
      <c r="P12" s="317" t="str">
        <f>IF(M12=0,"",IF(F12+M12&lt;=Consolidação!H14,Consolidação!$H$4,IF(F12+M12&lt;=Consolidação!H14+Consolidação!K14,Consolidação!$K$4,IF(F12+M12&lt;=Consolidação!H14+Consolidação!K14+Consolidação!N14,Consolidação!$N$4,IF(F12+M12&lt;=Consolidação!H14+Consolidação!K14+Consolidação!N14+Consolidação!Q14,Consolidação!$Q$4,IF(F12+M12&lt;=Consolidação!H14+Consolidação!K14+Consolidação!N14+Consolidação!Q14+Consolidação!T14,Consolidação!$T$4,IF(F12+M12&lt;=Consolidação!H14+Consolidação!K14+Consolidação!N14+Consolidação!Q14+Consolidação!T14+Consolidação!W14,Consolidação!$W$4,IF(F12+M12&lt;=Consolidação!H14+Consolidação!K14+Consolidação!N14+Consolidação!Q14+Consolidação!T14+Consolidação!W14+Consolidação!Z14,Consolidação!$Z$4,IF(F12+M12&lt;=Consolidação!H14+Consolidação!K14+Consolidação!N14+Consolidação!Q14+Consolidação!T14+Consolidação!W14+Consolidação!Z14+Consolidação!AC14,Consolidação!$AC$4,IF(F12+M12&lt;=Consolidação!H14+Consolidação!K14+Consolidação!N14+Consolidação!Q14+Consolidação!T14+Consolidação!W14+Consolidação!Z14+Consolidação!AC14+Consolidação!AF14,Consolidação!$AF$4,IF(F12+M12&lt;=Consolidação!H14+Consolidação!K14+Consolidação!N14+Consolidação!Q14+Consolidação!T14+Consolidação!W14+Consolidação!Z14+Consolidação!AC14+Consolidação!AF14+Consolidação!AI14,Consolidação!$AI$4,IF(F12+M12&lt;=Consolidação!H14+Consolidação!K14+Consolidação!N14+Consolidação!Q14+Consolidação!T14+Consolidação!W14+Consolidação!Z14+Consolidação!AC14+Consolidação!AF14+Consolidação!AI14+Consolidação!AL14,Consolidação!$AL$4,IF(F12+M12&lt;=Consolidação!H14+Consolidação!K14+Consolidação!N14+Consolidação!Q14+Consolidação!T14+Consolidação!W14+Consolidação!Z14+Consolidação!AC14+Consolidação!AF14+Consolidação!AI14+Consolidação!AL14+Consolidação!AO14,Consolidação!$AO$4,IF(F12+M12&lt;=Consolidação!H14+Consolidação!K14+Consolidação!N14+Consolidação!Q14+Consolidação!T14+Consolidação!W14+Consolidação!Z14+Consolidação!AC14+Consolidação!AF14+Consolidação!AI14+Consolidação!AL14+Consolidação!AO14+Consolidação!AR14,Consolidação!$AR$4,IF(F12+M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Q12" s="318" t="str">
        <f>IF(P12="","",IF(P12="SEM PREVISÃO","û",IF(P12="CONSUMO PARCIAL","û",IF(O12&lt;P12+90,"û","ü"))))</f>
        <v/>
      </c>
      <c r="R12" s="312"/>
      <c r="S12" s="270"/>
      <c r="T12" s="314"/>
      <c r="U12" s="315"/>
      <c r="V12" s="316"/>
      <c r="W12" s="353" t="str">
        <f>IF(T12=0,"",IF(F12+M12+T12&lt;=Consolidação!H14,Consolidação!$H$4,IF(F12+M12+T12&lt;=Consolidação!H14+Consolidação!K14,Consolidação!$K$4,IF(F12+M12+T12&lt;=Consolidação!H14+Consolidação!K14+Consolidação!N14,Consolidação!$N$4,IF(F12+M12+T12&lt;=Consolidação!H14+Consolidação!K14+Consolidação!N14+Consolidação!Q14,Consolidação!$Q$4,IF(F12+M12+T12&lt;=Consolidação!H14+Consolidação!K14+Consolidação!N14+Consolidação!Q14+Consolidação!T14,Consolidação!$T$4,IF(F12+M12+T12&lt;=Consolidação!H14+Consolidação!K14+Consolidação!N14+Consolidação!Q14+Consolidação!T14+Consolidação!W14,Consolidação!$W$4,IF(F12+M12+T12&lt;=Consolidação!H14+Consolidação!K14+Consolidação!N14+Consolidação!Q14+Consolidação!T14+Consolidação!W14+Consolidação!Z14,Consolidação!$Z$4,IF(F12+M12+T12&lt;=Consolidação!H14+Consolidação!K14+Consolidação!N14+Consolidação!Q14+Consolidação!T14+Consolidação!W14+Consolidação!Z14+Consolidação!AC14,Consolidação!$AC$4,IF(F12+M12+T12&lt;=Consolidação!H14+Consolidação!K14+Consolidação!N14+Consolidação!Q14+Consolidação!T14+Consolidação!W14+Consolidação!Z14+Consolidação!AC14+Consolidação!AF14,Consolidação!$AF$4,IF(F12+M12+T12&lt;=Consolidação!H14+Consolidação!K14+Consolidação!N14+Consolidação!Q14+Consolidação!T14+Consolidação!W14+Consolidação!Z14+Consolidação!AC14+Consolidação!AF14+Consolidação!AI14,Consolidação!$AI$4,IF(F12+M12+T12&lt;=Consolidação!H14+Consolidação!K14+Consolidação!N14+Consolidação!Q14+Consolidação!T14+Consolidação!W14+Consolidação!Z14+Consolidação!AC14+Consolidação!AF14+Consolidação!AI14+Consolidação!AL14,Consolidação!$AL$4,IF(F12+M12+T12&lt;=Consolidação!H14+Consolidação!K14+Consolidação!N14+Consolidação!Q14+Consolidação!T14+Consolidação!W14+Consolidação!Z14+Consolidação!AC14+Consolidação!AF14+Consolidação!AI14+Consolidação!AL14+Consolidação!AO14,Consolidação!$AO$4,IF(F12+M12+T12&lt;=Consolidação!H14+Consolidação!K14+Consolidação!N14+Consolidação!Q14+Consolidação!T14+Consolidação!W14+Consolidação!Z14+Consolidação!AC14+Consolidação!AF14+Consolidação!AI14+Consolidação!AL14+Consolidação!AO14+Consolidação!AR14,Consolidação!$AR$4,IF(F12+M12+T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+M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+T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X12" s="318" t="str">
        <f>IF(W12="","",IF(W12="SEM PREVISÃO","û",IF(W12="CONSUMO PARCIAL","û",IF(V12&lt;W12+90,"û","ü"))))</f>
        <v/>
      </c>
      <c r="Y12" s="312"/>
      <c r="Z12" s="507"/>
      <c r="AA12" s="508"/>
      <c r="AB12" s="509"/>
      <c r="AC12" s="510"/>
      <c r="AD12" s="317" t="str">
        <f>IF(AA12=0,"",IF(F12+M12+T12+AA12&lt;=Consolidação!H14,Consolidação!$H$4,IF(F12+M12+T12+AA12&lt;=Consolidação!H14+Consolidação!K14,Consolidação!$K$4,IF(F12+M12+T12+AA12&lt;=Consolidação!H14+Consolidação!K14+Consolidação!N14,Consolidação!$N$4,IF(F12+M12+T12+AA12&lt;=Consolidação!H14+Consolidação!K14+Consolidação!N14+Consolidação!Q14,Consolidação!$Q$4,IF(F12+M12+T12+AA12&lt;=Consolidação!H14+Consolidação!K14+Consolidação!N14+Consolidação!Q14+Consolidação!T14,Consolidação!$T$4,IF(F12+M12+T12+AA12&lt;=Consolidação!H14+Consolidação!K14+Consolidação!N14+Consolidação!Q14+Consolidação!T14+Consolidação!W14,Consolidação!$W$4,IF(F12+M12+T12+AA12&lt;=Consolidação!H14+Consolidação!K14+Consolidação!N14+Consolidação!Q14+Consolidação!T14+Consolidação!W14+Consolidação!Z14,Consolidação!$Z$4,IF(F12+M12+T12+AA12&lt;=Consolidação!H14+Consolidação!K14+Consolidação!N14+Consolidação!Q14+Consolidação!T14+Consolidação!W14+Consolidação!Z14+Consolidação!AC14,Consolidação!$AC$4,IF(F12+M12+T12+AA12&lt;=Consolidação!H14+Consolidação!K14+Consolidação!N14+Consolidação!Q14+Consolidação!T14+Consolidação!W14+Consolidação!Z14+Consolidação!AC14+Consolidação!AF14,Consolidação!$AF$4,IF(F12+M12+T12+AA12&lt;=Consolidação!H14+Consolidação!K14+Consolidação!N14+Consolidação!Q14+Consolidação!T14+Consolidação!W14+Consolidação!Z14+Consolidação!AC14+Consolidação!AF14+Consolidação!AI14,Consolidação!$AI$4,IF(F12+M12+T12+AA12&lt;=Consolidação!H14+Consolidação!K14+Consolidação!N14+Consolidação!Q14+Consolidação!T14+Consolidação!W14+Consolidação!Z14+Consolidação!AC14+Consolidação!AF14+Consolidação!AI14+Consolidação!AL14,Consolidação!$AL$4,IF(F12+M12+T12+AA12&lt;=Consolidação!H14+Consolidação!K14+Consolidação!N14+Consolidação!Q14+Consolidação!T14+Consolidação!W14+Consolidação!Z14+Consolidação!AC14+Consolidação!AF14+Consolidação!AI14+Consolidação!AL14+Consolidação!AO14,Consolidação!$AO$4,IF(F12+M12+T12+AA12&lt;=Consolidação!H14+Consolidação!K14+Consolidação!N14+Consolidação!Q14+Consolidação!T14+Consolidação!W14+Consolidação!Z14+Consolidação!AC14+Consolidação!AF14+Consolidação!AI14+Consolidação!AL14+Consolidação!AO14+Consolidação!AR14,Consolidação!AR9,IF(F12+M12+T12+AA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+M12+T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+T12+AA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AE12" s="318" t="str">
        <f>IF(AD12="","",IF(AD12="SEM PREVISÃO","û",IF(AD12="CONSUMO PARCIAL","û",IF(AC12&lt;AD12+90,"û","ü"))))</f>
        <v/>
      </c>
      <c r="AF12" s="312"/>
      <c r="AG12" s="507"/>
      <c r="AH12" s="508"/>
      <c r="AI12" s="509"/>
      <c r="AJ12" s="510"/>
      <c r="AK12" s="317" t="str">
        <f>IF(AH12=0,"",IF(F12+M12+T12+AA12+AH12&lt;=Consolidação!H14,Consolidação!$H$4,IF(F12+M12+T12+AA12+AH12&lt;=Consolidação!H14+Consolidação!K14,Consolidação!$K$4,IF(F12+M12+T12+AA12+AH12&lt;=Consolidação!H14+Consolidação!K14+Consolidação!N14,Consolidação!$N$4,IF(F12+M12+T12+AA12+AH12&lt;=Consolidação!H14+Consolidação!K14+Consolidação!N14+Consolidação!Q14,Consolidação!$Q$4,IF(F12+M12+T12+AA12+AH12&lt;=Consolidação!H14+Consolidação!K14+Consolidação!N14+Consolidação!Q14+Consolidação!T14,Consolidação!$T$4,IF(F12+M12+T12+AA12+AH12&lt;=Consolidação!H14+Consolidação!K14+Consolidação!N14+Consolidação!Q14+Consolidação!T14+Consolidação!W14,Consolidação!$W$4,IF(F12+M12+T12+AA12+AH12&lt;=Consolidação!H14+Consolidação!K14+Consolidação!N14+Consolidação!Q14+Consolidação!T14+Consolidação!W14+Consolidação!Z14,Consolidação!$Z$4,IF(F12+M12+T12+AA12+AH12&lt;=Consolidação!H14+Consolidação!K14+Consolidação!N14+Consolidação!Q14+Consolidação!T14+Consolidação!W14+Consolidação!Z14+Consolidação!AC14,Consolidação!$AC$4,IF(F12+M12+T12+AA12+AH12&lt;=Consolidação!H14+Consolidação!K14+Consolidação!N14+Consolidação!Q14+Consolidação!T14+Consolidação!W14+Consolidação!Z14+Consolidação!AC14+Consolidação!AF14,Consolidação!$AF$4,IF(F12+M12+T12+AA12+AH12&lt;=Consolidação!H14+Consolidação!K14+Consolidação!N14+Consolidação!Q14+Consolidação!T14+Consolidação!W14+Consolidação!Z14+Consolidação!AC14+Consolidação!AF14+Consolidação!AI14,Consolidação!$AI$4,IF(F12+M12+T12+AA12+AH12&lt;=Consolidação!H14+Consolidação!K14+Consolidação!N14+Consolidação!Q14+Consolidação!T14+Consolidação!W14+Consolidação!Z14+Consolidação!AC14+Consolidação!AF14+Consolidação!AI14+Consolidação!AL14,Consolidação!$AL$4,IF(F12+M12+T12+AA12+AH12&lt;=Consolidação!H14+Consolidação!K14+Consolidação!N14+Consolidação!Q14+Consolidação!T14+Consolidação!W14+Consolidação!Z14+Consolidação!AC14+Consolidação!AF14+Consolidação!AI14+Consolidação!AL14+Consolidação!AO14,Consolidação!$AO$4,IF(F12+M12+T12+AA12+AH12&lt;=Consolidação!H14+Consolidação!K14+Consolidação!N14+Consolidação!Q14+Consolidação!T14+Consolidação!W14+Consolidação!Z14+Consolidação!AC14+Consolidação!AF14+Consolidação!AI14+Consolidação!AL14+Consolidação!AO14+Consolidação!AR14,Consolidação!$AR$4,IF(F12+M12+T12+AA12+AH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+M12+T12+AA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+T12+AA12+AH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AL12" s="318" t="str">
        <f>IF(AK12="","",IF(AK12="SEM PREVISÃO","û",IF(AK12="CONSUMO PARCIAL","û",IF(AJ12&lt;AK12+90,"û","ü"))))</f>
        <v/>
      </c>
      <c r="AM12" s="312"/>
      <c r="AN12" s="507"/>
      <c r="AO12" s="508"/>
      <c r="AP12" s="509"/>
      <c r="AQ12" s="510"/>
      <c r="AR12" s="317" t="str">
        <f>IF(AO12=0,"",IF(F12+M12+T12+AA12+AH12+AO12&lt;=Consolidação!H14,Consolidação!$H$4,IF(F12+M12+T12+AA12+AH12+AO12&lt;=Consolidação!H14+Consolidação!K14,Consolidação!$K$4,IF(F12+M12+T12+AA12+AH12+AO12&lt;=Consolidação!H14+Consolidação!K14+Consolidação!N14,Consolidação!$N$4,IF(F12+M12+T12+AA12+AH12+AO12&lt;=Consolidação!H14+Consolidação!K14+Consolidação!N14+Consolidação!Q14,Consolidação!$Q$4,IF(F12+M12+T12+AA12+AH12+AO12&lt;=Consolidação!H14+Consolidação!K14+Consolidação!N14+Consolidação!Q14+Consolidação!T14,Consolidação!$T$4,IF(F12+M12+T12+AA12+AH12+AO12&lt;=Consolidação!H14+Consolidação!K14+Consolidação!N14+Consolidação!Q14+Consolidação!T14+Consolidação!W14,Consolidação!$W$4,IF(F12+M12+T12+AA12+AH12+AO12&lt;=Consolidação!H14+Consolidação!K14+Consolidação!N14+Consolidação!Q14+Consolidação!T14+Consolidação!W14+Consolidação!Z14,Consolidação!$Z$4,IF(F12+M12+T12+AA12+AH12+AO12&lt;=Consolidação!H14+Consolidação!K14+Consolidação!N14+Consolidação!Q14+Consolidação!T14+Consolidação!W14+Consolidação!Z14+Consolidação!AC14,Consolidação!$AC$4,IF(F12+M12+T12+AA12+AH12+AO12&lt;=Consolidação!H14+Consolidação!K14+Consolidação!N14+Consolidação!Q14+Consolidação!T14+Consolidação!W14+Consolidação!Z14+Consolidação!AC14+Consolidação!AF14,Consolidação!$AF$4,IF(F12+M12+T12+AA12+AH12+AO12&lt;=Consolidação!H14+Consolidação!K14+Consolidação!N14+Consolidação!Q14+Consolidação!T14+Consolidação!W14+Consolidação!Z14+Consolidação!AC14+Consolidação!AF14+Consolidação!AI14,Consolidação!$AI$4,IF(F12+M12+T12+AA12+AH12+AO12&lt;=Consolidação!H14+Consolidação!K14+Consolidação!N14+Consolidação!Q14+Consolidação!T14+Consolidação!W14+Consolidação!Z14+Consolidação!AC14+Consolidação!AF14+Consolidação!AI14+Consolidação!AL14,Consolidação!$AL$4,IF(F12+M12+T12+AA12+AH12+AO12&lt;=Consolidação!H14+Consolidação!K14+Consolidação!N14+Consolidação!Q14+Consolidação!T14+Consolidação!W14+Consolidação!Z14+Consolidação!AC14+Consolidação!AF14+Consolidação!AI14+Consolidação!AL14+Consolidação!AO14,Consolidação!$AO$4,IF(F12+M12+T12+AA12+AH12+AO12&lt;=Consolidação!H14+Consolidação!K14+Consolidação!N14+Consolidação!Q14+Consolidação!T14+Consolidação!W14+Consolidação!Z14+Consolidação!AC14+Consolidação!AF14+Consolidação!AI14+Consolidação!AL14+Consolidação!AO14+Consolidação!AR14,Consolidação!$AR$4,IF(F12+M12+T12+AA12+AH12+AO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+M12+T12+AA12+AH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+T12+AA12+AH12+AO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AS12" s="318" t="str">
        <f>IF(AR12="","",IF(AR12="SEM PREVISÃO","û",IF(AR12="CONSUMO PARCIAL","û",IF(AQ12&lt;AR12+90,"û","ü"))))</f>
        <v/>
      </c>
      <c r="AT12" s="312"/>
      <c r="AU12" s="507"/>
      <c r="AV12" s="508"/>
      <c r="AW12" s="509"/>
      <c r="AX12" s="510"/>
      <c r="AY12" s="317" t="str">
        <f>IF(AV12=0,"",IF(F12+M12+T12+AA12+AH12+AO12+AV12&lt;=Consolidação!H14,Consolidação!$H$4,IF(F12+M12+T12+AA12+AH12+AO12+AV12&lt;=Consolidação!H14+Consolidação!K14,Consolidação!$K$4,IF(F12+M12+T12+AA12+AH12+AO12+AV12&lt;=Consolidação!H14+Consolidação!K14+Consolidação!N14,Consolidação!$N$4,IF(F12+M12+T12+AA12+AH12+AO12+AV12&lt;=Consolidação!H14+Consolidação!K14+Consolidação!N14+Consolidação!Q14,Consolidação!$Q$4,IF(F12+M12+T12+AA12+AH12+AO12+AV12&lt;=Consolidação!H14+Consolidação!K14+Consolidação!N14+Consolidação!Q14+Consolidação!T14,Consolidação!$T$4,IF(F12+M12+T12+AA12+AH12+AO12+AV12&lt;=Consolidação!H14+Consolidação!K14+Consolidação!N14+Consolidação!Q14+Consolidação!T14+Consolidação!W14,Consolidação!$W$4,IF(F12+M12+T12+AA12+AH12+AO12+AV12&lt;=Consolidação!H14+Consolidação!K14+Consolidação!N14+Consolidação!Q14+Consolidação!T14+Consolidação!W14+Consolidação!Z14,Consolidação!$Z$4,IF(F12+M12+T12+AA12+AH12+AO12+AV12&lt;=Consolidação!H14+Consolidação!K14+Consolidação!N14+Consolidação!Q14+Consolidação!T14+Consolidação!W14+Consolidação!Z14+Consolidação!AC14,Consolidação!$AC$4,IF(F12+M12+T12+AA12+AH12+AO12+AV12&lt;=Consolidação!H14+Consolidação!K14+Consolidação!N14+Consolidação!Q14+Consolidação!T14+Consolidação!W14+Consolidação!Z14+Consolidação!AC14+Consolidação!AF14,Consolidação!$AF$4,IF(F12+M12+T12+AA12+AH12+AO12+AV12&lt;=Consolidação!H14+Consolidação!K14+Consolidação!N14+Consolidação!Q14+Consolidação!T14+Consolidação!W14+Consolidação!Z14+Consolidação!AC14+Consolidação!AF14+Consolidação!AI14,Consolidação!$AI$4,IF(F12+M12+T12+AA12+AH12+AO12+AV12&lt;=Consolidação!H14+Consolidação!K14+Consolidação!N14+Consolidação!Q14+Consolidação!T14+Consolidação!W14+Consolidação!Z14+Consolidação!AC14+Consolidação!AF14+Consolidação!AI14+Consolidação!AL14,Consolidação!$AL$4,IF(F12+M12+T12+AA12+AH12+AO12+AV12&lt;=Consolidação!H14+Consolidação!K14+Consolidação!N14+Consolidação!Q14+Consolidação!T14+Consolidação!W14+Consolidação!Z14+Consolidação!AC14+Consolidação!AF14+Consolidação!AI14+Consolidação!AL14+Consolidação!AO14,Consolidação!$AO$4,IF(F12+M12+T12+AA12+AH12+AO12+AV12&lt;=Consolidação!H14+Consolidação!K14+Consolidação!N14+Consolidação!Q14+Consolidação!T14+Consolidação!W14+Consolidação!Z14+Consolidação!AC14+Consolidação!AF14+Consolidação!AI14+Consolidação!AL14+Consolidação!AO14+Consolidação!AR14,Consolidação!$AR$4,IF(F12+M12+T12+AA12+AH12+AO12+AV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+M12+T12+AA12+AH12+AO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+T12+AA12+AH12+AO12+AV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AZ12" s="318" t="str">
        <f>IF(AY12="","",IF(AY12="SEM PREVISÃO","û",IF(AY12="CONSUMO PARCIAL","û",IF(AX12&lt;AY12+90,"û","ü"))))</f>
        <v/>
      </c>
      <c r="BA12" s="312"/>
      <c r="BB12" s="507"/>
      <c r="BC12" s="508"/>
      <c r="BD12" s="509"/>
      <c r="BE12" s="510"/>
      <c r="BF12" s="317" t="str">
        <f>IF(BC12=0,"",IF(F12+M12+T12+AA12+AH12+AO12+AV12+BC12&lt;=Consolidação!H14,Consolidação!$H$4,IF(F12+M12+T12+AA12+AH12+AO12+AV12+BC12&lt;=Consolidação!H14+Consolidação!K14,Consolidação!$K$4,IF(F12+M12+T12+AA12+AH12+AO12+AV12+BC12&lt;=Consolidação!H14+Consolidação!K14+Consolidação!N14,Consolidação!$N$4,IF(F12+M12+T12+AA12+AH12+AO12+AV12+BC12&lt;=Consolidação!H14+Consolidação!K14+Consolidação!N14+Consolidação!Q14,Consolidação!$Q$4,IF(F12+M12+T12+AA12+AH12+AO12+AV12+BC12&lt;=Consolidação!H14+Consolidação!K14+Consolidação!N14+Consolidação!Q14+Consolidação!T14,Consolidação!$T$4,IF(F12+M12+T12+AA12+AH12+AO12+AV12+BC12&lt;=Consolidação!H14+Consolidação!K14+Consolidação!N14+Consolidação!Q14+Consolidação!T14+Consolidação!W14,Consolidação!$W$4,IF(F12+M12+T12+AA12+AH12+AO12+AV12+BC12&lt;=Consolidação!H14+Consolidação!K14+Consolidação!N14+Consolidação!Q14+Consolidação!T14+Consolidação!W14+Consolidação!Z14,Consolidação!$Z$4,IF(F12+M12+T12+AA12+AH12+AO12+AV12+BC12&lt;=Consolidação!H14+Consolidação!K14+Consolidação!N14+Consolidação!Q14+Consolidação!T14+Consolidação!W14+Consolidação!Z14+Consolidação!AC14,Consolidação!$AC$4,IF(F12+M12+T12+AA12+AH12+AO12+AV12+BC12&lt;=Consolidação!H14+Consolidação!K14+Consolidação!N14+Consolidação!Q14+Consolidação!T14+Consolidação!W14+Consolidação!Z14+Consolidação!AC14+Consolidação!AF14,Consolidação!$AF$4,IF(F12+M12+T12+AA12+AH12+AO12+AV12+BC12&lt;=Consolidação!H14+Consolidação!K14+Consolidação!N14+Consolidação!Q14+Consolidação!T14+Consolidação!W14+Consolidação!Z14+Consolidação!AC14+Consolidação!AF14+Consolidação!AI14,Consolidação!$AI$4,IF(F12+M12+T12+AA12+AH12+AO12+AV12+BC12&lt;=Consolidação!H14+Consolidação!K14+Consolidação!N14+Consolidação!Q14+Consolidação!T14+Consolidação!W14+Consolidação!Z14+Consolidação!AC14+Consolidação!AF14+Consolidação!AI14+Consolidação!AL14,Consolidação!$AL$4,IF(F12+M12+T12+AA12+AH12+AO12+AV12+BC12&lt;=Consolidação!H14+Consolidação!K14+Consolidação!N14+Consolidação!Q14+Consolidação!T14+Consolidação!W14+Consolidação!Z14+Consolidação!AC14+Consolidação!AF14+Consolidação!AI14+Consolidação!AL14+Consolidação!AO14,Consolidação!$AO$4,IF(F12+M12+T12+AA12+AH12+AO12+AV12+BC12&lt;=Consolidação!H14+Consolidação!K14+Consolidação!N14+Consolidação!Q14+Consolidação!T14+Consolidação!W14+Consolidação!Z14+Consolidação!AC14+Consolidação!AF14+Consolidação!AI14+Consolidação!AL14+Consolidação!AO14+Consolidação!AR14,Consolidação!$AR$4,IF(F12+M12+T12+AA12+AH12+AO12+AV12+BC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+M12+T12+AA12+AH12+AO12+AV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+T12+AA12+AH12+AO12+AV12+BC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BG12" s="318" t="str">
        <f>IF(BF12="","",IF(BF12="SEM PREVISÃO","û",IF(BF12="CONSUMO PARCIAL","û",IF(BE12&lt;BF12+90,"û","ü"))))</f>
        <v/>
      </c>
      <c r="BH12" s="312"/>
      <c r="BI12" s="507"/>
      <c r="BJ12" s="508"/>
      <c r="BK12" s="509"/>
      <c r="BL12" s="510"/>
      <c r="BM12" s="317" t="str">
        <f>IF(BJ12=0,"",IF(F12+M12+T12+AA12+AH12+AO12+AV12+BC12+BJ12&lt;=Consolidação!H14,Consolidação!$H$4,IF(F12+M12+T12+AA12+AH12+AO12+AV12+BC12+BJ12&lt;=Consolidação!H14+Consolidação!K14,Consolidação!$K$4,IF(F12+M12+T12+AA12+AH12+AO12+AV12+BC12+BJ12&lt;=Consolidação!H14+Consolidação!K14+Consolidação!N14,Consolidação!$N$4,IF(F12+M12+T12+AA12+AH12+AO12+AV12+BC12+BJ12&lt;=Consolidação!H14+Consolidação!K14+Consolidação!N14+Consolidação!Q14,Consolidação!$Q$4,IF(F12+M12+T12+AA12+AH12+AO12+AV12+BC12+BJ12&lt;=Consolidação!H14+Consolidação!K14+Consolidação!N14+Consolidação!Q14+Consolidação!T14,Consolidação!$T$4,IF(F12+M12+T12+AA12+AH12+AO12+AV12+BC12+BJ12&lt;=Consolidação!H14+Consolidação!K14+Consolidação!N14+Consolidação!Q14+Consolidação!T14+Consolidação!W14,Consolidação!$W$4,IF(F12+M12+T12+AA12+AH12+AO12+AV12+BC12+BJ12&lt;=Consolidação!H14+Consolidação!K14+Consolidação!N14+Consolidação!Q14+Consolidação!T14+Consolidação!W14+Consolidação!Z14,Consolidação!$Z$4,IF(F12+M12+T12+AA12+AH12+AO12+AV12+BC12+BJ12&lt;=Consolidação!H14+Consolidação!K14+Consolidação!N14+Consolidação!Q14+Consolidação!T14+Consolidação!W14+Consolidação!Z14+Consolidação!AC14,Consolidação!$AC$4,IF(F12+M12+T12+AA12+AH12+AO12+AV12+BC12+BJ12&lt;=Consolidação!H14+Consolidação!K14+Consolidação!N14+Consolidação!Q14+Consolidação!T14+Consolidação!W14+Consolidação!Z14+Consolidação!AC14+Consolidação!AF14,Consolidação!$AF$4,IF(F12+M12+T12+AA12+AH12+AO12+AV12+BC12+BJ12&lt;=Consolidação!H14+Consolidação!K14+Consolidação!N14+Consolidação!Q14+Consolidação!T14+Consolidação!W14+Consolidação!Z14+Consolidação!AC14+Consolidação!AF14+Consolidação!AI14,Consolidação!$AI$4,IF(F12+M12+T12+AA12+AH12+AO12+AV12+BC12+BJ12&lt;=Consolidação!H14+Consolidação!K14+Consolidação!N14+Consolidação!Q14+Consolidação!T14+Consolidação!W14+Consolidação!Z14+Consolidação!AC14+Consolidação!AF14+Consolidação!AI14+Consolidação!AL14,Consolidação!$AL$4,IF(F12+M12+T12+AA12+AH12+AO12+AV12+BC12+BJ12&lt;=Consolidação!H14+Consolidação!K14+Consolidação!N14+Consolidação!Q14+Consolidação!T14+Consolidação!W14+Consolidação!Z14+Consolidação!AC14+Consolidação!AF14+Consolidação!AI14+Consolidação!AL14+Consolidação!AO14,Consolidação!$AO$4,IF(F12+M12+T12+AA12+AH12+AO12+AV12+BC12+BJ12&lt;=Consolidação!H14+Consolidação!K14+Consolidação!N14+Consolidação!Q14+Consolidação!T14+Consolidação!W14+Consolidação!Z14+Consolidação!AC14+Consolidação!AF14+Consolidação!AI14+Consolidação!AL14+Consolidação!AO14+Consolidação!AR14,Consolidação!$AR$4,IF(F12+M12+T12+AA12+AH12+AO12+AV12+BC12+BJ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+M12+T12+AA12+AH12+AO12+AV12+BC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+T12+AA12+AH12+AO12+AV12+BC12+BJ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BN12" s="318" t="str">
        <f>IF(BM12="","",IF(BM12="SEM PREVISÃO","û",IF(BM12="CONSUMO PARCIAL","û",IF(BL12&lt;BM12+90,"û","ü"))))</f>
        <v/>
      </c>
      <c r="BO12" s="312"/>
      <c r="BP12" s="507"/>
      <c r="BQ12" s="508"/>
      <c r="BR12" s="509"/>
      <c r="BS12" s="510"/>
      <c r="BT12" s="317" t="str">
        <f>IF(BQ12=0,"",IF(F12+M12+T12+AA12+AH12+AO12+AV12+BC12+BJ12+BQ12&lt;=Consolidação!H14,Consolidação!$H$4,IF(F12+M12+T12+AA12+AH12+AO12+AV12+BC12+BJ12+BQ12&lt;=Consolidação!H14+Consolidação!K14,Consolidação!$K$4,IF(F12+M12+T12+AA12+AH12+AO12+AV12+BC12+BJ12+BQ12&lt;=Consolidação!H14+Consolidação!K14+Consolidação!N14,Consolidação!$N$4,IF(F12+M12+T12+AA12+AH12+AO12+AV12+BC12+BJ12+BQ12&lt;=Consolidação!H14+Consolidação!K14+Consolidação!N14+Consolidação!Q14,Consolidação!$Q$4,IF(F12+M12+T12+AA12+AH12+AO12+AV12+BC12+BJ12+BQ12&lt;=Consolidação!H14+Consolidação!K14+Consolidação!N14+Consolidação!Q14+Consolidação!T14,Consolidação!$T$4,IF(F12+M12+T12+AA12+AH12+AO12+AV12+BC12+BJ12+BQ12&lt;=Consolidação!H14+Consolidação!K14+Consolidação!N14+Consolidação!Q14+Consolidação!T14+Consolidação!W14,Consolidação!$W$4,IF(F12+M12+T12+AA12+AH12+AO12+AV12+BC12+BJ12+BQ12&lt;=Consolidação!H14+Consolidação!K14+Consolidação!N14+Consolidação!Q14+Consolidação!T14+Consolidação!W14+Consolidação!Z14,Consolidação!$Z$4,IF(F12+M12+T12+AA12+AH12+AO12+AV12+BC12+BJ12+BQ12&lt;=Consolidação!H14+Consolidação!K14+Consolidação!N14+Consolidação!Q14+Consolidação!T14+Consolidação!W14+Consolidação!Z14+Consolidação!AC14,Consolidação!$AC$4,IF(F12+M12+T12+AA12+AH12+AO12+AV12+BC12+BJ12+BQ12&lt;=Consolidação!H14+Consolidação!K14+Consolidação!N14+Consolidação!Q14+Consolidação!T14+Consolidação!W14+Consolidação!Z14+Consolidação!AC14+Consolidação!AF14,Consolidação!$AF$4,IF(F12+M12+T12+AA12+AH12+AO12+AV12+BC12+BJ12+BQ12&lt;=Consolidação!H14+Consolidação!K14+Consolidação!N14+Consolidação!Q14+Consolidação!T14+Consolidação!W14+Consolidação!Z14+Consolidação!AC14+Consolidação!AF14+Consolidação!AI14,Consolidação!$AI$4,IF(F12+M12+T12+AA12+AH12+AO12+AV12+BC12+BJ12+BQ12&lt;=Consolidação!H14+Consolidação!K14+Consolidação!N14+Consolidação!Q14+Consolidação!T14+Consolidação!W14+Consolidação!Z14+Consolidação!AC14+Consolidação!AF14+Consolidação!AI14+Consolidação!AL14,Consolidação!$AL$4,IF(F12+M12+T12+AA12+AH12+AO12+AV12+BC12+BJ12+BQ12&lt;=Consolidação!H14+Consolidação!K14+Consolidação!N14+Consolidação!Q14+Consolidação!T14+Consolidação!W14+Consolidação!Z14+Consolidação!AC14+Consolidação!AF14+Consolidação!AI14+Consolidação!AL14+Consolidação!AO14,Consolidação!$AO$4,IF(F12+M12+T12+AA12+AH12+AO12+AV12+BC12+BJ12+BQ12&lt;=Consolidação!H14+Consolidação!K14+Consolidação!N14+Consolidação!Q14+Consolidação!T14+Consolidação!W14+Consolidação!Z14+Consolidação!AC14+Consolidação!AF14+Consolidação!AI14+Consolidação!AL14+Consolidação!AO14+Consolidação!AR14,Consolidação!$AR$4,IF(F12+M12+T12+AA12+AH12+AO12+AV12+BC12+BJ12+BQ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+M12+T12+AA12+AH12+AO12+AV12+BC12+BJ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+T12+AA12+AH12+AO12+AV12+BC12+BJ12+BQ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BU12" s="318" t="str">
        <f>IF(BT12="","",IF(BT12="SEM PREVISÃO","û",IF(BT12="CONSUMO PARCIAL","û",IF(BS12&lt;BT12+90,"û","ü"))))</f>
        <v/>
      </c>
      <c r="BV12" s="312"/>
      <c r="BW12" s="507"/>
      <c r="BX12" s="508"/>
      <c r="BY12" s="509"/>
      <c r="BZ12" s="510"/>
      <c r="CA12" s="317" t="str">
        <f>IF(BX12=0,"",IF(F12+M12+T12+AA12+AH12+AO12+AV12+BC12+BJ12+BQ12+BX12&lt;=Consolidação!H14,Consolidação!$H$4,IF(F12+M12+T12+AA12+AH12+AO12+AV12+BC12+BJ12+BQ12+BX12&lt;=Consolidação!H14+Consolidação!K14,Consolidação!$K$4,IF(F12+M12+T12+AA12+AH12+AO12+AV12+BC12+BJ12+BQ12+BX12&lt;=Consolidação!H14+Consolidação!K14+Consolidação!N14,Consolidação!$N$4,IF(F12+M12+T12+AA12+AH12+AO12+AV12+BC12+BJ12+BQ12+BX12&lt;=Consolidação!H14+Consolidação!K14+Consolidação!N14+Consolidação!Q14,Consolidação!$Q$4,IF(F12+M12+T12+AA12+AH12+AO12+AV12+BC12+BJ12+BQ12+BX12&lt;=Consolidação!H14+Consolidação!K14+Consolidação!N14+Consolidação!Q14+Consolidação!T14,Consolidação!$T$4,IF(F12+M12+T12+AA12+AH12+AO12+AV12+BC12+BJ12+BQ12+BX12&lt;=Consolidação!H14+Consolidação!K14+Consolidação!N14+Consolidação!Q14+Consolidação!T14+Consolidação!W14,Consolidação!$W$4,IF(F12+M12+T12+AA12+AH12+AO12+AV12+BC12+BJ12+BQ12+BX12&lt;=Consolidação!H14+Consolidação!K14+Consolidação!N14+Consolidação!Q14+Consolidação!T14+Consolidação!W14+Consolidação!Z14,Consolidação!$Z$4,IF(F12+M12+T12+AA12+AH12+AO12+AV12+BC12+BJ12+BQ12+BX12&lt;=Consolidação!H14+Consolidação!K14+Consolidação!N14+Consolidação!Q14+Consolidação!T14+Consolidação!W14+Consolidação!Z14+Consolidação!AC14,Consolidação!$AC$4,IF(F12+M12+T12+AA12+AH12+AO12+AV12+BC12+BJ12+BQ12+BX12&lt;=Consolidação!H14+Consolidação!K14+Consolidação!N14+Consolidação!Q14+Consolidação!T14+Consolidação!W14+Consolidação!Z14+Consolidação!AC14+Consolidação!AF14,Consolidação!$AF$4,IF(F12+M12+T12+AA12+AH12+AO12+AV12+BC12+BJ12+BQ12+BX12&lt;=Consolidação!H14+Consolidação!K14+Consolidação!N14+Consolidação!Q14+Consolidação!T14+Consolidação!W14+Consolidação!Z14+Consolidação!AC14+Consolidação!AF14+Consolidação!AI14,Consolidação!$AI$4,IF(F12+M12+T12+AA12+AH12+AO12+AV12+BC12+BJ12+BQ12+BX12&lt;=Consolidação!H14+Consolidação!K14+Consolidação!N14+Consolidação!Q14+Consolidação!T14+Consolidação!W14+Consolidação!Z14+Consolidação!AC14+Consolidação!AF14+Consolidação!AI14+Consolidação!AL14,Consolidação!$AL$4,IF(F12+M12+T12+AA12+AH12+AO12+AV12+BC12+BJ12+BQ12+BX12&lt;=Consolidação!H14+Consolidação!K14+Consolidação!N14+Consolidação!Q14+Consolidação!T14+Consolidação!W14+Consolidação!Z14+Consolidação!AC14+Consolidação!AF14+Consolidação!AI14+Consolidação!AL14+Consolidação!AO14,Consolidação!$AO$4,IF(F12+M12+T12+AA12+AH12+AO12+AV12+BC12+BJ12+BQ12+BX12&lt;=Consolidação!H14+Consolidação!K14+Consolidação!N14+Consolidação!Q14+Consolidação!T14+Consolidação!W14+Consolidação!Z14+Consolidação!AC14+Consolidação!AF14+Consolidação!AI14+Consolidação!AL14+Consolidação!AO14+Consolidação!AR14,Consolidação!$AR$4,IF(F12+M12+T12+AA12+AH12+AO12+AV12+BC12+BJ12+BQ12+BX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+M12+T12+AA12+AH12+AO12+AV12+BC12+BJ12+BQ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+T12+AA12+AH12+AO12+AV12+BC12+BJ12+BQ12+BX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CB12" s="318" t="str">
        <f>IF(CA12="","",IF(CA12="SEM PREVISÃO","û",IF(CA12="CONSUMO PARCIAL","û",IF(BZ12&lt;CA12+90,"û","ü"))))</f>
        <v/>
      </c>
      <c r="CC12" s="312"/>
      <c r="CD12" s="507"/>
      <c r="CE12" s="508"/>
      <c r="CF12" s="509"/>
      <c r="CG12" s="510"/>
      <c r="CH12" s="317" t="str">
        <f>IF(CE12=0,"",IF(F12+M12+T12+AA12+AH12+AO12+AV12+BC12+BJ12+BQ12+BX12+CE12&lt;=Consolidação!H14,Consolidação!$H$4,IF(F12+M12+T12+AA12+AH12+AO12+AV12+BC12+BJ12+BQ12+BX12+CE12&lt;=Consolidação!H14+Consolidação!K14,Consolidação!$K$4,IF(F12+M12+T12+AA12+AH12+AO12+AV12+BC12+BJ12+BQ12+BX12+CE12&lt;=Consolidação!H14+Consolidação!K14+Consolidação!N14,Consolidação!$N$4,IF(F12+M12+T12+AA12+AH12+AO12+AV12+BC12+BJ12+BQ12+BX12+CE12&lt;=Consolidação!H14+Consolidação!K14+Consolidação!N14+Consolidação!Q14,Consolidação!$Q$4,IF(F12+M12+T12+AA12+AH12+AO12+AV12+BC12+BJ12+BQ12+BX12+CE12&lt;=Consolidação!H14+Consolidação!K14+Consolidação!N14+Consolidação!Q14+Consolidação!T14,Consolidação!$T$4,IF(F12+M12+T12+AA12+AH12+AO12+AV12+BC12+BJ12+BQ12+BX12+CE12&lt;=Consolidação!H14+Consolidação!K14+Consolidação!N14+Consolidação!Q14+Consolidação!T14+Consolidação!W14,Consolidação!$W$4,IF(F12+M12+T12+AA12+AH12+AO12+AV12+BC12+BJ12+BQ12+BX12+CE12&lt;=Consolidação!H14+Consolidação!K14+Consolidação!N14+Consolidação!Q14+Consolidação!T14+Consolidação!W14+Consolidação!Z14,Consolidação!$Z$4,IF(F12+M12+T12+AA12+AH12+AO12+AV12+BC12+BJ12+BQ12+BX12+CE12&lt;=Consolidação!H14+Consolidação!K14+Consolidação!N14+Consolidação!Q14+Consolidação!T14+Consolidação!W14+Consolidação!Z14+Consolidação!AC14,Consolidação!$AC$4,IF(F12+M12+T12+AA12+AH12+AO12+AV12+BC12+BJ12+BQ12+BX12+CE12&lt;=Consolidação!H14+Consolidação!K14+Consolidação!N14+Consolidação!Q14+Consolidação!T14+Consolidação!W14+Consolidação!Z14+Consolidação!AC14+Consolidação!AF14,Consolidação!$AF$4,IF(F12+M12+T12+AA12+AH12+AO12+AV12+BC12+BJ12+BQ12+BX12+CE12&lt;=Consolidação!H14+Consolidação!K14+Consolidação!N14+Consolidação!Q14+Consolidação!T14+Consolidação!W14+Consolidação!Z14+Consolidação!AC14+Consolidação!AF14+Consolidação!AI14,Consolidação!$AI$4,IF(F12+M12+T12+AA12+AH12+AO12+AV12+BC12+BJ12+BQ12+BX12+CE12&lt;=Consolidação!H14+Consolidação!K14+Consolidação!N14+Consolidação!Q14+Consolidação!T14+Consolidação!W14+Consolidação!Z14+Consolidação!AC14+Consolidação!AF14+Consolidação!AI14+Consolidação!AL14,Consolidação!$AL$4,IF(F12+M12+T12+AA12+AH12+AO12+AV12+BC12+BJ12+BQ12+BX12+CE12&lt;=Consolidação!H14+Consolidação!K14+Consolidação!N14+Consolidação!Q14+Consolidação!T14+Consolidação!W14+Consolidação!Z14+Consolidação!AC14+Consolidação!AF14+Consolidação!AI14+Consolidação!AL14+Consolidação!AO14,Consolidação!$AO$4,IF(F12+M12+T12+AA12+AH12+AO12+AV12+BC12+BJ12+BQ12+BX12+CE12&lt;=Consolidação!H14+Consolidação!K14+Consolidação!N14+Consolidação!Q14+Consolidação!T14+Consolidação!W14+Consolidação!Z14+Consolidação!AC14+Consolidação!AF14+Consolidação!AI14+Consolidação!AL14+Consolidação!AO14+Consolidação!AR14,Consolidação!$AR$4,IF(F12+M12+T12+AA12+AH12+AO12+AV12+BC12+BJ12+BQ12+BX12+CE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+M12+T12+AA12+AH12+AO12+AV12+BC12+BJ12+BQ12+BX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+T12+AA12+AH12+AO12+AV12+BC12+BJ12+BQ12+BX12+CE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CI12" s="318" t="str">
        <f>IF(CH12="","",IF(CH12="SEM PREVISÃO","û",IF(CH12="CONSUMO PARCIAL","û",IF(CG12&lt;CH12+90,"û","ü"))))</f>
        <v/>
      </c>
      <c r="CJ12" s="312"/>
      <c r="CK12" s="507"/>
      <c r="CL12" s="508"/>
      <c r="CM12" s="509"/>
      <c r="CN12" s="510"/>
      <c r="CO12" s="317" t="str">
        <f>IF(CL12=0,"",IF(F12+M12+T12+AA12+AH12+AO12+AV12+BC12+BJ12+BQ12+BX12+CE12+CL12&lt;=Consolidação!H14,Consolidação!$H$4,IF(F12+M12+T12+AA12+AH12+AO12+AV12+BC12+BJ12+BQ12+BX12+CE12+CL12&lt;=Consolidação!H14+Consolidação!K14,Consolidação!$K$4,IF(F12+M12+T12+AA12+AH12+AO12+AV12+BC12+BJ12+BQ12+BX12+CE12+CL12&lt;=Consolidação!H14+Consolidação!K14+Consolidação!N14,Consolidação!$N$4,IF(F12+M12+T12+AA12+AH12+AO12+AV12+BC12+BJ12+BQ12+BX12+CE12+CL12&lt;=Consolidação!H14+Consolidação!K14+Consolidação!N14+Consolidação!Q14,Consolidação!$Q$4,IF(F12+M12+T12+AA12+AH12+AO12+AV12+BC12+BJ12+BQ12+BX12+CE12+CL12&lt;=Consolidação!H14+Consolidação!K14+Consolidação!N14+Consolidação!Q14+Consolidação!T14,Consolidação!$T$4,IF(F12+M12+T12+AA12+AH12+AO12+AV12+BC12+BJ12+BQ12+BX12+CE12+CL12&lt;=Consolidação!H14+Consolidação!K14+Consolidação!N14+Consolidação!Q14+Consolidação!T14+Consolidação!W14,Consolidação!$W$4,IF(F12+M12+T12+AA12+AH12+AO12+AV12+BC12+BJ12+BQ12+BX12+CE12+CL12&lt;=Consolidação!H14+Consolidação!K14+Consolidação!N14+Consolidação!Q14+Consolidação!T14+Consolidação!W14+Consolidação!Z14,Consolidação!$Z$4,IF(F12+M12+T12+AA12+AH12+AO12+AV12+BC12+BJ12+BQ12+BX12+CE12+CL12&lt;=Consolidação!H14+Consolidação!K14+Consolidação!N14+Consolidação!Q14+Consolidação!T14+Consolidação!W14+Consolidação!Z14+Consolidação!AC14,Consolidação!$AC$4,IF(F12+M12+T12+AA12+AH12+AO12+AV12+BC12+BJ12+BQ12+BX12+CE12+CL12&lt;=Consolidação!H14+Consolidação!K14+Consolidação!N14+Consolidação!Q14+Consolidação!T14+Consolidação!W14+Consolidação!Z14+Consolidação!AC14+Consolidação!AF14,Consolidação!$AF$4,IF(F12+M12+T12+AA12+AH12+AO12+AV12+BC12+BJ12+BQ12+BX12+CE12+CL12&lt;=Consolidação!H14+Consolidação!K14+Consolidação!N14+Consolidação!Q14+Consolidação!T14+Consolidação!W14+Consolidação!Z14+Consolidação!AC14+Consolidação!AF14+Consolidação!AI14,Consolidação!$AI$4,IF(F12+M12+T12+AA12+AH12+AO12+AV12+BC12+BJ12+BQ12+BX12+CE12+CL12&lt;=Consolidação!H14+Consolidação!K14+Consolidação!N14+Consolidação!Q14+Consolidação!T14+Consolidação!W14+Consolidação!Z14+Consolidação!AC14+Consolidação!AF14+Consolidação!AI14+Consolidação!AL14,Consolidação!$AL$4,IF(F12+M12+T12+AA12+AH12+AO12+AV12+BC12+BJ12+BQ12+BX12+CE12+CL12&lt;=Consolidação!H14+Consolidação!K14+Consolidação!N14+Consolidação!Q14+Consolidação!T14+Consolidação!W14+Consolidação!Z14+Consolidação!AC14+Consolidação!AF14+Consolidação!AI14+Consolidação!AL14+Consolidação!AO14,Consolidação!$AO$4,IF(F12+M12+T12+AA12+AH12+AO12+AV12+BC12+BJ12+BQ12+BX12+CE12+CL12&lt;=Consolidação!H14+Consolidação!K14+Consolidação!N14+Consolidação!Q14+Consolidação!T14+Consolidação!W14+Consolidação!Z14+Consolidação!AC14+Consolidação!AF14+Consolidação!AI14+Consolidação!AL14+Consolidação!AO14+Consolidação!AR14,Consolidação!$AR$4,IF(F12+M12+T12+AA12+AH12+AO12+AV12+BC12+BJ12+BQ12+BX12+CE12+CL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+M12+T12+AA12+AH12+AO12+AV12+BC12+BJ12+BQ12+BX12+CE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+T12+AA12+AH12+AO12+AV12+BC12+BJ12+BQ12+BX12+CE12+CL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CP12" s="318" t="str">
        <f>IF(CO12="","",IF(CO12="SEM PREVISÃO","û",IF(CO12="CONSUMO PARCIAL","û",IF(CN12&lt;CO12+90,"û","ü"))))</f>
        <v/>
      </c>
      <c r="CQ12" s="312"/>
      <c r="CR12" s="507"/>
      <c r="CS12" s="508"/>
      <c r="CT12" s="509"/>
      <c r="CU12" s="510"/>
      <c r="CV12" s="317" t="str">
        <f>IF(CS12=0,"",IF(F12+M12+T12+AA12+AH12+AO12+AV12+BC12+BJ12+BQ12+BX12+CE12+CL12+CS12&lt;=Consolidação!H14,Consolidação!$H$4,IF(F12+M12+T12+AA12+AH12+AO12+AV12+BC12+BJ12+BQ12+BX12+CE12+CL12+CS12&lt;=Consolidação!H14+Consolidação!K14,Consolidação!$K$4,IF(F12+M12+T12+AA12+AH12+AO12+AV12+BC12+BJ12+BQ12+BX12+CE12+CL12+CS12&lt;=Consolidação!H14+Consolidação!K14+Consolidação!N14,Consolidação!$N$4,IF(F12+M12+T12+AA12+AH12+AO12+AV12+BC12+BJ12+BQ12+BX12+CE12+CL12+CS12&lt;=Consolidação!H14+Consolidação!K14+Consolidação!N14+Consolidação!Q14,Consolidação!$Q$4,IF(F12+M12+T12+AA12+AH12+AO12+AV12+BC12+BJ12+BQ12+BX12+CE12+CL12+CS12&lt;=Consolidação!H14+Consolidação!K14+Consolidação!N14+Consolidação!Q14+Consolidação!T14,Consolidação!$T$4,IF(F12+M12+T12+AA12+AH12+AO12+AV12+BC12+BJ12+BQ12+BX12+CE12+CL12+CS12&lt;=Consolidação!H14+Consolidação!K14+Consolidação!N14+Consolidação!Q14+Consolidação!T14+Consolidação!W14,Consolidação!$W$4,IF(F12+M12+T12+AA12+AH12+AO12+AV12+BC12+BJ12+BQ12+BX12+CE12+CL12+CS12&lt;=Consolidação!H14+Consolidação!K14+Consolidação!N14+Consolidação!Q14+Consolidação!T14+Consolidação!W14+Consolidação!Z14,Consolidação!$Z$4,IF(F12+M12+T12+AA12+AH12+AO12+AV12+BC12+BJ12+BQ12+BX12+CE12+CL12+CS12&lt;=Consolidação!H14+Consolidação!K14+Consolidação!N14+Consolidação!Q14+Consolidação!T14+Consolidação!W14+Consolidação!Z14+Consolidação!AC14,Consolidação!$AC$4,IF(F12+M12+T12+AA12+AH12+AO12+AV12+BC12+BJ12+BQ12+BX12+CE12+CL12+CS12&lt;=Consolidação!H14+Consolidação!K14+Consolidação!N14+Consolidação!Q14+Consolidação!T14+Consolidação!W14+Consolidação!Z14+Consolidação!AC14+Consolidação!AF14,Consolidação!$AF$4,IF(F12+M12+T12+AA12+AH12+AO12+AV12+BC12+BJ12+BQ12+BX12+CE12+CL12+CS12&lt;=Consolidação!H14+Consolidação!K14+Consolidação!N14+Consolidação!Q14+Consolidação!T14+Consolidação!W14+Consolidação!Z14+Consolidação!AC14+Consolidação!AF14+Consolidação!AI14,Consolidação!$AI$4,IF(F12+M12+T12+AA12+AH12+AO12+AV12+BC12+BJ12+BQ12+BX12+CE12+CL12+CS12&lt;=Consolidação!H14+Consolidação!K14+Consolidação!N14+Consolidação!Q14+Consolidação!T14+Consolidação!W14+Consolidação!Z14+Consolidação!AC14+Consolidação!AF14+Consolidação!AI14+Consolidação!AL14,Consolidação!$AL$4,IF(F12+M12+T12+AA12+AH12+AO12+AV12+BC12+BJ12+BQ12+BX12+CE12+CL12+CS12&lt;=Consolidação!H14+Consolidação!K14+Consolidação!N14+Consolidação!Q14+Consolidação!T14+Consolidação!W14+Consolidação!Z14+Consolidação!AC14+Consolidação!AF14+Consolidação!AI14+Consolidação!AL14+Consolidação!AO14,Consolidação!$AO$4,IF(F12+M12+T12+AA12+AH12+AO12+AV12+BC12+BJ12+BQ12+BX12+CE12+CL12+CS12&lt;=Consolidação!H14+Consolidação!K14+Consolidação!N14+Consolidação!Q14+Consolidação!T14+Consolidação!W14+Consolidação!Z14+Consolidação!AC14+Consolidação!AF14+Consolidação!AI14+Consolidação!AL14+Consolidação!AO14+Consolidação!AR14,Consolidação!$AR$4,IF(F12+M12+T12+AA12+AH12+AO12+AV12+BC12+BJ12+BQ12+BX12+CE12+CL12+CS12&lt;=Consolidação!H14+Consolidação!K14+Consolidação!N14+Consolidação!Q14+Consolidação!T14+Consolidação!W14+Consolidação!Z14+Consolidação!AC14+Consolidação!AF14+Consolidação!AI14+Consolidação!AL14+Consolidação!AO14+Consolidação!AR14+Consolidação!AU14,Consolidação!$AU$4,IF(AND((Consolidação!H14+Consolidação!K14+Consolidação!N14+Consolidação!Q14+Consolidação!T14+Consolidação!W14+Consolidação!Z14+Consolidação!AC14+Consolidação!AF14+Consolidação!AI14+Consolidação!AL14+Consolidação!AO14+Consolidação!AR14+Consolidação!AU14)&gt;0,F12+M12+T12+AA12+AH12+AO12+AV12+BC12+BJ12+BQ12+BX12+CE12+CL12&lt;Consolidação!H14+Consolidação!K14+Consolidação!N14+Consolidação!Q14+Consolidação!T14+Consolidação!W14+Consolidação!Z14+Consolidação!AC14+Consolidação!AF14+Consolidação!AI14+Consolidação!AL14+Consolidação!AO14+Consolidação!AR14+Consolidação!AU14,F12+M12+T12+AA12+AH12+AO12+AV12+BC12+BJ12+BQ12+BX12+CE12+CL12+CS12&gt;Consolidação!H14+Consolidação!K14+Consolidação!N14+Consolidação!Q14+Consolidação!T14+Consolidação!W14+Consolidação!Z14+Consolidação!AC14+Consolidação!AF14+Consolidação!AI14+Consolidação!AL14+Consolidação!AO14+Consolidação!AR14+Consolidação!AU14),"CONSUMO PARCIAL","SEM PREVISÃO"))))))))))))))))</f>
        <v/>
      </c>
      <c r="CW12" s="318" t="str">
        <f>IF(CV12="","",IF(CV12="SEM PREVISÃO","û",IF(CV12="CONSUMO PARCIAL","û",IF(CU12&lt;CV12+60,"û","ü"))))</f>
        <v/>
      </c>
      <c r="CX12" s="507"/>
      <c r="CY12" s="508"/>
      <c r="CZ12" s="509"/>
      <c r="DA12" s="510"/>
      <c r="DB12" s="317" t="str">
        <f>IF(CY12=0,"",IF(L12+S12+Z12+AG12+AN12+AU12+BB12+BI12+BP12+BW12+CD12+CK12+CR12+CY12&lt;=Consolidação!N14,Consolidação!$H$4,IF(L12+S12+Z12+AG12+AN12+AU12+BB12+BI12+BP12+BW12+CD12+CK12+CR12+CY12&lt;=Consolidação!N14+Consolidação!Q14,Consolidação!$K$4,IF(L12+S12+Z12+AG12+AN12+AU12+BB12+BI12+BP12+BW12+CD12+CK12+CR12+CY12&lt;=Consolidação!N14+Consolidação!Q14+Consolidação!T14,Consolidação!$N$4,IF(L12+S12+Z12+AG12+AN12+AU12+BB12+BI12+BP12+BW12+CD12+CK12+CR12+CY12&lt;=Consolidação!N14+Consolidação!Q14+Consolidação!T14+Consolidação!W14,Consolidação!$Q$4,IF(L12+S12+Z12+AG12+AN12+AU12+BB12+BI12+BP12+BW12+CD12+CK12+CR12+CY12&lt;=Consolidação!N14+Consolidação!Q14+Consolidação!T14+Consolidação!W14+Consolidação!Z14,Consolidação!$T$4,IF(L12+S12+Z12+AG12+AN12+AU12+BB12+BI12+BP12+BW12+CD12+CK12+CR12+CY12&lt;=Consolidação!N14+Consolidação!Q14+Consolidação!T14+Consolidação!W14+Consolidação!Z14+Consolidação!AC14,Consolidação!$W$4,IF(L12+S12+Z12+AG12+AN12+AU12+BB12+BI12+BP12+BW12+CD12+CK12+CR12+CY12&lt;=Consolidação!N14+Consolidação!Q14+Consolidação!T14+Consolidação!W14+Consolidação!Z14+Consolidação!AC14+Consolidação!AF14,Consolidação!$Z$4,IF(L12+S12+Z12+AG12+AN12+AU12+BB12+BI12+BP12+BW12+CD12+CK12+CR12+CY12&lt;=Consolidação!N14+Consolidação!Q14+Consolidação!T14+Consolidação!W14+Consolidação!Z14+Consolidação!AC14+Consolidação!AF14+Consolidação!AI14,Consolidação!$AC$4,IF(L12+S12+Z12+AG12+AN12+AU12+BB12+BI12+BP12+BW12+CD12+CK12+CR12+CY12&lt;=Consolidação!N14+Consolidação!Q14+Consolidação!T14+Consolidação!W14+Consolidação!Z14+Consolidação!AC14+Consolidação!AF14+Consolidação!AI14+Consolidação!AL14,Consolidação!$AF$4,IF(L12+S12+Z12+AG12+AN12+AU12+BB12+BI12+BP12+BW12+CD12+CK12+CR12+CY12&lt;=Consolidação!N14+Consolidação!Q14+Consolidação!T14+Consolidação!W14+Consolidação!Z14+Consolidação!AC14+Consolidação!AF14+Consolidação!AI14+Consolidação!AL14+Consolidação!AO14,Consolidação!$AI$4,IF(L12+S12+Z12+AG12+AN12+AU12+BB12+BI12+BP12+BW12+CD12+CK12+CR12+CY12&lt;=Consolidação!N14+Consolidação!Q14+Consolidação!T14+Consolidação!W14+Consolidação!Z14+Consolidação!AC14+Consolidação!AF14+Consolidação!AI14+Consolidação!AL14+Consolidação!AO14+Consolidação!AR14,Consolidação!$AL$4,IF(L12+S12+Z12+AG12+AN12+AU12+BB12+BI12+BP12+BW12+CD12+CK12+CR12+CY12&lt;=Consolidação!N14+Consolidação!Q14+Consolidação!T14+Consolidação!W14+Consolidação!Z14+Consolidação!AC14+Consolidação!AF14+Consolidação!AI14+Consolidação!AL14+Consolidação!AO14+Consolidação!AR14+Consolidação!AU14,Consolidação!$AO$4,IF(L12+S12+Z12+AG12+AN12+AU12+BB12+BI12+BP12+BW12+CD12+CK12+CR12+CY12&lt;=Consolidação!N14+Consolidação!Q14+Consolidação!T14+Consolidação!W14+Consolidação!Z14+Consolidação!AC14+Consolidação!AF14+Consolidação!AI14+Consolidação!AL14+Consolidação!AO14+Consolidação!AR14+Consolidação!AU14+Consolidação!AX14,Consolidação!$AR$4,IF(L12+S12+Z12+AG12+AN12+AU12+BB12+BI12+BP12+BW12+CD12+CK12+CR12+CY12&lt;=Consolidação!N14+Consolidação!Q14+Consolidação!T14+Consolidação!W14+Consolidação!Z14+Consolidação!AC14+Consolidação!AF14+Consolidação!AI14+Consolidação!AL14+Consolidação!AO14+Consolidação!AR14+Consolidação!AU14+Consolidação!AX14+Consolidação!#REF!,Consolidação!$AU$4,IF(AND((Consolidação!N14+Consolidação!Q14+Consolidação!T14+Consolidação!W14+Consolidação!Z14+Consolidação!AC14+Consolidação!AF14+Consolidação!AI14+Consolidação!AL14+Consolidação!AO14+Consolidação!AR14+Consolidação!AU14+Consolidação!AX14+Consolidação!#REF!)&gt;0,L12+S12+Z12+AG12+AN12+AU12+BB12+BI12+BP12+BW12+CD12+CK12+CR12&lt;Consolidação!N14+Consolidação!Q14+Consolidação!T14+Consolidação!W14+Consolidação!Z14+Consolidação!AC14+Consolidação!AF14+Consolidação!AI14+Consolidação!AL14+Consolidação!AO14+Consolidação!AR14+Consolidação!AU14+Consolidação!AX14+Consolidação!#REF!,L12+S12+Z12+AG12+AN12+AU12+BB12+BI12+BP12+BW12+CD12+CK12+CR12+CY12&gt;Consolidação!N14+Consolidação!Q14+Consolidação!T14+Consolidação!W14+Consolidação!Z14+Consolidação!AC14+Consolidação!AF14+Consolidação!AI14+Consolidação!AL14+Consolidação!AO14+Consolidação!AR14+Consolidação!AU14+Consolidação!AX14+Consolidação!#REF!),"CONSUMO PARCIAL","SEM PREVISÃO"))))))))))))))))</f>
        <v/>
      </c>
      <c r="DC12" s="318" t="str">
        <f>IF(DB12="","",IF(DB12="SEM PREVISÃO","û",IF(DB12="CONSUMO PARCIAL","û",IF(DA12&lt;DB12+60,"û","ü"))))</f>
        <v/>
      </c>
      <c r="DD12" s="507"/>
      <c r="DE12" s="508"/>
      <c r="DF12" s="509"/>
      <c r="DG12" s="510"/>
      <c r="DH12" s="317" t="str">
        <f>IF(DE12=0,"",IF(R12+Y12+AF12+AM12+AT12+BA12+BH12+BO12+BV12+CC12+CJ12+CQ12+CX12+DE12&lt;=Consolidação!T14,Consolidação!$H$4,IF(R12+Y12+AF12+AM12+AT12+BA12+BH12+BO12+BV12+CC12+CJ12+CQ12+CX12+DE12&lt;=Consolidação!T14+Consolidação!W14,Consolidação!$K$4,IF(R12+Y12+AF12+AM12+AT12+BA12+BH12+BO12+BV12+CC12+CJ12+CQ12+CX12+DE12&lt;=Consolidação!T14+Consolidação!W14+Consolidação!Z14,Consolidação!$N$4,IF(R12+Y12+AF12+AM12+AT12+BA12+BH12+BO12+BV12+CC12+CJ12+CQ12+CX12+DE12&lt;=Consolidação!T14+Consolidação!W14+Consolidação!Z14+Consolidação!AC14,Consolidação!$Q$4,IF(R12+Y12+AF12+AM12+AT12+BA12+BH12+BO12+BV12+CC12+CJ12+CQ12+CX12+DE12&lt;=Consolidação!T14+Consolidação!W14+Consolidação!Z14+Consolidação!AC14+Consolidação!AF14,Consolidação!$T$4,IF(R12+Y12+AF12+AM12+AT12+BA12+BH12+BO12+BV12+CC12+CJ12+CQ12+CX12+DE12&lt;=Consolidação!T14+Consolidação!W14+Consolidação!Z14+Consolidação!AC14+Consolidação!AF14+Consolidação!AI14,Consolidação!$W$4,IF(R12+Y12+AF12+AM12+AT12+BA12+BH12+BO12+BV12+CC12+CJ12+CQ12+CX12+DE12&lt;=Consolidação!T14+Consolidação!W14+Consolidação!Z14+Consolidação!AC14+Consolidação!AF14+Consolidação!AI14+Consolidação!AL14,Consolidação!$Z$4,IF(R12+Y12+AF12+AM12+AT12+BA12+BH12+BO12+BV12+CC12+CJ12+CQ12+CX12+DE12&lt;=Consolidação!T14+Consolidação!W14+Consolidação!Z14+Consolidação!AC14+Consolidação!AF14+Consolidação!AI14+Consolidação!AL14+Consolidação!AO14,Consolidação!$AC$4,IF(R12+Y12+AF12+AM12+AT12+BA12+BH12+BO12+BV12+CC12+CJ12+CQ12+CX12+DE12&lt;=Consolidação!T14+Consolidação!W14+Consolidação!Z14+Consolidação!AC14+Consolidação!AF14+Consolidação!AI14+Consolidação!AL14+Consolidação!AO14+Consolidação!AR14,Consolidação!$AF$4,IF(R12+Y12+AF12+AM12+AT12+BA12+BH12+BO12+BV12+CC12+CJ12+CQ12+CX12+DE12&lt;=Consolidação!T14+Consolidação!W14+Consolidação!Z14+Consolidação!AC14+Consolidação!AF14+Consolidação!AI14+Consolidação!AL14+Consolidação!AO14+Consolidação!AR14+Consolidação!AU14,Consolidação!$AI$4,IF(R12+Y12+AF12+AM12+AT12+BA12+BH12+BO12+BV12+CC12+CJ12+CQ12+CX12+DE12&lt;=Consolidação!T14+Consolidação!W14+Consolidação!Z14+Consolidação!AC14+Consolidação!AF14+Consolidação!AI14+Consolidação!AL14+Consolidação!AO14+Consolidação!AR14+Consolidação!AU14+Consolidação!AX14,Consolidação!$AL$4,IF(R12+Y12+AF12+AM12+AT12+BA12+BH12+BO12+BV12+CC12+CJ12+CQ12+CX12+DE12&lt;=Consolidação!T14+Consolidação!W14+Consolidação!Z14+Consolidação!AC14+Consolidação!AF14+Consolidação!AI14+Consolidação!AL14+Consolidação!AO14+Consolidação!AR14+Consolidação!AU14+Consolidação!AX14+Consolidação!#REF!,Consolidação!$AO$4,IF(R12+Y12+AF12+AM12+AT12+BA12+BH12+BO12+BV12+CC12+CJ12+CQ12+CX12+DE12&lt;=Consolidação!T14+Consolidação!W14+Consolidação!Z14+Consolidação!AC14+Consolidação!AF14+Consolidação!AI14+Consolidação!AL14+Consolidação!AO14+Consolidação!AR14+Consolidação!AU14+Consolidação!AX14+Consolidação!#REF!+Consolidação!BC14,Consolidação!$AR$4,IF(R12+Y12+AF12+AM12+AT12+BA12+BH12+BO12+BV12+CC12+CJ12+CQ12+CX12+DE12&lt;=Consolidação!T14+Consolidação!W14+Consolidação!Z14+Consolidação!AC14+Consolidação!AF14+Consolidação!AI14+Consolidação!AL14+Consolidação!AO14+Consolidação!AR14+Consolidação!AU14+Consolidação!AX14+Consolidação!#REF!+Consolidação!BC14+Consolidação!BF14,Consolidação!$AU$4,IF(AND((Consolidação!T14+Consolidação!W14+Consolidação!Z14+Consolidação!AC14+Consolidação!AF14+Consolidação!AI14+Consolidação!AL14+Consolidação!AO14+Consolidação!AR14+Consolidação!AU14+Consolidação!AX14+Consolidação!#REF!+Consolidação!BC14+Consolidação!BF14)&gt;0,R12+Y12+AF12+AM12+AT12+BA12+BH12+BO12+BV12+CC12+CJ12+CQ12+CX12&lt;Consolidação!T14+Consolidação!W14+Consolidação!Z14+Consolidação!AC14+Consolidação!AF14+Consolidação!AI14+Consolidação!AL14+Consolidação!AO14+Consolidação!AR14+Consolidação!AU14+Consolidação!AX14+Consolidação!#REF!+Consolidação!BC14+Consolidação!BF14,R12+Y12+AF12+AM12+AT12+BA12+BH12+BO12+BV12+CC12+CJ12+CQ12+CX12+DE12&gt;Consolidação!T14+Consolidação!W14+Consolidação!Z14+Consolidação!AC14+Consolidação!AF14+Consolidação!AI14+Consolidação!AL14+Consolidação!AO14+Consolidação!AR14+Consolidação!AU14+Consolidação!AX14+Consolidação!#REF!+Consolidação!BC14+Consolidação!BF14),"CONSUMO PARCIAL","SEM PREVISÃO"))))))))))))))))</f>
        <v/>
      </c>
      <c r="DI12" s="318" t="str">
        <f>IF(DH12="","",IF(DH12="SEM PREVISÃO","û",IF(DH12="CONSUMO PARCIAL","û",IF(DG12&lt;DH12+60,"û","ü"))))</f>
        <v/>
      </c>
      <c r="DJ12" s="507"/>
      <c r="DK12" s="508"/>
      <c r="DL12" s="509"/>
      <c r="DM12" s="510"/>
      <c r="DN12" s="317" t="str">
        <f>IF(DK12=0,"",IF(X12+AE12+AL12+AS12+AZ12+BG12+BN12+BU12+CB12+CI12+CP12+CW12+DD12+DK12&lt;=Consolidação!Z14,Consolidação!$H$4,IF(X12+AE12+AL12+AS12+AZ12+BG12+BN12+BU12+CB12+CI12+CP12+CW12+DD12+DK12&lt;=Consolidação!Z14+Consolidação!AC14,Consolidação!$K$4,IF(X12+AE12+AL12+AS12+AZ12+BG12+BN12+BU12+CB12+CI12+CP12+CW12+DD12+DK12&lt;=Consolidação!Z14+Consolidação!AC14+Consolidação!AF14,Consolidação!$N$4,IF(X12+AE12+AL12+AS12+AZ12+BG12+BN12+BU12+CB12+CI12+CP12+CW12+DD12+DK12&lt;=Consolidação!Z14+Consolidação!AC14+Consolidação!AF14+Consolidação!AI14,Consolidação!$Q$4,IF(X12+AE12+AL12+AS12+AZ12+BG12+BN12+BU12+CB12+CI12+CP12+CW12+DD12+DK12&lt;=Consolidação!Z14+Consolidação!AC14+Consolidação!AF14+Consolidação!AI14+Consolidação!AL14,Consolidação!$T$4,IF(X12+AE12+AL12+AS12+AZ12+BG12+BN12+BU12+CB12+CI12+CP12+CW12+DD12+DK12&lt;=Consolidação!Z14+Consolidação!AC14+Consolidação!AF14+Consolidação!AI14+Consolidação!AL14+Consolidação!AO14,Consolidação!$W$4,IF(X12+AE12+AL12+AS12+AZ12+BG12+BN12+BU12+CB12+CI12+CP12+CW12+DD12+DK12&lt;=Consolidação!Z14+Consolidação!AC14+Consolidação!AF14+Consolidação!AI14+Consolidação!AL14+Consolidação!AO14+Consolidação!AR14,Consolidação!$Z$4,IF(X12+AE12+AL12+AS12+AZ12+BG12+BN12+BU12+CB12+CI12+CP12+CW12+DD12+DK12&lt;=Consolidação!Z14+Consolidação!AC14+Consolidação!AF14+Consolidação!AI14+Consolidação!AL14+Consolidação!AO14+Consolidação!AR14+Consolidação!AU14,Consolidação!$AC$4,IF(X12+AE12+AL12+AS12+AZ12+BG12+BN12+BU12+CB12+CI12+CP12+CW12+DD12+DK12&lt;=Consolidação!Z14+Consolidação!AC14+Consolidação!AF14+Consolidação!AI14+Consolidação!AL14+Consolidação!AO14+Consolidação!AR14+Consolidação!AU14+Consolidação!AX14,Consolidação!$AF$4,IF(X12+AE12+AL12+AS12+AZ12+BG12+BN12+BU12+CB12+CI12+CP12+CW12+DD12+DK12&lt;=Consolidação!Z14+Consolidação!AC14+Consolidação!AF14+Consolidação!AI14+Consolidação!AL14+Consolidação!AO14+Consolidação!AR14+Consolidação!AU14+Consolidação!AX14+Consolidação!#REF!,Consolidação!$AI$4,IF(X12+AE12+AL12+AS12+AZ12+BG12+BN12+BU12+CB12+CI12+CP12+CW12+DD12+DK12&lt;=Consolidação!Z14+Consolidação!AC14+Consolidação!AF14+Consolidação!AI14+Consolidação!AL14+Consolidação!AO14+Consolidação!AR14+Consolidação!AU14+Consolidação!AX14+Consolidação!#REF!+Consolidação!BC14,Consolidação!$AL$4,IF(X12+AE12+AL12+AS12+AZ12+BG12+BN12+BU12+CB12+CI12+CP12+CW12+DD12+DK12&lt;=Consolidação!Z14+Consolidação!AC14+Consolidação!AF14+Consolidação!AI14+Consolidação!AL14+Consolidação!AO14+Consolidação!AR14+Consolidação!AU14+Consolidação!AX14+Consolidação!#REF!+Consolidação!BC14+Consolidação!BF14,Consolidação!$AO$4,IF(X12+AE12+AL12+AS12+AZ12+BG12+BN12+BU12+CB12+CI12+CP12+CW12+DD12+DK12&lt;=Consolidação!Z14+Consolidação!AC14+Consolidação!AF14+Consolidação!AI14+Consolidação!AL14+Consolidação!AO14+Consolidação!AR14+Consolidação!AU14+Consolidação!AX14+Consolidação!#REF!+Consolidação!BC14+Consolidação!BF14+Consolidação!BI14,Consolidação!$AR$4,IF(X12+AE12+AL12+AS12+AZ12+BG12+BN12+BU12+CB12+CI12+CP12+CW12+DD12+DK12&lt;=Consolidação!Z14+Consolidação!AC14+Consolidação!AF14+Consolidação!AI14+Consolidação!AL14+Consolidação!AO14+Consolidação!AR14+Consolidação!AU14+Consolidação!AX14+Consolidação!#REF!+Consolidação!BC14+Consolidação!BF14+Consolidação!BI14+Consolidação!BL14,Consolidação!$AU$4,IF(AND((Consolidação!Z14+Consolidação!AC14+Consolidação!AF14+Consolidação!AI14+Consolidação!AL14+Consolidação!AO14+Consolidação!AR14+Consolidação!AU14+Consolidação!AX14+Consolidação!#REF!+Consolidação!BC14+Consolidação!BF14+Consolidação!BI14+Consolidação!BL14)&gt;0,X12+AE12+AL12+AS12+AZ12+BG12+BN12+BU12+CB12+CI12+CP12+CW12+DD12&lt;Consolidação!Z14+Consolidação!AC14+Consolidação!AF14+Consolidação!AI14+Consolidação!AL14+Consolidação!AO14+Consolidação!AR14+Consolidação!AU14+Consolidação!AX14+Consolidação!#REF!+Consolidação!BC14+Consolidação!BF14+Consolidação!BI14+Consolidação!BL14,X12+AE12+AL12+AS12+AZ12+BG12+BN12+BU12+CB12+CI12+CP12+CW12+DD12+DK12&gt;Consolidação!Z14+Consolidação!AC14+Consolidação!AF14+Consolidação!AI14+Consolidação!AL14+Consolidação!AO14+Consolidação!AR14+Consolidação!AU14+Consolidação!AX14+Consolidação!#REF!+Consolidação!BC14+Consolidação!BF14+Consolidação!BI14+Consolidação!BL14),"CONSUMO PARCIAL","SEM PREVISÃO"))))))))))))))))</f>
        <v/>
      </c>
      <c r="DO12" s="318" t="str">
        <f>IF(DN12="","",IF(DN12="SEM PREVISÃO","û",IF(DN12="CONSUMO PARCIAL","û",IF(DM12&lt;DN12+60,"û","ü"))))</f>
        <v/>
      </c>
      <c r="DP12" s="507"/>
      <c r="DQ12" s="508"/>
      <c r="DR12" s="509"/>
      <c r="DS12" s="510"/>
      <c r="DT12" s="317" t="str">
        <f>IF(DQ12=0,"",IF(AD12+AK12+AR12+AY12+BF12+BM12+BT12+CA12+CH12+CO12+CV12+DC12+DJ12+DQ12&lt;=Consolidação!AF14,Consolidação!$H$4,IF(AD12+AK12+AR12+AY12+BF12+BM12+BT12+CA12+CH12+CO12+CV12+DC12+DJ12+DQ12&lt;=Consolidação!AF14+Consolidação!AI14,Consolidação!$K$4,IF(AD12+AK12+AR12+AY12+BF12+BM12+BT12+CA12+CH12+CO12+CV12+DC12+DJ12+DQ12&lt;=Consolidação!AF14+Consolidação!AI14+Consolidação!AL14,Consolidação!$N$4,IF(AD12+AK12+AR12+AY12+BF12+BM12+BT12+CA12+CH12+CO12+CV12+DC12+DJ12+DQ12&lt;=Consolidação!AF14+Consolidação!AI14+Consolidação!AL14+Consolidação!AO14,Consolidação!$Q$4,IF(AD12+AK12+AR12+AY12+BF12+BM12+BT12+CA12+CH12+CO12+CV12+DC12+DJ12+DQ12&lt;=Consolidação!AF14+Consolidação!AI14+Consolidação!AL14+Consolidação!AO14+Consolidação!AR14,Consolidação!$T$4,IF(AD12+AK12+AR12+AY12+BF12+BM12+BT12+CA12+CH12+CO12+CV12+DC12+DJ12+DQ12&lt;=Consolidação!AF14+Consolidação!AI14+Consolidação!AL14+Consolidação!AO14+Consolidação!AR14+Consolidação!AU14,Consolidação!$W$4,IF(AD12+AK12+AR12+AY12+BF12+BM12+BT12+CA12+CH12+CO12+CV12+DC12+DJ12+DQ12&lt;=Consolidação!AF14+Consolidação!AI14+Consolidação!AL14+Consolidação!AO14+Consolidação!AR14+Consolidação!AU14+Consolidação!AX14,Consolidação!$Z$4,IF(AD12+AK12+AR12+AY12+BF12+BM12+BT12+CA12+CH12+CO12+CV12+DC12+DJ12+DQ12&lt;=Consolidação!AF14+Consolidação!AI14+Consolidação!AL14+Consolidação!AO14+Consolidação!AR14+Consolidação!AU14+Consolidação!AX14+Consolidação!#REF!,Consolidação!$AC$4,IF(AD12+AK12+AR12+AY12+BF12+BM12+BT12+CA12+CH12+CO12+CV12+DC12+DJ12+DQ12&lt;=Consolidação!AF14+Consolidação!AI14+Consolidação!AL14+Consolidação!AO14+Consolidação!AR14+Consolidação!AU14+Consolidação!AX14+Consolidação!#REF!+Consolidação!BC14,Consolidação!$AF$4,IF(AD12+AK12+AR12+AY12+BF12+BM12+BT12+CA12+CH12+CO12+CV12+DC12+DJ12+DQ12&lt;=Consolidação!AF14+Consolidação!AI14+Consolidação!AL14+Consolidação!AO14+Consolidação!AR14+Consolidação!AU14+Consolidação!AX14+Consolidação!#REF!+Consolidação!BC14+Consolidação!BF14,Consolidação!$AI$4,IF(AD12+AK12+AR12+AY12+BF12+BM12+BT12+CA12+CH12+CO12+CV12+DC12+DJ12+DQ12&lt;=Consolidação!AF14+Consolidação!AI14+Consolidação!AL14+Consolidação!AO14+Consolidação!AR14+Consolidação!AU14+Consolidação!AX14+Consolidação!#REF!+Consolidação!BC14+Consolidação!BF14+Consolidação!BI14,Consolidação!$AL$4,IF(AD12+AK12+AR12+AY12+BF12+BM12+BT12+CA12+CH12+CO12+CV12+DC12+DJ12+DQ12&lt;=Consolidação!AF14+Consolidação!AI14+Consolidação!AL14+Consolidação!AO14+Consolidação!AR14+Consolidação!AU14+Consolidação!AX14+Consolidação!#REF!+Consolidação!BC14+Consolidação!BF14+Consolidação!BI14+Consolidação!BL14,Consolidação!$AO$4,IF(AD12+AK12+AR12+AY12+BF12+BM12+BT12+CA12+CH12+CO12+CV12+DC12+DJ12+DQ12&lt;=Consolidação!AF14+Consolidação!AI14+Consolidação!AL14+Consolidação!AO14+Consolidação!AR14+Consolidação!AU14+Consolidação!AX14+Consolidação!#REF!+Consolidação!BC14+Consolidação!BF14+Consolidação!BI14+Consolidação!BL14+Consolidação!BO14,Consolidação!$AR$4,IF(AD12+AK12+AR12+AY12+BF12+BM12+BT12+CA12+CH12+CO12+CV12+DC12+DJ12+DQ12&lt;=Consolidação!AF14+Consolidação!AI14+Consolidação!AL14+Consolidação!AO14+Consolidação!AR14+Consolidação!AU14+Consolidação!AX14+Consolidação!#REF!+Consolidação!BC14+Consolidação!BF14+Consolidação!BI14+Consolidação!BL14+Consolidação!BO14+Consolidação!BR14,Consolidação!$AU$4,IF(AND((Consolidação!AF14+Consolidação!AI14+Consolidação!AL14+Consolidação!AO14+Consolidação!AR14+Consolidação!AU14+Consolidação!AX14+Consolidação!#REF!+Consolidação!BC14+Consolidação!BF14+Consolidação!BI14+Consolidação!BL14+Consolidação!BO14+Consolidação!BR14)&gt;0,AD12+AK12+AR12+AY12+BF12+BM12+BT12+CA12+CH12+CO12+CV12+DC12+DJ12&lt;Consolidação!AF14+Consolidação!AI14+Consolidação!AL14+Consolidação!AO14+Consolidação!AR14+Consolidação!AU14+Consolidação!AX14+Consolidação!#REF!+Consolidação!BC14+Consolidação!BF14+Consolidação!BI14+Consolidação!BL14+Consolidação!BO14+Consolidação!BR14,AD12+AK12+AR12+AY12+BF12+BM12+BT12+CA12+CH12+CO12+CV12+DC12+DJ12+DQ12&gt;Consolidação!AF14+Consolidação!AI14+Consolidação!AL14+Consolidação!AO14+Consolidação!AR14+Consolidação!AU14+Consolidação!AX14+Consolidação!#REF!+Consolidação!BC14+Consolidação!BF14+Consolidação!BI14+Consolidação!BL14+Consolidação!BO14+Consolidação!BR14),"CONSUMO PARCIAL","SEM PREVISÃO"))))))))))))))))</f>
        <v/>
      </c>
      <c r="DU12" s="318" t="str">
        <f>IF(DT12="","",IF(DT12="SEM PREVISÃO","û",IF(DT12="CONSUMO PARCIAL","û",IF(DS12&lt;DT12+60,"û","ü"))))</f>
        <v/>
      </c>
      <c r="DV12" s="507"/>
      <c r="DW12" s="508"/>
      <c r="DX12" s="509"/>
      <c r="DY12" s="510"/>
      <c r="DZ12" s="317" t="str">
        <f>IF(DW12=0,"",IF(AJ12+AQ12+AX12+BE12+BL12+BS12+BZ12+CG12+CN12+CU12+DB12+DI12+DP12+DW12&lt;=Consolidação!AL14,Consolidação!$H$4,IF(AJ12+AQ12+AX12+BE12+BL12+BS12+BZ12+CG12+CN12+CU12+DB12+DI12+DP12+DW12&lt;=Consolidação!AL14+Consolidação!AO14,Consolidação!$K$4,IF(AJ12+AQ12+AX12+BE12+BL12+BS12+BZ12+CG12+CN12+CU12+DB12+DI12+DP12+DW12&lt;=Consolidação!AL14+Consolidação!AO14+Consolidação!AR14,Consolidação!$N$4,IF(AJ12+AQ12+AX12+BE12+BL12+BS12+BZ12+CG12+CN12+CU12+DB12+DI12+DP12+DW12&lt;=Consolidação!AL14+Consolidação!AO14+Consolidação!AR14+Consolidação!AU14,Consolidação!$Q$4,IF(AJ12+AQ12+AX12+BE12+BL12+BS12+BZ12+CG12+CN12+CU12+DB12+DI12+DP12+DW12&lt;=Consolidação!AL14+Consolidação!AO14+Consolidação!AR14+Consolidação!AU14+Consolidação!AX14,Consolidação!$T$4,IF(AJ12+AQ12+AX12+BE12+BL12+BS12+BZ12+CG12+CN12+CU12+DB12+DI12+DP12+DW12&lt;=Consolidação!AL14+Consolidação!AO14+Consolidação!AR14+Consolidação!AU14+Consolidação!AX14+Consolidação!#REF!,Consolidação!$W$4,IF(AJ12+AQ12+AX12+BE12+BL12+BS12+BZ12+CG12+CN12+CU12+DB12+DI12+DP12+DW12&lt;=Consolidação!AL14+Consolidação!AO14+Consolidação!AR14+Consolidação!AU14+Consolidação!AX14+Consolidação!#REF!+Consolidação!BC14,Consolidação!$Z$4,IF(AJ12+AQ12+AX12+BE12+BL12+BS12+BZ12+CG12+CN12+CU12+DB12+DI12+DP12+DW12&lt;=Consolidação!AL14+Consolidação!AO14+Consolidação!AR14+Consolidação!AU14+Consolidação!AX14+Consolidação!#REF!+Consolidação!BC14+Consolidação!BF14,Consolidação!$AC$4,IF(AJ12+AQ12+AX12+BE12+BL12+BS12+BZ12+CG12+CN12+CU12+DB12+DI12+DP12+DW12&lt;=Consolidação!AL14+Consolidação!AO14+Consolidação!AR14+Consolidação!AU14+Consolidação!AX14+Consolidação!#REF!+Consolidação!BC14+Consolidação!BF14+Consolidação!BI14,Consolidação!$AF$4,IF(AJ12+AQ12+AX12+BE12+BL12+BS12+BZ12+CG12+CN12+CU12+DB12+DI12+DP12+DW12&lt;=Consolidação!AL14+Consolidação!AO14+Consolidação!AR14+Consolidação!AU14+Consolidação!AX14+Consolidação!#REF!+Consolidação!BC14+Consolidação!BF14+Consolidação!BI14+Consolidação!BL14,Consolidação!$AI$4,IF(AJ12+AQ12+AX12+BE12+BL12+BS12+BZ12+CG12+CN12+CU12+DB12+DI12+DP12+DW12&lt;=Consolidação!AL14+Consolidação!AO14+Consolidação!AR14+Consolidação!AU14+Consolidação!AX14+Consolidação!#REF!+Consolidação!BC14+Consolidação!BF14+Consolidação!BI14+Consolidação!BL14+Consolidação!BO14,Consolidação!$AL$4,IF(AJ12+AQ12+AX12+BE12+BL12+BS12+BZ12+CG12+CN12+CU12+DB12+DI12+DP12+DW12&lt;=Consolidação!AL14+Consolidação!AO14+Consolidação!AR14+Consolidação!AU14+Consolidação!AX14+Consolidação!#REF!+Consolidação!BC14+Consolidação!BF14+Consolidação!BI14+Consolidação!BL14+Consolidação!BO14+Consolidação!BR14,Consolidação!$AO$4,IF(AJ12+AQ12+AX12+BE12+BL12+BS12+BZ12+CG12+CN12+CU12+DB12+DI12+DP12+DW12&lt;=Consolidação!AL14+Consolidação!AO14+Consolidação!AR14+Consolidação!AU14+Consolidação!AX14+Consolidação!#REF!+Consolidação!BC14+Consolidação!BF14+Consolidação!BI14+Consolidação!BL14+Consolidação!BO14+Consolidação!BR14+Consolidação!BU14,Consolidação!$AR$4,IF(AJ12+AQ12+AX12+BE12+BL12+BS12+BZ12+CG12+CN12+CU12+DB12+DI12+DP12+DW12&lt;=Consolidação!AL14+Consolidação!AO14+Consolidação!AR14+Consolidação!AU14+Consolidação!AX14+Consolidação!#REF!+Consolidação!BC14+Consolidação!BF14+Consolidação!BI14+Consolidação!BL14+Consolidação!BO14+Consolidação!BR14+Consolidação!BU14+Consolidação!BX14,Consolidação!$AU$4,IF(AND((Consolidação!AL14+Consolidação!AO14+Consolidação!AR14+Consolidação!AU14+Consolidação!AX14+Consolidação!#REF!+Consolidação!BC14+Consolidação!BF14+Consolidação!BI14+Consolidação!BL14+Consolidação!BO14+Consolidação!BR14+Consolidação!BU14+Consolidação!BX14)&gt;0,AJ12+AQ12+AX12+BE12+BL12+BS12+BZ12+CG12+CN12+CU12+DB12+DI12+DP12&lt;Consolidação!AL14+Consolidação!AO14+Consolidação!AR14+Consolidação!AU14+Consolidação!AX14+Consolidação!#REF!+Consolidação!BC14+Consolidação!BF14+Consolidação!BI14+Consolidação!BL14+Consolidação!BO14+Consolidação!BR14+Consolidação!BU14+Consolidação!BX14,AJ12+AQ12+AX12+BE12+BL12+BS12+BZ12+CG12+CN12+CU12+DB12+DI12+DP12+DW12&gt;Consolidação!AL14+Consolidação!AO14+Consolidação!AR14+Consolidação!AU14+Consolidação!AX14+Consolidação!#REF!+Consolidação!BC14+Consolidação!BF14+Consolidação!BI14+Consolidação!BL14+Consolidação!BO14+Consolidação!BR14+Consolidação!BU14+Consolidação!BX14),"CONSUMO PARCIAL","SEM PREVISÃO"))))))))))))))))</f>
        <v/>
      </c>
      <c r="EA12" s="318" t="str">
        <f>IF(DZ12="","",IF(DZ12="SEM PREVISÃO","û",IF(DZ12="CONSUMO PARCIAL","û",IF(DY12&lt;DZ12+60,"û","ü"))))</f>
        <v/>
      </c>
      <c r="EB12" s="507"/>
      <c r="EC12" s="508"/>
      <c r="ED12" s="509"/>
      <c r="EE12" s="510"/>
      <c r="EF12" s="317" t="str">
        <f>IF(EC12=0,"",IF(AP12+AW12+BD12+BK12+BR12+BY12+CF12+CM12+CT12+DA12+DH12+DO12+DV12+EC12&lt;=Consolidação!AR14,Consolidação!$H$4,IF(AP12+AW12+BD12+BK12+BR12+BY12+CF12+CM12+CT12+DA12+DH12+DO12+DV12+EC12&lt;=Consolidação!AR14+Consolidação!AU14,Consolidação!$K$4,IF(AP12+AW12+BD12+BK12+BR12+BY12+CF12+CM12+CT12+DA12+DH12+DO12+DV12+EC12&lt;=Consolidação!AR14+Consolidação!AU14+Consolidação!AX14,Consolidação!$N$4,IF(AP12+AW12+BD12+BK12+BR12+BY12+CF12+CM12+CT12+DA12+DH12+DO12+DV12+EC12&lt;=Consolidação!AR14+Consolidação!AU14+Consolidação!AX14+Consolidação!#REF!,Consolidação!$Q$4,IF(AP12+AW12+BD12+BK12+BR12+BY12+CF12+CM12+CT12+DA12+DH12+DO12+DV12+EC12&lt;=Consolidação!AR14+Consolidação!AU14+Consolidação!AX14+Consolidação!#REF!+Consolidação!BC14,Consolidação!$T$4,IF(AP12+AW12+BD12+BK12+BR12+BY12+CF12+CM12+CT12+DA12+DH12+DO12+DV12+EC12&lt;=Consolidação!AR14+Consolidação!AU14+Consolidação!AX14+Consolidação!#REF!+Consolidação!BC14+Consolidação!BF14,Consolidação!$W$4,IF(AP12+AW12+BD12+BK12+BR12+BY12+CF12+CM12+CT12+DA12+DH12+DO12+DV12+EC12&lt;=Consolidação!AR14+Consolidação!AU14+Consolidação!AX14+Consolidação!#REF!+Consolidação!BC14+Consolidação!BF14+Consolidação!BI14,Consolidação!$Z$4,IF(AP12+AW12+BD12+BK12+BR12+BY12+CF12+CM12+CT12+DA12+DH12+DO12+DV12+EC12&lt;=Consolidação!AR14+Consolidação!AU14+Consolidação!AX14+Consolidação!#REF!+Consolidação!BC14+Consolidação!BF14+Consolidação!BI14+Consolidação!BL14,Consolidação!$AC$4,IF(AP12+AW12+BD12+BK12+BR12+BY12+CF12+CM12+CT12+DA12+DH12+DO12+DV12+EC12&lt;=Consolidação!AR14+Consolidação!AU14+Consolidação!AX14+Consolidação!#REF!+Consolidação!BC14+Consolidação!BF14+Consolidação!BI14+Consolidação!BL14+Consolidação!BO14,Consolidação!$AF$4,IF(AP12+AW12+BD12+BK12+BR12+BY12+CF12+CM12+CT12+DA12+DH12+DO12+DV12+EC12&lt;=Consolidação!AR14+Consolidação!AU14+Consolidação!AX14+Consolidação!#REF!+Consolidação!BC14+Consolidação!BF14+Consolidação!BI14+Consolidação!BL14+Consolidação!BO14+Consolidação!BR14,Consolidação!$AI$4,IF(AP12+AW12+BD12+BK12+BR12+BY12+CF12+CM12+CT12+DA12+DH12+DO12+DV12+EC12&lt;=Consolidação!AR14+Consolidação!AU14+Consolidação!AX14+Consolidação!#REF!+Consolidação!BC14+Consolidação!BF14+Consolidação!BI14+Consolidação!BL14+Consolidação!BO14+Consolidação!BR14+Consolidação!BU14,Consolidação!$AL$4,IF(AP12+AW12+BD12+BK12+BR12+BY12+CF12+CM12+CT12+DA12+DH12+DO12+DV12+EC12&lt;=Consolidação!AR14+Consolidação!AU14+Consolidação!AX14+Consolidação!#REF!+Consolidação!BC14+Consolidação!BF14+Consolidação!BI14+Consolidação!BL14+Consolidação!BO14+Consolidação!BR14+Consolidação!BU14+Consolidação!BX14,Consolidação!$AO$4,IF(AP12+AW12+BD12+BK12+BR12+BY12+CF12+CM12+CT12+DA12+DH12+DO12+DV12+EC12&lt;=Consolidação!AR14+Consolidação!AU14+Consolidação!AX14+Consolidação!#REF!+Consolidação!BC14+Consolidação!BF14+Consolidação!BI14+Consolidação!BL14+Consolidação!BO14+Consolidação!BR14+Consolidação!BU14+Consolidação!BX14+Consolidação!CA14,Consolidação!$AR$4,IF(AP12+AW12+BD12+BK12+BR12+BY12+CF12+CM12+CT12+DA12+DH12+DO12+DV12+EC12&lt;=Consolidação!AR14+Consolidação!AU14+Consolidação!AX14+Consolidação!#REF!+Consolidação!BC14+Consolidação!BF14+Consolidação!BI14+Consolidação!BL14+Consolidação!BO14+Consolidação!BR14+Consolidação!BU14+Consolidação!BX14+Consolidação!CA14+Consolidação!CD14,Consolidação!$AU$4,IF(AND((Consolidação!AR14+Consolidação!AU14+Consolidação!AX14+Consolidação!#REF!+Consolidação!BC14+Consolidação!BF14+Consolidação!BI14+Consolidação!BL14+Consolidação!BO14+Consolidação!BR14+Consolidação!BU14+Consolidação!BX14+Consolidação!CA14+Consolidação!CD14)&gt;0,AP12+AW12+BD12+BK12+BR12+BY12+CF12+CM12+CT12+DA12+DH12+DO12+DV12&lt;Consolidação!AR14+Consolidação!AU14+Consolidação!AX14+Consolidação!#REF!+Consolidação!BC14+Consolidação!BF14+Consolidação!BI14+Consolidação!BL14+Consolidação!BO14+Consolidação!BR14+Consolidação!BU14+Consolidação!BX14+Consolidação!CA14+Consolidação!CD14,AP12+AW12+BD12+BK12+BR12+BY12+CF12+CM12+CT12+DA12+DH12+DO12+DV12+EC12&gt;Consolidação!AR14+Consolidação!AU14+Consolidação!AX14+Consolidação!#REF!+Consolidação!BC14+Consolidação!BF14+Consolidação!BI14+Consolidação!BL14+Consolidação!BO14+Consolidação!BR14+Consolidação!BU14+Consolidação!BX14+Consolidação!CA14+Consolidação!CD14),"CONSUMO PARCIAL","SEM PREVISÃO"))))))))))))))))</f>
        <v/>
      </c>
      <c r="EG12" s="318" t="str">
        <f>IF(EF12="","",IF(EF12="SEM PREVISÃO","û",IF(EF12="CONSUMO PARCIAL","û",IF(EE12&lt;EF12+60,"û","ü"))))</f>
        <v/>
      </c>
      <c r="EH12" s="507"/>
      <c r="EI12" s="508"/>
      <c r="EJ12" s="509"/>
      <c r="EK12" s="510"/>
      <c r="EL12" s="317" t="str">
        <f>IF(EI12=0,"",IF(AV12+BC12+BJ12+BQ12+BX12+CE12+CL12+CS12+CZ12+DG12+DN12+DU12+EB12+EI12&lt;=Consolidação!AX14,Consolidação!$H$4,IF(AV12+BC12+BJ12+BQ12+BX12+CE12+CL12+CS12+CZ12+DG12+DN12+DU12+EB12+EI12&lt;=Consolidação!AX14+Consolidação!#REF!,Consolidação!$K$4,IF(AV12+BC12+BJ12+BQ12+BX12+CE12+CL12+CS12+CZ12+DG12+DN12+DU12+EB12+EI12&lt;=Consolidação!AX14+Consolidação!#REF!+Consolidação!BC14,Consolidação!$N$4,IF(AV12+BC12+BJ12+BQ12+BX12+CE12+CL12+CS12+CZ12+DG12+DN12+DU12+EB12+EI12&lt;=Consolidação!AX14+Consolidação!#REF!+Consolidação!BC14+Consolidação!BF14,Consolidação!$Q$4,IF(AV12+BC12+BJ12+BQ12+BX12+CE12+CL12+CS12+CZ12+DG12+DN12+DU12+EB12+EI12&lt;=Consolidação!AX14+Consolidação!#REF!+Consolidação!BC14+Consolidação!BF14+Consolidação!BI14,Consolidação!$T$4,IF(AV12+BC12+BJ12+BQ12+BX12+CE12+CL12+CS12+CZ12+DG12+DN12+DU12+EB12+EI12&lt;=Consolidação!AX14+Consolidação!#REF!+Consolidação!BC14+Consolidação!BF14+Consolidação!BI14+Consolidação!BL14,Consolidação!$W$4,IF(AV12+BC12+BJ12+BQ12+BX12+CE12+CL12+CS12+CZ12+DG12+DN12+DU12+EB12+EI12&lt;=Consolidação!AX14+Consolidação!#REF!+Consolidação!BC14+Consolidação!BF14+Consolidação!BI14+Consolidação!BL14+Consolidação!BO14,Consolidação!$Z$4,IF(AV12+BC12+BJ12+BQ12+BX12+CE12+CL12+CS12+CZ12+DG12+DN12+DU12+EB12+EI12&lt;=Consolidação!AX14+Consolidação!#REF!+Consolidação!BC14+Consolidação!BF14+Consolidação!BI14+Consolidação!BL14+Consolidação!BO14+Consolidação!BR14,Consolidação!$AC$4,IF(AV12+BC12+BJ12+BQ12+BX12+CE12+CL12+CS12+CZ12+DG12+DN12+DU12+EB12+EI12&lt;=Consolidação!AX14+Consolidação!#REF!+Consolidação!BC14+Consolidação!BF14+Consolidação!BI14+Consolidação!BL14+Consolidação!BO14+Consolidação!BR14+Consolidação!BU14,Consolidação!$AF$4,IF(AV12+BC12+BJ12+BQ12+BX12+CE12+CL12+CS12+CZ12+DG12+DN12+DU12+EB12+EI12&lt;=Consolidação!AX14+Consolidação!#REF!+Consolidação!BC14+Consolidação!BF14+Consolidação!BI14+Consolidação!BL14+Consolidação!BO14+Consolidação!BR14+Consolidação!BU14+Consolidação!BX14,Consolidação!$AI$4,IF(AV12+BC12+BJ12+BQ12+BX12+CE12+CL12+CS12+CZ12+DG12+DN12+DU12+EB12+EI12&lt;=Consolidação!AX14+Consolidação!#REF!+Consolidação!BC14+Consolidação!BF14+Consolidação!BI14+Consolidação!BL14+Consolidação!BO14+Consolidação!BR14+Consolidação!BU14+Consolidação!BX14+Consolidação!CA14,Consolidação!$AL$4,IF(AV12+BC12+BJ12+BQ12+BX12+CE12+CL12+CS12+CZ12+DG12+DN12+DU12+EB12+EI12&lt;=Consolidação!AX14+Consolidação!#REF!+Consolidação!BC14+Consolidação!BF14+Consolidação!BI14+Consolidação!BL14+Consolidação!BO14+Consolidação!BR14+Consolidação!BU14+Consolidação!BX14+Consolidação!CA14+Consolidação!CD14,Consolidação!$AO$4,IF(AV12+BC12+BJ12+BQ12+BX12+CE12+CL12+CS12+CZ12+DG12+DN12+DU12+EB12+EI12&lt;=Consolidação!AX14+Consolidação!#REF!+Consolidação!BC14+Consolidação!BF14+Consolidação!BI14+Consolidação!BL14+Consolidação!BO14+Consolidação!BR14+Consolidação!BU14+Consolidação!BX14+Consolidação!CA14+Consolidação!CD14+Consolidação!CG14,Consolidação!$AR$4,IF(AV12+BC12+BJ12+BQ12+BX12+CE12+CL12+CS12+CZ12+DG12+DN12+DU12+EB12+EI12&lt;=Consolidação!AX14+Consolidação!#REF!+Consolidação!BC14+Consolidação!BF14+Consolidação!BI14+Consolidação!BL14+Consolidação!BO14+Consolidação!BR14+Consolidação!BU14+Consolidação!BX14+Consolidação!CA14+Consolidação!CD14+Consolidação!CG14+Consolidação!CJ14,Consolidação!$AU$4,IF(AND((Consolidação!AX14+Consolidação!#REF!+Consolidação!BC14+Consolidação!BF14+Consolidação!BI14+Consolidação!BL14+Consolidação!BO14+Consolidação!BR14+Consolidação!BU14+Consolidação!BX14+Consolidação!CA14+Consolidação!CD14+Consolidação!CG14+Consolidação!CJ14)&gt;0,AV12+BC12+BJ12+BQ12+BX12+CE12+CL12+CS12+CZ12+DG12+DN12+DU12+EB12&lt;Consolidação!AX14+Consolidação!#REF!+Consolidação!BC14+Consolidação!BF14+Consolidação!BI14+Consolidação!BL14+Consolidação!BO14+Consolidação!BR14+Consolidação!BU14+Consolidação!BX14+Consolidação!CA14+Consolidação!CD14+Consolidação!CG14+Consolidação!CJ14,AV12+BC12+BJ12+BQ12+BX12+CE12+CL12+CS12+CZ12+DG12+DN12+DU12+EB12+EI12&gt;Consolidação!AX14+Consolidação!#REF!+Consolidação!BC14+Consolidação!BF14+Consolidação!BI14+Consolidação!BL14+Consolidação!BO14+Consolidação!BR14+Consolidação!BU14+Consolidação!BX14+Consolidação!CA14+Consolidação!CD14+Consolidação!CG14+Consolidação!CJ14),"CONSUMO PARCIAL","SEM PREVISÃO"))))))))))))))))</f>
        <v/>
      </c>
      <c r="EM12" s="318" t="str">
        <f>IF(EL12="","",IF(EL12="SEM PREVISÃO","û",IF(EL12="CONSUMO PARCIAL","û",IF(EK12&lt;EL12+60,"û","ü"))))</f>
        <v/>
      </c>
      <c r="EN12" s="507"/>
      <c r="EO12" s="508"/>
      <c r="EP12" s="509"/>
      <c r="EQ12" s="510"/>
      <c r="ER12" s="317" t="str">
        <f>IF(EO12=0,"",IF(BB12+BI12+BP12+BW12+CD12+CK12+CR12+CY12+DF12+DM12+DT12+EA12+EH12+EO12&lt;=Consolidação!BC14,Consolidação!$H$4,IF(BB12+BI12+BP12+BW12+CD12+CK12+CR12+CY12+DF12+DM12+DT12+EA12+EH12+EO12&lt;=Consolidação!BC14+Consolidação!BF14,Consolidação!$K$4,IF(BB12+BI12+BP12+BW12+CD12+CK12+CR12+CY12+DF12+DM12+DT12+EA12+EH12+EO12&lt;=Consolidação!BC14+Consolidação!BF14+Consolidação!BI14,Consolidação!$N$4,IF(BB12+BI12+BP12+BW12+CD12+CK12+CR12+CY12+DF12+DM12+DT12+EA12+EH12+EO12&lt;=Consolidação!BC14+Consolidação!BF14+Consolidação!BI14+Consolidação!BL14,Consolidação!$Q$4,IF(BB12+BI12+BP12+BW12+CD12+CK12+CR12+CY12+DF12+DM12+DT12+EA12+EH12+EO12&lt;=Consolidação!BC14+Consolidação!BF14+Consolidação!BI14+Consolidação!BL14+Consolidação!BO14,Consolidação!$T$4,IF(BB12+BI12+BP12+BW12+CD12+CK12+CR12+CY12+DF12+DM12+DT12+EA12+EH12+EO12&lt;=Consolidação!BC14+Consolidação!BF14+Consolidação!BI14+Consolidação!BL14+Consolidação!BO14+Consolidação!BR14,Consolidação!$W$4,IF(BB12+BI12+BP12+BW12+CD12+CK12+CR12+CY12+DF12+DM12+DT12+EA12+EH12+EO12&lt;=Consolidação!BC14+Consolidação!BF14+Consolidação!BI14+Consolidação!BL14+Consolidação!BO14+Consolidação!BR14+Consolidação!BU14,Consolidação!$Z$4,IF(BB12+BI12+BP12+BW12+CD12+CK12+CR12+CY12+DF12+DM12+DT12+EA12+EH12+EO12&lt;=Consolidação!BC14+Consolidação!BF14+Consolidação!BI14+Consolidação!BL14+Consolidação!BO14+Consolidação!BR14+Consolidação!BU14+Consolidação!BX14,Consolidação!$AC$4,IF(BB12+BI12+BP12+BW12+CD12+CK12+CR12+CY12+DF12+DM12+DT12+EA12+EH12+EO12&lt;=Consolidação!BC14+Consolidação!BF14+Consolidação!BI14+Consolidação!BL14+Consolidação!BO14+Consolidação!BR14+Consolidação!BU14+Consolidação!BX14+Consolidação!CA14,Consolidação!$AF$4,IF(BB12+BI12+BP12+BW12+CD12+CK12+CR12+CY12+DF12+DM12+DT12+EA12+EH12+EO12&lt;=Consolidação!BC14+Consolidação!BF14+Consolidação!BI14+Consolidação!BL14+Consolidação!BO14+Consolidação!BR14+Consolidação!BU14+Consolidação!BX14+Consolidação!CA14+Consolidação!CD14,Consolidação!$AI$4,IF(BB12+BI12+BP12+BW12+CD12+CK12+CR12+CY12+DF12+DM12+DT12+EA12+EH12+EO12&lt;=Consolidação!BC14+Consolidação!BF14+Consolidação!BI14+Consolidação!BL14+Consolidação!BO14+Consolidação!BR14+Consolidação!BU14+Consolidação!BX14+Consolidação!CA14+Consolidação!CD14+Consolidação!CG14,Consolidação!$AL$4,IF(BB12+BI12+BP12+BW12+CD12+CK12+CR12+CY12+DF12+DM12+DT12+EA12+EH12+EO12&lt;=Consolidação!BC14+Consolidação!BF14+Consolidação!BI14+Consolidação!BL14+Consolidação!BO14+Consolidação!BR14+Consolidação!BU14+Consolidação!BX14+Consolidação!CA14+Consolidação!CD14+Consolidação!CG14+Consolidação!CJ14,Consolidação!$AO$4,IF(BB12+BI12+BP12+BW12+CD12+CK12+CR12+CY12+DF12+DM12+DT12+EA12+EH12+EO12&lt;=Consolidação!BC14+Consolidação!BF14+Consolidação!BI14+Consolidação!BL14+Consolidação!BO14+Consolidação!BR14+Consolidação!BU14+Consolidação!BX14+Consolidação!CA14+Consolidação!CD14+Consolidação!CG14+Consolidação!CJ14+Consolidação!CM14,Consolidação!$AR$4,IF(BB12+BI12+BP12+BW12+CD12+CK12+CR12+CY12+DF12+DM12+DT12+EA12+EH12+EO12&lt;=Consolidação!BC14+Consolidação!BF14+Consolidação!BI14+Consolidação!BL14+Consolidação!BO14+Consolidação!BR14+Consolidação!BU14+Consolidação!BX14+Consolidação!CA14+Consolidação!CD14+Consolidação!CG14+Consolidação!CJ14+Consolidação!CM14+Consolidação!CP14,Consolidação!$AU$4,IF(AND((Consolidação!BC14+Consolidação!BF14+Consolidação!BI14+Consolidação!BL14+Consolidação!BO14+Consolidação!BR14+Consolidação!BU14+Consolidação!BX14+Consolidação!CA14+Consolidação!CD14+Consolidação!CG14+Consolidação!CJ14+Consolidação!CM14+Consolidação!CP14)&gt;0,BB12+BI12+BP12+BW12+CD12+CK12+CR12+CY12+DF12+DM12+DT12+EA12+EH12&lt;Consolidação!BC14+Consolidação!BF14+Consolidação!BI14+Consolidação!BL14+Consolidação!BO14+Consolidação!BR14+Consolidação!BU14+Consolidação!BX14+Consolidação!CA14+Consolidação!CD14+Consolidação!CG14+Consolidação!CJ14+Consolidação!CM14+Consolidação!CP14,BB12+BI12+BP12+BW12+CD12+CK12+CR12+CY12+DF12+DM12+DT12+EA12+EH12+EO12&gt;Consolidação!BC14+Consolidação!BF14+Consolidação!BI14+Consolidação!BL14+Consolidação!BO14+Consolidação!BR14+Consolidação!BU14+Consolidação!BX14+Consolidação!CA14+Consolidação!CD14+Consolidação!CG14+Consolidação!CJ14+Consolidação!CM14+Consolidação!CP14),"CONSUMO PARCIAL","SEM PREVISÃO"))))))))))))))))</f>
        <v/>
      </c>
      <c r="ES12" s="318" t="str">
        <f>IF(ER12="","",IF(ER12="SEM PREVISÃO","û",IF(ER12="CONSUMO PARCIAL","û",IF(EQ12&lt;ER12+60,"û","ü"))))</f>
        <v/>
      </c>
      <c r="ET12" s="507"/>
      <c r="EU12" s="508"/>
      <c r="EV12" s="509"/>
      <c r="EW12" s="510"/>
      <c r="EX12" s="317" t="str">
        <f>IF(EU12=0,"",IF(BH12+BO12+BV12+CC12+CJ12+CQ12+CX12+DE12+DL12+DS12+DZ12+EG12+EN12+EU12&lt;=Consolidação!BI14,Consolidação!$H$4,IF(BH12+BO12+BV12+CC12+CJ12+CQ12+CX12+DE12+DL12+DS12+DZ12+EG12+EN12+EU12&lt;=Consolidação!BI14+Consolidação!BL14,Consolidação!$K$4,IF(BH12+BO12+BV12+CC12+CJ12+CQ12+CX12+DE12+DL12+DS12+DZ12+EG12+EN12+EU12&lt;=Consolidação!BI14+Consolidação!BL14+Consolidação!BO14,Consolidação!$N$4,IF(BH12+BO12+BV12+CC12+CJ12+CQ12+CX12+DE12+DL12+DS12+DZ12+EG12+EN12+EU12&lt;=Consolidação!BI14+Consolidação!BL14+Consolidação!BO14+Consolidação!BR14,Consolidação!$Q$4,IF(BH12+BO12+BV12+CC12+CJ12+CQ12+CX12+DE12+DL12+DS12+DZ12+EG12+EN12+EU12&lt;=Consolidação!BI14+Consolidação!BL14+Consolidação!BO14+Consolidação!BR14+Consolidação!BU14,Consolidação!$T$4,IF(BH12+BO12+BV12+CC12+CJ12+CQ12+CX12+DE12+DL12+DS12+DZ12+EG12+EN12+EU12&lt;=Consolidação!BI14+Consolidação!BL14+Consolidação!BO14+Consolidação!BR14+Consolidação!BU14+Consolidação!BX14,Consolidação!$W$4,IF(BH12+BO12+BV12+CC12+CJ12+CQ12+CX12+DE12+DL12+DS12+DZ12+EG12+EN12+EU12&lt;=Consolidação!BI14+Consolidação!BL14+Consolidação!BO14+Consolidação!BR14+Consolidação!BU14+Consolidação!BX14+Consolidação!CA14,Consolidação!$Z$4,IF(BH12+BO12+BV12+CC12+CJ12+CQ12+CX12+DE12+DL12+DS12+DZ12+EG12+EN12+EU12&lt;=Consolidação!BI14+Consolidação!BL14+Consolidação!BO14+Consolidação!BR14+Consolidação!BU14+Consolidação!BX14+Consolidação!CA14+Consolidação!CD14,Consolidação!$AC$4,IF(BH12+BO12+BV12+CC12+CJ12+CQ12+CX12+DE12+DL12+DS12+DZ12+EG12+EN12+EU12&lt;=Consolidação!BI14+Consolidação!BL14+Consolidação!BO14+Consolidação!BR14+Consolidação!BU14+Consolidação!BX14+Consolidação!CA14+Consolidação!CD14+Consolidação!CG14,Consolidação!$AF$4,IF(BH12+BO12+BV12+CC12+CJ12+CQ12+CX12+DE12+DL12+DS12+DZ12+EG12+EN12+EU12&lt;=Consolidação!BI14+Consolidação!BL14+Consolidação!BO14+Consolidação!BR14+Consolidação!BU14+Consolidação!BX14+Consolidação!CA14+Consolidação!CD14+Consolidação!CG14+Consolidação!CJ14,Consolidação!$AI$4,IF(BH12+BO12+BV12+CC12+CJ12+CQ12+CX12+DE12+DL12+DS12+DZ12+EG12+EN12+EU12&lt;=Consolidação!BI14+Consolidação!BL14+Consolidação!BO14+Consolidação!BR14+Consolidação!BU14+Consolidação!BX14+Consolidação!CA14+Consolidação!CD14+Consolidação!CG14+Consolidação!CJ14+Consolidação!CM14,Consolidação!$AL$4,IF(BH12+BO12+BV12+CC12+CJ12+CQ12+CX12+DE12+DL12+DS12+DZ12+EG12+EN12+EU12&lt;=Consolidação!BI14+Consolidação!BL14+Consolidação!BO14+Consolidação!BR14+Consolidação!BU14+Consolidação!BX14+Consolidação!CA14+Consolidação!CD14+Consolidação!CG14+Consolidação!CJ14+Consolidação!CM14+Consolidação!CP14,Consolidação!$AO$4,IF(BH12+BO12+BV12+CC12+CJ12+CQ12+CX12+DE12+DL12+DS12+DZ12+EG12+EN12+EU12&lt;=Consolidação!BI14+Consolidação!BL14+Consolidação!BO14+Consolidação!BR14+Consolidação!BU14+Consolidação!BX14+Consolidação!CA14+Consolidação!CD14+Consolidação!CG14+Consolidação!CJ14+Consolidação!CM14+Consolidação!CP14+Consolidação!CS14,Consolidação!$AR$4,IF(BH12+BO12+BV12+CC12+CJ12+CQ12+CX12+DE12+DL12+DS12+DZ12+EG12+EN12+EU12&lt;=Consolidação!BI14+Consolidação!BL14+Consolidação!BO14+Consolidação!BR14+Consolidação!BU14+Consolidação!BX14+Consolidação!CA14+Consolidação!CD14+Consolidação!CG14+Consolidação!CJ14+Consolidação!CM14+Consolidação!CP14+Consolidação!CS14+Consolidação!CV14,Consolidação!$AU$4,IF(AND((Consolidação!BI14+Consolidação!BL14+Consolidação!BO14+Consolidação!BR14+Consolidação!BU14+Consolidação!BX14+Consolidação!CA14+Consolidação!CD14+Consolidação!CG14+Consolidação!CJ14+Consolidação!CM14+Consolidação!CP14+Consolidação!CS14+Consolidação!CV14)&gt;0,BH12+BO12+BV12+CC12+CJ12+CQ12+CX12+DE12+DL12+DS12+DZ12+EG12+EN12&lt;Consolidação!BI14+Consolidação!BL14+Consolidação!BO14+Consolidação!BR14+Consolidação!BU14+Consolidação!BX14+Consolidação!CA14+Consolidação!CD14+Consolidação!CG14+Consolidação!CJ14+Consolidação!CM14+Consolidação!CP14+Consolidação!CS14+Consolidação!CV14,BH12+BO12+BV12+CC12+CJ12+CQ12+CX12+DE12+DL12+DS12+DZ12+EG12+EN12+EU12&gt;Consolidação!BI14+Consolidação!BL14+Consolidação!BO14+Consolidação!BR14+Consolidação!BU14+Consolidação!BX14+Consolidação!CA14+Consolidação!CD14+Consolidação!CG14+Consolidação!CJ14+Consolidação!CM14+Consolidação!CP14+Consolidação!CS14+Consolidação!CV14),"CONSUMO PARCIAL","SEM PREVISÃO"))))))))))))))))</f>
        <v/>
      </c>
      <c r="EY12" s="318" t="str">
        <f>IF(EX12="","",IF(EX12="SEM PREVISÃO","û",IF(EX12="CONSUMO PARCIAL","û",IF(EW12&lt;EX12+60,"û","ü"))))</f>
        <v/>
      </c>
      <c r="EZ12" s="507"/>
      <c r="FA12" s="508"/>
      <c r="FB12" s="509"/>
      <c r="FC12" s="510"/>
      <c r="FD12" s="317" t="str">
        <f>IF(FA12=0,"",IF(BN12+BU12+CB12+CI12+CP12+CW12+DD12+DK12+DR12+DY12+EF12+EM12+ET12+FA12&lt;=Consolidação!BO14,Consolidação!$H$4,IF(BN12+BU12+CB12+CI12+CP12+CW12+DD12+DK12+DR12+DY12+EF12+EM12+ET12+FA12&lt;=Consolidação!BO14+Consolidação!BR14,Consolidação!$K$4,IF(BN12+BU12+CB12+CI12+CP12+CW12+DD12+DK12+DR12+DY12+EF12+EM12+ET12+FA12&lt;=Consolidação!BO14+Consolidação!BR14+Consolidação!BU14,Consolidação!$N$4,IF(BN12+BU12+CB12+CI12+CP12+CW12+DD12+DK12+DR12+DY12+EF12+EM12+ET12+FA12&lt;=Consolidação!BO14+Consolidação!BR14+Consolidação!BU14+Consolidação!BX14,Consolidação!$Q$4,IF(BN12+BU12+CB12+CI12+CP12+CW12+DD12+DK12+DR12+DY12+EF12+EM12+ET12+FA12&lt;=Consolidação!BO14+Consolidação!BR14+Consolidação!BU14+Consolidação!BX14+Consolidação!CA14,Consolidação!$T$4,IF(BN12+BU12+CB12+CI12+CP12+CW12+DD12+DK12+DR12+DY12+EF12+EM12+ET12+FA12&lt;=Consolidação!BO14+Consolidação!BR14+Consolidação!BU14+Consolidação!BX14+Consolidação!CA14+Consolidação!CD14,Consolidação!$W$4,IF(BN12+BU12+CB12+CI12+CP12+CW12+DD12+DK12+DR12+DY12+EF12+EM12+ET12+FA12&lt;=Consolidação!BO14+Consolidação!BR14+Consolidação!BU14+Consolidação!BX14+Consolidação!CA14+Consolidação!CD14+Consolidação!CG14,Consolidação!$Z$4,IF(BN12+BU12+CB12+CI12+CP12+CW12+DD12+DK12+DR12+DY12+EF12+EM12+ET12+FA12&lt;=Consolidação!BO14+Consolidação!BR14+Consolidação!BU14+Consolidação!BX14+Consolidação!CA14+Consolidação!CD14+Consolidação!CG14+Consolidação!CJ14,Consolidação!$AC$4,IF(BN12+BU12+CB12+CI12+CP12+CW12+DD12+DK12+DR12+DY12+EF12+EM12+ET12+FA12&lt;=Consolidação!BO14+Consolidação!BR14+Consolidação!BU14+Consolidação!BX14+Consolidação!CA14+Consolidação!CD14+Consolidação!CG14+Consolidação!CJ14+Consolidação!CM14,Consolidação!$AF$4,IF(BN12+BU12+CB12+CI12+CP12+CW12+DD12+DK12+DR12+DY12+EF12+EM12+ET12+FA12&lt;=Consolidação!BO14+Consolidação!BR14+Consolidação!BU14+Consolidação!BX14+Consolidação!CA14+Consolidação!CD14+Consolidação!CG14+Consolidação!CJ14+Consolidação!CM14+Consolidação!CP14,Consolidação!$AI$4,IF(BN12+BU12+CB12+CI12+CP12+CW12+DD12+DK12+DR12+DY12+EF12+EM12+ET12+FA12&lt;=Consolidação!BO14+Consolidação!BR14+Consolidação!BU14+Consolidação!BX14+Consolidação!CA14+Consolidação!CD14+Consolidação!CG14+Consolidação!CJ14+Consolidação!CM14+Consolidação!CP14+Consolidação!CS14,Consolidação!$AL$4,IF(BN12+BU12+CB12+CI12+CP12+CW12+DD12+DK12+DR12+DY12+EF12+EM12+ET12+FA12&lt;=Consolidação!BO14+Consolidação!BR14+Consolidação!BU14+Consolidação!BX14+Consolidação!CA14+Consolidação!CD14+Consolidação!CG14+Consolidação!CJ14+Consolidação!CM14+Consolidação!CP14+Consolidação!CS14+Consolidação!CV14,Consolidação!$AO$4,IF(BN12+BU12+CB12+CI12+CP12+CW12+DD12+DK12+DR12+DY12+EF12+EM12+ET12+FA12&lt;=Consolidação!BO14+Consolidação!BR14+Consolidação!BU14+Consolidação!BX14+Consolidação!CA14+Consolidação!CD14+Consolidação!CG14+Consolidação!CJ14+Consolidação!CM14+Consolidação!CP14+Consolidação!CS14+Consolidação!CV14+Consolidação!CY14,Consolidação!$AR$4,IF(BN12+BU12+CB12+CI12+CP12+CW12+DD12+DK12+DR12+DY12+EF12+EM12+ET12+FA12&lt;=Consolidação!BO14+Consolidação!BR14+Consolidação!BU14+Consolidação!BX14+Consolidação!CA14+Consolidação!CD14+Consolidação!CG14+Consolidação!CJ14+Consolidação!CM14+Consolidação!CP14+Consolidação!CS14+Consolidação!CV14+Consolidação!CY14+Consolidação!DB14,Consolidação!$AU$4,IF(AND((Consolidação!BO14+Consolidação!BR14+Consolidação!BU14+Consolidação!BX14+Consolidação!CA14+Consolidação!CD14+Consolidação!CG14+Consolidação!CJ14+Consolidação!CM14+Consolidação!CP14+Consolidação!CS14+Consolidação!CV14+Consolidação!CY14+Consolidação!DB14)&gt;0,BN12+BU12+CB12+CI12+CP12+CW12+DD12+DK12+DR12+DY12+EF12+EM12+ET12&lt;Consolidação!BO14+Consolidação!BR14+Consolidação!BU14+Consolidação!BX14+Consolidação!CA14+Consolidação!CD14+Consolidação!CG14+Consolidação!CJ14+Consolidação!CM14+Consolidação!CP14+Consolidação!CS14+Consolidação!CV14+Consolidação!CY14+Consolidação!DB14,BN12+BU12+CB12+CI12+CP12+CW12+DD12+DK12+DR12+DY12+EF12+EM12+ET12+FA12&gt;Consolidação!BO14+Consolidação!BR14+Consolidação!BU14+Consolidação!BX14+Consolidação!CA14+Consolidação!CD14+Consolidação!CG14+Consolidação!CJ14+Consolidação!CM14+Consolidação!CP14+Consolidação!CS14+Consolidação!CV14+Consolidação!CY14+Consolidação!DB14),"CONSUMO PARCIAL","SEM PREVISÃO"))))))))))))))))</f>
        <v/>
      </c>
      <c r="FE12" s="318" t="str">
        <f>IF(FD12="","",IF(FD12="SEM PREVISÃO","û",IF(FD12="CONSUMO PARCIAL","û",IF(FC12&lt;FD12+60,"û","ü"))))</f>
        <v/>
      </c>
      <c r="FF12" s="507"/>
      <c r="FG12" s="508"/>
      <c r="FH12" s="509"/>
      <c r="FI12" s="510"/>
      <c r="FJ12" s="317" t="str">
        <f>IF(FG12=0,"",IF(BT12+CA12+CH12+CO12+CV12+DC12+DJ12+DQ12+DX12+EE12+EL12+ES12+EZ12+FG12&lt;=Consolidação!BU14,Consolidação!$H$4,IF(BT12+CA12+CH12+CO12+CV12+DC12+DJ12+DQ12+DX12+EE12+EL12+ES12+EZ12+FG12&lt;=Consolidação!BU14+Consolidação!BX14,Consolidação!$K$4,IF(BT12+CA12+CH12+CO12+CV12+DC12+DJ12+DQ12+DX12+EE12+EL12+ES12+EZ12+FG12&lt;=Consolidação!BU14+Consolidação!BX14+Consolidação!CA14,Consolidação!$N$4,IF(BT12+CA12+CH12+CO12+CV12+DC12+DJ12+DQ12+DX12+EE12+EL12+ES12+EZ12+FG12&lt;=Consolidação!BU14+Consolidação!BX14+Consolidação!CA14+Consolidação!CD14,Consolidação!$Q$4,IF(BT12+CA12+CH12+CO12+CV12+DC12+DJ12+DQ12+DX12+EE12+EL12+ES12+EZ12+FG12&lt;=Consolidação!BU14+Consolidação!BX14+Consolidação!CA14+Consolidação!CD14+Consolidação!CG14,Consolidação!$T$4,IF(BT12+CA12+CH12+CO12+CV12+DC12+DJ12+DQ12+DX12+EE12+EL12+ES12+EZ12+FG12&lt;=Consolidação!BU14+Consolidação!BX14+Consolidação!CA14+Consolidação!CD14+Consolidação!CG14+Consolidação!CJ14,Consolidação!$W$4,IF(BT12+CA12+CH12+CO12+CV12+DC12+DJ12+DQ12+DX12+EE12+EL12+ES12+EZ12+FG12&lt;=Consolidação!BU14+Consolidação!BX14+Consolidação!CA14+Consolidação!CD14+Consolidação!CG14+Consolidação!CJ14+Consolidação!CM14,Consolidação!$Z$4,IF(BT12+CA12+CH12+CO12+CV12+DC12+DJ12+DQ12+DX12+EE12+EL12+ES12+EZ12+FG12&lt;=Consolidação!BU14+Consolidação!BX14+Consolidação!CA14+Consolidação!CD14+Consolidação!CG14+Consolidação!CJ14+Consolidação!CM14+Consolidação!CP14,Consolidação!$AC$4,IF(BT12+CA12+CH12+CO12+CV12+DC12+DJ12+DQ12+DX12+EE12+EL12+ES12+EZ12+FG12&lt;=Consolidação!BU14+Consolidação!BX14+Consolidação!CA14+Consolidação!CD14+Consolidação!CG14+Consolidação!CJ14+Consolidação!CM14+Consolidação!CP14+Consolidação!CS14,Consolidação!$AF$4,IF(BT12+CA12+CH12+CO12+CV12+DC12+DJ12+DQ12+DX12+EE12+EL12+ES12+EZ12+FG12&lt;=Consolidação!BU14+Consolidação!BX14+Consolidação!CA14+Consolidação!CD14+Consolidação!CG14+Consolidação!CJ14+Consolidação!CM14+Consolidação!CP14+Consolidação!CS14+Consolidação!CV14,Consolidação!$AI$4,IF(BT12+CA12+CH12+CO12+CV12+DC12+DJ12+DQ12+DX12+EE12+EL12+ES12+EZ12+FG12&lt;=Consolidação!BU14+Consolidação!BX14+Consolidação!CA14+Consolidação!CD14+Consolidação!CG14+Consolidação!CJ14+Consolidação!CM14+Consolidação!CP14+Consolidação!CS14+Consolidação!CV14+Consolidação!CY14,Consolidação!$AL$4,IF(BT12+CA12+CH12+CO12+CV12+DC12+DJ12+DQ12+DX12+EE12+EL12+ES12+EZ12+FG12&lt;=Consolidação!BU14+Consolidação!BX14+Consolidação!CA14+Consolidação!CD14+Consolidação!CG14+Consolidação!CJ14+Consolidação!CM14+Consolidação!CP14+Consolidação!CS14+Consolidação!CV14+Consolidação!CY14+Consolidação!DB14,Consolidação!$AO$4,IF(BT12+CA12+CH12+CO12+CV12+DC12+DJ12+DQ12+DX12+EE12+EL12+ES12+EZ12+FG12&lt;=Consolidação!BU14+Consolidação!BX14+Consolidação!CA14+Consolidação!CD14+Consolidação!CG14+Consolidação!CJ14+Consolidação!CM14+Consolidação!CP14+Consolidação!CS14+Consolidação!CV14+Consolidação!CY14+Consolidação!DB14+Consolidação!DE14,Consolidação!$AR$4,IF(BT12+CA12+CH12+CO12+CV12+DC12+DJ12+DQ12+DX12+EE12+EL12+ES12+EZ12+FG12&lt;=Consolidação!BU14+Consolidação!BX14+Consolidação!CA14+Consolidação!CD14+Consolidação!CG14+Consolidação!CJ14+Consolidação!CM14+Consolidação!CP14+Consolidação!CS14+Consolidação!CV14+Consolidação!CY14+Consolidação!DB14+Consolidação!DE14+Consolidação!DH14,Consolidação!$AU$4,IF(AND((Consolidação!BU14+Consolidação!BX14+Consolidação!CA14+Consolidação!CD14+Consolidação!CG14+Consolidação!CJ14+Consolidação!CM14+Consolidação!CP14+Consolidação!CS14+Consolidação!CV14+Consolidação!CY14+Consolidação!DB14+Consolidação!DE14+Consolidação!DH14)&gt;0,BT12+CA12+CH12+CO12+CV12+DC12+DJ12+DQ12+DX12+EE12+EL12+ES12+EZ12&lt;Consolidação!BU14+Consolidação!BX14+Consolidação!CA14+Consolidação!CD14+Consolidação!CG14+Consolidação!CJ14+Consolidação!CM14+Consolidação!CP14+Consolidação!CS14+Consolidação!CV14+Consolidação!CY14+Consolidação!DB14+Consolidação!DE14+Consolidação!DH14,BT12+CA12+CH12+CO12+CV12+DC12+DJ12+DQ12+DX12+EE12+EL12+ES12+EZ12+FG12&gt;Consolidação!BU14+Consolidação!BX14+Consolidação!CA14+Consolidação!CD14+Consolidação!CG14+Consolidação!CJ14+Consolidação!CM14+Consolidação!CP14+Consolidação!CS14+Consolidação!CV14+Consolidação!CY14+Consolidação!DB14+Consolidação!DE14+Consolidação!DH14),"CONSUMO PARCIAL","SEM PREVISÃO"))))))))))))))))</f>
        <v/>
      </c>
      <c r="FK12" s="318" t="str">
        <f>IF(FJ12="","",IF(FJ12="SEM PREVISÃO","û",IF(FJ12="CONSUMO PARCIAL","û",IF(FI12&lt;FJ12+60,"û","ü"))))</f>
        <v/>
      </c>
      <c r="FL12" s="559"/>
      <c r="FM12" s="550"/>
      <c r="FN12" s="550"/>
      <c r="FO12" s="550"/>
      <c r="FP12" s="550"/>
      <c r="FQ12" s="576"/>
      <c r="FR12" s="569"/>
      <c r="FS12" s="550"/>
      <c r="FT12" s="550"/>
      <c r="FU12" s="550"/>
      <c r="FV12" s="550"/>
      <c r="FW12" s="550"/>
      <c r="FX12" s="344" t="str">
        <f>IF((Consolidação!C14+Consolidação!E14)=(F12+M12+T12+AA12+AH12+AO12+AV12+BC12+BJ12+BQ12+BX12+CE12+CL12+CS12),"ATUALIZADO","DESATUALIZADO")</f>
        <v>ATUALIZADO</v>
      </c>
    </row>
    <row r="13" spans="1:180" ht="15" thickBot="1" x14ac:dyDescent="0.35">
      <c r="A13" s="566">
        <v>2392</v>
      </c>
      <c r="B13" s="636"/>
      <c r="C13" s="324" t="s">
        <v>1</v>
      </c>
      <c r="D13" s="568"/>
      <c r="E13" s="587">
        <v>19504</v>
      </c>
      <c r="F13" s="588">
        <v>125</v>
      </c>
      <c r="G13" s="567"/>
      <c r="H13" s="589">
        <v>45431</v>
      </c>
      <c r="I13" s="565" t="str">
        <f>IF(F13=0,"",IF(F13&lt;=Consolidação!H15,Consolidação!H$4,IF(F13&lt;=Consolidação!H15+Consolidação!K15,Consolidação!K$4,IF(F13&lt;=Consolidação!H15+Consolidação!K15+Consolidação!N15,Consolidação!N$4,IF(F13&lt;=Consolidação!H15+Consolidação!K15+Consolidação!N15+Consolidação!Q15,Consolidação!Q$4,IF(F13&lt;=Consolidação!H15+Consolidação!K15+Consolidação!N15+Consolidação!Q15+Consolidação!T15,Consolidação!T$4,IF(F13&lt;=Consolidação!H15+Consolidação!K15+Consolidação!N15+Consolidação!Q15+Consolidação!T15+Consolidação!W15,Consolidação!W$4,IF(F13&lt;=Consolidação!H15+Consolidação!K15+Consolidação!N15+Consolidação!Q15+Consolidação!T15+Consolidação!W15+Consolidação!Z15,Consolidação!Z$4,IF(F13&lt;=Consolidação!H15+Consolidação!K15+Consolidação!N15+Consolidação!Q15+Consolidação!T15+Consolidação!W15+Consolidação!Z15+Consolidação!AC15,Consolidação!AC$4,IF(F13&lt;=Consolidação!H15+Consolidação!K15+Consolidação!N15+Consolidação!Q15+Consolidação!T15+Consolidação!W15+Consolidação!Z15+Consolidação!AC15+Consolidação!AF15,Consolidação!AF$4,IF(F13&lt;=Consolidação!H15+Consolidação!K15+Consolidação!N15+Consolidação!Q15+Consolidação!T15+Consolidação!W15+Consolidação!Z15+Consolidação!AC15+Consolidação!AF15+Consolidação!AI15,Consolidação!AI$4,IF(F13&lt;=Consolidação!H15+Consolidação!K15+Consolidação!N15+Consolidação!Q15+Consolidação!T15+Consolidação!W15+Consolidação!Z15+Consolidação!AC15+Consolidação!AF15+Consolidação!AI15+Consolidação!AL15,Consolidação!AL$4,IF(F13&lt;=Consolidação!H15+Consolidação!K15+Consolidação!N15+Consolidação!Q15+Consolidação!T15+Consolidação!W15+Consolidação!Z15+Consolidação!AC15+Consolidação!AF15+Consolidação!AI15+Consolidação!AL15+Consolidação!AO15,Consolidação!AO$4,IF(F13&lt;=Consolidação!H15+Consolidação!K15+Consolidação!N15+Consolidação!Q15+Consolidação!T15+Consolidação!W15+Consolidação!Z15+Consolidação!AC15+Consolidação!AF15+Consolidação!AI15+Consolidação!AL15+Consolidação!AO15+Consolidação!AR15,Consolidação!AR$4,IF(F13&lt;=Consolidação!H15+Consolidação!K15+Consolidação!N15+Consolidação!Q15+Consolidação!T15+Consolidação!W15+Consolidação!Z15+Consolidação!AC15+Consolidação!AF15+Consolidação!AI15+Consolidação!AL15+Consolidação!AO15+Consolidação!AR15+Consolidação!AU15,Consolidação!AU$4,IF(AND((Consolidação!H15+Consolidação!K15+Consolidação!N15+Consolidação!Q15+Consolidação!T15+Consolidação!W15+Consolidação!Z15+Consolidação!AC15+Consolidação!AF15+Consolidação!AI15+Consolidação!AL15+Consolidação!AO15+Consolidação!AR15+Consolidação!AU15)&gt;0,F13&gt;Consolidação!H15+Consolidação!K15+Consolidação!N15+Consolidação!Q15+Consolidação!T15+Consolidação!W15+Consolidação!Z15+Consolidação!AC15+Consolidação!AF15+Consolidação!AI15+Consolidação!AL15+Consolidação!AO15+Consolidação!AR15+Consolidação!AU15),"CONSUMO PARCIAL","SEM PREVISÃO"))))))))))))))))</f>
        <v>SEM PREVISÃO</v>
      </c>
      <c r="J13" s="329" t="str">
        <f>IF(I13="","",IF(I13="SEM PREVISÃO","û",IF(I13="CONSUMO PARCIAL","û",IF(H13&lt;I13+90,"û","ü"))))</f>
        <v>û</v>
      </c>
      <c r="K13" s="514"/>
      <c r="L13" s="591">
        <v>19533</v>
      </c>
      <c r="M13" s="588">
        <v>250</v>
      </c>
      <c r="N13" s="567"/>
      <c r="O13" s="589">
        <v>45497</v>
      </c>
      <c r="P13" s="565" t="str">
        <f>IF(M13=0,"",IF(F13+M13&lt;=Consolidação!H15,Consolidação!$H$4,IF(F13+M13&lt;=Consolidação!H15+Consolidação!K15,Consolidação!$K$4,IF(F13+M13&lt;=Consolidação!H15+Consolidação!K15+Consolidação!N15,Consolidação!$N$4,IF(F13+M13&lt;=Consolidação!H15+Consolidação!K15+Consolidação!N15+Consolidação!Q15,Consolidação!$Q$4,IF(F13+M13&lt;=Consolidação!H15+Consolidação!K15+Consolidação!N15+Consolidação!Q15+Consolidação!T15,Consolidação!$T$4,IF(F13+M13&lt;=Consolidação!H15+Consolidação!K15+Consolidação!N15+Consolidação!Q15+Consolidação!T15+Consolidação!W15,Consolidação!$W$4,IF(F13+M13&lt;=Consolidação!H15+Consolidação!K15+Consolidação!N15+Consolidação!Q15+Consolidação!T15+Consolidação!W15+Consolidação!Z15,Consolidação!$Z$4,IF(F13+M13&lt;=Consolidação!H15+Consolidação!K15+Consolidação!N15+Consolidação!Q15+Consolidação!T15+Consolidação!W15+Consolidação!Z15+Consolidação!AC15,Consolidação!$AC$4,IF(F13+M13&lt;=Consolidação!H15+Consolidação!K15+Consolidação!N15+Consolidação!Q15+Consolidação!T15+Consolidação!W15+Consolidação!Z15+Consolidação!AC15+Consolidação!AF15,Consolidação!$AF$4,IF(F13+M13&lt;=Consolidação!H15+Consolidação!K15+Consolidação!N15+Consolidação!Q15+Consolidação!T15+Consolidação!W15+Consolidação!Z15+Consolidação!AC15+Consolidação!AF15+Consolidação!AI15,Consolidação!$AI$4,IF(F13+M13&lt;=Consolidação!H15+Consolidação!K15+Consolidação!N15+Consolidação!Q15+Consolidação!T15+Consolidação!W15+Consolidação!Z15+Consolidação!AC15+Consolidação!AF15+Consolidação!AI15+Consolidação!AL15,Consolidação!$AL$4,IF(F13+M13&lt;=Consolidação!H15+Consolidação!K15+Consolidação!N15+Consolidação!Q15+Consolidação!T15+Consolidação!W15+Consolidação!Z15+Consolidação!AC15+Consolidação!AF15+Consolidação!AI15+Consolidação!AL15+Consolidação!AO15,Consolidação!$AO$4,IF(F13+M13&lt;=Consolidação!H15+Consolidação!K15+Consolidação!N15+Consolidação!Q15+Consolidação!T15+Consolidação!W15+Consolidação!Z15+Consolidação!AC15+Consolidação!AF15+Consolidação!AI15+Consolidação!AL15+Consolidação!AO15+Consolidação!AR15,Consolidação!$AR$4,IF(F13+M13&lt;=Consolidação!H15+Consolidação!K15+Consolidação!N15+Consolidação!Q15+Consolidação!T15+Consolidação!W15+Consolidação!Z15+Consolidação!AC15+Consolidação!AF15+Consolidação!AI15+Consolidação!AL15+Consolidação!AO15+Consolidação!AR15+Consolidação!AU15,Consolidação!$AU$4,IF(AND((Consolidação!H15+Consolidação!K15+Consolidação!N15+Consolidação!Q15+Consolidação!T15+Consolidação!W15+Consolidação!Z15+Consolidação!AC15+Consolidação!AF15+Consolidação!AI15+Consolidação!AL15+Consolidação!AO15+Consolidação!AR15+Consolidação!AU15)&gt;0,F13&lt;Consolidação!H15+Consolidação!K15+Consolidação!N15+Consolidação!Q15+Consolidação!T15+Consolidação!W15+Consolidação!Z15+Consolidação!AC15+Consolidação!AF15+Consolidação!AI15+Consolidação!AL15+Consolidação!AO15+Consolidação!AR15+Consolidação!AU15,F13+M13&gt;Consolidação!H15+Consolidação!K15+Consolidação!N15+Consolidação!Q15+Consolidação!T15+Consolidação!W15+Consolidação!Z15+Consolidação!AC15+Consolidação!AF15+Consolidação!AI15+Consolidação!AL15+Consolidação!AO15+Consolidação!AR15+Consolidação!AU15),"CONSUMO PARCIAL","SEM PREVISÃO"))))))))))))))))</f>
        <v>SEM PREVISÃO</v>
      </c>
      <c r="Q13" s="333" t="str">
        <f>IF(P13="","",IF(P13="SEM PREVISÃO","û",IF(P13="CONSUMO PARCIAL","û",IF(O13&lt;P13+90,"û","ü"))))</f>
        <v>û</v>
      </c>
      <c r="R13" s="312"/>
      <c r="S13" s="587"/>
      <c r="T13" s="588"/>
      <c r="U13" s="567"/>
      <c r="V13" s="589"/>
      <c r="W13" s="586" t="str">
        <f>IF(T13=0,"",IF(F13+M13+T13&lt;=Consolidação!H15,Consolidação!$H$4,IF(F13+M13+T13&lt;=Consolidação!H15+Consolidação!K15,Consolidação!$K$4,IF(F13+M13+T13&lt;=Consolidação!H15+Consolidação!K15+Consolidação!N15,Consolidação!$N$4,IF(F13+M13+T13&lt;=Consolidação!H15+Consolidação!K15+Consolidação!N15+Consolidação!Q15,Consolidação!$Q$4,IF(F13+M13+T13&lt;=Consolidação!H15+Consolidação!K15+Consolidação!N15+Consolidação!Q15+Consolidação!T15,Consolidação!$T$4,IF(F13+M13+T13&lt;=Consolidação!H15+Consolidação!K15+Consolidação!N15+Consolidação!Q15+Consolidação!T15+Consolidação!W15,Consolidação!$W$4,IF(F13+M13+T13&lt;=Consolidação!H15+Consolidação!K15+Consolidação!N15+Consolidação!Q15+Consolidação!T15+Consolidação!W15+Consolidação!Z15,Consolidação!$Z$4,IF(F13+M13+T13&lt;=Consolidação!H15+Consolidação!K15+Consolidação!N15+Consolidação!Q15+Consolidação!T15+Consolidação!W15+Consolidação!Z15+Consolidação!AC15,Consolidação!$AC$4,IF(F13+M13+T13&lt;=Consolidação!H15+Consolidação!K15+Consolidação!N15+Consolidação!Q15+Consolidação!T15+Consolidação!W15+Consolidação!Z15+Consolidação!AC15+Consolidação!AF15,Consolidação!$AF$4,IF(F13+M13+T13&lt;=Consolidação!H15+Consolidação!K15+Consolidação!N15+Consolidação!Q15+Consolidação!T15+Consolidação!W15+Consolidação!Z15+Consolidação!AC15+Consolidação!AF15+Consolidação!AI15,Consolidação!$AI$4,IF(F13+M13+T13&lt;=Consolidação!H15+Consolidação!K15+Consolidação!N15+Consolidação!Q15+Consolidação!T15+Consolidação!W15+Consolidação!Z15+Consolidação!AC15+Consolidação!AF15+Consolidação!AI15+Consolidação!AL15,Consolidação!$AL$4,IF(F13+M13+T13&lt;=Consolidação!H15+Consolidação!K15+Consolidação!N15+Consolidação!Q15+Consolidação!T15+Consolidação!W15+Consolidação!Z15+Consolidação!AC15+Consolidação!AF15+Consolidação!AI15+Consolidação!AL15+Consolidação!AO15,Consolidação!$AO$4,IF(F13+M13+T13&lt;=Consolidação!H15+Consolidação!K15+Consolidação!N15+Consolidação!Q15+Consolidação!T15+Consolidação!W15+Consolidação!Z15+Consolidação!AC15+Consolidação!AF15+Consolidação!AI15+Consolidação!AL15+Consolidação!AO15+Consolidação!AR15,Consolidação!$AR$4,IF(F13+M13+T13&lt;=Consolidação!H15+Consolidação!K15+Consolidação!N15+Consolidação!Q15+Consolidação!T15+Consolidação!W15+Consolidação!Z15+Consolidação!AC15+Consolidação!AF15+Consolidação!AI15+Consolidação!AL15+Consolidação!AO15+Consolidação!AR15+Consolidação!AU15,Consolidação!$AU$4,IF(AND((Consolidação!H15+Consolidação!K15+Consolidação!N15+Consolidação!Q15+Consolidação!T15+Consolidação!W15+Consolidação!Z15+Consolidação!AC15+Consolidação!AF15+Consolidação!AI15+Consolidação!AL15+Consolidação!AO15+Consolidação!AR15+Consolidação!AU15)&gt;0,F13+M13&lt;Consolidação!H15+Consolidação!K15+Consolidação!N15+Consolidação!Q15+Consolidação!T15+Consolidação!W15+Consolidação!Z15+Consolidação!AC15+Consolidação!AF15+Consolidação!AI15+Consolidação!AL15+Consolidação!AO15+Consolidação!AR15+Consolidação!AU15,F13+M13+T13&gt;Consolidação!H15+Consolidação!K15+Consolidação!N15+Consolidação!Q15+Consolidação!T15+Consolidação!W15+Consolidação!Z15+Consolidação!AC15+Consolidação!AF15+Consolidação!AI15+Consolidação!AL15+Consolidação!AO15+Consolidação!AR15+Consolidação!AU15),"CONSUMO PARCIAL","SEM PREVISÃO"))))))))))))))))</f>
        <v/>
      </c>
      <c r="X13" s="318" t="str">
        <f>IF(W13="","",IF(W13="SEM PREVISÃO","û",IF(W13="CONSUMO PARCIAL","û",IF(V13&lt;W13+90,"û","ü"))))</f>
        <v/>
      </c>
      <c r="Y13" s="312"/>
      <c r="Z13" s="270"/>
      <c r="AA13" s="314"/>
      <c r="AB13" s="315"/>
      <c r="AC13" s="316"/>
      <c r="AD13" s="317" t="str">
        <f>IF(AA13=0,"",IF(F13+M13+T13+AA13&lt;=Consolidação!H15,Consolidação!$H$4,IF(F13+M13+T13+AA13&lt;=Consolidação!H15+Consolidação!K15,Consolidação!$K$4,IF(F13+M13+T13+AA13&lt;=Consolidação!H15+Consolidação!K15+Consolidação!N15,Consolidação!$N$4,IF(F13+M13+T13+AA13&lt;=Consolidação!H15+Consolidação!K15+Consolidação!N15+Consolidação!Q15,Consolidação!$Q$4,IF(F13+M13+T13+AA13&lt;=Consolidação!H15+Consolidação!K15+Consolidação!N15+Consolidação!Q15+Consolidação!T15,Consolidação!$T$4,IF(F13+M13+T13+AA13&lt;=Consolidação!H15+Consolidação!K15+Consolidação!N15+Consolidação!Q15+Consolidação!T15+Consolidação!W15,Consolidação!$W$4,IF(F13+M13+T13+AA13&lt;=Consolidação!H15+Consolidação!K15+Consolidação!N15+Consolidação!Q15+Consolidação!T15+Consolidação!W15+Consolidação!Z15,Consolidação!$Z$4,IF(F13+M13+T13+AA13&lt;=Consolidação!H15+Consolidação!K15+Consolidação!N15+Consolidação!Q15+Consolidação!T15+Consolidação!W15+Consolidação!Z15+Consolidação!AC15,Consolidação!$AC$4,IF(F13+M13+T13+AA13&lt;=Consolidação!H15+Consolidação!K15+Consolidação!N15+Consolidação!Q15+Consolidação!T15+Consolidação!W15+Consolidação!Z15+Consolidação!AC15+Consolidação!AF15,Consolidação!$AF$4,IF(F13+M13+T13+AA13&lt;=Consolidação!H15+Consolidação!K15+Consolidação!N15+Consolidação!Q15+Consolidação!T15+Consolidação!W15+Consolidação!Z15+Consolidação!AC15+Consolidação!AF15+Consolidação!AI15,Consolidação!$AI$4,IF(F13+M13+T13+AA13&lt;=Consolidação!H15+Consolidação!K15+Consolidação!N15+Consolidação!Q15+Consolidação!T15+Consolidação!W15+Consolidação!Z15+Consolidação!AC15+Consolidação!AF15+Consolidação!AI15+Consolidação!AL15,Consolidação!$AL$4,IF(F13+M13+T13+AA13&lt;=Consolidação!H15+Consolidação!K15+Consolidação!N15+Consolidação!Q15+Consolidação!T15+Consolidação!W15+Consolidação!Z15+Consolidação!AC15+Consolidação!AF15+Consolidação!AI15+Consolidação!AL15+Consolidação!AO15,Consolidação!$AO$4,IF(F13+M13+T13+AA13&lt;=Consolidação!H15+Consolidação!K15+Consolidação!N15+Consolidação!Q15+Consolidação!T15+Consolidação!W15+Consolidação!Z15+Consolidação!AC15+Consolidação!AF15+Consolidação!AI15+Consolidação!AL15+Consolidação!AO15+Consolidação!AR15,Consolidação!AR42,IF(F13+M13+T13+AA13&lt;=Consolidação!H15+Consolidação!K15+Consolidação!N15+Consolidação!Q15+Consolidação!T15+Consolidação!W15+Consolidação!Z15+Consolidação!AC15+Consolidação!AF15+Consolidação!AI15+Consolidação!AL15+Consolidação!AO15+Consolidação!AR15+Consolidação!AU15,Consolidação!$AU$4,IF(AND((Consolidação!H15+Consolidação!K15+Consolidação!N15+Consolidação!Q15+Consolidação!T15+Consolidação!W15+Consolidação!Z15+Consolidação!AC15+Consolidação!AF15+Consolidação!AI15+Consolidação!AL15+Consolidação!AO15+Consolidação!AR15+Consolidação!AU15)&gt;0,F13+M13+T13&lt;Consolidação!H15+Consolidação!K15+Consolidação!N15+Consolidação!Q15+Consolidação!T15+Consolidação!W15+Consolidação!Z15+Consolidação!AC15+Consolidação!AF15+Consolidação!AI15+Consolidação!AL15+Consolidação!AO15+Consolidação!AR15+Consolidação!AU15,F13+M13+T13+AA13&gt;Consolidação!H15+Consolidação!K15+Consolidação!N15+Consolidação!Q15+Consolidação!T15+Consolidação!W15+Consolidação!Z15+Consolidação!AC15+Consolidação!AF15+Consolidação!AI15+Consolidação!AL15+Consolidação!AO15+Consolidação!AR15+Consolidação!AU15),"CONSUMO PARCIAL","SEM PREVISÃO"))))))))))))))))</f>
        <v/>
      </c>
      <c r="AE13" s="318" t="str">
        <f>IF(AD13="","",IF(AD13="SEM PREVISÃO","û",IF(AD13="CONSUMO PARCIAL","û",IF(AC13&lt;AD13+90,"û","ü"))))</f>
        <v/>
      </c>
      <c r="AF13" s="312"/>
      <c r="AG13" s="270"/>
      <c r="AH13" s="314"/>
      <c r="AI13" s="315"/>
      <c r="AJ13" s="316"/>
      <c r="AK13" s="317"/>
      <c r="AL13" s="318"/>
      <c r="AM13" s="312"/>
      <c r="AN13" s="270"/>
      <c r="AO13" s="314"/>
      <c r="AP13" s="315"/>
      <c r="AQ13" s="332"/>
      <c r="AR13" s="317"/>
      <c r="AS13" s="318"/>
      <c r="AT13" s="312"/>
      <c r="AU13" s="270"/>
      <c r="AV13" s="314"/>
      <c r="AW13" s="315"/>
      <c r="AX13" s="332"/>
      <c r="AY13" s="317"/>
      <c r="AZ13" s="318"/>
      <c r="BA13" s="312"/>
      <c r="BB13" s="270"/>
      <c r="BC13" s="314"/>
      <c r="BD13" s="315"/>
      <c r="BE13" s="332"/>
      <c r="BF13" s="317"/>
      <c r="BG13" s="318"/>
      <c r="BH13" s="312"/>
      <c r="BI13" s="270"/>
      <c r="BJ13" s="314"/>
      <c r="BK13" s="315"/>
      <c r="BL13" s="332"/>
      <c r="BM13" s="317"/>
      <c r="BN13" s="318"/>
      <c r="BO13" s="312"/>
      <c r="BP13" s="270"/>
      <c r="BQ13" s="314"/>
      <c r="BR13" s="315"/>
      <c r="BS13" s="332"/>
      <c r="BT13" s="317"/>
      <c r="BU13" s="318"/>
      <c r="BV13" s="312"/>
      <c r="BW13" s="270"/>
      <c r="BX13" s="314"/>
      <c r="BY13" s="315"/>
      <c r="BZ13" s="332"/>
      <c r="CA13" s="317"/>
      <c r="CB13" s="318"/>
      <c r="CC13" s="312"/>
      <c r="CD13" s="270"/>
      <c r="CE13" s="314"/>
      <c r="CF13" s="315"/>
      <c r="CG13" s="332"/>
      <c r="CH13" s="317"/>
      <c r="CI13" s="318"/>
      <c r="CJ13" s="312"/>
      <c r="CK13" s="270"/>
      <c r="CL13" s="314"/>
      <c r="CM13" s="315"/>
      <c r="CN13" s="332"/>
      <c r="CO13" s="317"/>
      <c r="CP13" s="318"/>
      <c r="CQ13" s="515"/>
      <c r="CR13" s="512"/>
      <c r="CS13" s="314"/>
      <c r="CT13" s="315"/>
      <c r="CU13" s="332"/>
      <c r="CV13" s="317"/>
      <c r="CW13" s="318"/>
      <c r="CX13" s="512"/>
      <c r="CY13" s="314"/>
      <c r="CZ13" s="315"/>
      <c r="DA13" s="332"/>
      <c r="DB13" s="317"/>
      <c r="DC13" s="318"/>
      <c r="DD13" s="512"/>
      <c r="DE13" s="314"/>
      <c r="DF13" s="315"/>
      <c r="DG13" s="332"/>
      <c r="DH13" s="317"/>
      <c r="DI13" s="318"/>
      <c r="DJ13" s="512"/>
      <c r="DK13" s="314"/>
      <c r="DL13" s="315"/>
      <c r="DM13" s="332"/>
      <c r="DN13" s="317"/>
      <c r="DO13" s="318"/>
      <c r="DP13" s="512"/>
      <c r="DQ13" s="314"/>
      <c r="DR13" s="315"/>
      <c r="DS13" s="332"/>
      <c r="DT13" s="317"/>
      <c r="DU13" s="318"/>
      <c r="DV13" s="512"/>
      <c r="DW13" s="314"/>
      <c r="DX13" s="315"/>
      <c r="DY13" s="332"/>
      <c r="DZ13" s="317"/>
      <c r="EA13" s="318"/>
      <c r="EB13" s="512"/>
      <c r="EC13" s="314"/>
      <c r="ED13" s="315"/>
      <c r="EE13" s="332"/>
      <c r="EF13" s="317"/>
      <c r="EG13" s="318"/>
      <c r="EH13" s="512"/>
      <c r="EI13" s="314"/>
      <c r="EJ13" s="315"/>
      <c r="EK13" s="332"/>
      <c r="EL13" s="317"/>
      <c r="EM13" s="318"/>
      <c r="EN13" s="512"/>
      <c r="EO13" s="314"/>
      <c r="EP13" s="315"/>
      <c r="EQ13" s="332"/>
      <c r="ER13" s="317"/>
      <c r="ES13" s="318"/>
      <c r="ET13" s="512"/>
      <c r="EU13" s="314"/>
      <c r="EV13" s="315"/>
      <c r="EW13" s="332"/>
      <c r="EX13" s="317"/>
      <c r="EY13" s="318"/>
      <c r="EZ13" s="512"/>
      <c r="FA13" s="314"/>
      <c r="FB13" s="315"/>
      <c r="FC13" s="332"/>
      <c r="FD13" s="317"/>
      <c r="FE13" s="318"/>
      <c r="FF13" s="512"/>
      <c r="FG13" s="314"/>
      <c r="FH13" s="315"/>
      <c r="FI13" s="332"/>
      <c r="FJ13" s="317"/>
      <c r="FK13" s="590"/>
      <c r="FL13" s="574"/>
      <c r="FM13" s="553"/>
      <c r="FN13" s="553"/>
      <c r="FO13" s="553"/>
      <c r="FP13" s="553"/>
      <c r="FQ13" s="577"/>
      <c r="FR13" s="574"/>
      <c r="FS13" s="553"/>
      <c r="FT13" s="553"/>
      <c r="FU13" s="553"/>
      <c r="FV13" s="553"/>
      <c r="FW13" s="553"/>
      <c r="FX13" s="592" t="str">
        <f>IF((Consolidação!C15+Consolidação!E15)=(F13+M13+T13+AA13+AH13+AO13+AV13+BC13+BJ13+BQ13+BX13+CE13+CL13+CS13),"ATUALIZADO","DESATUALIZADO")</f>
        <v>DESATUALIZADO</v>
      </c>
    </row>
    <row r="14" spans="1:180" x14ac:dyDescent="0.3">
      <c r="A14" s="305">
        <v>2013</v>
      </c>
      <c r="B14" s="637"/>
      <c r="C14" s="330" t="s">
        <v>1</v>
      </c>
      <c r="D14" s="321"/>
      <c r="E14" s="306">
        <v>19447</v>
      </c>
      <c r="F14" s="307">
        <v>51.9221</v>
      </c>
      <c r="G14" s="308"/>
      <c r="H14" s="309">
        <v>45600</v>
      </c>
      <c r="I14" s="310">
        <f>IF(F14=0,"",IF(F14&lt;=Consolidação!H17,Consolidação!H$4,IF(F14&lt;=Consolidação!H17+Consolidação!K17,Consolidação!K$4,IF(F14&lt;=Consolidação!H17+Consolidação!K17+Consolidação!N17,Consolidação!N$4,IF(F14&lt;=Consolidação!H17+Consolidação!K17+Consolidação!N17+Consolidação!Q17,Consolidação!Q$4,IF(F14&lt;=Consolidação!H17+Consolidação!K17+Consolidação!N17+Consolidação!Q17+Consolidação!T17,Consolidação!T$4,IF(F14&lt;=Consolidação!H17+Consolidação!K17+Consolidação!N17+Consolidação!Q17+Consolidação!T17+Consolidação!W17,Consolidação!W$4,IF(F14&lt;=Consolidação!H17+Consolidação!K17+Consolidação!N17+Consolidação!Q17+Consolidação!T17+Consolidação!W17+Consolidação!Z17,Consolidação!Z$4,IF(F14&lt;=Consolidação!H17+Consolidação!K17+Consolidação!N17+Consolidação!Q17+Consolidação!T17+Consolidação!W17+Consolidação!Z17+Consolidação!AC17,Consolidação!AC$4,IF(F14&lt;=Consolidação!H17+Consolidação!K17+Consolidação!N17+Consolidação!Q17+Consolidação!T17+Consolidação!W17+Consolidação!Z17+Consolidação!AC17+Consolidação!AF17,Consolidação!AF$4,IF(F14&lt;=Consolidação!H17+Consolidação!K17+Consolidação!N17+Consolidação!Q17+Consolidação!T17+Consolidação!W17+Consolidação!Z17+Consolidação!AC17+Consolidação!AF17+Consolidação!AI17,Consolidação!AI$4,IF(F14&lt;=Consolidação!H17+Consolidação!K17+Consolidação!N17+Consolidação!Q17+Consolidação!T17+Consolidação!W17+Consolidação!Z17+Consolidação!AC17+Consolidação!AF17+Consolidação!AI17+Consolidação!AL17,Consolidação!AL$4,IF(F14&lt;=Consolidação!H17+Consolidação!K17+Consolidação!N17+Consolidação!Q17+Consolidação!T17+Consolidação!W17+Consolidação!Z17+Consolidação!AC17+Consolidação!AF17+Consolidação!AI17+Consolidação!AL17+Consolidação!AO17,Consolidação!AO$4,IF(F14&lt;=Consolidação!H17+Consolidação!K17+Consolidação!N17+Consolidação!Q17+Consolidação!T17+Consolidação!W17+Consolidação!Z17+Consolidação!AC17+Consolidação!AF17+Consolidação!AI17+Consolidação!AL17+Consolidação!AO17+Consolidação!AR17,Consolidação!AR$4,IF(F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>45413</v>
      </c>
      <c r="J14" s="311" t="str">
        <f>IF(I14="","",IF(I14="SEM PREVISÃO","û",IF(I14="CONSUMO PARCIAL","û",IF(H14&lt;I14+90,"û","ü"))))</f>
        <v>ü</v>
      </c>
      <c r="K14" s="312"/>
      <c r="L14" s="306">
        <v>19476</v>
      </c>
      <c r="M14" s="307">
        <v>3.5889000000000002</v>
      </c>
      <c r="N14" s="308"/>
      <c r="O14" s="309">
        <v>45386</v>
      </c>
      <c r="P14" s="310">
        <f>IF(M14=0,"",IF(F14+M14&lt;=Consolidação!H17,Consolidação!$H$4,IF(F14+M14&lt;=Consolidação!H17+Consolidação!K17,Consolidação!$K$4,IF(F14+M14&lt;=Consolidação!H17+Consolidação!K17+Consolidação!N17,Consolidação!$N$4,IF(F14+M14&lt;=Consolidação!H17+Consolidação!K17+Consolidação!N17+Consolidação!Q17,Consolidação!$Q$4,IF(F14+M14&lt;=Consolidação!H17+Consolidação!K17+Consolidação!N17+Consolidação!Q17+Consolidação!T17,Consolidação!$T$4,IF(F14+M14&lt;=Consolidação!H17+Consolidação!K17+Consolidação!N17+Consolidação!Q17+Consolidação!T17+Consolidação!W17,Consolidação!$W$4,IF(F14+M14&lt;=Consolidação!H17+Consolidação!K17+Consolidação!N17+Consolidação!Q17+Consolidação!T17+Consolidação!W17+Consolidação!Z17,Consolidação!$Z$4,IF(F14+M14&lt;=Consolidação!H17+Consolidação!K17+Consolidação!N17+Consolidação!Q17+Consolidação!T17+Consolidação!W17+Consolidação!Z17+Consolidação!AC17,Consolidação!$AC$4,IF(F14+M14&lt;=Consolidação!H17+Consolidação!K17+Consolidação!N17+Consolidação!Q17+Consolidação!T17+Consolidação!W17+Consolidação!Z17+Consolidação!AC17+Consolidação!AF17,Consolidação!$AF$4,IF(F14+M14&lt;=Consolidação!H17+Consolidação!K17+Consolidação!N17+Consolidação!Q17+Consolidação!T17+Consolidação!W17+Consolidação!Z17+Consolidação!AC17+Consolidação!AF17+Consolidação!AI17,Consolidação!$AI$4,IF(F14+M14&lt;=Consolidação!H17+Consolidação!K17+Consolidação!N17+Consolidação!Q17+Consolidação!T17+Consolidação!W17+Consolidação!Z17+Consolidação!AC17+Consolidação!AF17+Consolidação!AI17+Consolidação!AL17,Consolidação!$AL$4,IF(F14+M14&lt;=Consolidação!H17+Consolidação!K17+Consolidação!N17+Consolidação!Q17+Consolidação!T17+Consolidação!W17+Consolidação!Z17+Consolidação!AC17+Consolidação!AF17+Consolidação!AI17+Consolidação!AL17+Consolidação!AO17,Consolidação!$AO$4,IF(F14+M14&lt;=Consolidação!H17+Consolidação!K17+Consolidação!N17+Consolidação!Q17+Consolidação!T17+Consolidação!W17+Consolidação!Z17+Consolidação!AC17+Consolidação!AF17+Consolidação!AI17+Consolidação!AL17+Consolidação!AO17+Consolidação!AR17,Consolidação!$AR$4,IF(F14+M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>45413</v>
      </c>
      <c r="Q14" s="311" t="str">
        <f>IF(P14="","",IF(P14="SEM PREVISÃO","û",IF(P14="CONSUMO PARCIAL","û",IF(O14&lt;P14+90,"û","ü"))))</f>
        <v>û</v>
      </c>
      <c r="R14" s="312"/>
      <c r="S14" s="306">
        <v>19499</v>
      </c>
      <c r="T14" s="307">
        <v>2.6616</v>
      </c>
      <c r="U14" s="308"/>
      <c r="V14" s="309">
        <v>45412</v>
      </c>
      <c r="W14" s="310">
        <f>IF(T14=0,"",IF(F14+M14+T14&lt;=Consolidação!H17,Consolidação!$H$4,IF(F14+M14+T14&lt;=Consolidação!H17+Consolidação!K17,Consolidação!$K$4,IF(F14+M14+T14&lt;=Consolidação!H17+Consolidação!K17+Consolidação!N17,Consolidação!$N$4,IF(F14+M14+T14&lt;=Consolidação!H17+Consolidação!K17+Consolidação!N17+Consolidação!Q17,Consolidação!$Q$4,IF(F14+M14+T14&lt;=Consolidação!H17+Consolidação!K17+Consolidação!N17+Consolidação!Q17+Consolidação!T17,Consolidação!$T$4,IF(F14+M14+T14&lt;=Consolidação!H17+Consolidação!K17+Consolidação!N17+Consolidação!Q17+Consolidação!T17+Consolidação!W17,Consolidação!$W$4,IF(F14+M14+T14&lt;=Consolidação!H17+Consolidação!K17+Consolidação!N17+Consolidação!Q17+Consolidação!T17+Consolidação!W17+Consolidação!Z17,Consolidação!$Z$4,IF(F14+M14+T14&lt;=Consolidação!H17+Consolidação!K17+Consolidação!N17+Consolidação!Q17+Consolidação!T17+Consolidação!W17+Consolidação!Z17+Consolidação!AC17,Consolidação!$AC$4,IF(F14+M14+T14&lt;=Consolidação!H17+Consolidação!K17+Consolidação!N17+Consolidação!Q17+Consolidação!T17+Consolidação!W17+Consolidação!Z17+Consolidação!AC17+Consolidação!AF17,Consolidação!$AF$4,IF(F14+M14+T14&lt;=Consolidação!H17+Consolidação!K17+Consolidação!N17+Consolidação!Q17+Consolidação!T17+Consolidação!W17+Consolidação!Z17+Consolidação!AC17+Consolidação!AF17+Consolidação!AI17,Consolidação!$AI$4,IF(F14+M14+T14&lt;=Consolidação!H17+Consolidação!K17+Consolidação!N17+Consolidação!Q17+Consolidação!T17+Consolidação!W17+Consolidação!Z17+Consolidação!AC17+Consolidação!AF17+Consolidação!AI17+Consolidação!AL17,Consolidação!$AL$4,IF(F14+M14+T14&lt;=Consolidação!H17+Consolidação!K17+Consolidação!N17+Consolidação!Q17+Consolidação!T17+Consolidação!W17+Consolidação!Z17+Consolidação!AC17+Consolidação!AF17+Consolidação!AI17+Consolidação!AL17+Consolidação!AO17,Consolidação!$AO$4,IF(F14+M14+T14&lt;=Consolidação!H17+Consolidação!K17+Consolidação!N17+Consolidação!Q17+Consolidação!T17+Consolidação!W17+Consolidação!Z17+Consolidação!AC17+Consolidação!AF17+Consolidação!AI17+Consolidação!AL17+Consolidação!AO17+Consolidação!AR17,Consolidação!$AR$4,IF(F14+M14+T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+M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+T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>45413</v>
      </c>
      <c r="X14" s="311" t="str">
        <f>IF(W14="","",IF(W14="SEM PREVISÃO","û",IF(W14="CONSUMO PARCIAL","û",IF(V14&lt;W14+90,"û","ü"))))</f>
        <v>û</v>
      </c>
      <c r="Y14" s="312"/>
      <c r="Z14" s="306"/>
      <c r="AA14" s="307"/>
      <c r="AB14" s="308"/>
      <c r="AC14" s="309"/>
      <c r="AD14" s="310" t="str">
        <f>IF(AA14=0,"",IF(F14+M14+T14+AA14&lt;=Consolidação!H17,Consolidação!$H$4,IF(F14+M14+T14+AA14&lt;=Consolidação!H17+Consolidação!K17,Consolidação!$K$4,IF(F14+M14+T14+AA14&lt;=Consolidação!H17+Consolidação!K17+Consolidação!N17,Consolidação!$N$4,IF(F14+M14+T14+AA14&lt;=Consolidação!H17+Consolidação!K17+Consolidação!N17+Consolidação!Q17,Consolidação!$Q$4,IF(F14+M14+T14+AA14&lt;=Consolidação!H17+Consolidação!K17+Consolidação!N17+Consolidação!Q17+Consolidação!T17,Consolidação!$T$4,IF(F14+M14+T14+AA14&lt;=Consolidação!H17+Consolidação!K17+Consolidação!N17+Consolidação!Q17+Consolidação!T17+Consolidação!W17,Consolidação!$W$4,IF(F14+M14+T14+AA14&lt;=Consolidação!H17+Consolidação!K17+Consolidação!N17+Consolidação!Q17+Consolidação!T17+Consolidação!W17+Consolidação!Z17,Consolidação!$Z$4,IF(F14+M14+T14+AA14&lt;=Consolidação!H17+Consolidação!K17+Consolidação!N17+Consolidação!Q17+Consolidação!T17+Consolidação!W17+Consolidação!Z17+Consolidação!AC17,Consolidação!$AC$4,IF(F14+M14+T14+AA14&lt;=Consolidação!H17+Consolidação!K17+Consolidação!N17+Consolidação!Q17+Consolidação!T17+Consolidação!W17+Consolidação!Z17+Consolidação!AC17+Consolidação!AF17,Consolidação!$AF$4,IF(F14+M14+T14+AA14&lt;=Consolidação!H17+Consolidação!K17+Consolidação!N17+Consolidação!Q17+Consolidação!T17+Consolidação!W17+Consolidação!Z17+Consolidação!AC17+Consolidação!AF17+Consolidação!AI17,Consolidação!$AI$4,IF(F14+M14+T14+AA14&lt;=Consolidação!H17+Consolidação!K17+Consolidação!N17+Consolidação!Q17+Consolidação!T17+Consolidação!W17+Consolidação!Z17+Consolidação!AC17+Consolidação!AF17+Consolidação!AI17+Consolidação!AL17,Consolidação!$AL$4,IF(F14+M14+T14+AA14&lt;=Consolidação!H17+Consolidação!K17+Consolidação!N17+Consolidação!Q17+Consolidação!T17+Consolidação!W17+Consolidação!Z17+Consolidação!AC17+Consolidação!AF17+Consolidação!AI17+Consolidação!AL17+Consolidação!AO17,Consolidação!$AO$4,IF(F14+M14+T14+AA14&lt;=Consolidação!H17+Consolidação!K17+Consolidação!N17+Consolidação!Q17+Consolidação!T17+Consolidação!W17+Consolidação!Z17+Consolidação!AC17+Consolidação!AF17+Consolidação!AI17+Consolidação!AL17+Consolidação!AO17+Consolidação!AR17,Consolidação!AR11,IF(F14+M14+T14+AA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+M14+T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+T14+AA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/>
      </c>
      <c r="AE14" s="311" t="str">
        <f t="shared" si="3"/>
        <v/>
      </c>
      <c r="AF14" s="312"/>
      <c r="AG14" s="306"/>
      <c r="AH14" s="307"/>
      <c r="AI14" s="308"/>
      <c r="AJ14" s="309"/>
      <c r="AK14" s="310" t="str">
        <f>IF(AH14=0,"",IF(F14+M14+T14+AA14+AH14&lt;=Consolidação!H17,Consolidação!$H$4,IF(F14+M14+T14+AA14+AH14&lt;=Consolidação!H17+Consolidação!K17,Consolidação!$K$4,IF(F14+M14+T14+AA14+AH14&lt;=Consolidação!H17+Consolidação!K17+Consolidação!N17,Consolidação!$N$4,IF(F14+M14+T14+AA14+AH14&lt;=Consolidação!H17+Consolidação!K17+Consolidação!N17+Consolidação!Q17,Consolidação!$Q$4,IF(F14+M14+T14+AA14+AH14&lt;=Consolidação!H17+Consolidação!K17+Consolidação!N17+Consolidação!Q17+Consolidação!T17,Consolidação!$T$4,IF(F14+M14+T14+AA14+AH14&lt;=Consolidação!H17+Consolidação!K17+Consolidação!N17+Consolidação!Q17+Consolidação!T17+Consolidação!W17,Consolidação!$W$4,IF(F14+M14+T14+AA14+AH14&lt;=Consolidação!H17+Consolidação!K17+Consolidação!N17+Consolidação!Q17+Consolidação!T17+Consolidação!W17+Consolidação!Z17,Consolidação!$Z$4,IF(F14+M14+T14+AA14+AH14&lt;=Consolidação!H17+Consolidação!K17+Consolidação!N17+Consolidação!Q17+Consolidação!T17+Consolidação!W17+Consolidação!Z17+Consolidação!AC17,Consolidação!$AC$4,IF(F14+M14+T14+AA14+AH14&lt;=Consolidação!H17+Consolidação!K17+Consolidação!N17+Consolidação!Q17+Consolidação!T17+Consolidação!W17+Consolidação!Z17+Consolidação!AC17+Consolidação!AF17,Consolidação!$AF$4,IF(F14+M14+T14+AA14+AH14&lt;=Consolidação!H17+Consolidação!K17+Consolidação!N17+Consolidação!Q17+Consolidação!T17+Consolidação!W17+Consolidação!Z17+Consolidação!AC17+Consolidação!AF17+Consolidação!AI17,Consolidação!$AI$4,IF(F14+M14+T14+AA14+AH14&lt;=Consolidação!H17+Consolidação!K17+Consolidação!N17+Consolidação!Q17+Consolidação!T17+Consolidação!W17+Consolidação!Z17+Consolidação!AC17+Consolidação!AF17+Consolidação!AI17+Consolidação!AL17,Consolidação!$AL$4,IF(F14+M14+T14+AA14+AH14&lt;=Consolidação!H17+Consolidação!K17+Consolidação!N17+Consolidação!Q17+Consolidação!T17+Consolidação!W17+Consolidação!Z17+Consolidação!AC17+Consolidação!AF17+Consolidação!AI17+Consolidação!AL17+Consolidação!AO17,Consolidação!$AO$4,IF(F14+M14+T14+AA14+AH14&lt;=Consolidação!H17+Consolidação!K17+Consolidação!N17+Consolidação!Q17+Consolidação!T17+Consolidação!W17+Consolidação!Z17+Consolidação!AC17+Consolidação!AF17+Consolidação!AI17+Consolidação!AL17+Consolidação!AO17+Consolidação!AR17,Consolidação!$AR$4,IF(F14+M14+T14+AA14+AH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+M14+T14+AA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+T14+AA14+AH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/>
      </c>
      <c r="AL14" s="311" t="str">
        <f t="shared" si="4"/>
        <v/>
      </c>
      <c r="AM14" s="312"/>
      <c r="AN14" s="306"/>
      <c r="AO14" s="307"/>
      <c r="AP14" s="308"/>
      <c r="AQ14" s="331"/>
      <c r="AR14" s="310" t="str">
        <f>IF(AO14=0,"",IF(F14+M14+T14+AA14+AH14+AO14&lt;=Consolidação!H17,Consolidação!$H$4,IF(F14+M14+T14+AA14+AH14+AO14&lt;=Consolidação!H17+Consolidação!K17,Consolidação!$K$4,IF(F14+M14+T14+AA14+AH14+AO14&lt;=Consolidação!H17+Consolidação!K17+Consolidação!N17,Consolidação!$N$4,IF(F14+M14+T14+AA14+AH14+AO14&lt;=Consolidação!H17+Consolidação!K17+Consolidação!N17+Consolidação!Q17,Consolidação!$Q$4,IF(F14+M14+T14+AA14+AH14+AO14&lt;=Consolidação!H17+Consolidação!K17+Consolidação!N17+Consolidação!Q17+Consolidação!T17,Consolidação!$T$4,IF(F14+M14+T14+AA14+AH14+AO14&lt;=Consolidação!H17+Consolidação!K17+Consolidação!N17+Consolidação!Q17+Consolidação!T17+Consolidação!W17,Consolidação!$W$4,IF(F14+M14+T14+AA14+AH14+AO14&lt;=Consolidação!H17+Consolidação!K17+Consolidação!N17+Consolidação!Q17+Consolidação!T17+Consolidação!W17+Consolidação!Z17,Consolidação!$Z$4,IF(F14+M14+T14+AA14+AH14+AO14&lt;=Consolidação!H17+Consolidação!K17+Consolidação!N17+Consolidação!Q17+Consolidação!T17+Consolidação!W17+Consolidação!Z17+Consolidação!AC17,Consolidação!$AC$4,IF(F14+M14+T14+AA14+AH14+AO14&lt;=Consolidação!H17+Consolidação!K17+Consolidação!N17+Consolidação!Q17+Consolidação!T17+Consolidação!W17+Consolidação!Z17+Consolidação!AC17+Consolidação!AF17,Consolidação!$AF$4,IF(F14+M14+T14+AA14+AH14+AO14&lt;=Consolidação!H17+Consolidação!K17+Consolidação!N17+Consolidação!Q17+Consolidação!T17+Consolidação!W17+Consolidação!Z17+Consolidação!AC17+Consolidação!AF17+Consolidação!AI17,Consolidação!$AI$4,IF(F14+M14+T14+AA14+AH14+AO14&lt;=Consolidação!H17+Consolidação!K17+Consolidação!N17+Consolidação!Q17+Consolidação!T17+Consolidação!W17+Consolidação!Z17+Consolidação!AC17+Consolidação!AF17+Consolidação!AI17+Consolidação!AL17,Consolidação!$AL$4,IF(F14+M14+T14+AA14+AH14+AO14&lt;=Consolidação!H17+Consolidação!K17+Consolidação!N17+Consolidação!Q17+Consolidação!T17+Consolidação!W17+Consolidação!Z17+Consolidação!AC17+Consolidação!AF17+Consolidação!AI17+Consolidação!AL17+Consolidação!AO17,Consolidação!$AO$4,IF(F14+M14+T14+AA14+AH14+AO14&lt;=Consolidação!H17+Consolidação!K17+Consolidação!N17+Consolidação!Q17+Consolidação!T17+Consolidação!W17+Consolidação!Z17+Consolidação!AC17+Consolidação!AF17+Consolidação!AI17+Consolidação!AL17+Consolidação!AO17+Consolidação!AR17,Consolidação!$AR$4,IF(F14+M14+T14+AA14+AH14+AO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+M14+T14+AA14+AH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+T14+AA14+AH14+AO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/>
      </c>
      <c r="AS14" s="311" t="str">
        <f>IF(AR14="","",IF(AR14="SEM PREVISÃO","û",IF(AR14="CONSUMO PARCIAL","û",IF(AQ14&lt;AR14+90,"û","ü"))))</f>
        <v/>
      </c>
      <c r="AT14" s="312"/>
      <c r="AU14" s="306"/>
      <c r="AV14" s="307"/>
      <c r="AW14" s="308"/>
      <c r="AX14" s="331"/>
      <c r="AY14" s="310" t="str">
        <f>IF(AV14=0,"",IF(F14+M14+T14+AA14+AH14+AO14+AV14&lt;=Consolidação!H17,Consolidação!$H$4,IF(F14+M14+T14+AA14+AH14+AO14+AV14&lt;=Consolidação!H17+Consolidação!K17,Consolidação!$K$4,IF(F14+M14+T14+AA14+AH14+AO14+AV14&lt;=Consolidação!H17+Consolidação!K17+Consolidação!N17,Consolidação!$N$4,IF(F14+M14+T14+AA14+AH14+AO14+AV14&lt;=Consolidação!H17+Consolidação!K17+Consolidação!N17+Consolidação!Q17,Consolidação!$Q$4,IF(F14+M14+T14+AA14+AH14+AO14+AV14&lt;=Consolidação!H17+Consolidação!K17+Consolidação!N17+Consolidação!Q17+Consolidação!T17,Consolidação!$T$4,IF(F14+M14+T14+AA14+AH14+AO14+AV14&lt;=Consolidação!H17+Consolidação!K17+Consolidação!N17+Consolidação!Q17+Consolidação!T17+Consolidação!W17,Consolidação!$W$4,IF(F14+M14+T14+AA14+AH14+AO14+AV14&lt;=Consolidação!H17+Consolidação!K17+Consolidação!N17+Consolidação!Q17+Consolidação!T17+Consolidação!W17+Consolidação!Z17,Consolidação!$Z$4,IF(F14+M14+T14+AA14+AH14+AO14+AV14&lt;=Consolidação!H17+Consolidação!K17+Consolidação!N17+Consolidação!Q17+Consolidação!T17+Consolidação!W17+Consolidação!Z17+Consolidação!AC17,Consolidação!$AC$4,IF(F14+M14+T14+AA14+AH14+AO14+AV14&lt;=Consolidação!H17+Consolidação!K17+Consolidação!N17+Consolidação!Q17+Consolidação!T17+Consolidação!W17+Consolidação!Z17+Consolidação!AC17+Consolidação!AF17,Consolidação!$AF$4,IF(F14+M14+T14+AA14+AH14+AO14+AV14&lt;=Consolidação!H17+Consolidação!K17+Consolidação!N17+Consolidação!Q17+Consolidação!T17+Consolidação!W17+Consolidação!Z17+Consolidação!AC17+Consolidação!AF17+Consolidação!AI17,Consolidação!$AI$4,IF(F14+M14+T14+AA14+AH14+AO14+AV14&lt;=Consolidação!H17+Consolidação!K17+Consolidação!N17+Consolidação!Q17+Consolidação!T17+Consolidação!W17+Consolidação!Z17+Consolidação!AC17+Consolidação!AF17+Consolidação!AI17+Consolidação!AL17,Consolidação!$AL$4,IF(F14+M14+T14+AA14+AH14+AO14+AV14&lt;=Consolidação!H17+Consolidação!K17+Consolidação!N17+Consolidação!Q17+Consolidação!T17+Consolidação!W17+Consolidação!Z17+Consolidação!AC17+Consolidação!AF17+Consolidação!AI17+Consolidação!AL17+Consolidação!AO17,Consolidação!$AO$4,IF(F14+M14+T14+AA14+AH14+AO14+AV14&lt;=Consolidação!H17+Consolidação!K17+Consolidação!N17+Consolidação!Q17+Consolidação!T17+Consolidação!W17+Consolidação!Z17+Consolidação!AC17+Consolidação!AF17+Consolidação!AI17+Consolidação!AL17+Consolidação!AO17+Consolidação!AR17,Consolidação!$AR$4,IF(F14+M14+T14+AA14+AH14+AO14+AV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+M14+T14+AA14+AH14+AO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+T14+AA14+AH14+AO14+AV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/>
      </c>
      <c r="AZ14" s="311" t="str">
        <f>IF(AY14="","",IF(AY14="SEM PREVISÃO","û",IF(AY14="CONSUMO PARCIAL","û",IF(AX14&lt;AY14+90,"û","ü"))))</f>
        <v/>
      </c>
      <c r="BA14" s="312"/>
      <c r="BB14" s="306"/>
      <c r="BC14" s="307"/>
      <c r="BD14" s="308"/>
      <c r="BE14" s="331"/>
      <c r="BF14" s="310" t="str">
        <f>IF(BC14=0,"",IF(F14+M14+T14+AA14+AH14+AO14+AV14+BC14&lt;=Consolidação!H17,Consolidação!$H$4,IF(F14+M14+T14+AA14+AH14+AO14+AV14+BC14&lt;=Consolidação!H17+Consolidação!K17,Consolidação!$K$4,IF(F14+M14+T14+AA14+AH14+AO14+AV14+BC14&lt;=Consolidação!H17+Consolidação!K17+Consolidação!N17,Consolidação!$N$4,IF(F14+M14+T14+AA14+AH14+AO14+AV14+BC14&lt;=Consolidação!H17+Consolidação!K17+Consolidação!N17+Consolidação!Q17,Consolidação!$Q$4,IF(F14+M14+T14+AA14+AH14+AO14+AV14+BC14&lt;=Consolidação!H17+Consolidação!K17+Consolidação!N17+Consolidação!Q17+Consolidação!T17,Consolidação!$T$4,IF(F14+M14+T14+AA14+AH14+AO14+AV14+BC14&lt;=Consolidação!H17+Consolidação!K17+Consolidação!N17+Consolidação!Q17+Consolidação!T17+Consolidação!W17,Consolidação!$W$4,IF(F14+M14+T14+AA14+AH14+AO14+AV14+BC14&lt;=Consolidação!H17+Consolidação!K17+Consolidação!N17+Consolidação!Q17+Consolidação!T17+Consolidação!W17+Consolidação!Z17,Consolidação!$Z$4,IF(F14+M14+T14+AA14+AH14+AO14+AV14+BC14&lt;=Consolidação!H17+Consolidação!K17+Consolidação!N17+Consolidação!Q17+Consolidação!T17+Consolidação!W17+Consolidação!Z17+Consolidação!AC17,Consolidação!$AC$4,IF(F14+M14+T14+AA14+AH14+AO14+AV14+BC14&lt;=Consolidação!H17+Consolidação!K17+Consolidação!N17+Consolidação!Q17+Consolidação!T17+Consolidação!W17+Consolidação!Z17+Consolidação!AC17+Consolidação!AF17,Consolidação!$AF$4,IF(F14+M14+T14+AA14+AH14+AO14+AV14+BC14&lt;=Consolidação!H17+Consolidação!K17+Consolidação!N17+Consolidação!Q17+Consolidação!T17+Consolidação!W17+Consolidação!Z17+Consolidação!AC17+Consolidação!AF17+Consolidação!AI17,Consolidação!$AI$4,IF(F14+M14+T14+AA14+AH14+AO14+AV14+BC14&lt;=Consolidação!H17+Consolidação!K17+Consolidação!N17+Consolidação!Q17+Consolidação!T17+Consolidação!W17+Consolidação!Z17+Consolidação!AC17+Consolidação!AF17+Consolidação!AI17+Consolidação!AL17,Consolidação!$AL$4,IF(F14+M14+T14+AA14+AH14+AO14+AV14+BC14&lt;=Consolidação!H17+Consolidação!K17+Consolidação!N17+Consolidação!Q17+Consolidação!T17+Consolidação!W17+Consolidação!Z17+Consolidação!AC17+Consolidação!AF17+Consolidação!AI17+Consolidação!AL17+Consolidação!AO17,Consolidação!$AO$4,IF(F14+M14+T14+AA14+AH14+AO14+AV14+BC14&lt;=Consolidação!H17+Consolidação!K17+Consolidação!N17+Consolidação!Q17+Consolidação!T17+Consolidação!W17+Consolidação!Z17+Consolidação!AC17+Consolidação!AF17+Consolidação!AI17+Consolidação!AL17+Consolidação!AO17+Consolidação!AR17,Consolidação!$AR$4,IF(F14+M14+T14+AA14+AH14+AO14+AV14+BC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+M14+T14+AA14+AH14+AO14+AV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+T14+AA14+AH14+AO14+AV14+BC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/>
      </c>
      <c r="BG14" s="311" t="str">
        <f t="shared" si="7"/>
        <v/>
      </c>
      <c r="BH14" s="312"/>
      <c r="BI14" s="306"/>
      <c r="BJ14" s="307"/>
      <c r="BK14" s="308"/>
      <c r="BL14" s="331"/>
      <c r="BM14" s="310" t="str">
        <f>IF(BJ14=0,"",IF(F14+M14+T14+AA14+AH14+AO14+AV14+BC14+BJ14&lt;=Consolidação!H17,Consolidação!$H$4,IF(F14+M14+T14+AA14+AH14+AO14+AV14+BC14+BJ14&lt;=Consolidação!H17+Consolidação!K17,Consolidação!$K$4,IF(F14+M14+T14+AA14+AH14+AO14+AV14+BC14+BJ14&lt;=Consolidação!H17+Consolidação!K17+Consolidação!N17,Consolidação!$N$4,IF(F14+M14+T14+AA14+AH14+AO14+AV14+BC14+BJ14&lt;=Consolidação!H17+Consolidação!K17+Consolidação!N17+Consolidação!Q17,Consolidação!$Q$4,IF(F14+M14+T14+AA14+AH14+AO14+AV14+BC14+BJ14&lt;=Consolidação!H17+Consolidação!K17+Consolidação!N17+Consolidação!Q17+Consolidação!T17,Consolidação!$T$4,IF(F14+M14+T14+AA14+AH14+AO14+AV14+BC14+BJ14&lt;=Consolidação!H17+Consolidação!K17+Consolidação!N17+Consolidação!Q17+Consolidação!T17+Consolidação!W17,Consolidação!$W$4,IF(F14+M14+T14+AA14+AH14+AO14+AV14+BC14+BJ14&lt;=Consolidação!H17+Consolidação!K17+Consolidação!N17+Consolidação!Q17+Consolidação!T17+Consolidação!W17+Consolidação!Z17,Consolidação!$Z$4,IF(F14+M14+T14+AA14+AH14+AO14+AV14+BC14+BJ14&lt;=Consolidação!H17+Consolidação!K17+Consolidação!N17+Consolidação!Q17+Consolidação!T17+Consolidação!W17+Consolidação!Z17+Consolidação!AC17,Consolidação!$AC$4,IF(F14+M14+T14+AA14+AH14+AO14+AV14+BC14+BJ14&lt;=Consolidação!H17+Consolidação!K17+Consolidação!N17+Consolidação!Q17+Consolidação!T17+Consolidação!W17+Consolidação!Z17+Consolidação!AC17+Consolidação!AF17,Consolidação!$AF$4,IF(F14+M14+T14+AA14+AH14+AO14+AV14+BC14+BJ14&lt;=Consolidação!H17+Consolidação!K17+Consolidação!N17+Consolidação!Q17+Consolidação!T17+Consolidação!W17+Consolidação!Z17+Consolidação!AC17+Consolidação!AF17+Consolidação!AI17,Consolidação!$AI$4,IF(F14+M14+T14+AA14+AH14+AO14+AV14+BC14+BJ14&lt;=Consolidação!H17+Consolidação!K17+Consolidação!N17+Consolidação!Q17+Consolidação!T17+Consolidação!W17+Consolidação!Z17+Consolidação!AC17+Consolidação!AF17+Consolidação!AI17+Consolidação!AL17,Consolidação!$AL$4,IF(F14+M14+T14+AA14+AH14+AO14+AV14+BC14+BJ14&lt;=Consolidação!H17+Consolidação!K17+Consolidação!N17+Consolidação!Q17+Consolidação!T17+Consolidação!W17+Consolidação!Z17+Consolidação!AC17+Consolidação!AF17+Consolidação!AI17+Consolidação!AL17+Consolidação!AO17,Consolidação!$AO$4,IF(F14+M14+T14+AA14+AH14+AO14+AV14+BC14+BJ14&lt;=Consolidação!H17+Consolidação!K17+Consolidação!N17+Consolidação!Q17+Consolidação!T17+Consolidação!W17+Consolidação!Z17+Consolidação!AC17+Consolidação!AF17+Consolidação!AI17+Consolidação!AL17+Consolidação!AO17+Consolidação!AR17,Consolidação!$AR$4,IF(F14+M14+T14+AA14+AH14+AO14+AV14+BC14+BJ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+M14+T14+AA14+AH14+AO14+AV14+BC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+T14+AA14+AH14+AO14+AV14+BC14+BJ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/>
      </c>
      <c r="BN14" s="311" t="str">
        <f>IF(BM14="","",IF(BM14="SEM PREVISÃO","û",IF(BM14="CONSUMO PARCIAL","û",IF(BL14&lt;BM14+90,"û","ü"))))</f>
        <v/>
      </c>
      <c r="BO14" s="312"/>
      <c r="BP14" s="306"/>
      <c r="BQ14" s="307"/>
      <c r="BR14" s="308"/>
      <c r="BS14" s="331"/>
      <c r="BT14" s="310" t="str">
        <f>IF(BQ14=0,"",IF(F14+M14+T14+AA14+AH14+AO14+AV14+BC14+BJ14+BQ14&lt;=Consolidação!H17,Consolidação!$H$4,IF(F14+M14+T14+AA14+AH14+AO14+AV14+BC14+BJ14+BQ14&lt;=Consolidação!H17+Consolidação!K17,Consolidação!$K$4,IF(F14+M14+T14+AA14+AH14+AO14+AV14+BC14+BJ14+BQ14&lt;=Consolidação!H17+Consolidação!K17+Consolidação!N17,Consolidação!$N$4,IF(F14+M14+T14+AA14+AH14+AO14+AV14+BC14+BJ14+BQ14&lt;=Consolidação!H17+Consolidação!K17+Consolidação!N17+Consolidação!Q17,Consolidação!$Q$4,IF(F14+M14+T14+AA14+AH14+AO14+AV14+BC14+BJ14+BQ14&lt;=Consolidação!H17+Consolidação!K17+Consolidação!N17+Consolidação!Q17+Consolidação!T17,Consolidação!$T$4,IF(F14+M14+T14+AA14+AH14+AO14+AV14+BC14+BJ14+BQ14&lt;=Consolidação!H17+Consolidação!K17+Consolidação!N17+Consolidação!Q17+Consolidação!T17+Consolidação!W17,Consolidação!$W$4,IF(F14+M14+T14+AA14+AH14+AO14+AV14+BC14+BJ14+BQ14&lt;=Consolidação!H17+Consolidação!K17+Consolidação!N17+Consolidação!Q17+Consolidação!T17+Consolidação!W17+Consolidação!Z17,Consolidação!$Z$4,IF(F14+M14+T14+AA14+AH14+AO14+AV14+BC14+BJ14+BQ14&lt;=Consolidação!H17+Consolidação!K17+Consolidação!N17+Consolidação!Q17+Consolidação!T17+Consolidação!W17+Consolidação!Z17+Consolidação!AC17,Consolidação!$AC$4,IF(F14+M14+T14+AA14+AH14+AO14+AV14+BC14+BJ14+BQ14&lt;=Consolidação!H17+Consolidação!K17+Consolidação!N17+Consolidação!Q17+Consolidação!T17+Consolidação!W17+Consolidação!Z17+Consolidação!AC17+Consolidação!AF17,Consolidação!$AF$4,IF(F14+M14+T14+AA14+AH14+AO14+AV14+BC14+BJ14+BQ14&lt;=Consolidação!H17+Consolidação!K17+Consolidação!N17+Consolidação!Q17+Consolidação!T17+Consolidação!W17+Consolidação!Z17+Consolidação!AC17+Consolidação!AF17+Consolidação!AI17,Consolidação!$AI$4,IF(F14+M14+T14+AA14+AH14+AO14+AV14+BC14+BJ14+BQ14&lt;=Consolidação!H17+Consolidação!K17+Consolidação!N17+Consolidação!Q17+Consolidação!T17+Consolidação!W17+Consolidação!Z17+Consolidação!AC17+Consolidação!AF17+Consolidação!AI17+Consolidação!AL17,Consolidação!$AL$4,IF(F14+M14+T14+AA14+AH14+AO14+AV14+BC14+BJ14+BQ14&lt;=Consolidação!H17+Consolidação!K17+Consolidação!N17+Consolidação!Q17+Consolidação!T17+Consolidação!W17+Consolidação!Z17+Consolidação!AC17+Consolidação!AF17+Consolidação!AI17+Consolidação!AL17+Consolidação!AO17,Consolidação!$AO$4,IF(F14+M14+T14+AA14+AH14+AO14+AV14+BC14+BJ14+BQ14&lt;=Consolidação!H17+Consolidação!K17+Consolidação!N17+Consolidação!Q17+Consolidação!T17+Consolidação!W17+Consolidação!Z17+Consolidação!AC17+Consolidação!AF17+Consolidação!AI17+Consolidação!AL17+Consolidação!AO17+Consolidação!AR17,Consolidação!$AR$4,IF(F14+M14+T14+AA14+AH14+AO14+AV14+BC14+BJ14+BQ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+M14+T14+AA14+AH14+AO14+AV14+BC14+BJ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+T14+AA14+AH14+AO14+AV14+BC14+BJ14+BQ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/>
      </c>
      <c r="BU14" s="311" t="str">
        <f>IF(BT14="","",IF(BT14="SEM PREVISÃO","û",IF(BT14="CONSUMO PARCIAL","û",IF(BS14&lt;BT14+90,"û","ü"))))</f>
        <v/>
      </c>
      <c r="BV14" s="312"/>
      <c r="BW14" s="306"/>
      <c r="BX14" s="307"/>
      <c r="BY14" s="308"/>
      <c r="BZ14" s="331"/>
      <c r="CA14" s="310" t="str">
        <f>IF(BX14=0,"",IF(F14+M14+T14+AA14+AH14+AO14+AV14+BC14+BJ14+BQ14+BX14&lt;=Consolidação!H17,Consolidação!$H$4,IF(F14+M14+T14+AA14+AH14+AO14+AV14+BC14+BJ14+BQ14+BX14&lt;=Consolidação!H17+Consolidação!K17,Consolidação!$K$4,IF(F14+M14+T14+AA14+AH14+AO14+AV14+BC14+BJ14+BQ14+BX14&lt;=Consolidação!H17+Consolidação!K17+Consolidação!N17,Consolidação!$N$4,IF(F14+M14+T14+AA14+AH14+AO14+AV14+BC14+BJ14+BQ14+BX14&lt;=Consolidação!H17+Consolidação!K17+Consolidação!N17+Consolidação!Q17,Consolidação!$Q$4,IF(F14+M14+T14+AA14+AH14+AO14+AV14+BC14+BJ14+BQ14+BX14&lt;=Consolidação!H17+Consolidação!K17+Consolidação!N17+Consolidação!Q17+Consolidação!T17,Consolidação!$T$4,IF(F14+M14+T14+AA14+AH14+AO14+AV14+BC14+BJ14+BQ14+BX14&lt;=Consolidação!H17+Consolidação!K17+Consolidação!N17+Consolidação!Q17+Consolidação!T17+Consolidação!W17,Consolidação!$W$4,IF(F14+M14+T14+AA14+AH14+AO14+AV14+BC14+BJ14+BQ14+BX14&lt;=Consolidação!H17+Consolidação!K17+Consolidação!N17+Consolidação!Q17+Consolidação!T17+Consolidação!W17+Consolidação!Z17,Consolidação!$Z$4,IF(F14+M14+T14+AA14+AH14+AO14+AV14+BC14+BJ14+BQ14+BX14&lt;=Consolidação!H17+Consolidação!K17+Consolidação!N17+Consolidação!Q17+Consolidação!T17+Consolidação!W17+Consolidação!Z17+Consolidação!AC17,Consolidação!$AC$4,IF(F14+M14+T14+AA14+AH14+AO14+AV14+BC14+BJ14+BQ14+BX14&lt;=Consolidação!H17+Consolidação!K17+Consolidação!N17+Consolidação!Q17+Consolidação!T17+Consolidação!W17+Consolidação!Z17+Consolidação!AC17+Consolidação!AF17,Consolidação!$AF$4,IF(F14+M14+T14+AA14+AH14+AO14+AV14+BC14+BJ14+BQ14+BX14&lt;=Consolidação!H17+Consolidação!K17+Consolidação!N17+Consolidação!Q17+Consolidação!T17+Consolidação!W17+Consolidação!Z17+Consolidação!AC17+Consolidação!AF17+Consolidação!AI17,Consolidação!$AI$4,IF(F14+M14+T14+AA14+AH14+AO14+AV14+BC14+BJ14+BQ14+BX14&lt;=Consolidação!H17+Consolidação!K17+Consolidação!N17+Consolidação!Q17+Consolidação!T17+Consolidação!W17+Consolidação!Z17+Consolidação!AC17+Consolidação!AF17+Consolidação!AI17+Consolidação!AL17,Consolidação!$AL$4,IF(F14+M14+T14+AA14+AH14+AO14+AV14+BC14+BJ14+BQ14+BX14&lt;=Consolidação!H17+Consolidação!K17+Consolidação!N17+Consolidação!Q17+Consolidação!T17+Consolidação!W17+Consolidação!Z17+Consolidação!AC17+Consolidação!AF17+Consolidação!AI17+Consolidação!AL17+Consolidação!AO17,Consolidação!$AO$4,IF(F14+M14+T14+AA14+AH14+AO14+AV14+BC14+BJ14+BQ14+BX14&lt;=Consolidação!H17+Consolidação!K17+Consolidação!N17+Consolidação!Q17+Consolidação!T17+Consolidação!W17+Consolidação!Z17+Consolidação!AC17+Consolidação!AF17+Consolidação!AI17+Consolidação!AL17+Consolidação!AO17+Consolidação!AR17,Consolidação!$AR$4,IF(F14+M14+T14+AA14+AH14+AO14+AV14+BC14+BJ14+BQ14+BX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+M14+T14+AA14+AH14+AO14+AV14+BC14+BJ14+BQ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+T14+AA14+AH14+AO14+AV14+BC14+BJ14+BQ14+BX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/>
      </c>
      <c r="CB14" s="311" t="str">
        <f>IF(CA14="","",IF(CA14="SEM PREVISÃO","û",IF(CA14="CONSUMO PARCIAL","û",IF(BZ14&lt;CA14+90,"û","ü"))))</f>
        <v/>
      </c>
      <c r="CC14" s="312"/>
      <c r="CD14" s="306"/>
      <c r="CE14" s="307"/>
      <c r="CF14" s="308"/>
      <c r="CG14" s="331"/>
      <c r="CH14" s="310" t="str">
        <f>IF(CE14=0,"",IF(F14+M14+T14+AA14+AH14+AO14+AV14+BC14+BJ14+BQ14+BX14+CE14&lt;=Consolidação!H17,Consolidação!$H$4,IF(F14+M14+T14+AA14+AH14+AO14+AV14+BC14+BJ14+BQ14+BX14+CE14&lt;=Consolidação!H17+Consolidação!K17,Consolidação!$K$4,IF(F14+M14+T14+AA14+AH14+AO14+AV14+BC14+BJ14+BQ14+BX14+CE14&lt;=Consolidação!H17+Consolidação!K17+Consolidação!N17,Consolidação!$N$4,IF(F14+M14+T14+AA14+AH14+AO14+AV14+BC14+BJ14+BQ14+BX14+CE14&lt;=Consolidação!H17+Consolidação!K17+Consolidação!N17+Consolidação!Q17,Consolidação!$Q$4,IF(F14+M14+T14+AA14+AH14+AO14+AV14+BC14+BJ14+BQ14+BX14+CE14&lt;=Consolidação!H17+Consolidação!K17+Consolidação!N17+Consolidação!Q17+Consolidação!T17,Consolidação!$T$4,IF(F14+M14+T14+AA14+AH14+AO14+AV14+BC14+BJ14+BQ14+BX14+CE14&lt;=Consolidação!H17+Consolidação!K17+Consolidação!N17+Consolidação!Q17+Consolidação!T17+Consolidação!W17,Consolidação!$W$4,IF(F14+M14+T14+AA14+AH14+AO14+AV14+BC14+BJ14+BQ14+BX14+CE14&lt;=Consolidação!H17+Consolidação!K17+Consolidação!N17+Consolidação!Q17+Consolidação!T17+Consolidação!W17+Consolidação!Z17,Consolidação!$Z$4,IF(F14+M14+T14+AA14+AH14+AO14+AV14+BC14+BJ14+BQ14+BX14+CE14&lt;=Consolidação!H17+Consolidação!K17+Consolidação!N17+Consolidação!Q17+Consolidação!T17+Consolidação!W17+Consolidação!Z17+Consolidação!AC17,Consolidação!$AC$4,IF(F14+M14+T14+AA14+AH14+AO14+AV14+BC14+BJ14+BQ14+BX14+CE14&lt;=Consolidação!H17+Consolidação!K17+Consolidação!N17+Consolidação!Q17+Consolidação!T17+Consolidação!W17+Consolidação!Z17+Consolidação!AC17+Consolidação!AF17,Consolidação!$AF$4,IF(F14+M14+T14+AA14+AH14+AO14+AV14+BC14+BJ14+BQ14+BX14+CE14&lt;=Consolidação!H17+Consolidação!K17+Consolidação!N17+Consolidação!Q17+Consolidação!T17+Consolidação!W17+Consolidação!Z17+Consolidação!AC17+Consolidação!AF17+Consolidação!AI17,Consolidação!$AI$4,IF(F14+M14+T14+AA14+AH14+AO14+AV14+BC14+BJ14+BQ14+BX14+CE14&lt;=Consolidação!H17+Consolidação!K17+Consolidação!N17+Consolidação!Q17+Consolidação!T17+Consolidação!W17+Consolidação!Z17+Consolidação!AC17+Consolidação!AF17+Consolidação!AI17+Consolidação!AL17,Consolidação!$AL$4,IF(F14+M14+T14+AA14+AH14+AO14+AV14+BC14+BJ14+BQ14+BX14+CE14&lt;=Consolidação!H17+Consolidação!K17+Consolidação!N17+Consolidação!Q17+Consolidação!T17+Consolidação!W17+Consolidação!Z17+Consolidação!AC17+Consolidação!AF17+Consolidação!AI17+Consolidação!AL17+Consolidação!AO17,Consolidação!$AO$4,IF(F14+M14+T14+AA14+AH14+AO14+AV14+BC14+BJ14+BQ14+BX14+CE14&lt;=Consolidação!H17+Consolidação!K17+Consolidação!N17+Consolidação!Q17+Consolidação!T17+Consolidação!W17+Consolidação!Z17+Consolidação!AC17+Consolidação!AF17+Consolidação!AI17+Consolidação!AL17+Consolidação!AO17+Consolidação!AR17,Consolidação!$AR$4,IF(F14+M14+T14+AA14+AH14+AO14+AV14+BC14+BJ14+BQ14+BX14+CE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+M14+T14+AA14+AH14+AO14+AV14+BC14+BJ14+BQ14+BX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+T14+AA14+AH14+AO14+AV14+BC14+BJ14+BQ14+BX14+CE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/>
      </c>
      <c r="CI14" s="311" t="str">
        <f>IF(CH14="","",IF(CH14="SEM PREVISÃO","û",IF(CH14="CONSUMO PARCIAL","û",IF(CG14&lt;CH14+90,"û","ü"))))</f>
        <v/>
      </c>
      <c r="CJ14" s="312"/>
      <c r="CK14" s="306"/>
      <c r="CL14" s="307"/>
      <c r="CM14" s="308"/>
      <c r="CN14" s="331"/>
      <c r="CO14" s="310" t="str">
        <f>IF(CL14=0,"",IF(F14+M14+T14+AA14+AH14+AO14+AV14+BC14+BJ14+BQ14+BX14+CE14+CL14&lt;=Consolidação!H17,Consolidação!$H$4,IF(F14+M14+T14+AA14+AH14+AO14+AV14+BC14+BJ14+BQ14+BX14+CE14+CL14&lt;=Consolidação!H17+Consolidação!K17,Consolidação!$K$4,IF(F14+M14+T14+AA14+AH14+AO14+AV14+BC14+BJ14+BQ14+BX14+CE14+CL14&lt;=Consolidação!H17+Consolidação!K17+Consolidação!N17,Consolidação!$N$4,IF(F14+M14+T14+AA14+AH14+AO14+AV14+BC14+BJ14+BQ14+BX14+CE14+CL14&lt;=Consolidação!H17+Consolidação!K17+Consolidação!N17+Consolidação!Q17,Consolidação!$Q$4,IF(F14+M14+T14+AA14+AH14+AO14+AV14+BC14+BJ14+BQ14+BX14+CE14+CL14&lt;=Consolidação!H17+Consolidação!K17+Consolidação!N17+Consolidação!Q17+Consolidação!T17,Consolidação!$T$4,IF(F14+M14+T14+AA14+AH14+AO14+AV14+BC14+BJ14+BQ14+BX14+CE14+CL14&lt;=Consolidação!H17+Consolidação!K17+Consolidação!N17+Consolidação!Q17+Consolidação!T17+Consolidação!W17,Consolidação!$W$4,IF(F14+M14+T14+AA14+AH14+AO14+AV14+BC14+BJ14+BQ14+BX14+CE14+CL14&lt;=Consolidação!H17+Consolidação!K17+Consolidação!N17+Consolidação!Q17+Consolidação!T17+Consolidação!W17+Consolidação!Z17,Consolidação!$Z$4,IF(F14+M14+T14+AA14+AH14+AO14+AV14+BC14+BJ14+BQ14+BX14+CE14+CL14&lt;=Consolidação!H17+Consolidação!K17+Consolidação!N17+Consolidação!Q17+Consolidação!T17+Consolidação!W17+Consolidação!Z17+Consolidação!AC17,Consolidação!$AC$4,IF(F14+M14+T14+AA14+AH14+AO14+AV14+BC14+BJ14+BQ14+BX14+CE14+CL14&lt;=Consolidação!H17+Consolidação!K17+Consolidação!N17+Consolidação!Q17+Consolidação!T17+Consolidação!W17+Consolidação!Z17+Consolidação!AC17+Consolidação!AF17,Consolidação!$AF$4,IF(F14+M14+T14+AA14+AH14+AO14+AV14+BC14+BJ14+BQ14+BX14+CE14+CL14&lt;=Consolidação!H17+Consolidação!K17+Consolidação!N17+Consolidação!Q17+Consolidação!T17+Consolidação!W17+Consolidação!Z17+Consolidação!AC17+Consolidação!AF17+Consolidação!AI17,Consolidação!$AI$4,IF(F14+M14+T14+AA14+AH14+AO14+AV14+BC14+BJ14+BQ14+BX14+CE14+CL14&lt;=Consolidação!H17+Consolidação!K17+Consolidação!N17+Consolidação!Q17+Consolidação!T17+Consolidação!W17+Consolidação!Z17+Consolidação!AC17+Consolidação!AF17+Consolidação!AI17+Consolidação!AL17,Consolidação!$AL$4,IF(F14+M14+T14+AA14+AH14+AO14+AV14+BC14+BJ14+BQ14+BX14+CE14+CL14&lt;=Consolidação!H17+Consolidação!K17+Consolidação!N17+Consolidação!Q17+Consolidação!T17+Consolidação!W17+Consolidação!Z17+Consolidação!AC17+Consolidação!AF17+Consolidação!AI17+Consolidação!AL17+Consolidação!AO17,Consolidação!$AO$4,IF(F14+M14+T14+AA14+AH14+AO14+AV14+BC14+BJ14+BQ14+BX14+CE14+CL14&lt;=Consolidação!H17+Consolidação!K17+Consolidação!N17+Consolidação!Q17+Consolidação!T17+Consolidação!W17+Consolidação!Z17+Consolidação!AC17+Consolidação!AF17+Consolidação!AI17+Consolidação!AL17+Consolidação!AO17+Consolidação!AR17,Consolidação!$AR$4,IF(F14+M14+T14+AA14+AH14+AO14+AV14+BC14+BJ14+BQ14+BX14+CE14+CL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+M14+T14+AA14+AH14+AO14+AV14+BC14+BJ14+BQ14+BX14+CE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+T14+AA14+AH14+AO14+AV14+BC14+BJ14+BQ14+BX14+CE14+CL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/>
      </c>
      <c r="CP14" s="311" t="str">
        <f>IF(CO14="","",IF(CO14="SEM PREVISÃO","û",IF(CO14="CONSUMO PARCIAL","û",IF(CN14&lt;CO14+90,"û","ü"))))</f>
        <v/>
      </c>
      <c r="CQ14" s="312"/>
      <c r="CR14" s="306"/>
      <c r="CS14" s="307"/>
      <c r="CT14" s="308"/>
      <c r="CU14" s="331"/>
      <c r="CV14" s="310" t="str">
        <f>IF(CS14=0,"",IF(F14+M14+T14+AA14+AH14+AO14+AV14+BC14+BJ14+BQ14+BX14+CE14+CL14+CS14&lt;=Consolidação!H17,Consolidação!$H$4,IF(F14+M14+T14+AA14+AH14+AO14+AV14+BC14+BJ14+BQ14+BX14+CE14+CL14+CS14&lt;=Consolidação!H17+Consolidação!K17,Consolidação!$K$4,IF(F14+M14+T14+AA14+AH14+AO14+AV14+BC14+BJ14+BQ14+BX14+CE14+CL14+CS14&lt;=Consolidação!H17+Consolidação!K17+Consolidação!N17,Consolidação!$N$4,IF(F14+M14+T14+AA14+AH14+AO14+AV14+BC14+BJ14+BQ14+BX14+CE14+CL14+CS14&lt;=Consolidação!H17+Consolidação!K17+Consolidação!N17+Consolidação!Q17,Consolidação!$Q$4,IF(F14+M14+T14+AA14+AH14+AO14+AV14+BC14+BJ14+BQ14+BX14+CE14+CL14+CS14&lt;=Consolidação!H17+Consolidação!K17+Consolidação!N17+Consolidação!Q17+Consolidação!T17,Consolidação!$T$4,IF(F14+M14+T14+AA14+AH14+AO14+AV14+BC14+BJ14+BQ14+BX14+CE14+CL14+CS14&lt;=Consolidação!H17+Consolidação!K17+Consolidação!N17+Consolidação!Q17+Consolidação!T17+Consolidação!W17,Consolidação!$W$4,IF(F14+M14+T14+AA14+AH14+AO14+AV14+BC14+BJ14+BQ14+BX14+CE14+CL14+CS14&lt;=Consolidação!H17+Consolidação!K17+Consolidação!N17+Consolidação!Q17+Consolidação!T17+Consolidação!W17+Consolidação!Z17,Consolidação!$Z$4,IF(F14+M14+T14+AA14+AH14+AO14+AV14+BC14+BJ14+BQ14+BX14+CE14+CL14+CS14&lt;=Consolidação!H17+Consolidação!K17+Consolidação!N17+Consolidação!Q17+Consolidação!T17+Consolidação!W17+Consolidação!Z17+Consolidação!AC17,Consolidação!$AC$4,IF(F14+M14+T14+AA14+AH14+AO14+AV14+BC14+BJ14+BQ14+BX14+CE14+CL14+CS14&lt;=Consolidação!H17+Consolidação!K17+Consolidação!N17+Consolidação!Q17+Consolidação!T17+Consolidação!W17+Consolidação!Z17+Consolidação!AC17+Consolidação!AF17,Consolidação!$AF$4,IF(F14+M14+T14+AA14+AH14+AO14+AV14+BC14+BJ14+BQ14+BX14+CE14+CL14+CS14&lt;=Consolidação!H17+Consolidação!K17+Consolidação!N17+Consolidação!Q17+Consolidação!T17+Consolidação!W17+Consolidação!Z17+Consolidação!AC17+Consolidação!AF17+Consolidação!AI17,Consolidação!$AI$4,IF(F14+M14+T14+AA14+AH14+AO14+AV14+BC14+BJ14+BQ14+BX14+CE14+CL14+CS14&lt;=Consolidação!H17+Consolidação!K17+Consolidação!N17+Consolidação!Q17+Consolidação!T17+Consolidação!W17+Consolidação!Z17+Consolidação!AC17+Consolidação!AF17+Consolidação!AI17+Consolidação!AL17,Consolidação!$AL$4,IF(F14+M14+T14+AA14+AH14+AO14+AV14+BC14+BJ14+BQ14+BX14+CE14+CL14+CS14&lt;=Consolidação!H17+Consolidação!K17+Consolidação!N17+Consolidação!Q17+Consolidação!T17+Consolidação!W17+Consolidação!Z17+Consolidação!AC17+Consolidação!AF17+Consolidação!AI17+Consolidação!AL17+Consolidação!AO17,Consolidação!$AO$4,IF(F14+M14+T14+AA14+AH14+AO14+AV14+BC14+BJ14+BQ14+BX14+CE14+CL14+CS14&lt;=Consolidação!H17+Consolidação!K17+Consolidação!N17+Consolidação!Q17+Consolidação!T17+Consolidação!W17+Consolidação!Z17+Consolidação!AC17+Consolidação!AF17+Consolidação!AI17+Consolidação!AL17+Consolidação!AO17+Consolidação!AR17,Consolidação!$AR$4,IF(F14+M14+T14+AA14+AH14+AO14+AV14+BC14+BJ14+BQ14+BX14+CE14+CL14+CS14&lt;=Consolidação!H17+Consolidação!K17+Consolidação!N17+Consolidação!Q17+Consolidação!T17+Consolidação!W17+Consolidação!Z17+Consolidação!AC17+Consolidação!AF17+Consolidação!AI17+Consolidação!AL17+Consolidação!AO17+Consolidação!AR17+Consolidação!AU17,Consolidação!$AU$4,IF(AND((Consolidação!H17+Consolidação!K17+Consolidação!N17+Consolidação!Q17+Consolidação!T17+Consolidação!W17+Consolidação!Z17+Consolidação!AC17+Consolidação!AF17+Consolidação!AI17+Consolidação!AL17+Consolidação!AO17+Consolidação!AR17+Consolidação!AU17)&gt;0,F14+M14+T14+AA14+AH14+AO14+AV14+BC14+BJ14+BQ14+BX14+CE14+CL14&lt;Consolidação!H17+Consolidação!K17+Consolidação!N17+Consolidação!Q17+Consolidação!T17+Consolidação!W17+Consolidação!Z17+Consolidação!AC17+Consolidação!AF17+Consolidação!AI17+Consolidação!AL17+Consolidação!AO17+Consolidação!AR17+Consolidação!AU17,F14+M14+T14+AA14+AH14+AO14+AV14+BC14+BJ14+BQ14+BX14+CE14+CL14+CS14&gt;Consolidação!H17+Consolidação!K17+Consolidação!N17+Consolidação!Q17+Consolidação!T17+Consolidação!W17+Consolidação!Z17+Consolidação!AC17+Consolidação!AF17+Consolidação!AI17+Consolidação!AL17+Consolidação!AO17+Consolidação!AR17+Consolidação!AU17),"CONSUMO PARCIAL","SEM PREVISÃO"))))))))))))))))</f>
        <v/>
      </c>
      <c r="CW14" s="311" t="str">
        <f>IF(CV14="","",IF(CV14="SEM PREVISÃO","û",IF(CV14="CONSUMO PARCIAL","û",IF(CU14&lt;CV14+90,"û","ü"))))</f>
        <v/>
      </c>
      <c r="CX14" s="306"/>
      <c r="CY14" s="307"/>
      <c r="CZ14" s="308"/>
      <c r="DA14" s="331"/>
      <c r="DB14" s="310" t="str">
        <f>IF(CY14=0,"",IF(L14+S14+Z14+AG14+AN14+AU14+BB14+BI14+BP14+BW14+CD14+CK14+CR14+CY14&lt;=Consolidação!N17,Consolidação!$H$4,IF(L14+S14+Z14+AG14+AN14+AU14+BB14+BI14+BP14+BW14+CD14+CK14+CR14+CY14&lt;=Consolidação!N17+Consolidação!Q17,Consolidação!$K$4,IF(L14+S14+Z14+AG14+AN14+AU14+BB14+BI14+BP14+BW14+CD14+CK14+CR14+CY14&lt;=Consolidação!N17+Consolidação!Q17+Consolidação!T17,Consolidação!$N$4,IF(L14+S14+Z14+AG14+AN14+AU14+BB14+BI14+BP14+BW14+CD14+CK14+CR14+CY14&lt;=Consolidação!N17+Consolidação!Q17+Consolidação!T17+Consolidação!W17,Consolidação!$Q$4,IF(L14+S14+Z14+AG14+AN14+AU14+BB14+BI14+BP14+BW14+CD14+CK14+CR14+CY14&lt;=Consolidação!N17+Consolidação!Q17+Consolidação!T17+Consolidação!W17+Consolidação!Z17,Consolidação!$T$4,IF(L14+S14+Z14+AG14+AN14+AU14+BB14+BI14+BP14+BW14+CD14+CK14+CR14+CY14&lt;=Consolidação!N17+Consolidação!Q17+Consolidação!T17+Consolidação!W17+Consolidação!Z17+Consolidação!AC17,Consolidação!$W$4,IF(L14+S14+Z14+AG14+AN14+AU14+BB14+BI14+BP14+BW14+CD14+CK14+CR14+CY14&lt;=Consolidação!N17+Consolidação!Q17+Consolidação!T17+Consolidação!W17+Consolidação!Z17+Consolidação!AC17+Consolidação!AF17,Consolidação!$Z$4,IF(L14+S14+Z14+AG14+AN14+AU14+BB14+BI14+BP14+BW14+CD14+CK14+CR14+CY14&lt;=Consolidação!N17+Consolidação!Q17+Consolidação!T17+Consolidação!W17+Consolidação!Z17+Consolidação!AC17+Consolidação!AF17+Consolidação!AI17,Consolidação!$AC$4,IF(L14+S14+Z14+AG14+AN14+AU14+BB14+BI14+BP14+BW14+CD14+CK14+CR14+CY14&lt;=Consolidação!N17+Consolidação!Q17+Consolidação!T17+Consolidação!W17+Consolidação!Z17+Consolidação!AC17+Consolidação!AF17+Consolidação!AI17+Consolidação!AL17,Consolidação!$AF$4,IF(L14+S14+Z14+AG14+AN14+AU14+BB14+BI14+BP14+BW14+CD14+CK14+CR14+CY14&lt;=Consolidação!N17+Consolidação!Q17+Consolidação!T17+Consolidação!W17+Consolidação!Z17+Consolidação!AC17+Consolidação!AF17+Consolidação!AI17+Consolidação!AL17+Consolidação!AO17,Consolidação!$AI$4,IF(L14+S14+Z14+AG14+AN14+AU14+BB14+BI14+BP14+BW14+CD14+CK14+CR14+CY14&lt;=Consolidação!N17+Consolidação!Q17+Consolidação!T17+Consolidação!W17+Consolidação!Z17+Consolidação!AC17+Consolidação!AF17+Consolidação!AI17+Consolidação!AL17+Consolidação!AO17+Consolidação!AR17,Consolidação!$AL$4,IF(L14+S14+Z14+AG14+AN14+AU14+BB14+BI14+BP14+BW14+CD14+CK14+CR14+CY14&lt;=Consolidação!N17+Consolidação!Q17+Consolidação!T17+Consolidação!W17+Consolidação!Z17+Consolidação!AC17+Consolidação!AF17+Consolidação!AI17+Consolidação!AL17+Consolidação!AO17+Consolidação!AR17+Consolidação!AU17,Consolidação!$AO$4,IF(L14+S14+Z14+AG14+AN14+AU14+BB14+BI14+BP14+BW14+CD14+CK14+CR14+CY14&lt;=Consolidação!N17+Consolidação!Q17+Consolidação!T17+Consolidação!W17+Consolidação!Z17+Consolidação!AC17+Consolidação!AF17+Consolidação!AI17+Consolidação!AL17+Consolidação!AO17+Consolidação!AR17+Consolidação!AU17+Consolidação!AX17,Consolidação!$AR$4,IF(L14+S14+Z14+AG14+AN14+AU14+BB14+BI14+BP14+BW14+CD14+CK14+CR14+CY14&lt;=Consolidação!N17+Consolidação!Q17+Consolidação!T17+Consolidação!W17+Consolidação!Z17+Consolidação!AC17+Consolidação!AF17+Consolidação!AI17+Consolidação!AL17+Consolidação!AO17+Consolidação!AR17+Consolidação!AU17+Consolidação!AX17+Consolidação!#REF!,Consolidação!$AU$4,IF(AND((Consolidação!N17+Consolidação!Q17+Consolidação!T17+Consolidação!W17+Consolidação!Z17+Consolidação!AC17+Consolidação!AF17+Consolidação!AI17+Consolidação!AL17+Consolidação!AO17+Consolidação!AR17+Consolidação!AU17+Consolidação!AX17+Consolidação!#REF!)&gt;0,L14+S14+Z14+AG14+AN14+AU14+BB14+BI14+BP14+BW14+CD14+CK14+CR14&lt;Consolidação!N17+Consolidação!Q17+Consolidação!T17+Consolidação!W17+Consolidação!Z17+Consolidação!AC17+Consolidação!AF17+Consolidação!AI17+Consolidação!AL17+Consolidação!AO17+Consolidação!AR17+Consolidação!AU17+Consolidação!AX17+Consolidação!#REF!,L14+S14+Z14+AG14+AN14+AU14+BB14+BI14+BP14+BW14+CD14+CK14+CR14+CY14&gt;Consolidação!N17+Consolidação!Q17+Consolidação!T17+Consolidação!W17+Consolidação!Z17+Consolidação!AC17+Consolidação!AF17+Consolidação!AI17+Consolidação!AL17+Consolidação!AO17+Consolidação!AR17+Consolidação!AU17+Consolidação!AX17+Consolidação!#REF!),"CONSUMO PARCIAL","SEM PREVISÃO"))))))))))))))))</f>
        <v/>
      </c>
      <c r="DC14" s="311" t="str">
        <f>IF(DB14="","",IF(DB14="SEM PREVISÃO","û",IF(DB14="CONSUMO PARCIAL","û",IF(DA14&lt;DB14+90,"û","ü"))))</f>
        <v/>
      </c>
      <c r="DD14" s="306"/>
      <c r="DE14" s="307"/>
      <c r="DF14" s="308"/>
      <c r="DG14" s="331"/>
      <c r="DH14" s="310" t="str">
        <f>IF(DE14=0,"",IF(R14+Y14+AF14+AM14+AT14+BA14+BH14+BO14+BV14+CC14+CJ14+CQ14+CX14+DE14&lt;=Consolidação!T17,Consolidação!$H$4,IF(R14+Y14+AF14+AM14+AT14+BA14+BH14+BO14+BV14+CC14+CJ14+CQ14+CX14+DE14&lt;=Consolidação!T17+Consolidação!W17,Consolidação!$K$4,IF(R14+Y14+AF14+AM14+AT14+BA14+BH14+BO14+BV14+CC14+CJ14+CQ14+CX14+DE14&lt;=Consolidação!T17+Consolidação!W17+Consolidação!Z17,Consolidação!$N$4,IF(R14+Y14+AF14+AM14+AT14+BA14+BH14+BO14+BV14+CC14+CJ14+CQ14+CX14+DE14&lt;=Consolidação!T17+Consolidação!W17+Consolidação!Z17+Consolidação!AC17,Consolidação!$Q$4,IF(R14+Y14+AF14+AM14+AT14+BA14+BH14+BO14+BV14+CC14+CJ14+CQ14+CX14+DE14&lt;=Consolidação!T17+Consolidação!W17+Consolidação!Z17+Consolidação!AC17+Consolidação!AF17,Consolidação!$T$4,IF(R14+Y14+AF14+AM14+AT14+BA14+BH14+BO14+BV14+CC14+CJ14+CQ14+CX14+DE14&lt;=Consolidação!T17+Consolidação!W17+Consolidação!Z17+Consolidação!AC17+Consolidação!AF17+Consolidação!AI17,Consolidação!$W$4,IF(R14+Y14+AF14+AM14+AT14+BA14+BH14+BO14+BV14+CC14+CJ14+CQ14+CX14+DE14&lt;=Consolidação!T17+Consolidação!W17+Consolidação!Z17+Consolidação!AC17+Consolidação!AF17+Consolidação!AI17+Consolidação!AL17,Consolidação!$Z$4,IF(R14+Y14+AF14+AM14+AT14+BA14+BH14+BO14+BV14+CC14+CJ14+CQ14+CX14+DE14&lt;=Consolidação!T17+Consolidação!W17+Consolidação!Z17+Consolidação!AC17+Consolidação!AF17+Consolidação!AI17+Consolidação!AL17+Consolidação!AO17,Consolidação!$AC$4,IF(R14+Y14+AF14+AM14+AT14+BA14+BH14+BO14+BV14+CC14+CJ14+CQ14+CX14+DE14&lt;=Consolidação!T17+Consolidação!W17+Consolidação!Z17+Consolidação!AC17+Consolidação!AF17+Consolidação!AI17+Consolidação!AL17+Consolidação!AO17+Consolidação!AR17,Consolidação!$AF$4,IF(R14+Y14+AF14+AM14+AT14+BA14+BH14+BO14+BV14+CC14+CJ14+CQ14+CX14+DE14&lt;=Consolidação!T17+Consolidação!W17+Consolidação!Z17+Consolidação!AC17+Consolidação!AF17+Consolidação!AI17+Consolidação!AL17+Consolidação!AO17+Consolidação!AR17+Consolidação!AU17,Consolidação!$AI$4,IF(R14+Y14+AF14+AM14+AT14+BA14+BH14+BO14+BV14+CC14+CJ14+CQ14+CX14+DE14&lt;=Consolidação!T17+Consolidação!W17+Consolidação!Z17+Consolidação!AC17+Consolidação!AF17+Consolidação!AI17+Consolidação!AL17+Consolidação!AO17+Consolidação!AR17+Consolidação!AU17+Consolidação!AX17,Consolidação!$AL$4,IF(R14+Y14+AF14+AM14+AT14+BA14+BH14+BO14+BV14+CC14+CJ14+CQ14+CX14+DE14&lt;=Consolidação!T17+Consolidação!W17+Consolidação!Z17+Consolidação!AC17+Consolidação!AF17+Consolidação!AI17+Consolidação!AL17+Consolidação!AO17+Consolidação!AR17+Consolidação!AU17+Consolidação!AX17+Consolidação!#REF!,Consolidação!$AO$4,IF(R14+Y14+AF14+AM14+AT14+BA14+BH14+BO14+BV14+CC14+CJ14+CQ14+CX14+DE14&lt;=Consolidação!T17+Consolidação!W17+Consolidação!Z17+Consolidação!AC17+Consolidação!AF17+Consolidação!AI17+Consolidação!AL17+Consolidação!AO17+Consolidação!AR17+Consolidação!AU17+Consolidação!AX17+Consolidação!#REF!+Consolidação!BC17,Consolidação!$AR$4,IF(R14+Y14+AF14+AM14+AT14+BA14+BH14+BO14+BV14+CC14+CJ14+CQ14+CX14+DE14&lt;=Consolidação!T17+Consolidação!W17+Consolidação!Z17+Consolidação!AC17+Consolidação!AF17+Consolidação!AI17+Consolidação!AL17+Consolidação!AO17+Consolidação!AR17+Consolidação!AU17+Consolidação!AX17+Consolidação!#REF!+Consolidação!BC17+Consolidação!BF17,Consolidação!$AU$4,IF(AND((Consolidação!T17+Consolidação!W17+Consolidação!Z17+Consolidação!AC17+Consolidação!AF17+Consolidação!AI17+Consolidação!AL17+Consolidação!AO17+Consolidação!AR17+Consolidação!AU17+Consolidação!AX17+Consolidação!#REF!+Consolidação!BC17+Consolidação!BF17)&gt;0,R14+Y14+AF14+AM14+AT14+BA14+BH14+BO14+BV14+CC14+CJ14+CQ14+CX14&lt;Consolidação!T17+Consolidação!W17+Consolidação!Z17+Consolidação!AC17+Consolidação!AF17+Consolidação!AI17+Consolidação!AL17+Consolidação!AO17+Consolidação!AR17+Consolidação!AU17+Consolidação!AX17+Consolidação!#REF!+Consolidação!BC17+Consolidação!BF17,R14+Y14+AF14+AM14+AT14+BA14+BH14+BO14+BV14+CC14+CJ14+CQ14+CX14+DE14&gt;Consolidação!T17+Consolidação!W17+Consolidação!Z17+Consolidação!AC17+Consolidação!AF17+Consolidação!AI17+Consolidação!AL17+Consolidação!AO17+Consolidação!AR17+Consolidação!AU17+Consolidação!AX17+Consolidação!#REF!+Consolidação!BC17+Consolidação!BF17),"CONSUMO PARCIAL","SEM PREVISÃO"))))))))))))))))</f>
        <v/>
      </c>
      <c r="DI14" s="311" t="str">
        <f>IF(DH14="","",IF(DH14="SEM PREVISÃO","û",IF(DH14="CONSUMO PARCIAL","û",IF(DG14&lt;DH14+90,"û","ü"))))</f>
        <v/>
      </c>
      <c r="DJ14" s="306"/>
      <c r="DK14" s="307"/>
      <c r="DL14" s="308"/>
      <c r="DM14" s="331"/>
      <c r="DN14" s="310" t="str">
        <f>IF(DK14=0,"",IF(X14+AE14+AL14+AS14+AZ14+BG14+BN14+BU14+CB14+CI14+CP14+CW14+DD14+DK14&lt;=Consolidação!Z17,Consolidação!$H$4,IF(X14+AE14+AL14+AS14+AZ14+BG14+BN14+BU14+CB14+CI14+CP14+CW14+DD14+DK14&lt;=Consolidação!Z17+Consolidação!AC17,Consolidação!$K$4,IF(X14+AE14+AL14+AS14+AZ14+BG14+BN14+BU14+CB14+CI14+CP14+CW14+DD14+DK14&lt;=Consolidação!Z17+Consolidação!AC17+Consolidação!AF17,Consolidação!$N$4,IF(X14+AE14+AL14+AS14+AZ14+BG14+BN14+BU14+CB14+CI14+CP14+CW14+DD14+DK14&lt;=Consolidação!Z17+Consolidação!AC17+Consolidação!AF17+Consolidação!AI17,Consolidação!$Q$4,IF(X14+AE14+AL14+AS14+AZ14+BG14+BN14+BU14+CB14+CI14+CP14+CW14+DD14+DK14&lt;=Consolidação!Z17+Consolidação!AC17+Consolidação!AF17+Consolidação!AI17+Consolidação!AL17,Consolidação!$T$4,IF(X14+AE14+AL14+AS14+AZ14+BG14+BN14+BU14+CB14+CI14+CP14+CW14+DD14+DK14&lt;=Consolidação!Z17+Consolidação!AC17+Consolidação!AF17+Consolidação!AI17+Consolidação!AL17+Consolidação!AO17,Consolidação!$W$4,IF(X14+AE14+AL14+AS14+AZ14+BG14+BN14+BU14+CB14+CI14+CP14+CW14+DD14+DK14&lt;=Consolidação!Z17+Consolidação!AC17+Consolidação!AF17+Consolidação!AI17+Consolidação!AL17+Consolidação!AO17+Consolidação!AR17,Consolidação!$Z$4,IF(X14+AE14+AL14+AS14+AZ14+BG14+BN14+BU14+CB14+CI14+CP14+CW14+DD14+DK14&lt;=Consolidação!Z17+Consolidação!AC17+Consolidação!AF17+Consolidação!AI17+Consolidação!AL17+Consolidação!AO17+Consolidação!AR17+Consolidação!AU17,Consolidação!$AC$4,IF(X14+AE14+AL14+AS14+AZ14+BG14+BN14+BU14+CB14+CI14+CP14+CW14+DD14+DK14&lt;=Consolidação!Z17+Consolidação!AC17+Consolidação!AF17+Consolidação!AI17+Consolidação!AL17+Consolidação!AO17+Consolidação!AR17+Consolidação!AU17+Consolidação!AX17,Consolidação!$AF$4,IF(X14+AE14+AL14+AS14+AZ14+BG14+BN14+BU14+CB14+CI14+CP14+CW14+DD14+DK14&lt;=Consolidação!Z17+Consolidação!AC17+Consolidação!AF17+Consolidação!AI17+Consolidação!AL17+Consolidação!AO17+Consolidação!AR17+Consolidação!AU17+Consolidação!AX17+Consolidação!#REF!,Consolidação!$AI$4,IF(X14+AE14+AL14+AS14+AZ14+BG14+BN14+BU14+CB14+CI14+CP14+CW14+DD14+DK14&lt;=Consolidação!Z17+Consolidação!AC17+Consolidação!AF17+Consolidação!AI17+Consolidação!AL17+Consolidação!AO17+Consolidação!AR17+Consolidação!AU17+Consolidação!AX17+Consolidação!#REF!+Consolidação!BC17,Consolidação!$AL$4,IF(X14+AE14+AL14+AS14+AZ14+BG14+BN14+BU14+CB14+CI14+CP14+CW14+DD14+DK14&lt;=Consolidação!Z17+Consolidação!AC17+Consolidação!AF17+Consolidação!AI17+Consolidação!AL17+Consolidação!AO17+Consolidação!AR17+Consolidação!AU17+Consolidação!AX17+Consolidação!#REF!+Consolidação!BC17+Consolidação!BF17,Consolidação!$AO$4,IF(X14+AE14+AL14+AS14+AZ14+BG14+BN14+BU14+CB14+CI14+CP14+CW14+DD14+DK14&lt;=Consolidação!Z17+Consolidação!AC17+Consolidação!AF17+Consolidação!AI17+Consolidação!AL17+Consolidação!AO17+Consolidação!AR17+Consolidação!AU17+Consolidação!AX17+Consolidação!#REF!+Consolidação!BC17+Consolidação!BF17+Consolidação!BI17,Consolidação!$AR$4,IF(X14+AE14+AL14+AS14+AZ14+BG14+BN14+BU14+CB14+CI14+CP14+CW14+DD14+DK14&lt;=Consolidação!Z17+Consolidação!AC17+Consolidação!AF17+Consolidação!AI17+Consolidação!AL17+Consolidação!AO17+Consolidação!AR17+Consolidação!AU17+Consolidação!AX17+Consolidação!#REF!+Consolidação!BC17+Consolidação!BF17+Consolidação!BI17+Consolidação!BL17,Consolidação!$AU$4,IF(AND((Consolidação!Z17+Consolidação!AC17+Consolidação!AF17+Consolidação!AI17+Consolidação!AL17+Consolidação!AO17+Consolidação!AR17+Consolidação!AU17+Consolidação!AX17+Consolidação!#REF!+Consolidação!BC17+Consolidação!BF17+Consolidação!BI17+Consolidação!BL17)&gt;0,X14+AE14+AL14+AS14+AZ14+BG14+BN14+BU14+CB14+CI14+CP14+CW14+DD14&lt;Consolidação!Z17+Consolidação!AC17+Consolidação!AF17+Consolidação!AI17+Consolidação!AL17+Consolidação!AO17+Consolidação!AR17+Consolidação!AU17+Consolidação!AX17+Consolidação!#REF!+Consolidação!BC17+Consolidação!BF17+Consolidação!BI17+Consolidação!BL17,X14+AE14+AL14+AS14+AZ14+BG14+BN14+BU14+CB14+CI14+CP14+CW14+DD14+DK14&gt;Consolidação!Z17+Consolidação!AC17+Consolidação!AF17+Consolidação!AI17+Consolidação!AL17+Consolidação!AO17+Consolidação!AR17+Consolidação!AU17+Consolidação!AX17+Consolidação!#REF!+Consolidação!BC17+Consolidação!BF17+Consolidação!BI17+Consolidação!BL17),"CONSUMO PARCIAL","SEM PREVISÃO"))))))))))))))))</f>
        <v/>
      </c>
      <c r="DO14" s="311" t="str">
        <f>IF(DN14="","",IF(DN14="SEM PREVISÃO","û",IF(DN14="CONSUMO PARCIAL","û",IF(DM14&lt;DN14+90,"û","ü"))))</f>
        <v/>
      </c>
      <c r="DP14" s="306"/>
      <c r="DQ14" s="307"/>
      <c r="DR14" s="308"/>
      <c r="DS14" s="331"/>
      <c r="DT14" s="310" t="str">
        <f>IF(DQ14=0,"",IF(AD14+AK14+AR14+AY14+BF14+BM14+BT14+CA14+CH14+CO14+CV14+DC14+DJ14+DQ14&lt;=Consolidação!AF17,Consolidação!$H$4,IF(AD14+AK14+AR14+AY14+BF14+BM14+BT14+CA14+CH14+CO14+CV14+DC14+DJ14+DQ14&lt;=Consolidação!AF17+Consolidação!AI17,Consolidação!$K$4,IF(AD14+AK14+AR14+AY14+BF14+BM14+BT14+CA14+CH14+CO14+CV14+DC14+DJ14+DQ14&lt;=Consolidação!AF17+Consolidação!AI17+Consolidação!AL17,Consolidação!$N$4,IF(AD14+AK14+AR14+AY14+BF14+BM14+BT14+CA14+CH14+CO14+CV14+DC14+DJ14+DQ14&lt;=Consolidação!AF17+Consolidação!AI17+Consolidação!AL17+Consolidação!AO17,Consolidação!$Q$4,IF(AD14+AK14+AR14+AY14+BF14+BM14+BT14+CA14+CH14+CO14+CV14+DC14+DJ14+DQ14&lt;=Consolidação!AF17+Consolidação!AI17+Consolidação!AL17+Consolidação!AO17+Consolidação!AR17,Consolidação!$T$4,IF(AD14+AK14+AR14+AY14+BF14+BM14+BT14+CA14+CH14+CO14+CV14+DC14+DJ14+DQ14&lt;=Consolidação!AF17+Consolidação!AI17+Consolidação!AL17+Consolidação!AO17+Consolidação!AR17+Consolidação!AU17,Consolidação!$W$4,IF(AD14+AK14+AR14+AY14+BF14+BM14+BT14+CA14+CH14+CO14+CV14+DC14+DJ14+DQ14&lt;=Consolidação!AF17+Consolidação!AI17+Consolidação!AL17+Consolidação!AO17+Consolidação!AR17+Consolidação!AU17+Consolidação!AX17,Consolidação!$Z$4,IF(AD14+AK14+AR14+AY14+BF14+BM14+BT14+CA14+CH14+CO14+CV14+DC14+DJ14+DQ14&lt;=Consolidação!AF17+Consolidação!AI17+Consolidação!AL17+Consolidação!AO17+Consolidação!AR17+Consolidação!AU17+Consolidação!AX17+Consolidação!#REF!,Consolidação!$AC$4,IF(AD14+AK14+AR14+AY14+BF14+BM14+BT14+CA14+CH14+CO14+CV14+DC14+DJ14+DQ14&lt;=Consolidação!AF17+Consolidação!AI17+Consolidação!AL17+Consolidação!AO17+Consolidação!AR17+Consolidação!AU17+Consolidação!AX17+Consolidação!#REF!+Consolidação!BC17,Consolidação!$AF$4,IF(AD14+AK14+AR14+AY14+BF14+BM14+BT14+CA14+CH14+CO14+CV14+DC14+DJ14+DQ14&lt;=Consolidação!AF17+Consolidação!AI17+Consolidação!AL17+Consolidação!AO17+Consolidação!AR17+Consolidação!AU17+Consolidação!AX17+Consolidação!#REF!+Consolidação!BC17+Consolidação!BF17,Consolidação!$AI$4,IF(AD14+AK14+AR14+AY14+BF14+BM14+BT14+CA14+CH14+CO14+CV14+DC14+DJ14+DQ14&lt;=Consolidação!AF17+Consolidação!AI17+Consolidação!AL17+Consolidação!AO17+Consolidação!AR17+Consolidação!AU17+Consolidação!AX17+Consolidação!#REF!+Consolidação!BC17+Consolidação!BF17+Consolidação!BI17,Consolidação!$AL$4,IF(AD14+AK14+AR14+AY14+BF14+BM14+BT14+CA14+CH14+CO14+CV14+DC14+DJ14+DQ14&lt;=Consolidação!AF17+Consolidação!AI17+Consolidação!AL17+Consolidação!AO17+Consolidação!AR17+Consolidação!AU17+Consolidação!AX17+Consolidação!#REF!+Consolidação!BC17+Consolidação!BF17+Consolidação!BI17+Consolidação!BL17,Consolidação!$AO$4,IF(AD14+AK14+AR14+AY14+BF14+BM14+BT14+CA14+CH14+CO14+CV14+DC14+DJ14+DQ14&lt;=Consolidação!AF17+Consolidação!AI17+Consolidação!AL17+Consolidação!AO17+Consolidação!AR17+Consolidação!AU17+Consolidação!AX17+Consolidação!#REF!+Consolidação!BC17+Consolidação!BF17+Consolidação!BI17+Consolidação!BL17+Consolidação!BO17,Consolidação!$AR$4,IF(AD14+AK14+AR14+AY14+BF14+BM14+BT14+CA14+CH14+CO14+CV14+DC14+DJ14+DQ14&lt;=Consolidação!AF17+Consolidação!AI17+Consolidação!AL17+Consolidação!AO17+Consolidação!AR17+Consolidação!AU17+Consolidação!AX17+Consolidação!#REF!+Consolidação!BC17+Consolidação!BF17+Consolidação!BI17+Consolidação!BL17+Consolidação!BO17+Consolidação!BR17,Consolidação!$AU$4,IF(AND((Consolidação!AF17+Consolidação!AI17+Consolidação!AL17+Consolidação!AO17+Consolidação!AR17+Consolidação!AU17+Consolidação!AX17+Consolidação!#REF!+Consolidação!BC17+Consolidação!BF17+Consolidação!BI17+Consolidação!BL17+Consolidação!BO17+Consolidação!BR17)&gt;0,AD14+AK14+AR14+AY14+BF14+BM14+BT14+CA14+CH14+CO14+CV14+DC14+DJ14&lt;Consolidação!AF17+Consolidação!AI17+Consolidação!AL17+Consolidação!AO17+Consolidação!AR17+Consolidação!AU17+Consolidação!AX17+Consolidação!#REF!+Consolidação!BC17+Consolidação!BF17+Consolidação!BI17+Consolidação!BL17+Consolidação!BO17+Consolidação!BR17,AD14+AK14+AR14+AY14+BF14+BM14+BT14+CA14+CH14+CO14+CV14+DC14+DJ14+DQ14&gt;Consolidação!AF17+Consolidação!AI17+Consolidação!AL17+Consolidação!AO17+Consolidação!AR17+Consolidação!AU17+Consolidação!AX17+Consolidação!#REF!+Consolidação!BC17+Consolidação!BF17+Consolidação!BI17+Consolidação!BL17+Consolidação!BO17+Consolidação!BR17),"CONSUMO PARCIAL","SEM PREVISÃO"))))))))))))))))</f>
        <v/>
      </c>
      <c r="DU14" s="311" t="str">
        <f>IF(DT14="","",IF(DT14="SEM PREVISÃO","û",IF(DT14="CONSUMO PARCIAL","û",IF(DS14&lt;DT14+90,"û","ü"))))</f>
        <v/>
      </c>
      <c r="DV14" s="306"/>
      <c r="DW14" s="307"/>
      <c r="DX14" s="308"/>
      <c r="DY14" s="331"/>
      <c r="DZ14" s="310" t="str">
        <f>IF(DW14=0,"",IF(AJ14+AQ14+AX14+BE14+BL14+BS14+BZ14+CG14+CN14+CU14+DB14+DI14+DP14+DW14&lt;=Consolidação!AL17,Consolidação!$H$4,IF(AJ14+AQ14+AX14+BE14+BL14+BS14+BZ14+CG14+CN14+CU14+DB14+DI14+DP14+DW14&lt;=Consolidação!AL17+Consolidação!AO17,Consolidação!$K$4,IF(AJ14+AQ14+AX14+BE14+BL14+BS14+BZ14+CG14+CN14+CU14+DB14+DI14+DP14+DW14&lt;=Consolidação!AL17+Consolidação!AO17+Consolidação!AR17,Consolidação!$N$4,IF(AJ14+AQ14+AX14+BE14+BL14+BS14+BZ14+CG14+CN14+CU14+DB14+DI14+DP14+DW14&lt;=Consolidação!AL17+Consolidação!AO17+Consolidação!AR17+Consolidação!AU17,Consolidação!$Q$4,IF(AJ14+AQ14+AX14+BE14+BL14+BS14+BZ14+CG14+CN14+CU14+DB14+DI14+DP14+DW14&lt;=Consolidação!AL17+Consolidação!AO17+Consolidação!AR17+Consolidação!AU17+Consolidação!AX17,Consolidação!$T$4,IF(AJ14+AQ14+AX14+BE14+BL14+BS14+BZ14+CG14+CN14+CU14+DB14+DI14+DP14+DW14&lt;=Consolidação!AL17+Consolidação!AO17+Consolidação!AR17+Consolidação!AU17+Consolidação!AX17+Consolidação!#REF!,Consolidação!$W$4,IF(AJ14+AQ14+AX14+BE14+BL14+BS14+BZ14+CG14+CN14+CU14+DB14+DI14+DP14+DW14&lt;=Consolidação!AL17+Consolidação!AO17+Consolidação!AR17+Consolidação!AU17+Consolidação!AX17+Consolidação!#REF!+Consolidação!BC17,Consolidação!$Z$4,IF(AJ14+AQ14+AX14+BE14+BL14+BS14+BZ14+CG14+CN14+CU14+DB14+DI14+DP14+DW14&lt;=Consolidação!AL17+Consolidação!AO17+Consolidação!AR17+Consolidação!AU17+Consolidação!AX17+Consolidação!#REF!+Consolidação!BC17+Consolidação!BF17,Consolidação!$AC$4,IF(AJ14+AQ14+AX14+BE14+BL14+BS14+BZ14+CG14+CN14+CU14+DB14+DI14+DP14+DW14&lt;=Consolidação!AL17+Consolidação!AO17+Consolidação!AR17+Consolidação!AU17+Consolidação!AX17+Consolidação!#REF!+Consolidação!BC17+Consolidação!BF17+Consolidação!BI17,Consolidação!$AF$4,IF(AJ14+AQ14+AX14+BE14+BL14+BS14+BZ14+CG14+CN14+CU14+DB14+DI14+DP14+DW14&lt;=Consolidação!AL17+Consolidação!AO17+Consolidação!AR17+Consolidação!AU17+Consolidação!AX17+Consolidação!#REF!+Consolidação!BC17+Consolidação!BF17+Consolidação!BI17+Consolidação!BL17,Consolidação!$AI$4,IF(AJ14+AQ14+AX14+BE14+BL14+BS14+BZ14+CG14+CN14+CU14+DB14+DI14+DP14+DW14&lt;=Consolidação!AL17+Consolidação!AO17+Consolidação!AR17+Consolidação!AU17+Consolidação!AX17+Consolidação!#REF!+Consolidação!BC17+Consolidação!BF17+Consolidação!BI17+Consolidação!BL17+Consolidação!BO17,Consolidação!$AL$4,IF(AJ14+AQ14+AX14+BE14+BL14+BS14+BZ14+CG14+CN14+CU14+DB14+DI14+DP14+DW14&lt;=Consolidação!AL17+Consolidação!AO17+Consolidação!AR17+Consolidação!AU17+Consolidação!AX17+Consolidação!#REF!+Consolidação!BC17+Consolidação!BF17+Consolidação!BI17+Consolidação!BL17+Consolidação!BO17+Consolidação!BR17,Consolidação!$AO$4,IF(AJ14+AQ14+AX14+BE14+BL14+BS14+BZ14+CG14+CN14+CU14+DB14+DI14+DP14+DW14&lt;=Consolidação!AL17+Consolidação!AO17+Consolidação!AR17+Consolidação!AU17+Consolidação!AX17+Consolidação!#REF!+Consolidação!BC17+Consolidação!BF17+Consolidação!BI17+Consolidação!BL17+Consolidação!BO17+Consolidação!BR17+Consolidação!BU17,Consolidação!$AR$4,IF(AJ14+AQ14+AX14+BE14+BL14+BS14+BZ14+CG14+CN14+CU14+DB14+DI14+DP14+DW14&lt;=Consolidação!AL17+Consolidação!AO17+Consolidação!AR17+Consolidação!AU17+Consolidação!AX17+Consolidação!#REF!+Consolidação!BC17+Consolidação!BF17+Consolidação!BI17+Consolidação!BL17+Consolidação!BO17+Consolidação!BR17+Consolidação!BU17+Consolidação!BX17,Consolidação!$AU$4,IF(AND((Consolidação!AL17+Consolidação!AO17+Consolidação!AR17+Consolidação!AU17+Consolidação!AX17+Consolidação!#REF!+Consolidação!BC17+Consolidação!BF17+Consolidação!BI17+Consolidação!BL17+Consolidação!BO17+Consolidação!BR17+Consolidação!BU17+Consolidação!BX17)&gt;0,AJ14+AQ14+AX14+BE14+BL14+BS14+BZ14+CG14+CN14+CU14+DB14+DI14+DP14&lt;Consolidação!AL17+Consolidação!AO17+Consolidação!AR17+Consolidação!AU17+Consolidação!AX17+Consolidação!#REF!+Consolidação!BC17+Consolidação!BF17+Consolidação!BI17+Consolidação!BL17+Consolidação!BO17+Consolidação!BR17+Consolidação!BU17+Consolidação!BX17,AJ14+AQ14+AX14+BE14+BL14+BS14+BZ14+CG14+CN14+CU14+DB14+DI14+DP14+DW14&gt;Consolidação!AL17+Consolidação!AO17+Consolidação!AR17+Consolidação!AU17+Consolidação!AX17+Consolidação!#REF!+Consolidação!BC17+Consolidação!BF17+Consolidação!BI17+Consolidação!BL17+Consolidação!BO17+Consolidação!BR17+Consolidação!BU17+Consolidação!BX17),"CONSUMO PARCIAL","SEM PREVISÃO"))))))))))))))))</f>
        <v/>
      </c>
      <c r="EA14" s="311" t="str">
        <f>IF(DZ14="","",IF(DZ14="SEM PREVISÃO","û",IF(DZ14="CONSUMO PARCIAL","û",IF(DY14&lt;DZ14+90,"û","ü"))))</f>
        <v/>
      </c>
      <c r="EB14" s="306"/>
      <c r="EC14" s="307"/>
      <c r="ED14" s="308"/>
      <c r="EE14" s="331"/>
      <c r="EF14" s="310" t="str">
        <f>IF(EC14=0,"",IF(AP14+AW14+BD14+BK14+BR14+BY14+CF14+CM14+CT14+DA14+DH14+DO14+DV14+EC14&lt;=Consolidação!AR17,Consolidação!$H$4,IF(AP14+AW14+BD14+BK14+BR14+BY14+CF14+CM14+CT14+DA14+DH14+DO14+DV14+EC14&lt;=Consolidação!AR17+Consolidação!AU17,Consolidação!$K$4,IF(AP14+AW14+BD14+BK14+BR14+BY14+CF14+CM14+CT14+DA14+DH14+DO14+DV14+EC14&lt;=Consolidação!AR17+Consolidação!AU17+Consolidação!AX17,Consolidação!$N$4,IF(AP14+AW14+BD14+BK14+BR14+BY14+CF14+CM14+CT14+DA14+DH14+DO14+DV14+EC14&lt;=Consolidação!AR17+Consolidação!AU17+Consolidação!AX17+Consolidação!#REF!,Consolidação!$Q$4,IF(AP14+AW14+BD14+BK14+BR14+BY14+CF14+CM14+CT14+DA14+DH14+DO14+DV14+EC14&lt;=Consolidação!AR17+Consolidação!AU17+Consolidação!AX17+Consolidação!#REF!+Consolidação!BC17,Consolidação!$T$4,IF(AP14+AW14+BD14+BK14+BR14+BY14+CF14+CM14+CT14+DA14+DH14+DO14+DV14+EC14&lt;=Consolidação!AR17+Consolidação!AU17+Consolidação!AX17+Consolidação!#REF!+Consolidação!BC17+Consolidação!BF17,Consolidação!$W$4,IF(AP14+AW14+BD14+BK14+BR14+BY14+CF14+CM14+CT14+DA14+DH14+DO14+DV14+EC14&lt;=Consolidação!AR17+Consolidação!AU17+Consolidação!AX17+Consolidação!#REF!+Consolidação!BC17+Consolidação!BF17+Consolidação!BI17,Consolidação!$Z$4,IF(AP14+AW14+BD14+BK14+BR14+BY14+CF14+CM14+CT14+DA14+DH14+DO14+DV14+EC14&lt;=Consolidação!AR17+Consolidação!AU17+Consolidação!AX17+Consolidação!#REF!+Consolidação!BC17+Consolidação!BF17+Consolidação!BI17+Consolidação!BL17,Consolidação!$AC$4,IF(AP14+AW14+BD14+BK14+BR14+BY14+CF14+CM14+CT14+DA14+DH14+DO14+DV14+EC14&lt;=Consolidação!AR17+Consolidação!AU17+Consolidação!AX17+Consolidação!#REF!+Consolidação!BC17+Consolidação!BF17+Consolidação!BI17+Consolidação!BL17+Consolidação!BO17,Consolidação!$AF$4,IF(AP14+AW14+BD14+BK14+BR14+BY14+CF14+CM14+CT14+DA14+DH14+DO14+DV14+EC14&lt;=Consolidação!AR17+Consolidação!AU17+Consolidação!AX17+Consolidação!#REF!+Consolidação!BC17+Consolidação!BF17+Consolidação!BI17+Consolidação!BL17+Consolidação!BO17+Consolidação!BR17,Consolidação!$AI$4,IF(AP14+AW14+BD14+BK14+BR14+BY14+CF14+CM14+CT14+DA14+DH14+DO14+DV14+EC14&lt;=Consolidação!AR17+Consolidação!AU17+Consolidação!AX17+Consolidação!#REF!+Consolidação!BC17+Consolidação!BF17+Consolidação!BI17+Consolidação!BL17+Consolidação!BO17+Consolidação!BR17+Consolidação!BU17,Consolidação!$AL$4,IF(AP14+AW14+BD14+BK14+BR14+BY14+CF14+CM14+CT14+DA14+DH14+DO14+DV14+EC14&lt;=Consolidação!AR17+Consolidação!AU17+Consolidação!AX17+Consolidação!#REF!+Consolidação!BC17+Consolidação!BF17+Consolidação!BI17+Consolidação!BL17+Consolidação!BO17+Consolidação!BR17+Consolidação!BU17+Consolidação!BX17,Consolidação!$AO$4,IF(AP14+AW14+BD14+BK14+BR14+BY14+CF14+CM14+CT14+DA14+DH14+DO14+DV14+EC14&lt;=Consolidação!AR17+Consolidação!AU17+Consolidação!AX17+Consolidação!#REF!+Consolidação!BC17+Consolidação!BF17+Consolidação!BI17+Consolidação!BL17+Consolidação!BO17+Consolidação!BR17+Consolidação!BU17+Consolidação!BX17+Consolidação!CA17,Consolidação!$AR$4,IF(AP14+AW14+BD14+BK14+BR14+BY14+CF14+CM14+CT14+DA14+DH14+DO14+DV14+EC14&lt;=Consolidação!AR17+Consolidação!AU17+Consolidação!AX17+Consolidação!#REF!+Consolidação!BC17+Consolidação!BF17+Consolidação!BI17+Consolidação!BL17+Consolidação!BO17+Consolidação!BR17+Consolidação!BU17+Consolidação!BX17+Consolidação!CA17+Consolidação!CD17,Consolidação!$AU$4,IF(AND((Consolidação!AR17+Consolidação!AU17+Consolidação!AX17+Consolidação!#REF!+Consolidação!BC17+Consolidação!BF17+Consolidação!BI17+Consolidação!BL17+Consolidação!BO17+Consolidação!BR17+Consolidação!BU17+Consolidação!BX17+Consolidação!CA17+Consolidação!CD17)&gt;0,AP14+AW14+BD14+BK14+BR14+BY14+CF14+CM14+CT14+DA14+DH14+DO14+DV14&lt;Consolidação!AR17+Consolidação!AU17+Consolidação!AX17+Consolidação!#REF!+Consolidação!BC17+Consolidação!BF17+Consolidação!BI17+Consolidação!BL17+Consolidação!BO17+Consolidação!BR17+Consolidação!BU17+Consolidação!BX17+Consolidação!CA17+Consolidação!CD17,AP14+AW14+BD14+BK14+BR14+BY14+CF14+CM14+CT14+DA14+DH14+DO14+DV14+EC14&gt;Consolidação!AR17+Consolidação!AU17+Consolidação!AX17+Consolidação!#REF!+Consolidação!BC17+Consolidação!BF17+Consolidação!BI17+Consolidação!BL17+Consolidação!BO17+Consolidação!BR17+Consolidação!BU17+Consolidação!BX17+Consolidação!CA17+Consolidação!CD17),"CONSUMO PARCIAL","SEM PREVISÃO"))))))))))))))))</f>
        <v/>
      </c>
      <c r="EG14" s="311" t="str">
        <f>IF(EF14="","",IF(EF14="SEM PREVISÃO","û",IF(EF14="CONSUMO PARCIAL","û",IF(EE14&lt;EF14+90,"û","ü"))))</f>
        <v/>
      </c>
      <c r="EH14" s="306"/>
      <c r="EI14" s="307"/>
      <c r="EJ14" s="308"/>
      <c r="EK14" s="331"/>
      <c r="EL14" s="310" t="str">
        <f>IF(EI14=0,"",IF(AV14+BC14+BJ14+BQ14+BX14+CE14+CL14+CS14+CZ14+DG14+DN14+DU14+EB14+EI14&lt;=Consolidação!AX17,Consolidação!$H$4,IF(AV14+BC14+BJ14+BQ14+BX14+CE14+CL14+CS14+CZ14+DG14+DN14+DU14+EB14+EI14&lt;=Consolidação!AX17+Consolidação!#REF!,Consolidação!$K$4,IF(AV14+BC14+BJ14+BQ14+BX14+CE14+CL14+CS14+CZ14+DG14+DN14+DU14+EB14+EI14&lt;=Consolidação!AX17+Consolidação!#REF!+Consolidação!BC17,Consolidação!$N$4,IF(AV14+BC14+BJ14+BQ14+BX14+CE14+CL14+CS14+CZ14+DG14+DN14+DU14+EB14+EI14&lt;=Consolidação!AX17+Consolidação!#REF!+Consolidação!BC17+Consolidação!BF17,Consolidação!$Q$4,IF(AV14+BC14+BJ14+BQ14+BX14+CE14+CL14+CS14+CZ14+DG14+DN14+DU14+EB14+EI14&lt;=Consolidação!AX17+Consolidação!#REF!+Consolidação!BC17+Consolidação!BF17+Consolidação!BI17,Consolidação!$T$4,IF(AV14+BC14+BJ14+BQ14+BX14+CE14+CL14+CS14+CZ14+DG14+DN14+DU14+EB14+EI14&lt;=Consolidação!AX17+Consolidação!#REF!+Consolidação!BC17+Consolidação!BF17+Consolidação!BI17+Consolidação!BL17,Consolidação!$W$4,IF(AV14+BC14+BJ14+BQ14+BX14+CE14+CL14+CS14+CZ14+DG14+DN14+DU14+EB14+EI14&lt;=Consolidação!AX17+Consolidação!#REF!+Consolidação!BC17+Consolidação!BF17+Consolidação!BI17+Consolidação!BL17+Consolidação!BO17,Consolidação!$Z$4,IF(AV14+BC14+BJ14+BQ14+BX14+CE14+CL14+CS14+CZ14+DG14+DN14+DU14+EB14+EI14&lt;=Consolidação!AX17+Consolidação!#REF!+Consolidação!BC17+Consolidação!BF17+Consolidação!BI17+Consolidação!BL17+Consolidação!BO17+Consolidação!BR17,Consolidação!$AC$4,IF(AV14+BC14+BJ14+BQ14+BX14+CE14+CL14+CS14+CZ14+DG14+DN14+DU14+EB14+EI14&lt;=Consolidação!AX17+Consolidação!#REF!+Consolidação!BC17+Consolidação!BF17+Consolidação!BI17+Consolidação!BL17+Consolidação!BO17+Consolidação!BR17+Consolidação!BU17,Consolidação!$AF$4,IF(AV14+BC14+BJ14+BQ14+BX14+CE14+CL14+CS14+CZ14+DG14+DN14+DU14+EB14+EI14&lt;=Consolidação!AX17+Consolidação!#REF!+Consolidação!BC17+Consolidação!BF17+Consolidação!BI17+Consolidação!BL17+Consolidação!BO17+Consolidação!BR17+Consolidação!BU17+Consolidação!BX17,Consolidação!$AI$4,IF(AV14+BC14+BJ14+BQ14+BX14+CE14+CL14+CS14+CZ14+DG14+DN14+DU14+EB14+EI14&lt;=Consolidação!AX17+Consolidação!#REF!+Consolidação!BC17+Consolidação!BF17+Consolidação!BI17+Consolidação!BL17+Consolidação!BO17+Consolidação!BR17+Consolidação!BU17+Consolidação!BX17+Consolidação!CA17,Consolidação!$AL$4,IF(AV14+BC14+BJ14+BQ14+BX14+CE14+CL14+CS14+CZ14+DG14+DN14+DU14+EB14+EI14&lt;=Consolidação!AX17+Consolidação!#REF!+Consolidação!BC17+Consolidação!BF17+Consolidação!BI17+Consolidação!BL17+Consolidação!BO17+Consolidação!BR17+Consolidação!BU17+Consolidação!BX17+Consolidação!CA17+Consolidação!CD17,Consolidação!$AO$4,IF(AV14+BC14+BJ14+BQ14+BX14+CE14+CL14+CS14+CZ14+DG14+DN14+DU14+EB14+EI14&lt;=Consolidação!AX17+Consolidação!#REF!+Consolidação!BC17+Consolidação!BF17+Consolidação!BI17+Consolidação!BL17+Consolidação!BO17+Consolidação!BR17+Consolidação!BU17+Consolidação!BX17+Consolidação!CA17+Consolidação!CD17+Consolidação!CG17,Consolidação!$AR$4,IF(AV14+BC14+BJ14+BQ14+BX14+CE14+CL14+CS14+CZ14+DG14+DN14+DU14+EB14+EI14&lt;=Consolidação!AX17+Consolidação!#REF!+Consolidação!BC17+Consolidação!BF17+Consolidação!BI17+Consolidação!BL17+Consolidação!BO17+Consolidação!BR17+Consolidação!BU17+Consolidação!BX17+Consolidação!CA17+Consolidação!CD17+Consolidação!CG17+Consolidação!CJ17,Consolidação!$AU$4,IF(AND((Consolidação!AX17+Consolidação!#REF!+Consolidação!BC17+Consolidação!BF17+Consolidação!BI17+Consolidação!BL17+Consolidação!BO17+Consolidação!BR17+Consolidação!BU17+Consolidação!BX17+Consolidação!CA17+Consolidação!CD17+Consolidação!CG17+Consolidação!CJ17)&gt;0,AV14+BC14+BJ14+BQ14+BX14+CE14+CL14+CS14+CZ14+DG14+DN14+DU14+EB14&lt;Consolidação!AX17+Consolidação!#REF!+Consolidação!BC17+Consolidação!BF17+Consolidação!BI17+Consolidação!BL17+Consolidação!BO17+Consolidação!BR17+Consolidação!BU17+Consolidação!BX17+Consolidação!CA17+Consolidação!CD17+Consolidação!CG17+Consolidação!CJ17,AV14+BC14+BJ14+BQ14+BX14+CE14+CL14+CS14+CZ14+DG14+DN14+DU14+EB14+EI14&gt;Consolidação!AX17+Consolidação!#REF!+Consolidação!BC17+Consolidação!BF17+Consolidação!BI17+Consolidação!BL17+Consolidação!BO17+Consolidação!BR17+Consolidação!BU17+Consolidação!BX17+Consolidação!CA17+Consolidação!CD17+Consolidação!CG17+Consolidação!CJ17),"CONSUMO PARCIAL","SEM PREVISÃO"))))))))))))))))</f>
        <v/>
      </c>
      <c r="EM14" s="311" t="str">
        <f>IF(EL14="","",IF(EL14="SEM PREVISÃO","û",IF(EL14="CONSUMO PARCIAL","û",IF(EK14&lt;EL14+90,"û","ü"))))</f>
        <v/>
      </c>
      <c r="EN14" s="306"/>
      <c r="EO14" s="307"/>
      <c r="EP14" s="308"/>
      <c r="EQ14" s="331"/>
      <c r="ER14" s="310" t="str">
        <f>IF(EO14=0,"",IF(BB14+BI14+BP14+BW14+CD14+CK14+CR14+CY14+DF14+DM14+DT14+EA14+EH14+EO14&lt;=Consolidação!BC17,Consolidação!$H$4,IF(BB14+BI14+BP14+BW14+CD14+CK14+CR14+CY14+DF14+DM14+DT14+EA14+EH14+EO14&lt;=Consolidação!BC17+Consolidação!BF17,Consolidação!$K$4,IF(BB14+BI14+BP14+BW14+CD14+CK14+CR14+CY14+DF14+DM14+DT14+EA14+EH14+EO14&lt;=Consolidação!BC17+Consolidação!BF17+Consolidação!BI17,Consolidação!$N$4,IF(BB14+BI14+BP14+BW14+CD14+CK14+CR14+CY14+DF14+DM14+DT14+EA14+EH14+EO14&lt;=Consolidação!BC17+Consolidação!BF17+Consolidação!BI17+Consolidação!BL17,Consolidação!$Q$4,IF(BB14+BI14+BP14+BW14+CD14+CK14+CR14+CY14+DF14+DM14+DT14+EA14+EH14+EO14&lt;=Consolidação!BC17+Consolidação!BF17+Consolidação!BI17+Consolidação!BL17+Consolidação!BO17,Consolidação!$T$4,IF(BB14+BI14+BP14+BW14+CD14+CK14+CR14+CY14+DF14+DM14+DT14+EA14+EH14+EO14&lt;=Consolidação!BC17+Consolidação!BF17+Consolidação!BI17+Consolidação!BL17+Consolidação!BO17+Consolidação!BR17,Consolidação!$W$4,IF(BB14+BI14+BP14+BW14+CD14+CK14+CR14+CY14+DF14+DM14+DT14+EA14+EH14+EO14&lt;=Consolidação!BC17+Consolidação!BF17+Consolidação!BI17+Consolidação!BL17+Consolidação!BO17+Consolidação!BR17+Consolidação!BU17,Consolidação!$Z$4,IF(BB14+BI14+BP14+BW14+CD14+CK14+CR14+CY14+DF14+DM14+DT14+EA14+EH14+EO14&lt;=Consolidação!BC17+Consolidação!BF17+Consolidação!BI17+Consolidação!BL17+Consolidação!BO17+Consolidação!BR17+Consolidação!BU17+Consolidação!BX17,Consolidação!$AC$4,IF(BB14+BI14+BP14+BW14+CD14+CK14+CR14+CY14+DF14+DM14+DT14+EA14+EH14+EO14&lt;=Consolidação!BC17+Consolidação!BF17+Consolidação!BI17+Consolidação!BL17+Consolidação!BO17+Consolidação!BR17+Consolidação!BU17+Consolidação!BX17+Consolidação!CA17,Consolidação!$AF$4,IF(BB14+BI14+BP14+BW14+CD14+CK14+CR14+CY14+DF14+DM14+DT14+EA14+EH14+EO14&lt;=Consolidação!BC17+Consolidação!BF17+Consolidação!BI17+Consolidação!BL17+Consolidação!BO17+Consolidação!BR17+Consolidação!BU17+Consolidação!BX17+Consolidação!CA17+Consolidação!CD17,Consolidação!$AI$4,IF(BB14+BI14+BP14+BW14+CD14+CK14+CR14+CY14+DF14+DM14+DT14+EA14+EH14+EO14&lt;=Consolidação!BC17+Consolidação!BF17+Consolidação!BI17+Consolidação!BL17+Consolidação!BO17+Consolidação!BR17+Consolidação!BU17+Consolidação!BX17+Consolidação!CA17+Consolidação!CD17+Consolidação!CG17,Consolidação!$AL$4,IF(BB14+BI14+BP14+BW14+CD14+CK14+CR14+CY14+DF14+DM14+DT14+EA14+EH14+EO14&lt;=Consolidação!BC17+Consolidação!BF17+Consolidação!BI17+Consolidação!BL17+Consolidação!BO17+Consolidação!BR17+Consolidação!BU17+Consolidação!BX17+Consolidação!CA17+Consolidação!CD17+Consolidação!CG17+Consolidação!CJ17,Consolidação!$AO$4,IF(BB14+BI14+BP14+BW14+CD14+CK14+CR14+CY14+DF14+DM14+DT14+EA14+EH14+EO14&lt;=Consolidação!BC17+Consolidação!BF17+Consolidação!BI17+Consolidação!BL17+Consolidação!BO17+Consolidação!BR17+Consolidação!BU17+Consolidação!BX17+Consolidação!CA17+Consolidação!CD17+Consolidação!CG17+Consolidação!CJ17+Consolidação!CM17,Consolidação!$AR$4,IF(BB14+BI14+BP14+BW14+CD14+CK14+CR14+CY14+DF14+DM14+DT14+EA14+EH14+EO14&lt;=Consolidação!BC17+Consolidação!BF17+Consolidação!BI17+Consolidação!BL17+Consolidação!BO17+Consolidação!BR17+Consolidação!BU17+Consolidação!BX17+Consolidação!CA17+Consolidação!CD17+Consolidação!CG17+Consolidação!CJ17+Consolidação!CM17+Consolidação!CP17,Consolidação!$AU$4,IF(AND((Consolidação!BC17+Consolidação!BF17+Consolidação!BI17+Consolidação!BL17+Consolidação!BO17+Consolidação!BR17+Consolidação!BU17+Consolidação!BX17+Consolidação!CA17+Consolidação!CD17+Consolidação!CG17+Consolidação!CJ17+Consolidação!CM17+Consolidação!CP17)&gt;0,BB14+BI14+BP14+BW14+CD14+CK14+CR14+CY14+DF14+DM14+DT14+EA14+EH14&lt;Consolidação!BC17+Consolidação!BF17+Consolidação!BI17+Consolidação!BL17+Consolidação!BO17+Consolidação!BR17+Consolidação!BU17+Consolidação!BX17+Consolidação!CA17+Consolidação!CD17+Consolidação!CG17+Consolidação!CJ17+Consolidação!CM17+Consolidação!CP17,BB14+BI14+BP14+BW14+CD14+CK14+CR14+CY14+DF14+DM14+DT14+EA14+EH14+EO14&gt;Consolidação!BC17+Consolidação!BF17+Consolidação!BI17+Consolidação!BL17+Consolidação!BO17+Consolidação!BR17+Consolidação!BU17+Consolidação!BX17+Consolidação!CA17+Consolidação!CD17+Consolidação!CG17+Consolidação!CJ17+Consolidação!CM17+Consolidação!CP17),"CONSUMO PARCIAL","SEM PREVISÃO"))))))))))))))))</f>
        <v/>
      </c>
      <c r="ES14" s="311" t="str">
        <f>IF(ER14="","",IF(ER14="SEM PREVISÃO","û",IF(ER14="CONSUMO PARCIAL","û",IF(EQ14&lt;ER14+90,"û","ü"))))</f>
        <v/>
      </c>
      <c r="ET14" s="306"/>
      <c r="EU14" s="307"/>
      <c r="EV14" s="308"/>
      <c r="EW14" s="331"/>
      <c r="EX14" s="310" t="str">
        <f>IF(EU14=0,"",IF(BH14+BO14+BV14+CC14+CJ14+CQ14+CX14+DE14+DL14+DS14+DZ14+EG14+EN14+EU14&lt;=Consolidação!BI17,Consolidação!$H$4,IF(BH14+BO14+BV14+CC14+CJ14+CQ14+CX14+DE14+DL14+DS14+DZ14+EG14+EN14+EU14&lt;=Consolidação!BI17+Consolidação!BL17,Consolidação!$K$4,IF(BH14+BO14+BV14+CC14+CJ14+CQ14+CX14+DE14+DL14+DS14+DZ14+EG14+EN14+EU14&lt;=Consolidação!BI17+Consolidação!BL17+Consolidação!BO17,Consolidação!$N$4,IF(BH14+BO14+BV14+CC14+CJ14+CQ14+CX14+DE14+DL14+DS14+DZ14+EG14+EN14+EU14&lt;=Consolidação!BI17+Consolidação!BL17+Consolidação!BO17+Consolidação!BR17,Consolidação!$Q$4,IF(BH14+BO14+BV14+CC14+CJ14+CQ14+CX14+DE14+DL14+DS14+DZ14+EG14+EN14+EU14&lt;=Consolidação!BI17+Consolidação!BL17+Consolidação!BO17+Consolidação!BR17+Consolidação!BU17,Consolidação!$T$4,IF(BH14+BO14+BV14+CC14+CJ14+CQ14+CX14+DE14+DL14+DS14+DZ14+EG14+EN14+EU14&lt;=Consolidação!BI17+Consolidação!BL17+Consolidação!BO17+Consolidação!BR17+Consolidação!BU17+Consolidação!BX17,Consolidação!$W$4,IF(BH14+BO14+BV14+CC14+CJ14+CQ14+CX14+DE14+DL14+DS14+DZ14+EG14+EN14+EU14&lt;=Consolidação!BI17+Consolidação!BL17+Consolidação!BO17+Consolidação!BR17+Consolidação!BU17+Consolidação!BX17+Consolidação!CA17,Consolidação!$Z$4,IF(BH14+BO14+BV14+CC14+CJ14+CQ14+CX14+DE14+DL14+DS14+DZ14+EG14+EN14+EU14&lt;=Consolidação!BI17+Consolidação!BL17+Consolidação!BO17+Consolidação!BR17+Consolidação!BU17+Consolidação!BX17+Consolidação!CA17+Consolidação!CD17,Consolidação!$AC$4,IF(BH14+BO14+BV14+CC14+CJ14+CQ14+CX14+DE14+DL14+DS14+DZ14+EG14+EN14+EU14&lt;=Consolidação!BI17+Consolidação!BL17+Consolidação!BO17+Consolidação!BR17+Consolidação!BU17+Consolidação!BX17+Consolidação!CA17+Consolidação!CD17+Consolidação!CG17,Consolidação!$AF$4,IF(BH14+BO14+BV14+CC14+CJ14+CQ14+CX14+DE14+DL14+DS14+DZ14+EG14+EN14+EU14&lt;=Consolidação!BI17+Consolidação!BL17+Consolidação!BO17+Consolidação!BR17+Consolidação!BU17+Consolidação!BX17+Consolidação!CA17+Consolidação!CD17+Consolidação!CG17+Consolidação!CJ17,Consolidação!$AI$4,IF(BH14+BO14+BV14+CC14+CJ14+CQ14+CX14+DE14+DL14+DS14+DZ14+EG14+EN14+EU14&lt;=Consolidação!BI17+Consolidação!BL17+Consolidação!BO17+Consolidação!BR17+Consolidação!BU17+Consolidação!BX17+Consolidação!CA17+Consolidação!CD17+Consolidação!CG17+Consolidação!CJ17+Consolidação!CM17,Consolidação!$AL$4,IF(BH14+BO14+BV14+CC14+CJ14+CQ14+CX14+DE14+DL14+DS14+DZ14+EG14+EN14+EU14&lt;=Consolidação!BI17+Consolidação!BL17+Consolidação!BO17+Consolidação!BR17+Consolidação!BU17+Consolidação!BX17+Consolidação!CA17+Consolidação!CD17+Consolidação!CG17+Consolidação!CJ17+Consolidação!CM17+Consolidação!CP17,Consolidação!$AO$4,IF(BH14+BO14+BV14+CC14+CJ14+CQ14+CX14+DE14+DL14+DS14+DZ14+EG14+EN14+EU14&lt;=Consolidação!BI17+Consolidação!BL17+Consolidação!BO17+Consolidação!BR17+Consolidação!BU17+Consolidação!BX17+Consolidação!CA17+Consolidação!CD17+Consolidação!CG17+Consolidação!CJ17+Consolidação!CM17+Consolidação!CP17+Consolidação!CS17,Consolidação!$AR$4,IF(BH14+BO14+BV14+CC14+CJ14+CQ14+CX14+DE14+DL14+DS14+DZ14+EG14+EN14+EU14&lt;=Consolidação!BI17+Consolidação!BL17+Consolidação!BO17+Consolidação!BR17+Consolidação!BU17+Consolidação!BX17+Consolidação!CA17+Consolidação!CD17+Consolidação!CG17+Consolidação!CJ17+Consolidação!CM17+Consolidação!CP17+Consolidação!CS17+Consolidação!CV17,Consolidação!$AU$4,IF(AND((Consolidação!BI17+Consolidação!BL17+Consolidação!BO17+Consolidação!BR17+Consolidação!BU17+Consolidação!BX17+Consolidação!CA17+Consolidação!CD17+Consolidação!CG17+Consolidação!CJ17+Consolidação!CM17+Consolidação!CP17+Consolidação!CS17+Consolidação!CV17)&gt;0,BH14+BO14+BV14+CC14+CJ14+CQ14+CX14+DE14+DL14+DS14+DZ14+EG14+EN14&lt;Consolidação!BI17+Consolidação!BL17+Consolidação!BO17+Consolidação!BR17+Consolidação!BU17+Consolidação!BX17+Consolidação!CA17+Consolidação!CD17+Consolidação!CG17+Consolidação!CJ17+Consolidação!CM17+Consolidação!CP17+Consolidação!CS17+Consolidação!CV17,BH14+BO14+BV14+CC14+CJ14+CQ14+CX14+DE14+DL14+DS14+DZ14+EG14+EN14+EU14&gt;Consolidação!BI17+Consolidação!BL17+Consolidação!BO17+Consolidação!BR17+Consolidação!BU17+Consolidação!BX17+Consolidação!CA17+Consolidação!CD17+Consolidação!CG17+Consolidação!CJ17+Consolidação!CM17+Consolidação!CP17+Consolidação!CS17+Consolidação!CV17),"CONSUMO PARCIAL","SEM PREVISÃO"))))))))))))))))</f>
        <v/>
      </c>
      <c r="EY14" s="311" t="str">
        <f>IF(EX14="","",IF(EX14="SEM PREVISÃO","û",IF(EX14="CONSUMO PARCIAL","û",IF(EW14&lt;EX14+90,"û","ü"))))</f>
        <v/>
      </c>
      <c r="EZ14" s="306"/>
      <c r="FA14" s="307"/>
      <c r="FB14" s="308"/>
      <c r="FC14" s="331"/>
      <c r="FD14" s="310" t="str">
        <f>IF(FA14=0,"",IF(BN14+BU14+CB14+CI14+CP14+CW14+DD14+DK14+DR14+DY14+EF14+EM14+ET14+FA14&lt;=Consolidação!BO17,Consolidação!$H$4,IF(BN14+BU14+CB14+CI14+CP14+CW14+DD14+DK14+DR14+DY14+EF14+EM14+ET14+FA14&lt;=Consolidação!BO17+Consolidação!BR17,Consolidação!$K$4,IF(BN14+BU14+CB14+CI14+CP14+CW14+DD14+DK14+DR14+DY14+EF14+EM14+ET14+FA14&lt;=Consolidação!BO17+Consolidação!BR17+Consolidação!BU17,Consolidação!$N$4,IF(BN14+BU14+CB14+CI14+CP14+CW14+DD14+DK14+DR14+DY14+EF14+EM14+ET14+FA14&lt;=Consolidação!BO17+Consolidação!BR17+Consolidação!BU17+Consolidação!BX17,Consolidação!$Q$4,IF(BN14+BU14+CB14+CI14+CP14+CW14+DD14+DK14+DR14+DY14+EF14+EM14+ET14+FA14&lt;=Consolidação!BO17+Consolidação!BR17+Consolidação!BU17+Consolidação!BX17+Consolidação!CA17,Consolidação!$T$4,IF(BN14+BU14+CB14+CI14+CP14+CW14+DD14+DK14+DR14+DY14+EF14+EM14+ET14+FA14&lt;=Consolidação!BO17+Consolidação!BR17+Consolidação!BU17+Consolidação!BX17+Consolidação!CA17+Consolidação!CD17,Consolidação!$W$4,IF(BN14+BU14+CB14+CI14+CP14+CW14+DD14+DK14+DR14+DY14+EF14+EM14+ET14+FA14&lt;=Consolidação!BO17+Consolidação!BR17+Consolidação!BU17+Consolidação!BX17+Consolidação!CA17+Consolidação!CD17+Consolidação!CG17,Consolidação!$Z$4,IF(BN14+BU14+CB14+CI14+CP14+CW14+DD14+DK14+DR14+DY14+EF14+EM14+ET14+FA14&lt;=Consolidação!BO17+Consolidação!BR17+Consolidação!BU17+Consolidação!BX17+Consolidação!CA17+Consolidação!CD17+Consolidação!CG17+Consolidação!CJ17,Consolidação!$AC$4,IF(BN14+BU14+CB14+CI14+CP14+CW14+DD14+DK14+DR14+DY14+EF14+EM14+ET14+FA14&lt;=Consolidação!BO17+Consolidação!BR17+Consolidação!BU17+Consolidação!BX17+Consolidação!CA17+Consolidação!CD17+Consolidação!CG17+Consolidação!CJ17+Consolidação!CM17,Consolidação!$AF$4,IF(BN14+BU14+CB14+CI14+CP14+CW14+DD14+DK14+DR14+DY14+EF14+EM14+ET14+FA14&lt;=Consolidação!BO17+Consolidação!BR17+Consolidação!BU17+Consolidação!BX17+Consolidação!CA17+Consolidação!CD17+Consolidação!CG17+Consolidação!CJ17+Consolidação!CM17+Consolidação!CP17,Consolidação!$AI$4,IF(BN14+BU14+CB14+CI14+CP14+CW14+DD14+DK14+DR14+DY14+EF14+EM14+ET14+FA14&lt;=Consolidação!BO17+Consolidação!BR17+Consolidação!BU17+Consolidação!BX17+Consolidação!CA17+Consolidação!CD17+Consolidação!CG17+Consolidação!CJ17+Consolidação!CM17+Consolidação!CP17+Consolidação!CS17,Consolidação!$AL$4,IF(BN14+BU14+CB14+CI14+CP14+CW14+DD14+DK14+DR14+DY14+EF14+EM14+ET14+FA14&lt;=Consolidação!BO17+Consolidação!BR17+Consolidação!BU17+Consolidação!BX17+Consolidação!CA17+Consolidação!CD17+Consolidação!CG17+Consolidação!CJ17+Consolidação!CM17+Consolidação!CP17+Consolidação!CS17+Consolidação!CV17,Consolidação!$AO$4,IF(BN14+BU14+CB14+CI14+CP14+CW14+DD14+DK14+DR14+DY14+EF14+EM14+ET14+FA14&lt;=Consolidação!BO17+Consolidação!BR17+Consolidação!BU17+Consolidação!BX17+Consolidação!CA17+Consolidação!CD17+Consolidação!CG17+Consolidação!CJ17+Consolidação!CM17+Consolidação!CP17+Consolidação!CS17+Consolidação!CV17+Consolidação!CY17,Consolidação!$AR$4,IF(BN14+BU14+CB14+CI14+CP14+CW14+DD14+DK14+DR14+DY14+EF14+EM14+ET14+FA14&lt;=Consolidação!BO17+Consolidação!BR17+Consolidação!BU17+Consolidação!BX17+Consolidação!CA17+Consolidação!CD17+Consolidação!CG17+Consolidação!CJ17+Consolidação!CM17+Consolidação!CP17+Consolidação!CS17+Consolidação!CV17+Consolidação!CY17+Consolidação!DB17,Consolidação!$AU$4,IF(AND((Consolidação!BO17+Consolidação!BR17+Consolidação!BU17+Consolidação!BX17+Consolidação!CA17+Consolidação!CD17+Consolidação!CG17+Consolidação!CJ17+Consolidação!CM17+Consolidação!CP17+Consolidação!CS17+Consolidação!CV17+Consolidação!CY17+Consolidação!DB17)&gt;0,BN14+BU14+CB14+CI14+CP14+CW14+DD14+DK14+DR14+DY14+EF14+EM14+ET14&lt;Consolidação!BO17+Consolidação!BR17+Consolidação!BU17+Consolidação!BX17+Consolidação!CA17+Consolidação!CD17+Consolidação!CG17+Consolidação!CJ17+Consolidação!CM17+Consolidação!CP17+Consolidação!CS17+Consolidação!CV17+Consolidação!CY17+Consolidação!DB17,BN14+BU14+CB14+CI14+CP14+CW14+DD14+DK14+DR14+DY14+EF14+EM14+ET14+FA14&gt;Consolidação!BO17+Consolidação!BR17+Consolidação!BU17+Consolidação!BX17+Consolidação!CA17+Consolidação!CD17+Consolidação!CG17+Consolidação!CJ17+Consolidação!CM17+Consolidação!CP17+Consolidação!CS17+Consolidação!CV17+Consolidação!CY17+Consolidação!DB17),"CONSUMO PARCIAL","SEM PREVISÃO"))))))))))))))))</f>
        <v/>
      </c>
      <c r="FE14" s="311" t="str">
        <f>IF(FD14="","",IF(FD14="SEM PREVISÃO","û",IF(FD14="CONSUMO PARCIAL","û",IF(FC14&lt;FD14+90,"û","ü"))))</f>
        <v/>
      </c>
      <c r="FF14" s="306"/>
      <c r="FG14" s="307"/>
      <c r="FH14" s="308"/>
      <c r="FI14" s="331"/>
      <c r="FJ14" s="310" t="str">
        <f>IF(FG14=0,"",IF(BT14+CA14+CH14+CO14+CV14+DC14+DJ14+DQ14+DX14+EE14+EL14+ES14+EZ14+FG14&lt;=Consolidação!BU17,Consolidação!$H$4,IF(BT14+CA14+CH14+CO14+CV14+DC14+DJ14+DQ14+DX14+EE14+EL14+ES14+EZ14+FG14&lt;=Consolidação!BU17+Consolidação!BX17,Consolidação!$K$4,IF(BT14+CA14+CH14+CO14+CV14+DC14+DJ14+DQ14+DX14+EE14+EL14+ES14+EZ14+FG14&lt;=Consolidação!BU17+Consolidação!BX17+Consolidação!CA17,Consolidação!$N$4,IF(BT14+CA14+CH14+CO14+CV14+DC14+DJ14+DQ14+DX14+EE14+EL14+ES14+EZ14+FG14&lt;=Consolidação!BU17+Consolidação!BX17+Consolidação!CA17+Consolidação!CD17,Consolidação!$Q$4,IF(BT14+CA14+CH14+CO14+CV14+DC14+DJ14+DQ14+DX14+EE14+EL14+ES14+EZ14+FG14&lt;=Consolidação!BU17+Consolidação!BX17+Consolidação!CA17+Consolidação!CD17+Consolidação!CG17,Consolidação!$T$4,IF(BT14+CA14+CH14+CO14+CV14+DC14+DJ14+DQ14+DX14+EE14+EL14+ES14+EZ14+FG14&lt;=Consolidação!BU17+Consolidação!BX17+Consolidação!CA17+Consolidação!CD17+Consolidação!CG17+Consolidação!CJ17,Consolidação!$W$4,IF(BT14+CA14+CH14+CO14+CV14+DC14+DJ14+DQ14+DX14+EE14+EL14+ES14+EZ14+FG14&lt;=Consolidação!BU17+Consolidação!BX17+Consolidação!CA17+Consolidação!CD17+Consolidação!CG17+Consolidação!CJ17+Consolidação!CM17,Consolidação!$Z$4,IF(BT14+CA14+CH14+CO14+CV14+DC14+DJ14+DQ14+DX14+EE14+EL14+ES14+EZ14+FG14&lt;=Consolidação!BU17+Consolidação!BX17+Consolidação!CA17+Consolidação!CD17+Consolidação!CG17+Consolidação!CJ17+Consolidação!CM17+Consolidação!CP17,Consolidação!$AC$4,IF(BT14+CA14+CH14+CO14+CV14+DC14+DJ14+DQ14+DX14+EE14+EL14+ES14+EZ14+FG14&lt;=Consolidação!BU17+Consolidação!BX17+Consolidação!CA17+Consolidação!CD17+Consolidação!CG17+Consolidação!CJ17+Consolidação!CM17+Consolidação!CP17+Consolidação!CS17,Consolidação!$AF$4,IF(BT14+CA14+CH14+CO14+CV14+DC14+DJ14+DQ14+DX14+EE14+EL14+ES14+EZ14+FG14&lt;=Consolidação!BU17+Consolidação!BX17+Consolidação!CA17+Consolidação!CD17+Consolidação!CG17+Consolidação!CJ17+Consolidação!CM17+Consolidação!CP17+Consolidação!CS17+Consolidação!CV17,Consolidação!$AI$4,IF(BT14+CA14+CH14+CO14+CV14+DC14+DJ14+DQ14+DX14+EE14+EL14+ES14+EZ14+FG14&lt;=Consolidação!BU17+Consolidação!BX17+Consolidação!CA17+Consolidação!CD17+Consolidação!CG17+Consolidação!CJ17+Consolidação!CM17+Consolidação!CP17+Consolidação!CS17+Consolidação!CV17+Consolidação!CY17,Consolidação!$AL$4,IF(BT14+CA14+CH14+CO14+CV14+DC14+DJ14+DQ14+DX14+EE14+EL14+ES14+EZ14+FG14&lt;=Consolidação!BU17+Consolidação!BX17+Consolidação!CA17+Consolidação!CD17+Consolidação!CG17+Consolidação!CJ17+Consolidação!CM17+Consolidação!CP17+Consolidação!CS17+Consolidação!CV17+Consolidação!CY17+Consolidação!DB17,Consolidação!$AO$4,IF(BT14+CA14+CH14+CO14+CV14+DC14+DJ14+DQ14+DX14+EE14+EL14+ES14+EZ14+FG14&lt;=Consolidação!BU17+Consolidação!BX17+Consolidação!CA17+Consolidação!CD17+Consolidação!CG17+Consolidação!CJ17+Consolidação!CM17+Consolidação!CP17+Consolidação!CS17+Consolidação!CV17+Consolidação!CY17+Consolidação!DB17+Consolidação!DE17,Consolidação!$AR$4,IF(BT14+CA14+CH14+CO14+CV14+DC14+DJ14+DQ14+DX14+EE14+EL14+ES14+EZ14+FG14&lt;=Consolidação!BU17+Consolidação!BX17+Consolidação!CA17+Consolidação!CD17+Consolidação!CG17+Consolidação!CJ17+Consolidação!CM17+Consolidação!CP17+Consolidação!CS17+Consolidação!CV17+Consolidação!CY17+Consolidação!DB17+Consolidação!DE17+Consolidação!DH17,Consolidação!$AU$4,IF(AND((Consolidação!BU17+Consolidação!BX17+Consolidação!CA17+Consolidação!CD17+Consolidação!CG17+Consolidação!CJ17+Consolidação!CM17+Consolidação!CP17+Consolidação!CS17+Consolidação!CV17+Consolidação!CY17+Consolidação!DB17+Consolidação!DE17+Consolidação!DH17)&gt;0,BT14+CA14+CH14+CO14+CV14+DC14+DJ14+DQ14+DX14+EE14+EL14+ES14+EZ14&lt;Consolidação!BU17+Consolidação!BX17+Consolidação!CA17+Consolidação!CD17+Consolidação!CG17+Consolidação!CJ17+Consolidação!CM17+Consolidação!CP17+Consolidação!CS17+Consolidação!CV17+Consolidação!CY17+Consolidação!DB17+Consolidação!DE17+Consolidação!DH17,BT14+CA14+CH14+CO14+CV14+DC14+DJ14+DQ14+DX14+EE14+EL14+ES14+EZ14+FG14&gt;Consolidação!BU17+Consolidação!BX17+Consolidação!CA17+Consolidação!CD17+Consolidação!CG17+Consolidação!CJ17+Consolidação!CM17+Consolidação!CP17+Consolidação!CS17+Consolidação!CV17+Consolidação!CY17+Consolidação!DB17+Consolidação!DE17+Consolidação!DH17),"CONSUMO PARCIAL","SEM PREVISÃO"))))))))))))))))</f>
        <v/>
      </c>
      <c r="FK14" s="311" t="str">
        <f>IF(FJ14="","",IF(FJ14="SEM PREVISÃO","û",IF(FJ14="CONSUMO PARCIAL","û",IF(FI14&lt;FJ14+90,"û","ü"))))</f>
        <v/>
      </c>
      <c r="FL14" s="558"/>
      <c r="FM14" s="551"/>
      <c r="FN14" s="551"/>
      <c r="FO14" s="551"/>
      <c r="FP14" s="551"/>
      <c r="FQ14" s="575"/>
      <c r="FR14" s="571"/>
      <c r="FS14" s="551"/>
      <c r="FT14" s="551"/>
      <c r="FU14" s="551"/>
      <c r="FV14" s="551"/>
      <c r="FW14" s="551"/>
      <c r="FX14" s="546" t="str">
        <f>IF((Consolidação!C17+Consolidação!E17)=(F14+M14+T14+AA14+AH14+AO14+AV14+BC14+BJ14+BQ14+BX14+CE14+CL14+CS14),"ATUALIZADO","DESATUALIZADO")</f>
        <v>DESATUALIZADO</v>
      </c>
    </row>
    <row r="15" spans="1:180" x14ac:dyDescent="0.3">
      <c r="A15" s="313">
        <v>2016</v>
      </c>
      <c r="B15" s="634"/>
      <c r="C15" s="324" t="s">
        <v>5</v>
      </c>
      <c r="D15" s="321"/>
      <c r="E15" s="270">
        <v>19402</v>
      </c>
      <c r="F15" s="314">
        <v>37.220799999999997</v>
      </c>
      <c r="G15" s="315">
        <v>10.5</v>
      </c>
      <c r="H15" s="316">
        <v>45668</v>
      </c>
      <c r="I15" s="317">
        <f>IF(F15=0,"",IF(F15&lt;=Consolidação!H18,Consolidação!H$4,IF(F15&lt;=Consolidação!H18+Consolidação!K18,Consolidação!K$4,IF(F15&lt;=Consolidação!H18+Consolidação!K18+Consolidação!N18,Consolidação!N$4,IF(F15&lt;=Consolidação!H18+Consolidação!K18+Consolidação!N18+Consolidação!Q18,Consolidação!Q$4,IF(F15&lt;=Consolidação!H18+Consolidação!K18+Consolidação!N18+Consolidação!Q18+Consolidação!T18,Consolidação!T$4,IF(F15&lt;=Consolidação!H18+Consolidação!K18+Consolidação!N18+Consolidação!Q18+Consolidação!T18+Consolidação!W18,Consolidação!W$4,IF(F15&lt;=Consolidação!H18+Consolidação!K18+Consolidação!N18+Consolidação!Q18+Consolidação!T18+Consolidação!W18+Consolidação!Z18,Consolidação!Z$4,IF(F15&lt;=Consolidação!H18+Consolidação!K18+Consolidação!N18+Consolidação!Q18+Consolidação!T18+Consolidação!W18+Consolidação!Z18+Consolidação!AC18,Consolidação!AC$4,IF(F15&lt;=Consolidação!H18+Consolidação!K18+Consolidação!N18+Consolidação!Q18+Consolidação!T18+Consolidação!W18+Consolidação!Z18+Consolidação!AC18+Consolidação!AF18,Consolidação!AF$4,IF(F15&lt;=Consolidação!H18+Consolidação!K18+Consolidação!N18+Consolidação!Q18+Consolidação!T18+Consolidação!W18+Consolidação!Z18+Consolidação!AC18+Consolidação!AF18+Consolidação!AI18,Consolidação!AI$4,IF(F15&lt;=Consolidação!H18+Consolidação!K18+Consolidação!N18+Consolidação!Q18+Consolidação!T18+Consolidação!W18+Consolidação!Z18+Consolidação!AC18+Consolidação!AF18+Consolidação!AI18+Consolidação!AL18,Consolidação!AL$4,IF(F15&lt;=Consolidação!H18+Consolidação!K18+Consolidação!N18+Consolidação!Q18+Consolidação!T18+Consolidação!W18+Consolidação!Z18+Consolidação!AC18+Consolidação!AF18+Consolidação!AI18+Consolidação!AL18+Consolidação!AO18,Consolidação!AO$4,IF(F15&lt;=Consolidação!H18+Consolidação!K18+Consolidação!N18+Consolidação!Q18+Consolidação!T18+Consolidação!W18+Consolidação!Z18+Consolidação!AC18+Consolidação!AF18+Consolidação!AI18+Consolidação!AL18+Consolidação!AO18+Consolidação!AR18,Consolidação!AR$4,IF(F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>45323</v>
      </c>
      <c r="J15" s="318" t="str">
        <f t="shared" ref="J15:J34" si="25">IF(I15="","",IF(I15="SEM PREVISÃO","û",IF(I15="CONSUMO PARCIAL","û",IF(H15&lt;I15+90,"û","ü"))))</f>
        <v>ü</v>
      </c>
      <c r="K15" s="312"/>
      <c r="L15" s="270">
        <v>19457</v>
      </c>
      <c r="M15" s="314">
        <v>350</v>
      </c>
      <c r="N15" s="315">
        <v>10.5</v>
      </c>
      <c r="O15" s="316">
        <v>45782</v>
      </c>
      <c r="P15" s="317">
        <f>IF(M15=0,"",IF(F15+M15&lt;=Consolidação!H18,Consolidação!$H$4,IF(F15+M15&lt;=Consolidação!H18+Consolidação!K18,Consolidação!$K$4,IF(F15+M15&lt;=Consolidação!H18+Consolidação!K18+Consolidação!N18,Consolidação!$N$4,IF(F15+M15&lt;=Consolidação!H18+Consolidação!K18+Consolidação!N18+Consolidação!Q18,Consolidação!$Q$4,IF(F15+M15&lt;=Consolidação!H18+Consolidação!K18+Consolidação!N18+Consolidação!Q18+Consolidação!T18,Consolidação!$T$4,IF(F15+M15&lt;=Consolidação!H18+Consolidação!K18+Consolidação!N18+Consolidação!Q18+Consolidação!T18+Consolidação!W18,Consolidação!$W$4,IF(F15+M15&lt;=Consolidação!H18+Consolidação!K18+Consolidação!N18+Consolidação!Q18+Consolidação!T18+Consolidação!W18+Consolidação!Z18,Consolidação!$Z$4,IF(F15+M15&lt;=Consolidação!H18+Consolidação!K18+Consolidação!N18+Consolidação!Q18+Consolidação!T18+Consolidação!W18+Consolidação!Z18+Consolidação!AC18,Consolidação!$AC$4,IF(F15+M15&lt;=Consolidação!H18+Consolidação!K18+Consolidação!N18+Consolidação!Q18+Consolidação!T18+Consolidação!W18+Consolidação!Z18+Consolidação!AC18+Consolidação!AF18,Consolidação!$AF$4,IF(F15+M15&lt;=Consolidação!H18+Consolidação!K18+Consolidação!N18+Consolidação!Q18+Consolidação!T18+Consolidação!W18+Consolidação!Z18+Consolidação!AC18+Consolidação!AF18+Consolidação!AI18,Consolidação!$AI$4,IF(F15+M15&lt;=Consolidação!H18+Consolidação!K18+Consolidação!N18+Consolidação!Q18+Consolidação!T18+Consolidação!W18+Consolidação!Z18+Consolidação!AC18+Consolidação!AF18+Consolidação!AI18+Consolidação!AL18,Consolidação!$AL$4,IF(F15+M15&lt;=Consolidação!H18+Consolidação!K18+Consolidação!N18+Consolidação!Q18+Consolidação!T18+Consolidação!W18+Consolidação!Z18+Consolidação!AC18+Consolidação!AF18+Consolidação!AI18+Consolidação!AL18+Consolidação!AO18,Consolidação!$AO$4,IF(F15+M15&lt;=Consolidação!H18+Consolidação!K18+Consolidação!N18+Consolidação!Q18+Consolidação!T18+Consolidação!W18+Consolidação!Z18+Consolidação!AC18+Consolidação!AF18+Consolidação!AI18+Consolidação!AL18+Consolidação!AO18+Consolidação!AR18,Consolidação!$AR$4,IF(F15+M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>45413</v>
      </c>
      <c r="Q15" s="318" t="str">
        <f t="shared" ref="Q15:Q34" si="26">IF(P15="","",IF(P15="SEM PREVISÃO","û",IF(P15="CONSUMO PARCIAL","û",IF(O15&lt;P15+90,"û","ü"))))</f>
        <v>ü</v>
      </c>
      <c r="R15" s="312"/>
      <c r="S15" s="270"/>
      <c r="T15" s="314"/>
      <c r="U15" s="315"/>
      <c r="V15" s="316"/>
      <c r="W15" s="317" t="str">
        <f>IF(T15=0,"",IF(F15+M15+T15&lt;=Consolidação!H18,Consolidação!$H$4,IF(F15+M15+T15&lt;=Consolidação!H18+Consolidação!K18,Consolidação!$K$4,IF(F15+M15+T15&lt;=Consolidação!H18+Consolidação!K18+Consolidação!N18,Consolidação!$N$4,IF(F15+M15+T15&lt;=Consolidação!H18+Consolidação!K18+Consolidação!N18+Consolidação!Q18,Consolidação!$Q$4,IF(F15+M15+T15&lt;=Consolidação!H18+Consolidação!K18+Consolidação!N18+Consolidação!Q18+Consolidação!T18,Consolidação!$T$4,IF(F15+M15+T15&lt;=Consolidação!H18+Consolidação!K18+Consolidação!N18+Consolidação!Q18+Consolidação!T18+Consolidação!W18,Consolidação!$W$4,IF(F15+M15+T15&lt;=Consolidação!H18+Consolidação!K18+Consolidação!N18+Consolidação!Q18+Consolidação!T18+Consolidação!W18+Consolidação!Z18,Consolidação!$Z$4,IF(F15+M15+T15&lt;=Consolidação!H18+Consolidação!K18+Consolidação!N18+Consolidação!Q18+Consolidação!T18+Consolidação!W18+Consolidação!Z18+Consolidação!AC18,Consolidação!$AC$4,IF(F15+M15+T15&lt;=Consolidação!H18+Consolidação!K18+Consolidação!N18+Consolidação!Q18+Consolidação!T18+Consolidação!W18+Consolidação!Z18+Consolidação!AC18+Consolidação!AF18,Consolidação!$AF$4,IF(F15+M15+T15&lt;=Consolidação!H18+Consolidação!K18+Consolidação!N18+Consolidação!Q18+Consolidação!T18+Consolidação!W18+Consolidação!Z18+Consolidação!AC18+Consolidação!AF18+Consolidação!AI18,Consolidação!$AI$4,IF(F15+M15+T15&lt;=Consolidação!H18+Consolidação!K18+Consolidação!N18+Consolidação!Q18+Consolidação!T18+Consolidação!W18+Consolidação!Z18+Consolidação!AC18+Consolidação!AF18+Consolidação!AI18+Consolidação!AL18,Consolidação!$AL$4,IF(F15+M15+T15&lt;=Consolidação!H18+Consolidação!K18+Consolidação!N18+Consolidação!Q18+Consolidação!T18+Consolidação!W18+Consolidação!Z18+Consolidação!AC18+Consolidação!AF18+Consolidação!AI18+Consolidação!AL18+Consolidação!AO18,Consolidação!$AO$4,IF(F15+M15+T15&lt;=Consolidação!H18+Consolidação!K18+Consolidação!N18+Consolidação!Q18+Consolidação!T18+Consolidação!W18+Consolidação!Z18+Consolidação!AC18+Consolidação!AF18+Consolidação!AI18+Consolidação!AL18+Consolidação!AO18+Consolidação!AR18,Consolidação!$AR$4,IF(F15+M15+T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+M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+T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/>
      </c>
      <c r="X15" s="318" t="str">
        <f t="shared" ref="X15:X34" si="27">IF(W15="","",IF(W15="SEM PREVISÃO","û",IF(W15="CONSUMO PARCIAL","û",IF(V15&lt;W15+90,"û","ü"))))</f>
        <v/>
      </c>
      <c r="Y15" s="312"/>
      <c r="Z15" s="270"/>
      <c r="AA15" s="314"/>
      <c r="AB15" s="315"/>
      <c r="AC15" s="316"/>
      <c r="AD15" s="317" t="str">
        <f>IF(AA15=0,"",IF(F15+M15+T15+AA15&lt;=Consolidação!H18,Consolidação!$H$4,IF(F15+M15+T15+AA15&lt;=Consolidação!H18+Consolidação!K18,Consolidação!$K$4,IF(F15+M15+T15+AA15&lt;=Consolidação!H18+Consolidação!K18+Consolidação!N18,Consolidação!$N$4,IF(F15+M15+T15+AA15&lt;=Consolidação!H18+Consolidação!K18+Consolidação!N18+Consolidação!Q18,Consolidação!$Q$4,IF(F15+M15+T15+AA15&lt;=Consolidação!H18+Consolidação!K18+Consolidação!N18+Consolidação!Q18+Consolidação!T18,Consolidação!$T$4,IF(F15+M15+T15+AA15&lt;=Consolidação!H18+Consolidação!K18+Consolidação!N18+Consolidação!Q18+Consolidação!T18+Consolidação!W18,Consolidação!$W$4,IF(F15+M15+T15+AA15&lt;=Consolidação!H18+Consolidação!K18+Consolidação!N18+Consolidação!Q18+Consolidação!T18+Consolidação!W18+Consolidação!Z18,Consolidação!$Z$4,IF(F15+M15+T15+AA15&lt;=Consolidação!H18+Consolidação!K18+Consolidação!N18+Consolidação!Q18+Consolidação!T18+Consolidação!W18+Consolidação!Z18+Consolidação!AC18,Consolidação!$AC$4,IF(F15+M15+T15+AA15&lt;=Consolidação!H18+Consolidação!K18+Consolidação!N18+Consolidação!Q18+Consolidação!T18+Consolidação!W18+Consolidação!Z18+Consolidação!AC18+Consolidação!AF18,Consolidação!$AF$4,IF(F15+M15+T15+AA15&lt;=Consolidação!H18+Consolidação!K18+Consolidação!N18+Consolidação!Q18+Consolidação!T18+Consolidação!W18+Consolidação!Z18+Consolidação!AC18+Consolidação!AF18+Consolidação!AI18,Consolidação!$AI$4,IF(F15+M15+T15+AA15&lt;=Consolidação!H18+Consolidação!K18+Consolidação!N18+Consolidação!Q18+Consolidação!T18+Consolidação!W18+Consolidação!Z18+Consolidação!AC18+Consolidação!AF18+Consolidação!AI18+Consolidação!AL18,Consolidação!$AL$4,IF(F15+M15+T15+AA15&lt;=Consolidação!H18+Consolidação!K18+Consolidação!N18+Consolidação!Q18+Consolidação!T18+Consolidação!W18+Consolidação!Z18+Consolidação!AC18+Consolidação!AF18+Consolidação!AI18+Consolidação!AL18+Consolidação!AO18,Consolidação!$AO$4,IF(F15+M15+T15+AA15&lt;=Consolidação!H18+Consolidação!K18+Consolidação!N18+Consolidação!Q18+Consolidação!T18+Consolidação!W18+Consolidação!Z18+Consolidação!AC18+Consolidação!AF18+Consolidação!AI18+Consolidação!AL18+Consolidação!AO18+Consolidação!AR18,Consolidação!AR12,IF(F15+M15+T15+AA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+M15+T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+T15+AA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/>
      </c>
      <c r="AE15" s="318" t="str">
        <f t="shared" ref="AE15:AE34" si="28">IF(AD15="","",IF(AD15="SEM PREVISÃO","û",IF(AD15="CONSUMO PARCIAL","û",IF(AC15&lt;AD15+90,"û","ü"))))</f>
        <v/>
      </c>
      <c r="AF15" s="312"/>
      <c r="AG15" s="270"/>
      <c r="AH15" s="314"/>
      <c r="AI15" s="315"/>
      <c r="AJ15" s="316"/>
      <c r="AK15" s="317" t="str">
        <f>IF(AH15=0,"",IF(F15+M15+T15+AA15+AH15&lt;=Consolidação!H18,Consolidação!$H$4,IF(F15+M15+T15+AA15+AH15&lt;=Consolidação!H18+Consolidação!K18,Consolidação!$K$4,IF(F15+M15+T15+AA15+AH15&lt;=Consolidação!H18+Consolidação!K18+Consolidação!N18,Consolidação!$N$4,IF(F15+M15+T15+AA15+AH15&lt;=Consolidação!H18+Consolidação!K18+Consolidação!N18+Consolidação!Q18,Consolidação!$Q$4,IF(F15+M15+T15+AA15+AH15&lt;=Consolidação!H18+Consolidação!K18+Consolidação!N18+Consolidação!Q18+Consolidação!T18,Consolidação!$T$4,IF(F15+M15+T15+AA15+AH15&lt;=Consolidação!H18+Consolidação!K18+Consolidação!N18+Consolidação!Q18+Consolidação!T18+Consolidação!W18,Consolidação!$W$4,IF(F15+M15+T15+AA15+AH15&lt;=Consolidação!H18+Consolidação!K18+Consolidação!N18+Consolidação!Q18+Consolidação!T18+Consolidação!W18+Consolidação!Z18,Consolidação!$Z$4,IF(F15+M15+T15+AA15+AH15&lt;=Consolidação!H18+Consolidação!K18+Consolidação!N18+Consolidação!Q18+Consolidação!T18+Consolidação!W18+Consolidação!Z18+Consolidação!AC18,Consolidação!$AC$4,IF(F15+M15+T15+AA15+AH15&lt;=Consolidação!H18+Consolidação!K18+Consolidação!N18+Consolidação!Q18+Consolidação!T18+Consolidação!W18+Consolidação!Z18+Consolidação!AC18+Consolidação!AF18,Consolidação!$AF$4,IF(F15+M15+T15+AA15+AH15&lt;=Consolidação!H18+Consolidação!K18+Consolidação!N18+Consolidação!Q18+Consolidação!T18+Consolidação!W18+Consolidação!Z18+Consolidação!AC18+Consolidação!AF18+Consolidação!AI18,Consolidação!$AI$4,IF(F15+M15+T15+AA15+AH15&lt;=Consolidação!H18+Consolidação!K18+Consolidação!N18+Consolidação!Q18+Consolidação!T18+Consolidação!W18+Consolidação!Z18+Consolidação!AC18+Consolidação!AF18+Consolidação!AI18+Consolidação!AL18,Consolidação!$AL$4,IF(F15+M15+T15+AA15+AH15&lt;=Consolidação!H18+Consolidação!K18+Consolidação!N18+Consolidação!Q18+Consolidação!T18+Consolidação!W18+Consolidação!Z18+Consolidação!AC18+Consolidação!AF18+Consolidação!AI18+Consolidação!AL18+Consolidação!AO18,Consolidação!$AO$4,IF(F15+M15+T15+AA15+AH15&lt;=Consolidação!H18+Consolidação!K18+Consolidação!N18+Consolidação!Q18+Consolidação!T18+Consolidação!W18+Consolidação!Z18+Consolidação!AC18+Consolidação!AF18+Consolidação!AI18+Consolidação!AL18+Consolidação!AO18+Consolidação!AR18,Consolidação!$AR$4,IF(F15+M15+T15+AA15+AH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+M15+T15+AA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+T15+AA15+AH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/>
      </c>
      <c r="AL15" s="318" t="str">
        <f t="shared" ref="AL15:AL34" si="29">IF(AK15="","",IF(AK15="SEM PREVISÃO","û",IF(AK15="CONSUMO PARCIAL","û",IF(AJ15&lt;AK15+90,"û","ü"))))</f>
        <v/>
      </c>
      <c r="AM15" s="312"/>
      <c r="AN15" s="270"/>
      <c r="AO15" s="314"/>
      <c r="AP15" s="315"/>
      <c r="AQ15" s="332"/>
      <c r="AR15" s="317" t="str">
        <f>IF(AO15=0,"",IF(F15+M15+T15+AA15+AH15+AO15&lt;=Consolidação!H18,Consolidação!$H$4,IF(F15+M15+T15+AA15+AH15+AO15&lt;=Consolidação!H18+Consolidação!K18,Consolidação!$K$4,IF(F15+M15+T15+AA15+AH15+AO15&lt;=Consolidação!H18+Consolidação!K18+Consolidação!N18,Consolidação!$N$4,IF(F15+M15+T15+AA15+AH15+AO15&lt;=Consolidação!H18+Consolidação!K18+Consolidação!N18+Consolidação!Q18,Consolidação!$Q$4,IF(F15+M15+T15+AA15+AH15+AO15&lt;=Consolidação!H18+Consolidação!K18+Consolidação!N18+Consolidação!Q18+Consolidação!T18,Consolidação!$T$4,IF(F15+M15+T15+AA15+AH15+AO15&lt;=Consolidação!H18+Consolidação!K18+Consolidação!N18+Consolidação!Q18+Consolidação!T18+Consolidação!W18,Consolidação!$W$4,IF(F15+M15+T15+AA15+AH15+AO15&lt;=Consolidação!H18+Consolidação!K18+Consolidação!N18+Consolidação!Q18+Consolidação!T18+Consolidação!W18+Consolidação!Z18,Consolidação!$Z$4,IF(F15+M15+T15+AA15+AH15+AO15&lt;=Consolidação!H18+Consolidação!K18+Consolidação!N18+Consolidação!Q18+Consolidação!T18+Consolidação!W18+Consolidação!Z18+Consolidação!AC18,Consolidação!$AC$4,IF(F15+M15+T15+AA15+AH15+AO15&lt;=Consolidação!H18+Consolidação!K18+Consolidação!N18+Consolidação!Q18+Consolidação!T18+Consolidação!W18+Consolidação!Z18+Consolidação!AC18+Consolidação!AF18,Consolidação!$AF$4,IF(F15+M15+T15+AA15+AH15+AO15&lt;=Consolidação!H18+Consolidação!K18+Consolidação!N18+Consolidação!Q18+Consolidação!T18+Consolidação!W18+Consolidação!Z18+Consolidação!AC18+Consolidação!AF18+Consolidação!AI18,Consolidação!$AI$4,IF(F15+M15+T15+AA15+AH15+AO15&lt;=Consolidação!H18+Consolidação!K18+Consolidação!N18+Consolidação!Q18+Consolidação!T18+Consolidação!W18+Consolidação!Z18+Consolidação!AC18+Consolidação!AF18+Consolidação!AI18+Consolidação!AL18,Consolidação!$AL$4,IF(F15+M15+T15+AA15+AH15+AO15&lt;=Consolidação!H18+Consolidação!K18+Consolidação!N18+Consolidação!Q18+Consolidação!T18+Consolidação!W18+Consolidação!Z18+Consolidação!AC18+Consolidação!AF18+Consolidação!AI18+Consolidação!AL18+Consolidação!AO18,Consolidação!$AO$4,IF(F15+M15+T15+AA15+AH15+AO15&lt;=Consolidação!H18+Consolidação!K18+Consolidação!N18+Consolidação!Q18+Consolidação!T18+Consolidação!W18+Consolidação!Z18+Consolidação!AC18+Consolidação!AF18+Consolidação!AI18+Consolidação!AL18+Consolidação!AO18+Consolidação!AR18,Consolidação!$AR$4,IF(F15+M15+T15+AA15+AH15+AO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+M15+T15+AA15+AH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+T15+AA15+AH15+AO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/>
      </c>
      <c r="AS15" s="318" t="str">
        <f t="shared" ref="AS15:AS34" si="30">IF(AR15="","",IF(AR15="SEM PREVISÃO","û",IF(AR15="CONSUMO PARCIAL","û",IF(AQ15&lt;AR15+90,"û","ü"))))</f>
        <v/>
      </c>
      <c r="AT15" s="312"/>
      <c r="AU15" s="270"/>
      <c r="AV15" s="314"/>
      <c r="AW15" s="315"/>
      <c r="AX15" s="332"/>
      <c r="AY15" s="317" t="str">
        <f>IF(AV15=0,"",IF(F15+M15+T15+AA15+AH15+AO15+AV15&lt;=Consolidação!H18,Consolidação!$H$4,IF(F15+M15+T15+AA15+AH15+AO15+AV15&lt;=Consolidação!H18+Consolidação!K18,Consolidação!$K$4,IF(F15+M15+T15+AA15+AH15+AO15+AV15&lt;=Consolidação!H18+Consolidação!K18+Consolidação!N18,Consolidação!$N$4,IF(F15+M15+T15+AA15+AH15+AO15+AV15&lt;=Consolidação!H18+Consolidação!K18+Consolidação!N18+Consolidação!Q18,Consolidação!$Q$4,IF(F15+M15+T15+AA15+AH15+AO15+AV15&lt;=Consolidação!H18+Consolidação!K18+Consolidação!N18+Consolidação!Q18+Consolidação!T18,Consolidação!$T$4,IF(F15+M15+T15+AA15+AH15+AO15+AV15&lt;=Consolidação!H18+Consolidação!K18+Consolidação!N18+Consolidação!Q18+Consolidação!T18+Consolidação!W18,Consolidação!$W$4,IF(F15+M15+T15+AA15+AH15+AO15+AV15&lt;=Consolidação!H18+Consolidação!K18+Consolidação!N18+Consolidação!Q18+Consolidação!T18+Consolidação!W18+Consolidação!Z18,Consolidação!$Z$4,IF(F15+M15+T15+AA15+AH15+AO15+AV15&lt;=Consolidação!H18+Consolidação!K18+Consolidação!N18+Consolidação!Q18+Consolidação!T18+Consolidação!W18+Consolidação!Z18+Consolidação!AC18,Consolidação!$AC$4,IF(F15+M15+T15+AA15+AH15+AO15+AV15&lt;=Consolidação!H18+Consolidação!K18+Consolidação!N18+Consolidação!Q18+Consolidação!T18+Consolidação!W18+Consolidação!Z18+Consolidação!AC18+Consolidação!AF18,Consolidação!$AF$4,IF(F15+M15+T15+AA15+AH15+AO15+AV15&lt;=Consolidação!H18+Consolidação!K18+Consolidação!N18+Consolidação!Q18+Consolidação!T18+Consolidação!W18+Consolidação!Z18+Consolidação!AC18+Consolidação!AF18+Consolidação!AI18,Consolidação!$AI$4,IF(F15+M15+T15+AA15+AH15+AO15+AV15&lt;=Consolidação!H18+Consolidação!K18+Consolidação!N18+Consolidação!Q18+Consolidação!T18+Consolidação!W18+Consolidação!Z18+Consolidação!AC18+Consolidação!AF18+Consolidação!AI18+Consolidação!AL18,Consolidação!$AL$4,IF(F15+M15+T15+AA15+AH15+AO15+AV15&lt;=Consolidação!H18+Consolidação!K18+Consolidação!N18+Consolidação!Q18+Consolidação!T18+Consolidação!W18+Consolidação!Z18+Consolidação!AC18+Consolidação!AF18+Consolidação!AI18+Consolidação!AL18+Consolidação!AO18,Consolidação!$AO$4,IF(F15+M15+T15+AA15+AH15+AO15+AV15&lt;=Consolidação!H18+Consolidação!K18+Consolidação!N18+Consolidação!Q18+Consolidação!T18+Consolidação!W18+Consolidação!Z18+Consolidação!AC18+Consolidação!AF18+Consolidação!AI18+Consolidação!AL18+Consolidação!AO18+Consolidação!AR18,Consolidação!$AR$4,IF(F15+M15+T15+AA15+AH15+AO15+AV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+M15+T15+AA15+AH15+AO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+T15+AA15+AH15+AO15+AV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/>
      </c>
      <c r="AZ15" s="318" t="str">
        <f t="shared" ref="AZ15:AZ34" si="31">IF(AY15="","",IF(AY15="SEM PREVISÃO","û",IF(AY15="CONSUMO PARCIAL","û",IF(AX15&lt;AY15+90,"û","ü"))))</f>
        <v/>
      </c>
      <c r="BA15" s="312"/>
      <c r="BB15" s="270"/>
      <c r="BC15" s="314"/>
      <c r="BD15" s="315"/>
      <c r="BE15" s="332"/>
      <c r="BF15" s="317" t="str">
        <f>IF(BC15=0,"",IF(F15+M15+T15+AA15+AH15+AO15+AV15+BC15&lt;=Consolidação!H18,Consolidação!$H$4,IF(F15+M15+T15+AA15+AH15+AO15+AV15+BC15&lt;=Consolidação!H18+Consolidação!K18,Consolidação!$K$4,IF(F15+M15+T15+AA15+AH15+AO15+AV15+BC15&lt;=Consolidação!H18+Consolidação!K18+Consolidação!N18,Consolidação!$N$4,IF(F15+M15+T15+AA15+AH15+AO15+AV15+BC15&lt;=Consolidação!H18+Consolidação!K18+Consolidação!N18+Consolidação!Q18,Consolidação!$Q$4,IF(F15+M15+T15+AA15+AH15+AO15+AV15+BC15&lt;=Consolidação!H18+Consolidação!K18+Consolidação!N18+Consolidação!Q18+Consolidação!T18,Consolidação!$T$4,IF(F15+M15+T15+AA15+AH15+AO15+AV15+BC15&lt;=Consolidação!H18+Consolidação!K18+Consolidação!N18+Consolidação!Q18+Consolidação!T18+Consolidação!W18,Consolidação!$W$4,IF(F15+M15+T15+AA15+AH15+AO15+AV15+BC15&lt;=Consolidação!H18+Consolidação!K18+Consolidação!N18+Consolidação!Q18+Consolidação!T18+Consolidação!W18+Consolidação!Z18,Consolidação!$Z$4,IF(F15+M15+T15+AA15+AH15+AO15+AV15+BC15&lt;=Consolidação!H18+Consolidação!K18+Consolidação!N18+Consolidação!Q18+Consolidação!T18+Consolidação!W18+Consolidação!Z18+Consolidação!AC18,Consolidação!$AC$4,IF(F15+M15+T15+AA15+AH15+AO15+AV15+BC15&lt;=Consolidação!H18+Consolidação!K18+Consolidação!N18+Consolidação!Q18+Consolidação!T18+Consolidação!W18+Consolidação!Z18+Consolidação!AC18+Consolidação!AF18,Consolidação!$AF$4,IF(F15+M15+T15+AA15+AH15+AO15+AV15+BC15&lt;=Consolidação!H18+Consolidação!K18+Consolidação!N18+Consolidação!Q18+Consolidação!T18+Consolidação!W18+Consolidação!Z18+Consolidação!AC18+Consolidação!AF18+Consolidação!AI18,Consolidação!$AI$4,IF(F15+M15+T15+AA15+AH15+AO15+AV15+BC15&lt;=Consolidação!H18+Consolidação!K18+Consolidação!N18+Consolidação!Q18+Consolidação!T18+Consolidação!W18+Consolidação!Z18+Consolidação!AC18+Consolidação!AF18+Consolidação!AI18+Consolidação!AL18,Consolidação!$AL$4,IF(F15+M15+T15+AA15+AH15+AO15+AV15+BC15&lt;=Consolidação!H18+Consolidação!K18+Consolidação!N18+Consolidação!Q18+Consolidação!T18+Consolidação!W18+Consolidação!Z18+Consolidação!AC18+Consolidação!AF18+Consolidação!AI18+Consolidação!AL18+Consolidação!AO18,Consolidação!$AO$4,IF(F15+M15+T15+AA15+AH15+AO15+AV15+BC15&lt;=Consolidação!H18+Consolidação!K18+Consolidação!N18+Consolidação!Q18+Consolidação!T18+Consolidação!W18+Consolidação!Z18+Consolidação!AC18+Consolidação!AF18+Consolidação!AI18+Consolidação!AL18+Consolidação!AO18+Consolidação!AR18,Consolidação!$AR$4,IF(F15+M15+T15+AA15+AH15+AO15+AV15+BC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+M15+T15+AA15+AH15+AO15+AV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+T15+AA15+AH15+AO15+AV15+BC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/>
      </c>
      <c r="BG15" s="318" t="str">
        <f t="shared" ref="BG15:BG34" si="32">IF(BF15="","",IF(BF15="SEM PREVISÃO","û",IF(BF15="CONSUMO PARCIAL","û",IF(BE15&lt;BF15+90,"û","ü"))))</f>
        <v/>
      </c>
      <c r="BH15" s="312"/>
      <c r="BI15" s="270"/>
      <c r="BJ15" s="314"/>
      <c r="BK15" s="315"/>
      <c r="BL15" s="332"/>
      <c r="BM15" s="317" t="str">
        <f>IF(BJ15=0,"",IF(F15+M15+T15+AA15+AH15+AO15+AV15+BC15+BJ15&lt;=Consolidação!H18,Consolidação!$H$4,IF(F15+M15+T15+AA15+AH15+AO15+AV15+BC15+BJ15&lt;=Consolidação!H18+Consolidação!K18,Consolidação!$K$4,IF(F15+M15+T15+AA15+AH15+AO15+AV15+BC15+BJ15&lt;=Consolidação!H18+Consolidação!K18+Consolidação!N18,Consolidação!$N$4,IF(F15+M15+T15+AA15+AH15+AO15+AV15+BC15+BJ15&lt;=Consolidação!H18+Consolidação!K18+Consolidação!N18+Consolidação!Q18,Consolidação!$Q$4,IF(F15+M15+T15+AA15+AH15+AO15+AV15+BC15+BJ15&lt;=Consolidação!H18+Consolidação!K18+Consolidação!N18+Consolidação!Q18+Consolidação!T18,Consolidação!$T$4,IF(F15+M15+T15+AA15+AH15+AO15+AV15+BC15+BJ15&lt;=Consolidação!H18+Consolidação!K18+Consolidação!N18+Consolidação!Q18+Consolidação!T18+Consolidação!W18,Consolidação!$W$4,IF(F15+M15+T15+AA15+AH15+AO15+AV15+BC15+BJ15&lt;=Consolidação!H18+Consolidação!K18+Consolidação!N18+Consolidação!Q18+Consolidação!T18+Consolidação!W18+Consolidação!Z18,Consolidação!$Z$4,IF(F15+M15+T15+AA15+AH15+AO15+AV15+BC15+BJ15&lt;=Consolidação!H18+Consolidação!K18+Consolidação!N18+Consolidação!Q18+Consolidação!T18+Consolidação!W18+Consolidação!Z18+Consolidação!AC18,Consolidação!$AC$4,IF(F15+M15+T15+AA15+AH15+AO15+AV15+BC15+BJ15&lt;=Consolidação!H18+Consolidação!K18+Consolidação!N18+Consolidação!Q18+Consolidação!T18+Consolidação!W18+Consolidação!Z18+Consolidação!AC18+Consolidação!AF18,Consolidação!$AF$4,IF(F15+M15+T15+AA15+AH15+AO15+AV15+BC15+BJ15&lt;=Consolidação!H18+Consolidação!K18+Consolidação!N18+Consolidação!Q18+Consolidação!T18+Consolidação!W18+Consolidação!Z18+Consolidação!AC18+Consolidação!AF18+Consolidação!AI18,Consolidação!$AI$4,IF(F15+M15+T15+AA15+AH15+AO15+AV15+BC15+BJ15&lt;=Consolidação!H18+Consolidação!K18+Consolidação!N18+Consolidação!Q18+Consolidação!T18+Consolidação!W18+Consolidação!Z18+Consolidação!AC18+Consolidação!AF18+Consolidação!AI18+Consolidação!AL18,Consolidação!$AL$4,IF(F15+M15+T15+AA15+AH15+AO15+AV15+BC15+BJ15&lt;=Consolidação!H18+Consolidação!K18+Consolidação!N18+Consolidação!Q18+Consolidação!T18+Consolidação!W18+Consolidação!Z18+Consolidação!AC18+Consolidação!AF18+Consolidação!AI18+Consolidação!AL18+Consolidação!AO18,Consolidação!$AO$4,IF(F15+M15+T15+AA15+AH15+AO15+AV15+BC15+BJ15&lt;=Consolidação!H18+Consolidação!K18+Consolidação!N18+Consolidação!Q18+Consolidação!T18+Consolidação!W18+Consolidação!Z18+Consolidação!AC18+Consolidação!AF18+Consolidação!AI18+Consolidação!AL18+Consolidação!AO18+Consolidação!AR18,Consolidação!$AR$4,IF(F15+M15+T15+AA15+AH15+AO15+AV15+BC15+BJ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+M15+T15+AA15+AH15+AO15+AV15+BC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+T15+AA15+AH15+AO15+AV15+BC15+BJ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/>
      </c>
      <c r="BN15" s="333" t="str">
        <f t="shared" ref="BN15:BN34" si="33">IF(BM15="","",IF(BM15="SEM PREVISÃO","û",IF(BM15="CONSUMO PARCIAL","û",IF(BL15&lt;BM15+90,"û","ü"))))</f>
        <v/>
      </c>
      <c r="BO15" s="312"/>
      <c r="BP15" s="270"/>
      <c r="BQ15" s="314"/>
      <c r="BR15" s="315"/>
      <c r="BS15" s="332"/>
      <c r="BT15" s="317" t="str">
        <f>IF(BQ15=0,"",IF(F15+M15+T15+AA15+AH15+AO15+AV15+BC15+BJ15+BQ15&lt;=Consolidação!H18,Consolidação!$H$4,IF(F15+M15+T15+AA15+AH15+AO15+AV15+BC15+BJ15+BQ15&lt;=Consolidação!H18+Consolidação!K18,Consolidação!$K$4,IF(F15+M15+T15+AA15+AH15+AO15+AV15+BC15+BJ15+BQ15&lt;=Consolidação!H18+Consolidação!K18+Consolidação!N18,Consolidação!$N$4,IF(F15+M15+T15+AA15+AH15+AO15+AV15+BC15+BJ15+BQ15&lt;=Consolidação!H18+Consolidação!K18+Consolidação!N18+Consolidação!Q18,Consolidação!$Q$4,IF(F15+M15+T15+AA15+AH15+AO15+AV15+BC15+BJ15+BQ15&lt;=Consolidação!H18+Consolidação!K18+Consolidação!N18+Consolidação!Q18+Consolidação!T18,Consolidação!$T$4,IF(F15+M15+T15+AA15+AH15+AO15+AV15+BC15+BJ15+BQ15&lt;=Consolidação!H18+Consolidação!K18+Consolidação!N18+Consolidação!Q18+Consolidação!T18+Consolidação!W18,Consolidação!$W$4,IF(F15+M15+T15+AA15+AH15+AO15+AV15+BC15+BJ15+BQ15&lt;=Consolidação!H18+Consolidação!K18+Consolidação!N18+Consolidação!Q18+Consolidação!T18+Consolidação!W18+Consolidação!Z18,Consolidação!$Z$4,IF(F15+M15+T15+AA15+AH15+AO15+AV15+BC15+BJ15+BQ15&lt;=Consolidação!H18+Consolidação!K18+Consolidação!N18+Consolidação!Q18+Consolidação!T18+Consolidação!W18+Consolidação!Z18+Consolidação!AC18,Consolidação!$AC$4,IF(F15+M15+T15+AA15+AH15+AO15+AV15+BC15+BJ15+BQ15&lt;=Consolidação!H18+Consolidação!K18+Consolidação!N18+Consolidação!Q18+Consolidação!T18+Consolidação!W18+Consolidação!Z18+Consolidação!AC18+Consolidação!AF18,Consolidação!$AF$4,IF(F15+M15+T15+AA15+AH15+AO15+AV15+BC15+BJ15+BQ15&lt;=Consolidação!H18+Consolidação!K18+Consolidação!N18+Consolidação!Q18+Consolidação!T18+Consolidação!W18+Consolidação!Z18+Consolidação!AC18+Consolidação!AF18+Consolidação!AI18,Consolidação!$AI$4,IF(F15+M15+T15+AA15+AH15+AO15+AV15+BC15+BJ15+BQ15&lt;=Consolidação!H18+Consolidação!K18+Consolidação!N18+Consolidação!Q18+Consolidação!T18+Consolidação!W18+Consolidação!Z18+Consolidação!AC18+Consolidação!AF18+Consolidação!AI18+Consolidação!AL18,Consolidação!$AL$4,IF(F15+M15+T15+AA15+AH15+AO15+AV15+BC15+BJ15+BQ15&lt;=Consolidação!H18+Consolidação!K18+Consolidação!N18+Consolidação!Q18+Consolidação!T18+Consolidação!W18+Consolidação!Z18+Consolidação!AC18+Consolidação!AF18+Consolidação!AI18+Consolidação!AL18+Consolidação!AO18,Consolidação!$AO$4,IF(F15+M15+T15+AA15+AH15+AO15+AV15+BC15+BJ15+BQ15&lt;=Consolidação!H18+Consolidação!K18+Consolidação!N18+Consolidação!Q18+Consolidação!T18+Consolidação!W18+Consolidação!Z18+Consolidação!AC18+Consolidação!AF18+Consolidação!AI18+Consolidação!AL18+Consolidação!AO18+Consolidação!AR18,Consolidação!$AR$4,IF(F15+M15+T15+AA15+AH15+AO15+AV15+BC15+BJ15+BQ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+M15+T15+AA15+AH15+AO15+AV15+BC15+BJ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+T15+AA15+AH15+AO15+AV15+BC15+BJ15+BQ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/>
      </c>
      <c r="BU15" s="318" t="str">
        <f t="shared" ref="BU15:BU34" si="34">IF(BT15="","",IF(BT15="SEM PREVISÃO","û",IF(BT15="CONSUMO PARCIAL","û",IF(BS15&lt;BT15+90,"û","ü"))))</f>
        <v/>
      </c>
      <c r="BV15" s="312"/>
      <c r="BW15" s="270"/>
      <c r="BX15" s="314"/>
      <c r="BY15" s="315"/>
      <c r="BZ15" s="332"/>
      <c r="CA15" s="317" t="str">
        <f>IF(BX15=0,"",IF(F15+M15+T15+AA15+AH15+AO15+AV15+BC15+BJ15+BQ15+BX15&lt;=Consolidação!H18,Consolidação!$H$4,IF(F15+M15+T15+AA15+AH15+AO15+AV15+BC15+BJ15+BQ15+BX15&lt;=Consolidação!H18+Consolidação!K18,Consolidação!$K$4,IF(F15+M15+T15+AA15+AH15+AO15+AV15+BC15+BJ15+BQ15+BX15&lt;=Consolidação!H18+Consolidação!K18+Consolidação!N18,Consolidação!$N$4,IF(F15+M15+T15+AA15+AH15+AO15+AV15+BC15+BJ15+BQ15+BX15&lt;=Consolidação!H18+Consolidação!K18+Consolidação!N18+Consolidação!Q18,Consolidação!$Q$4,IF(F15+M15+T15+AA15+AH15+AO15+AV15+BC15+BJ15+BQ15+BX15&lt;=Consolidação!H18+Consolidação!K18+Consolidação!N18+Consolidação!Q18+Consolidação!T18,Consolidação!$T$4,IF(F15+M15+T15+AA15+AH15+AO15+AV15+BC15+BJ15+BQ15+BX15&lt;=Consolidação!H18+Consolidação!K18+Consolidação!N18+Consolidação!Q18+Consolidação!T18+Consolidação!W18,Consolidação!$W$4,IF(F15+M15+T15+AA15+AH15+AO15+AV15+BC15+BJ15+BQ15+BX15&lt;=Consolidação!H18+Consolidação!K18+Consolidação!N18+Consolidação!Q18+Consolidação!T18+Consolidação!W18+Consolidação!Z18,Consolidação!$Z$4,IF(F15+M15+T15+AA15+AH15+AO15+AV15+BC15+BJ15+BQ15+BX15&lt;=Consolidação!H18+Consolidação!K18+Consolidação!N18+Consolidação!Q18+Consolidação!T18+Consolidação!W18+Consolidação!Z18+Consolidação!AC18,Consolidação!$AC$4,IF(F15+M15+T15+AA15+AH15+AO15+AV15+BC15+BJ15+BQ15+BX15&lt;=Consolidação!H18+Consolidação!K18+Consolidação!N18+Consolidação!Q18+Consolidação!T18+Consolidação!W18+Consolidação!Z18+Consolidação!AC18+Consolidação!AF18,Consolidação!$AF$4,IF(F15+M15+T15+AA15+AH15+AO15+AV15+BC15+BJ15+BQ15+BX15&lt;=Consolidação!H18+Consolidação!K18+Consolidação!N18+Consolidação!Q18+Consolidação!T18+Consolidação!W18+Consolidação!Z18+Consolidação!AC18+Consolidação!AF18+Consolidação!AI18,Consolidação!$AI$4,IF(F15+M15+T15+AA15+AH15+AO15+AV15+BC15+BJ15+BQ15+BX15&lt;=Consolidação!H18+Consolidação!K18+Consolidação!N18+Consolidação!Q18+Consolidação!T18+Consolidação!W18+Consolidação!Z18+Consolidação!AC18+Consolidação!AF18+Consolidação!AI18+Consolidação!AL18,Consolidação!$AL$4,IF(F15+M15+T15+AA15+AH15+AO15+AV15+BC15+BJ15+BQ15+BX15&lt;=Consolidação!H18+Consolidação!K18+Consolidação!N18+Consolidação!Q18+Consolidação!T18+Consolidação!W18+Consolidação!Z18+Consolidação!AC18+Consolidação!AF18+Consolidação!AI18+Consolidação!AL18+Consolidação!AO18,Consolidação!$AO$4,IF(F15+M15+T15+AA15+AH15+AO15+AV15+BC15+BJ15+BQ15+BX15&lt;=Consolidação!H18+Consolidação!K18+Consolidação!N18+Consolidação!Q18+Consolidação!T18+Consolidação!W18+Consolidação!Z18+Consolidação!AC18+Consolidação!AF18+Consolidação!AI18+Consolidação!AL18+Consolidação!AO18+Consolidação!AR18,Consolidação!$AR$4,IF(F15+M15+T15+AA15+AH15+AO15+AV15+BC15+BJ15+BQ15+BX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+M15+T15+AA15+AH15+AO15+AV15+BC15+BJ15+BQ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+T15+AA15+AH15+AO15+AV15+BC15+BJ15+BQ15+BX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/>
      </c>
      <c r="CB15" s="318" t="str">
        <f t="shared" ref="CB15:CB34" si="35">IF(CA15="","",IF(CA15="SEM PREVISÃO","û",IF(CA15="CONSUMO PARCIAL","û",IF(BZ15&lt;CA15+90,"û","ü"))))</f>
        <v/>
      </c>
      <c r="CC15" s="312"/>
      <c r="CD15" s="270"/>
      <c r="CE15" s="314"/>
      <c r="CF15" s="315"/>
      <c r="CG15" s="332"/>
      <c r="CH15" s="317" t="str">
        <f>IF(CE15=0,"",IF(F15+M15+T15+AA15+AH15+AO15+AV15+BC15+BJ15+BQ15+BX15+CE15&lt;=Consolidação!H18,Consolidação!$H$4,IF(F15+M15+T15+AA15+AH15+AO15+AV15+BC15+BJ15+BQ15+BX15+CE15&lt;=Consolidação!H18+Consolidação!K18,Consolidação!$K$4,IF(F15+M15+T15+AA15+AH15+AO15+AV15+BC15+BJ15+BQ15+BX15+CE15&lt;=Consolidação!H18+Consolidação!K18+Consolidação!N18,Consolidação!$N$4,IF(F15+M15+T15+AA15+AH15+AO15+AV15+BC15+BJ15+BQ15+BX15+CE15&lt;=Consolidação!H18+Consolidação!K18+Consolidação!N18+Consolidação!Q18,Consolidação!$Q$4,IF(F15+M15+T15+AA15+AH15+AO15+AV15+BC15+BJ15+BQ15+BX15+CE15&lt;=Consolidação!H18+Consolidação!K18+Consolidação!N18+Consolidação!Q18+Consolidação!T18,Consolidação!$T$4,IF(F15+M15+T15+AA15+AH15+AO15+AV15+BC15+BJ15+BQ15+BX15+CE15&lt;=Consolidação!H18+Consolidação!K18+Consolidação!N18+Consolidação!Q18+Consolidação!T18+Consolidação!W18,Consolidação!$W$4,IF(F15+M15+T15+AA15+AH15+AO15+AV15+BC15+BJ15+BQ15+BX15+CE15&lt;=Consolidação!H18+Consolidação!K18+Consolidação!N18+Consolidação!Q18+Consolidação!T18+Consolidação!W18+Consolidação!Z18,Consolidação!$Z$4,IF(F15+M15+T15+AA15+AH15+AO15+AV15+BC15+BJ15+BQ15+BX15+CE15&lt;=Consolidação!H18+Consolidação!K18+Consolidação!N18+Consolidação!Q18+Consolidação!T18+Consolidação!W18+Consolidação!Z18+Consolidação!AC18,Consolidação!$AC$4,IF(F15+M15+T15+AA15+AH15+AO15+AV15+BC15+BJ15+BQ15+BX15+CE15&lt;=Consolidação!H18+Consolidação!K18+Consolidação!N18+Consolidação!Q18+Consolidação!T18+Consolidação!W18+Consolidação!Z18+Consolidação!AC18+Consolidação!AF18,Consolidação!$AF$4,IF(F15+M15+T15+AA15+AH15+AO15+AV15+BC15+BJ15+BQ15+BX15+CE15&lt;=Consolidação!H18+Consolidação!K18+Consolidação!N18+Consolidação!Q18+Consolidação!T18+Consolidação!W18+Consolidação!Z18+Consolidação!AC18+Consolidação!AF18+Consolidação!AI18,Consolidação!$AI$4,IF(F15+M15+T15+AA15+AH15+AO15+AV15+BC15+BJ15+BQ15+BX15+CE15&lt;=Consolidação!H18+Consolidação!K18+Consolidação!N18+Consolidação!Q18+Consolidação!T18+Consolidação!W18+Consolidação!Z18+Consolidação!AC18+Consolidação!AF18+Consolidação!AI18+Consolidação!AL18,Consolidação!$AL$4,IF(F15+M15+T15+AA15+AH15+AO15+AV15+BC15+BJ15+BQ15+BX15+CE15&lt;=Consolidação!H18+Consolidação!K18+Consolidação!N18+Consolidação!Q18+Consolidação!T18+Consolidação!W18+Consolidação!Z18+Consolidação!AC18+Consolidação!AF18+Consolidação!AI18+Consolidação!AL18+Consolidação!AO18,Consolidação!$AO$4,IF(F15+M15+T15+AA15+AH15+AO15+AV15+BC15+BJ15+BQ15+BX15+CE15&lt;=Consolidação!H18+Consolidação!K18+Consolidação!N18+Consolidação!Q18+Consolidação!T18+Consolidação!W18+Consolidação!Z18+Consolidação!AC18+Consolidação!AF18+Consolidação!AI18+Consolidação!AL18+Consolidação!AO18+Consolidação!AR18,Consolidação!$AR$4,IF(F15+M15+T15+AA15+AH15+AO15+AV15+BC15+BJ15+BQ15+BX15+CE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+M15+T15+AA15+AH15+AO15+AV15+BC15+BJ15+BQ15+BX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+T15+AA15+AH15+AO15+AV15+BC15+BJ15+BQ15+BX15+CE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/>
      </c>
      <c r="CI15" s="318" t="str">
        <f t="shared" ref="CI15:CI34" si="36">IF(CH15="","",IF(CH15="SEM PREVISÃO","û",IF(CH15="CONSUMO PARCIAL","û",IF(CG15&lt;CH15+90,"û","ü"))))</f>
        <v/>
      </c>
      <c r="CJ15" s="312"/>
      <c r="CK15" s="270"/>
      <c r="CL15" s="314"/>
      <c r="CM15" s="315"/>
      <c r="CN15" s="332"/>
      <c r="CO15" s="317" t="str">
        <f>IF(CL15=0,"",IF(F15+M15+T15+AA15+AH15+AO15+AV15+BC15+BJ15+BQ15+BX15+CE15+CL15&lt;=Consolidação!H18,Consolidação!$H$4,IF(F15+M15+T15+AA15+AH15+AO15+AV15+BC15+BJ15+BQ15+BX15+CE15+CL15&lt;=Consolidação!H18+Consolidação!K18,Consolidação!$K$4,IF(F15+M15+T15+AA15+AH15+AO15+AV15+BC15+BJ15+BQ15+BX15+CE15+CL15&lt;=Consolidação!H18+Consolidação!K18+Consolidação!N18,Consolidação!$N$4,IF(F15+M15+T15+AA15+AH15+AO15+AV15+BC15+BJ15+BQ15+BX15+CE15+CL15&lt;=Consolidação!H18+Consolidação!K18+Consolidação!N18+Consolidação!Q18,Consolidação!$Q$4,IF(F15+M15+T15+AA15+AH15+AO15+AV15+BC15+BJ15+BQ15+BX15+CE15+CL15&lt;=Consolidação!H18+Consolidação!K18+Consolidação!N18+Consolidação!Q18+Consolidação!T18,Consolidação!$T$4,IF(F15+M15+T15+AA15+AH15+AO15+AV15+BC15+BJ15+BQ15+BX15+CE15+CL15&lt;=Consolidação!H18+Consolidação!K18+Consolidação!N18+Consolidação!Q18+Consolidação!T18+Consolidação!W18,Consolidação!$W$4,IF(F15+M15+T15+AA15+AH15+AO15+AV15+BC15+BJ15+BQ15+BX15+CE15+CL15&lt;=Consolidação!H18+Consolidação!K18+Consolidação!N18+Consolidação!Q18+Consolidação!T18+Consolidação!W18+Consolidação!Z18,Consolidação!$Z$4,IF(F15+M15+T15+AA15+AH15+AO15+AV15+BC15+BJ15+BQ15+BX15+CE15+CL15&lt;=Consolidação!H18+Consolidação!K18+Consolidação!N18+Consolidação!Q18+Consolidação!T18+Consolidação!W18+Consolidação!Z18+Consolidação!AC18,Consolidação!$AC$4,IF(F15+M15+T15+AA15+AH15+AO15+AV15+BC15+BJ15+BQ15+BX15+CE15+CL15&lt;=Consolidação!H18+Consolidação!K18+Consolidação!N18+Consolidação!Q18+Consolidação!T18+Consolidação!W18+Consolidação!Z18+Consolidação!AC18+Consolidação!AF18,Consolidação!$AF$4,IF(F15+M15+T15+AA15+AH15+AO15+AV15+BC15+BJ15+BQ15+BX15+CE15+CL15&lt;=Consolidação!H18+Consolidação!K18+Consolidação!N18+Consolidação!Q18+Consolidação!T18+Consolidação!W18+Consolidação!Z18+Consolidação!AC18+Consolidação!AF18+Consolidação!AI18,Consolidação!$AI$4,IF(F15+M15+T15+AA15+AH15+AO15+AV15+BC15+BJ15+BQ15+BX15+CE15+CL15&lt;=Consolidação!H18+Consolidação!K18+Consolidação!N18+Consolidação!Q18+Consolidação!T18+Consolidação!W18+Consolidação!Z18+Consolidação!AC18+Consolidação!AF18+Consolidação!AI18+Consolidação!AL18,Consolidação!$AL$4,IF(F15+M15+T15+AA15+AH15+AO15+AV15+BC15+BJ15+BQ15+BX15+CE15+CL15&lt;=Consolidação!H18+Consolidação!K18+Consolidação!N18+Consolidação!Q18+Consolidação!T18+Consolidação!W18+Consolidação!Z18+Consolidação!AC18+Consolidação!AF18+Consolidação!AI18+Consolidação!AL18+Consolidação!AO18,Consolidação!$AO$4,IF(F15+M15+T15+AA15+AH15+AO15+AV15+BC15+BJ15+BQ15+BX15+CE15+CL15&lt;=Consolidação!H18+Consolidação!K18+Consolidação!N18+Consolidação!Q18+Consolidação!T18+Consolidação!W18+Consolidação!Z18+Consolidação!AC18+Consolidação!AF18+Consolidação!AI18+Consolidação!AL18+Consolidação!AO18+Consolidação!AR18,Consolidação!$AR$4,IF(F15+M15+T15+AA15+AH15+AO15+AV15+BC15+BJ15+BQ15+BX15+CE15+CL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+M15+T15+AA15+AH15+AO15+AV15+BC15+BJ15+BQ15+BX15+CE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+T15+AA15+AH15+AO15+AV15+BC15+BJ15+BQ15+BX15+CE15+CL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/>
      </c>
      <c r="CP15" s="318" t="str">
        <f t="shared" ref="CP15:CP34" si="37">IF(CO15="","",IF(CO15="SEM PREVISÃO","û",IF(CO15="CONSUMO PARCIAL","û",IF(CN15&lt;CO15+90,"û","ü"))))</f>
        <v/>
      </c>
      <c r="CQ15" s="312"/>
      <c r="CR15" s="270"/>
      <c r="CS15" s="314"/>
      <c r="CT15" s="315"/>
      <c r="CU15" s="332"/>
      <c r="CV15" s="317" t="str">
        <f>IF(CS15=0,"",IF(F15+M15+T15+AA15+AH15+AO15+AV15+BC15+BJ15+BQ15+BX15+CE15+CL15+CS15&lt;=Consolidação!H18,Consolidação!$H$4,IF(F15+M15+T15+AA15+AH15+AO15+AV15+BC15+BJ15+BQ15+BX15+CE15+CL15+CS15&lt;=Consolidação!H18+Consolidação!K18,Consolidação!$K$4,IF(F15+M15+T15+AA15+AH15+AO15+AV15+BC15+BJ15+BQ15+BX15+CE15+CL15+CS15&lt;=Consolidação!H18+Consolidação!K18+Consolidação!N18,Consolidação!$N$4,IF(F15+M15+T15+AA15+AH15+AO15+AV15+BC15+BJ15+BQ15+BX15+CE15+CL15+CS15&lt;=Consolidação!H18+Consolidação!K18+Consolidação!N18+Consolidação!Q18,Consolidação!$Q$4,IF(F15+M15+T15+AA15+AH15+AO15+AV15+BC15+BJ15+BQ15+BX15+CE15+CL15+CS15&lt;=Consolidação!H18+Consolidação!K18+Consolidação!N18+Consolidação!Q18+Consolidação!T18,Consolidação!$T$4,IF(F15+M15+T15+AA15+AH15+AO15+AV15+BC15+BJ15+BQ15+BX15+CE15+CL15+CS15&lt;=Consolidação!H18+Consolidação!K18+Consolidação!N18+Consolidação!Q18+Consolidação!T18+Consolidação!W18,Consolidação!$W$4,IF(F15+M15+T15+AA15+AH15+AO15+AV15+BC15+BJ15+BQ15+BX15+CE15+CL15+CS15&lt;=Consolidação!H18+Consolidação!K18+Consolidação!N18+Consolidação!Q18+Consolidação!T18+Consolidação!W18+Consolidação!Z18,Consolidação!$Z$4,IF(F15+M15+T15+AA15+AH15+AO15+AV15+BC15+BJ15+BQ15+BX15+CE15+CL15+CS15&lt;=Consolidação!H18+Consolidação!K18+Consolidação!N18+Consolidação!Q18+Consolidação!T18+Consolidação!W18+Consolidação!Z18+Consolidação!AC18,Consolidação!$AC$4,IF(F15+M15+T15+AA15+AH15+AO15+AV15+BC15+BJ15+BQ15+BX15+CE15+CL15+CS15&lt;=Consolidação!H18+Consolidação!K18+Consolidação!N18+Consolidação!Q18+Consolidação!T18+Consolidação!W18+Consolidação!Z18+Consolidação!AC18+Consolidação!AF18,Consolidação!$AF$4,IF(F15+M15+T15+AA15+AH15+AO15+AV15+BC15+BJ15+BQ15+BX15+CE15+CL15+CS15&lt;=Consolidação!H18+Consolidação!K18+Consolidação!N18+Consolidação!Q18+Consolidação!T18+Consolidação!W18+Consolidação!Z18+Consolidação!AC18+Consolidação!AF18+Consolidação!AI18,Consolidação!$AI$4,IF(F15+M15+T15+AA15+AH15+AO15+AV15+BC15+BJ15+BQ15+BX15+CE15+CL15+CS15&lt;=Consolidação!H18+Consolidação!K18+Consolidação!N18+Consolidação!Q18+Consolidação!T18+Consolidação!W18+Consolidação!Z18+Consolidação!AC18+Consolidação!AF18+Consolidação!AI18+Consolidação!AL18,Consolidação!$AL$4,IF(F15+M15+T15+AA15+AH15+AO15+AV15+BC15+BJ15+BQ15+BX15+CE15+CL15+CS15&lt;=Consolidação!H18+Consolidação!K18+Consolidação!N18+Consolidação!Q18+Consolidação!T18+Consolidação!W18+Consolidação!Z18+Consolidação!AC18+Consolidação!AF18+Consolidação!AI18+Consolidação!AL18+Consolidação!AO18,Consolidação!$AO$4,IF(F15+M15+T15+AA15+AH15+AO15+AV15+BC15+BJ15+BQ15+BX15+CE15+CL15+CS15&lt;=Consolidação!H18+Consolidação!K18+Consolidação!N18+Consolidação!Q18+Consolidação!T18+Consolidação!W18+Consolidação!Z18+Consolidação!AC18+Consolidação!AF18+Consolidação!AI18+Consolidação!AL18+Consolidação!AO18+Consolidação!AR18,Consolidação!$AR$4,IF(F15+M15+T15+AA15+AH15+AO15+AV15+BC15+BJ15+BQ15+BX15+CE15+CL15+CS15&lt;=Consolidação!H18+Consolidação!K18+Consolidação!N18+Consolidação!Q18+Consolidação!T18+Consolidação!W18+Consolidação!Z18+Consolidação!AC18+Consolidação!AF18+Consolidação!AI18+Consolidação!AL18+Consolidação!AO18+Consolidação!AR18+Consolidação!AU18,Consolidação!$AU$4,IF(AND((Consolidação!H18+Consolidação!K18+Consolidação!N18+Consolidação!Q18+Consolidação!T18+Consolidação!W18+Consolidação!Z18+Consolidação!AC18+Consolidação!AF18+Consolidação!AI18+Consolidação!AL18+Consolidação!AO18+Consolidação!AR18+Consolidação!AU18)&gt;0,F15+M15+T15+AA15+AH15+AO15+AV15+BC15+BJ15+BQ15+BX15+CE15+CL15&lt;Consolidação!H18+Consolidação!K18+Consolidação!N18+Consolidação!Q18+Consolidação!T18+Consolidação!W18+Consolidação!Z18+Consolidação!AC18+Consolidação!AF18+Consolidação!AI18+Consolidação!AL18+Consolidação!AO18+Consolidação!AR18+Consolidação!AU18,F15+M15+T15+AA15+AH15+AO15+AV15+BC15+BJ15+BQ15+BX15+CE15+CL15+CS15&gt;Consolidação!H18+Consolidação!K18+Consolidação!N18+Consolidação!Q18+Consolidação!T18+Consolidação!W18+Consolidação!Z18+Consolidação!AC18+Consolidação!AF18+Consolidação!AI18+Consolidação!AL18+Consolidação!AO18+Consolidação!AR18+Consolidação!AU18),"CONSUMO PARCIAL","SEM PREVISÃO"))))))))))))))))</f>
        <v/>
      </c>
      <c r="CW15" s="318" t="str">
        <f t="shared" ref="CW15:CW34" si="38">IF(CV15="","",IF(CV15="SEM PREVISÃO","û",IF(CV15="CONSUMO PARCIAL","û",IF(CU15&lt;CV15+90,"û","ü"))))</f>
        <v/>
      </c>
      <c r="CX15" s="270"/>
      <c r="CY15" s="314"/>
      <c r="CZ15" s="315"/>
      <c r="DA15" s="332"/>
      <c r="DB15" s="317" t="str">
        <f>IF(CY15=0,"",IF(L15+S15+Z15+AG15+AN15+AU15+BB15+BI15+BP15+BW15+CD15+CK15+CR15+CY15&lt;=Consolidação!N18,Consolidação!$H$4,IF(L15+S15+Z15+AG15+AN15+AU15+BB15+BI15+BP15+BW15+CD15+CK15+CR15+CY15&lt;=Consolidação!N18+Consolidação!Q18,Consolidação!$K$4,IF(L15+S15+Z15+AG15+AN15+AU15+BB15+BI15+BP15+BW15+CD15+CK15+CR15+CY15&lt;=Consolidação!N18+Consolidação!Q18+Consolidação!T18,Consolidação!$N$4,IF(L15+S15+Z15+AG15+AN15+AU15+BB15+BI15+BP15+BW15+CD15+CK15+CR15+CY15&lt;=Consolidação!N18+Consolidação!Q18+Consolidação!T18+Consolidação!W18,Consolidação!$Q$4,IF(L15+S15+Z15+AG15+AN15+AU15+BB15+BI15+BP15+BW15+CD15+CK15+CR15+CY15&lt;=Consolidação!N18+Consolidação!Q18+Consolidação!T18+Consolidação!W18+Consolidação!Z18,Consolidação!$T$4,IF(L15+S15+Z15+AG15+AN15+AU15+BB15+BI15+BP15+BW15+CD15+CK15+CR15+CY15&lt;=Consolidação!N18+Consolidação!Q18+Consolidação!T18+Consolidação!W18+Consolidação!Z18+Consolidação!AC18,Consolidação!$W$4,IF(L15+S15+Z15+AG15+AN15+AU15+BB15+BI15+BP15+BW15+CD15+CK15+CR15+CY15&lt;=Consolidação!N18+Consolidação!Q18+Consolidação!T18+Consolidação!W18+Consolidação!Z18+Consolidação!AC18+Consolidação!AF18,Consolidação!$Z$4,IF(L15+S15+Z15+AG15+AN15+AU15+BB15+BI15+BP15+BW15+CD15+CK15+CR15+CY15&lt;=Consolidação!N18+Consolidação!Q18+Consolidação!T18+Consolidação!W18+Consolidação!Z18+Consolidação!AC18+Consolidação!AF18+Consolidação!AI18,Consolidação!$AC$4,IF(L15+S15+Z15+AG15+AN15+AU15+BB15+BI15+BP15+BW15+CD15+CK15+CR15+CY15&lt;=Consolidação!N18+Consolidação!Q18+Consolidação!T18+Consolidação!W18+Consolidação!Z18+Consolidação!AC18+Consolidação!AF18+Consolidação!AI18+Consolidação!AL18,Consolidação!$AF$4,IF(L15+S15+Z15+AG15+AN15+AU15+BB15+BI15+BP15+BW15+CD15+CK15+CR15+CY15&lt;=Consolidação!N18+Consolidação!Q18+Consolidação!T18+Consolidação!W18+Consolidação!Z18+Consolidação!AC18+Consolidação!AF18+Consolidação!AI18+Consolidação!AL18+Consolidação!AO18,Consolidação!$AI$4,IF(L15+S15+Z15+AG15+AN15+AU15+BB15+BI15+BP15+BW15+CD15+CK15+CR15+CY15&lt;=Consolidação!N18+Consolidação!Q18+Consolidação!T18+Consolidação!W18+Consolidação!Z18+Consolidação!AC18+Consolidação!AF18+Consolidação!AI18+Consolidação!AL18+Consolidação!AO18+Consolidação!AR18,Consolidação!$AL$4,IF(L15+S15+Z15+AG15+AN15+AU15+BB15+BI15+BP15+BW15+CD15+CK15+CR15+CY15&lt;=Consolidação!N18+Consolidação!Q18+Consolidação!T18+Consolidação!W18+Consolidação!Z18+Consolidação!AC18+Consolidação!AF18+Consolidação!AI18+Consolidação!AL18+Consolidação!AO18+Consolidação!AR18+Consolidação!AU18,Consolidação!$AO$4,IF(L15+S15+Z15+AG15+AN15+AU15+BB15+BI15+BP15+BW15+CD15+CK15+CR15+CY15&lt;=Consolidação!N18+Consolidação!Q18+Consolidação!T18+Consolidação!W18+Consolidação!Z18+Consolidação!AC18+Consolidação!AF18+Consolidação!AI18+Consolidação!AL18+Consolidação!AO18+Consolidação!AR18+Consolidação!AU18+Consolidação!AX18,Consolidação!$AR$4,IF(L15+S15+Z15+AG15+AN15+AU15+BB15+BI15+BP15+BW15+CD15+CK15+CR15+CY15&lt;=Consolidação!N18+Consolidação!Q18+Consolidação!T18+Consolidação!W18+Consolidação!Z18+Consolidação!AC18+Consolidação!AF18+Consolidação!AI18+Consolidação!AL18+Consolidação!AO18+Consolidação!AR18+Consolidação!AU18+Consolidação!AX18+Consolidação!#REF!,Consolidação!$AU$4,IF(AND((Consolidação!N18+Consolidação!Q18+Consolidação!T18+Consolidação!W18+Consolidação!Z18+Consolidação!AC18+Consolidação!AF18+Consolidação!AI18+Consolidação!AL18+Consolidação!AO18+Consolidação!AR18+Consolidação!AU18+Consolidação!AX18+Consolidação!#REF!)&gt;0,L15+S15+Z15+AG15+AN15+AU15+BB15+BI15+BP15+BW15+CD15+CK15+CR15&lt;Consolidação!N18+Consolidação!Q18+Consolidação!T18+Consolidação!W18+Consolidação!Z18+Consolidação!AC18+Consolidação!AF18+Consolidação!AI18+Consolidação!AL18+Consolidação!AO18+Consolidação!AR18+Consolidação!AU18+Consolidação!AX18+Consolidação!#REF!,L15+S15+Z15+AG15+AN15+AU15+BB15+BI15+BP15+BW15+CD15+CK15+CR15+CY15&gt;Consolidação!N18+Consolidação!Q18+Consolidação!T18+Consolidação!W18+Consolidação!Z18+Consolidação!AC18+Consolidação!AF18+Consolidação!AI18+Consolidação!AL18+Consolidação!AO18+Consolidação!AR18+Consolidação!AU18+Consolidação!AX18+Consolidação!#REF!),"CONSUMO PARCIAL","SEM PREVISÃO"))))))))))))))))</f>
        <v/>
      </c>
      <c r="DC15" s="318" t="str">
        <f t="shared" ref="DC15:DC24" si="39">IF(DB15="","",IF(DB15="SEM PREVISÃO","û",IF(DB15="CONSUMO PARCIAL","û",IF(DA15&lt;DB15+90,"û","ü"))))</f>
        <v/>
      </c>
      <c r="DD15" s="270"/>
      <c r="DE15" s="314"/>
      <c r="DF15" s="315"/>
      <c r="DG15" s="332"/>
      <c r="DH15" s="317" t="str">
        <f>IF(DE15=0,"",IF(R15+Y15+AF15+AM15+AT15+BA15+BH15+BO15+BV15+CC15+CJ15+CQ15+CX15+DE15&lt;=Consolidação!T18,Consolidação!$H$4,IF(R15+Y15+AF15+AM15+AT15+BA15+BH15+BO15+BV15+CC15+CJ15+CQ15+CX15+DE15&lt;=Consolidação!T18+Consolidação!W18,Consolidação!$K$4,IF(R15+Y15+AF15+AM15+AT15+BA15+BH15+BO15+BV15+CC15+CJ15+CQ15+CX15+DE15&lt;=Consolidação!T18+Consolidação!W18+Consolidação!Z18,Consolidação!$N$4,IF(R15+Y15+AF15+AM15+AT15+BA15+BH15+BO15+BV15+CC15+CJ15+CQ15+CX15+DE15&lt;=Consolidação!T18+Consolidação!W18+Consolidação!Z18+Consolidação!AC18,Consolidação!$Q$4,IF(R15+Y15+AF15+AM15+AT15+BA15+BH15+BO15+BV15+CC15+CJ15+CQ15+CX15+DE15&lt;=Consolidação!T18+Consolidação!W18+Consolidação!Z18+Consolidação!AC18+Consolidação!AF18,Consolidação!$T$4,IF(R15+Y15+AF15+AM15+AT15+BA15+BH15+BO15+BV15+CC15+CJ15+CQ15+CX15+DE15&lt;=Consolidação!T18+Consolidação!W18+Consolidação!Z18+Consolidação!AC18+Consolidação!AF18+Consolidação!AI18,Consolidação!$W$4,IF(R15+Y15+AF15+AM15+AT15+BA15+BH15+BO15+BV15+CC15+CJ15+CQ15+CX15+DE15&lt;=Consolidação!T18+Consolidação!W18+Consolidação!Z18+Consolidação!AC18+Consolidação!AF18+Consolidação!AI18+Consolidação!AL18,Consolidação!$Z$4,IF(R15+Y15+AF15+AM15+AT15+BA15+BH15+BO15+BV15+CC15+CJ15+CQ15+CX15+DE15&lt;=Consolidação!T18+Consolidação!W18+Consolidação!Z18+Consolidação!AC18+Consolidação!AF18+Consolidação!AI18+Consolidação!AL18+Consolidação!AO18,Consolidação!$AC$4,IF(R15+Y15+AF15+AM15+AT15+BA15+BH15+BO15+BV15+CC15+CJ15+CQ15+CX15+DE15&lt;=Consolidação!T18+Consolidação!W18+Consolidação!Z18+Consolidação!AC18+Consolidação!AF18+Consolidação!AI18+Consolidação!AL18+Consolidação!AO18+Consolidação!AR18,Consolidação!$AF$4,IF(R15+Y15+AF15+AM15+AT15+BA15+BH15+BO15+BV15+CC15+CJ15+CQ15+CX15+DE15&lt;=Consolidação!T18+Consolidação!W18+Consolidação!Z18+Consolidação!AC18+Consolidação!AF18+Consolidação!AI18+Consolidação!AL18+Consolidação!AO18+Consolidação!AR18+Consolidação!AU18,Consolidação!$AI$4,IF(R15+Y15+AF15+AM15+AT15+BA15+BH15+BO15+BV15+CC15+CJ15+CQ15+CX15+DE15&lt;=Consolidação!T18+Consolidação!W18+Consolidação!Z18+Consolidação!AC18+Consolidação!AF18+Consolidação!AI18+Consolidação!AL18+Consolidação!AO18+Consolidação!AR18+Consolidação!AU18+Consolidação!AX18,Consolidação!$AL$4,IF(R15+Y15+AF15+AM15+AT15+BA15+BH15+BO15+BV15+CC15+CJ15+CQ15+CX15+DE15&lt;=Consolidação!T18+Consolidação!W18+Consolidação!Z18+Consolidação!AC18+Consolidação!AF18+Consolidação!AI18+Consolidação!AL18+Consolidação!AO18+Consolidação!AR18+Consolidação!AU18+Consolidação!AX18+Consolidação!#REF!,Consolidação!$AO$4,IF(R15+Y15+AF15+AM15+AT15+BA15+BH15+BO15+BV15+CC15+CJ15+CQ15+CX15+DE15&lt;=Consolidação!T18+Consolidação!W18+Consolidação!Z18+Consolidação!AC18+Consolidação!AF18+Consolidação!AI18+Consolidação!AL18+Consolidação!AO18+Consolidação!AR18+Consolidação!AU18+Consolidação!AX18+Consolidação!#REF!+Consolidação!BC18,Consolidação!$AR$4,IF(R15+Y15+AF15+AM15+AT15+BA15+BH15+BO15+BV15+CC15+CJ15+CQ15+CX15+DE15&lt;=Consolidação!T18+Consolidação!W18+Consolidação!Z18+Consolidação!AC18+Consolidação!AF18+Consolidação!AI18+Consolidação!AL18+Consolidação!AO18+Consolidação!AR18+Consolidação!AU18+Consolidação!AX18+Consolidação!#REF!+Consolidação!BC18+Consolidação!BF18,Consolidação!$AU$4,IF(AND((Consolidação!T18+Consolidação!W18+Consolidação!Z18+Consolidação!AC18+Consolidação!AF18+Consolidação!AI18+Consolidação!AL18+Consolidação!AO18+Consolidação!AR18+Consolidação!AU18+Consolidação!AX18+Consolidação!#REF!+Consolidação!BC18+Consolidação!BF18)&gt;0,R15+Y15+AF15+AM15+AT15+BA15+BH15+BO15+BV15+CC15+CJ15+CQ15+CX15&lt;Consolidação!T18+Consolidação!W18+Consolidação!Z18+Consolidação!AC18+Consolidação!AF18+Consolidação!AI18+Consolidação!AL18+Consolidação!AO18+Consolidação!AR18+Consolidação!AU18+Consolidação!AX18+Consolidação!#REF!+Consolidação!BC18+Consolidação!BF18,R15+Y15+AF15+AM15+AT15+BA15+BH15+BO15+BV15+CC15+CJ15+CQ15+CX15+DE15&gt;Consolidação!T18+Consolidação!W18+Consolidação!Z18+Consolidação!AC18+Consolidação!AF18+Consolidação!AI18+Consolidação!AL18+Consolidação!AO18+Consolidação!AR18+Consolidação!AU18+Consolidação!AX18+Consolidação!#REF!+Consolidação!BC18+Consolidação!BF18),"CONSUMO PARCIAL","SEM PREVISÃO"))))))))))))))))</f>
        <v/>
      </c>
      <c r="DI15" s="318" t="str">
        <f t="shared" ref="DI15:DI24" si="40">IF(DH15="","",IF(DH15="SEM PREVISÃO","û",IF(DH15="CONSUMO PARCIAL","û",IF(DG15&lt;DH15+90,"û","ü"))))</f>
        <v/>
      </c>
      <c r="DJ15" s="270"/>
      <c r="DK15" s="314"/>
      <c r="DL15" s="315"/>
      <c r="DM15" s="332"/>
      <c r="DN15" s="317" t="str">
        <f>IF(DK15=0,"",IF(X15+AE15+AL15+AS15+AZ15+BG15+BN15+BU15+CB15+CI15+CP15+CW15+DD15+DK15&lt;=Consolidação!Z18,Consolidação!$H$4,IF(X15+AE15+AL15+AS15+AZ15+BG15+BN15+BU15+CB15+CI15+CP15+CW15+DD15+DK15&lt;=Consolidação!Z18+Consolidação!AC18,Consolidação!$K$4,IF(X15+AE15+AL15+AS15+AZ15+BG15+BN15+BU15+CB15+CI15+CP15+CW15+DD15+DK15&lt;=Consolidação!Z18+Consolidação!AC18+Consolidação!AF18,Consolidação!$N$4,IF(X15+AE15+AL15+AS15+AZ15+BG15+BN15+BU15+CB15+CI15+CP15+CW15+DD15+DK15&lt;=Consolidação!Z18+Consolidação!AC18+Consolidação!AF18+Consolidação!AI18,Consolidação!$Q$4,IF(X15+AE15+AL15+AS15+AZ15+BG15+BN15+BU15+CB15+CI15+CP15+CW15+DD15+DK15&lt;=Consolidação!Z18+Consolidação!AC18+Consolidação!AF18+Consolidação!AI18+Consolidação!AL18,Consolidação!$T$4,IF(X15+AE15+AL15+AS15+AZ15+BG15+BN15+BU15+CB15+CI15+CP15+CW15+DD15+DK15&lt;=Consolidação!Z18+Consolidação!AC18+Consolidação!AF18+Consolidação!AI18+Consolidação!AL18+Consolidação!AO18,Consolidação!$W$4,IF(X15+AE15+AL15+AS15+AZ15+BG15+BN15+BU15+CB15+CI15+CP15+CW15+DD15+DK15&lt;=Consolidação!Z18+Consolidação!AC18+Consolidação!AF18+Consolidação!AI18+Consolidação!AL18+Consolidação!AO18+Consolidação!AR18,Consolidação!$Z$4,IF(X15+AE15+AL15+AS15+AZ15+BG15+BN15+BU15+CB15+CI15+CP15+CW15+DD15+DK15&lt;=Consolidação!Z18+Consolidação!AC18+Consolidação!AF18+Consolidação!AI18+Consolidação!AL18+Consolidação!AO18+Consolidação!AR18+Consolidação!AU18,Consolidação!$AC$4,IF(X15+AE15+AL15+AS15+AZ15+BG15+BN15+BU15+CB15+CI15+CP15+CW15+DD15+DK15&lt;=Consolidação!Z18+Consolidação!AC18+Consolidação!AF18+Consolidação!AI18+Consolidação!AL18+Consolidação!AO18+Consolidação!AR18+Consolidação!AU18+Consolidação!AX18,Consolidação!$AF$4,IF(X15+AE15+AL15+AS15+AZ15+BG15+BN15+BU15+CB15+CI15+CP15+CW15+DD15+DK15&lt;=Consolidação!Z18+Consolidação!AC18+Consolidação!AF18+Consolidação!AI18+Consolidação!AL18+Consolidação!AO18+Consolidação!AR18+Consolidação!AU18+Consolidação!AX18+Consolidação!#REF!,Consolidação!$AI$4,IF(X15+AE15+AL15+AS15+AZ15+BG15+BN15+BU15+CB15+CI15+CP15+CW15+DD15+DK15&lt;=Consolidação!Z18+Consolidação!AC18+Consolidação!AF18+Consolidação!AI18+Consolidação!AL18+Consolidação!AO18+Consolidação!AR18+Consolidação!AU18+Consolidação!AX18+Consolidação!#REF!+Consolidação!BC18,Consolidação!$AL$4,IF(X15+AE15+AL15+AS15+AZ15+BG15+BN15+BU15+CB15+CI15+CP15+CW15+DD15+DK15&lt;=Consolidação!Z18+Consolidação!AC18+Consolidação!AF18+Consolidação!AI18+Consolidação!AL18+Consolidação!AO18+Consolidação!AR18+Consolidação!AU18+Consolidação!AX18+Consolidação!#REF!+Consolidação!BC18+Consolidação!BF18,Consolidação!$AO$4,IF(X15+AE15+AL15+AS15+AZ15+BG15+BN15+BU15+CB15+CI15+CP15+CW15+DD15+DK15&lt;=Consolidação!Z18+Consolidação!AC18+Consolidação!AF18+Consolidação!AI18+Consolidação!AL18+Consolidação!AO18+Consolidação!AR18+Consolidação!AU18+Consolidação!AX18+Consolidação!#REF!+Consolidação!BC18+Consolidação!BF18+Consolidação!BI18,Consolidação!$AR$4,IF(X15+AE15+AL15+AS15+AZ15+BG15+BN15+BU15+CB15+CI15+CP15+CW15+DD15+DK15&lt;=Consolidação!Z18+Consolidação!AC18+Consolidação!AF18+Consolidação!AI18+Consolidação!AL18+Consolidação!AO18+Consolidação!AR18+Consolidação!AU18+Consolidação!AX18+Consolidação!#REF!+Consolidação!BC18+Consolidação!BF18+Consolidação!BI18+Consolidação!BL18,Consolidação!$AU$4,IF(AND((Consolidação!Z18+Consolidação!AC18+Consolidação!AF18+Consolidação!AI18+Consolidação!AL18+Consolidação!AO18+Consolidação!AR18+Consolidação!AU18+Consolidação!AX18+Consolidação!#REF!+Consolidação!BC18+Consolidação!BF18+Consolidação!BI18+Consolidação!BL18)&gt;0,X15+AE15+AL15+AS15+AZ15+BG15+BN15+BU15+CB15+CI15+CP15+CW15+DD15&lt;Consolidação!Z18+Consolidação!AC18+Consolidação!AF18+Consolidação!AI18+Consolidação!AL18+Consolidação!AO18+Consolidação!AR18+Consolidação!AU18+Consolidação!AX18+Consolidação!#REF!+Consolidação!BC18+Consolidação!BF18+Consolidação!BI18+Consolidação!BL18,X15+AE15+AL15+AS15+AZ15+BG15+BN15+BU15+CB15+CI15+CP15+CW15+DD15+DK15&gt;Consolidação!Z18+Consolidação!AC18+Consolidação!AF18+Consolidação!AI18+Consolidação!AL18+Consolidação!AO18+Consolidação!AR18+Consolidação!AU18+Consolidação!AX18+Consolidação!#REF!+Consolidação!BC18+Consolidação!BF18+Consolidação!BI18+Consolidação!BL18),"CONSUMO PARCIAL","SEM PREVISÃO"))))))))))))))))</f>
        <v/>
      </c>
      <c r="DO15" s="318" t="str">
        <f t="shared" ref="DO15:DO24" si="41">IF(DN15="","",IF(DN15="SEM PREVISÃO","û",IF(DN15="CONSUMO PARCIAL","û",IF(DM15&lt;DN15+90,"û","ü"))))</f>
        <v/>
      </c>
      <c r="DP15" s="270"/>
      <c r="DQ15" s="314"/>
      <c r="DR15" s="315"/>
      <c r="DS15" s="332"/>
      <c r="DT15" s="317" t="str">
        <f>IF(DQ15=0,"",IF(AD15+AK15+AR15+AY15+BF15+BM15+BT15+CA15+CH15+CO15+CV15+DC15+DJ15+DQ15&lt;=Consolidação!AF18,Consolidação!$H$4,IF(AD15+AK15+AR15+AY15+BF15+BM15+BT15+CA15+CH15+CO15+CV15+DC15+DJ15+DQ15&lt;=Consolidação!AF18+Consolidação!AI18,Consolidação!$K$4,IF(AD15+AK15+AR15+AY15+BF15+BM15+BT15+CA15+CH15+CO15+CV15+DC15+DJ15+DQ15&lt;=Consolidação!AF18+Consolidação!AI18+Consolidação!AL18,Consolidação!$N$4,IF(AD15+AK15+AR15+AY15+BF15+BM15+BT15+CA15+CH15+CO15+CV15+DC15+DJ15+DQ15&lt;=Consolidação!AF18+Consolidação!AI18+Consolidação!AL18+Consolidação!AO18,Consolidação!$Q$4,IF(AD15+AK15+AR15+AY15+BF15+BM15+BT15+CA15+CH15+CO15+CV15+DC15+DJ15+DQ15&lt;=Consolidação!AF18+Consolidação!AI18+Consolidação!AL18+Consolidação!AO18+Consolidação!AR18,Consolidação!$T$4,IF(AD15+AK15+AR15+AY15+BF15+BM15+BT15+CA15+CH15+CO15+CV15+DC15+DJ15+DQ15&lt;=Consolidação!AF18+Consolidação!AI18+Consolidação!AL18+Consolidação!AO18+Consolidação!AR18+Consolidação!AU18,Consolidação!$W$4,IF(AD15+AK15+AR15+AY15+BF15+BM15+BT15+CA15+CH15+CO15+CV15+DC15+DJ15+DQ15&lt;=Consolidação!AF18+Consolidação!AI18+Consolidação!AL18+Consolidação!AO18+Consolidação!AR18+Consolidação!AU18+Consolidação!AX18,Consolidação!$Z$4,IF(AD15+AK15+AR15+AY15+BF15+BM15+BT15+CA15+CH15+CO15+CV15+DC15+DJ15+DQ15&lt;=Consolidação!AF18+Consolidação!AI18+Consolidação!AL18+Consolidação!AO18+Consolidação!AR18+Consolidação!AU18+Consolidação!AX18+Consolidação!#REF!,Consolidação!$AC$4,IF(AD15+AK15+AR15+AY15+BF15+BM15+BT15+CA15+CH15+CO15+CV15+DC15+DJ15+DQ15&lt;=Consolidação!AF18+Consolidação!AI18+Consolidação!AL18+Consolidação!AO18+Consolidação!AR18+Consolidação!AU18+Consolidação!AX18+Consolidação!#REF!+Consolidação!BC18,Consolidação!$AF$4,IF(AD15+AK15+AR15+AY15+BF15+BM15+BT15+CA15+CH15+CO15+CV15+DC15+DJ15+DQ15&lt;=Consolidação!AF18+Consolidação!AI18+Consolidação!AL18+Consolidação!AO18+Consolidação!AR18+Consolidação!AU18+Consolidação!AX18+Consolidação!#REF!+Consolidação!BC18+Consolidação!BF18,Consolidação!$AI$4,IF(AD15+AK15+AR15+AY15+BF15+BM15+BT15+CA15+CH15+CO15+CV15+DC15+DJ15+DQ15&lt;=Consolidação!AF18+Consolidação!AI18+Consolidação!AL18+Consolidação!AO18+Consolidação!AR18+Consolidação!AU18+Consolidação!AX18+Consolidação!#REF!+Consolidação!BC18+Consolidação!BF18+Consolidação!BI18,Consolidação!$AL$4,IF(AD15+AK15+AR15+AY15+BF15+BM15+BT15+CA15+CH15+CO15+CV15+DC15+DJ15+DQ15&lt;=Consolidação!AF18+Consolidação!AI18+Consolidação!AL18+Consolidação!AO18+Consolidação!AR18+Consolidação!AU18+Consolidação!AX18+Consolidação!#REF!+Consolidação!BC18+Consolidação!BF18+Consolidação!BI18+Consolidação!BL18,Consolidação!$AO$4,IF(AD15+AK15+AR15+AY15+BF15+BM15+BT15+CA15+CH15+CO15+CV15+DC15+DJ15+DQ15&lt;=Consolidação!AF18+Consolidação!AI18+Consolidação!AL18+Consolidação!AO18+Consolidação!AR18+Consolidação!AU18+Consolidação!AX18+Consolidação!#REF!+Consolidação!BC18+Consolidação!BF18+Consolidação!BI18+Consolidação!BL18+Consolidação!BO18,Consolidação!$AR$4,IF(AD15+AK15+AR15+AY15+BF15+BM15+BT15+CA15+CH15+CO15+CV15+DC15+DJ15+DQ15&lt;=Consolidação!AF18+Consolidação!AI18+Consolidação!AL18+Consolidação!AO18+Consolidação!AR18+Consolidação!AU18+Consolidação!AX18+Consolidação!#REF!+Consolidação!BC18+Consolidação!BF18+Consolidação!BI18+Consolidação!BL18+Consolidação!BO18+Consolidação!BR18,Consolidação!$AU$4,IF(AND((Consolidação!AF18+Consolidação!AI18+Consolidação!AL18+Consolidação!AO18+Consolidação!AR18+Consolidação!AU18+Consolidação!AX18+Consolidação!#REF!+Consolidação!BC18+Consolidação!BF18+Consolidação!BI18+Consolidação!BL18+Consolidação!BO18+Consolidação!BR18)&gt;0,AD15+AK15+AR15+AY15+BF15+BM15+BT15+CA15+CH15+CO15+CV15+DC15+DJ15&lt;Consolidação!AF18+Consolidação!AI18+Consolidação!AL18+Consolidação!AO18+Consolidação!AR18+Consolidação!AU18+Consolidação!AX18+Consolidação!#REF!+Consolidação!BC18+Consolidação!BF18+Consolidação!BI18+Consolidação!BL18+Consolidação!BO18+Consolidação!BR18,AD15+AK15+AR15+AY15+BF15+BM15+BT15+CA15+CH15+CO15+CV15+DC15+DJ15+DQ15&gt;Consolidação!AF18+Consolidação!AI18+Consolidação!AL18+Consolidação!AO18+Consolidação!AR18+Consolidação!AU18+Consolidação!AX18+Consolidação!#REF!+Consolidação!BC18+Consolidação!BF18+Consolidação!BI18+Consolidação!BL18+Consolidação!BO18+Consolidação!BR18),"CONSUMO PARCIAL","SEM PREVISÃO"))))))))))))))))</f>
        <v/>
      </c>
      <c r="DU15" s="318" t="str">
        <f t="shared" ref="DU15:DU24" si="42">IF(DT15="","",IF(DT15="SEM PREVISÃO","û",IF(DT15="CONSUMO PARCIAL","û",IF(DS15&lt;DT15+90,"û","ü"))))</f>
        <v/>
      </c>
      <c r="DV15" s="270"/>
      <c r="DW15" s="314"/>
      <c r="DX15" s="315"/>
      <c r="DY15" s="332"/>
      <c r="DZ15" s="317" t="str">
        <f>IF(DW15=0,"",IF(AJ15+AQ15+AX15+BE15+BL15+BS15+BZ15+CG15+CN15+CU15+DB15+DI15+DP15+DW15&lt;=Consolidação!AL18,Consolidação!$H$4,IF(AJ15+AQ15+AX15+BE15+BL15+BS15+BZ15+CG15+CN15+CU15+DB15+DI15+DP15+DW15&lt;=Consolidação!AL18+Consolidação!AO18,Consolidação!$K$4,IF(AJ15+AQ15+AX15+BE15+BL15+BS15+BZ15+CG15+CN15+CU15+DB15+DI15+DP15+DW15&lt;=Consolidação!AL18+Consolidação!AO18+Consolidação!AR18,Consolidação!$N$4,IF(AJ15+AQ15+AX15+BE15+BL15+BS15+BZ15+CG15+CN15+CU15+DB15+DI15+DP15+DW15&lt;=Consolidação!AL18+Consolidação!AO18+Consolidação!AR18+Consolidação!AU18,Consolidação!$Q$4,IF(AJ15+AQ15+AX15+BE15+BL15+BS15+BZ15+CG15+CN15+CU15+DB15+DI15+DP15+DW15&lt;=Consolidação!AL18+Consolidação!AO18+Consolidação!AR18+Consolidação!AU18+Consolidação!AX18,Consolidação!$T$4,IF(AJ15+AQ15+AX15+BE15+BL15+BS15+BZ15+CG15+CN15+CU15+DB15+DI15+DP15+DW15&lt;=Consolidação!AL18+Consolidação!AO18+Consolidação!AR18+Consolidação!AU18+Consolidação!AX18+Consolidação!#REF!,Consolidação!$W$4,IF(AJ15+AQ15+AX15+BE15+BL15+BS15+BZ15+CG15+CN15+CU15+DB15+DI15+DP15+DW15&lt;=Consolidação!AL18+Consolidação!AO18+Consolidação!AR18+Consolidação!AU18+Consolidação!AX18+Consolidação!#REF!+Consolidação!BC18,Consolidação!$Z$4,IF(AJ15+AQ15+AX15+BE15+BL15+BS15+BZ15+CG15+CN15+CU15+DB15+DI15+DP15+DW15&lt;=Consolidação!AL18+Consolidação!AO18+Consolidação!AR18+Consolidação!AU18+Consolidação!AX18+Consolidação!#REF!+Consolidação!BC18+Consolidação!BF18,Consolidação!$AC$4,IF(AJ15+AQ15+AX15+BE15+BL15+BS15+BZ15+CG15+CN15+CU15+DB15+DI15+DP15+DW15&lt;=Consolidação!AL18+Consolidação!AO18+Consolidação!AR18+Consolidação!AU18+Consolidação!AX18+Consolidação!#REF!+Consolidação!BC18+Consolidação!BF18+Consolidação!BI18,Consolidação!$AF$4,IF(AJ15+AQ15+AX15+BE15+BL15+BS15+BZ15+CG15+CN15+CU15+DB15+DI15+DP15+DW15&lt;=Consolidação!AL18+Consolidação!AO18+Consolidação!AR18+Consolidação!AU18+Consolidação!AX18+Consolidação!#REF!+Consolidação!BC18+Consolidação!BF18+Consolidação!BI18+Consolidação!BL18,Consolidação!$AI$4,IF(AJ15+AQ15+AX15+BE15+BL15+BS15+BZ15+CG15+CN15+CU15+DB15+DI15+DP15+DW15&lt;=Consolidação!AL18+Consolidação!AO18+Consolidação!AR18+Consolidação!AU18+Consolidação!AX18+Consolidação!#REF!+Consolidação!BC18+Consolidação!BF18+Consolidação!BI18+Consolidação!BL18+Consolidação!BO18,Consolidação!$AL$4,IF(AJ15+AQ15+AX15+BE15+BL15+BS15+BZ15+CG15+CN15+CU15+DB15+DI15+DP15+DW15&lt;=Consolidação!AL18+Consolidação!AO18+Consolidação!AR18+Consolidação!AU18+Consolidação!AX18+Consolidação!#REF!+Consolidação!BC18+Consolidação!BF18+Consolidação!BI18+Consolidação!BL18+Consolidação!BO18+Consolidação!BR18,Consolidação!$AO$4,IF(AJ15+AQ15+AX15+BE15+BL15+BS15+BZ15+CG15+CN15+CU15+DB15+DI15+DP15+DW15&lt;=Consolidação!AL18+Consolidação!AO18+Consolidação!AR18+Consolidação!AU18+Consolidação!AX18+Consolidação!#REF!+Consolidação!BC18+Consolidação!BF18+Consolidação!BI18+Consolidação!BL18+Consolidação!BO18+Consolidação!BR18+Consolidação!BU18,Consolidação!$AR$4,IF(AJ15+AQ15+AX15+BE15+BL15+BS15+BZ15+CG15+CN15+CU15+DB15+DI15+DP15+DW15&lt;=Consolidação!AL18+Consolidação!AO18+Consolidação!AR18+Consolidação!AU18+Consolidação!AX18+Consolidação!#REF!+Consolidação!BC18+Consolidação!BF18+Consolidação!BI18+Consolidação!BL18+Consolidação!BO18+Consolidação!BR18+Consolidação!BU18+Consolidação!BX18,Consolidação!$AU$4,IF(AND((Consolidação!AL18+Consolidação!AO18+Consolidação!AR18+Consolidação!AU18+Consolidação!AX18+Consolidação!#REF!+Consolidação!BC18+Consolidação!BF18+Consolidação!BI18+Consolidação!BL18+Consolidação!BO18+Consolidação!BR18+Consolidação!BU18+Consolidação!BX18)&gt;0,AJ15+AQ15+AX15+BE15+BL15+BS15+BZ15+CG15+CN15+CU15+DB15+DI15+DP15&lt;Consolidação!AL18+Consolidação!AO18+Consolidação!AR18+Consolidação!AU18+Consolidação!AX18+Consolidação!#REF!+Consolidação!BC18+Consolidação!BF18+Consolidação!BI18+Consolidação!BL18+Consolidação!BO18+Consolidação!BR18+Consolidação!BU18+Consolidação!BX18,AJ15+AQ15+AX15+BE15+BL15+BS15+BZ15+CG15+CN15+CU15+DB15+DI15+DP15+DW15&gt;Consolidação!AL18+Consolidação!AO18+Consolidação!AR18+Consolidação!AU18+Consolidação!AX18+Consolidação!#REF!+Consolidação!BC18+Consolidação!BF18+Consolidação!BI18+Consolidação!BL18+Consolidação!BO18+Consolidação!BR18+Consolidação!BU18+Consolidação!BX18),"CONSUMO PARCIAL","SEM PREVISÃO"))))))))))))))))</f>
        <v/>
      </c>
      <c r="EA15" s="318" t="str">
        <f t="shared" ref="EA15:EA24" si="43">IF(DZ15="","",IF(DZ15="SEM PREVISÃO","û",IF(DZ15="CONSUMO PARCIAL","û",IF(DY15&lt;DZ15+90,"û","ü"))))</f>
        <v/>
      </c>
      <c r="EB15" s="270"/>
      <c r="EC15" s="314"/>
      <c r="ED15" s="315"/>
      <c r="EE15" s="332"/>
      <c r="EF15" s="317" t="str">
        <f>IF(EC15=0,"",IF(AP15+AW15+BD15+BK15+BR15+BY15+CF15+CM15+CT15+DA15+DH15+DO15+DV15+EC15&lt;=Consolidação!AR18,Consolidação!$H$4,IF(AP15+AW15+BD15+BK15+BR15+BY15+CF15+CM15+CT15+DA15+DH15+DO15+DV15+EC15&lt;=Consolidação!AR18+Consolidação!AU18,Consolidação!$K$4,IF(AP15+AW15+BD15+BK15+BR15+BY15+CF15+CM15+CT15+DA15+DH15+DO15+DV15+EC15&lt;=Consolidação!AR18+Consolidação!AU18+Consolidação!AX18,Consolidação!$N$4,IF(AP15+AW15+BD15+BK15+BR15+BY15+CF15+CM15+CT15+DA15+DH15+DO15+DV15+EC15&lt;=Consolidação!AR18+Consolidação!AU18+Consolidação!AX18+Consolidação!#REF!,Consolidação!$Q$4,IF(AP15+AW15+BD15+BK15+BR15+BY15+CF15+CM15+CT15+DA15+DH15+DO15+DV15+EC15&lt;=Consolidação!AR18+Consolidação!AU18+Consolidação!AX18+Consolidação!#REF!+Consolidação!BC18,Consolidação!$T$4,IF(AP15+AW15+BD15+BK15+BR15+BY15+CF15+CM15+CT15+DA15+DH15+DO15+DV15+EC15&lt;=Consolidação!AR18+Consolidação!AU18+Consolidação!AX18+Consolidação!#REF!+Consolidação!BC18+Consolidação!BF18,Consolidação!$W$4,IF(AP15+AW15+BD15+BK15+BR15+BY15+CF15+CM15+CT15+DA15+DH15+DO15+DV15+EC15&lt;=Consolidação!AR18+Consolidação!AU18+Consolidação!AX18+Consolidação!#REF!+Consolidação!BC18+Consolidação!BF18+Consolidação!BI18,Consolidação!$Z$4,IF(AP15+AW15+BD15+BK15+BR15+BY15+CF15+CM15+CT15+DA15+DH15+DO15+DV15+EC15&lt;=Consolidação!AR18+Consolidação!AU18+Consolidação!AX18+Consolidação!#REF!+Consolidação!BC18+Consolidação!BF18+Consolidação!BI18+Consolidação!BL18,Consolidação!$AC$4,IF(AP15+AW15+BD15+BK15+BR15+BY15+CF15+CM15+CT15+DA15+DH15+DO15+DV15+EC15&lt;=Consolidação!AR18+Consolidação!AU18+Consolidação!AX18+Consolidação!#REF!+Consolidação!BC18+Consolidação!BF18+Consolidação!BI18+Consolidação!BL18+Consolidação!BO18,Consolidação!$AF$4,IF(AP15+AW15+BD15+BK15+BR15+BY15+CF15+CM15+CT15+DA15+DH15+DO15+DV15+EC15&lt;=Consolidação!AR18+Consolidação!AU18+Consolidação!AX18+Consolidação!#REF!+Consolidação!BC18+Consolidação!BF18+Consolidação!BI18+Consolidação!BL18+Consolidação!BO18+Consolidação!BR18,Consolidação!$AI$4,IF(AP15+AW15+BD15+BK15+BR15+BY15+CF15+CM15+CT15+DA15+DH15+DO15+DV15+EC15&lt;=Consolidação!AR18+Consolidação!AU18+Consolidação!AX18+Consolidação!#REF!+Consolidação!BC18+Consolidação!BF18+Consolidação!BI18+Consolidação!BL18+Consolidação!BO18+Consolidação!BR18+Consolidação!BU18,Consolidação!$AL$4,IF(AP15+AW15+BD15+BK15+BR15+BY15+CF15+CM15+CT15+DA15+DH15+DO15+DV15+EC15&lt;=Consolidação!AR18+Consolidação!AU18+Consolidação!AX18+Consolidação!#REF!+Consolidação!BC18+Consolidação!BF18+Consolidação!BI18+Consolidação!BL18+Consolidação!BO18+Consolidação!BR18+Consolidação!BU18+Consolidação!BX18,Consolidação!$AO$4,IF(AP15+AW15+BD15+BK15+BR15+BY15+CF15+CM15+CT15+DA15+DH15+DO15+DV15+EC15&lt;=Consolidação!AR18+Consolidação!AU18+Consolidação!AX18+Consolidação!#REF!+Consolidação!BC18+Consolidação!BF18+Consolidação!BI18+Consolidação!BL18+Consolidação!BO18+Consolidação!BR18+Consolidação!BU18+Consolidação!BX18+Consolidação!CA18,Consolidação!$AR$4,IF(AP15+AW15+BD15+BK15+BR15+BY15+CF15+CM15+CT15+DA15+DH15+DO15+DV15+EC15&lt;=Consolidação!AR18+Consolidação!AU18+Consolidação!AX18+Consolidação!#REF!+Consolidação!BC18+Consolidação!BF18+Consolidação!BI18+Consolidação!BL18+Consolidação!BO18+Consolidação!BR18+Consolidação!BU18+Consolidação!BX18+Consolidação!CA18+Consolidação!CD18,Consolidação!$AU$4,IF(AND((Consolidação!AR18+Consolidação!AU18+Consolidação!AX18+Consolidação!#REF!+Consolidação!BC18+Consolidação!BF18+Consolidação!BI18+Consolidação!BL18+Consolidação!BO18+Consolidação!BR18+Consolidação!BU18+Consolidação!BX18+Consolidação!CA18+Consolidação!CD18)&gt;0,AP15+AW15+BD15+BK15+BR15+BY15+CF15+CM15+CT15+DA15+DH15+DO15+DV15&lt;Consolidação!AR18+Consolidação!AU18+Consolidação!AX18+Consolidação!#REF!+Consolidação!BC18+Consolidação!BF18+Consolidação!BI18+Consolidação!BL18+Consolidação!BO18+Consolidação!BR18+Consolidação!BU18+Consolidação!BX18+Consolidação!CA18+Consolidação!CD18,AP15+AW15+BD15+BK15+BR15+BY15+CF15+CM15+CT15+DA15+DH15+DO15+DV15+EC15&gt;Consolidação!AR18+Consolidação!AU18+Consolidação!AX18+Consolidação!#REF!+Consolidação!BC18+Consolidação!BF18+Consolidação!BI18+Consolidação!BL18+Consolidação!BO18+Consolidação!BR18+Consolidação!BU18+Consolidação!BX18+Consolidação!CA18+Consolidação!CD18),"CONSUMO PARCIAL","SEM PREVISÃO"))))))))))))))))</f>
        <v/>
      </c>
      <c r="EG15" s="318" t="str">
        <f t="shared" ref="EG15:EG24" si="44">IF(EF15="","",IF(EF15="SEM PREVISÃO","û",IF(EF15="CONSUMO PARCIAL","û",IF(EE15&lt;EF15+90,"û","ü"))))</f>
        <v/>
      </c>
      <c r="EH15" s="270"/>
      <c r="EI15" s="314"/>
      <c r="EJ15" s="315"/>
      <c r="EK15" s="332"/>
      <c r="EL15" s="317" t="str">
        <f>IF(EI15=0,"",IF(AV15+BC15+BJ15+BQ15+BX15+CE15+CL15+CS15+CZ15+DG15+DN15+DU15+EB15+EI15&lt;=Consolidação!AX18,Consolidação!$H$4,IF(AV15+BC15+BJ15+BQ15+BX15+CE15+CL15+CS15+CZ15+DG15+DN15+DU15+EB15+EI15&lt;=Consolidação!AX18+Consolidação!#REF!,Consolidação!$K$4,IF(AV15+BC15+BJ15+BQ15+BX15+CE15+CL15+CS15+CZ15+DG15+DN15+DU15+EB15+EI15&lt;=Consolidação!AX18+Consolidação!#REF!+Consolidação!BC18,Consolidação!$N$4,IF(AV15+BC15+BJ15+BQ15+BX15+CE15+CL15+CS15+CZ15+DG15+DN15+DU15+EB15+EI15&lt;=Consolidação!AX18+Consolidação!#REF!+Consolidação!BC18+Consolidação!BF18,Consolidação!$Q$4,IF(AV15+BC15+BJ15+BQ15+BX15+CE15+CL15+CS15+CZ15+DG15+DN15+DU15+EB15+EI15&lt;=Consolidação!AX18+Consolidação!#REF!+Consolidação!BC18+Consolidação!BF18+Consolidação!BI18,Consolidação!$T$4,IF(AV15+BC15+BJ15+BQ15+BX15+CE15+CL15+CS15+CZ15+DG15+DN15+DU15+EB15+EI15&lt;=Consolidação!AX18+Consolidação!#REF!+Consolidação!BC18+Consolidação!BF18+Consolidação!BI18+Consolidação!BL18,Consolidação!$W$4,IF(AV15+BC15+BJ15+BQ15+BX15+CE15+CL15+CS15+CZ15+DG15+DN15+DU15+EB15+EI15&lt;=Consolidação!AX18+Consolidação!#REF!+Consolidação!BC18+Consolidação!BF18+Consolidação!BI18+Consolidação!BL18+Consolidação!BO18,Consolidação!$Z$4,IF(AV15+BC15+BJ15+BQ15+BX15+CE15+CL15+CS15+CZ15+DG15+DN15+DU15+EB15+EI15&lt;=Consolidação!AX18+Consolidação!#REF!+Consolidação!BC18+Consolidação!BF18+Consolidação!BI18+Consolidação!BL18+Consolidação!BO18+Consolidação!BR18,Consolidação!$AC$4,IF(AV15+BC15+BJ15+BQ15+BX15+CE15+CL15+CS15+CZ15+DG15+DN15+DU15+EB15+EI15&lt;=Consolidação!AX18+Consolidação!#REF!+Consolidação!BC18+Consolidação!BF18+Consolidação!BI18+Consolidação!BL18+Consolidação!BO18+Consolidação!BR18+Consolidação!BU18,Consolidação!$AF$4,IF(AV15+BC15+BJ15+BQ15+BX15+CE15+CL15+CS15+CZ15+DG15+DN15+DU15+EB15+EI15&lt;=Consolidação!AX18+Consolidação!#REF!+Consolidação!BC18+Consolidação!BF18+Consolidação!BI18+Consolidação!BL18+Consolidação!BO18+Consolidação!BR18+Consolidação!BU18+Consolidação!BX18,Consolidação!$AI$4,IF(AV15+BC15+BJ15+BQ15+BX15+CE15+CL15+CS15+CZ15+DG15+DN15+DU15+EB15+EI15&lt;=Consolidação!AX18+Consolidação!#REF!+Consolidação!BC18+Consolidação!BF18+Consolidação!BI18+Consolidação!BL18+Consolidação!BO18+Consolidação!BR18+Consolidação!BU18+Consolidação!BX18+Consolidação!CA18,Consolidação!$AL$4,IF(AV15+BC15+BJ15+BQ15+BX15+CE15+CL15+CS15+CZ15+DG15+DN15+DU15+EB15+EI15&lt;=Consolidação!AX18+Consolidação!#REF!+Consolidação!BC18+Consolidação!BF18+Consolidação!BI18+Consolidação!BL18+Consolidação!BO18+Consolidação!BR18+Consolidação!BU18+Consolidação!BX18+Consolidação!CA18+Consolidação!CD18,Consolidação!$AO$4,IF(AV15+BC15+BJ15+BQ15+BX15+CE15+CL15+CS15+CZ15+DG15+DN15+DU15+EB15+EI15&lt;=Consolidação!AX18+Consolidação!#REF!+Consolidação!BC18+Consolidação!BF18+Consolidação!BI18+Consolidação!BL18+Consolidação!BO18+Consolidação!BR18+Consolidação!BU18+Consolidação!BX18+Consolidação!CA18+Consolidação!CD18+Consolidação!CG18,Consolidação!$AR$4,IF(AV15+BC15+BJ15+BQ15+BX15+CE15+CL15+CS15+CZ15+DG15+DN15+DU15+EB15+EI15&lt;=Consolidação!AX18+Consolidação!#REF!+Consolidação!BC18+Consolidação!BF18+Consolidação!BI18+Consolidação!BL18+Consolidação!BO18+Consolidação!BR18+Consolidação!BU18+Consolidação!BX18+Consolidação!CA18+Consolidação!CD18+Consolidação!CG18+Consolidação!CJ18,Consolidação!$AU$4,IF(AND((Consolidação!AX18+Consolidação!#REF!+Consolidação!BC18+Consolidação!BF18+Consolidação!BI18+Consolidação!BL18+Consolidação!BO18+Consolidação!BR18+Consolidação!BU18+Consolidação!BX18+Consolidação!CA18+Consolidação!CD18+Consolidação!CG18+Consolidação!CJ18)&gt;0,AV15+BC15+BJ15+BQ15+BX15+CE15+CL15+CS15+CZ15+DG15+DN15+DU15+EB15&lt;Consolidação!AX18+Consolidação!#REF!+Consolidação!BC18+Consolidação!BF18+Consolidação!BI18+Consolidação!BL18+Consolidação!BO18+Consolidação!BR18+Consolidação!BU18+Consolidação!BX18+Consolidação!CA18+Consolidação!CD18+Consolidação!CG18+Consolidação!CJ18,AV15+BC15+BJ15+BQ15+BX15+CE15+CL15+CS15+CZ15+DG15+DN15+DU15+EB15+EI15&gt;Consolidação!AX18+Consolidação!#REF!+Consolidação!BC18+Consolidação!BF18+Consolidação!BI18+Consolidação!BL18+Consolidação!BO18+Consolidação!BR18+Consolidação!BU18+Consolidação!BX18+Consolidação!CA18+Consolidação!CD18+Consolidação!CG18+Consolidação!CJ18),"CONSUMO PARCIAL","SEM PREVISÃO"))))))))))))))))</f>
        <v/>
      </c>
      <c r="EM15" s="318" t="str">
        <f t="shared" ref="EM15:EM24" si="45">IF(EL15="","",IF(EL15="SEM PREVISÃO","û",IF(EL15="CONSUMO PARCIAL","û",IF(EK15&lt;EL15+90,"û","ü"))))</f>
        <v/>
      </c>
      <c r="EN15" s="270"/>
      <c r="EO15" s="314"/>
      <c r="EP15" s="315"/>
      <c r="EQ15" s="332"/>
      <c r="ER15" s="317" t="str">
        <f>IF(EO15=0,"",IF(BB15+BI15+BP15+BW15+CD15+CK15+CR15+CY15+DF15+DM15+DT15+EA15+EH15+EO15&lt;=Consolidação!BC18,Consolidação!$H$4,IF(BB15+BI15+BP15+BW15+CD15+CK15+CR15+CY15+DF15+DM15+DT15+EA15+EH15+EO15&lt;=Consolidação!BC18+Consolidação!BF18,Consolidação!$K$4,IF(BB15+BI15+BP15+BW15+CD15+CK15+CR15+CY15+DF15+DM15+DT15+EA15+EH15+EO15&lt;=Consolidação!BC18+Consolidação!BF18+Consolidação!BI18,Consolidação!$N$4,IF(BB15+BI15+BP15+BW15+CD15+CK15+CR15+CY15+DF15+DM15+DT15+EA15+EH15+EO15&lt;=Consolidação!BC18+Consolidação!BF18+Consolidação!BI18+Consolidação!BL18,Consolidação!$Q$4,IF(BB15+BI15+BP15+BW15+CD15+CK15+CR15+CY15+DF15+DM15+DT15+EA15+EH15+EO15&lt;=Consolidação!BC18+Consolidação!BF18+Consolidação!BI18+Consolidação!BL18+Consolidação!BO18,Consolidação!$T$4,IF(BB15+BI15+BP15+BW15+CD15+CK15+CR15+CY15+DF15+DM15+DT15+EA15+EH15+EO15&lt;=Consolidação!BC18+Consolidação!BF18+Consolidação!BI18+Consolidação!BL18+Consolidação!BO18+Consolidação!BR18,Consolidação!$W$4,IF(BB15+BI15+BP15+BW15+CD15+CK15+CR15+CY15+DF15+DM15+DT15+EA15+EH15+EO15&lt;=Consolidação!BC18+Consolidação!BF18+Consolidação!BI18+Consolidação!BL18+Consolidação!BO18+Consolidação!BR18+Consolidação!BU18,Consolidação!$Z$4,IF(BB15+BI15+BP15+BW15+CD15+CK15+CR15+CY15+DF15+DM15+DT15+EA15+EH15+EO15&lt;=Consolidação!BC18+Consolidação!BF18+Consolidação!BI18+Consolidação!BL18+Consolidação!BO18+Consolidação!BR18+Consolidação!BU18+Consolidação!BX18,Consolidação!$AC$4,IF(BB15+BI15+BP15+BW15+CD15+CK15+CR15+CY15+DF15+DM15+DT15+EA15+EH15+EO15&lt;=Consolidação!BC18+Consolidação!BF18+Consolidação!BI18+Consolidação!BL18+Consolidação!BO18+Consolidação!BR18+Consolidação!BU18+Consolidação!BX18+Consolidação!CA18,Consolidação!$AF$4,IF(BB15+BI15+BP15+BW15+CD15+CK15+CR15+CY15+DF15+DM15+DT15+EA15+EH15+EO15&lt;=Consolidação!BC18+Consolidação!BF18+Consolidação!BI18+Consolidação!BL18+Consolidação!BO18+Consolidação!BR18+Consolidação!BU18+Consolidação!BX18+Consolidação!CA18+Consolidação!CD18,Consolidação!$AI$4,IF(BB15+BI15+BP15+BW15+CD15+CK15+CR15+CY15+DF15+DM15+DT15+EA15+EH15+EO15&lt;=Consolidação!BC18+Consolidação!BF18+Consolidação!BI18+Consolidação!BL18+Consolidação!BO18+Consolidação!BR18+Consolidação!BU18+Consolidação!BX18+Consolidação!CA18+Consolidação!CD18+Consolidação!CG18,Consolidação!$AL$4,IF(BB15+BI15+BP15+BW15+CD15+CK15+CR15+CY15+DF15+DM15+DT15+EA15+EH15+EO15&lt;=Consolidação!BC18+Consolidação!BF18+Consolidação!BI18+Consolidação!BL18+Consolidação!BO18+Consolidação!BR18+Consolidação!BU18+Consolidação!BX18+Consolidação!CA18+Consolidação!CD18+Consolidação!CG18+Consolidação!CJ18,Consolidação!$AO$4,IF(BB15+BI15+BP15+BW15+CD15+CK15+CR15+CY15+DF15+DM15+DT15+EA15+EH15+EO15&lt;=Consolidação!BC18+Consolidação!BF18+Consolidação!BI18+Consolidação!BL18+Consolidação!BO18+Consolidação!BR18+Consolidação!BU18+Consolidação!BX18+Consolidação!CA18+Consolidação!CD18+Consolidação!CG18+Consolidação!CJ18+Consolidação!CM18,Consolidação!$AR$4,IF(BB15+BI15+BP15+BW15+CD15+CK15+CR15+CY15+DF15+DM15+DT15+EA15+EH15+EO15&lt;=Consolidação!BC18+Consolidação!BF18+Consolidação!BI18+Consolidação!BL18+Consolidação!BO18+Consolidação!BR18+Consolidação!BU18+Consolidação!BX18+Consolidação!CA18+Consolidação!CD18+Consolidação!CG18+Consolidação!CJ18+Consolidação!CM18+Consolidação!CP18,Consolidação!$AU$4,IF(AND((Consolidação!BC18+Consolidação!BF18+Consolidação!BI18+Consolidação!BL18+Consolidação!BO18+Consolidação!BR18+Consolidação!BU18+Consolidação!BX18+Consolidação!CA18+Consolidação!CD18+Consolidação!CG18+Consolidação!CJ18+Consolidação!CM18+Consolidação!CP18)&gt;0,BB15+BI15+BP15+BW15+CD15+CK15+CR15+CY15+DF15+DM15+DT15+EA15+EH15&lt;Consolidação!BC18+Consolidação!BF18+Consolidação!BI18+Consolidação!BL18+Consolidação!BO18+Consolidação!BR18+Consolidação!BU18+Consolidação!BX18+Consolidação!CA18+Consolidação!CD18+Consolidação!CG18+Consolidação!CJ18+Consolidação!CM18+Consolidação!CP18,BB15+BI15+BP15+BW15+CD15+CK15+CR15+CY15+DF15+DM15+DT15+EA15+EH15+EO15&gt;Consolidação!BC18+Consolidação!BF18+Consolidação!BI18+Consolidação!BL18+Consolidação!BO18+Consolidação!BR18+Consolidação!BU18+Consolidação!BX18+Consolidação!CA18+Consolidação!CD18+Consolidação!CG18+Consolidação!CJ18+Consolidação!CM18+Consolidação!CP18),"CONSUMO PARCIAL","SEM PREVISÃO"))))))))))))))))</f>
        <v/>
      </c>
      <c r="ES15" s="318" t="str">
        <f t="shared" ref="ES15:ES24" si="46">IF(ER15="","",IF(ER15="SEM PREVISÃO","û",IF(ER15="CONSUMO PARCIAL","û",IF(EQ15&lt;ER15+90,"û","ü"))))</f>
        <v/>
      </c>
      <c r="ET15" s="270"/>
      <c r="EU15" s="314"/>
      <c r="EV15" s="315"/>
      <c r="EW15" s="332"/>
      <c r="EX15" s="317" t="str">
        <f>IF(EU15=0,"",IF(BH15+BO15+BV15+CC15+CJ15+CQ15+CX15+DE15+DL15+DS15+DZ15+EG15+EN15+EU15&lt;=Consolidação!BI18,Consolidação!$H$4,IF(BH15+BO15+BV15+CC15+CJ15+CQ15+CX15+DE15+DL15+DS15+DZ15+EG15+EN15+EU15&lt;=Consolidação!BI18+Consolidação!BL18,Consolidação!$K$4,IF(BH15+BO15+BV15+CC15+CJ15+CQ15+CX15+DE15+DL15+DS15+DZ15+EG15+EN15+EU15&lt;=Consolidação!BI18+Consolidação!BL18+Consolidação!BO18,Consolidação!$N$4,IF(BH15+BO15+BV15+CC15+CJ15+CQ15+CX15+DE15+DL15+DS15+DZ15+EG15+EN15+EU15&lt;=Consolidação!BI18+Consolidação!BL18+Consolidação!BO18+Consolidação!BR18,Consolidação!$Q$4,IF(BH15+BO15+BV15+CC15+CJ15+CQ15+CX15+DE15+DL15+DS15+DZ15+EG15+EN15+EU15&lt;=Consolidação!BI18+Consolidação!BL18+Consolidação!BO18+Consolidação!BR18+Consolidação!BU18,Consolidação!$T$4,IF(BH15+BO15+BV15+CC15+CJ15+CQ15+CX15+DE15+DL15+DS15+DZ15+EG15+EN15+EU15&lt;=Consolidação!BI18+Consolidação!BL18+Consolidação!BO18+Consolidação!BR18+Consolidação!BU18+Consolidação!BX18,Consolidação!$W$4,IF(BH15+BO15+BV15+CC15+CJ15+CQ15+CX15+DE15+DL15+DS15+DZ15+EG15+EN15+EU15&lt;=Consolidação!BI18+Consolidação!BL18+Consolidação!BO18+Consolidação!BR18+Consolidação!BU18+Consolidação!BX18+Consolidação!CA18,Consolidação!$Z$4,IF(BH15+BO15+BV15+CC15+CJ15+CQ15+CX15+DE15+DL15+DS15+DZ15+EG15+EN15+EU15&lt;=Consolidação!BI18+Consolidação!BL18+Consolidação!BO18+Consolidação!BR18+Consolidação!BU18+Consolidação!BX18+Consolidação!CA18+Consolidação!CD18,Consolidação!$AC$4,IF(BH15+BO15+BV15+CC15+CJ15+CQ15+CX15+DE15+DL15+DS15+DZ15+EG15+EN15+EU15&lt;=Consolidação!BI18+Consolidação!BL18+Consolidação!BO18+Consolidação!BR18+Consolidação!BU18+Consolidação!BX18+Consolidação!CA18+Consolidação!CD18+Consolidação!CG18,Consolidação!$AF$4,IF(BH15+BO15+BV15+CC15+CJ15+CQ15+CX15+DE15+DL15+DS15+DZ15+EG15+EN15+EU15&lt;=Consolidação!BI18+Consolidação!BL18+Consolidação!BO18+Consolidação!BR18+Consolidação!BU18+Consolidação!BX18+Consolidação!CA18+Consolidação!CD18+Consolidação!CG18+Consolidação!CJ18,Consolidação!$AI$4,IF(BH15+BO15+BV15+CC15+CJ15+CQ15+CX15+DE15+DL15+DS15+DZ15+EG15+EN15+EU15&lt;=Consolidação!BI18+Consolidação!BL18+Consolidação!BO18+Consolidação!BR18+Consolidação!BU18+Consolidação!BX18+Consolidação!CA18+Consolidação!CD18+Consolidação!CG18+Consolidação!CJ18+Consolidação!CM18,Consolidação!$AL$4,IF(BH15+BO15+BV15+CC15+CJ15+CQ15+CX15+DE15+DL15+DS15+DZ15+EG15+EN15+EU15&lt;=Consolidação!BI18+Consolidação!BL18+Consolidação!BO18+Consolidação!BR18+Consolidação!BU18+Consolidação!BX18+Consolidação!CA18+Consolidação!CD18+Consolidação!CG18+Consolidação!CJ18+Consolidação!CM18+Consolidação!CP18,Consolidação!$AO$4,IF(BH15+BO15+BV15+CC15+CJ15+CQ15+CX15+DE15+DL15+DS15+DZ15+EG15+EN15+EU15&lt;=Consolidação!BI18+Consolidação!BL18+Consolidação!BO18+Consolidação!BR18+Consolidação!BU18+Consolidação!BX18+Consolidação!CA18+Consolidação!CD18+Consolidação!CG18+Consolidação!CJ18+Consolidação!CM18+Consolidação!CP18+Consolidação!CS18,Consolidação!$AR$4,IF(BH15+BO15+BV15+CC15+CJ15+CQ15+CX15+DE15+DL15+DS15+DZ15+EG15+EN15+EU15&lt;=Consolidação!BI18+Consolidação!BL18+Consolidação!BO18+Consolidação!BR18+Consolidação!BU18+Consolidação!BX18+Consolidação!CA18+Consolidação!CD18+Consolidação!CG18+Consolidação!CJ18+Consolidação!CM18+Consolidação!CP18+Consolidação!CS18+Consolidação!CV18,Consolidação!$AU$4,IF(AND((Consolidação!BI18+Consolidação!BL18+Consolidação!BO18+Consolidação!BR18+Consolidação!BU18+Consolidação!BX18+Consolidação!CA18+Consolidação!CD18+Consolidação!CG18+Consolidação!CJ18+Consolidação!CM18+Consolidação!CP18+Consolidação!CS18+Consolidação!CV18)&gt;0,BH15+BO15+BV15+CC15+CJ15+CQ15+CX15+DE15+DL15+DS15+DZ15+EG15+EN15&lt;Consolidação!BI18+Consolidação!BL18+Consolidação!BO18+Consolidação!BR18+Consolidação!BU18+Consolidação!BX18+Consolidação!CA18+Consolidação!CD18+Consolidação!CG18+Consolidação!CJ18+Consolidação!CM18+Consolidação!CP18+Consolidação!CS18+Consolidação!CV18,BH15+BO15+BV15+CC15+CJ15+CQ15+CX15+DE15+DL15+DS15+DZ15+EG15+EN15+EU15&gt;Consolidação!BI18+Consolidação!BL18+Consolidação!BO18+Consolidação!BR18+Consolidação!BU18+Consolidação!BX18+Consolidação!CA18+Consolidação!CD18+Consolidação!CG18+Consolidação!CJ18+Consolidação!CM18+Consolidação!CP18+Consolidação!CS18+Consolidação!CV18),"CONSUMO PARCIAL","SEM PREVISÃO"))))))))))))))))</f>
        <v/>
      </c>
      <c r="EY15" s="318" t="str">
        <f t="shared" ref="EY15:EY24" si="47">IF(EX15="","",IF(EX15="SEM PREVISÃO","û",IF(EX15="CONSUMO PARCIAL","û",IF(EW15&lt;EX15+90,"û","ü"))))</f>
        <v/>
      </c>
      <c r="EZ15" s="270"/>
      <c r="FA15" s="314"/>
      <c r="FB15" s="315"/>
      <c r="FC15" s="332"/>
      <c r="FD15" s="317" t="str">
        <f>IF(FA15=0,"",IF(BN15+BU15+CB15+CI15+CP15+CW15+DD15+DK15+DR15+DY15+EF15+EM15+ET15+FA15&lt;=Consolidação!BO18,Consolidação!$H$4,IF(BN15+BU15+CB15+CI15+CP15+CW15+DD15+DK15+DR15+DY15+EF15+EM15+ET15+FA15&lt;=Consolidação!BO18+Consolidação!BR18,Consolidação!$K$4,IF(BN15+BU15+CB15+CI15+CP15+CW15+DD15+DK15+DR15+DY15+EF15+EM15+ET15+FA15&lt;=Consolidação!BO18+Consolidação!BR18+Consolidação!BU18,Consolidação!$N$4,IF(BN15+BU15+CB15+CI15+CP15+CW15+DD15+DK15+DR15+DY15+EF15+EM15+ET15+FA15&lt;=Consolidação!BO18+Consolidação!BR18+Consolidação!BU18+Consolidação!BX18,Consolidação!$Q$4,IF(BN15+BU15+CB15+CI15+CP15+CW15+DD15+DK15+DR15+DY15+EF15+EM15+ET15+FA15&lt;=Consolidação!BO18+Consolidação!BR18+Consolidação!BU18+Consolidação!BX18+Consolidação!CA18,Consolidação!$T$4,IF(BN15+BU15+CB15+CI15+CP15+CW15+DD15+DK15+DR15+DY15+EF15+EM15+ET15+FA15&lt;=Consolidação!BO18+Consolidação!BR18+Consolidação!BU18+Consolidação!BX18+Consolidação!CA18+Consolidação!CD18,Consolidação!$W$4,IF(BN15+BU15+CB15+CI15+CP15+CW15+DD15+DK15+DR15+DY15+EF15+EM15+ET15+FA15&lt;=Consolidação!BO18+Consolidação!BR18+Consolidação!BU18+Consolidação!BX18+Consolidação!CA18+Consolidação!CD18+Consolidação!CG18,Consolidação!$Z$4,IF(BN15+BU15+CB15+CI15+CP15+CW15+DD15+DK15+DR15+DY15+EF15+EM15+ET15+FA15&lt;=Consolidação!BO18+Consolidação!BR18+Consolidação!BU18+Consolidação!BX18+Consolidação!CA18+Consolidação!CD18+Consolidação!CG18+Consolidação!CJ18,Consolidação!$AC$4,IF(BN15+BU15+CB15+CI15+CP15+CW15+DD15+DK15+DR15+DY15+EF15+EM15+ET15+FA15&lt;=Consolidação!BO18+Consolidação!BR18+Consolidação!BU18+Consolidação!BX18+Consolidação!CA18+Consolidação!CD18+Consolidação!CG18+Consolidação!CJ18+Consolidação!CM18,Consolidação!$AF$4,IF(BN15+BU15+CB15+CI15+CP15+CW15+DD15+DK15+DR15+DY15+EF15+EM15+ET15+FA15&lt;=Consolidação!BO18+Consolidação!BR18+Consolidação!BU18+Consolidação!BX18+Consolidação!CA18+Consolidação!CD18+Consolidação!CG18+Consolidação!CJ18+Consolidação!CM18+Consolidação!CP18,Consolidação!$AI$4,IF(BN15+BU15+CB15+CI15+CP15+CW15+DD15+DK15+DR15+DY15+EF15+EM15+ET15+FA15&lt;=Consolidação!BO18+Consolidação!BR18+Consolidação!BU18+Consolidação!BX18+Consolidação!CA18+Consolidação!CD18+Consolidação!CG18+Consolidação!CJ18+Consolidação!CM18+Consolidação!CP18+Consolidação!CS18,Consolidação!$AL$4,IF(BN15+BU15+CB15+CI15+CP15+CW15+DD15+DK15+DR15+DY15+EF15+EM15+ET15+FA15&lt;=Consolidação!BO18+Consolidação!BR18+Consolidação!BU18+Consolidação!BX18+Consolidação!CA18+Consolidação!CD18+Consolidação!CG18+Consolidação!CJ18+Consolidação!CM18+Consolidação!CP18+Consolidação!CS18+Consolidação!CV18,Consolidação!$AO$4,IF(BN15+BU15+CB15+CI15+CP15+CW15+DD15+DK15+DR15+DY15+EF15+EM15+ET15+FA15&lt;=Consolidação!BO18+Consolidação!BR18+Consolidação!BU18+Consolidação!BX18+Consolidação!CA18+Consolidação!CD18+Consolidação!CG18+Consolidação!CJ18+Consolidação!CM18+Consolidação!CP18+Consolidação!CS18+Consolidação!CV18+Consolidação!CY18,Consolidação!$AR$4,IF(BN15+BU15+CB15+CI15+CP15+CW15+DD15+DK15+DR15+DY15+EF15+EM15+ET15+FA15&lt;=Consolidação!BO18+Consolidação!BR18+Consolidação!BU18+Consolidação!BX18+Consolidação!CA18+Consolidação!CD18+Consolidação!CG18+Consolidação!CJ18+Consolidação!CM18+Consolidação!CP18+Consolidação!CS18+Consolidação!CV18+Consolidação!CY18+Consolidação!DB18,Consolidação!$AU$4,IF(AND((Consolidação!BO18+Consolidação!BR18+Consolidação!BU18+Consolidação!BX18+Consolidação!CA18+Consolidação!CD18+Consolidação!CG18+Consolidação!CJ18+Consolidação!CM18+Consolidação!CP18+Consolidação!CS18+Consolidação!CV18+Consolidação!CY18+Consolidação!DB18)&gt;0,BN15+BU15+CB15+CI15+CP15+CW15+DD15+DK15+DR15+DY15+EF15+EM15+ET15&lt;Consolidação!BO18+Consolidação!BR18+Consolidação!BU18+Consolidação!BX18+Consolidação!CA18+Consolidação!CD18+Consolidação!CG18+Consolidação!CJ18+Consolidação!CM18+Consolidação!CP18+Consolidação!CS18+Consolidação!CV18+Consolidação!CY18+Consolidação!DB18,BN15+BU15+CB15+CI15+CP15+CW15+DD15+DK15+DR15+DY15+EF15+EM15+ET15+FA15&gt;Consolidação!BO18+Consolidação!BR18+Consolidação!BU18+Consolidação!BX18+Consolidação!CA18+Consolidação!CD18+Consolidação!CG18+Consolidação!CJ18+Consolidação!CM18+Consolidação!CP18+Consolidação!CS18+Consolidação!CV18+Consolidação!CY18+Consolidação!DB18),"CONSUMO PARCIAL","SEM PREVISÃO"))))))))))))))))</f>
        <v/>
      </c>
      <c r="FE15" s="318" t="str">
        <f t="shared" ref="FE15:FE24" si="48">IF(FD15="","",IF(FD15="SEM PREVISÃO","û",IF(FD15="CONSUMO PARCIAL","û",IF(FC15&lt;FD15+90,"û","ü"))))</f>
        <v/>
      </c>
      <c r="FF15" s="270"/>
      <c r="FG15" s="314"/>
      <c r="FH15" s="315"/>
      <c r="FI15" s="332"/>
      <c r="FJ15" s="317" t="str">
        <f>IF(FG15=0,"",IF(BT15+CA15+CH15+CO15+CV15+DC15+DJ15+DQ15+DX15+EE15+EL15+ES15+EZ15+FG15&lt;=Consolidação!BU18,Consolidação!$H$4,IF(BT15+CA15+CH15+CO15+CV15+DC15+DJ15+DQ15+DX15+EE15+EL15+ES15+EZ15+FG15&lt;=Consolidação!BU18+Consolidação!BX18,Consolidação!$K$4,IF(BT15+CA15+CH15+CO15+CV15+DC15+DJ15+DQ15+DX15+EE15+EL15+ES15+EZ15+FG15&lt;=Consolidação!BU18+Consolidação!BX18+Consolidação!CA18,Consolidação!$N$4,IF(BT15+CA15+CH15+CO15+CV15+DC15+DJ15+DQ15+DX15+EE15+EL15+ES15+EZ15+FG15&lt;=Consolidação!BU18+Consolidação!BX18+Consolidação!CA18+Consolidação!CD18,Consolidação!$Q$4,IF(BT15+CA15+CH15+CO15+CV15+DC15+DJ15+DQ15+DX15+EE15+EL15+ES15+EZ15+FG15&lt;=Consolidação!BU18+Consolidação!BX18+Consolidação!CA18+Consolidação!CD18+Consolidação!CG18,Consolidação!$T$4,IF(BT15+CA15+CH15+CO15+CV15+DC15+DJ15+DQ15+DX15+EE15+EL15+ES15+EZ15+FG15&lt;=Consolidação!BU18+Consolidação!BX18+Consolidação!CA18+Consolidação!CD18+Consolidação!CG18+Consolidação!CJ18,Consolidação!$W$4,IF(BT15+CA15+CH15+CO15+CV15+DC15+DJ15+DQ15+DX15+EE15+EL15+ES15+EZ15+FG15&lt;=Consolidação!BU18+Consolidação!BX18+Consolidação!CA18+Consolidação!CD18+Consolidação!CG18+Consolidação!CJ18+Consolidação!CM18,Consolidação!$Z$4,IF(BT15+CA15+CH15+CO15+CV15+DC15+DJ15+DQ15+DX15+EE15+EL15+ES15+EZ15+FG15&lt;=Consolidação!BU18+Consolidação!BX18+Consolidação!CA18+Consolidação!CD18+Consolidação!CG18+Consolidação!CJ18+Consolidação!CM18+Consolidação!CP18,Consolidação!$AC$4,IF(BT15+CA15+CH15+CO15+CV15+DC15+DJ15+DQ15+DX15+EE15+EL15+ES15+EZ15+FG15&lt;=Consolidação!BU18+Consolidação!BX18+Consolidação!CA18+Consolidação!CD18+Consolidação!CG18+Consolidação!CJ18+Consolidação!CM18+Consolidação!CP18+Consolidação!CS18,Consolidação!$AF$4,IF(BT15+CA15+CH15+CO15+CV15+DC15+DJ15+DQ15+DX15+EE15+EL15+ES15+EZ15+FG15&lt;=Consolidação!BU18+Consolidação!BX18+Consolidação!CA18+Consolidação!CD18+Consolidação!CG18+Consolidação!CJ18+Consolidação!CM18+Consolidação!CP18+Consolidação!CS18+Consolidação!CV18,Consolidação!$AI$4,IF(BT15+CA15+CH15+CO15+CV15+DC15+DJ15+DQ15+DX15+EE15+EL15+ES15+EZ15+FG15&lt;=Consolidação!BU18+Consolidação!BX18+Consolidação!CA18+Consolidação!CD18+Consolidação!CG18+Consolidação!CJ18+Consolidação!CM18+Consolidação!CP18+Consolidação!CS18+Consolidação!CV18+Consolidação!CY18,Consolidação!$AL$4,IF(BT15+CA15+CH15+CO15+CV15+DC15+DJ15+DQ15+DX15+EE15+EL15+ES15+EZ15+FG15&lt;=Consolidação!BU18+Consolidação!BX18+Consolidação!CA18+Consolidação!CD18+Consolidação!CG18+Consolidação!CJ18+Consolidação!CM18+Consolidação!CP18+Consolidação!CS18+Consolidação!CV18+Consolidação!CY18+Consolidação!DB18,Consolidação!$AO$4,IF(BT15+CA15+CH15+CO15+CV15+DC15+DJ15+DQ15+DX15+EE15+EL15+ES15+EZ15+FG15&lt;=Consolidação!BU18+Consolidação!BX18+Consolidação!CA18+Consolidação!CD18+Consolidação!CG18+Consolidação!CJ18+Consolidação!CM18+Consolidação!CP18+Consolidação!CS18+Consolidação!CV18+Consolidação!CY18+Consolidação!DB18+Consolidação!DE18,Consolidação!$AR$4,IF(BT15+CA15+CH15+CO15+CV15+DC15+DJ15+DQ15+DX15+EE15+EL15+ES15+EZ15+FG15&lt;=Consolidação!BU18+Consolidação!BX18+Consolidação!CA18+Consolidação!CD18+Consolidação!CG18+Consolidação!CJ18+Consolidação!CM18+Consolidação!CP18+Consolidação!CS18+Consolidação!CV18+Consolidação!CY18+Consolidação!DB18+Consolidação!DE18+Consolidação!DH18,Consolidação!$AU$4,IF(AND((Consolidação!BU18+Consolidação!BX18+Consolidação!CA18+Consolidação!CD18+Consolidação!CG18+Consolidação!CJ18+Consolidação!CM18+Consolidação!CP18+Consolidação!CS18+Consolidação!CV18+Consolidação!CY18+Consolidação!DB18+Consolidação!DE18+Consolidação!DH18)&gt;0,BT15+CA15+CH15+CO15+CV15+DC15+DJ15+DQ15+DX15+EE15+EL15+ES15+EZ15&lt;Consolidação!BU18+Consolidação!BX18+Consolidação!CA18+Consolidação!CD18+Consolidação!CG18+Consolidação!CJ18+Consolidação!CM18+Consolidação!CP18+Consolidação!CS18+Consolidação!CV18+Consolidação!CY18+Consolidação!DB18+Consolidação!DE18+Consolidação!DH18,BT15+CA15+CH15+CO15+CV15+DC15+DJ15+DQ15+DX15+EE15+EL15+ES15+EZ15+FG15&gt;Consolidação!BU18+Consolidação!BX18+Consolidação!CA18+Consolidação!CD18+Consolidação!CG18+Consolidação!CJ18+Consolidação!CM18+Consolidação!CP18+Consolidação!CS18+Consolidação!CV18+Consolidação!CY18+Consolidação!DB18+Consolidação!DE18+Consolidação!DH18),"CONSUMO PARCIAL","SEM PREVISÃO"))))))))))))))))</f>
        <v/>
      </c>
      <c r="FK15" s="318" t="str">
        <f t="shared" ref="FK15:FK24" si="49">IF(FJ15="","",IF(FJ15="SEM PREVISÃO","û",IF(FJ15="CONSUMO PARCIAL","û",IF(FI15&lt;FJ15+90,"û","ü"))))</f>
        <v/>
      </c>
      <c r="FL15" s="559"/>
      <c r="FM15" s="550"/>
      <c r="FN15" s="550"/>
      <c r="FO15" s="550"/>
      <c r="FP15" s="550"/>
      <c r="FQ15" s="576"/>
      <c r="FR15" s="569"/>
      <c r="FS15" s="550"/>
      <c r="FT15" s="550"/>
      <c r="FU15" s="550"/>
      <c r="FV15" s="550"/>
      <c r="FW15" s="550"/>
      <c r="FX15" s="545" t="str">
        <f>IF((Consolidação!C18+Consolidação!E18)=(F15+M15+T15+AA15+AH15+AO15+AV15+BC15+BJ15+BQ15+BX15+CE15+CL15+CS15),"ATUALIZADO","DESATUALIZADO")</f>
        <v>DESATUALIZADO</v>
      </c>
    </row>
    <row r="16" spans="1:180" x14ac:dyDescent="0.3">
      <c r="A16" s="313">
        <v>2020</v>
      </c>
      <c r="B16" s="634"/>
      <c r="C16" s="324" t="s">
        <v>1</v>
      </c>
      <c r="D16" s="321"/>
      <c r="E16" s="270">
        <v>19448</v>
      </c>
      <c r="F16" s="314">
        <v>75.444400000000002</v>
      </c>
      <c r="G16" s="315"/>
      <c r="H16" s="316">
        <v>45481</v>
      </c>
      <c r="I16" s="317">
        <f>IF(F16=0,"",IF(F16&lt;=Consolidação!H19,Consolidação!H$4,IF(F16&lt;=Consolidação!H19+Consolidação!K19,Consolidação!K$4,IF(F16&lt;=Consolidação!H19+Consolidação!K19+Consolidação!N19,Consolidação!N$4,IF(F16&lt;=Consolidação!H19+Consolidação!K19+Consolidação!N19+Consolidação!Q19,Consolidação!Q$4,IF(F16&lt;=Consolidação!H19+Consolidação!K19+Consolidação!N19+Consolidação!Q19+Consolidação!T19,Consolidação!T$4,IF(F16&lt;=Consolidação!H19+Consolidação!K19+Consolidação!N19+Consolidação!Q19+Consolidação!T19+Consolidação!W19,Consolidação!W$4,IF(F16&lt;=Consolidação!H19+Consolidação!K19+Consolidação!N19+Consolidação!Q19+Consolidação!T19+Consolidação!W19+Consolidação!Z19,Consolidação!Z$4,IF(F16&lt;=Consolidação!H19+Consolidação!K19+Consolidação!N19+Consolidação!Q19+Consolidação!T19+Consolidação!W19+Consolidação!Z19+Consolidação!AC19,Consolidação!AC$4,IF(F16&lt;=Consolidação!H19+Consolidação!K19+Consolidação!N19+Consolidação!Q19+Consolidação!T19+Consolidação!W19+Consolidação!Z19+Consolidação!AC19+Consolidação!AF19,Consolidação!AF$4,IF(F16&lt;=Consolidação!H19+Consolidação!K19+Consolidação!N19+Consolidação!Q19+Consolidação!T19+Consolidação!W19+Consolidação!Z19+Consolidação!AC19+Consolidação!AF19+Consolidação!AI19,Consolidação!AI$4,IF(F16&lt;=Consolidação!H19+Consolidação!K19+Consolidação!N19+Consolidação!Q19+Consolidação!T19+Consolidação!W19+Consolidação!Z19+Consolidação!AC19+Consolidação!AF19+Consolidação!AI19+Consolidação!AL19,Consolidação!AL$4,IF(F16&lt;=Consolidação!H19+Consolidação!K19+Consolidação!N19+Consolidação!Q19+Consolidação!T19+Consolidação!W19+Consolidação!Z19+Consolidação!AC19+Consolidação!AF19+Consolidação!AI19+Consolidação!AL19+Consolidação!AO19,Consolidação!AO$4,IF(F16&lt;=Consolidação!H19+Consolidação!K19+Consolidação!N19+Consolidação!Q19+Consolidação!T19+Consolidação!W19+Consolidação!Z19+Consolidação!AC19+Consolidação!AF19+Consolidação!AI19+Consolidação!AL19+Consolidação!AO19+Consolidação!AR19,Consolidação!AR$4,IF(F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>45352</v>
      </c>
      <c r="J16" s="318" t="str">
        <f t="shared" si="25"/>
        <v>ü</v>
      </c>
      <c r="K16" s="312"/>
      <c r="L16" s="270">
        <v>19420</v>
      </c>
      <c r="M16" s="314">
        <v>424.94499999999999</v>
      </c>
      <c r="N16" s="315"/>
      <c r="O16" s="316">
        <v>45542</v>
      </c>
      <c r="P16" s="317">
        <f>IF(M16=0,"",IF(F16+M16&lt;=Consolidação!H19,Consolidação!$H$4,IF(F16+M16&lt;=Consolidação!H19+Consolidação!K19,Consolidação!$K$4,IF(F16+M16&lt;=Consolidação!H19+Consolidação!K19+Consolidação!N19,Consolidação!$N$4,IF(F16+M16&lt;=Consolidação!H19+Consolidação!K19+Consolidação!N19+Consolidação!Q19,Consolidação!$Q$4,IF(F16+M16&lt;=Consolidação!H19+Consolidação!K19+Consolidação!N19+Consolidação!Q19+Consolidação!T19,Consolidação!$T$4,IF(F16+M16&lt;=Consolidação!H19+Consolidação!K19+Consolidação!N19+Consolidação!Q19+Consolidação!T19+Consolidação!W19,Consolidação!$W$4,IF(F16+M16&lt;=Consolidação!H19+Consolidação!K19+Consolidação!N19+Consolidação!Q19+Consolidação!T19+Consolidação!W19+Consolidação!Z19,Consolidação!$Z$4,IF(F16+M16&lt;=Consolidação!H19+Consolidação!K19+Consolidação!N19+Consolidação!Q19+Consolidação!T19+Consolidação!W19+Consolidação!Z19+Consolidação!AC19,Consolidação!$AC$4,IF(F16+M16&lt;=Consolidação!H19+Consolidação!K19+Consolidação!N19+Consolidação!Q19+Consolidação!T19+Consolidação!W19+Consolidação!Z19+Consolidação!AC19+Consolidação!AF19,Consolidação!$AF$4,IF(F16+M16&lt;=Consolidação!H19+Consolidação!K19+Consolidação!N19+Consolidação!Q19+Consolidação!T19+Consolidação!W19+Consolidação!Z19+Consolidação!AC19+Consolidação!AF19+Consolidação!AI19,Consolidação!$AI$4,IF(F16+M16&lt;=Consolidação!H19+Consolidação!K19+Consolidação!N19+Consolidação!Q19+Consolidação!T19+Consolidação!W19+Consolidação!Z19+Consolidação!AC19+Consolidação!AF19+Consolidação!AI19+Consolidação!AL19,Consolidação!$AL$4,IF(F16+M16&lt;=Consolidação!H19+Consolidação!K19+Consolidação!N19+Consolidação!Q19+Consolidação!T19+Consolidação!W19+Consolidação!Z19+Consolidação!AC19+Consolidação!AF19+Consolidação!AI19+Consolidação!AL19+Consolidação!AO19,Consolidação!$AO$4,IF(F16+M16&lt;=Consolidação!H19+Consolidação!K19+Consolidação!N19+Consolidação!Q19+Consolidação!T19+Consolidação!W19+Consolidação!Z19+Consolidação!AC19+Consolidação!AF19+Consolidação!AI19+Consolidação!AL19+Consolidação!AO19+Consolidação!AR19,Consolidação!$AR$4,IF(F16+M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>45383</v>
      </c>
      <c r="Q16" s="318" t="str">
        <f t="shared" si="26"/>
        <v>ü</v>
      </c>
      <c r="R16" s="312"/>
      <c r="S16" s="270">
        <v>19449</v>
      </c>
      <c r="T16" s="314">
        <v>1173.2</v>
      </c>
      <c r="U16" s="315"/>
      <c r="V16" s="316">
        <v>45573</v>
      </c>
      <c r="W16" s="317" t="str">
        <f>IF(T16=0,"",IF(F16+M16+T16&lt;=Consolidação!H19,Consolidação!$H$4,IF(F16+M16+T16&lt;=Consolidação!H19+Consolidação!K19,Consolidação!$K$4,IF(F16+M16+T16&lt;=Consolidação!H19+Consolidação!K19+Consolidação!N19,Consolidação!$N$4,IF(F16+M16+T16&lt;=Consolidação!H19+Consolidação!K19+Consolidação!N19+Consolidação!Q19,Consolidação!$Q$4,IF(F16+M16+T16&lt;=Consolidação!H19+Consolidação!K19+Consolidação!N19+Consolidação!Q19+Consolidação!T19,Consolidação!$T$4,IF(F16+M16+T16&lt;=Consolidação!H19+Consolidação!K19+Consolidação!N19+Consolidação!Q19+Consolidação!T19+Consolidação!W19,Consolidação!$W$4,IF(F16+M16+T16&lt;=Consolidação!H19+Consolidação!K19+Consolidação!N19+Consolidação!Q19+Consolidação!T19+Consolidação!W19+Consolidação!Z19,Consolidação!$Z$4,IF(F16+M16+T16&lt;=Consolidação!H19+Consolidação!K19+Consolidação!N19+Consolidação!Q19+Consolidação!T19+Consolidação!W19+Consolidação!Z19+Consolidação!AC19,Consolidação!$AC$4,IF(F16+M16+T16&lt;=Consolidação!H19+Consolidação!K19+Consolidação!N19+Consolidação!Q19+Consolidação!T19+Consolidação!W19+Consolidação!Z19+Consolidação!AC19+Consolidação!AF19,Consolidação!$AF$4,IF(F16+M16+T16&lt;=Consolidação!H19+Consolidação!K19+Consolidação!N19+Consolidação!Q19+Consolidação!T19+Consolidação!W19+Consolidação!Z19+Consolidação!AC19+Consolidação!AF19+Consolidação!AI19,Consolidação!$AI$4,IF(F16+M16+T16&lt;=Consolidação!H19+Consolidação!K19+Consolidação!N19+Consolidação!Q19+Consolidação!T19+Consolidação!W19+Consolidação!Z19+Consolidação!AC19+Consolidação!AF19+Consolidação!AI19+Consolidação!AL19,Consolidação!$AL$4,IF(F16+M16+T16&lt;=Consolidação!H19+Consolidação!K19+Consolidação!N19+Consolidação!Q19+Consolidação!T19+Consolidação!W19+Consolidação!Z19+Consolidação!AC19+Consolidação!AF19+Consolidação!AI19+Consolidação!AL19+Consolidação!AO19,Consolidação!$AO$4,IF(F16+M16+T16&lt;=Consolidação!H19+Consolidação!K19+Consolidação!N19+Consolidação!Q19+Consolidação!T19+Consolidação!W19+Consolidação!Z19+Consolidação!AC19+Consolidação!AF19+Consolidação!AI19+Consolidação!AL19+Consolidação!AO19+Consolidação!AR19,Consolidação!$AR$4,IF(F16+M16+T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+M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+T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>CONSUMO PARCIAL</v>
      </c>
      <c r="X16" s="318" t="str">
        <f t="shared" si="27"/>
        <v>û</v>
      </c>
      <c r="Y16" s="312"/>
      <c r="Z16" s="270">
        <v>19458</v>
      </c>
      <c r="AA16" s="314">
        <v>300</v>
      </c>
      <c r="AB16" s="315"/>
      <c r="AC16" s="316">
        <v>45668</v>
      </c>
      <c r="AD16" s="317" t="str">
        <f>IF(AA16=0,"",IF(F16+M16+T16+AA16&lt;=Consolidação!H19,Consolidação!$H$4,IF(F16+M16+T16+AA16&lt;=Consolidação!H19+Consolidação!K19,Consolidação!$K$4,IF(F16+M16+T16+AA16&lt;=Consolidação!H19+Consolidação!K19+Consolidação!N19,Consolidação!$N$4,IF(F16+M16+T16+AA16&lt;=Consolidação!H19+Consolidação!K19+Consolidação!N19+Consolidação!Q19,Consolidação!$Q$4,IF(F16+M16+T16+AA16&lt;=Consolidação!H19+Consolidação!K19+Consolidação!N19+Consolidação!Q19+Consolidação!T19,Consolidação!$T$4,IF(F16+M16+T16+AA16&lt;=Consolidação!H19+Consolidação!K19+Consolidação!N19+Consolidação!Q19+Consolidação!T19+Consolidação!W19,Consolidação!$W$4,IF(F16+M16+T16+AA16&lt;=Consolidação!H19+Consolidação!K19+Consolidação!N19+Consolidação!Q19+Consolidação!T19+Consolidação!W19+Consolidação!Z19,Consolidação!$Z$4,IF(F16+M16+T16+AA16&lt;=Consolidação!H19+Consolidação!K19+Consolidação!N19+Consolidação!Q19+Consolidação!T19+Consolidação!W19+Consolidação!Z19+Consolidação!AC19,Consolidação!$AC$4,IF(F16+M16+T16+AA16&lt;=Consolidação!H19+Consolidação!K19+Consolidação!N19+Consolidação!Q19+Consolidação!T19+Consolidação!W19+Consolidação!Z19+Consolidação!AC19+Consolidação!AF19,Consolidação!$AF$4,IF(F16+M16+T16+AA16&lt;=Consolidação!H19+Consolidação!K19+Consolidação!N19+Consolidação!Q19+Consolidação!T19+Consolidação!W19+Consolidação!Z19+Consolidação!AC19+Consolidação!AF19+Consolidação!AI19,Consolidação!$AI$4,IF(F16+M16+T16+AA16&lt;=Consolidação!H19+Consolidação!K19+Consolidação!N19+Consolidação!Q19+Consolidação!T19+Consolidação!W19+Consolidação!Z19+Consolidação!AC19+Consolidação!AF19+Consolidação!AI19+Consolidação!AL19,Consolidação!$AL$4,IF(F16+M16+T16+AA16&lt;=Consolidação!H19+Consolidação!K19+Consolidação!N19+Consolidação!Q19+Consolidação!T19+Consolidação!W19+Consolidação!Z19+Consolidação!AC19+Consolidação!AF19+Consolidação!AI19+Consolidação!AL19+Consolidação!AO19,Consolidação!$AO$4,IF(F16+M16+T16+AA16&lt;=Consolidação!H19+Consolidação!K19+Consolidação!N19+Consolidação!Q19+Consolidação!T19+Consolidação!W19+Consolidação!Z19+Consolidação!AC19+Consolidação!AF19+Consolidação!AI19+Consolidação!AL19+Consolidação!AO19+Consolidação!AR19,Consolidação!#REF!,IF(F16+M16+T16+AA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+M16+T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+T16+AA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>SEM PREVISÃO</v>
      </c>
      <c r="AE16" s="318" t="str">
        <f t="shared" si="28"/>
        <v>û</v>
      </c>
      <c r="AF16" s="312"/>
      <c r="AG16" s="270"/>
      <c r="AH16" s="314"/>
      <c r="AI16" s="315"/>
      <c r="AJ16" s="316"/>
      <c r="AK16" s="317" t="str">
        <f>IF(AH16=0,"",IF(F16+M16+T16+AA16+AH16&lt;=Consolidação!H19,Consolidação!$H$4,IF(F16+M16+T16+AA16+AH16&lt;=Consolidação!H19+Consolidação!K19,Consolidação!$K$4,IF(F16+M16+T16+AA16+AH16&lt;=Consolidação!H19+Consolidação!K19+Consolidação!N19,Consolidação!$N$4,IF(F16+M16+T16+AA16+AH16&lt;=Consolidação!H19+Consolidação!K19+Consolidação!N19+Consolidação!Q19,Consolidação!$Q$4,IF(F16+M16+T16+AA16+AH16&lt;=Consolidação!H19+Consolidação!K19+Consolidação!N19+Consolidação!Q19+Consolidação!T19,Consolidação!$T$4,IF(F16+M16+T16+AA16+AH16&lt;=Consolidação!H19+Consolidação!K19+Consolidação!N19+Consolidação!Q19+Consolidação!T19+Consolidação!W19,Consolidação!$W$4,IF(F16+M16+T16+AA16+AH16&lt;=Consolidação!H19+Consolidação!K19+Consolidação!N19+Consolidação!Q19+Consolidação!T19+Consolidação!W19+Consolidação!Z19,Consolidação!$Z$4,IF(F16+M16+T16+AA16+AH16&lt;=Consolidação!H19+Consolidação!K19+Consolidação!N19+Consolidação!Q19+Consolidação!T19+Consolidação!W19+Consolidação!Z19+Consolidação!AC19,Consolidação!$AC$4,IF(F16+M16+T16+AA16+AH16&lt;=Consolidação!H19+Consolidação!K19+Consolidação!N19+Consolidação!Q19+Consolidação!T19+Consolidação!W19+Consolidação!Z19+Consolidação!AC19+Consolidação!AF19,Consolidação!$AF$4,IF(F16+M16+T16+AA16+AH16&lt;=Consolidação!H19+Consolidação!K19+Consolidação!N19+Consolidação!Q19+Consolidação!T19+Consolidação!W19+Consolidação!Z19+Consolidação!AC19+Consolidação!AF19+Consolidação!AI19,Consolidação!$AI$4,IF(F16+M16+T16+AA16+AH16&lt;=Consolidação!H19+Consolidação!K19+Consolidação!N19+Consolidação!Q19+Consolidação!T19+Consolidação!W19+Consolidação!Z19+Consolidação!AC19+Consolidação!AF19+Consolidação!AI19+Consolidação!AL19,Consolidação!$AL$4,IF(F16+M16+T16+AA16+AH16&lt;=Consolidação!H19+Consolidação!K19+Consolidação!N19+Consolidação!Q19+Consolidação!T19+Consolidação!W19+Consolidação!Z19+Consolidação!AC19+Consolidação!AF19+Consolidação!AI19+Consolidação!AL19+Consolidação!AO19,Consolidação!$AO$4,IF(F16+M16+T16+AA16+AH16&lt;=Consolidação!H19+Consolidação!K19+Consolidação!N19+Consolidação!Q19+Consolidação!T19+Consolidação!W19+Consolidação!Z19+Consolidação!AC19+Consolidação!AF19+Consolidação!AI19+Consolidação!AL19+Consolidação!AO19+Consolidação!AR19,Consolidação!$AR$4,IF(F16+M16+T16+AA16+AH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+M16+T16+AA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+T16+AA16+AH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/>
      </c>
      <c r="AL16" s="318" t="str">
        <f t="shared" si="29"/>
        <v/>
      </c>
      <c r="AM16" s="312"/>
      <c r="AN16" s="270"/>
      <c r="AO16" s="314"/>
      <c r="AP16" s="315"/>
      <c r="AQ16" s="332"/>
      <c r="AR16" s="317" t="str">
        <f>IF(AO16=0,"",IF(F16+M16+T16+AA16+AH16+AO16&lt;=Consolidação!H19,Consolidação!$H$4,IF(F16+M16+T16+AA16+AH16+AO16&lt;=Consolidação!H19+Consolidação!K19,Consolidação!$K$4,IF(F16+M16+T16+AA16+AH16+AO16&lt;=Consolidação!H19+Consolidação!K19+Consolidação!N19,Consolidação!$N$4,IF(F16+M16+T16+AA16+AH16+AO16&lt;=Consolidação!H19+Consolidação!K19+Consolidação!N19+Consolidação!Q19,Consolidação!$Q$4,IF(F16+M16+T16+AA16+AH16+AO16&lt;=Consolidação!H19+Consolidação!K19+Consolidação!N19+Consolidação!Q19+Consolidação!T19,Consolidação!$T$4,IF(F16+M16+T16+AA16+AH16+AO16&lt;=Consolidação!H19+Consolidação!K19+Consolidação!N19+Consolidação!Q19+Consolidação!T19+Consolidação!W19,Consolidação!$W$4,IF(F16+M16+T16+AA16+AH16+AO16&lt;=Consolidação!H19+Consolidação!K19+Consolidação!N19+Consolidação!Q19+Consolidação!T19+Consolidação!W19+Consolidação!Z19,Consolidação!$Z$4,IF(F16+M16+T16+AA16+AH16+AO16&lt;=Consolidação!H19+Consolidação!K19+Consolidação!N19+Consolidação!Q19+Consolidação!T19+Consolidação!W19+Consolidação!Z19+Consolidação!AC19,Consolidação!$AC$4,IF(F16+M16+T16+AA16+AH16+AO16&lt;=Consolidação!H19+Consolidação!K19+Consolidação!N19+Consolidação!Q19+Consolidação!T19+Consolidação!W19+Consolidação!Z19+Consolidação!AC19+Consolidação!AF19,Consolidação!$AF$4,IF(F16+M16+T16+AA16+AH16+AO16&lt;=Consolidação!H19+Consolidação!K19+Consolidação!N19+Consolidação!Q19+Consolidação!T19+Consolidação!W19+Consolidação!Z19+Consolidação!AC19+Consolidação!AF19+Consolidação!AI19,Consolidação!$AI$4,IF(F16+M16+T16+AA16+AH16+AO16&lt;=Consolidação!H19+Consolidação!K19+Consolidação!N19+Consolidação!Q19+Consolidação!T19+Consolidação!W19+Consolidação!Z19+Consolidação!AC19+Consolidação!AF19+Consolidação!AI19+Consolidação!AL19,Consolidação!$AL$4,IF(F16+M16+T16+AA16+AH16+AO16&lt;=Consolidação!H19+Consolidação!K19+Consolidação!N19+Consolidação!Q19+Consolidação!T19+Consolidação!W19+Consolidação!Z19+Consolidação!AC19+Consolidação!AF19+Consolidação!AI19+Consolidação!AL19+Consolidação!AO19,Consolidação!$AO$4,IF(F16+M16+T16+AA16+AH16+AO16&lt;=Consolidação!H19+Consolidação!K19+Consolidação!N19+Consolidação!Q19+Consolidação!T19+Consolidação!W19+Consolidação!Z19+Consolidação!AC19+Consolidação!AF19+Consolidação!AI19+Consolidação!AL19+Consolidação!AO19+Consolidação!AR19,Consolidação!$AR$4,IF(F16+M16+T16+AA16+AH16+AO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+M16+T16+AA16+AH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+T16+AA16+AH16+AO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/>
      </c>
      <c r="AS16" s="318" t="str">
        <f t="shared" si="30"/>
        <v/>
      </c>
      <c r="AT16" s="312"/>
      <c r="AU16" s="270"/>
      <c r="AV16" s="314"/>
      <c r="AW16" s="315"/>
      <c r="AX16" s="332"/>
      <c r="AY16" s="317" t="str">
        <f>IF(AV16=0,"",IF(F16+M16+T16+AA16+AH16+AO16+AV16&lt;=Consolidação!H19,Consolidação!$H$4,IF(F16+M16+T16+AA16+AH16+AO16+AV16&lt;=Consolidação!H19+Consolidação!K19,Consolidação!$K$4,IF(F16+M16+T16+AA16+AH16+AO16+AV16&lt;=Consolidação!H19+Consolidação!K19+Consolidação!N19,Consolidação!$N$4,IF(F16+M16+T16+AA16+AH16+AO16+AV16&lt;=Consolidação!H19+Consolidação!K19+Consolidação!N19+Consolidação!Q19,Consolidação!$Q$4,IF(F16+M16+T16+AA16+AH16+AO16+AV16&lt;=Consolidação!H19+Consolidação!K19+Consolidação!N19+Consolidação!Q19+Consolidação!T19,Consolidação!$T$4,IF(F16+M16+T16+AA16+AH16+AO16+AV16&lt;=Consolidação!H19+Consolidação!K19+Consolidação!N19+Consolidação!Q19+Consolidação!T19+Consolidação!W19,Consolidação!$W$4,IF(F16+M16+T16+AA16+AH16+AO16+AV16&lt;=Consolidação!H19+Consolidação!K19+Consolidação!N19+Consolidação!Q19+Consolidação!T19+Consolidação!W19+Consolidação!Z19,Consolidação!$Z$4,IF(F16+M16+T16+AA16+AH16+AO16+AV16&lt;=Consolidação!H19+Consolidação!K19+Consolidação!N19+Consolidação!Q19+Consolidação!T19+Consolidação!W19+Consolidação!Z19+Consolidação!AC19,Consolidação!$AC$4,IF(F16+M16+T16+AA16+AH16+AO16+AV16&lt;=Consolidação!H19+Consolidação!K19+Consolidação!N19+Consolidação!Q19+Consolidação!T19+Consolidação!W19+Consolidação!Z19+Consolidação!AC19+Consolidação!AF19,Consolidação!$AF$4,IF(F16+M16+T16+AA16+AH16+AO16+AV16&lt;=Consolidação!H19+Consolidação!K19+Consolidação!N19+Consolidação!Q19+Consolidação!T19+Consolidação!W19+Consolidação!Z19+Consolidação!AC19+Consolidação!AF19+Consolidação!AI19,Consolidação!$AI$4,IF(F16+M16+T16+AA16+AH16+AO16+AV16&lt;=Consolidação!H19+Consolidação!K19+Consolidação!N19+Consolidação!Q19+Consolidação!T19+Consolidação!W19+Consolidação!Z19+Consolidação!AC19+Consolidação!AF19+Consolidação!AI19+Consolidação!AL19,Consolidação!$AL$4,IF(F16+M16+T16+AA16+AH16+AO16+AV16&lt;=Consolidação!H19+Consolidação!K19+Consolidação!N19+Consolidação!Q19+Consolidação!T19+Consolidação!W19+Consolidação!Z19+Consolidação!AC19+Consolidação!AF19+Consolidação!AI19+Consolidação!AL19+Consolidação!AO19,Consolidação!$AO$4,IF(F16+M16+T16+AA16+AH16+AO16+AV16&lt;=Consolidação!H19+Consolidação!K19+Consolidação!N19+Consolidação!Q19+Consolidação!T19+Consolidação!W19+Consolidação!Z19+Consolidação!AC19+Consolidação!AF19+Consolidação!AI19+Consolidação!AL19+Consolidação!AO19+Consolidação!AR19,Consolidação!$AR$4,IF(F16+M16+T16+AA16+AH16+AO16+AV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+M16+T16+AA16+AH16+AO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+T16+AA16+AH16+AO16+AV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/>
      </c>
      <c r="AZ16" s="318" t="str">
        <f t="shared" si="31"/>
        <v/>
      </c>
      <c r="BA16" s="312"/>
      <c r="BB16" s="270"/>
      <c r="BC16" s="314"/>
      <c r="BD16" s="315"/>
      <c r="BE16" s="332"/>
      <c r="BF16" s="317" t="str">
        <f>IF(BC16=0,"",IF(F16+M16+T16+AA16+AH16+AO16+AV16+BC16&lt;=Consolidação!H19,Consolidação!$H$4,IF(F16+M16+T16+AA16+AH16+AO16+AV16+BC16&lt;=Consolidação!H19+Consolidação!K19,Consolidação!$K$4,IF(F16+M16+T16+AA16+AH16+AO16+AV16+BC16&lt;=Consolidação!H19+Consolidação!K19+Consolidação!N19,Consolidação!$N$4,IF(F16+M16+T16+AA16+AH16+AO16+AV16+BC16&lt;=Consolidação!H19+Consolidação!K19+Consolidação!N19+Consolidação!Q19,Consolidação!$Q$4,IF(F16+M16+T16+AA16+AH16+AO16+AV16+BC16&lt;=Consolidação!H19+Consolidação!K19+Consolidação!N19+Consolidação!Q19+Consolidação!T19,Consolidação!$T$4,IF(F16+M16+T16+AA16+AH16+AO16+AV16+BC16&lt;=Consolidação!H19+Consolidação!K19+Consolidação!N19+Consolidação!Q19+Consolidação!T19+Consolidação!W19,Consolidação!$W$4,IF(F16+M16+T16+AA16+AH16+AO16+AV16+BC16&lt;=Consolidação!H19+Consolidação!K19+Consolidação!N19+Consolidação!Q19+Consolidação!T19+Consolidação!W19+Consolidação!Z19,Consolidação!$Z$4,IF(F16+M16+T16+AA16+AH16+AO16+AV16+BC16&lt;=Consolidação!H19+Consolidação!K19+Consolidação!N19+Consolidação!Q19+Consolidação!T19+Consolidação!W19+Consolidação!Z19+Consolidação!AC19,Consolidação!$AC$4,IF(F16+M16+T16+AA16+AH16+AO16+AV16+BC16&lt;=Consolidação!H19+Consolidação!K19+Consolidação!N19+Consolidação!Q19+Consolidação!T19+Consolidação!W19+Consolidação!Z19+Consolidação!AC19+Consolidação!AF19,Consolidação!$AF$4,IF(F16+M16+T16+AA16+AH16+AO16+AV16+BC16&lt;=Consolidação!H19+Consolidação!K19+Consolidação!N19+Consolidação!Q19+Consolidação!T19+Consolidação!W19+Consolidação!Z19+Consolidação!AC19+Consolidação!AF19+Consolidação!AI19,Consolidação!$AI$4,IF(F16+M16+T16+AA16+AH16+AO16+AV16+BC16&lt;=Consolidação!H19+Consolidação!K19+Consolidação!N19+Consolidação!Q19+Consolidação!T19+Consolidação!W19+Consolidação!Z19+Consolidação!AC19+Consolidação!AF19+Consolidação!AI19+Consolidação!AL19,Consolidação!$AL$4,IF(F16+M16+T16+AA16+AH16+AO16+AV16+BC16&lt;=Consolidação!H19+Consolidação!K19+Consolidação!N19+Consolidação!Q19+Consolidação!T19+Consolidação!W19+Consolidação!Z19+Consolidação!AC19+Consolidação!AF19+Consolidação!AI19+Consolidação!AL19+Consolidação!AO19,Consolidação!$AO$4,IF(F16+M16+T16+AA16+AH16+AO16+AV16+BC16&lt;=Consolidação!H19+Consolidação!K19+Consolidação!N19+Consolidação!Q19+Consolidação!T19+Consolidação!W19+Consolidação!Z19+Consolidação!AC19+Consolidação!AF19+Consolidação!AI19+Consolidação!AL19+Consolidação!AO19+Consolidação!AR19,Consolidação!$AR$4,IF(F16+M16+T16+AA16+AH16+AO16+AV16+BC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+M16+T16+AA16+AH16+AO16+AV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+T16+AA16+AH16+AO16+AV16+BC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/>
      </c>
      <c r="BG16" s="318" t="str">
        <f t="shared" si="32"/>
        <v/>
      </c>
      <c r="BH16" s="312"/>
      <c r="BI16" s="270"/>
      <c r="BJ16" s="314"/>
      <c r="BK16" s="315"/>
      <c r="BL16" s="332"/>
      <c r="BM16" s="317" t="str">
        <f>IF(BJ16=0,"",IF(F16+M16+T16+AA16+AH16+AO16+AV16+BC16+BJ16&lt;=Consolidação!H19,Consolidação!$H$4,IF(F16+M16+T16+AA16+AH16+AO16+AV16+BC16+BJ16&lt;=Consolidação!H19+Consolidação!K19,Consolidação!$K$4,IF(F16+M16+T16+AA16+AH16+AO16+AV16+BC16+BJ16&lt;=Consolidação!H19+Consolidação!K19+Consolidação!N19,Consolidação!$N$4,IF(F16+M16+T16+AA16+AH16+AO16+AV16+BC16+BJ16&lt;=Consolidação!H19+Consolidação!K19+Consolidação!N19+Consolidação!Q19,Consolidação!$Q$4,IF(F16+M16+T16+AA16+AH16+AO16+AV16+BC16+BJ16&lt;=Consolidação!H19+Consolidação!K19+Consolidação!N19+Consolidação!Q19+Consolidação!T19,Consolidação!$T$4,IF(F16+M16+T16+AA16+AH16+AO16+AV16+BC16+BJ16&lt;=Consolidação!H19+Consolidação!K19+Consolidação!N19+Consolidação!Q19+Consolidação!T19+Consolidação!W19,Consolidação!$W$4,IF(F16+M16+T16+AA16+AH16+AO16+AV16+BC16+BJ16&lt;=Consolidação!H19+Consolidação!K19+Consolidação!N19+Consolidação!Q19+Consolidação!T19+Consolidação!W19+Consolidação!Z19,Consolidação!$Z$4,IF(F16+M16+T16+AA16+AH16+AO16+AV16+BC16+BJ16&lt;=Consolidação!H19+Consolidação!K19+Consolidação!N19+Consolidação!Q19+Consolidação!T19+Consolidação!W19+Consolidação!Z19+Consolidação!AC19,Consolidação!$AC$4,IF(F16+M16+T16+AA16+AH16+AO16+AV16+BC16+BJ16&lt;=Consolidação!H19+Consolidação!K19+Consolidação!N19+Consolidação!Q19+Consolidação!T19+Consolidação!W19+Consolidação!Z19+Consolidação!AC19+Consolidação!AF19,Consolidação!$AF$4,IF(F16+M16+T16+AA16+AH16+AO16+AV16+BC16+BJ16&lt;=Consolidação!H19+Consolidação!K19+Consolidação!N19+Consolidação!Q19+Consolidação!T19+Consolidação!W19+Consolidação!Z19+Consolidação!AC19+Consolidação!AF19+Consolidação!AI19,Consolidação!$AI$4,IF(F16+M16+T16+AA16+AH16+AO16+AV16+BC16+BJ16&lt;=Consolidação!H19+Consolidação!K19+Consolidação!N19+Consolidação!Q19+Consolidação!T19+Consolidação!W19+Consolidação!Z19+Consolidação!AC19+Consolidação!AF19+Consolidação!AI19+Consolidação!AL19,Consolidação!$AL$4,IF(F16+M16+T16+AA16+AH16+AO16+AV16+BC16+BJ16&lt;=Consolidação!H19+Consolidação!K19+Consolidação!N19+Consolidação!Q19+Consolidação!T19+Consolidação!W19+Consolidação!Z19+Consolidação!AC19+Consolidação!AF19+Consolidação!AI19+Consolidação!AL19+Consolidação!AO19,Consolidação!$AO$4,IF(F16+M16+T16+AA16+AH16+AO16+AV16+BC16+BJ16&lt;=Consolidação!H19+Consolidação!K19+Consolidação!N19+Consolidação!Q19+Consolidação!T19+Consolidação!W19+Consolidação!Z19+Consolidação!AC19+Consolidação!AF19+Consolidação!AI19+Consolidação!AL19+Consolidação!AO19+Consolidação!AR19,Consolidação!$AR$4,IF(F16+M16+T16+AA16+AH16+AO16+AV16+BC16+BJ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+M16+T16+AA16+AH16+AO16+AV16+BC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+T16+AA16+AH16+AO16+AV16+BC16+BJ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/>
      </c>
      <c r="BN16" s="318" t="str">
        <f t="shared" si="33"/>
        <v/>
      </c>
      <c r="BO16" s="312"/>
      <c r="BP16" s="270"/>
      <c r="BQ16" s="314"/>
      <c r="BR16" s="315"/>
      <c r="BS16" s="332"/>
      <c r="BT16" s="317" t="str">
        <f>IF(BQ16=0,"",IF(F16+M16+T16+AA16+AH16+AO16+AV16+BC16+BJ16+BQ16&lt;=Consolidação!H19,Consolidação!$H$4,IF(F16+M16+T16+AA16+AH16+AO16+AV16+BC16+BJ16+BQ16&lt;=Consolidação!H19+Consolidação!K19,Consolidação!$K$4,IF(F16+M16+T16+AA16+AH16+AO16+AV16+BC16+BJ16+BQ16&lt;=Consolidação!H19+Consolidação!K19+Consolidação!N19,Consolidação!$N$4,IF(F16+M16+T16+AA16+AH16+AO16+AV16+BC16+BJ16+BQ16&lt;=Consolidação!H19+Consolidação!K19+Consolidação!N19+Consolidação!Q19,Consolidação!$Q$4,IF(F16+M16+T16+AA16+AH16+AO16+AV16+BC16+BJ16+BQ16&lt;=Consolidação!H19+Consolidação!K19+Consolidação!N19+Consolidação!Q19+Consolidação!T19,Consolidação!$T$4,IF(F16+M16+T16+AA16+AH16+AO16+AV16+BC16+BJ16+BQ16&lt;=Consolidação!H19+Consolidação!K19+Consolidação!N19+Consolidação!Q19+Consolidação!T19+Consolidação!W19,Consolidação!$W$4,IF(F16+M16+T16+AA16+AH16+AO16+AV16+BC16+BJ16+BQ16&lt;=Consolidação!H19+Consolidação!K19+Consolidação!N19+Consolidação!Q19+Consolidação!T19+Consolidação!W19+Consolidação!Z19,Consolidação!$Z$4,IF(F16+M16+T16+AA16+AH16+AO16+AV16+BC16+BJ16+BQ16&lt;=Consolidação!H19+Consolidação!K19+Consolidação!N19+Consolidação!Q19+Consolidação!T19+Consolidação!W19+Consolidação!Z19+Consolidação!AC19,Consolidação!$AC$4,IF(F16+M16+T16+AA16+AH16+AO16+AV16+BC16+BJ16+BQ16&lt;=Consolidação!H19+Consolidação!K19+Consolidação!N19+Consolidação!Q19+Consolidação!T19+Consolidação!W19+Consolidação!Z19+Consolidação!AC19+Consolidação!AF19,Consolidação!$AF$4,IF(F16+M16+T16+AA16+AH16+AO16+AV16+BC16+BJ16+BQ16&lt;=Consolidação!H19+Consolidação!K19+Consolidação!N19+Consolidação!Q19+Consolidação!T19+Consolidação!W19+Consolidação!Z19+Consolidação!AC19+Consolidação!AF19+Consolidação!AI19,Consolidação!$AI$4,IF(F16+M16+T16+AA16+AH16+AO16+AV16+BC16+BJ16+BQ16&lt;=Consolidação!H19+Consolidação!K19+Consolidação!N19+Consolidação!Q19+Consolidação!T19+Consolidação!W19+Consolidação!Z19+Consolidação!AC19+Consolidação!AF19+Consolidação!AI19+Consolidação!AL19,Consolidação!$AL$4,IF(F16+M16+T16+AA16+AH16+AO16+AV16+BC16+BJ16+BQ16&lt;=Consolidação!H19+Consolidação!K19+Consolidação!N19+Consolidação!Q19+Consolidação!T19+Consolidação!W19+Consolidação!Z19+Consolidação!AC19+Consolidação!AF19+Consolidação!AI19+Consolidação!AL19+Consolidação!AO19,Consolidação!$AO$4,IF(F16+M16+T16+AA16+AH16+AO16+AV16+BC16+BJ16+BQ16&lt;=Consolidação!H19+Consolidação!K19+Consolidação!N19+Consolidação!Q19+Consolidação!T19+Consolidação!W19+Consolidação!Z19+Consolidação!AC19+Consolidação!AF19+Consolidação!AI19+Consolidação!AL19+Consolidação!AO19+Consolidação!AR19,Consolidação!$AR$4,IF(F16+M16+T16+AA16+AH16+AO16+AV16+BC16+BJ16+BQ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+M16+T16+AA16+AH16+AO16+AV16+BC16+BJ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+T16+AA16+AH16+AO16+AV16+BC16+BJ16+BQ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/>
      </c>
      <c r="BU16" s="318" t="str">
        <f t="shared" si="34"/>
        <v/>
      </c>
      <c r="BV16" s="312"/>
      <c r="BW16" s="270"/>
      <c r="BX16" s="314"/>
      <c r="BY16" s="315"/>
      <c r="BZ16" s="332"/>
      <c r="CA16" s="317" t="str">
        <f>IF(BX16=0,"",IF(F16+M16+T16+AA16+AH16+AO16+AV16+BC16+BJ16+BQ16+BX16&lt;=Consolidação!H19,Consolidação!$H$4,IF(F16+M16+T16+AA16+AH16+AO16+AV16+BC16+BJ16+BQ16+BX16&lt;=Consolidação!H19+Consolidação!K19,Consolidação!$K$4,IF(F16+M16+T16+AA16+AH16+AO16+AV16+BC16+BJ16+BQ16+BX16&lt;=Consolidação!H19+Consolidação!K19+Consolidação!N19,Consolidação!$N$4,IF(F16+M16+T16+AA16+AH16+AO16+AV16+BC16+BJ16+BQ16+BX16&lt;=Consolidação!H19+Consolidação!K19+Consolidação!N19+Consolidação!Q19,Consolidação!$Q$4,IF(F16+M16+T16+AA16+AH16+AO16+AV16+BC16+BJ16+BQ16+BX16&lt;=Consolidação!H19+Consolidação!K19+Consolidação!N19+Consolidação!Q19+Consolidação!T19,Consolidação!$T$4,IF(F16+M16+T16+AA16+AH16+AO16+AV16+BC16+BJ16+BQ16+BX16&lt;=Consolidação!H19+Consolidação!K19+Consolidação!N19+Consolidação!Q19+Consolidação!T19+Consolidação!W19,Consolidação!$W$4,IF(F16+M16+T16+AA16+AH16+AO16+AV16+BC16+BJ16+BQ16+BX16&lt;=Consolidação!H19+Consolidação!K19+Consolidação!N19+Consolidação!Q19+Consolidação!T19+Consolidação!W19+Consolidação!Z19,Consolidação!$Z$4,IF(F16+M16+T16+AA16+AH16+AO16+AV16+BC16+BJ16+BQ16+BX16&lt;=Consolidação!H19+Consolidação!K19+Consolidação!N19+Consolidação!Q19+Consolidação!T19+Consolidação!W19+Consolidação!Z19+Consolidação!AC19,Consolidação!$AC$4,IF(F16+M16+T16+AA16+AH16+AO16+AV16+BC16+BJ16+BQ16+BX16&lt;=Consolidação!H19+Consolidação!K19+Consolidação!N19+Consolidação!Q19+Consolidação!T19+Consolidação!W19+Consolidação!Z19+Consolidação!AC19+Consolidação!AF19,Consolidação!$AF$4,IF(F16+M16+T16+AA16+AH16+AO16+AV16+BC16+BJ16+BQ16+BX16&lt;=Consolidação!H19+Consolidação!K19+Consolidação!N19+Consolidação!Q19+Consolidação!T19+Consolidação!W19+Consolidação!Z19+Consolidação!AC19+Consolidação!AF19+Consolidação!AI19,Consolidação!$AI$4,IF(F16+M16+T16+AA16+AH16+AO16+AV16+BC16+BJ16+BQ16+BX16&lt;=Consolidação!H19+Consolidação!K19+Consolidação!N19+Consolidação!Q19+Consolidação!T19+Consolidação!W19+Consolidação!Z19+Consolidação!AC19+Consolidação!AF19+Consolidação!AI19+Consolidação!AL19,Consolidação!$AL$4,IF(F16+M16+T16+AA16+AH16+AO16+AV16+BC16+BJ16+BQ16+BX16&lt;=Consolidação!H19+Consolidação!K19+Consolidação!N19+Consolidação!Q19+Consolidação!T19+Consolidação!W19+Consolidação!Z19+Consolidação!AC19+Consolidação!AF19+Consolidação!AI19+Consolidação!AL19+Consolidação!AO19,Consolidação!$AO$4,IF(F16+M16+T16+AA16+AH16+AO16+AV16+BC16+BJ16+BQ16+BX16&lt;=Consolidação!H19+Consolidação!K19+Consolidação!N19+Consolidação!Q19+Consolidação!T19+Consolidação!W19+Consolidação!Z19+Consolidação!AC19+Consolidação!AF19+Consolidação!AI19+Consolidação!AL19+Consolidação!AO19+Consolidação!AR19,Consolidação!$AR$4,IF(F16+M16+T16+AA16+AH16+AO16+AV16+BC16+BJ16+BQ16+BX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+M16+T16+AA16+AH16+AO16+AV16+BC16+BJ16+BQ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+T16+AA16+AH16+AO16+AV16+BC16+BJ16+BQ16+BX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/>
      </c>
      <c r="CB16" s="318" t="str">
        <f t="shared" si="35"/>
        <v/>
      </c>
      <c r="CC16" s="312"/>
      <c r="CD16" s="270"/>
      <c r="CE16" s="314"/>
      <c r="CF16" s="315"/>
      <c r="CG16" s="332"/>
      <c r="CH16" s="317" t="str">
        <f>IF(CE16=0,"",IF(F16+M16+T16+AA16+AH16+AO16+AV16+BC16+BJ16+BQ16+BX16+CE16&lt;=Consolidação!H19,Consolidação!$H$4,IF(F16+M16+T16+AA16+AH16+AO16+AV16+BC16+BJ16+BQ16+BX16+CE16&lt;=Consolidação!H19+Consolidação!K19,Consolidação!$K$4,IF(F16+M16+T16+AA16+AH16+AO16+AV16+BC16+BJ16+BQ16+BX16+CE16&lt;=Consolidação!H19+Consolidação!K19+Consolidação!N19,Consolidação!$N$4,IF(F16+M16+T16+AA16+AH16+AO16+AV16+BC16+BJ16+BQ16+BX16+CE16&lt;=Consolidação!H19+Consolidação!K19+Consolidação!N19+Consolidação!Q19,Consolidação!$Q$4,IF(F16+M16+T16+AA16+AH16+AO16+AV16+BC16+BJ16+BQ16+BX16+CE16&lt;=Consolidação!H19+Consolidação!K19+Consolidação!N19+Consolidação!Q19+Consolidação!T19,Consolidação!$T$4,IF(F16+M16+T16+AA16+AH16+AO16+AV16+BC16+BJ16+BQ16+BX16+CE16&lt;=Consolidação!H19+Consolidação!K19+Consolidação!N19+Consolidação!Q19+Consolidação!T19+Consolidação!W19,Consolidação!$W$4,IF(F16+M16+T16+AA16+AH16+AO16+AV16+BC16+BJ16+BQ16+BX16+CE16&lt;=Consolidação!H19+Consolidação!K19+Consolidação!N19+Consolidação!Q19+Consolidação!T19+Consolidação!W19+Consolidação!Z19,Consolidação!$Z$4,IF(F16+M16+T16+AA16+AH16+AO16+AV16+BC16+BJ16+BQ16+BX16+CE16&lt;=Consolidação!H19+Consolidação!K19+Consolidação!N19+Consolidação!Q19+Consolidação!T19+Consolidação!W19+Consolidação!Z19+Consolidação!AC19,Consolidação!$AC$4,IF(F16+M16+T16+AA16+AH16+AO16+AV16+BC16+BJ16+BQ16+BX16+CE16&lt;=Consolidação!H19+Consolidação!K19+Consolidação!N19+Consolidação!Q19+Consolidação!T19+Consolidação!W19+Consolidação!Z19+Consolidação!AC19+Consolidação!AF19,Consolidação!$AF$4,IF(F16+M16+T16+AA16+AH16+AO16+AV16+BC16+BJ16+BQ16+BX16+CE16&lt;=Consolidação!H19+Consolidação!K19+Consolidação!N19+Consolidação!Q19+Consolidação!T19+Consolidação!W19+Consolidação!Z19+Consolidação!AC19+Consolidação!AF19+Consolidação!AI19,Consolidação!$AI$4,IF(F16+M16+T16+AA16+AH16+AO16+AV16+BC16+BJ16+BQ16+BX16+CE16&lt;=Consolidação!H19+Consolidação!K19+Consolidação!N19+Consolidação!Q19+Consolidação!T19+Consolidação!W19+Consolidação!Z19+Consolidação!AC19+Consolidação!AF19+Consolidação!AI19+Consolidação!AL19,Consolidação!$AL$4,IF(F16+M16+T16+AA16+AH16+AO16+AV16+BC16+BJ16+BQ16+BX16+CE16&lt;=Consolidação!H19+Consolidação!K19+Consolidação!N19+Consolidação!Q19+Consolidação!T19+Consolidação!W19+Consolidação!Z19+Consolidação!AC19+Consolidação!AF19+Consolidação!AI19+Consolidação!AL19+Consolidação!AO19,Consolidação!$AO$4,IF(F16+M16+T16+AA16+AH16+AO16+AV16+BC16+BJ16+BQ16+BX16+CE16&lt;=Consolidação!H19+Consolidação!K19+Consolidação!N19+Consolidação!Q19+Consolidação!T19+Consolidação!W19+Consolidação!Z19+Consolidação!AC19+Consolidação!AF19+Consolidação!AI19+Consolidação!AL19+Consolidação!AO19+Consolidação!AR19,Consolidação!$AR$4,IF(F16+M16+T16+AA16+AH16+AO16+AV16+BC16+BJ16+BQ16+BX16+CE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+M16+T16+AA16+AH16+AO16+AV16+BC16+BJ16+BQ16+BX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+T16+AA16+AH16+AO16+AV16+BC16+BJ16+BQ16+BX16+CE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/>
      </c>
      <c r="CI16" s="318" t="str">
        <f t="shared" si="36"/>
        <v/>
      </c>
      <c r="CJ16" s="312"/>
      <c r="CK16" s="270"/>
      <c r="CL16" s="314"/>
      <c r="CM16" s="315"/>
      <c r="CN16" s="332"/>
      <c r="CO16" s="317" t="str">
        <f>IF(CL16=0,"",IF(F16+M16+T16+AA16+AH16+AO16+AV16+BC16+BJ16+BQ16+BX16+CE16+CL16&lt;=Consolidação!H19,Consolidação!$H$4,IF(F16+M16+T16+AA16+AH16+AO16+AV16+BC16+BJ16+BQ16+BX16+CE16+CL16&lt;=Consolidação!H19+Consolidação!K19,Consolidação!$K$4,IF(F16+M16+T16+AA16+AH16+AO16+AV16+BC16+BJ16+BQ16+BX16+CE16+CL16&lt;=Consolidação!H19+Consolidação!K19+Consolidação!N19,Consolidação!$N$4,IF(F16+M16+T16+AA16+AH16+AO16+AV16+BC16+BJ16+BQ16+BX16+CE16+CL16&lt;=Consolidação!H19+Consolidação!K19+Consolidação!N19+Consolidação!Q19,Consolidação!$Q$4,IF(F16+M16+T16+AA16+AH16+AO16+AV16+BC16+BJ16+BQ16+BX16+CE16+CL16&lt;=Consolidação!H19+Consolidação!K19+Consolidação!N19+Consolidação!Q19+Consolidação!T19,Consolidação!$T$4,IF(F16+M16+T16+AA16+AH16+AO16+AV16+BC16+BJ16+BQ16+BX16+CE16+CL16&lt;=Consolidação!H19+Consolidação!K19+Consolidação!N19+Consolidação!Q19+Consolidação!T19+Consolidação!W19,Consolidação!$W$4,IF(F16+M16+T16+AA16+AH16+AO16+AV16+BC16+BJ16+BQ16+BX16+CE16+CL16&lt;=Consolidação!H19+Consolidação!K19+Consolidação!N19+Consolidação!Q19+Consolidação!T19+Consolidação!W19+Consolidação!Z19,Consolidação!$Z$4,IF(F16+M16+T16+AA16+AH16+AO16+AV16+BC16+BJ16+BQ16+BX16+CE16+CL16&lt;=Consolidação!H19+Consolidação!K19+Consolidação!N19+Consolidação!Q19+Consolidação!T19+Consolidação!W19+Consolidação!Z19+Consolidação!AC19,Consolidação!$AC$4,IF(F16+M16+T16+AA16+AH16+AO16+AV16+BC16+BJ16+BQ16+BX16+CE16+CL16&lt;=Consolidação!H19+Consolidação!K19+Consolidação!N19+Consolidação!Q19+Consolidação!T19+Consolidação!W19+Consolidação!Z19+Consolidação!AC19+Consolidação!AF19,Consolidação!$AF$4,IF(F16+M16+T16+AA16+AH16+AO16+AV16+BC16+BJ16+BQ16+BX16+CE16+CL16&lt;=Consolidação!H19+Consolidação!K19+Consolidação!N19+Consolidação!Q19+Consolidação!T19+Consolidação!W19+Consolidação!Z19+Consolidação!AC19+Consolidação!AF19+Consolidação!AI19,Consolidação!$AI$4,IF(F16+M16+T16+AA16+AH16+AO16+AV16+BC16+BJ16+BQ16+BX16+CE16+CL16&lt;=Consolidação!H19+Consolidação!K19+Consolidação!N19+Consolidação!Q19+Consolidação!T19+Consolidação!W19+Consolidação!Z19+Consolidação!AC19+Consolidação!AF19+Consolidação!AI19+Consolidação!AL19,Consolidação!$AL$4,IF(F16+M16+T16+AA16+AH16+AO16+AV16+BC16+BJ16+BQ16+BX16+CE16+CL16&lt;=Consolidação!H19+Consolidação!K19+Consolidação!N19+Consolidação!Q19+Consolidação!T19+Consolidação!W19+Consolidação!Z19+Consolidação!AC19+Consolidação!AF19+Consolidação!AI19+Consolidação!AL19+Consolidação!AO19,Consolidação!$AO$4,IF(F16+M16+T16+AA16+AH16+AO16+AV16+BC16+BJ16+BQ16+BX16+CE16+CL16&lt;=Consolidação!H19+Consolidação!K19+Consolidação!N19+Consolidação!Q19+Consolidação!T19+Consolidação!W19+Consolidação!Z19+Consolidação!AC19+Consolidação!AF19+Consolidação!AI19+Consolidação!AL19+Consolidação!AO19+Consolidação!AR19,Consolidação!$AR$4,IF(F16+M16+T16+AA16+AH16+AO16+AV16+BC16+BJ16+BQ16+BX16+CE16+CL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+M16+T16+AA16+AH16+AO16+AV16+BC16+BJ16+BQ16+BX16+CE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+T16+AA16+AH16+AO16+AV16+BC16+BJ16+BQ16+BX16+CE16+CL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/>
      </c>
      <c r="CP16" s="318" t="str">
        <f t="shared" si="37"/>
        <v/>
      </c>
      <c r="CQ16" s="312"/>
      <c r="CR16" s="270"/>
      <c r="CS16" s="314"/>
      <c r="CT16" s="315"/>
      <c r="CU16" s="332"/>
      <c r="CV16" s="317" t="str">
        <f>IF(CS16=0,"",IF(F16+M16+T16+AA16+AH16+AO16+AV16+BC16+BJ16+BQ16+BX16+CE16+CL16+CS16&lt;=Consolidação!H19,Consolidação!$H$4,IF(F16+M16+T16+AA16+AH16+AO16+AV16+BC16+BJ16+BQ16+BX16+CE16+CL16+CS16&lt;=Consolidação!H19+Consolidação!K19,Consolidação!$K$4,IF(F16+M16+T16+AA16+AH16+AO16+AV16+BC16+BJ16+BQ16+BX16+CE16+CL16+CS16&lt;=Consolidação!H19+Consolidação!K19+Consolidação!N19,Consolidação!$N$4,IF(F16+M16+T16+AA16+AH16+AO16+AV16+BC16+BJ16+BQ16+BX16+CE16+CL16+CS16&lt;=Consolidação!H19+Consolidação!K19+Consolidação!N19+Consolidação!Q19,Consolidação!$Q$4,IF(F16+M16+T16+AA16+AH16+AO16+AV16+BC16+BJ16+BQ16+BX16+CE16+CL16+CS16&lt;=Consolidação!H19+Consolidação!K19+Consolidação!N19+Consolidação!Q19+Consolidação!T19,Consolidação!$T$4,IF(F16+M16+T16+AA16+AH16+AO16+AV16+BC16+BJ16+BQ16+BX16+CE16+CL16+CS16&lt;=Consolidação!H19+Consolidação!K19+Consolidação!N19+Consolidação!Q19+Consolidação!T19+Consolidação!W19,Consolidação!$W$4,IF(F16+M16+T16+AA16+AH16+AO16+AV16+BC16+BJ16+BQ16+BX16+CE16+CL16+CS16&lt;=Consolidação!H19+Consolidação!K19+Consolidação!N19+Consolidação!Q19+Consolidação!T19+Consolidação!W19+Consolidação!Z19,Consolidação!$Z$4,IF(F16+M16+T16+AA16+AH16+AO16+AV16+BC16+BJ16+BQ16+BX16+CE16+CL16+CS16&lt;=Consolidação!H19+Consolidação!K19+Consolidação!N19+Consolidação!Q19+Consolidação!T19+Consolidação!W19+Consolidação!Z19+Consolidação!AC19,Consolidação!$AC$4,IF(F16+M16+T16+AA16+AH16+AO16+AV16+BC16+BJ16+BQ16+BX16+CE16+CL16+CS16&lt;=Consolidação!H19+Consolidação!K19+Consolidação!N19+Consolidação!Q19+Consolidação!T19+Consolidação!W19+Consolidação!Z19+Consolidação!AC19+Consolidação!AF19,Consolidação!$AF$4,IF(F16+M16+T16+AA16+AH16+AO16+AV16+BC16+BJ16+BQ16+BX16+CE16+CL16+CS16&lt;=Consolidação!H19+Consolidação!K19+Consolidação!N19+Consolidação!Q19+Consolidação!T19+Consolidação!W19+Consolidação!Z19+Consolidação!AC19+Consolidação!AF19+Consolidação!AI19,Consolidação!$AI$4,IF(F16+M16+T16+AA16+AH16+AO16+AV16+BC16+BJ16+BQ16+BX16+CE16+CL16+CS16&lt;=Consolidação!H19+Consolidação!K19+Consolidação!N19+Consolidação!Q19+Consolidação!T19+Consolidação!W19+Consolidação!Z19+Consolidação!AC19+Consolidação!AF19+Consolidação!AI19+Consolidação!AL19,Consolidação!$AL$4,IF(F16+M16+T16+AA16+AH16+AO16+AV16+BC16+BJ16+BQ16+BX16+CE16+CL16+CS16&lt;=Consolidação!H19+Consolidação!K19+Consolidação!N19+Consolidação!Q19+Consolidação!T19+Consolidação!W19+Consolidação!Z19+Consolidação!AC19+Consolidação!AF19+Consolidação!AI19+Consolidação!AL19+Consolidação!AO19,Consolidação!$AO$4,IF(F16+M16+T16+AA16+AH16+AO16+AV16+BC16+BJ16+BQ16+BX16+CE16+CL16+CS16&lt;=Consolidação!H19+Consolidação!K19+Consolidação!N19+Consolidação!Q19+Consolidação!T19+Consolidação!W19+Consolidação!Z19+Consolidação!AC19+Consolidação!AF19+Consolidação!AI19+Consolidação!AL19+Consolidação!AO19+Consolidação!AR19,Consolidação!$AR$4,IF(F16+M16+T16+AA16+AH16+AO16+AV16+BC16+BJ16+BQ16+BX16+CE16+CL16+CS16&lt;=Consolidação!H19+Consolidação!K19+Consolidação!N19+Consolidação!Q19+Consolidação!T19+Consolidação!W19+Consolidação!Z19+Consolidação!AC19+Consolidação!AF19+Consolidação!AI19+Consolidação!AL19+Consolidação!AO19+Consolidação!AR19+Consolidação!AU19,Consolidação!$AU$4,IF(AND((Consolidação!H19+Consolidação!K19+Consolidação!N19+Consolidação!Q19+Consolidação!T19+Consolidação!W19+Consolidação!Z19+Consolidação!AC19+Consolidação!AF19+Consolidação!AI19+Consolidação!AL19+Consolidação!AO19+Consolidação!AR19+Consolidação!AU19)&gt;0,F16+M16+T16+AA16+AH16+AO16+AV16+BC16+BJ16+BQ16+BX16+CE16+CL16&lt;Consolidação!H19+Consolidação!K19+Consolidação!N19+Consolidação!Q19+Consolidação!T19+Consolidação!W19+Consolidação!Z19+Consolidação!AC19+Consolidação!AF19+Consolidação!AI19+Consolidação!AL19+Consolidação!AO19+Consolidação!AR19+Consolidação!AU19,F16+M16+T16+AA16+AH16+AO16+AV16+BC16+BJ16+BQ16+BX16+CE16+CL16+CS16&gt;Consolidação!H19+Consolidação!K19+Consolidação!N19+Consolidação!Q19+Consolidação!T19+Consolidação!W19+Consolidação!Z19+Consolidação!AC19+Consolidação!AF19+Consolidação!AI19+Consolidação!AL19+Consolidação!AO19+Consolidação!AR19+Consolidação!AU19),"CONSUMO PARCIAL","SEM PREVISÃO"))))))))))))))))</f>
        <v/>
      </c>
      <c r="CW16" s="318" t="str">
        <f t="shared" si="38"/>
        <v/>
      </c>
      <c r="CX16" s="270"/>
      <c r="CY16" s="314"/>
      <c r="CZ16" s="315"/>
      <c r="DA16" s="332"/>
      <c r="DB16" s="317" t="str">
        <f>IF(CY16=0,"",IF(L16+S16+Z16+AG16+AN16+AU16+BB16+BI16+BP16+BW16+CD16+CK16+CR16+CY16&lt;=Consolidação!N19,Consolidação!$H$4,IF(L16+S16+Z16+AG16+AN16+AU16+BB16+BI16+BP16+BW16+CD16+CK16+CR16+CY16&lt;=Consolidação!N19+Consolidação!Q19,Consolidação!$K$4,IF(L16+S16+Z16+AG16+AN16+AU16+BB16+BI16+BP16+BW16+CD16+CK16+CR16+CY16&lt;=Consolidação!N19+Consolidação!Q19+Consolidação!T19,Consolidação!$N$4,IF(L16+S16+Z16+AG16+AN16+AU16+BB16+BI16+BP16+BW16+CD16+CK16+CR16+CY16&lt;=Consolidação!N19+Consolidação!Q19+Consolidação!T19+Consolidação!W19,Consolidação!$Q$4,IF(L16+S16+Z16+AG16+AN16+AU16+BB16+BI16+BP16+BW16+CD16+CK16+CR16+CY16&lt;=Consolidação!N19+Consolidação!Q19+Consolidação!T19+Consolidação!W19+Consolidação!Z19,Consolidação!$T$4,IF(L16+S16+Z16+AG16+AN16+AU16+BB16+BI16+BP16+BW16+CD16+CK16+CR16+CY16&lt;=Consolidação!N19+Consolidação!Q19+Consolidação!T19+Consolidação!W19+Consolidação!Z19+Consolidação!AC19,Consolidação!$W$4,IF(L16+S16+Z16+AG16+AN16+AU16+BB16+BI16+BP16+BW16+CD16+CK16+CR16+CY16&lt;=Consolidação!N19+Consolidação!Q19+Consolidação!T19+Consolidação!W19+Consolidação!Z19+Consolidação!AC19+Consolidação!AF19,Consolidação!$Z$4,IF(L16+S16+Z16+AG16+AN16+AU16+BB16+BI16+BP16+BW16+CD16+CK16+CR16+CY16&lt;=Consolidação!N19+Consolidação!Q19+Consolidação!T19+Consolidação!W19+Consolidação!Z19+Consolidação!AC19+Consolidação!AF19+Consolidação!AI19,Consolidação!$AC$4,IF(L16+S16+Z16+AG16+AN16+AU16+BB16+BI16+BP16+BW16+CD16+CK16+CR16+CY16&lt;=Consolidação!N19+Consolidação!Q19+Consolidação!T19+Consolidação!W19+Consolidação!Z19+Consolidação!AC19+Consolidação!AF19+Consolidação!AI19+Consolidação!AL19,Consolidação!$AF$4,IF(L16+S16+Z16+AG16+AN16+AU16+BB16+BI16+BP16+BW16+CD16+CK16+CR16+CY16&lt;=Consolidação!N19+Consolidação!Q19+Consolidação!T19+Consolidação!W19+Consolidação!Z19+Consolidação!AC19+Consolidação!AF19+Consolidação!AI19+Consolidação!AL19+Consolidação!AO19,Consolidação!$AI$4,IF(L16+S16+Z16+AG16+AN16+AU16+BB16+BI16+BP16+BW16+CD16+CK16+CR16+CY16&lt;=Consolidação!N19+Consolidação!Q19+Consolidação!T19+Consolidação!W19+Consolidação!Z19+Consolidação!AC19+Consolidação!AF19+Consolidação!AI19+Consolidação!AL19+Consolidação!AO19+Consolidação!AR19,Consolidação!$AL$4,IF(L16+S16+Z16+AG16+AN16+AU16+BB16+BI16+BP16+BW16+CD16+CK16+CR16+CY16&lt;=Consolidação!N19+Consolidação!Q19+Consolidação!T19+Consolidação!W19+Consolidação!Z19+Consolidação!AC19+Consolidação!AF19+Consolidação!AI19+Consolidação!AL19+Consolidação!AO19+Consolidação!AR19+Consolidação!AU19,Consolidação!$AO$4,IF(L16+S16+Z16+AG16+AN16+AU16+BB16+BI16+BP16+BW16+CD16+CK16+CR16+CY16&lt;=Consolidação!N19+Consolidação!Q19+Consolidação!T19+Consolidação!W19+Consolidação!Z19+Consolidação!AC19+Consolidação!AF19+Consolidação!AI19+Consolidação!AL19+Consolidação!AO19+Consolidação!AR19+Consolidação!AU19+Consolidação!AX19,Consolidação!$AR$4,IF(L16+S16+Z16+AG16+AN16+AU16+BB16+BI16+BP16+BW16+CD16+CK16+CR16+CY16&lt;=Consolidação!N19+Consolidação!Q19+Consolidação!T19+Consolidação!W19+Consolidação!Z19+Consolidação!AC19+Consolidação!AF19+Consolidação!AI19+Consolidação!AL19+Consolidação!AO19+Consolidação!AR19+Consolidação!AU19+Consolidação!AX19+Consolidação!#REF!,Consolidação!$AU$4,IF(AND((Consolidação!N19+Consolidação!Q19+Consolidação!T19+Consolidação!W19+Consolidação!Z19+Consolidação!AC19+Consolidação!AF19+Consolidação!AI19+Consolidação!AL19+Consolidação!AO19+Consolidação!AR19+Consolidação!AU19+Consolidação!AX19+Consolidação!#REF!)&gt;0,L16+S16+Z16+AG16+AN16+AU16+BB16+BI16+BP16+BW16+CD16+CK16+CR16&lt;Consolidação!N19+Consolidação!Q19+Consolidação!T19+Consolidação!W19+Consolidação!Z19+Consolidação!AC19+Consolidação!AF19+Consolidação!AI19+Consolidação!AL19+Consolidação!AO19+Consolidação!AR19+Consolidação!AU19+Consolidação!AX19+Consolidação!#REF!,L16+S16+Z16+AG16+AN16+AU16+BB16+BI16+BP16+BW16+CD16+CK16+CR16+CY16&gt;Consolidação!N19+Consolidação!Q19+Consolidação!T19+Consolidação!W19+Consolidação!Z19+Consolidação!AC19+Consolidação!AF19+Consolidação!AI19+Consolidação!AL19+Consolidação!AO19+Consolidação!AR19+Consolidação!AU19+Consolidação!AX19+Consolidação!#REF!),"CONSUMO PARCIAL","SEM PREVISÃO"))))))))))))))))</f>
        <v/>
      </c>
      <c r="DC16" s="318" t="str">
        <f t="shared" si="39"/>
        <v/>
      </c>
      <c r="DD16" s="270"/>
      <c r="DE16" s="314"/>
      <c r="DF16" s="315"/>
      <c r="DG16" s="332"/>
      <c r="DH16" s="317" t="str">
        <f>IF(DE16=0,"",IF(R16+Y16+AF16+AM16+AT16+BA16+BH16+BO16+BV16+CC16+CJ16+CQ16+CX16+DE16&lt;=Consolidação!T19,Consolidação!$H$4,IF(R16+Y16+AF16+AM16+AT16+BA16+BH16+BO16+BV16+CC16+CJ16+CQ16+CX16+DE16&lt;=Consolidação!T19+Consolidação!W19,Consolidação!$K$4,IF(R16+Y16+AF16+AM16+AT16+BA16+BH16+BO16+BV16+CC16+CJ16+CQ16+CX16+DE16&lt;=Consolidação!T19+Consolidação!W19+Consolidação!Z19,Consolidação!$N$4,IF(R16+Y16+AF16+AM16+AT16+BA16+BH16+BO16+BV16+CC16+CJ16+CQ16+CX16+DE16&lt;=Consolidação!T19+Consolidação!W19+Consolidação!Z19+Consolidação!AC19,Consolidação!$Q$4,IF(R16+Y16+AF16+AM16+AT16+BA16+BH16+BO16+BV16+CC16+CJ16+CQ16+CX16+DE16&lt;=Consolidação!T19+Consolidação!W19+Consolidação!Z19+Consolidação!AC19+Consolidação!AF19,Consolidação!$T$4,IF(R16+Y16+AF16+AM16+AT16+BA16+BH16+BO16+BV16+CC16+CJ16+CQ16+CX16+DE16&lt;=Consolidação!T19+Consolidação!W19+Consolidação!Z19+Consolidação!AC19+Consolidação!AF19+Consolidação!AI19,Consolidação!$W$4,IF(R16+Y16+AF16+AM16+AT16+BA16+BH16+BO16+BV16+CC16+CJ16+CQ16+CX16+DE16&lt;=Consolidação!T19+Consolidação!W19+Consolidação!Z19+Consolidação!AC19+Consolidação!AF19+Consolidação!AI19+Consolidação!AL19,Consolidação!$Z$4,IF(R16+Y16+AF16+AM16+AT16+BA16+BH16+BO16+BV16+CC16+CJ16+CQ16+CX16+DE16&lt;=Consolidação!T19+Consolidação!W19+Consolidação!Z19+Consolidação!AC19+Consolidação!AF19+Consolidação!AI19+Consolidação!AL19+Consolidação!AO19,Consolidação!$AC$4,IF(R16+Y16+AF16+AM16+AT16+BA16+BH16+BO16+BV16+CC16+CJ16+CQ16+CX16+DE16&lt;=Consolidação!T19+Consolidação!W19+Consolidação!Z19+Consolidação!AC19+Consolidação!AF19+Consolidação!AI19+Consolidação!AL19+Consolidação!AO19+Consolidação!AR19,Consolidação!$AF$4,IF(R16+Y16+AF16+AM16+AT16+BA16+BH16+BO16+BV16+CC16+CJ16+CQ16+CX16+DE16&lt;=Consolidação!T19+Consolidação!W19+Consolidação!Z19+Consolidação!AC19+Consolidação!AF19+Consolidação!AI19+Consolidação!AL19+Consolidação!AO19+Consolidação!AR19+Consolidação!AU19,Consolidação!$AI$4,IF(R16+Y16+AF16+AM16+AT16+BA16+BH16+BO16+BV16+CC16+CJ16+CQ16+CX16+DE16&lt;=Consolidação!T19+Consolidação!W19+Consolidação!Z19+Consolidação!AC19+Consolidação!AF19+Consolidação!AI19+Consolidação!AL19+Consolidação!AO19+Consolidação!AR19+Consolidação!AU19+Consolidação!AX19,Consolidação!$AL$4,IF(R16+Y16+AF16+AM16+AT16+BA16+BH16+BO16+BV16+CC16+CJ16+CQ16+CX16+DE16&lt;=Consolidação!T19+Consolidação!W19+Consolidação!Z19+Consolidação!AC19+Consolidação!AF19+Consolidação!AI19+Consolidação!AL19+Consolidação!AO19+Consolidação!AR19+Consolidação!AU19+Consolidação!AX19+Consolidação!#REF!,Consolidação!$AO$4,IF(R16+Y16+AF16+AM16+AT16+BA16+BH16+BO16+BV16+CC16+CJ16+CQ16+CX16+DE16&lt;=Consolidação!T19+Consolidação!W19+Consolidação!Z19+Consolidação!AC19+Consolidação!AF19+Consolidação!AI19+Consolidação!AL19+Consolidação!AO19+Consolidação!AR19+Consolidação!AU19+Consolidação!AX19+Consolidação!#REF!+Consolidação!BC19,Consolidação!$AR$4,IF(R16+Y16+AF16+AM16+AT16+BA16+BH16+BO16+BV16+CC16+CJ16+CQ16+CX16+DE16&lt;=Consolidação!T19+Consolidação!W19+Consolidação!Z19+Consolidação!AC19+Consolidação!AF19+Consolidação!AI19+Consolidação!AL19+Consolidação!AO19+Consolidação!AR19+Consolidação!AU19+Consolidação!AX19+Consolidação!#REF!+Consolidação!BC19+Consolidação!BF19,Consolidação!$AU$4,IF(AND((Consolidação!T19+Consolidação!W19+Consolidação!Z19+Consolidação!AC19+Consolidação!AF19+Consolidação!AI19+Consolidação!AL19+Consolidação!AO19+Consolidação!AR19+Consolidação!AU19+Consolidação!AX19+Consolidação!#REF!+Consolidação!BC19+Consolidação!BF19)&gt;0,R16+Y16+AF16+AM16+AT16+BA16+BH16+BO16+BV16+CC16+CJ16+CQ16+CX16&lt;Consolidação!T19+Consolidação!W19+Consolidação!Z19+Consolidação!AC19+Consolidação!AF19+Consolidação!AI19+Consolidação!AL19+Consolidação!AO19+Consolidação!AR19+Consolidação!AU19+Consolidação!AX19+Consolidação!#REF!+Consolidação!BC19+Consolidação!BF19,R16+Y16+AF16+AM16+AT16+BA16+BH16+BO16+BV16+CC16+CJ16+CQ16+CX16+DE16&gt;Consolidação!T19+Consolidação!W19+Consolidação!Z19+Consolidação!AC19+Consolidação!AF19+Consolidação!AI19+Consolidação!AL19+Consolidação!AO19+Consolidação!AR19+Consolidação!AU19+Consolidação!AX19+Consolidação!#REF!+Consolidação!BC19+Consolidação!BF19),"CONSUMO PARCIAL","SEM PREVISÃO"))))))))))))))))</f>
        <v/>
      </c>
      <c r="DI16" s="318" t="str">
        <f t="shared" si="40"/>
        <v/>
      </c>
      <c r="DJ16" s="270"/>
      <c r="DK16" s="314"/>
      <c r="DL16" s="315"/>
      <c r="DM16" s="332"/>
      <c r="DN16" s="317" t="str">
        <f>IF(DK16=0,"",IF(X16+AE16+AL16+AS16+AZ16+BG16+BN16+BU16+CB16+CI16+CP16+CW16+DD16+DK16&lt;=Consolidação!Z19,Consolidação!$H$4,IF(X16+AE16+AL16+AS16+AZ16+BG16+BN16+BU16+CB16+CI16+CP16+CW16+DD16+DK16&lt;=Consolidação!Z19+Consolidação!AC19,Consolidação!$K$4,IF(X16+AE16+AL16+AS16+AZ16+BG16+BN16+BU16+CB16+CI16+CP16+CW16+DD16+DK16&lt;=Consolidação!Z19+Consolidação!AC19+Consolidação!AF19,Consolidação!$N$4,IF(X16+AE16+AL16+AS16+AZ16+BG16+BN16+BU16+CB16+CI16+CP16+CW16+DD16+DK16&lt;=Consolidação!Z19+Consolidação!AC19+Consolidação!AF19+Consolidação!AI19,Consolidação!$Q$4,IF(X16+AE16+AL16+AS16+AZ16+BG16+BN16+BU16+CB16+CI16+CP16+CW16+DD16+DK16&lt;=Consolidação!Z19+Consolidação!AC19+Consolidação!AF19+Consolidação!AI19+Consolidação!AL19,Consolidação!$T$4,IF(X16+AE16+AL16+AS16+AZ16+BG16+BN16+BU16+CB16+CI16+CP16+CW16+DD16+DK16&lt;=Consolidação!Z19+Consolidação!AC19+Consolidação!AF19+Consolidação!AI19+Consolidação!AL19+Consolidação!AO19,Consolidação!$W$4,IF(X16+AE16+AL16+AS16+AZ16+BG16+BN16+BU16+CB16+CI16+CP16+CW16+DD16+DK16&lt;=Consolidação!Z19+Consolidação!AC19+Consolidação!AF19+Consolidação!AI19+Consolidação!AL19+Consolidação!AO19+Consolidação!AR19,Consolidação!$Z$4,IF(X16+AE16+AL16+AS16+AZ16+BG16+BN16+BU16+CB16+CI16+CP16+CW16+DD16+DK16&lt;=Consolidação!Z19+Consolidação!AC19+Consolidação!AF19+Consolidação!AI19+Consolidação!AL19+Consolidação!AO19+Consolidação!AR19+Consolidação!AU19,Consolidação!$AC$4,IF(X16+AE16+AL16+AS16+AZ16+BG16+BN16+BU16+CB16+CI16+CP16+CW16+DD16+DK16&lt;=Consolidação!Z19+Consolidação!AC19+Consolidação!AF19+Consolidação!AI19+Consolidação!AL19+Consolidação!AO19+Consolidação!AR19+Consolidação!AU19+Consolidação!AX19,Consolidação!$AF$4,IF(X16+AE16+AL16+AS16+AZ16+BG16+BN16+BU16+CB16+CI16+CP16+CW16+DD16+DK16&lt;=Consolidação!Z19+Consolidação!AC19+Consolidação!AF19+Consolidação!AI19+Consolidação!AL19+Consolidação!AO19+Consolidação!AR19+Consolidação!AU19+Consolidação!AX19+Consolidação!#REF!,Consolidação!$AI$4,IF(X16+AE16+AL16+AS16+AZ16+BG16+BN16+BU16+CB16+CI16+CP16+CW16+DD16+DK16&lt;=Consolidação!Z19+Consolidação!AC19+Consolidação!AF19+Consolidação!AI19+Consolidação!AL19+Consolidação!AO19+Consolidação!AR19+Consolidação!AU19+Consolidação!AX19+Consolidação!#REF!+Consolidação!BC19,Consolidação!$AL$4,IF(X16+AE16+AL16+AS16+AZ16+BG16+BN16+BU16+CB16+CI16+CP16+CW16+DD16+DK16&lt;=Consolidação!Z19+Consolidação!AC19+Consolidação!AF19+Consolidação!AI19+Consolidação!AL19+Consolidação!AO19+Consolidação!AR19+Consolidação!AU19+Consolidação!AX19+Consolidação!#REF!+Consolidação!BC19+Consolidação!BF19,Consolidação!$AO$4,IF(X16+AE16+AL16+AS16+AZ16+BG16+BN16+BU16+CB16+CI16+CP16+CW16+DD16+DK16&lt;=Consolidação!Z19+Consolidação!AC19+Consolidação!AF19+Consolidação!AI19+Consolidação!AL19+Consolidação!AO19+Consolidação!AR19+Consolidação!AU19+Consolidação!AX19+Consolidação!#REF!+Consolidação!BC19+Consolidação!BF19+Consolidação!BI19,Consolidação!$AR$4,IF(X16+AE16+AL16+AS16+AZ16+BG16+BN16+BU16+CB16+CI16+CP16+CW16+DD16+DK16&lt;=Consolidação!Z19+Consolidação!AC19+Consolidação!AF19+Consolidação!AI19+Consolidação!AL19+Consolidação!AO19+Consolidação!AR19+Consolidação!AU19+Consolidação!AX19+Consolidação!#REF!+Consolidação!BC19+Consolidação!BF19+Consolidação!BI19+Consolidação!BL19,Consolidação!$AU$4,IF(AND((Consolidação!Z19+Consolidação!AC19+Consolidação!AF19+Consolidação!AI19+Consolidação!AL19+Consolidação!AO19+Consolidação!AR19+Consolidação!AU19+Consolidação!AX19+Consolidação!#REF!+Consolidação!BC19+Consolidação!BF19+Consolidação!BI19+Consolidação!BL19)&gt;0,X16+AE16+AL16+AS16+AZ16+BG16+BN16+BU16+CB16+CI16+CP16+CW16+DD16&lt;Consolidação!Z19+Consolidação!AC19+Consolidação!AF19+Consolidação!AI19+Consolidação!AL19+Consolidação!AO19+Consolidação!AR19+Consolidação!AU19+Consolidação!AX19+Consolidação!#REF!+Consolidação!BC19+Consolidação!BF19+Consolidação!BI19+Consolidação!BL19,X16+AE16+AL16+AS16+AZ16+BG16+BN16+BU16+CB16+CI16+CP16+CW16+DD16+DK16&gt;Consolidação!Z19+Consolidação!AC19+Consolidação!AF19+Consolidação!AI19+Consolidação!AL19+Consolidação!AO19+Consolidação!AR19+Consolidação!AU19+Consolidação!AX19+Consolidação!#REF!+Consolidação!BC19+Consolidação!BF19+Consolidação!BI19+Consolidação!BL19),"CONSUMO PARCIAL","SEM PREVISÃO"))))))))))))))))</f>
        <v/>
      </c>
      <c r="DO16" s="318" t="str">
        <f t="shared" si="41"/>
        <v/>
      </c>
      <c r="DP16" s="270"/>
      <c r="DQ16" s="314"/>
      <c r="DR16" s="315"/>
      <c r="DS16" s="332"/>
      <c r="DT16" s="317" t="str">
        <f>IF(DQ16=0,"",IF(AD16+AK16+AR16+AY16+BF16+BM16+BT16+CA16+CH16+CO16+CV16+DC16+DJ16+DQ16&lt;=Consolidação!AF19,Consolidação!$H$4,IF(AD16+AK16+AR16+AY16+BF16+BM16+BT16+CA16+CH16+CO16+CV16+DC16+DJ16+DQ16&lt;=Consolidação!AF19+Consolidação!AI19,Consolidação!$K$4,IF(AD16+AK16+AR16+AY16+BF16+BM16+BT16+CA16+CH16+CO16+CV16+DC16+DJ16+DQ16&lt;=Consolidação!AF19+Consolidação!AI19+Consolidação!AL19,Consolidação!$N$4,IF(AD16+AK16+AR16+AY16+BF16+BM16+BT16+CA16+CH16+CO16+CV16+DC16+DJ16+DQ16&lt;=Consolidação!AF19+Consolidação!AI19+Consolidação!AL19+Consolidação!AO19,Consolidação!$Q$4,IF(AD16+AK16+AR16+AY16+BF16+BM16+BT16+CA16+CH16+CO16+CV16+DC16+DJ16+DQ16&lt;=Consolidação!AF19+Consolidação!AI19+Consolidação!AL19+Consolidação!AO19+Consolidação!AR19,Consolidação!$T$4,IF(AD16+AK16+AR16+AY16+BF16+BM16+BT16+CA16+CH16+CO16+CV16+DC16+DJ16+DQ16&lt;=Consolidação!AF19+Consolidação!AI19+Consolidação!AL19+Consolidação!AO19+Consolidação!AR19+Consolidação!AU19,Consolidação!$W$4,IF(AD16+AK16+AR16+AY16+BF16+BM16+BT16+CA16+CH16+CO16+CV16+DC16+DJ16+DQ16&lt;=Consolidação!AF19+Consolidação!AI19+Consolidação!AL19+Consolidação!AO19+Consolidação!AR19+Consolidação!AU19+Consolidação!AX19,Consolidação!$Z$4,IF(AD16+AK16+AR16+AY16+BF16+BM16+BT16+CA16+CH16+CO16+CV16+DC16+DJ16+DQ16&lt;=Consolidação!AF19+Consolidação!AI19+Consolidação!AL19+Consolidação!AO19+Consolidação!AR19+Consolidação!AU19+Consolidação!AX19+Consolidação!#REF!,Consolidação!$AC$4,IF(AD16+AK16+AR16+AY16+BF16+BM16+BT16+CA16+CH16+CO16+CV16+DC16+DJ16+DQ16&lt;=Consolidação!AF19+Consolidação!AI19+Consolidação!AL19+Consolidação!AO19+Consolidação!AR19+Consolidação!AU19+Consolidação!AX19+Consolidação!#REF!+Consolidação!BC19,Consolidação!$AF$4,IF(AD16+AK16+AR16+AY16+BF16+BM16+BT16+CA16+CH16+CO16+CV16+DC16+DJ16+DQ16&lt;=Consolidação!AF19+Consolidação!AI19+Consolidação!AL19+Consolidação!AO19+Consolidação!AR19+Consolidação!AU19+Consolidação!AX19+Consolidação!#REF!+Consolidação!BC19+Consolidação!BF19,Consolidação!$AI$4,IF(AD16+AK16+AR16+AY16+BF16+BM16+BT16+CA16+CH16+CO16+CV16+DC16+DJ16+DQ16&lt;=Consolidação!AF19+Consolidação!AI19+Consolidação!AL19+Consolidação!AO19+Consolidação!AR19+Consolidação!AU19+Consolidação!AX19+Consolidação!#REF!+Consolidação!BC19+Consolidação!BF19+Consolidação!BI19,Consolidação!$AL$4,IF(AD16+AK16+AR16+AY16+BF16+BM16+BT16+CA16+CH16+CO16+CV16+DC16+DJ16+DQ16&lt;=Consolidação!AF19+Consolidação!AI19+Consolidação!AL19+Consolidação!AO19+Consolidação!AR19+Consolidação!AU19+Consolidação!AX19+Consolidação!#REF!+Consolidação!BC19+Consolidação!BF19+Consolidação!BI19+Consolidação!BL19,Consolidação!$AO$4,IF(AD16+AK16+AR16+AY16+BF16+BM16+BT16+CA16+CH16+CO16+CV16+DC16+DJ16+DQ16&lt;=Consolidação!AF19+Consolidação!AI19+Consolidação!AL19+Consolidação!AO19+Consolidação!AR19+Consolidação!AU19+Consolidação!AX19+Consolidação!#REF!+Consolidação!BC19+Consolidação!BF19+Consolidação!BI19+Consolidação!BL19+Consolidação!BO19,Consolidação!$AR$4,IF(AD16+AK16+AR16+AY16+BF16+BM16+BT16+CA16+CH16+CO16+CV16+DC16+DJ16+DQ16&lt;=Consolidação!AF19+Consolidação!AI19+Consolidação!AL19+Consolidação!AO19+Consolidação!AR19+Consolidação!AU19+Consolidação!AX19+Consolidação!#REF!+Consolidação!BC19+Consolidação!BF19+Consolidação!BI19+Consolidação!BL19+Consolidação!BO19+Consolidação!BR19,Consolidação!$AU$4,IF(AND((Consolidação!AF19+Consolidação!AI19+Consolidação!AL19+Consolidação!AO19+Consolidação!AR19+Consolidação!AU19+Consolidação!AX19+Consolidação!#REF!+Consolidação!BC19+Consolidação!BF19+Consolidação!BI19+Consolidação!BL19+Consolidação!BO19+Consolidação!BR19)&gt;0,AD16+AK16+AR16+AY16+BF16+BM16+BT16+CA16+CH16+CO16+CV16+DC16+DJ16&lt;Consolidação!AF19+Consolidação!AI19+Consolidação!AL19+Consolidação!AO19+Consolidação!AR19+Consolidação!AU19+Consolidação!AX19+Consolidação!#REF!+Consolidação!BC19+Consolidação!BF19+Consolidação!BI19+Consolidação!BL19+Consolidação!BO19+Consolidação!BR19,AD16+AK16+AR16+AY16+BF16+BM16+BT16+CA16+CH16+CO16+CV16+DC16+DJ16+DQ16&gt;Consolidação!AF19+Consolidação!AI19+Consolidação!AL19+Consolidação!AO19+Consolidação!AR19+Consolidação!AU19+Consolidação!AX19+Consolidação!#REF!+Consolidação!BC19+Consolidação!BF19+Consolidação!BI19+Consolidação!BL19+Consolidação!BO19+Consolidação!BR19),"CONSUMO PARCIAL","SEM PREVISÃO"))))))))))))))))</f>
        <v/>
      </c>
      <c r="DU16" s="318" t="str">
        <f t="shared" si="42"/>
        <v/>
      </c>
      <c r="DV16" s="270"/>
      <c r="DW16" s="314"/>
      <c r="DX16" s="315"/>
      <c r="DY16" s="332"/>
      <c r="DZ16" s="317" t="str">
        <f>IF(DW16=0,"",IF(AJ16+AQ16+AX16+BE16+BL16+BS16+BZ16+CG16+CN16+CU16+DB16+DI16+DP16+DW16&lt;=Consolidação!AL19,Consolidação!$H$4,IF(AJ16+AQ16+AX16+BE16+BL16+BS16+BZ16+CG16+CN16+CU16+DB16+DI16+DP16+DW16&lt;=Consolidação!AL19+Consolidação!AO19,Consolidação!$K$4,IF(AJ16+AQ16+AX16+BE16+BL16+BS16+BZ16+CG16+CN16+CU16+DB16+DI16+DP16+DW16&lt;=Consolidação!AL19+Consolidação!AO19+Consolidação!AR19,Consolidação!$N$4,IF(AJ16+AQ16+AX16+BE16+BL16+BS16+BZ16+CG16+CN16+CU16+DB16+DI16+DP16+DW16&lt;=Consolidação!AL19+Consolidação!AO19+Consolidação!AR19+Consolidação!AU19,Consolidação!$Q$4,IF(AJ16+AQ16+AX16+BE16+BL16+BS16+BZ16+CG16+CN16+CU16+DB16+DI16+DP16+DW16&lt;=Consolidação!AL19+Consolidação!AO19+Consolidação!AR19+Consolidação!AU19+Consolidação!AX19,Consolidação!$T$4,IF(AJ16+AQ16+AX16+BE16+BL16+BS16+BZ16+CG16+CN16+CU16+DB16+DI16+DP16+DW16&lt;=Consolidação!AL19+Consolidação!AO19+Consolidação!AR19+Consolidação!AU19+Consolidação!AX19+Consolidação!#REF!,Consolidação!$W$4,IF(AJ16+AQ16+AX16+BE16+BL16+BS16+BZ16+CG16+CN16+CU16+DB16+DI16+DP16+DW16&lt;=Consolidação!AL19+Consolidação!AO19+Consolidação!AR19+Consolidação!AU19+Consolidação!AX19+Consolidação!#REF!+Consolidação!BC19,Consolidação!$Z$4,IF(AJ16+AQ16+AX16+BE16+BL16+BS16+BZ16+CG16+CN16+CU16+DB16+DI16+DP16+DW16&lt;=Consolidação!AL19+Consolidação!AO19+Consolidação!AR19+Consolidação!AU19+Consolidação!AX19+Consolidação!#REF!+Consolidação!BC19+Consolidação!BF19,Consolidação!$AC$4,IF(AJ16+AQ16+AX16+BE16+BL16+BS16+BZ16+CG16+CN16+CU16+DB16+DI16+DP16+DW16&lt;=Consolidação!AL19+Consolidação!AO19+Consolidação!AR19+Consolidação!AU19+Consolidação!AX19+Consolidação!#REF!+Consolidação!BC19+Consolidação!BF19+Consolidação!BI19,Consolidação!$AF$4,IF(AJ16+AQ16+AX16+BE16+BL16+BS16+BZ16+CG16+CN16+CU16+DB16+DI16+DP16+DW16&lt;=Consolidação!AL19+Consolidação!AO19+Consolidação!AR19+Consolidação!AU19+Consolidação!AX19+Consolidação!#REF!+Consolidação!BC19+Consolidação!BF19+Consolidação!BI19+Consolidação!BL19,Consolidação!$AI$4,IF(AJ16+AQ16+AX16+BE16+BL16+BS16+BZ16+CG16+CN16+CU16+DB16+DI16+DP16+DW16&lt;=Consolidação!AL19+Consolidação!AO19+Consolidação!AR19+Consolidação!AU19+Consolidação!AX19+Consolidação!#REF!+Consolidação!BC19+Consolidação!BF19+Consolidação!BI19+Consolidação!BL19+Consolidação!BO19,Consolidação!$AL$4,IF(AJ16+AQ16+AX16+BE16+BL16+BS16+BZ16+CG16+CN16+CU16+DB16+DI16+DP16+DW16&lt;=Consolidação!AL19+Consolidação!AO19+Consolidação!AR19+Consolidação!AU19+Consolidação!AX19+Consolidação!#REF!+Consolidação!BC19+Consolidação!BF19+Consolidação!BI19+Consolidação!BL19+Consolidação!BO19+Consolidação!BR19,Consolidação!$AO$4,IF(AJ16+AQ16+AX16+BE16+BL16+BS16+BZ16+CG16+CN16+CU16+DB16+DI16+DP16+DW16&lt;=Consolidação!AL19+Consolidação!AO19+Consolidação!AR19+Consolidação!AU19+Consolidação!AX19+Consolidação!#REF!+Consolidação!BC19+Consolidação!BF19+Consolidação!BI19+Consolidação!BL19+Consolidação!BO19+Consolidação!BR19+Consolidação!BU19,Consolidação!$AR$4,IF(AJ16+AQ16+AX16+BE16+BL16+BS16+BZ16+CG16+CN16+CU16+DB16+DI16+DP16+DW16&lt;=Consolidação!AL19+Consolidação!AO19+Consolidação!AR19+Consolidação!AU19+Consolidação!AX19+Consolidação!#REF!+Consolidação!BC19+Consolidação!BF19+Consolidação!BI19+Consolidação!BL19+Consolidação!BO19+Consolidação!BR19+Consolidação!BU19+Consolidação!BX19,Consolidação!$AU$4,IF(AND((Consolidação!AL19+Consolidação!AO19+Consolidação!AR19+Consolidação!AU19+Consolidação!AX19+Consolidação!#REF!+Consolidação!BC19+Consolidação!BF19+Consolidação!BI19+Consolidação!BL19+Consolidação!BO19+Consolidação!BR19+Consolidação!BU19+Consolidação!BX19)&gt;0,AJ16+AQ16+AX16+BE16+BL16+BS16+BZ16+CG16+CN16+CU16+DB16+DI16+DP16&lt;Consolidação!AL19+Consolidação!AO19+Consolidação!AR19+Consolidação!AU19+Consolidação!AX19+Consolidação!#REF!+Consolidação!BC19+Consolidação!BF19+Consolidação!BI19+Consolidação!BL19+Consolidação!BO19+Consolidação!BR19+Consolidação!BU19+Consolidação!BX19,AJ16+AQ16+AX16+BE16+BL16+BS16+BZ16+CG16+CN16+CU16+DB16+DI16+DP16+DW16&gt;Consolidação!AL19+Consolidação!AO19+Consolidação!AR19+Consolidação!AU19+Consolidação!AX19+Consolidação!#REF!+Consolidação!BC19+Consolidação!BF19+Consolidação!BI19+Consolidação!BL19+Consolidação!BO19+Consolidação!BR19+Consolidação!BU19+Consolidação!BX19),"CONSUMO PARCIAL","SEM PREVISÃO"))))))))))))))))</f>
        <v/>
      </c>
      <c r="EA16" s="318" t="str">
        <f t="shared" si="43"/>
        <v/>
      </c>
      <c r="EB16" s="270"/>
      <c r="EC16" s="314"/>
      <c r="ED16" s="315"/>
      <c r="EE16" s="332"/>
      <c r="EF16" s="317" t="str">
        <f>IF(EC16=0,"",IF(AP16+AW16+BD16+BK16+BR16+BY16+CF16+CM16+CT16+DA16+DH16+DO16+DV16+EC16&lt;=Consolidação!AR19,Consolidação!$H$4,IF(AP16+AW16+BD16+BK16+BR16+BY16+CF16+CM16+CT16+DA16+DH16+DO16+DV16+EC16&lt;=Consolidação!AR19+Consolidação!AU19,Consolidação!$K$4,IF(AP16+AW16+BD16+BK16+BR16+BY16+CF16+CM16+CT16+DA16+DH16+DO16+DV16+EC16&lt;=Consolidação!AR19+Consolidação!AU19+Consolidação!AX19,Consolidação!$N$4,IF(AP16+AW16+BD16+BK16+BR16+BY16+CF16+CM16+CT16+DA16+DH16+DO16+DV16+EC16&lt;=Consolidação!AR19+Consolidação!AU19+Consolidação!AX19+Consolidação!#REF!,Consolidação!$Q$4,IF(AP16+AW16+BD16+BK16+BR16+BY16+CF16+CM16+CT16+DA16+DH16+DO16+DV16+EC16&lt;=Consolidação!AR19+Consolidação!AU19+Consolidação!AX19+Consolidação!#REF!+Consolidação!BC19,Consolidação!$T$4,IF(AP16+AW16+BD16+BK16+BR16+BY16+CF16+CM16+CT16+DA16+DH16+DO16+DV16+EC16&lt;=Consolidação!AR19+Consolidação!AU19+Consolidação!AX19+Consolidação!#REF!+Consolidação!BC19+Consolidação!BF19,Consolidação!$W$4,IF(AP16+AW16+BD16+BK16+BR16+BY16+CF16+CM16+CT16+DA16+DH16+DO16+DV16+EC16&lt;=Consolidação!AR19+Consolidação!AU19+Consolidação!AX19+Consolidação!#REF!+Consolidação!BC19+Consolidação!BF19+Consolidação!BI19,Consolidação!$Z$4,IF(AP16+AW16+BD16+BK16+BR16+BY16+CF16+CM16+CT16+DA16+DH16+DO16+DV16+EC16&lt;=Consolidação!AR19+Consolidação!AU19+Consolidação!AX19+Consolidação!#REF!+Consolidação!BC19+Consolidação!BF19+Consolidação!BI19+Consolidação!BL19,Consolidação!$AC$4,IF(AP16+AW16+BD16+BK16+BR16+BY16+CF16+CM16+CT16+DA16+DH16+DO16+DV16+EC16&lt;=Consolidação!AR19+Consolidação!AU19+Consolidação!AX19+Consolidação!#REF!+Consolidação!BC19+Consolidação!BF19+Consolidação!BI19+Consolidação!BL19+Consolidação!BO19,Consolidação!$AF$4,IF(AP16+AW16+BD16+BK16+BR16+BY16+CF16+CM16+CT16+DA16+DH16+DO16+DV16+EC16&lt;=Consolidação!AR19+Consolidação!AU19+Consolidação!AX19+Consolidação!#REF!+Consolidação!BC19+Consolidação!BF19+Consolidação!BI19+Consolidação!BL19+Consolidação!BO19+Consolidação!BR19,Consolidação!$AI$4,IF(AP16+AW16+BD16+BK16+BR16+BY16+CF16+CM16+CT16+DA16+DH16+DO16+DV16+EC16&lt;=Consolidação!AR19+Consolidação!AU19+Consolidação!AX19+Consolidação!#REF!+Consolidação!BC19+Consolidação!BF19+Consolidação!BI19+Consolidação!BL19+Consolidação!BO19+Consolidação!BR19+Consolidação!BU19,Consolidação!$AL$4,IF(AP16+AW16+BD16+BK16+BR16+BY16+CF16+CM16+CT16+DA16+DH16+DO16+DV16+EC16&lt;=Consolidação!AR19+Consolidação!AU19+Consolidação!AX19+Consolidação!#REF!+Consolidação!BC19+Consolidação!BF19+Consolidação!BI19+Consolidação!BL19+Consolidação!BO19+Consolidação!BR19+Consolidação!BU19+Consolidação!BX19,Consolidação!$AO$4,IF(AP16+AW16+BD16+BK16+BR16+BY16+CF16+CM16+CT16+DA16+DH16+DO16+DV16+EC16&lt;=Consolidação!AR19+Consolidação!AU19+Consolidação!AX19+Consolidação!#REF!+Consolidação!BC19+Consolidação!BF19+Consolidação!BI19+Consolidação!BL19+Consolidação!BO19+Consolidação!BR19+Consolidação!BU19+Consolidação!BX19+Consolidação!CA19,Consolidação!$AR$4,IF(AP16+AW16+BD16+BK16+BR16+BY16+CF16+CM16+CT16+DA16+DH16+DO16+DV16+EC16&lt;=Consolidação!AR19+Consolidação!AU19+Consolidação!AX19+Consolidação!#REF!+Consolidação!BC19+Consolidação!BF19+Consolidação!BI19+Consolidação!BL19+Consolidação!BO19+Consolidação!BR19+Consolidação!BU19+Consolidação!BX19+Consolidação!CA19+Consolidação!CD19,Consolidação!$AU$4,IF(AND((Consolidação!AR19+Consolidação!AU19+Consolidação!AX19+Consolidação!#REF!+Consolidação!BC19+Consolidação!BF19+Consolidação!BI19+Consolidação!BL19+Consolidação!BO19+Consolidação!BR19+Consolidação!BU19+Consolidação!BX19+Consolidação!CA19+Consolidação!CD19)&gt;0,AP16+AW16+BD16+BK16+BR16+BY16+CF16+CM16+CT16+DA16+DH16+DO16+DV16&lt;Consolidação!AR19+Consolidação!AU19+Consolidação!AX19+Consolidação!#REF!+Consolidação!BC19+Consolidação!BF19+Consolidação!BI19+Consolidação!BL19+Consolidação!BO19+Consolidação!BR19+Consolidação!BU19+Consolidação!BX19+Consolidação!CA19+Consolidação!CD19,AP16+AW16+BD16+BK16+BR16+BY16+CF16+CM16+CT16+DA16+DH16+DO16+DV16+EC16&gt;Consolidação!AR19+Consolidação!AU19+Consolidação!AX19+Consolidação!#REF!+Consolidação!BC19+Consolidação!BF19+Consolidação!BI19+Consolidação!BL19+Consolidação!BO19+Consolidação!BR19+Consolidação!BU19+Consolidação!BX19+Consolidação!CA19+Consolidação!CD19),"CONSUMO PARCIAL","SEM PREVISÃO"))))))))))))))))</f>
        <v/>
      </c>
      <c r="EG16" s="318" t="str">
        <f t="shared" si="44"/>
        <v/>
      </c>
      <c r="EH16" s="270"/>
      <c r="EI16" s="314"/>
      <c r="EJ16" s="315"/>
      <c r="EK16" s="332"/>
      <c r="EL16" s="317" t="str">
        <f>IF(EI16=0,"",IF(AV16+BC16+BJ16+BQ16+BX16+CE16+CL16+CS16+CZ16+DG16+DN16+DU16+EB16+EI16&lt;=Consolidação!AX19,Consolidação!$H$4,IF(AV16+BC16+BJ16+BQ16+BX16+CE16+CL16+CS16+CZ16+DG16+DN16+DU16+EB16+EI16&lt;=Consolidação!AX19+Consolidação!#REF!,Consolidação!$K$4,IF(AV16+BC16+BJ16+BQ16+BX16+CE16+CL16+CS16+CZ16+DG16+DN16+DU16+EB16+EI16&lt;=Consolidação!AX19+Consolidação!#REF!+Consolidação!BC19,Consolidação!$N$4,IF(AV16+BC16+BJ16+BQ16+BX16+CE16+CL16+CS16+CZ16+DG16+DN16+DU16+EB16+EI16&lt;=Consolidação!AX19+Consolidação!#REF!+Consolidação!BC19+Consolidação!BF19,Consolidação!$Q$4,IF(AV16+BC16+BJ16+BQ16+BX16+CE16+CL16+CS16+CZ16+DG16+DN16+DU16+EB16+EI16&lt;=Consolidação!AX19+Consolidação!#REF!+Consolidação!BC19+Consolidação!BF19+Consolidação!BI19,Consolidação!$T$4,IF(AV16+BC16+BJ16+BQ16+BX16+CE16+CL16+CS16+CZ16+DG16+DN16+DU16+EB16+EI16&lt;=Consolidação!AX19+Consolidação!#REF!+Consolidação!BC19+Consolidação!BF19+Consolidação!BI19+Consolidação!BL19,Consolidação!$W$4,IF(AV16+BC16+BJ16+BQ16+BX16+CE16+CL16+CS16+CZ16+DG16+DN16+DU16+EB16+EI16&lt;=Consolidação!AX19+Consolidação!#REF!+Consolidação!BC19+Consolidação!BF19+Consolidação!BI19+Consolidação!BL19+Consolidação!BO19,Consolidação!$Z$4,IF(AV16+BC16+BJ16+BQ16+BX16+CE16+CL16+CS16+CZ16+DG16+DN16+DU16+EB16+EI16&lt;=Consolidação!AX19+Consolidação!#REF!+Consolidação!BC19+Consolidação!BF19+Consolidação!BI19+Consolidação!BL19+Consolidação!BO19+Consolidação!BR19,Consolidação!$AC$4,IF(AV16+BC16+BJ16+BQ16+BX16+CE16+CL16+CS16+CZ16+DG16+DN16+DU16+EB16+EI16&lt;=Consolidação!AX19+Consolidação!#REF!+Consolidação!BC19+Consolidação!BF19+Consolidação!BI19+Consolidação!BL19+Consolidação!BO19+Consolidação!BR19+Consolidação!BU19,Consolidação!$AF$4,IF(AV16+BC16+BJ16+BQ16+BX16+CE16+CL16+CS16+CZ16+DG16+DN16+DU16+EB16+EI16&lt;=Consolidação!AX19+Consolidação!#REF!+Consolidação!BC19+Consolidação!BF19+Consolidação!BI19+Consolidação!BL19+Consolidação!BO19+Consolidação!BR19+Consolidação!BU19+Consolidação!BX19,Consolidação!$AI$4,IF(AV16+BC16+BJ16+BQ16+BX16+CE16+CL16+CS16+CZ16+DG16+DN16+DU16+EB16+EI16&lt;=Consolidação!AX19+Consolidação!#REF!+Consolidação!BC19+Consolidação!BF19+Consolidação!BI19+Consolidação!BL19+Consolidação!BO19+Consolidação!BR19+Consolidação!BU19+Consolidação!BX19+Consolidação!CA19,Consolidação!$AL$4,IF(AV16+BC16+BJ16+BQ16+BX16+CE16+CL16+CS16+CZ16+DG16+DN16+DU16+EB16+EI16&lt;=Consolidação!AX19+Consolidação!#REF!+Consolidação!BC19+Consolidação!BF19+Consolidação!BI19+Consolidação!BL19+Consolidação!BO19+Consolidação!BR19+Consolidação!BU19+Consolidação!BX19+Consolidação!CA19+Consolidação!CD19,Consolidação!$AO$4,IF(AV16+BC16+BJ16+BQ16+BX16+CE16+CL16+CS16+CZ16+DG16+DN16+DU16+EB16+EI16&lt;=Consolidação!AX19+Consolidação!#REF!+Consolidação!BC19+Consolidação!BF19+Consolidação!BI19+Consolidação!BL19+Consolidação!BO19+Consolidação!BR19+Consolidação!BU19+Consolidação!BX19+Consolidação!CA19+Consolidação!CD19+Consolidação!CG19,Consolidação!$AR$4,IF(AV16+BC16+BJ16+BQ16+BX16+CE16+CL16+CS16+CZ16+DG16+DN16+DU16+EB16+EI16&lt;=Consolidação!AX19+Consolidação!#REF!+Consolidação!BC19+Consolidação!BF19+Consolidação!BI19+Consolidação!BL19+Consolidação!BO19+Consolidação!BR19+Consolidação!BU19+Consolidação!BX19+Consolidação!CA19+Consolidação!CD19+Consolidação!CG19+Consolidação!CJ19,Consolidação!$AU$4,IF(AND((Consolidação!AX19+Consolidação!#REF!+Consolidação!BC19+Consolidação!BF19+Consolidação!BI19+Consolidação!BL19+Consolidação!BO19+Consolidação!BR19+Consolidação!BU19+Consolidação!BX19+Consolidação!CA19+Consolidação!CD19+Consolidação!CG19+Consolidação!CJ19)&gt;0,AV16+BC16+BJ16+BQ16+BX16+CE16+CL16+CS16+CZ16+DG16+DN16+DU16+EB16&lt;Consolidação!AX19+Consolidação!#REF!+Consolidação!BC19+Consolidação!BF19+Consolidação!BI19+Consolidação!BL19+Consolidação!BO19+Consolidação!BR19+Consolidação!BU19+Consolidação!BX19+Consolidação!CA19+Consolidação!CD19+Consolidação!CG19+Consolidação!CJ19,AV16+BC16+BJ16+BQ16+BX16+CE16+CL16+CS16+CZ16+DG16+DN16+DU16+EB16+EI16&gt;Consolidação!AX19+Consolidação!#REF!+Consolidação!BC19+Consolidação!BF19+Consolidação!BI19+Consolidação!BL19+Consolidação!BO19+Consolidação!BR19+Consolidação!BU19+Consolidação!BX19+Consolidação!CA19+Consolidação!CD19+Consolidação!CG19+Consolidação!CJ19),"CONSUMO PARCIAL","SEM PREVISÃO"))))))))))))))))</f>
        <v/>
      </c>
      <c r="EM16" s="318" t="str">
        <f t="shared" si="45"/>
        <v/>
      </c>
      <c r="EN16" s="270"/>
      <c r="EO16" s="314"/>
      <c r="EP16" s="315"/>
      <c r="EQ16" s="332"/>
      <c r="ER16" s="317" t="str">
        <f>IF(EO16=0,"",IF(BB16+BI16+BP16+BW16+CD16+CK16+CR16+CY16+DF16+DM16+DT16+EA16+EH16+EO16&lt;=Consolidação!BC19,Consolidação!$H$4,IF(BB16+BI16+BP16+BW16+CD16+CK16+CR16+CY16+DF16+DM16+DT16+EA16+EH16+EO16&lt;=Consolidação!BC19+Consolidação!BF19,Consolidação!$K$4,IF(BB16+BI16+BP16+BW16+CD16+CK16+CR16+CY16+DF16+DM16+DT16+EA16+EH16+EO16&lt;=Consolidação!BC19+Consolidação!BF19+Consolidação!BI19,Consolidação!$N$4,IF(BB16+BI16+BP16+BW16+CD16+CK16+CR16+CY16+DF16+DM16+DT16+EA16+EH16+EO16&lt;=Consolidação!BC19+Consolidação!BF19+Consolidação!BI19+Consolidação!BL19,Consolidação!$Q$4,IF(BB16+BI16+BP16+BW16+CD16+CK16+CR16+CY16+DF16+DM16+DT16+EA16+EH16+EO16&lt;=Consolidação!BC19+Consolidação!BF19+Consolidação!BI19+Consolidação!BL19+Consolidação!BO19,Consolidação!$T$4,IF(BB16+BI16+BP16+BW16+CD16+CK16+CR16+CY16+DF16+DM16+DT16+EA16+EH16+EO16&lt;=Consolidação!BC19+Consolidação!BF19+Consolidação!BI19+Consolidação!BL19+Consolidação!BO19+Consolidação!BR19,Consolidação!$W$4,IF(BB16+BI16+BP16+BW16+CD16+CK16+CR16+CY16+DF16+DM16+DT16+EA16+EH16+EO16&lt;=Consolidação!BC19+Consolidação!BF19+Consolidação!BI19+Consolidação!BL19+Consolidação!BO19+Consolidação!BR19+Consolidação!BU19,Consolidação!$Z$4,IF(BB16+BI16+BP16+BW16+CD16+CK16+CR16+CY16+DF16+DM16+DT16+EA16+EH16+EO16&lt;=Consolidação!BC19+Consolidação!BF19+Consolidação!BI19+Consolidação!BL19+Consolidação!BO19+Consolidação!BR19+Consolidação!BU19+Consolidação!BX19,Consolidação!$AC$4,IF(BB16+BI16+BP16+BW16+CD16+CK16+CR16+CY16+DF16+DM16+DT16+EA16+EH16+EO16&lt;=Consolidação!BC19+Consolidação!BF19+Consolidação!BI19+Consolidação!BL19+Consolidação!BO19+Consolidação!BR19+Consolidação!BU19+Consolidação!BX19+Consolidação!CA19,Consolidação!$AF$4,IF(BB16+BI16+BP16+BW16+CD16+CK16+CR16+CY16+DF16+DM16+DT16+EA16+EH16+EO16&lt;=Consolidação!BC19+Consolidação!BF19+Consolidação!BI19+Consolidação!BL19+Consolidação!BO19+Consolidação!BR19+Consolidação!BU19+Consolidação!BX19+Consolidação!CA19+Consolidação!CD19,Consolidação!$AI$4,IF(BB16+BI16+BP16+BW16+CD16+CK16+CR16+CY16+DF16+DM16+DT16+EA16+EH16+EO16&lt;=Consolidação!BC19+Consolidação!BF19+Consolidação!BI19+Consolidação!BL19+Consolidação!BO19+Consolidação!BR19+Consolidação!BU19+Consolidação!BX19+Consolidação!CA19+Consolidação!CD19+Consolidação!CG19,Consolidação!$AL$4,IF(BB16+BI16+BP16+BW16+CD16+CK16+CR16+CY16+DF16+DM16+DT16+EA16+EH16+EO16&lt;=Consolidação!BC19+Consolidação!BF19+Consolidação!BI19+Consolidação!BL19+Consolidação!BO19+Consolidação!BR19+Consolidação!BU19+Consolidação!BX19+Consolidação!CA19+Consolidação!CD19+Consolidação!CG19+Consolidação!CJ19,Consolidação!$AO$4,IF(BB16+BI16+BP16+BW16+CD16+CK16+CR16+CY16+DF16+DM16+DT16+EA16+EH16+EO16&lt;=Consolidação!BC19+Consolidação!BF19+Consolidação!BI19+Consolidação!BL19+Consolidação!BO19+Consolidação!BR19+Consolidação!BU19+Consolidação!BX19+Consolidação!CA19+Consolidação!CD19+Consolidação!CG19+Consolidação!CJ19+Consolidação!CM19,Consolidação!$AR$4,IF(BB16+BI16+BP16+BW16+CD16+CK16+CR16+CY16+DF16+DM16+DT16+EA16+EH16+EO16&lt;=Consolidação!BC19+Consolidação!BF19+Consolidação!BI19+Consolidação!BL19+Consolidação!BO19+Consolidação!BR19+Consolidação!BU19+Consolidação!BX19+Consolidação!CA19+Consolidação!CD19+Consolidação!CG19+Consolidação!CJ19+Consolidação!CM19+Consolidação!CP19,Consolidação!$AU$4,IF(AND((Consolidação!BC19+Consolidação!BF19+Consolidação!BI19+Consolidação!BL19+Consolidação!BO19+Consolidação!BR19+Consolidação!BU19+Consolidação!BX19+Consolidação!CA19+Consolidação!CD19+Consolidação!CG19+Consolidação!CJ19+Consolidação!CM19+Consolidação!CP19)&gt;0,BB16+BI16+BP16+BW16+CD16+CK16+CR16+CY16+DF16+DM16+DT16+EA16+EH16&lt;Consolidação!BC19+Consolidação!BF19+Consolidação!BI19+Consolidação!BL19+Consolidação!BO19+Consolidação!BR19+Consolidação!BU19+Consolidação!BX19+Consolidação!CA19+Consolidação!CD19+Consolidação!CG19+Consolidação!CJ19+Consolidação!CM19+Consolidação!CP19,BB16+BI16+BP16+BW16+CD16+CK16+CR16+CY16+DF16+DM16+DT16+EA16+EH16+EO16&gt;Consolidação!BC19+Consolidação!BF19+Consolidação!BI19+Consolidação!BL19+Consolidação!BO19+Consolidação!BR19+Consolidação!BU19+Consolidação!BX19+Consolidação!CA19+Consolidação!CD19+Consolidação!CG19+Consolidação!CJ19+Consolidação!CM19+Consolidação!CP19),"CONSUMO PARCIAL","SEM PREVISÃO"))))))))))))))))</f>
        <v/>
      </c>
      <c r="ES16" s="318" t="str">
        <f t="shared" si="46"/>
        <v/>
      </c>
      <c r="ET16" s="270"/>
      <c r="EU16" s="314"/>
      <c r="EV16" s="315"/>
      <c r="EW16" s="332"/>
      <c r="EX16" s="317" t="str">
        <f>IF(EU16=0,"",IF(BH16+BO16+BV16+CC16+CJ16+CQ16+CX16+DE16+DL16+DS16+DZ16+EG16+EN16+EU16&lt;=Consolidação!BI19,Consolidação!$H$4,IF(BH16+BO16+BV16+CC16+CJ16+CQ16+CX16+DE16+DL16+DS16+DZ16+EG16+EN16+EU16&lt;=Consolidação!BI19+Consolidação!BL19,Consolidação!$K$4,IF(BH16+BO16+BV16+CC16+CJ16+CQ16+CX16+DE16+DL16+DS16+DZ16+EG16+EN16+EU16&lt;=Consolidação!BI19+Consolidação!BL19+Consolidação!BO19,Consolidação!$N$4,IF(BH16+BO16+BV16+CC16+CJ16+CQ16+CX16+DE16+DL16+DS16+DZ16+EG16+EN16+EU16&lt;=Consolidação!BI19+Consolidação!BL19+Consolidação!BO19+Consolidação!BR19,Consolidação!$Q$4,IF(BH16+BO16+BV16+CC16+CJ16+CQ16+CX16+DE16+DL16+DS16+DZ16+EG16+EN16+EU16&lt;=Consolidação!BI19+Consolidação!BL19+Consolidação!BO19+Consolidação!BR19+Consolidação!BU19,Consolidação!$T$4,IF(BH16+BO16+BV16+CC16+CJ16+CQ16+CX16+DE16+DL16+DS16+DZ16+EG16+EN16+EU16&lt;=Consolidação!BI19+Consolidação!BL19+Consolidação!BO19+Consolidação!BR19+Consolidação!BU19+Consolidação!BX19,Consolidação!$W$4,IF(BH16+BO16+BV16+CC16+CJ16+CQ16+CX16+DE16+DL16+DS16+DZ16+EG16+EN16+EU16&lt;=Consolidação!BI19+Consolidação!BL19+Consolidação!BO19+Consolidação!BR19+Consolidação!BU19+Consolidação!BX19+Consolidação!CA19,Consolidação!$Z$4,IF(BH16+BO16+BV16+CC16+CJ16+CQ16+CX16+DE16+DL16+DS16+DZ16+EG16+EN16+EU16&lt;=Consolidação!BI19+Consolidação!BL19+Consolidação!BO19+Consolidação!BR19+Consolidação!BU19+Consolidação!BX19+Consolidação!CA19+Consolidação!CD19,Consolidação!$AC$4,IF(BH16+BO16+BV16+CC16+CJ16+CQ16+CX16+DE16+DL16+DS16+DZ16+EG16+EN16+EU16&lt;=Consolidação!BI19+Consolidação!BL19+Consolidação!BO19+Consolidação!BR19+Consolidação!BU19+Consolidação!BX19+Consolidação!CA19+Consolidação!CD19+Consolidação!CG19,Consolidação!$AF$4,IF(BH16+BO16+BV16+CC16+CJ16+CQ16+CX16+DE16+DL16+DS16+DZ16+EG16+EN16+EU16&lt;=Consolidação!BI19+Consolidação!BL19+Consolidação!BO19+Consolidação!BR19+Consolidação!BU19+Consolidação!BX19+Consolidação!CA19+Consolidação!CD19+Consolidação!CG19+Consolidação!CJ19,Consolidação!$AI$4,IF(BH16+BO16+BV16+CC16+CJ16+CQ16+CX16+DE16+DL16+DS16+DZ16+EG16+EN16+EU16&lt;=Consolidação!BI19+Consolidação!BL19+Consolidação!BO19+Consolidação!BR19+Consolidação!BU19+Consolidação!BX19+Consolidação!CA19+Consolidação!CD19+Consolidação!CG19+Consolidação!CJ19+Consolidação!CM19,Consolidação!$AL$4,IF(BH16+BO16+BV16+CC16+CJ16+CQ16+CX16+DE16+DL16+DS16+DZ16+EG16+EN16+EU16&lt;=Consolidação!BI19+Consolidação!BL19+Consolidação!BO19+Consolidação!BR19+Consolidação!BU19+Consolidação!BX19+Consolidação!CA19+Consolidação!CD19+Consolidação!CG19+Consolidação!CJ19+Consolidação!CM19+Consolidação!CP19,Consolidação!$AO$4,IF(BH16+BO16+BV16+CC16+CJ16+CQ16+CX16+DE16+DL16+DS16+DZ16+EG16+EN16+EU16&lt;=Consolidação!BI19+Consolidação!BL19+Consolidação!BO19+Consolidação!BR19+Consolidação!BU19+Consolidação!BX19+Consolidação!CA19+Consolidação!CD19+Consolidação!CG19+Consolidação!CJ19+Consolidação!CM19+Consolidação!CP19+Consolidação!CS19,Consolidação!$AR$4,IF(BH16+BO16+BV16+CC16+CJ16+CQ16+CX16+DE16+DL16+DS16+DZ16+EG16+EN16+EU16&lt;=Consolidação!BI19+Consolidação!BL19+Consolidação!BO19+Consolidação!BR19+Consolidação!BU19+Consolidação!BX19+Consolidação!CA19+Consolidação!CD19+Consolidação!CG19+Consolidação!CJ19+Consolidação!CM19+Consolidação!CP19+Consolidação!CS19+Consolidação!CV19,Consolidação!$AU$4,IF(AND((Consolidação!BI19+Consolidação!BL19+Consolidação!BO19+Consolidação!BR19+Consolidação!BU19+Consolidação!BX19+Consolidação!CA19+Consolidação!CD19+Consolidação!CG19+Consolidação!CJ19+Consolidação!CM19+Consolidação!CP19+Consolidação!CS19+Consolidação!CV19)&gt;0,BH16+BO16+BV16+CC16+CJ16+CQ16+CX16+DE16+DL16+DS16+DZ16+EG16+EN16&lt;Consolidação!BI19+Consolidação!BL19+Consolidação!BO19+Consolidação!BR19+Consolidação!BU19+Consolidação!BX19+Consolidação!CA19+Consolidação!CD19+Consolidação!CG19+Consolidação!CJ19+Consolidação!CM19+Consolidação!CP19+Consolidação!CS19+Consolidação!CV19,BH16+BO16+BV16+CC16+CJ16+CQ16+CX16+DE16+DL16+DS16+DZ16+EG16+EN16+EU16&gt;Consolidação!BI19+Consolidação!BL19+Consolidação!BO19+Consolidação!BR19+Consolidação!BU19+Consolidação!BX19+Consolidação!CA19+Consolidação!CD19+Consolidação!CG19+Consolidação!CJ19+Consolidação!CM19+Consolidação!CP19+Consolidação!CS19+Consolidação!CV19),"CONSUMO PARCIAL","SEM PREVISÃO"))))))))))))))))</f>
        <v/>
      </c>
      <c r="EY16" s="318" t="str">
        <f t="shared" si="47"/>
        <v/>
      </c>
      <c r="EZ16" s="270"/>
      <c r="FA16" s="314"/>
      <c r="FB16" s="315"/>
      <c r="FC16" s="332"/>
      <c r="FD16" s="317" t="str">
        <f>IF(FA16=0,"",IF(BN16+BU16+CB16+CI16+CP16+CW16+DD16+DK16+DR16+DY16+EF16+EM16+ET16+FA16&lt;=Consolidação!BO19,Consolidação!$H$4,IF(BN16+BU16+CB16+CI16+CP16+CW16+DD16+DK16+DR16+DY16+EF16+EM16+ET16+FA16&lt;=Consolidação!BO19+Consolidação!BR19,Consolidação!$K$4,IF(BN16+BU16+CB16+CI16+CP16+CW16+DD16+DK16+DR16+DY16+EF16+EM16+ET16+FA16&lt;=Consolidação!BO19+Consolidação!BR19+Consolidação!BU19,Consolidação!$N$4,IF(BN16+BU16+CB16+CI16+CP16+CW16+DD16+DK16+DR16+DY16+EF16+EM16+ET16+FA16&lt;=Consolidação!BO19+Consolidação!BR19+Consolidação!BU19+Consolidação!BX19,Consolidação!$Q$4,IF(BN16+BU16+CB16+CI16+CP16+CW16+DD16+DK16+DR16+DY16+EF16+EM16+ET16+FA16&lt;=Consolidação!BO19+Consolidação!BR19+Consolidação!BU19+Consolidação!BX19+Consolidação!CA19,Consolidação!$T$4,IF(BN16+BU16+CB16+CI16+CP16+CW16+DD16+DK16+DR16+DY16+EF16+EM16+ET16+FA16&lt;=Consolidação!BO19+Consolidação!BR19+Consolidação!BU19+Consolidação!BX19+Consolidação!CA19+Consolidação!CD19,Consolidação!$W$4,IF(BN16+BU16+CB16+CI16+CP16+CW16+DD16+DK16+DR16+DY16+EF16+EM16+ET16+FA16&lt;=Consolidação!BO19+Consolidação!BR19+Consolidação!BU19+Consolidação!BX19+Consolidação!CA19+Consolidação!CD19+Consolidação!CG19,Consolidação!$Z$4,IF(BN16+BU16+CB16+CI16+CP16+CW16+DD16+DK16+DR16+DY16+EF16+EM16+ET16+FA16&lt;=Consolidação!BO19+Consolidação!BR19+Consolidação!BU19+Consolidação!BX19+Consolidação!CA19+Consolidação!CD19+Consolidação!CG19+Consolidação!CJ19,Consolidação!$AC$4,IF(BN16+BU16+CB16+CI16+CP16+CW16+DD16+DK16+DR16+DY16+EF16+EM16+ET16+FA16&lt;=Consolidação!BO19+Consolidação!BR19+Consolidação!BU19+Consolidação!BX19+Consolidação!CA19+Consolidação!CD19+Consolidação!CG19+Consolidação!CJ19+Consolidação!CM19,Consolidação!$AF$4,IF(BN16+BU16+CB16+CI16+CP16+CW16+DD16+DK16+DR16+DY16+EF16+EM16+ET16+FA16&lt;=Consolidação!BO19+Consolidação!BR19+Consolidação!BU19+Consolidação!BX19+Consolidação!CA19+Consolidação!CD19+Consolidação!CG19+Consolidação!CJ19+Consolidação!CM19+Consolidação!CP19,Consolidação!$AI$4,IF(BN16+BU16+CB16+CI16+CP16+CW16+DD16+DK16+DR16+DY16+EF16+EM16+ET16+FA16&lt;=Consolidação!BO19+Consolidação!BR19+Consolidação!BU19+Consolidação!BX19+Consolidação!CA19+Consolidação!CD19+Consolidação!CG19+Consolidação!CJ19+Consolidação!CM19+Consolidação!CP19+Consolidação!CS19,Consolidação!$AL$4,IF(BN16+BU16+CB16+CI16+CP16+CW16+DD16+DK16+DR16+DY16+EF16+EM16+ET16+FA16&lt;=Consolidação!BO19+Consolidação!BR19+Consolidação!BU19+Consolidação!BX19+Consolidação!CA19+Consolidação!CD19+Consolidação!CG19+Consolidação!CJ19+Consolidação!CM19+Consolidação!CP19+Consolidação!CS19+Consolidação!CV19,Consolidação!$AO$4,IF(BN16+BU16+CB16+CI16+CP16+CW16+DD16+DK16+DR16+DY16+EF16+EM16+ET16+FA16&lt;=Consolidação!BO19+Consolidação!BR19+Consolidação!BU19+Consolidação!BX19+Consolidação!CA19+Consolidação!CD19+Consolidação!CG19+Consolidação!CJ19+Consolidação!CM19+Consolidação!CP19+Consolidação!CS19+Consolidação!CV19+Consolidação!CY19,Consolidação!$AR$4,IF(BN16+BU16+CB16+CI16+CP16+CW16+DD16+DK16+DR16+DY16+EF16+EM16+ET16+FA16&lt;=Consolidação!BO19+Consolidação!BR19+Consolidação!BU19+Consolidação!BX19+Consolidação!CA19+Consolidação!CD19+Consolidação!CG19+Consolidação!CJ19+Consolidação!CM19+Consolidação!CP19+Consolidação!CS19+Consolidação!CV19+Consolidação!CY19+Consolidação!DB19,Consolidação!$AU$4,IF(AND((Consolidação!BO19+Consolidação!BR19+Consolidação!BU19+Consolidação!BX19+Consolidação!CA19+Consolidação!CD19+Consolidação!CG19+Consolidação!CJ19+Consolidação!CM19+Consolidação!CP19+Consolidação!CS19+Consolidação!CV19+Consolidação!CY19+Consolidação!DB19)&gt;0,BN16+BU16+CB16+CI16+CP16+CW16+DD16+DK16+DR16+DY16+EF16+EM16+ET16&lt;Consolidação!BO19+Consolidação!BR19+Consolidação!BU19+Consolidação!BX19+Consolidação!CA19+Consolidação!CD19+Consolidação!CG19+Consolidação!CJ19+Consolidação!CM19+Consolidação!CP19+Consolidação!CS19+Consolidação!CV19+Consolidação!CY19+Consolidação!DB19,BN16+BU16+CB16+CI16+CP16+CW16+DD16+DK16+DR16+DY16+EF16+EM16+ET16+FA16&gt;Consolidação!BO19+Consolidação!BR19+Consolidação!BU19+Consolidação!BX19+Consolidação!CA19+Consolidação!CD19+Consolidação!CG19+Consolidação!CJ19+Consolidação!CM19+Consolidação!CP19+Consolidação!CS19+Consolidação!CV19+Consolidação!CY19+Consolidação!DB19),"CONSUMO PARCIAL","SEM PREVISÃO"))))))))))))))))</f>
        <v/>
      </c>
      <c r="FE16" s="318" t="str">
        <f t="shared" si="48"/>
        <v/>
      </c>
      <c r="FF16" s="270"/>
      <c r="FG16" s="314"/>
      <c r="FH16" s="315"/>
      <c r="FI16" s="332"/>
      <c r="FJ16" s="317" t="str">
        <f>IF(FG16=0,"",IF(BT16+CA16+CH16+CO16+CV16+DC16+DJ16+DQ16+DX16+EE16+EL16+ES16+EZ16+FG16&lt;=Consolidação!BU19,Consolidação!$H$4,IF(BT16+CA16+CH16+CO16+CV16+DC16+DJ16+DQ16+DX16+EE16+EL16+ES16+EZ16+FG16&lt;=Consolidação!BU19+Consolidação!BX19,Consolidação!$K$4,IF(BT16+CA16+CH16+CO16+CV16+DC16+DJ16+DQ16+DX16+EE16+EL16+ES16+EZ16+FG16&lt;=Consolidação!BU19+Consolidação!BX19+Consolidação!CA19,Consolidação!$N$4,IF(BT16+CA16+CH16+CO16+CV16+DC16+DJ16+DQ16+DX16+EE16+EL16+ES16+EZ16+FG16&lt;=Consolidação!BU19+Consolidação!BX19+Consolidação!CA19+Consolidação!CD19,Consolidação!$Q$4,IF(BT16+CA16+CH16+CO16+CV16+DC16+DJ16+DQ16+DX16+EE16+EL16+ES16+EZ16+FG16&lt;=Consolidação!BU19+Consolidação!BX19+Consolidação!CA19+Consolidação!CD19+Consolidação!CG19,Consolidação!$T$4,IF(BT16+CA16+CH16+CO16+CV16+DC16+DJ16+DQ16+DX16+EE16+EL16+ES16+EZ16+FG16&lt;=Consolidação!BU19+Consolidação!BX19+Consolidação!CA19+Consolidação!CD19+Consolidação!CG19+Consolidação!CJ19,Consolidação!$W$4,IF(BT16+CA16+CH16+CO16+CV16+DC16+DJ16+DQ16+DX16+EE16+EL16+ES16+EZ16+FG16&lt;=Consolidação!BU19+Consolidação!BX19+Consolidação!CA19+Consolidação!CD19+Consolidação!CG19+Consolidação!CJ19+Consolidação!CM19,Consolidação!$Z$4,IF(BT16+CA16+CH16+CO16+CV16+DC16+DJ16+DQ16+DX16+EE16+EL16+ES16+EZ16+FG16&lt;=Consolidação!BU19+Consolidação!BX19+Consolidação!CA19+Consolidação!CD19+Consolidação!CG19+Consolidação!CJ19+Consolidação!CM19+Consolidação!CP19,Consolidação!$AC$4,IF(BT16+CA16+CH16+CO16+CV16+DC16+DJ16+DQ16+DX16+EE16+EL16+ES16+EZ16+FG16&lt;=Consolidação!BU19+Consolidação!BX19+Consolidação!CA19+Consolidação!CD19+Consolidação!CG19+Consolidação!CJ19+Consolidação!CM19+Consolidação!CP19+Consolidação!CS19,Consolidação!$AF$4,IF(BT16+CA16+CH16+CO16+CV16+DC16+DJ16+DQ16+DX16+EE16+EL16+ES16+EZ16+FG16&lt;=Consolidação!BU19+Consolidação!BX19+Consolidação!CA19+Consolidação!CD19+Consolidação!CG19+Consolidação!CJ19+Consolidação!CM19+Consolidação!CP19+Consolidação!CS19+Consolidação!CV19,Consolidação!$AI$4,IF(BT16+CA16+CH16+CO16+CV16+DC16+DJ16+DQ16+DX16+EE16+EL16+ES16+EZ16+FG16&lt;=Consolidação!BU19+Consolidação!BX19+Consolidação!CA19+Consolidação!CD19+Consolidação!CG19+Consolidação!CJ19+Consolidação!CM19+Consolidação!CP19+Consolidação!CS19+Consolidação!CV19+Consolidação!CY19,Consolidação!$AL$4,IF(BT16+CA16+CH16+CO16+CV16+DC16+DJ16+DQ16+DX16+EE16+EL16+ES16+EZ16+FG16&lt;=Consolidação!BU19+Consolidação!BX19+Consolidação!CA19+Consolidação!CD19+Consolidação!CG19+Consolidação!CJ19+Consolidação!CM19+Consolidação!CP19+Consolidação!CS19+Consolidação!CV19+Consolidação!CY19+Consolidação!DB19,Consolidação!$AO$4,IF(BT16+CA16+CH16+CO16+CV16+DC16+DJ16+DQ16+DX16+EE16+EL16+ES16+EZ16+FG16&lt;=Consolidação!BU19+Consolidação!BX19+Consolidação!CA19+Consolidação!CD19+Consolidação!CG19+Consolidação!CJ19+Consolidação!CM19+Consolidação!CP19+Consolidação!CS19+Consolidação!CV19+Consolidação!CY19+Consolidação!DB19+Consolidação!DE19,Consolidação!$AR$4,IF(BT16+CA16+CH16+CO16+CV16+DC16+DJ16+DQ16+DX16+EE16+EL16+ES16+EZ16+FG16&lt;=Consolidação!BU19+Consolidação!BX19+Consolidação!CA19+Consolidação!CD19+Consolidação!CG19+Consolidação!CJ19+Consolidação!CM19+Consolidação!CP19+Consolidação!CS19+Consolidação!CV19+Consolidação!CY19+Consolidação!DB19+Consolidação!DE19+Consolidação!DH19,Consolidação!$AU$4,IF(AND((Consolidação!BU19+Consolidação!BX19+Consolidação!CA19+Consolidação!CD19+Consolidação!CG19+Consolidação!CJ19+Consolidação!CM19+Consolidação!CP19+Consolidação!CS19+Consolidação!CV19+Consolidação!CY19+Consolidação!DB19+Consolidação!DE19+Consolidação!DH19)&gt;0,BT16+CA16+CH16+CO16+CV16+DC16+DJ16+DQ16+DX16+EE16+EL16+ES16+EZ16&lt;Consolidação!BU19+Consolidação!BX19+Consolidação!CA19+Consolidação!CD19+Consolidação!CG19+Consolidação!CJ19+Consolidação!CM19+Consolidação!CP19+Consolidação!CS19+Consolidação!CV19+Consolidação!CY19+Consolidação!DB19+Consolidação!DE19+Consolidação!DH19,BT16+CA16+CH16+CO16+CV16+DC16+DJ16+DQ16+DX16+EE16+EL16+ES16+EZ16+FG16&gt;Consolidação!BU19+Consolidação!BX19+Consolidação!CA19+Consolidação!CD19+Consolidação!CG19+Consolidação!CJ19+Consolidação!CM19+Consolidação!CP19+Consolidação!CS19+Consolidação!CV19+Consolidação!CY19+Consolidação!DB19+Consolidação!DE19+Consolidação!DH19),"CONSUMO PARCIAL","SEM PREVISÃO"))))))))))))))))</f>
        <v/>
      </c>
      <c r="FK16" s="318" t="str">
        <f t="shared" si="49"/>
        <v/>
      </c>
      <c r="FL16" s="559"/>
      <c r="FM16" s="550"/>
      <c r="FN16" s="550"/>
      <c r="FO16" s="550"/>
      <c r="FP16" s="550"/>
      <c r="FQ16" s="576"/>
      <c r="FR16" s="569"/>
      <c r="FS16" s="550"/>
      <c r="FT16" s="550"/>
      <c r="FU16" s="550"/>
      <c r="FV16" s="550"/>
      <c r="FW16" s="550"/>
      <c r="FX16" s="545" t="str">
        <f>IF((Consolidação!C19+Consolidação!E19)=(F16+M16+T16+AA16+AH16+AO16+AV16+BC16+BJ16+BQ16+BX16+CE16+CL16+CS16),"ATUALIZADO","DESATUALIZADO")</f>
        <v>DESATUALIZADO</v>
      </c>
    </row>
    <row r="17" spans="1:180" x14ac:dyDescent="0.3">
      <c r="A17" s="313">
        <v>2022</v>
      </c>
      <c r="B17" s="634"/>
      <c r="C17" s="324" t="s">
        <v>1</v>
      </c>
      <c r="D17" s="321"/>
      <c r="E17" s="270">
        <v>19411</v>
      </c>
      <c r="F17" s="314">
        <v>156.52189999999999</v>
      </c>
      <c r="G17" s="315"/>
      <c r="H17" s="316">
        <v>45867</v>
      </c>
      <c r="I17" s="317">
        <f>IF(F17=0,"",IF(F17&lt;=Consolidação!H20,Consolidação!H$4,IF(F17&lt;=Consolidação!H20+Consolidação!K20,Consolidação!K$4,IF(F17&lt;=Consolidação!H20+Consolidação!K20+Consolidação!N20,Consolidação!N$4,IF(F17&lt;=Consolidação!H20+Consolidação!K20+Consolidação!N20+Consolidação!Q20,Consolidação!Q$4,IF(F17&lt;=Consolidação!H20+Consolidação!K20+Consolidação!N20+Consolidação!Q20+Consolidação!T20,Consolidação!T$4,IF(F17&lt;=Consolidação!H20+Consolidação!K20+Consolidação!N20+Consolidação!Q20+Consolidação!T20+Consolidação!W20,Consolidação!W$4,IF(F17&lt;=Consolidação!H20+Consolidação!K20+Consolidação!N20+Consolidação!Q20+Consolidação!T20+Consolidação!W20+Consolidação!Z20,Consolidação!Z$4,IF(F17&lt;=Consolidação!H20+Consolidação!K20+Consolidação!N20+Consolidação!Q20+Consolidação!T20+Consolidação!W20+Consolidação!Z20+Consolidação!AC20,Consolidação!AC$4,IF(F17&lt;=Consolidação!H20+Consolidação!K20+Consolidação!N20+Consolidação!Q20+Consolidação!T20+Consolidação!W20+Consolidação!Z20+Consolidação!AC20+Consolidação!AF20,Consolidação!AF$4,IF(F17&lt;=Consolidação!H20+Consolidação!K20+Consolidação!N20+Consolidação!Q20+Consolidação!T20+Consolidação!W20+Consolidação!Z20+Consolidação!AC20+Consolidação!AF20+Consolidação!AI20,Consolidação!AI$4,IF(F17&lt;=Consolidação!H20+Consolidação!K20+Consolidação!N20+Consolidação!Q20+Consolidação!T20+Consolidação!W20+Consolidação!Z20+Consolidação!AC20+Consolidação!AF20+Consolidação!AI20+Consolidação!AL20,Consolidação!AL$4,IF(F17&lt;=Consolidação!H20+Consolidação!K20+Consolidação!N20+Consolidação!Q20+Consolidação!T20+Consolidação!W20+Consolidação!Z20+Consolidação!AC20+Consolidação!AF20+Consolidação!AI20+Consolidação!AL20+Consolidação!AO20,Consolidação!AO$4,IF(F17&lt;=Consolidação!H20+Consolidação!K20+Consolidação!N20+Consolidação!Q20+Consolidação!T20+Consolidação!W20+Consolidação!Z20+Consolidação!AC20+Consolidação!AF20+Consolidação!AI20+Consolidação!AL20+Consolidação!AO20+Consolidação!AR20,Consolidação!AR$4,IF(F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>45352</v>
      </c>
      <c r="J17" s="318" t="str">
        <f t="shared" si="25"/>
        <v>ü</v>
      </c>
      <c r="K17" s="312"/>
      <c r="L17" s="270">
        <v>19414</v>
      </c>
      <c r="M17" s="314">
        <v>299.39999999999998</v>
      </c>
      <c r="N17" s="315"/>
      <c r="O17" s="316">
        <v>45867</v>
      </c>
      <c r="P17" s="317">
        <f>IF(M17=0,"",IF(F17+M17&lt;=Consolidação!H20,Consolidação!$H$4,IF(F17+M17&lt;=Consolidação!H20+Consolidação!K20,Consolidação!$K$4,IF(F17+M17&lt;=Consolidação!H20+Consolidação!K20+Consolidação!N20,Consolidação!$N$4,IF(F17+M17&lt;=Consolidação!H20+Consolidação!K20+Consolidação!N20+Consolidação!Q20,Consolidação!$Q$4,IF(F17+M17&lt;=Consolidação!H20+Consolidação!K20+Consolidação!N20+Consolidação!Q20+Consolidação!T20,Consolidação!$T$4,IF(F17+M17&lt;=Consolidação!H20+Consolidação!K20+Consolidação!N20+Consolidação!Q20+Consolidação!T20+Consolidação!W20,Consolidação!$W$4,IF(F17+M17&lt;=Consolidação!H20+Consolidação!K20+Consolidação!N20+Consolidação!Q20+Consolidação!T20+Consolidação!W20+Consolidação!Z20,Consolidação!$Z$4,IF(F17+M17&lt;=Consolidação!H20+Consolidação!K20+Consolidação!N20+Consolidação!Q20+Consolidação!T20+Consolidação!W20+Consolidação!Z20+Consolidação!AC20,Consolidação!$AC$4,IF(F17+M17&lt;=Consolidação!H20+Consolidação!K20+Consolidação!N20+Consolidação!Q20+Consolidação!T20+Consolidação!W20+Consolidação!Z20+Consolidação!AC20+Consolidação!AF20,Consolidação!$AF$4,IF(F17+M17&lt;=Consolidação!H20+Consolidação!K20+Consolidação!N20+Consolidação!Q20+Consolidação!T20+Consolidação!W20+Consolidação!Z20+Consolidação!AC20+Consolidação!AF20+Consolidação!AI20,Consolidação!$AI$4,IF(F17+M17&lt;=Consolidação!H20+Consolidação!K20+Consolidação!N20+Consolidação!Q20+Consolidação!T20+Consolidação!W20+Consolidação!Z20+Consolidação!AC20+Consolidação!AF20+Consolidação!AI20+Consolidação!AL20,Consolidação!$AL$4,IF(F17+M17&lt;=Consolidação!H20+Consolidação!K20+Consolidação!N20+Consolidação!Q20+Consolidação!T20+Consolidação!W20+Consolidação!Z20+Consolidação!AC20+Consolidação!AF20+Consolidação!AI20+Consolidação!AL20+Consolidação!AO20,Consolidação!$AO$4,IF(F17+M17&lt;=Consolidação!H20+Consolidação!K20+Consolidação!N20+Consolidação!Q20+Consolidação!T20+Consolidação!W20+Consolidação!Z20+Consolidação!AC20+Consolidação!AF20+Consolidação!AI20+Consolidação!AL20+Consolidação!AO20+Consolidação!AR20,Consolidação!$AR$4,IF(F17+M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>45352</v>
      </c>
      <c r="Q17" s="318" t="str">
        <f t="shared" si="26"/>
        <v>ü</v>
      </c>
      <c r="R17" s="312"/>
      <c r="S17" s="270">
        <v>19445</v>
      </c>
      <c r="T17" s="314">
        <v>998.75</v>
      </c>
      <c r="U17" s="315"/>
      <c r="V17" s="316">
        <v>45867</v>
      </c>
      <c r="W17" s="317">
        <f>IF(T17=0,"",IF(F17+M17+T17&lt;=Consolidação!H20,Consolidação!$H$4,IF(F17+M17+T17&lt;=Consolidação!H20+Consolidação!K20,Consolidação!$K$4,IF(F17+M17+T17&lt;=Consolidação!H20+Consolidação!K20+Consolidação!N20,Consolidação!$N$4,IF(F17+M17+T17&lt;=Consolidação!H20+Consolidação!K20+Consolidação!N20+Consolidação!Q20,Consolidação!$Q$4,IF(F17+M17+T17&lt;=Consolidação!H20+Consolidação!K20+Consolidação!N20+Consolidação!Q20+Consolidação!T20,Consolidação!$T$4,IF(F17+M17+T17&lt;=Consolidação!H20+Consolidação!K20+Consolidação!N20+Consolidação!Q20+Consolidação!T20+Consolidação!W20,Consolidação!$W$4,IF(F17+M17+T17&lt;=Consolidação!H20+Consolidação!K20+Consolidação!N20+Consolidação!Q20+Consolidação!T20+Consolidação!W20+Consolidação!Z20,Consolidação!$Z$4,IF(F17+M17+T17&lt;=Consolidação!H20+Consolidação!K20+Consolidação!N20+Consolidação!Q20+Consolidação!T20+Consolidação!W20+Consolidação!Z20+Consolidação!AC20,Consolidação!$AC$4,IF(F17+M17+T17&lt;=Consolidação!H20+Consolidação!K20+Consolidação!N20+Consolidação!Q20+Consolidação!T20+Consolidação!W20+Consolidação!Z20+Consolidação!AC20+Consolidação!AF20,Consolidação!$AF$4,IF(F17+M17+T17&lt;=Consolidação!H20+Consolidação!K20+Consolidação!N20+Consolidação!Q20+Consolidação!T20+Consolidação!W20+Consolidação!Z20+Consolidação!AC20+Consolidação!AF20+Consolidação!AI20,Consolidação!$AI$4,IF(F17+M17+T17&lt;=Consolidação!H20+Consolidação!K20+Consolidação!N20+Consolidação!Q20+Consolidação!T20+Consolidação!W20+Consolidação!Z20+Consolidação!AC20+Consolidação!AF20+Consolidação!AI20+Consolidação!AL20,Consolidação!$AL$4,IF(F17+M17+T17&lt;=Consolidação!H20+Consolidação!K20+Consolidação!N20+Consolidação!Q20+Consolidação!T20+Consolidação!W20+Consolidação!Z20+Consolidação!AC20+Consolidação!AF20+Consolidação!AI20+Consolidação!AL20+Consolidação!AO20,Consolidação!$AO$4,IF(F17+M17+T17&lt;=Consolidação!H20+Consolidação!K20+Consolidação!N20+Consolidação!Q20+Consolidação!T20+Consolidação!W20+Consolidação!Z20+Consolidação!AC20+Consolidação!AF20+Consolidação!AI20+Consolidação!AL20+Consolidação!AO20+Consolidação!AR20,Consolidação!$AR$4,IF(F17+M17+T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+M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+T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>45413</v>
      </c>
      <c r="X17" s="318" t="str">
        <f t="shared" si="27"/>
        <v>ü</v>
      </c>
      <c r="Y17" s="312"/>
      <c r="Z17" s="270">
        <v>19446</v>
      </c>
      <c r="AA17" s="314">
        <v>1100</v>
      </c>
      <c r="AB17" s="315"/>
      <c r="AC17" s="316">
        <v>45917</v>
      </c>
      <c r="AD17" s="317" t="str">
        <f>IF(AA17=0,"",IF(F17+M17+T17+AA17&lt;=Consolidação!H20,Consolidação!$H$4,IF(F17+M17+T17+AA17&lt;=Consolidação!H20+Consolidação!K20,Consolidação!$K$4,IF(F17+M17+T17+AA17&lt;=Consolidação!H20+Consolidação!K20+Consolidação!N20,Consolidação!$N$4,IF(F17+M17+T17+AA17&lt;=Consolidação!H20+Consolidação!K20+Consolidação!N20+Consolidação!Q20,Consolidação!$Q$4,IF(F17+M17+T17+AA17&lt;=Consolidação!H20+Consolidação!K20+Consolidação!N20+Consolidação!Q20+Consolidação!T20,Consolidação!$T$4,IF(F17+M17+T17+AA17&lt;=Consolidação!H20+Consolidação!K20+Consolidação!N20+Consolidação!Q20+Consolidação!T20+Consolidação!W20,Consolidação!$W$4,IF(F17+M17+T17+AA17&lt;=Consolidação!H20+Consolidação!K20+Consolidação!N20+Consolidação!Q20+Consolidação!T20+Consolidação!W20+Consolidação!Z20,Consolidação!$Z$4,IF(F17+M17+T17+AA17&lt;=Consolidação!H20+Consolidação!K20+Consolidação!N20+Consolidação!Q20+Consolidação!T20+Consolidação!W20+Consolidação!Z20+Consolidação!AC20,Consolidação!$AC$4,IF(F17+M17+T17+AA17&lt;=Consolidação!H20+Consolidação!K20+Consolidação!N20+Consolidação!Q20+Consolidação!T20+Consolidação!W20+Consolidação!Z20+Consolidação!AC20+Consolidação!AF20,Consolidação!$AF$4,IF(F17+M17+T17+AA17&lt;=Consolidação!H20+Consolidação!K20+Consolidação!N20+Consolidação!Q20+Consolidação!T20+Consolidação!W20+Consolidação!Z20+Consolidação!AC20+Consolidação!AF20+Consolidação!AI20,Consolidação!$AI$4,IF(F17+M17+T17+AA17&lt;=Consolidação!H20+Consolidação!K20+Consolidação!N20+Consolidação!Q20+Consolidação!T20+Consolidação!W20+Consolidação!Z20+Consolidação!AC20+Consolidação!AF20+Consolidação!AI20+Consolidação!AL20,Consolidação!$AL$4,IF(F17+M17+T17+AA17&lt;=Consolidação!H20+Consolidação!K20+Consolidação!N20+Consolidação!Q20+Consolidação!T20+Consolidação!W20+Consolidação!Z20+Consolidação!AC20+Consolidação!AF20+Consolidação!AI20+Consolidação!AL20+Consolidação!AO20,Consolidação!$AO$4,IF(F17+M17+T17+AA17&lt;=Consolidação!H20+Consolidação!K20+Consolidação!N20+Consolidação!Q20+Consolidação!T20+Consolidação!W20+Consolidação!Z20+Consolidação!AC20+Consolidação!AF20+Consolidação!AI20+Consolidação!AL20+Consolidação!AO20+Consolidação!AR20,Consolidação!AR17,IF(F17+M17+T17+AA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+M17+T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+T17+AA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>CONSUMO PARCIAL</v>
      </c>
      <c r="AE17" s="318" t="str">
        <f t="shared" si="28"/>
        <v>û</v>
      </c>
      <c r="AF17" s="312"/>
      <c r="AG17" s="270"/>
      <c r="AH17" s="314"/>
      <c r="AI17" s="315"/>
      <c r="AJ17" s="316"/>
      <c r="AK17" s="317" t="str">
        <f>IF(AH17=0,"",IF(F17+M17+T17+AA17+AH17&lt;=Consolidação!H20,Consolidação!$H$4,IF(F17+M17+T17+AA17+AH17&lt;=Consolidação!H20+Consolidação!K20,Consolidação!$K$4,IF(F17+M17+T17+AA17+AH17&lt;=Consolidação!H20+Consolidação!K20+Consolidação!N20,Consolidação!$N$4,IF(F17+M17+T17+AA17+AH17&lt;=Consolidação!H20+Consolidação!K20+Consolidação!N20+Consolidação!Q20,Consolidação!$Q$4,IF(F17+M17+T17+AA17+AH17&lt;=Consolidação!H20+Consolidação!K20+Consolidação!N20+Consolidação!Q20+Consolidação!T20,Consolidação!$T$4,IF(F17+M17+T17+AA17+AH17&lt;=Consolidação!H20+Consolidação!K20+Consolidação!N20+Consolidação!Q20+Consolidação!T20+Consolidação!W20,Consolidação!$W$4,IF(F17+M17+T17+AA17+AH17&lt;=Consolidação!H20+Consolidação!K20+Consolidação!N20+Consolidação!Q20+Consolidação!T20+Consolidação!W20+Consolidação!Z20,Consolidação!$Z$4,IF(F17+M17+T17+AA17+AH17&lt;=Consolidação!H20+Consolidação!K20+Consolidação!N20+Consolidação!Q20+Consolidação!T20+Consolidação!W20+Consolidação!Z20+Consolidação!AC20,Consolidação!$AC$4,IF(F17+M17+T17+AA17+AH17&lt;=Consolidação!H20+Consolidação!K20+Consolidação!N20+Consolidação!Q20+Consolidação!T20+Consolidação!W20+Consolidação!Z20+Consolidação!AC20+Consolidação!AF20,Consolidação!$AF$4,IF(F17+M17+T17+AA17+AH17&lt;=Consolidação!H20+Consolidação!K20+Consolidação!N20+Consolidação!Q20+Consolidação!T20+Consolidação!W20+Consolidação!Z20+Consolidação!AC20+Consolidação!AF20+Consolidação!AI20,Consolidação!$AI$4,IF(F17+M17+T17+AA17+AH17&lt;=Consolidação!H20+Consolidação!K20+Consolidação!N20+Consolidação!Q20+Consolidação!T20+Consolidação!W20+Consolidação!Z20+Consolidação!AC20+Consolidação!AF20+Consolidação!AI20+Consolidação!AL20,Consolidação!$AL$4,IF(F17+M17+T17+AA17+AH17&lt;=Consolidação!H20+Consolidação!K20+Consolidação!N20+Consolidação!Q20+Consolidação!T20+Consolidação!W20+Consolidação!Z20+Consolidação!AC20+Consolidação!AF20+Consolidação!AI20+Consolidação!AL20+Consolidação!AO20,Consolidação!$AO$4,IF(F17+M17+T17+AA17+AH17&lt;=Consolidação!H20+Consolidação!K20+Consolidação!N20+Consolidação!Q20+Consolidação!T20+Consolidação!W20+Consolidação!Z20+Consolidação!AC20+Consolidação!AF20+Consolidação!AI20+Consolidação!AL20+Consolidação!AO20+Consolidação!AR20,Consolidação!$AR$4,IF(F17+M17+T17+AA17+AH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+M17+T17+AA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+T17+AA17+AH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/>
      </c>
      <c r="AL17" s="318" t="str">
        <f t="shared" si="29"/>
        <v/>
      </c>
      <c r="AM17" s="312"/>
      <c r="AN17" s="270"/>
      <c r="AO17" s="314"/>
      <c r="AP17" s="315"/>
      <c r="AQ17" s="332"/>
      <c r="AR17" s="317" t="str">
        <f>IF(AO17=0,"",IF(F17+M17+T17+AA17+AH17+AO17&lt;=Consolidação!H20,Consolidação!$H$4,IF(F17+M17+T17+AA17+AH17+AO17&lt;=Consolidação!H20+Consolidação!K20,Consolidação!$K$4,IF(F17+M17+T17+AA17+AH17+AO17&lt;=Consolidação!H20+Consolidação!K20+Consolidação!N20,Consolidação!$N$4,IF(F17+M17+T17+AA17+AH17+AO17&lt;=Consolidação!H20+Consolidação!K20+Consolidação!N20+Consolidação!Q20,Consolidação!$Q$4,IF(F17+M17+T17+AA17+AH17+AO17&lt;=Consolidação!H20+Consolidação!K20+Consolidação!N20+Consolidação!Q20+Consolidação!T20,Consolidação!$T$4,IF(F17+M17+T17+AA17+AH17+AO17&lt;=Consolidação!H20+Consolidação!K20+Consolidação!N20+Consolidação!Q20+Consolidação!T20+Consolidação!W20,Consolidação!$W$4,IF(F17+M17+T17+AA17+AH17+AO17&lt;=Consolidação!H20+Consolidação!K20+Consolidação!N20+Consolidação!Q20+Consolidação!T20+Consolidação!W20+Consolidação!Z20,Consolidação!$Z$4,IF(F17+M17+T17+AA17+AH17+AO17&lt;=Consolidação!H20+Consolidação!K20+Consolidação!N20+Consolidação!Q20+Consolidação!T20+Consolidação!W20+Consolidação!Z20+Consolidação!AC20,Consolidação!$AC$4,IF(F17+M17+T17+AA17+AH17+AO17&lt;=Consolidação!H20+Consolidação!K20+Consolidação!N20+Consolidação!Q20+Consolidação!T20+Consolidação!W20+Consolidação!Z20+Consolidação!AC20+Consolidação!AF20,Consolidação!$AF$4,IF(F17+M17+T17+AA17+AH17+AO17&lt;=Consolidação!H20+Consolidação!K20+Consolidação!N20+Consolidação!Q20+Consolidação!T20+Consolidação!W20+Consolidação!Z20+Consolidação!AC20+Consolidação!AF20+Consolidação!AI20,Consolidação!$AI$4,IF(F17+M17+T17+AA17+AH17+AO17&lt;=Consolidação!H20+Consolidação!K20+Consolidação!N20+Consolidação!Q20+Consolidação!T20+Consolidação!W20+Consolidação!Z20+Consolidação!AC20+Consolidação!AF20+Consolidação!AI20+Consolidação!AL20,Consolidação!$AL$4,IF(F17+M17+T17+AA17+AH17+AO17&lt;=Consolidação!H20+Consolidação!K20+Consolidação!N20+Consolidação!Q20+Consolidação!T20+Consolidação!W20+Consolidação!Z20+Consolidação!AC20+Consolidação!AF20+Consolidação!AI20+Consolidação!AL20+Consolidação!AO20,Consolidação!$AO$4,IF(F17+M17+T17+AA17+AH17+AO17&lt;=Consolidação!H20+Consolidação!K20+Consolidação!N20+Consolidação!Q20+Consolidação!T20+Consolidação!W20+Consolidação!Z20+Consolidação!AC20+Consolidação!AF20+Consolidação!AI20+Consolidação!AL20+Consolidação!AO20+Consolidação!AR20,Consolidação!$AR$4,IF(F17+M17+T17+AA17+AH17+AO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+M17+T17+AA17+AH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+T17+AA17+AH17+AO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/>
      </c>
      <c r="AS17" s="318" t="str">
        <f t="shared" si="30"/>
        <v/>
      </c>
      <c r="AT17" s="312"/>
      <c r="AU17" s="270"/>
      <c r="AV17" s="314"/>
      <c r="AW17" s="315"/>
      <c r="AX17" s="332"/>
      <c r="AY17" s="317" t="str">
        <f>IF(AV17=0,"",IF(F17+M17+T17+AA17+AH17+AO17+AV17&lt;=Consolidação!H20,Consolidação!$H$4,IF(F17+M17+T17+AA17+AH17+AO17+AV17&lt;=Consolidação!H20+Consolidação!K20,Consolidação!$K$4,IF(F17+M17+T17+AA17+AH17+AO17+AV17&lt;=Consolidação!H20+Consolidação!K20+Consolidação!N20,Consolidação!$N$4,IF(F17+M17+T17+AA17+AH17+AO17+AV17&lt;=Consolidação!H20+Consolidação!K20+Consolidação!N20+Consolidação!Q20,Consolidação!$Q$4,IF(F17+M17+T17+AA17+AH17+AO17+AV17&lt;=Consolidação!H20+Consolidação!K20+Consolidação!N20+Consolidação!Q20+Consolidação!T20,Consolidação!$T$4,IF(F17+M17+T17+AA17+AH17+AO17+AV17&lt;=Consolidação!H20+Consolidação!K20+Consolidação!N20+Consolidação!Q20+Consolidação!T20+Consolidação!W20,Consolidação!$W$4,IF(F17+M17+T17+AA17+AH17+AO17+AV17&lt;=Consolidação!H20+Consolidação!K20+Consolidação!N20+Consolidação!Q20+Consolidação!T20+Consolidação!W20+Consolidação!Z20,Consolidação!$Z$4,IF(F17+M17+T17+AA17+AH17+AO17+AV17&lt;=Consolidação!H20+Consolidação!K20+Consolidação!N20+Consolidação!Q20+Consolidação!T20+Consolidação!W20+Consolidação!Z20+Consolidação!AC20,Consolidação!$AC$4,IF(F17+M17+T17+AA17+AH17+AO17+AV17&lt;=Consolidação!H20+Consolidação!K20+Consolidação!N20+Consolidação!Q20+Consolidação!T20+Consolidação!W20+Consolidação!Z20+Consolidação!AC20+Consolidação!AF20,Consolidação!$AF$4,IF(F17+M17+T17+AA17+AH17+AO17+AV17&lt;=Consolidação!H20+Consolidação!K20+Consolidação!N20+Consolidação!Q20+Consolidação!T20+Consolidação!W20+Consolidação!Z20+Consolidação!AC20+Consolidação!AF20+Consolidação!AI20,Consolidação!$AI$4,IF(F17+M17+T17+AA17+AH17+AO17+AV17&lt;=Consolidação!H20+Consolidação!K20+Consolidação!N20+Consolidação!Q20+Consolidação!T20+Consolidação!W20+Consolidação!Z20+Consolidação!AC20+Consolidação!AF20+Consolidação!AI20+Consolidação!AL20,Consolidação!$AL$4,IF(F17+M17+T17+AA17+AH17+AO17+AV17&lt;=Consolidação!H20+Consolidação!K20+Consolidação!N20+Consolidação!Q20+Consolidação!T20+Consolidação!W20+Consolidação!Z20+Consolidação!AC20+Consolidação!AF20+Consolidação!AI20+Consolidação!AL20+Consolidação!AO20,Consolidação!$AO$4,IF(F17+M17+T17+AA17+AH17+AO17+AV17&lt;=Consolidação!H20+Consolidação!K20+Consolidação!N20+Consolidação!Q20+Consolidação!T20+Consolidação!W20+Consolidação!Z20+Consolidação!AC20+Consolidação!AF20+Consolidação!AI20+Consolidação!AL20+Consolidação!AO20+Consolidação!AR20,Consolidação!$AR$4,IF(F17+M17+T17+AA17+AH17+AO17+AV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+M17+T17+AA17+AH17+AO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+T17+AA17+AH17+AO17+AV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/>
      </c>
      <c r="AZ17" s="318" t="str">
        <f t="shared" si="31"/>
        <v/>
      </c>
      <c r="BA17" s="312"/>
      <c r="BB17" s="270"/>
      <c r="BC17" s="314"/>
      <c r="BD17" s="315"/>
      <c r="BE17" s="332"/>
      <c r="BF17" s="317" t="str">
        <f>IF(BC17=0,"",IF(F17+M17+T17+AA17+AH17+AO17+AV17+BC17&lt;=Consolidação!H20,Consolidação!$H$4,IF(F17+M17+T17+AA17+AH17+AO17+AV17+BC17&lt;=Consolidação!H20+Consolidação!K20,Consolidação!$K$4,IF(F17+M17+T17+AA17+AH17+AO17+AV17+BC17&lt;=Consolidação!H20+Consolidação!K20+Consolidação!N20,Consolidação!$N$4,IF(F17+M17+T17+AA17+AH17+AO17+AV17+BC17&lt;=Consolidação!H20+Consolidação!K20+Consolidação!N20+Consolidação!Q20,Consolidação!$Q$4,IF(F17+M17+T17+AA17+AH17+AO17+AV17+BC17&lt;=Consolidação!H20+Consolidação!K20+Consolidação!N20+Consolidação!Q20+Consolidação!T20,Consolidação!$T$4,IF(F17+M17+T17+AA17+AH17+AO17+AV17+BC17&lt;=Consolidação!H20+Consolidação!K20+Consolidação!N20+Consolidação!Q20+Consolidação!T20+Consolidação!W20,Consolidação!$W$4,IF(F17+M17+T17+AA17+AH17+AO17+AV17+BC17&lt;=Consolidação!H20+Consolidação!K20+Consolidação!N20+Consolidação!Q20+Consolidação!T20+Consolidação!W20+Consolidação!Z20,Consolidação!$Z$4,IF(F17+M17+T17+AA17+AH17+AO17+AV17+BC17&lt;=Consolidação!H20+Consolidação!K20+Consolidação!N20+Consolidação!Q20+Consolidação!T20+Consolidação!W20+Consolidação!Z20+Consolidação!AC20,Consolidação!$AC$4,IF(F17+M17+T17+AA17+AH17+AO17+AV17+BC17&lt;=Consolidação!H20+Consolidação!K20+Consolidação!N20+Consolidação!Q20+Consolidação!T20+Consolidação!W20+Consolidação!Z20+Consolidação!AC20+Consolidação!AF20,Consolidação!$AF$4,IF(F17+M17+T17+AA17+AH17+AO17+AV17+BC17&lt;=Consolidação!H20+Consolidação!K20+Consolidação!N20+Consolidação!Q20+Consolidação!T20+Consolidação!W20+Consolidação!Z20+Consolidação!AC20+Consolidação!AF20+Consolidação!AI20,Consolidação!$AI$4,IF(F17+M17+T17+AA17+AH17+AO17+AV17+BC17&lt;=Consolidação!H20+Consolidação!K20+Consolidação!N20+Consolidação!Q20+Consolidação!T20+Consolidação!W20+Consolidação!Z20+Consolidação!AC20+Consolidação!AF20+Consolidação!AI20+Consolidação!AL20,Consolidação!$AL$4,IF(F17+M17+T17+AA17+AH17+AO17+AV17+BC17&lt;=Consolidação!H20+Consolidação!K20+Consolidação!N20+Consolidação!Q20+Consolidação!T20+Consolidação!W20+Consolidação!Z20+Consolidação!AC20+Consolidação!AF20+Consolidação!AI20+Consolidação!AL20+Consolidação!AO20,Consolidação!$AO$4,IF(F17+M17+T17+AA17+AH17+AO17+AV17+BC17&lt;=Consolidação!H20+Consolidação!K20+Consolidação!N20+Consolidação!Q20+Consolidação!T20+Consolidação!W20+Consolidação!Z20+Consolidação!AC20+Consolidação!AF20+Consolidação!AI20+Consolidação!AL20+Consolidação!AO20+Consolidação!AR20,Consolidação!$AR$4,IF(F17+M17+T17+AA17+AH17+AO17+AV17+BC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+M17+T17+AA17+AH17+AO17+AV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+T17+AA17+AH17+AO17+AV17+BC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/>
      </c>
      <c r="BG17" s="318" t="str">
        <f t="shared" si="32"/>
        <v/>
      </c>
      <c r="BH17" s="312"/>
      <c r="BI17" s="270"/>
      <c r="BJ17" s="314"/>
      <c r="BK17" s="315"/>
      <c r="BL17" s="332"/>
      <c r="BM17" s="317" t="str">
        <f>IF(BJ17=0,"",IF(F17+M17+T17+AA17+AH17+AO17+AV17+BC17+BJ17&lt;=Consolidação!H20,Consolidação!$H$4,IF(F17+M17+T17+AA17+AH17+AO17+AV17+BC17+BJ17&lt;=Consolidação!H20+Consolidação!K20,Consolidação!$K$4,IF(F17+M17+T17+AA17+AH17+AO17+AV17+BC17+BJ17&lt;=Consolidação!H20+Consolidação!K20+Consolidação!N20,Consolidação!$N$4,IF(F17+M17+T17+AA17+AH17+AO17+AV17+BC17+BJ17&lt;=Consolidação!H20+Consolidação!K20+Consolidação!N20+Consolidação!Q20,Consolidação!$Q$4,IF(F17+M17+T17+AA17+AH17+AO17+AV17+BC17+BJ17&lt;=Consolidação!H20+Consolidação!K20+Consolidação!N20+Consolidação!Q20+Consolidação!T20,Consolidação!$T$4,IF(F17+M17+T17+AA17+AH17+AO17+AV17+BC17+BJ17&lt;=Consolidação!H20+Consolidação!K20+Consolidação!N20+Consolidação!Q20+Consolidação!T20+Consolidação!W20,Consolidação!$W$4,IF(F17+M17+T17+AA17+AH17+AO17+AV17+BC17+BJ17&lt;=Consolidação!H20+Consolidação!K20+Consolidação!N20+Consolidação!Q20+Consolidação!T20+Consolidação!W20+Consolidação!Z20,Consolidação!$Z$4,IF(F17+M17+T17+AA17+AH17+AO17+AV17+BC17+BJ17&lt;=Consolidação!H20+Consolidação!K20+Consolidação!N20+Consolidação!Q20+Consolidação!T20+Consolidação!W20+Consolidação!Z20+Consolidação!AC20,Consolidação!$AC$4,IF(F17+M17+T17+AA17+AH17+AO17+AV17+BC17+BJ17&lt;=Consolidação!H20+Consolidação!K20+Consolidação!N20+Consolidação!Q20+Consolidação!T20+Consolidação!W20+Consolidação!Z20+Consolidação!AC20+Consolidação!AF20,Consolidação!$AF$4,IF(F17+M17+T17+AA17+AH17+AO17+AV17+BC17+BJ17&lt;=Consolidação!H20+Consolidação!K20+Consolidação!N20+Consolidação!Q20+Consolidação!T20+Consolidação!W20+Consolidação!Z20+Consolidação!AC20+Consolidação!AF20+Consolidação!AI20,Consolidação!$AI$4,IF(F17+M17+T17+AA17+AH17+AO17+AV17+BC17+BJ17&lt;=Consolidação!H20+Consolidação!K20+Consolidação!N20+Consolidação!Q20+Consolidação!T20+Consolidação!W20+Consolidação!Z20+Consolidação!AC20+Consolidação!AF20+Consolidação!AI20+Consolidação!AL20,Consolidação!$AL$4,IF(F17+M17+T17+AA17+AH17+AO17+AV17+BC17+BJ17&lt;=Consolidação!H20+Consolidação!K20+Consolidação!N20+Consolidação!Q20+Consolidação!T20+Consolidação!W20+Consolidação!Z20+Consolidação!AC20+Consolidação!AF20+Consolidação!AI20+Consolidação!AL20+Consolidação!AO20,Consolidação!$AO$4,IF(F17+M17+T17+AA17+AH17+AO17+AV17+BC17+BJ17&lt;=Consolidação!H20+Consolidação!K20+Consolidação!N20+Consolidação!Q20+Consolidação!T20+Consolidação!W20+Consolidação!Z20+Consolidação!AC20+Consolidação!AF20+Consolidação!AI20+Consolidação!AL20+Consolidação!AO20+Consolidação!AR20,Consolidação!$AR$4,IF(F17+M17+T17+AA17+AH17+AO17+AV17+BC17+BJ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+M17+T17+AA17+AH17+AO17+AV17+BC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+T17+AA17+AH17+AO17+AV17+BC17+BJ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/>
      </c>
      <c r="BN17" s="318" t="str">
        <f t="shared" si="33"/>
        <v/>
      </c>
      <c r="BO17" s="312"/>
      <c r="BP17" s="270"/>
      <c r="BQ17" s="314"/>
      <c r="BR17" s="315"/>
      <c r="BS17" s="332"/>
      <c r="BT17" s="317" t="str">
        <f>IF(BQ17=0,"",IF(F17+M17+T17+AA17+AH17+AO17+AV17+BC17+BJ17+BQ17&lt;=Consolidação!H20,Consolidação!$H$4,IF(F17+M17+T17+AA17+AH17+AO17+AV17+BC17+BJ17+BQ17&lt;=Consolidação!H20+Consolidação!K20,Consolidação!$K$4,IF(F17+M17+T17+AA17+AH17+AO17+AV17+BC17+BJ17+BQ17&lt;=Consolidação!H20+Consolidação!K20+Consolidação!N20,Consolidação!$N$4,IF(F17+M17+T17+AA17+AH17+AO17+AV17+BC17+BJ17+BQ17&lt;=Consolidação!H20+Consolidação!K20+Consolidação!N20+Consolidação!Q20,Consolidação!$Q$4,IF(F17+M17+T17+AA17+AH17+AO17+AV17+BC17+BJ17+BQ17&lt;=Consolidação!H20+Consolidação!K20+Consolidação!N20+Consolidação!Q20+Consolidação!T20,Consolidação!$T$4,IF(F17+M17+T17+AA17+AH17+AO17+AV17+BC17+BJ17+BQ17&lt;=Consolidação!H20+Consolidação!K20+Consolidação!N20+Consolidação!Q20+Consolidação!T20+Consolidação!W20,Consolidação!$W$4,IF(F17+M17+T17+AA17+AH17+AO17+AV17+BC17+BJ17+BQ17&lt;=Consolidação!H20+Consolidação!K20+Consolidação!N20+Consolidação!Q20+Consolidação!T20+Consolidação!W20+Consolidação!Z20,Consolidação!$Z$4,IF(F17+M17+T17+AA17+AH17+AO17+AV17+BC17+BJ17+BQ17&lt;=Consolidação!H20+Consolidação!K20+Consolidação!N20+Consolidação!Q20+Consolidação!T20+Consolidação!W20+Consolidação!Z20+Consolidação!AC20,Consolidação!$AC$4,IF(F17+M17+T17+AA17+AH17+AO17+AV17+BC17+BJ17+BQ17&lt;=Consolidação!H20+Consolidação!K20+Consolidação!N20+Consolidação!Q20+Consolidação!T20+Consolidação!W20+Consolidação!Z20+Consolidação!AC20+Consolidação!AF20,Consolidação!$AF$4,IF(F17+M17+T17+AA17+AH17+AO17+AV17+BC17+BJ17+BQ17&lt;=Consolidação!H20+Consolidação!K20+Consolidação!N20+Consolidação!Q20+Consolidação!T20+Consolidação!W20+Consolidação!Z20+Consolidação!AC20+Consolidação!AF20+Consolidação!AI20,Consolidação!$AI$4,IF(F17+M17+T17+AA17+AH17+AO17+AV17+BC17+BJ17+BQ17&lt;=Consolidação!H20+Consolidação!K20+Consolidação!N20+Consolidação!Q20+Consolidação!T20+Consolidação!W20+Consolidação!Z20+Consolidação!AC20+Consolidação!AF20+Consolidação!AI20+Consolidação!AL20,Consolidação!$AL$4,IF(F17+M17+T17+AA17+AH17+AO17+AV17+BC17+BJ17+BQ17&lt;=Consolidação!H20+Consolidação!K20+Consolidação!N20+Consolidação!Q20+Consolidação!T20+Consolidação!W20+Consolidação!Z20+Consolidação!AC20+Consolidação!AF20+Consolidação!AI20+Consolidação!AL20+Consolidação!AO20,Consolidação!$AO$4,IF(F17+M17+T17+AA17+AH17+AO17+AV17+BC17+BJ17+BQ17&lt;=Consolidação!H20+Consolidação!K20+Consolidação!N20+Consolidação!Q20+Consolidação!T20+Consolidação!W20+Consolidação!Z20+Consolidação!AC20+Consolidação!AF20+Consolidação!AI20+Consolidação!AL20+Consolidação!AO20+Consolidação!AR20,Consolidação!$AR$4,IF(F17+M17+T17+AA17+AH17+AO17+AV17+BC17+BJ17+BQ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+M17+T17+AA17+AH17+AO17+AV17+BC17+BJ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+T17+AA17+AH17+AO17+AV17+BC17+BJ17+BQ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/>
      </c>
      <c r="BU17" s="318" t="str">
        <f t="shared" si="34"/>
        <v/>
      </c>
      <c r="BV17" s="312"/>
      <c r="BW17" s="270"/>
      <c r="BX17" s="314"/>
      <c r="BY17" s="315"/>
      <c r="BZ17" s="332"/>
      <c r="CA17" s="317" t="str">
        <f>IF(BX17=0,"",IF(F17+M17+T17+AA17+AH17+AO17+AV17+BC17+BJ17+BQ17+BX17&lt;=Consolidação!H20,Consolidação!$H$4,IF(F17+M17+T17+AA17+AH17+AO17+AV17+BC17+BJ17+BQ17+BX17&lt;=Consolidação!H20+Consolidação!K20,Consolidação!$K$4,IF(F17+M17+T17+AA17+AH17+AO17+AV17+BC17+BJ17+BQ17+BX17&lt;=Consolidação!H20+Consolidação!K20+Consolidação!N20,Consolidação!$N$4,IF(F17+M17+T17+AA17+AH17+AO17+AV17+BC17+BJ17+BQ17+BX17&lt;=Consolidação!H20+Consolidação!K20+Consolidação!N20+Consolidação!Q20,Consolidação!$Q$4,IF(F17+M17+T17+AA17+AH17+AO17+AV17+BC17+BJ17+BQ17+BX17&lt;=Consolidação!H20+Consolidação!K20+Consolidação!N20+Consolidação!Q20+Consolidação!T20,Consolidação!$T$4,IF(F17+M17+T17+AA17+AH17+AO17+AV17+BC17+BJ17+BQ17+BX17&lt;=Consolidação!H20+Consolidação!K20+Consolidação!N20+Consolidação!Q20+Consolidação!T20+Consolidação!W20,Consolidação!$W$4,IF(F17+M17+T17+AA17+AH17+AO17+AV17+BC17+BJ17+BQ17+BX17&lt;=Consolidação!H20+Consolidação!K20+Consolidação!N20+Consolidação!Q20+Consolidação!T20+Consolidação!W20+Consolidação!Z20,Consolidação!$Z$4,IF(F17+M17+T17+AA17+AH17+AO17+AV17+BC17+BJ17+BQ17+BX17&lt;=Consolidação!H20+Consolidação!K20+Consolidação!N20+Consolidação!Q20+Consolidação!T20+Consolidação!W20+Consolidação!Z20+Consolidação!AC20,Consolidação!$AC$4,IF(F17+M17+T17+AA17+AH17+AO17+AV17+BC17+BJ17+BQ17+BX17&lt;=Consolidação!H20+Consolidação!K20+Consolidação!N20+Consolidação!Q20+Consolidação!T20+Consolidação!W20+Consolidação!Z20+Consolidação!AC20+Consolidação!AF20,Consolidação!$AF$4,IF(F17+M17+T17+AA17+AH17+AO17+AV17+BC17+BJ17+BQ17+BX17&lt;=Consolidação!H20+Consolidação!K20+Consolidação!N20+Consolidação!Q20+Consolidação!T20+Consolidação!W20+Consolidação!Z20+Consolidação!AC20+Consolidação!AF20+Consolidação!AI20,Consolidação!$AI$4,IF(F17+M17+T17+AA17+AH17+AO17+AV17+BC17+BJ17+BQ17+BX17&lt;=Consolidação!H20+Consolidação!K20+Consolidação!N20+Consolidação!Q20+Consolidação!T20+Consolidação!W20+Consolidação!Z20+Consolidação!AC20+Consolidação!AF20+Consolidação!AI20+Consolidação!AL20,Consolidação!$AL$4,IF(F17+M17+T17+AA17+AH17+AO17+AV17+BC17+BJ17+BQ17+BX17&lt;=Consolidação!H20+Consolidação!K20+Consolidação!N20+Consolidação!Q20+Consolidação!T20+Consolidação!W20+Consolidação!Z20+Consolidação!AC20+Consolidação!AF20+Consolidação!AI20+Consolidação!AL20+Consolidação!AO20,Consolidação!$AO$4,IF(F17+M17+T17+AA17+AH17+AO17+AV17+BC17+BJ17+BQ17+BX17&lt;=Consolidação!H20+Consolidação!K20+Consolidação!N20+Consolidação!Q20+Consolidação!T20+Consolidação!W20+Consolidação!Z20+Consolidação!AC20+Consolidação!AF20+Consolidação!AI20+Consolidação!AL20+Consolidação!AO20+Consolidação!AR20,Consolidação!$AR$4,IF(F17+M17+T17+AA17+AH17+AO17+AV17+BC17+BJ17+BQ17+BX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+M17+T17+AA17+AH17+AO17+AV17+BC17+BJ17+BQ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+T17+AA17+AH17+AO17+AV17+BC17+BJ17+BQ17+BX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/>
      </c>
      <c r="CB17" s="318" t="str">
        <f t="shared" si="35"/>
        <v/>
      </c>
      <c r="CC17" s="312"/>
      <c r="CD17" s="270"/>
      <c r="CE17" s="314"/>
      <c r="CF17" s="315"/>
      <c r="CG17" s="332"/>
      <c r="CH17" s="317" t="str">
        <f>IF(CE17=0,"",IF(F17+M17+T17+AA17+AH17+AO17+AV17+BC17+BJ17+BQ17+BX17+CE17&lt;=Consolidação!H20,Consolidação!$H$4,IF(F17+M17+T17+AA17+AH17+AO17+AV17+BC17+BJ17+BQ17+BX17+CE17&lt;=Consolidação!H20+Consolidação!K20,Consolidação!$K$4,IF(F17+M17+T17+AA17+AH17+AO17+AV17+BC17+BJ17+BQ17+BX17+CE17&lt;=Consolidação!H20+Consolidação!K20+Consolidação!N20,Consolidação!$N$4,IF(F17+M17+T17+AA17+AH17+AO17+AV17+BC17+BJ17+BQ17+BX17+CE17&lt;=Consolidação!H20+Consolidação!K20+Consolidação!N20+Consolidação!Q20,Consolidação!$Q$4,IF(F17+M17+T17+AA17+AH17+AO17+AV17+BC17+BJ17+BQ17+BX17+CE17&lt;=Consolidação!H20+Consolidação!K20+Consolidação!N20+Consolidação!Q20+Consolidação!T20,Consolidação!$T$4,IF(F17+M17+T17+AA17+AH17+AO17+AV17+BC17+BJ17+BQ17+BX17+CE17&lt;=Consolidação!H20+Consolidação!K20+Consolidação!N20+Consolidação!Q20+Consolidação!T20+Consolidação!W20,Consolidação!$W$4,IF(F17+M17+T17+AA17+AH17+AO17+AV17+BC17+BJ17+BQ17+BX17+CE17&lt;=Consolidação!H20+Consolidação!K20+Consolidação!N20+Consolidação!Q20+Consolidação!T20+Consolidação!W20+Consolidação!Z20,Consolidação!$Z$4,IF(F17+M17+T17+AA17+AH17+AO17+AV17+BC17+BJ17+BQ17+BX17+CE17&lt;=Consolidação!H20+Consolidação!K20+Consolidação!N20+Consolidação!Q20+Consolidação!T20+Consolidação!W20+Consolidação!Z20+Consolidação!AC20,Consolidação!$AC$4,IF(F17+M17+T17+AA17+AH17+AO17+AV17+BC17+BJ17+BQ17+BX17+CE17&lt;=Consolidação!H20+Consolidação!K20+Consolidação!N20+Consolidação!Q20+Consolidação!T20+Consolidação!W20+Consolidação!Z20+Consolidação!AC20+Consolidação!AF20,Consolidação!$AF$4,IF(F17+M17+T17+AA17+AH17+AO17+AV17+BC17+BJ17+BQ17+BX17+CE17&lt;=Consolidação!H20+Consolidação!K20+Consolidação!N20+Consolidação!Q20+Consolidação!T20+Consolidação!W20+Consolidação!Z20+Consolidação!AC20+Consolidação!AF20+Consolidação!AI20,Consolidação!$AI$4,IF(F17+M17+T17+AA17+AH17+AO17+AV17+BC17+BJ17+BQ17+BX17+CE17&lt;=Consolidação!H20+Consolidação!K20+Consolidação!N20+Consolidação!Q20+Consolidação!T20+Consolidação!W20+Consolidação!Z20+Consolidação!AC20+Consolidação!AF20+Consolidação!AI20+Consolidação!AL20,Consolidação!$AL$4,IF(F17+M17+T17+AA17+AH17+AO17+AV17+BC17+BJ17+BQ17+BX17+CE17&lt;=Consolidação!H20+Consolidação!K20+Consolidação!N20+Consolidação!Q20+Consolidação!T20+Consolidação!W20+Consolidação!Z20+Consolidação!AC20+Consolidação!AF20+Consolidação!AI20+Consolidação!AL20+Consolidação!AO20,Consolidação!$AO$4,IF(F17+M17+T17+AA17+AH17+AO17+AV17+BC17+BJ17+BQ17+BX17+CE17&lt;=Consolidação!H20+Consolidação!K20+Consolidação!N20+Consolidação!Q20+Consolidação!T20+Consolidação!W20+Consolidação!Z20+Consolidação!AC20+Consolidação!AF20+Consolidação!AI20+Consolidação!AL20+Consolidação!AO20+Consolidação!AR20,Consolidação!$AR$4,IF(F17+M17+T17+AA17+AH17+AO17+AV17+BC17+BJ17+BQ17+BX17+CE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+M17+T17+AA17+AH17+AO17+AV17+BC17+BJ17+BQ17+BX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+T17+AA17+AH17+AO17+AV17+BC17+BJ17+BQ17+BX17+CE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/>
      </c>
      <c r="CI17" s="318" t="str">
        <f t="shared" si="36"/>
        <v/>
      </c>
      <c r="CJ17" s="312"/>
      <c r="CK17" s="270"/>
      <c r="CL17" s="314"/>
      <c r="CM17" s="315"/>
      <c r="CN17" s="332"/>
      <c r="CO17" s="317" t="str">
        <f>IF(CL17=0,"",IF(F17+M17+T17+AA17+AH17+AO17+AV17+BC17+BJ17+BQ17+BX17+CE17+CL17&lt;=Consolidação!H20,Consolidação!$H$4,IF(F17+M17+T17+AA17+AH17+AO17+AV17+BC17+BJ17+BQ17+BX17+CE17+CL17&lt;=Consolidação!H20+Consolidação!K20,Consolidação!$K$4,IF(F17+M17+T17+AA17+AH17+AO17+AV17+BC17+BJ17+BQ17+BX17+CE17+CL17&lt;=Consolidação!H20+Consolidação!K20+Consolidação!N20,Consolidação!$N$4,IF(F17+M17+T17+AA17+AH17+AO17+AV17+BC17+BJ17+BQ17+BX17+CE17+CL17&lt;=Consolidação!H20+Consolidação!K20+Consolidação!N20+Consolidação!Q20,Consolidação!$Q$4,IF(F17+M17+T17+AA17+AH17+AO17+AV17+BC17+BJ17+BQ17+BX17+CE17+CL17&lt;=Consolidação!H20+Consolidação!K20+Consolidação!N20+Consolidação!Q20+Consolidação!T20,Consolidação!$T$4,IF(F17+M17+T17+AA17+AH17+AO17+AV17+BC17+BJ17+BQ17+BX17+CE17+CL17&lt;=Consolidação!H20+Consolidação!K20+Consolidação!N20+Consolidação!Q20+Consolidação!T20+Consolidação!W20,Consolidação!$W$4,IF(F17+M17+T17+AA17+AH17+AO17+AV17+BC17+BJ17+BQ17+BX17+CE17+CL17&lt;=Consolidação!H20+Consolidação!K20+Consolidação!N20+Consolidação!Q20+Consolidação!T20+Consolidação!W20+Consolidação!Z20,Consolidação!$Z$4,IF(F17+M17+T17+AA17+AH17+AO17+AV17+BC17+BJ17+BQ17+BX17+CE17+CL17&lt;=Consolidação!H20+Consolidação!K20+Consolidação!N20+Consolidação!Q20+Consolidação!T20+Consolidação!W20+Consolidação!Z20+Consolidação!AC20,Consolidação!$AC$4,IF(F17+M17+T17+AA17+AH17+AO17+AV17+BC17+BJ17+BQ17+BX17+CE17+CL17&lt;=Consolidação!H20+Consolidação!K20+Consolidação!N20+Consolidação!Q20+Consolidação!T20+Consolidação!W20+Consolidação!Z20+Consolidação!AC20+Consolidação!AF20,Consolidação!$AF$4,IF(F17+M17+T17+AA17+AH17+AO17+AV17+BC17+BJ17+BQ17+BX17+CE17+CL17&lt;=Consolidação!H20+Consolidação!K20+Consolidação!N20+Consolidação!Q20+Consolidação!T20+Consolidação!W20+Consolidação!Z20+Consolidação!AC20+Consolidação!AF20+Consolidação!AI20,Consolidação!$AI$4,IF(F17+M17+T17+AA17+AH17+AO17+AV17+BC17+BJ17+BQ17+BX17+CE17+CL17&lt;=Consolidação!H20+Consolidação!K20+Consolidação!N20+Consolidação!Q20+Consolidação!T20+Consolidação!W20+Consolidação!Z20+Consolidação!AC20+Consolidação!AF20+Consolidação!AI20+Consolidação!AL20,Consolidação!$AL$4,IF(F17+M17+T17+AA17+AH17+AO17+AV17+BC17+BJ17+BQ17+BX17+CE17+CL17&lt;=Consolidação!H20+Consolidação!K20+Consolidação!N20+Consolidação!Q20+Consolidação!T20+Consolidação!W20+Consolidação!Z20+Consolidação!AC20+Consolidação!AF20+Consolidação!AI20+Consolidação!AL20+Consolidação!AO20,Consolidação!$AO$4,IF(F17+M17+T17+AA17+AH17+AO17+AV17+BC17+BJ17+BQ17+BX17+CE17+CL17&lt;=Consolidação!H20+Consolidação!K20+Consolidação!N20+Consolidação!Q20+Consolidação!T20+Consolidação!W20+Consolidação!Z20+Consolidação!AC20+Consolidação!AF20+Consolidação!AI20+Consolidação!AL20+Consolidação!AO20+Consolidação!AR20,Consolidação!$AR$4,IF(F17+M17+T17+AA17+AH17+AO17+AV17+BC17+BJ17+BQ17+BX17+CE17+CL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+M17+T17+AA17+AH17+AO17+AV17+BC17+BJ17+BQ17+BX17+CE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+T17+AA17+AH17+AO17+AV17+BC17+BJ17+BQ17+BX17+CE17+CL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/>
      </c>
      <c r="CP17" s="318" t="str">
        <f t="shared" si="37"/>
        <v/>
      </c>
      <c r="CQ17" s="312"/>
      <c r="CR17" s="270"/>
      <c r="CS17" s="314"/>
      <c r="CT17" s="315"/>
      <c r="CU17" s="332"/>
      <c r="CV17" s="317" t="str">
        <f>IF(CS17=0,"",IF(F17+M17+T17+AA17+AH17+AO17+AV17+BC17+BJ17+BQ17+BX17+CE17+CL17+CS17&lt;=Consolidação!H20,Consolidação!$H$4,IF(F17+M17+T17+AA17+AH17+AO17+AV17+BC17+BJ17+BQ17+BX17+CE17+CL17+CS17&lt;=Consolidação!H20+Consolidação!K20,Consolidação!$K$4,IF(F17+M17+T17+AA17+AH17+AO17+AV17+BC17+BJ17+BQ17+BX17+CE17+CL17+CS17&lt;=Consolidação!H20+Consolidação!K20+Consolidação!N20,Consolidação!$N$4,IF(F17+M17+T17+AA17+AH17+AO17+AV17+BC17+BJ17+BQ17+BX17+CE17+CL17+CS17&lt;=Consolidação!H20+Consolidação!K20+Consolidação!N20+Consolidação!Q20,Consolidação!$Q$4,IF(F17+M17+T17+AA17+AH17+AO17+AV17+BC17+BJ17+BQ17+BX17+CE17+CL17+CS17&lt;=Consolidação!H20+Consolidação!K20+Consolidação!N20+Consolidação!Q20+Consolidação!T20,Consolidação!$T$4,IF(F17+M17+T17+AA17+AH17+AO17+AV17+BC17+BJ17+BQ17+BX17+CE17+CL17+CS17&lt;=Consolidação!H20+Consolidação!K20+Consolidação!N20+Consolidação!Q20+Consolidação!T20+Consolidação!W20,Consolidação!$W$4,IF(F17+M17+T17+AA17+AH17+AO17+AV17+BC17+BJ17+BQ17+BX17+CE17+CL17+CS17&lt;=Consolidação!H20+Consolidação!K20+Consolidação!N20+Consolidação!Q20+Consolidação!T20+Consolidação!W20+Consolidação!Z20,Consolidação!$Z$4,IF(F17+M17+T17+AA17+AH17+AO17+AV17+BC17+BJ17+BQ17+BX17+CE17+CL17+CS17&lt;=Consolidação!H20+Consolidação!K20+Consolidação!N20+Consolidação!Q20+Consolidação!T20+Consolidação!W20+Consolidação!Z20+Consolidação!AC20,Consolidação!$AC$4,IF(F17+M17+T17+AA17+AH17+AO17+AV17+BC17+BJ17+BQ17+BX17+CE17+CL17+CS17&lt;=Consolidação!H20+Consolidação!K20+Consolidação!N20+Consolidação!Q20+Consolidação!T20+Consolidação!W20+Consolidação!Z20+Consolidação!AC20+Consolidação!AF20,Consolidação!$AF$4,IF(F17+M17+T17+AA17+AH17+AO17+AV17+BC17+BJ17+BQ17+BX17+CE17+CL17+CS17&lt;=Consolidação!H20+Consolidação!K20+Consolidação!N20+Consolidação!Q20+Consolidação!T20+Consolidação!W20+Consolidação!Z20+Consolidação!AC20+Consolidação!AF20+Consolidação!AI20,Consolidação!$AI$4,IF(F17+M17+T17+AA17+AH17+AO17+AV17+BC17+BJ17+BQ17+BX17+CE17+CL17+CS17&lt;=Consolidação!H20+Consolidação!K20+Consolidação!N20+Consolidação!Q20+Consolidação!T20+Consolidação!W20+Consolidação!Z20+Consolidação!AC20+Consolidação!AF20+Consolidação!AI20+Consolidação!AL20,Consolidação!$AL$4,IF(F17+M17+T17+AA17+AH17+AO17+AV17+BC17+BJ17+BQ17+BX17+CE17+CL17+CS17&lt;=Consolidação!H20+Consolidação!K20+Consolidação!N20+Consolidação!Q20+Consolidação!T20+Consolidação!W20+Consolidação!Z20+Consolidação!AC20+Consolidação!AF20+Consolidação!AI20+Consolidação!AL20+Consolidação!AO20,Consolidação!$AO$4,IF(F17+M17+T17+AA17+AH17+AO17+AV17+BC17+BJ17+BQ17+BX17+CE17+CL17+CS17&lt;=Consolidação!H20+Consolidação!K20+Consolidação!N20+Consolidação!Q20+Consolidação!T20+Consolidação!W20+Consolidação!Z20+Consolidação!AC20+Consolidação!AF20+Consolidação!AI20+Consolidação!AL20+Consolidação!AO20+Consolidação!AR20,Consolidação!$AR$4,IF(F17+M17+T17+AA17+AH17+AO17+AV17+BC17+BJ17+BQ17+BX17+CE17+CL17+CS17&lt;=Consolidação!H20+Consolidação!K20+Consolidação!N20+Consolidação!Q20+Consolidação!T20+Consolidação!W20+Consolidação!Z20+Consolidação!AC20+Consolidação!AF20+Consolidação!AI20+Consolidação!AL20+Consolidação!AO20+Consolidação!AR20+Consolidação!AU20,Consolidação!$AU$4,IF(AND((Consolidação!H20+Consolidação!K20+Consolidação!N20+Consolidação!Q20+Consolidação!T20+Consolidação!W20+Consolidação!Z20+Consolidação!AC20+Consolidação!AF20+Consolidação!AI20+Consolidação!AL20+Consolidação!AO20+Consolidação!AR20+Consolidação!AU20)&gt;0,F17+M17+T17+AA17+AH17+AO17+AV17+BC17+BJ17+BQ17+BX17+CE17+CL17&lt;Consolidação!H20+Consolidação!K20+Consolidação!N20+Consolidação!Q20+Consolidação!T20+Consolidação!W20+Consolidação!Z20+Consolidação!AC20+Consolidação!AF20+Consolidação!AI20+Consolidação!AL20+Consolidação!AO20+Consolidação!AR20+Consolidação!AU20,F17+M17+T17+AA17+AH17+AO17+AV17+BC17+BJ17+BQ17+BX17+CE17+CL17+CS17&gt;Consolidação!H20+Consolidação!K20+Consolidação!N20+Consolidação!Q20+Consolidação!T20+Consolidação!W20+Consolidação!Z20+Consolidação!AC20+Consolidação!AF20+Consolidação!AI20+Consolidação!AL20+Consolidação!AO20+Consolidação!AR20+Consolidação!AU20),"CONSUMO PARCIAL","SEM PREVISÃO"))))))))))))))))</f>
        <v/>
      </c>
      <c r="CW17" s="318" t="str">
        <f t="shared" si="38"/>
        <v/>
      </c>
      <c r="CX17" s="270"/>
      <c r="CY17" s="314"/>
      <c r="CZ17" s="315"/>
      <c r="DA17" s="332"/>
      <c r="DB17" s="317" t="str">
        <f>IF(CY17=0,"",IF(L17+S17+Z17+AG17+AN17+AU17+BB17+BI17+BP17+BW17+CD17+CK17+CR17+CY17&lt;=Consolidação!N20,Consolidação!$H$4,IF(L17+S17+Z17+AG17+AN17+AU17+BB17+BI17+BP17+BW17+CD17+CK17+CR17+CY17&lt;=Consolidação!N20+Consolidação!Q20,Consolidação!$K$4,IF(L17+S17+Z17+AG17+AN17+AU17+BB17+BI17+BP17+BW17+CD17+CK17+CR17+CY17&lt;=Consolidação!N20+Consolidação!Q20+Consolidação!T20,Consolidação!$N$4,IF(L17+S17+Z17+AG17+AN17+AU17+BB17+BI17+BP17+BW17+CD17+CK17+CR17+CY17&lt;=Consolidação!N20+Consolidação!Q20+Consolidação!T20+Consolidação!W20,Consolidação!$Q$4,IF(L17+S17+Z17+AG17+AN17+AU17+BB17+BI17+BP17+BW17+CD17+CK17+CR17+CY17&lt;=Consolidação!N20+Consolidação!Q20+Consolidação!T20+Consolidação!W20+Consolidação!Z20,Consolidação!$T$4,IF(L17+S17+Z17+AG17+AN17+AU17+BB17+BI17+BP17+BW17+CD17+CK17+CR17+CY17&lt;=Consolidação!N20+Consolidação!Q20+Consolidação!T20+Consolidação!W20+Consolidação!Z20+Consolidação!AC20,Consolidação!$W$4,IF(L17+S17+Z17+AG17+AN17+AU17+BB17+BI17+BP17+BW17+CD17+CK17+CR17+CY17&lt;=Consolidação!N20+Consolidação!Q20+Consolidação!T20+Consolidação!W20+Consolidação!Z20+Consolidação!AC20+Consolidação!AF20,Consolidação!$Z$4,IF(L17+S17+Z17+AG17+AN17+AU17+BB17+BI17+BP17+BW17+CD17+CK17+CR17+CY17&lt;=Consolidação!N20+Consolidação!Q20+Consolidação!T20+Consolidação!W20+Consolidação!Z20+Consolidação!AC20+Consolidação!AF20+Consolidação!AI20,Consolidação!$AC$4,IF(L17+S17+Z17+AG17+AN17+AU17+BB17+BI17+BP17+BW17+CD17+CK17+CR17+CY17&lt;=Consolidação!N20+Consolidação!Q20+Consolidação!T20+Consolidação!W20+Consolidação!Z20+Consolidação!AC20+Consolidação!AF20+Consolidação!AI20+Consolidação!AL20,Consolidação!$AF$4,IF(L17+S17+Z17+AG17+AN17+AU17+BB17+BI17+BP17+BW17+CD17+CK17+CR17+CY17&lt;=Consolidação!N20+Consolidação!Q20+Consolidação!T20+Consolidação!W20+Consolidação!Z20+Consolidação!AC20+Consolidação!AF20+Consolidação!AI20+Consolidação!AL20+Consolidação!AO20,Consolidação!$AI$4,IF(L17+S17+Z17+AG17+AN17+AU17+BB17+BI17+BP17+BW17+CD17+CK17+CR17+CY17&lt;=Consolidação!N20+Consolidação!Q20+Consolidação!T20+Consolidação!W20+Consolidação!Z20+Consolidação!AC20+Consolidação!AF20+Consolidação!AI20+Consolidação!AL20+Consolidação!AO20+Consolidação!AR20,Consolidação!$AL$4,IF(L17+S17+Z17+AG17+AN17+AU17+BB17+BI17+BP17+BW17+CD17+CK17+CR17+CY17&lt;=Consolidação!N20+Consolidação!Q20+Consolidação!T20+Consolidação!W20+Consolidação!Z20+Consolidação!AC20+Consolidação!AF20+Consolidação!AI20+Consolidação!AL20+Consolidação!AO20+Consolidação!AR20+Consolidação!AU20,Consolidação!$AO$4,IF(L17+S17+Z17+AG17+AN17+AU17+BB17+BI17+BP17+BW17+CD17+CK17+CR17+CY17&lt;=Consolidação!N20+Consolidação!Q20+Consolidação!T20+Consolidação!W20+Consolidação!Z20+Consolidação!AC20+Consolidação!AF20+Consolidação!AI20+Consolidação!AL20+Consolidação!AO20+Consolidação!AR20+Consolidação!AU20+Consolidação!AX20,Consolidação!$AR$4,IF(L17+S17+Z17+AG17+AN17+AU17+BB17+BI17+BP17+BW17+CD17+CK17+CR17+CY17&lt;=Consolidação!N20+Consolidação!Q20+Consolidação!T20+Consolidação!W20+Consolidação!Z20+Consolidação!AC20+Consolidação!AF20+Consolidação!AI20+Consolidação!AL20+Consolidação!AO20+Consolidação!AR20+Consolidação!AU20+Consolidação!AX20+Consolidação!#REF!,Consolidação!$AU$4,IF(AND((Consolidação!N20+Consolidação!Q20+Consolidação!T20+Consolidação!W20+Consolidação!Z20+Consolidação!AC20+Consolidação!AF20+Consolidação!AI20+Consolidação!AL20+Consolidação!AO20+Consolidação!AR20+Consolidação!AU20+Consolidação!AX20+Consolidação!#REF!)&gt;0,L17+S17+Z17+AG17+AN17+AU17+BB17+BI17+BP17+BW17+CD17+CK17+CR17&lt;Consolidação!N20+Consolidação!Q20+Consolidação!T20+Consolidação!W20+Consolidação!Z20+Consolidação!AC20+Consolidação!AF20+Consolidação!AI20+Consolidação!AL20+Consolidação!AO20+Consolidação!AR20+Consolidação!AU20+Consolidação!AX20+Consolidação!#REF!,L17+S17+Z17+AG17+AN17+AU17+BB17+BI17+BP17+BW17+CD17+CK17+CR17+CY17&gt;Consolidação!N20+Consolidação!Q20+Consolidação!T20+Consolidação!W20+Consolidação!Z20+Consolidação!AC20+Consolidação!AF20+Consolidação!AI20+Consolidação!AL20+Consolidação!AO20+Consolidação!AR20+Consolidação!AU20+Consolidação!AX20+Consolidação!#REF!),"CONSUMO PARCIAL","SEM PREVISÃO"))))))))))))))))</f>
        <v/>
      </c>
      <c r="DC17" s="318" t="str">
        <f t="shared" si="39"/>
        <v/>
      </c>
      <c r="DD17" s="270"/>
      <c r="DE17" s="314"/>
      <c r="DF17" s="315"/>
      <c r="DG17" s="332"/>
      <c r="DH17" s="317" t="str">
        <f>IF(DE17=0,"",IF(R17+Y17+AF17+AM17+AT17+BA17+BH17+BO17+BV17+CC17+CJ17+CQ17+CX17+DE17&lt;=Consolidação!T20,Consolidação!$H$4,IF(R17+Y17+AF17+AM17+AT17+BA17+BH17+BO17+BV17+CC17+CJ17+CQ17+CX17+DE17&lt;=Consolidação!T20+Consolidação!W20,Consolidação!$K$4,IF(R17+Y17+AF17+AM17+AT17+BA17+BH17+BO17+BV17+CC17+CJ17+CQ17+CX17+DE17&lt;=Consolidação!T20+Consolidação!W20+Consolidação!Z20,Consolidação!$N$4,IF(R17+Y17+AF17+AM17+AT17+BA17+BH17+BO17+BV17+CC17+CJ17+CQ17+CX17+DE17&lt;=Consolidação!T20+Consolidação!W20+Consolidação!Z20+Consolidação!AC20,Consolidação!$Q$4,IF(R17+Y17+AF17+AM17+AT17+BA17+BH17+BO17+BV17+CC17+CJ17+CQ17+CX17+DE17&lt;=Consolidação!T20+Consolidação!W20+Consolidação!Z20+Consolidação!AC20+Consolidação!AF20,Consolidação!$T$4,IF(R17+Y17+AF17+AM17+AT17+BA17+BH17+BO17+BV17+CC17+CJ17+CQ17+CX17+DE17&lt;=Consolidação!T20+Consolidação!W20+Consolidação!Z20+Consolidação!AC20+Consolidação!AF20+Consolidação!AI20,Consolidação!$W$4,IF(R17+Y17+AF17+AM17+AT17+BA17+BH17+BO17+BV17+CC17+CJ17+CQ17+CX17+DE17&lt;=Consolidação!T20+Consolidação!W20+Consolidação!Z20+Consolidação!AC20+Consolidação!AF20+Consolidação!AI20+Consolidação!AL20,Consolidação!$Z$4,IF(R17+Y17+AF17+AM17+AT17+BA17+BH17+BO17+BV17+CC17+CJ17+CQ17+CX17+DE17&lt;=Consolidação!T20+Consolidação!W20+Consolidação!Z20+Consolidação!AC20+Consolidação!AF20+Consolidação!AI20+Consolidação!AL20+Consolidação!AO20,Consolidação!$AC$4,IF(R17+Y17+AF17+AM17+AT17+BA17+BH17+BO17+BV17+CC17+CJ17+CQ17+CX17+DE17&lt;=Consolidação!T20+Consolidação!W20+Consolidação!Z20+Consolidação!AC20+Consolidação!AF20+Consolidação!AI20+Consolidação!AL20+Consolidação!AO20+Consolidação!AR20,Consolidação!$AF$4,IF(R17+Y17+AF17+AM17+AT17+BA17+BH17+BO17+BV17+CC17+CJ17+CQ17+CX17+DE17&lt;=Consolidação!T20+Consolidação!W20+Consolidação!Z20+Consolidação!AC20+Consolidação!AF20+Consolidação!AI20+Consolidação!AL20+Consolidação!AO20+Consolidação!AR20+Consolidação!AU20,Consolidação!$AI$4,IF(R17+Y17+AF17+AM17+AT17+BA17+BH17+BO17+BV17+CC17+CJ17+CQ17+CX17+DE17&lt;=Consolidação!T20+Consolidação!W20+Consolidação!Z20+Consolidação!AC20+Consolidação!AF20+Consolidação!AI20+Consolidação!AL20+Consolidação!AO20+Consolidação!AR20+Consolidação!AU20+Consolidação!AX20,Consolidação!$AL$4,IF(R17+Y17+AF17+AM17+AT17+BA17+BH17+BO17+BV17+CC17+CJ17+CQ17+CX17+DE17&lt;=Consolidação!T20+Consolidação!W20+Consolidação!Z20+Consolidação!AC20+Consolidação!AF20+Consolidação!AI20+Consolidação!AL20+Consolidação!AO20+Consolidação!AR20+Consolidação!AU20+Consolidação!AX20+Consolidação!#REF!,Consolidação!$AO$4,IF(R17+Y17+AF17+AM17+AT17+BA17+BH17+BO17+BV17+CC17+CJ17+CQ17+CX17+DE17&lt;=Consolidação!T20+Consolidação!W20+Consolidação!Z20+Consolidação!AC20+Consolidação!AF20+Consolidação!AI20+Consolidação!AL20+Consolidação!AO20+Consolidação!AR20+Consolidação!AU20+Consolidação!AX20+Consolidação!#REF!+Consolidação!BC20,Consolidação!$AR$4,IF(R17+Y17+AF17+AM17+AT17+BA17+BH17+BO17+BV17+CC17+CJ17+CQ17+CX17+DE17&lt;=Consolidação!T20+Consolidação!W20+Consolidação!Z20+Consolidação!AC20+Consolidação!AF20+Consolidação!AI20+Consolidação!AL20+Consolidação!AO20+Consolidação!AR20+Consolidação!AU20+Consolidação!AX20+Consolidação!#REF!+Consolidação!BC20+Consolidação!BF20,Consolidação!$AU$4,IF(AND((Consolidação!T20+Consolidação!W20+Consolidação!Z20+Consolidação!AC20+Consolidação!AF20+Consolidação!AI20+Consolidação!AL20+Consolidação!AO20+Consolidação!AR20+Consolidação!AU20+Consolidação!AX20+Consolidação!#REF!+Consolidação!BC20+Consolidação!BF20)&gt;0,R17+Y17+AF17+AM17+AT17+BA17+BH17+BO17+BV17+CC17+CJ17+CQ17+CX17&lt;Consolidação!T20+Consolidação!W20+Consolidação!Z20+Consolidação!AC20+Consolidação!AF20+Consolidação!AI20+Consolidação!AL20+Consolidação!AO20+Consolidação!AR20+Consolidação!AU20+Consolidação!AX20+Consolidação!#REF!+Consolidação!BC20+Consolidação!BF20,R17+Y17+AF17+AM17+AT17+BA17+BH17+BO17+BV17+CC17+CJ17+CQ17+CX17+DE17&gt;Consolidação!T20+Consolidação!W20+Consolidação!Z20+Consolidação!AC20+Consolidação!AF20+Consolidação!AI20+Consolidação!AL20+Consolidação!AO20+Consolidação!AR20+Consolidação!AU20+Consolidação!AX20+Consolidação!#REF!+Consolidação!BC20+Consolidação!BF20),"CONSUMO PARCIAL","SEM PREVISÃO"))))))))))))))))</f>
        <v/>
      </c>
      <c r="DI17" s="318" t="str">
        <f t="shared" si="40"/>
        <v/>
      </c>
      <c r="DJ17" s="270"/>
      <c r="DK17" s="314"/>
      <c r="DL17" s="315"/>
      <c r="DM17" s="332"/>
      <c r="DN17" s="317" t="str">
        <f>IF(DK17=0,"",IF(X17+AE17+AL17+AS17+AZ17+BG17+BN17+BU17+CB17+CI17+CP17+CW17+DD17+DK17&lt;=Consolidação!Z20,Consolidação!$H$4,IF(X17+AE17+AL17+AS17+AZ17+BG17+BN17+BU17+CB17+CI17+CP17+CW17+DD17+DK17&lt;=Consolidação!Z20+Consolidação!AC20,Consolidação!$K$4,IF(X17+AE17+AL17+AS17+AZ17+BG17+BN17+BU17+CB17+CI17+CP17+CW17+DD17+DK17&lt;=Consolidação!Z20+Consolidação!AC20+Consolidação!AF20,Consolidação!$N$4,IF(X17+AE17+AL17+AS17+AZ17+BG17+BN17+BU17+CB17+CI17+CP17+CW17+DD17+DK17&lt;=Consolidação!Z20+Consolidação!AC20+Consolidação!AF20+Consolidação!AI20,Consolidação!$Q$4,IF(X17+AE17+AL17+AS17+AZ17+BG17+BN17+BU17+CB17+CI17+CP17+CW17+DD17+DK17&lt;=Consolidação!Z20+Consolidação!AC20+Consolidação!AF20+Consolidação!AI20+Consolidação!AL20,Consolidação!$T$4,IF(X17+AE17+AL17+AS17+AZ17+BG17+BN17+BU17+CB17+CI17+CP17+CW17+DD17+DK17&lt;=Consolidação!Z20+Consolidação!AC20+Consolidação!AF20+Consolidação!AI20+Consolidação!AL20+Consolidação!AO20,Consolidação!$W$4,IF(X17+AE17+AL17+AS17+AZ17+BG17+BN17+BU17+CB17+CI17+CP17+CW17+DD17+DK17&lt;=Consolidação!Z20+Consolidação!AC20+Consolidação!AF20+Consolidação!AI20+Consolidação!AL20+Consolidação!AO20+Consolidação!AR20,Consolidação!$Z$4,IF(X17+AE17+AL17+AS17+AZ17+BG17+BN17+BU17+CB17+CI17+CP17+CW17+DD17+DK17&lt;=Consolidação!Z20+Consolidação!AC20+Consolidação!AF20+Consolidação!AI20+Consolidação!AL20+Consolidação!AO20+Consolidação!AR20+Consolidação!AU20,Consolidação!$AC$4,IF(X17+AE17+AL17+AS17+AZ17+BG17+BN17+BU17+CB17+CI17+CP17+CW17+DD17+DK17&lt;=Consolidação!Z20+Consolidação!AC20+Consolidação!AF20+Consolidação!AI20+Consolidação!AL20+Consolidação!AO20+Consolidação!AR20+Consolidação!AU20+Consolidação!AX20,Consolidação!$AF$4,IF(X17+AE17+AL17+AS17+AZ17+BG17+BN17+BU17+CB17+CI17+CP17+CW17+DD17+DK17&lt;=Consolidação!Z20+Consolidação!AC20+Consolidação!AF20+Consolidação!AI20+Consolidação!AL20+Consolidação!AO20+Consolidação!AR20+Consolidação!AU20+Consolidação!AX20+Consolidação!#REF!,Consolidação!$AI$4,IF(X17+AE17+AL17+AS17+AZ17+BG17+BN17+BU17+CB17+CI17+CP17+CW17+DD17+DK17&lt;=Consolidação!Z20+Consolidação!AC20+Consolidação!AF20+Consolidação!AI20+Consolidação!AL20+Consolidação!AO20+Consolidação!AR20+Consolidação!AU20+Consolidação!AX20+Consolidação!#REF!+Consolidação!BC20,Consolidação!$AL$4,IF(X17+AE17+AL17+AS17+AZ17+BG17+BN17+BU17+CB17+CI17+CP17+CW17+DD17+DK17&lt;=Consolidação!Z20+Consolidação!AC20+Consolidação!AF20+Consolidação!AI20+Consolidação!AL20+Consolidação!AO20+Consolidação!AR20+Consolidação!AU20+Consolidação!AX20+Consolidação!#REF!+Consolidação!BC20+Consolidação!BF20,Consolidação!$AO$4,IF(X17+AE17+AL17+AS17+AZ17+BG17+BN17+BU17+CB17+CI17+CP17+CW17+DD17+DK17&lt;=Consolidação!Z20+Consolidação!AC20+Consolidação!AF20+Consolidação!AI20+Consolidação!AL20+Consolidação!AO20+Consolidação!AR20+Consolidação!AU20+Consolidação!AX20+Consolidação!#REF!+Consolidação!BC20+Consolidação!BF20+Consolidação!BI20,Consolidação!$AR$4,IF(X17+AE17+AL17+AS17+AZ17+BG17+BN17+BU17+CB17+CI17+CP17+CW17+DD17+DK17&lt;=Consolidação!Z20+Consolidação!AC20+Consolidação!AF20+Consolidação!AI20+Consolidação!AL20+Consolidação!AO20+Consolidação!AR20+Consolidação!AU20+Consolidação!AX20+Consolidação!#REF!+Consolidação!BC20+Consolidação!BF20+Consolidação!BI20+Consolidação!BL20,Consolidação!$AU$4,IF(AND((Consolidação!Z20+Consolidação!AC20+Consolidação!AF20+Consolidação!AI20+Consolidação!AL20+Consolidação!AO20+Consolidação!AR20+Consolidação!AU20+Consolidação!AX20+Consolidação!#REF!+Consolidação!BC20+Consolidação!BF20+Consolidação!BI20+Consolidação!BL20)&gt;0,X17+AE17+AL17+AS17+AZ17+BG17+BN17+BU17+CB17+CI17+CP17+CW17+DD17&lt;Consolidação!Z20+Consolidação!AC20+Consolidação!AF20+Consolidação!AI20+Consolidação!AL20+Consolidação!AO20+Consolidação!AR20+Consolidação!AU20+Consolidação!AX20+Consolidação!#REF!+Consolidação!BC20+Consolidação!BF20+Consolidação!BI20+Consolidação!BL20,X17+AE17+AL17+AS17+AZ17+BG17+BN17+BU17+CB17+CI17+CP17+CW17+DD17+DK17&gt;Consolidação!Z20+Consolidação!AC20+Consolidação!AF20+Consolidação!AI20+Consolidação!AL20+Consolidação!AO20+Consolidação!AR20+Consolidação!AU20+Consolidação!AX20+Consolidação!#REF!+Consolidação!BC20+Consolidação!BF20+Consolidação!BI20+Consolidação!BL20),"CONSUMO PARCIAL","SEM PREVISÃO"))))))))))))))))</f>
        <v/>
      </c>
      <c r="DO17" s="318" t="str">
        <f t="shared" si="41"/>
        <v/>
      </c>
      <c r="DP17" s="270"/>
      <c r="DQ17" s="314"/>
      <c r="DR17" s="315"/>
      <c r="DS17" s="332"/>
      <c r="DT17" s="317" t="str">
        <f>IF(DQ17=0,"",IF(AD17+AK17+AR17+AY17+BF17+BM17+BT17+CA17+CH17+CO17+CV17+DC17+DJ17+DQ17&lt;=Consolidação!AF20,Consolidação!$H$4,IF(AD17+AK17+AR17+AY17+BF17+BM17+BT17+CA17+CH17+CO17+CV17+DC17+DJ17+DQ17&lt;=Consolidação!AF20+Consolidação!AI20,Consolidação!$K$4,IF(AD17+AK17+AR17+AY17+BF17+BM17+BT17+CA17+CH17+CO17+CV17+DC17+DJ17+DQ17&lt;=Consolidação!AF20+Consolidação!AI20+Consolidação!AL20,Consolidação!$N$4,IF(AD17+AK17+AR17+AY17+BF17+BM17+BT17+CA17+CH17+CO17+CV17+DC17+DJ17+DQ17&lt;=Consolidação!AF20+Consolidação!AI20+Consolidação!AL20+Consolidação!AO20,Consolidação!$Q$4,IF(AD17+AK17+AR17+AY17+BF17+BM17+BT17+CA17+CH17+CO17+CV17+DC17+DJ17+DQ17&lt;=Consolidação!AF20+Consolidação!AI20+Consolidação!AL20+Consolidação!AO20+Consolidação!AR20,Consolidação!$T$4,IF(AD17+AK17+AR17+AY17+BF17+BM17+BT17+CA17+CH17+CO17+CV17+DC17+DJ17+DQ17&lt;=Consolidação!AF20+Consolidação!AI20+Consolidação!AL20+Consolidação!AO20+Consolidação!AR20+Consolidação!AU20,Consolidação!$W$4,IF(AD17+AK17+AR17+AY17+BF17+BM17+BT17+CA17+CH17+CO17+CV17+DC17+DJ17+DQ17&lt;=Consolidação!AF20+Consolidação!AI20+Consolidação!AL20+Consolidação!AO20+Consolidação!AR20+Consolidação!AU20+Consolidação!AX20,Consolidação!$Z$4,IF(AD17+AK17+AR17+AY17+BF17+BM17+BT17+CA17+CH17+CO17+CV17+DC17+DJ17+DQ17&lt;=Consolidação!AF20+Consolidação!AI20+Consolidação!AL20+Consolidação!AO20+Consolidação!AR20+Consolidação!AU20+Consolidação!AX20+Consolidação!#REF!,Consolidação!$AC$4,IF(AD17+AK17+AR17+AY17+BF17+BM17+BT17+CA17+CH17+CO17+CV17+DC17+DJ17+DQ17&lt;=Consolidação!AF20+Consolidação!AI20+Consolidação!AL20+Consolidação!AO20+Consolidação!AR20+Consolidação!AU20+Consolidação!AX20+Consolidação!#REF!+Consolidação!BC20,Consolidação!$AF$4,IF(AD17+AK17+AR17+AY17+BF17+BM17+BT17+CA17+CH17+CO17+CV17+DC17+DJ17+DQ17&lt;=Consolidação!AF20+Consolidação!AI20+Consolidação!AL20+Consolidação!AO20+Consolidação!AR20+Consolidação!AU20+Consolidação!AX20+Consolidação!#REF!+Consolidação!BC20+Consolidação!BF20,Consolidação!$AI$4,IF(AD17+AK17+AR17+AY17+BF17+BM17+BT17+CA17+CH17+CO17+CV17+DC17+DJ17+DQ17&lt;=Consolidação!AF20+Consolidação!AI20+Consolidação!AL20+Consolidação!AO20+Consolidação!AR20+Consolidação!AU20+Consolidação!AX20+Consolidação!#REF!+Consolidação!BC20+Consolidação!BF20+Consolidação!BI20,Consolidação!$AL$4,IF(AD17+AK17+AR17+AY17+BF17+BM17+BT17+CA17+CH17+CO17+CV17+DC17+DJ17+DQ17&lt;=Consolidação!AF20+Consolidação!AI20+Consolidação!AL20+Consolidação!AO20+Consolidação!AR20+Consolidação!AU20+Consolidação!AX20+Consolidação!#REF!+Consolidação!BC20+Consolidação!BF20+Consolidação!BI20+Consolidação!BL20,Consolidação!$AO$4,IF(AD17+AK17+AR17+AY17+BF17+BM17+BT17+CA17+CH17+CO17+CV17+DC17+DJ17+DQ17&lt;=Consolidação!AF20+Consolidação!AI20+Consolidação!AL20+Consolidação!AO20+Consolidação!AR20+Consolidação!AU20+Consolidação!AX20+Consolidação!#REF!+Consolidação!BC20+Consolidação!BF20+Consolidação!BI20+Consolidação!BL20+Consolidação!BO20,Consolidação!$AR$4,IF(AD17+AK17+AR17+AY17+BF17+BM17+BT17+CA17+CH17+CO17+CV17+DC17+DJ17+DQ17&lt;=Consolidação!AF20+Consolidação!AI20+Consolidação!AL20+Consolidação!AO20+Consolidação!AR20+Consolidação!AU20+Consolidação!AX20+Consolidação!#REF!+Consolidação!BC20+Consolidação!BF20+Consolidação!BI20+Consolidação!BL20+Consolidação!BO20+Consolidação!BR20,Consolidação!$AU$4,IF(AND((Consolidação!AF20+Consolidação!AI20+Consolidação!AL20+Consolidação!AO20+Consolidação!AR20+Consolidação!AU20+Consolidação!AX20+Consolidação!#REF!+Consolidação!BC20+Consolidação!BF20+Consolidação!BI20+Consolidação!BL20+Consolidação!BO20+Consolidação!BR20)&gt;0,AD17+AK17+AR17+AY17+BF17+BM17+BT17+CA17+CH17+CO17+CV17+DC17+DJ17&lt;Consolidação!AF20+Consolidação!AI20+Consolidação!AL20+Consolidação!AO20+Consolidação!AR20+Consolidação!AU20+Consolidação!AX20+Consolidação!#REF!+Consolidação!BC20+Consolidação!BF20+Consolidação!BI20+Consolidação!BL20+Consolidação!BO20+Consolidação!BR20,AD17+AK17+AR17+AY17+BF17+BM17+BT17+CA17+CH17+CO17+CV17+DC17+DJ17+DQ17&gt;Consolidação!AF20+Consolidação!AI20+Consolidação!AL20+Consolidação!AO20+Consolidação!AR20+Consolidação!AU20+Consolidação!AX20+Consolidação!#REF!+Consolidação!BC20+Consolidação!BF20+Consolidação!BI20+Consolidação!BL20+Consolidação!BO20+Consolidação!BR20),"CONSUMO PARCIAL","SEM PREVISÃO"))))))))))))))))</f>
        <v/>
      </c>
      <c r="DU17" s="318" t="str">
        <f t="shared" si="42"/>
        <v/>
      </c>
      <c r="DV17" s="270"/>
      <c r="DW17" s="314"/>
      <c r="DX17" s="315"/>
      <c r="DY17" s="332"/>
      <c r="DZ17" s="317" t="str">
        <f>IF(DW17=0,"",IF(AJ17+AQ17+AX17+BE17+BL17+BS17+BZ17+CG17+CN17+CU17+DB17+DI17+DP17+DW17&lt;=Consolidação!AL20,Consolidação!$H$4,IF(AJ17+AQ17+AX17+BE17+BL17+BS17+BZ17+CG17+CN17+CU17+DB17+DI17+DP17+DW17&lt;=Consolidação!AL20+Consolidação!AO20,Consolidação!$K$4,IF(AJ17+AQ17+AX17+BE17+BL17+BS17+BZ17+CG17+CN17+CU17+DB17+DI17+DP17+DW17&lt;=Consolidação!AL20+Consolidação!AO20+Consolidação!AR20,Consolidação!$N$4,IF(AJ17+AQ17+AX17+BE17+BL17+BS17+BZ17+CG17+CN17+CU17+DB17+DI17+DP17+DW17&lt;=Consolidação!AL20+Consolidação!AO20+Consolidação!AR20+Consolidação!AU20,Consolidação!$Q$4,IF(AJ17+AQ17+AX17+BE17+BL17+BS17+BZ17+CG17+CN17+CU17+DB17+DI17+DP17+DW17&lt;=Consolidação!AL20+Consolidação!AO20+Consolidação!AR20+Consolidação!AU20+Consolidação!AX20,Consolidação!$T$4,IF(AJ17+AQ17+AX17+BE17+BL17+BS17+BZ17+CG17+CN17+CU17+DB17+DI17+DP17+DW17&lt;=Consolidação!AL20+Consolidação!AO20+Consolidação!AR20+Consolidação!AU20+Consolidação!AX20+Consolidação!#REF!,Consolidação!$W$4,IF(AJ17+AQ17+AX17+BE17+BL17+BS17+BZ17+CG17+CN17+CU17+DB17+DI17+DP17+DW17&lt;=Consolidação!AL20+Consolidação!AO20+Consolidação!AR20+Consolidação!AU20+Consolidação!AX20+Consolidação!#REF!+Consolidação!BC20,Consolidação!$Z$4,IF(AJ17+AQ17+AX17+BE17+BL17+BS17+BZ17+CG17+CN17+CU17+DB17+DI17+DP17+DW17&lt;=Consolidação!AL20+Consolidação!AO20+Consolidação!AR20+Consolidação!AU20+Consolidação!AX20+Consolidação!#REF!+Consolidação!BC20+Consolidação!BF20,Consolidação!$AC$4,IF(AJ17+AQ17+AX17+BE17+BL17+BS17+BZ17+CG17+CN17+CU17+DB17+DI17+DP17+DW17&lt;=Consolidação!AL20+Consolidação!AO20+Consolidação!AR20+Consolidação!AU20+Consolidação!AX20+Consolidação!#REF!+Consolidação!BC20+Consolidação!BF20+Consolidação!BI20,Consolidação!$AF$4,IF(AJ17+AQ17+AX17+BE17+BL17+BS17+BZ17+CG17+CN17+CU17+DB17+DI17+DP17+DW17&lt;=Consolidação!AL20+Consolidação!AO20+Consolidação!AR20+Consolidação!AU20+Consolidação!AX20+Consolidação!#REF!+Consolidação!BC20+Consolidação!BF20+Consolidação!BI20+Consolidação!BL20,Consolidação!$AI$4,IF(AJ17+AQ17+AX17+BE17+BL17+BS17+BZ17+CG17+CN17+CU17+DB17+DI17+DP17+DW17&lt;=Consolidação!AL20+Consolidação!AO20+Consolidação!AR20+Consolidação!AU20+Consolidação!AX20+Consolidação!#REF!+Consolidação!BC20+Consolidação!BF20+Consolidação!BI20+Consolidação!BL20+Consolidação!BO20,Consolidação!$AL$4,IF(AJ17+AQ17+AX17+BE17+BL17+BS17+BZ17+CG17+CN17+CU17+DB17+DI17+DP17+DW17&lt;=Consolidação!AL20+Consolidação!AO20+Consolidação!AR20+Consolidação!AU20+Consolidação!AX20+Consolidação!#REF!+Consolidação!BC20+Consolidação!BF20+Consolidação!BI20+Consolidação!BL20+Consolidação!BO20+Consolidação!BR20,Consolidação!$AO$4,IF(AJ17+AQ17+AX17+BE17+BL17+BS17+BZ17+CG17+CN17+CU17+DB17+DI17+DP17+DW17&lt;=Consolidação!AL20+Consolidação!AO20+Consolidação!AR20+Consolidação!AU20+Consolidação!AX20+Consolidação!#REF!+Consolidação!BC20+Consolidação!BF20+Consolidação!BI20+Consolidação!BL20+Consolidação!BO20+Consolidação!BR20+Consolidação!BU20,Consolidação!$AR$4,IF(AJ17+AQ17+AX17+BE17+BL17+BS17+BZ17+CG17+CN17+CU17+DB17+DI17+DP17+DW17&lt;=Consolidação!AL20+Consolidação!AO20+Consolidação!AR20+Consolidação!AU20+Consolidação!AX20+Consolidação!#REF!+Consolidação!BC20+Consolidação!BF20+Consolidação!BI20+Consolidação!BL20+Consolidação!BO20+Consolidação!BR20+Consolidação!BU20+Consolidação!BX20,Consolidação!$AU$4,IF(AND((Consolidação!AL20+Consolidação!AO20+Consolidação!AR20+Consolidação!AU20+Consolidação!AX20+Consolidação!#REF!+Consolidação!BC20+Consolidação!BF20+Consolidação!BI20+Consolidação!BL20+Consolidação!BO20+Consolidação!BR20+Consolidação!BU20+Consolidação!BX20)&gt;0,AJ17+AQ17+AX17+BE17+BL17+BS17+BZ17+CG17+CN17+CU17+DB17+DI17+DP17&lt;Consolidação!AL20+Consolidação!AO20+Consolidação!AR20+Consolidação!AU20+Consolidação!AX20+Consolidação!#REF!+Consolidação!BC20+Consolidação!BF20+Consolidação!BI20+Consolidação!BL20+Consolidação!BO20+Consolidação!BR20+Consolidação!BU20+Consolidação!BX20,AJ17+AQ17+AX17+BE17+BL17+BS17+BZ17+CG17+CN17+CU17+DB17+DI17+DP17+DW17&gt;Consolidação!AL20+Consolidação!AO20+Consolidação!AR20+Consolidação!AU20+Consolidação!AX20+Consolidação!#REF!+Consolidação!BC20+Consolidação!BF20+Consolidação!BI20+Consolidação!BL20+Consolidação!BO20+Consolidação!BR20+Consolidação!BU20+Consolidação!BX20),"CONSUMO PARCIAL","SEM PREVISÃO"))))))))))))))))</f>
        <v/>
      </c>
      <c r="EA17" s="318" t="str">
        <f t="shared" si="43"/>
        <v/>
      </c>
      <c r="EB17" s="270"/>
      <c r="EC17" s="314"/>
      <c r="ED17" s="315"/>
      <c r="EE17" s="332"/>
      <c r="EF17" s="317" t="str">
        <f>IF(EC17=0,"",IF(AP17+AW17+BD17+BK17+BR17+BY17+CF17+CM17+CT17+DA17+DH17+DO17+DV17+EC17&lt;=Consolidação!AR20,Consolidação!$H$4,IF(AP17+AW17+BD17+BK17+BR17+BY17+CF17+CM17+CT17+DA17+DH17+DO17+DV17+EC17&lt;=Consolidação!AR20+Consolidação!AU20,Consolidação!$K$4,IF(AP17+AW17+BD17+BK17+BR17+BY17+CF17+CM17+CT17+DA17+DH17+DO17+DV17+EC17&lt;=Consolidação!AR20+Consolidação!AU20+Consolidação!AX20,Consolidação!$N$4,IF(AP17+AW17+BD17+BK17+BR17+BY17+CF17+CM17+CT17+DA17+DH17+DO17+DV17+EC17&lt;=Consolidação!AR20+Consolidação!AU20+Consolidação!AX20+Consolidação!#REF!,Consolidação!$Q$4,IF(AP17+AW17+BD17+BK17+BR17+BY17+CF17+CM17+CT17+DA17+DH17+DO17+DV17+EC17&lt;=Consolidação!AR20+Consolidação!AU20+Consolidação!AX20+Consolidação!#REF!+Consolidação!BC20,Consolidação!$T$4,IF(AP17+AW17+BD17+BK17+BR17+BY17+CF17+CM17+CT17+DA17+DH17+DO17+DV17+EC17&lt;=Consolidação!AR20+Consolidação!AU20+Consolidação!AX20+Consolidação!#REF!+Consolidação!BC20+Consolidação!BF20,Consolidação!$W$4,IF(AP17+AW17+BD17+BK17+BR17+BY17+CF17+CM17+CT17+DA17+DH17+DO17+DV17+EC17&lt;=Consolidação!AR20+Consolidação!AU20+Consolidação!AX20+Consolidação!#REF!+Consolidação!BC20+Consolidação!BF20+Consolidação!BI20,Consolidação!$Z$4,IF(AP17+AW17+BD17+BK17+BR17+BY17+CF17+CM17+CT17+DA17+DH17+DO17+DV17+EC17&lt;=Consolidação!AR20+Consolidação!AU20+Consolidação!AX20+Consolidação!#REF!+Consolidação!BC20+Consolidação!BF20+Consolidação!BI20+Consolidação!BL20,Consolidação!$AC$4,IF(AP17+AW17+BD17+BK17+BR17+BY17+CF17+CM17+CT17+DA17+DH17+DO17+DV17+EC17&lt;=Consolidação!AR20+Consolidação!AU20+Consolidação!AX20+Consolidação!#REF!+Consolidação!BC20+Consolidação!BF20+Consolidação!BI20+Consolidação!BL20+Consolidação!BO20,Consolidação!$AF$4,IF(AP17+AW17+BD17+BK17+BR17+BY17+CF17+CM17+CT17+DA17+DH17+DO17+DV17+EC17&lt;=Consolidação!AR20+Consolidação!AU20+Consolidação!AX20+Consolidação!#REF!+Consolidação!BC20+Consolidação!BF20+Consolidação!BI20+Consolidação!BL20+Consolidação!BO20+Consolidação!BR20,Consolidação!$AI$4,IF(AP17+AW17+BD17+BK17+BR17+BY17+CF17+CM17+CT17+DA17+DH17+DO17+DV17+EC17&lt;=Consolidação!AR20+Consolidação!AU20+Consolidação!AX20+Consolidação!#REF!+Consolidação!BC20+Consolidação!BF20+Consolidação!BI20+Consolidação!BL20+Consolidação!BO20+Consolidação!BR20+Consolidação!BU20,Consolidação!$AL$4,IF(AP17+AW17+BD17+BK17+BR17+BY17+CF17+CM17+CT17+DA17+DH17+DO17+DV17+EC17&lt;=Consolidação!AR20+Consolidação!AU20+Consolidação!AX20+Consolidação!#REF!+Consolidação!BC20+Consolidação!BF20+Consolidação!BI20+Consolidação!BL20+Consolidação!BO20+Consolidação!BR20+Consolidação!BU20+Consolidação!BX20,Consolidação!$AO$4,IF(AP17+AW17+BD17+BK17+BR17+BY17+CF17+CM17+CT17+DA17+DH17+DO17+DV17+EC17&lt;=Consolidação!AR20+Consolidação!AU20+Consolidação!AX20+Consolidação!#REF!+Consolidação!BC20+Consolidação!BF20+Consolidação!BI20+Consolidação!BL20+Consolidação!BO20+Consolidação!BR20+Consolidação!BU20+Consolidação!BX20+Consolidação!CA20,Consolidação!$AR$4,IF(AP17+AW17+BD17+BK17+BR17+BY17+CF17+CM17+CT17+DA17+DH17+DO17+DV17+EC17&lt;=Consolidação!AR20+Consolidação!AU20+Consolidação!AX20+Consolidação!#REF!+Consolidação!BC20+Consolidação!BF20+Consolidação!BI20+Consolidação!BL20+Consolidação!BO20+Consolidação!BR20+Consolidação!BU20+Consolidação!BX20+Consolidação!CA20+Consolidação!CD20,Consolidação!$AU$4,IF(AND((Consolidação!AR20+Consolidação!AU20+Consolidação!AX20+Consolidação!#REF!+Consolidação!BC20+Consolidação!BF20+Consolidação!BI20+Consolidação!BL20+Consolidação!BO20+Consolidação!BR20+Consolidação!BU20+Consolidação!BX20+Consolidação!CA20+Consolidação!CD20)&gt;0,AP17+AW17+BD17+BK17+BR17+BY17+CF17+CM17+CT17+DA17+DH17+DO17+DV17&lt;Consolidação!AR20+Consolidação!AU20+Consolidação!AX20+Consolidação!#REF!+Consolidação!BC20+Consolidação!BF20+Consolidação!BI20+Consolidação!BL20+Consolidação!BO20+Consolidação!BR20+Consolidação!BU20+Consolidação!BX20+Consolidação!CA20+Consolidação!CD20,AP17+AW17+BD17+BK17+BR17+BY17+CF17+CM17+CT17+DA17+DH17+DO17+DV17+EC17&gt;Consolidação!AR20+Consolidação!AU20+Consolidação!AX20+Consolidação!#REF!+Consolidação!BC20+Consolidação!BF20+Consolidação!BI20+Consolidação!BL20+Consolidação!BO20+Consolidação!BR20+Consolidação!BU20+Consolidação!BX20+Consolidação!CA20+Consolidação!CD20),"CONSUMO PARCIAL","SEM PREVISÃO"))))))))))))))))</f>
        <v/>
      </c>
      <c r="EG17" s="318" t="str">
        <f t="shared" si="44"/>
        <v/>
      </c>
      <c r="EH17" s="270"/>
      <c r="EI17" s="314"/>
      <c r="EJ17" s="315"/>
      <c r="EK17" s="332"/>
      <c r="EL17" s="317" t="str">
        <f>IF(EI17=0,"",IF(AV17+BC17+BJ17+BQ17+BX17+CE17+CL17+CS17+CZ17+DG17+DN17+DU17+EB17+EI17&lt;=Consolidação!AX20,Consolidação!$H$4,IF(AV17+BC17+BJ17+BQ17+BX17+CE17+CL17+CS17+CZ17+DG17+DN17+DU17+EB17+EI17&lt;=Consolidação!AX20+Consolidação!#REF!,Consolidação!$K$4,IF(AV17+BC17+BJ17+BQ17+BX17+CE17+CL17+CS17+CZ17+DG17+DN17+DU17+EB17+EI17&lt;=Consolidação!AX20+Consolidação!#REF!+Consolidação!BC20,Consolidação!$N$4,IF(AV17+BC17+BJ17+BQ17+BX17+CE17+CL17+CS17+CZ17+DG17+DN17+DU17+EB17+EI17&lt;=Consolidação!AX20+Consolidação!#REF!+Consolidação!BC20+Consolidação!BF20,Consolidação!$Q$4,IF(AV17+BC17+BJ17+BQ17+BX17+CE17+CL17+CS17+CZ17+DG17+DN17+DU17+EB17+EI17&lt;=Consolidação!AX20+Consolidação!#REF!+Consolidação!BC20+Consolidação!BF20+Consolidação!BI20,Consolidação!$T$4,IF(AV17+BC17+BJ17+BQ17+BX17+CE17+CL17+CS17+CZ17+DG17+DN17+DU17+EB17+EI17&lt;=Consolidação!AX20+Consolidação!#REF!+Consolidação!BC20+Consolidação!BF20+Consolidação!BI20+Consolidação!BL20,Consolidação!$W$4,IF(AV17+BC17+BJ17+BQ17+BX17+CE17+CL17+CS17+CZ17+DG17+DN17+DU17+EB17+EI17&lt;=Consolidação!AX20+Consolidação!#REF!+Consolidação!BC20+Consolidação!BF20+Consolidação!BI20+Consolidação!BL20+Consolidação!BO20,Consolidação!$Z$4,IF(AV17+BC17+BJ17+BQ17+BX17+CE17+CL17+CS17+CZ17+DG17+DN17+DU17+EB17+EI17&lt;=Consolidação!AX20+Consolidação!#REF!+Consolidação!BC20+Consolidação!BF20+Consolidação!BI20+Consolidação!BL20+Consolidação!BO20+Consolidação!BR20,Consolidação!$AC$4,IF(AV17+BC17+BJ17+BQ17+BX17+CE17+CL17+CS17+CZ17+DG17+DN17+DU17+EB17+EI17&lt;=Consolidação!AX20+Consolidação!#REF!+Consolidação!BC20+Consolidação!BF20+Consolidação!BI20+Consolidação!BL20+Consolidação!BO20+Consolidação!BR20+Consolidação!BU20,Consolidação!$AF$4,IF(AV17+BC17+BJ17+BQ17+BX17+CE17+CL17+CS17+CZ17+DG17+DN17+DU17+EB17+EI17&lt;=Consolidação!AX20+Consolidação!#REF!+Consolidação!BC20+Consolidação!BF20+Consolidação!BI20+Consolidação!BL20+Consolidação!BO20+Consolidação!BR20+Consolidação!BU20+Consolidação!BX20,Consolidação!$AI$4,IF(AV17+BC17+BJ17+BQ17+BX17+CE17+CL17+CS17+CZ17+DG17+DN17+DU17+EB17+EI17&lt;=Consolidação!AX20+Consolidação!#REF!+Consolidação!BC20+Consolidação!BF20+Consolidação!BI20+Consolidação!BL20+Consolidação!BO20+Consolidação!BR20+Consolidação!BU20+Consolidação!BX20+Consolidação!CA20,Consolidação!$AL$4,IF(AV17+BC17+BJ17+BQ17+BX17+CE17+CL17+CS17+CZ17+DG17+DN17+DU17+EB17+EI17&lt;=Consolidação!AX20+Consolidação!#REF!+Consolidação!BC20+Consolidação!BF20+Consolidação!BI20+Consolidação!BL20+Consolidação!BO20+Consolidação!BR20+Consolidação!BU20+Consolidação!BX20+Consolidação!CA20+Consolidação!CD20,Consolidação!$AO$4,IF(AV17+BC17+BJ17+BQ17+BX17+CE17+CL17+CS17+CZ17+DG17+DN17+DU17+EB17+EI17&lt;=Consolidação!AX20+Consolidação!#REF!+Consolidação!BC20+Consolidação!BF20+Consolidação!BI20+Consolidação!BL20+Consolidação!BO20+Consolidação!BR20+Consolidação!BU20+Consolidação!BX20+Consolidação!CA20+Consolidação!CD20+Consolidação!CG20,Consolidação!$AR$4,IF(AV17+BC17+BJ17+BQ17+BX17+CE17+CL17+CS17+CZ17+DG17+DN17+DU17+EB17+EI17&lt;=Consolidação!AX20+Consolidação!#REF!+Consolidação!BC20+Consolidação!BF20+Consolidação!BI20+Consolidação!BL20+Consolidação!BO20+Consolidação!BR20+Consolidação!BU20+Consolidação!BX20+Consolidação!CA20+Consolidação!CD20+Consolidação!CG20+Consolidação!CJ20,Consolidação!$AU$4,IF(AND((Consolidação!AX20+Consolidação!#REF!+Consolidação!BC20+Consolidação!BF20+Consolidação!BI20+Consolidação!BL20+Consolidação!BO20+Consolidação!BR20+Consolidação!BU20+Consolidação!BX20+Consolidação!CA20+Consolidação!CD20+Consolidação!CG20+Consolidação!CJ20)&gt;0,AV17+BC17+BJ17+BQ17+BX17+CE17+CL17+CS17+CZ17+DG17+DN17+DU17+EB17&lt;Consolidação!AX20+Consolidação!#REF!+Consolidação!BC20+Consolidação!BF20+Consolidação!BI20+Consolidação!BL20+Consolidação!BO20+Consolidação!BR20+Consolidação!BU20+Consolidação!BX20+Consolidação!CA20+Consolidação!CD20+Consolidação!CG20+Consolidação!CJ20,AV17+BC17+BJ17+BQ17+BX17+CE17+CL17+CS17+CZ17+DG17+DN17+DU17+EB17+EI17&gt;Consolidação!AX20+Consolidação!#REF!+Consolidação!BC20+Consolidação!BF20+Consolidação!BI20+Consolidação!BL20+Consolidação!BO20+Consolidação!BR20+Consolidação!BU20+Consolidação!BX20+Consolidação!CA20+Consolidação!CD20+Consolidação!CG20+Consolidação!CJ20),"CONSUMO PARCIAL","SEM PREVISÃO"))))))))))))))))</f>
        <v/>
      </c>
      <c r="EM17" s="318" t="str">
        <f t="shared" si="45"/>
        <v/>
      </c>
      <c r="EN17" s="270"/>
      <c r="EO17" s="314"/>
      <c r="EP17" s="315"/>
      <c r="EQ17" s="332"/>
      <c r="ER17" s="317" t="str">
        <f>IF(EO17=0,"",IF(BB17+BI17+BP17+BW17+CD17+CK17+CR17+CY17+DF17+DM17+DT17+EA17+EH17+EO17&lt;=Consolidação!BC20,Consolidação!$H$4,IF(BB17+BI17+BP17+BW17+CD17+CK17+CR17+CY17+DF17+DM17+DT17+EA17+EH17+EO17&lt;=Consolidação!BC20+Consolidação!BF20,Consolidação!$K$4,IF(BB17+BI17+BP17+BW17+CD17+CK17+CR17+CY17+DF17+DM17+DT17+EA17+EH17+EO17&lt;=Consolidação!BC20+Consolidação!BF20+Consolidação!BI20,Consolidação!$N$4,IF(BB17+BI17+BP17+BW17+CD17+CK17+CR17+CY17+DF17+DM17+DT17+EA17+EH17+EO17&lt;=Consolidação!BC20+Consolidação!BF20+Consolidação!BI20+Consolidação!BL20,Consolidação!$Q$4,IF(BB17+BI17+BP17+BW17+CD17+CK17+CR17+CY17+DF17+DM17+DT17+EA17+EH17+EO17&lt;=Consolidação!BC20+Consolidação!BF20+Consolidação!BI20+Consolidação!BL20+Consolidação!BO20,Consolidação!$T$4,IF(BB17+BI17+BP17+BW17+CD17+CK17+CR17+CY17+DF17+DM17+DT17+EA17+EH17+EO17&lt;=Consolidação!BC20+Consolidação!BF20+Consolidação!BI20+Consolidação!BL20+Consolidação!BO20+Consolidação!BR20,Consolidação!$W$4,IF(BB17+BI17+BP17+BW17+CD17+CK17+CR17+CY17+DF17+DM17+DT17+EA17+EH17+EO17&lt;=Consolidação!BC20+Consolidação!BF20+Consolidação!BI20+Consolidação!BL20+Consolidação!BO20+Consolidação!BR20+Consolidação!BU20,Consolidação!$Z$4,IF(BB17+BI17+BP17+BW17+CD17+CK17+CR17+CY17+DF17+DM17+DT17+EA17+EH17+EO17&lt;=Consolidação!BC20+Consolidação!BF20+Consolidação!BI20+Consolidação!BL20+Consolidação!BO20+Consolidação!BR20+Consolidação!BU20+Consolidação!BX20,Consolidação!$AC$4,IF(BB17+BI17+BP17+BW17+CD17+CK17+CR17+CY17+DF17+DM17+DT17+EA17+EH17+EO17&lt;=Consolidação!BC20+Consolidação!BF20+Consolidação!BI20+Consolidação!BL20+Consolidação!BO20+Consolidação!BR20+Consolidação!BU20+Consolidação!BX20+Consolidação!CA20,Consolidação!$AF$4,IF(BB17+BI17+BP17+BW17+CD17+CK17+CR17+CY17+DF17+DM17+DT17+EA17+EH17+EO17&lt;=Consolidação!BC20+Consolidação!BF20+Consolidação!BI20+Consolidação!BL20+Consolidação!BO20+Consolidação!BR20+Consolidação!BU20+Consolidação!BX20+Consolidação!CA20+Consolidação!CD20,Consolidação!$AI$4,IF(BB17+BI17+BP17+BW17+CD17+CK17+CR17+CY17+DF17+DM17+DT17+EA17+EH17+EO17&lt;=Consolidação!BC20+Consolidação!BF20+Consolidação!BI20+Consolidação!BL20+Consolidação!BO20+Consolidação!BR20+Consolidação!BU20+Consolidação!BX20+Consolidação!CA20+Consolidação!CD20+Consolidação!CG20,Consolidação!$AL$4,IF(BB17+BI17+BP17+BW17+CD17+CK17+CR17+CY17+DF17+DM17+DT17+EA17+EH17+EO17&lt;=Consolidação!BC20+Consolidação!BF20+Consolidação!BI20+Consolidação!BL20+Consolidação!BO20+Consolidação!BR20+Consolidação!BU20+Consolidação!BX20+Consolidação!CA20+Consolidação!CD20+Consolidação!CG20+Consolidação!CJ20,Consolidação!$AO$4,IF(BB17+BI17+BP17+BW17+CD17+CK17+CR17+CY17+DF17+DM17+DT17+EA17+EH17+EO17&lt;=Consolidação!BC20+Consolidação!BF20+Consolidação!BI20+Consolidação!BL20+Consolidação!BO20+Consolidação!BR20+Consolidação!BU20+Consolidação!BX20+Consolidação!CA20+Consolidação!CD20+Consolidação!CG20+Consolidação!CJ20+Consolidação!CM20,Consolidação!$AR$4,IF(BB17+BI17+BP17+BW17+CD17+CK17+CR17+CY17+DF17+DM17+DT17+EA17+EH17+EO17&lt;=Consolidação!BC20+Consolidação!BF20+Consolidação!BI20+Consolidação!BL20+Consolidação!BO20+Consolidação!BR20+Consolidação!BU20+Consolidação!BX20+Consolidação!CA20+Consolidação!CD20+Consolidação!CG20+Consolidação!CJ20+Consolidação!CM20+Consolidação!CP20,Consolidação!$AU$4,IF(AND((Consolidação!BC20+Consolidação!BF20+Consolidação!BI20+Consolidação!BL20+Consolidação!BO20+Consolidação!BR20+Consolidação!BU20+Consolidação!BX20+Consolidação!CA20+Consolidação!CD20+Consolidação!CG20+Consolidação!CJ20+Consolidação!CM20+Consolidação!CP20)&gt;0,BB17+BI17+BP17+BW17+CD17+CK17+CR17+CY17+DF17+DM17+DT17+EA17+EH17&lt;Consolidação!BC20+Consolidação!BF20+Consolidação!BI20+Consolidação!BL20+Consolidação!BO20+Consolidação!BR20+Consolidação!BU20+Consolidação!BX20+Consolidação!CA20+Consolidação!CD20+Consolidação!CG20+Consolidação!CJ20+Consolidação!CM20+Consolidação!CP20,BB17+BI17+BP17+BW17+CD17+CK17+CR17+CY17+DF17+DM17+DT17+EA17+EH17+EO17&gt;Consolidação!BC20+Consolidação!BF20+Consolidação!BI20+Consolidação!BL20+Consolidação!BO20+Consolidação!BR20+Consolidação!BU20+Consolidação!BX20+Consolidação!CA20+Consolidação!CD20+Consolidação!CG20+Consolidação!CJ20+Consolidação!CM20+Consolidação!CP20),"CONSUMO PARCIAL","SEM PREVISÃO"))))))))))))))))</f>
        <v/>
      </c>
      <c r="ES17" s="318" t="str">
        <f t="shared" si="46"/>
        <v/>
      </c>
      <c r="ET17" s="270"/>
      <c r="EU17" s="314"/>
      <c r="EV17" s="315"/>
      <c r="EW17" s="332"/>
      <c r="EX17" s="317" t="str">
        <f>IF(EU17=0,"",IF(BH17+BO17+BV17+CC17+CJ17+CQ17+CX17+DE17+DL17+DS17+DZ17+EG17+EN17+EU17&lt;=Consolidação!BI20,Consolidação!$H$4,IF(BH17+BO17+BV17+CC17+CJ17+CQ17+CX17+DE17+DL17+DS17+DZ17+EG17+EN17+EU17&lt;=Consolidação!BI20+Consolidação!BL20,Consolidação!$K$4,IF(BH17+BO17+BV17+CC17+CJ17+CQ17+CX17+DE17+DL17+DS17+DZ17+EG17+EN17+EU17&lt;=Consolidação!BI20+Consolidação!BL20+Consolidação!BO20,Consolidação!$N$4,IF(BH17+BO17+BV17+CC17+CJ17+CQ17+CX17+DE17+DL17+DS17+DZ17+EG17+EN17+EU17&lt;=Consolidação!BI20+Consolidação!BL20+Consolidação!BO20+Consolidação!BR20,Consolidação!$Q$4,IF(BH17+BO17+BV17+CC17+CJ17+CQ17+CX17+DE17+DL17+DS17+DZ17+EG17+EN17+EU17&lt;=Consolidação!BI20+Consolidação!BL20+Consolidação!BO20+Consolidação!BR20+Consolidação!BU20,Consolidação!$T$4,IF(BH17+BO17+BV17+CC17+CJ17+CQ17+CX17+DE17+DL17+DS17+DZ17+EG17+EN17+EU17&lt;=Consolidação!BI20+Consolidação!BL20+Consolidação!BO20+Consolidação!BR20+Consolidação!BU20+Consolidação!BX20,Consolidação!$W$4,IF(BH17+BO17+BV17+CC17+CJ17+CQ17+CX17+DE17+DL17+DS17+DZ17+EG17+EN17+EU17&lt;=Consolidação!BI20+Consolidação!BL20+Consolidação!BO20+Consolidação!BR20+Consolidação!BU20+Consolidação!BX20+Consolidação!CA20,Consolidação!$Z$4,IF(BH17+BO17+BV17+CC17+CJ17+CQ17+CX17+DE17+DL17+DS17+DZ17+EG17+EN17+EU17&lt;=Consolidação!BI20+Consolidação!BL20+Consolidação!BO20+Consolidação!BR20+Consolidação!BU20+Consolidação!BX20+Consolidação!CA20+Consolidação!CD20,Consolidação!$AC$4,IF(BH17+BO17+BV17+CC17+CJ17+CQ17+CX17+DE17+DL17+DS17+DZ17+EG17+EN17+EU17&lt;=Consolidação!BI20+Consolidação!BL20+Consolidação!BO20+Consolidação!BR20+Consolidação!BU20+Consolidação!BX20+Consolidação!CA20+Consolidação!CD20+Consolidação!CG20,Consolidação!$AF$4,IF(BH17+BO17+BV17+CC17+CJ17+CQ17+CX17+DE17+DL17+DS17+DZ17+EG17+EN17+EU17&lt;=Consolidação!BI20+Consolidação!BL20+Consolidação!BO20+Consolidação!BR20+Consolidação!BU20+Consolidação!BX20+Consolidação!CA20+Consolidação!CD20+Consolidação!CG20+Consolidação!CJ20,Consolidação!$AI$4,IF(BH17+BO17+BV17+CC17+CJ17+CQ17+CX17+DE17+DL17+DS17+DZ17+EG17+EN17+EU17&lt;=Consolidação!BI20+Consolidação!BL20+Consolidação!BO20+Consolidação!BR20+Consolidação!BU20+Consolidação!BX20+Consolidação!CA20+Consolidação!CD20+Consolidação!CG20+Consolidação!CJ20+Consolidação!CM20,Consolidação!$AL$4,IF(BH17+BO17+BV17+CC17+CJ17+CQ17+CX17+DE17+DL17+DS17+DZ17+EG17+EN17+EU17&lt;=Consolidação!BI20+Consolidação!BL20+Consolidação!BO20+Consolidação!BR20+Consolidação!BU20+Consolidação!BX20+Consolidação!CA20+Consolidação!CD20+Consolidação!CG20+Consolidação!CJ20+Consolidação!CM20+Consolidação!CP20,Consolidação!$AO$4,IF(BH17+BO17+BV17+CC17+CJ17+CQ17+CX17+DE17+DL17+DS17+DZ17+EG17+EN17+EU17&lt;=Consolidação!BI20+Consolidação!BL20+Consolidação!BO20+Consolidação!BR20+Consolidação!BU20+Consolidação!BX20+Consolidação!CA20+Consolidação!CD20+Consolidação!CG20+Consolidação!CJ20+Consolidação!CM20+Consolidação!CP20+Consolidação!CS20,Consolidação!$AR$4,IF(BH17+BO17+BV17+CC17+CJ17+CQ17+CX17+DE17+DL17+DS17+DZ17+EG17+EN17+EU17&lt;=Consolidação!BI20+Consolidação!BL20+Consolidação!BO20+Consolidação!BR20+Consolidação!BU20+Consolidação!BX20+Consolidação!CA20+Consolidação!CD20+Consolidação!CG20+Consolidação!CJ20+Consolidação!CM20+Consolidação!CP20+Consolidação!CS20+Consolidação!CV20,Consolidação!$AU$4,IF(AND((Consolidação!BI20+Consolidação!BL20+Consolidação!BO20+Consolidação!BR20+Consolidação!BU20+Consolidação!BX20+Consolidação!CA20+Consolidação!CD20+Consolidação!CG20+Consolidação!CJ20+Consolidação!CM20+Consolidação!CP20+Consolidação!CS20+Consolidação!CV20)&gt;0,BH17+BO17+BV17+CC17+CJ17+CQ17+CX17+DE17+DL17+DS17+DZ17+EG17+EN17&lt;Consolidação!BI20+Consolidação!BL20+Consolidação!BO20+Consolidação!BR20+Consolidação!BU20+Consolidação!BX20+Consolidação!CA20+Consolidação!CD20+Consolidação!CG20+Consolidação!CJ20+Consolidação!CM20+Consolidação!CP20+Consolidação!CS20+Consolidação!CV20,BH17+BO17+BV17+CC17+CJ17+CQ17+CX17+DE17+DL17+DS17+DZ17+EG17+EN17+EU17&gt;Consolidação!BI20+Consolidação!BL20+Consolidação!BO20+Consolidação!BR20+Consolidação!BU20+Consolidação!BX20+Consolidação!CA20+Consolidação!CD20+Consolidação!CG20+Consolidação!CJ20+Consolidação!CM20+Consolidação!CP20+Consolidação!CS20+Consolidação!CV20),"CONSUMO PARCIAL","SEM PREVISÃO"))))))))))))))))</f>
        <v/>
      </c>
      <c r="EY17" s="318" t="str">
        <f t="shared" si="47"/>
        <v/>
      </c>
      <c r="EZ17" s="270"/>
      <c r="FA17" s="314"/>
      <c r="FB17" s="315"/>
      <c r="FC17" s="332"/>
      <c r="FD17" s="317" t="str">
        <f>IF(FA17=0,"",IF(BN17+BU17+CB17+CI17+CP17+CW17+DD17+DK17+DR17+DY17+EF17+EM17+ET17+FA17&lt;=Consolidação!BO20,Consolidação!$H$4,IF(BN17+BU17+CB17+CI17+CP17+CW17+DD17+DK17+DR17+DY17+EF17+EM17+ET17+FA17&lt;=Consolidação!BO20+Consolidação!BR20,Consolidação!$K$4,IF(BN17+BU17+CB17+CI17+CP17+CW17+DD17+DK17+DR17+DY17+EF17+EM17+ET17+FA17&lt;=Consolidação!BO20+Consolidação!BR20+Consolidação!BU20,Consolidação!$N$4,IF(BN17+BU17+CB17+CI17+CP17+CW17+DD17+DK17+DR17+DY17+EF17+EM17+ET17+FA17&lt;=Consolidação!BO20+Consolidação!BR20+Consolidação!BU20+Consolidação!BX20,Consolidação!$Q$4,IF(BN17+BU17+CB17+CI17+CP17+CW17+DD17+DK17+DR17+DY17+EF17+EM17+ET17+FA17&lt;=Consolidação!BO20+Consolidação!BR20+Consolidação!BU20+Consolidação!BX20+Consolidação!CA20,Consolidação!$T$4,IF(BN17+BU17+CB17+CI17+CP17+CW17+DD17+DK17+DR17+DY17+EF17+EM17+ET17+FA17&lt;=Consolidação!BO20+Consolidação!BR20+Consolidação!BU20+Consolidação!BX20+Consolidação!CA20+Consolidação!CD20,Consolidação!$W$4,IF(BN17+BU17+CB17+CI17+CP17+CW17+DD17+DK17+DR17+DY17+EF17+EM17+ET17+FA17&lt;=Consolidação!BO20+Consolidação!BR20+Consolidação!BU20+Consolidação!BX20+Consolidação!CA20+Consolidação!CD20+Consolidação!CG20,Consolidação!$Z$4,IF(BN17+BU17+CB17+CI17+CP17+CW17+DD17+DK17+DR17+DY17+EF17+EM17+ET17+FA17&lt;=Consolidação!BO20+Consolidação!BR20+Consolidação!BU20+Consolidação!BX20+Consolidação!CA20+Consolidação!CD20+Consolidação!CG20+Consolidação!CJ20,Consolidação!$AC$4,IF(BN17+BU17+CB17+CI17+CP17+CW17+DD17+DK17+DR17+DY17+EF17+EM17+ET17+FA17&lt;=Consolidação!BO20+Consolidação!BR20+Consolidação!BU20+Consolidação!BX20+Consolidação!CA20+Consolidação!CD20+Consolidação!CG20+Consolidação!CJ20+Consolidação!CM20,Consolidação!$AF$4,IF(BN17+BU17+CB17+CI17+CP17+CW17+DD17+DK17+DR17+DY17+EF17+EM17+ET17+FA17&lt;=Consolidação!BO20+Consolidação!BR20+Consolidação!BU20+Consolidação!BX20+Consolidação!CA20+Consolidação!CD20+Consolidação!CG20+Consolidação!CJ20+Consolidação!CM20+Consolidação!CP20,Consolidação!$AI$4,IF(BN17+BU17+CB17+CI17+CP17+CW17+DD17+DK17+DR17+DY17+EF17+EM17+ET17+FA17&lt;=Consolidação!BO20+Consolidação!BR20+Consolidação!BU20+Consolidação!BX20+Consolidação!CA20+Consolidação!CD20+Consolidação!CG20+Consolidação!CJ20+Consolidação!CM20+Consolidação!CP20+Consolidação!CS20,Consolidação!$AL$4,IF(BN17+BU17+CB17+CI17+CP17+CW17+DD17+DK17+DR17+DY17+EF17+EM17+ET17+FA17&lt;=Consolidação!BO20+Consolidação!BR20+Consolidação!BU20+Consolidação!BX20+Consolidação!CA20+Consolidação!CD20+Consolidação!CG20+Consolidação!CJ20+Consolidação!CM20+Consolidação!CP20+Consolidação!CS20+Consolidação!CV20,Consolidação!$AO$4,IF(BN17+BU17+CB17+CI17+CP17+CW17+DD17+DK17+DR17+DY17+EF17+EM17+ET17+FA17&lt;=Consolidação!BO20+Consolidação!BR20+Consolidação!BU20+Consolidação!BX20+Consolidação!CA20+Consolidação!CD20+Consolidação!CG20+Consolidação!CJ20+Consolidação!CM20+Consolidação!CP20+Consolidação!CS20+Consolidação!CV20+Consolidação!CY20,Consolidação!$AR$4,IF(BN17+BU17+CB17+CI17+CP17+CW17+DD17+DK17+DR17+DY17+EF17+EM17+ET17+FA17&lt;=Consolidação!BO20+Consolidação!BR20+Consolidação!BU20+Consolidação!BX20+Consolidação!CA20+Consolidação!CD20+Consolidação!CG20+Consolidação!CJ20+Consolidação!CM20+Consolidação!CP20+Consolidação!CS20+Consolidação!CV20+Consolidação!CY20+Consolidação!DB20,Consolidação!$AU$4,IF(AND((Consolidação!BO20+Consolidação!BR20+Consolidação!BU20+Consolidação!BX20+Consolidação!CA20+Consolidação!CD20+Consolidação!CG20+Consolidação!CJ20+Consolidação!CM20+Consolidação!CP20+Consolidação!CS20+Consolidação!CV20+Consolidação!CY20+Consolidação!DB20)&gt;0,BN17+BU17+CB17+CI17+CP17+CW17+DD17+DK17+DR17+DY17+EF17+EM17+ET17&lt;Consolidação!BO20+Consolidação!BR20+Consolidação!BU20+Consolidação!BX20+Consolidação!CA20+Consolidação!CD20+Consolidação!CG20+Consolidação!CJ20+Consolidação!CM20+Consolidação!CP20+Consolidação!CS20+Consolidação!CV20+Consolidação!CY20+Consolidação!DB20,BN17+BU17+CB17+CI17+CP17+CW17+DD17+DK17+DR17+DY17+EF17+EM17+ET17+FA17&gt;Consolidação!BO20+Consolidação!BR20+Consolidação!BU20+Consolidação!BX20+Consolidação!CA20+Consolidação!CD20+Consolidação!CG20+Consolidação!CJ20+Consolidação!CM20+Consolidação!CP20+Consolidação!CS20+Consolidação!CV20+Consolidação!CY20+Consolidação!DB20),"CONSUMO PARCIAL","SEM PREVISÃO"))))))))))))))))</f>
        <v/>
      </c>
      <c r="FE17" s="318" t="str">
        <f t="shared" si="48"/>
        <v/>
      </c>
      <c r="FF17" s="270"/>
      <c r="FG17" s="314"/>
      <c r="FH17" s="315"/>
      <c r="FI17" s="332"/>
      <c r="FJ17" s="317" t="str">
        <f>IF(FG17=0,"",IF(BT17+CA17+CH17+CO17+CV17+DC17+DJ17+DQ17+DX17+EE17+EL17+ES17+EZ17+FG17&lt;=Consolidação!BU20,Consolidação!$H$4,IF(BT17+CA17+CH17+CO17+CV17+DC17+DJ17+DQ17+DX17+EE17+EL17+ES17+EZ17+FG17&lt;=Consolidação!BU20+Consolidação!BX20,Consolidação!$K$4,IF(BT17+CA17+CH17+CO17+CV17+DC17+DJ17+DQ17+DX17+EE17+EL17+ES17+EZ17+FG17&lt;=Consolidação!BU20+Consolidação!BX20+Consolidação!CA20,Consolidação!$N$4,IF(BT17+CA17+CH17+CO17+CV17+DC17+DJ17+DQ17+DX17+EE17+EL17+ES17+EZ17+FG17&lt;=Consolidação!BU20+Consolidação!BX20+Consolidação!CA20+Consolidação!CD20,Consolidação!$Q$4,IF(BT17+CA17+CH17+CO17+CV17+DC17+DJ17+DQ17+DX17+EE17+EL17+ES17+EZ17+FG17&lt;=Consolidação!BU20+Consolidação!BX20+Consolidação!CA20+Consolidação!CD20+Consolidação!CG20,Consolidação!$T$4,IF(BT17+CA17+CH17+CO17+CV17+DC17+DJ17+DQ17+DX17+EE17+EL17+ES17+EZ17+FG17&lt;=Consolidação!BU20+Consolidação!BX20+Consolidação!CA20+Consolidação!CD20+Consolidação!CG20+Consolidação!CJ20,Consolidação!$W$4,IF(BT17+CA17+CH17+CO17+CV17+DC17+DJ17+DQ17+DX17+EE17+EL17+ES17+EZ17+FG17&lt;=Consolidação!BU20+Consolidação!BX20+Consolidação!CA20+Consolidação!CD20+Consolidação!CG20+Consolidação!CJ20+Consolidação!CM20,Consolidação!$Z$4,IF(BT17+CA17+CH17+CO17+CV17+DC17+DJ17+DQ17+DX17+EE17+EL17+ES17+EZ17+FG17&lt;=Consolidação!BU20+Consolidação!BX20+Consolidação!CA20+Consolidação!CD20+Consolidação!CG20+Consolidação!CJ20+Consolidação!CM20+Consolidação!CP20,Consolidação!$AC$4,IF(BT17+CA17+CH17+CO17+CV17+DC17+DJ17+DQ17+DX17+EE17+EL17+ES17+EZ17+FG17&lt;=Consolidação!BU20+Consolidação!BX20+Consolidação!CA20+Consolidação!CD20+Consolidação!CG20+Consolidação!CJ20+Consolidação!CM20+Consolidação!CP20+Consolidação!CS20,Consolidação!$AF$4,IF(BT17+CA17+CH17+CO17+CV17+DC17+DJ17+DQ17+DX17+EE17+EL17+ES17+EZ17+FG17&lt;=Consolidação!BU20+Consolidação!BX20+Consolidação!CA20+Consolidação!CD20+Consolidação!CG20+Consolidação!CJ20+Consolidação!CM20+Consolidação!CP20+Consolidação!CS20+Consolidação!CV20,Consolidação!$AI$4,IF(BT17+CA17+CH17+CO17+CV17+DC17+DJ17+DQ17+DX17+EE17+EL17+ES17+EZ17+FG17&lt;=Consolidação!BU20+Consolidação!BX20+Consolidação!CA20+Consolidação!CD20+Consolidação!CG20+Consolidação!CJ20+Consolidação!CM20+Consolidação!CP20+Consolidação!CS20+Consolidação!CV20+Consolidação!CY20,Consolidação!$AL$4,IF(BT17+CA17+CH17+CO17+CV17+DC17+DJ17+DQ17+DX17+EE17+EL17+ES17+EZ17+FG17&lt;=Consolidação!BU20+Consolidação!BX20+Consolidação!CA20+Consolidação!CD20+Consolidação!CG20+Consolidação!CJ20+Consolidação!CM20+Consolidação!CP20+Consolidação!CS20+Consolidação!CV20+Consolidação!CY20+Consolidação!DB20,Consolidação!$AO$4,IF(BT17+CA17+CH17+CO17+CV17+DC17+DJ17+DQ17+DX17+EE17+EL17+ES17+EZ17+FG17&lt;=Consolidação!BU20+Consolidação!BX20+Consolidação!CA20+Consolidação!CD20+Consolidação!CG20+Consolidação!CJ20+Consolidação!CM20+Consolidação!CP20+Consolidação!CS20+Consolidação!CV20+Consolidação!CY20+Consolidação!DB20+Consolidação!DE20,Consolidação!$AR$4,IF(BT17+CA17+CH17+CO17+CV17+DC17+DJ17+DQ17+DX17+EE17+EL17+ES17+EZ17+FG17&lt;=Consolidação!BU20+Consolidação!BX20+Consolidação!CA20+Consolidação!CD20+Consolidação!CG20+Consolidação!CJ20+Consolidação!CM20+Consolidação!CP20+Consolidação!CS20+Consolidação!CV20+Consolidação!CY20+Consolidação!DB20+Consolidação!DE20+Consolidação!DH20,Consolidação!$AU$4,IF(AND((Consolidação!BU20+Consolidação!BX20+Consolidação!CA20+Consolidação!CD20+Consolidação!CG20+Consolidação!CJ20+Consolidação!CM20+Consolidação!CP20+Consolidação!CS20+Consolidação!CV20+Consolidação!CY20+Consolidação!DB20+Consolidação!DE20+Consolidação!DH20)&gt;0,BT17+CA17+CH17+CO17+CV17+DC17+DJ17+DQ17+DX17+EE17+EL17+ES17+EZ17&lt;Consolidação!BU20+Consolidação!BX20+Consolidação!CA20+Consolidação!CD20+Consolidação!CG20+Consolidação!CJ20+Consolidação!CM20+Consolidação!CP20+Consolidação!CS20+Consolidação!CV20+Consolidação!CY20+Consolidação!DB20+Consolidação!DE20+Consolidação!DH20,BT17+CA17+CH17+CO17+CV17+DC17+DJ17+DQ17+DX17+EE17+EL17+ES17+EZ17+FG17&gt;Consolidação!BU20+Consolidação!BX20+Consolidação!CA20+Consolidação!CD20+Consolidação!CG20+Consolidação!CJ20+Consolidação!CM20+Consolidação!CP20+Consolidação!CS20+Consolidação!CV20+Consolidação!CY20+Consolidação!DB20+Consolidação!DE20+Consolidação!DH20),"CONSUMO PARCIAL","SEM PREVISÃO"))))))))))))))))</f>
        <v/>
      </c>
      <c r="FK17" s="318" t="str">
        <f t="shared" si="49"/>
        <v/>
      </c>
      <c r="FL17" s="559"/>
      <c r="FM17" s="550"/>
      <c r="FN17" s="550"/>
      <c r="FO17" s="550"/>
      <c r="FP17" s="550"/>
      <c r="FQ17" s="576"/>
      <c r="FR17" s="569"/>
      <c r="FS17" s="550"/>
      <c r="FT17" s="550"/>
      <c r="FU17" s="550"/>
      <c r="FV17" s="550"/>
      <c r="FW17" s="550"/>
      <c r="FX17" s="545" t="str">
        <f>IF((Consolidação!C20+Consolidação!E20)=(F17+M17+T17+AA17+AH17+AO17+AV17+BC17+BJ17+BQ17+BX17+CE17+CL17+CS17),"ATUALIZADO","DESATUALIZADO")</f>
        <v>DESATUALIZADO</v>
      </c>
    </row>
    <row r="18" spans="1:180" x14ac:dyDescent="0.3">
      <c r="A18" s="313">
        <v>2058</v>
      </c>
      <c r="B18" s="634"/>
      <c r="C18" s="324" t="s">
        <v>1</v>
      </c>
      <c r="D18" s="321"/>
      <c r="E18" s="270">
        <v>19396</v>
      </c>
      <c r="F18" s="314">
        <v>10.5802</v>
      </c>
      <c r="G18" s="315"/>
      <c r="H18" s="316">
        <v>46044</v>
      </c>
      <c r="I18" s="317">
        <f>IF(F18=0,"",IF(F18&lt;=Consolidação!H21,Consolidação!H$4,IF(F18&lt;=Consolidação!H21+Consolidação!K21,Consolidação!K$4,IF(F18&lt;=Consolidação!H21+Consolidação!K21+Consolidação!N21,Consolidação!N$4,IF(F18&lt;=Consolidação!H21+Consolidação!K21+Consolidação!N21+Consolidação!Q21,Consolidação!Q$4,IF(F18&lt;=Consolidação!H21+Consolidação!K21+Consolidação!N21+Consolidação!Q21+Consolidação!T21,Consolidação!T$4,IF(F18&lt;=Consolidação!H21+Consolidação!K21+Consolidação!N21+Consolidação!Q21+Consolidação!T21+Consolidação!W21,Consolidação!W$4,IF(F18&lt;=Consolidação!H21+Consolidação!K21+Consolidação!N21+Consolidação!Q21+Consolidação!T21+Consolidação!W21+Consolidação!Z21,Consolidação!Z$4,IF(F18&lt;=Consolidação!H21+Consolidação!K21+Consolidação!N21+Consolidação!Q21+Consolidação!T21+Consolidação!W21+Consolidação!Z21+Consolidação!AC21,Consolidação!AC$4,IF(F18&lt;=Consolidação!H21+Consolidação!K21+Consolidação!N21+Consolidação!Q21+Consolidação!T21+Consolidação!W21+Consolidação!Z21+Consolidação!AC21+Consolidação!AF21,Consolidação!AF$4,IF(F18&lt;=Consolidação!H21+Consolidação!K21+Consolidação!N21+Consolidação!Q21+Consolidação!T21+Consolidação!W21+Consolidação!Z21+Consolidação!AC21+Consolidação!AF21+Consolidação!AI21,Consolidação!AI$4,IF(F18&lt;=Consolidação!H21+Consolidação!K21+Consolidação!N21+Consolidação!Q21+Consolidação!T21+Consolidação!W21+Consolidação!Z21+Consolidação!AC21+Consolidação!AF21+Consolidação!AI21+Consolidação!AL21,Consolidação!AL$4,IF(F18&lt;=Consolidação!H21+Consolidação!K21+Consolidação!N21+Consolidação!Q21+Consolidação!T21+Consolidação!W21+Consolidação!Z21+Consolidação!AC21+Consolidação!AF21+Consolidação!AI21+Consolidação!AL21+Consolidação!AO21,Consolidação!AO$4,IF(F18&lt;=Consolidação!H21+Consolidação!K21+Consolidação!N21+Consolidação!Q21+Consolidação!T21+Consolidação!W21+Consolidação!Z21+Consolidação!AC21+Consolidação!AF21+Consolidação!AI21+Consolidação!AL21+Consolidação!AO21+Consolidação!AR21,Consolidação!AR$4,IF(F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>45352</v>
      </c>
      <c r="J18" s="318" t="str">
        <f t="shared" si="25"/>
        <v>ü</v>
      </c>
      <c r="K18" s="312"/>
      <c r="L18" s="270">
        <v>19418</v>
      </c>
      <c r="M18" s="314">
        <v>19.95</v>
      </c>
      <c r="N18" s="315"/>
      <c r="O18" s="316">
        <v>46606</v>
      </c>
      <c r="P18" s="317">
        <f>IF(M18=0,"",IF(F18+M18&lt;=Consolidação!H21,Consolidação!$H$4,IF(F18+M18&lt;=Consolidação!H21+Consolidação!K21,Consolidação!$K$4,IF(F18+M18&lt;=Consolidação!H21+Consolidação!K21+Consolidação!N21,Consolidação!$N$4,IF(F18+M18&lt;=Consolidação!H21+Consolidação!K21+Consolidação!N21+Consolidação!Q21,Consolidação!$Q$4,IF(F18+M18&lt;=Consolidação!H21+Consolidação!K21+Consolidação!N21+Consolidação!Q21+Consolidação!T21,Consolidação!$T$4,IF(F18+M18&lt;=Consolidação!H21+Consolidação!K21+Consolidação!N21+Consolidação!Q21+Consolidação!T21+Consolidação!W21,Consolidação!$W$4,IF(F18+M18&lt;=Consolidação!H21+Consolidação!K21+Consolidação!N21+Consolidação!Q21+Consolidação!T21+Consolidação!W21+Consolidação!Z21,Consolidação!$Z$4,IF(F18+M18&lt;=Consolidação!H21+Consolidação!K21+Consolidação!N21+Consolidação!Q21+Consolidação!T21+Consolidação!W21+Consolidação!Z21+Consolidação!AC21,Consolidação!$AC$4,IF(F18+M18&lt;=Consolidação!H21+Consolidação!K21+Consolidação!N21+Consolidação!Q21+Consolidação!T21+Consolidação!W21+Consolidação!Z21+Consolidação!AC21+Consolidação!AF21,Consolidação!$AF$4,IF(F18+M18&lt;=Consolidação!H21+Consolidação!K21+Consolidação!N21+Consolidação!Q21+Consolidação!T21+Consolidação!W21+Consolidação!Z21+Consolidação!AC21+Consolidação!AF21+Consolidação!AI21,Consolidação!$AI$4,IF(F18+M18&lt;=Consolidação!H21+Consolidação!K21+Consolidação!N21+Consolidação!Q21+Consolidação!T21+Consolidação!W21+Consolidação!Z21+Consolidação!AC21+Consolidação!AF21+Consolidação!AI21+Consolidação!AL21,Consolidação!$AL$4,IF(F18+M18&lt;=Consolidação!H21+Consolidação!K21+Consolidação!N21+Consolidação!Q21+Consolidação!T21+Consolidação!W21+Consolidação!Z21+Consolidação!AC21+Consolidação!AF21+Consolidação!AI21+Consolidação!AL21+Consolidação!AO21,Consolidação!$AO$4,IF(F18+M18&lt;=Consolidação!H21+Consolidação!K21+Consolidação!N21+Consolidação!Q21+Consolidação!T21+Consolidação!W21+Consolidação!Z21+Consolidação!AC21+Consolidação!AF21+Consolidação!AI21+Consolidação!AL21+Consolidação!AO21+Consolidação!AR21,Consolidação!$AR$4,IF(F18+M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>45413</v>
      </c>
      <c r="Q18" s="318" t="str">
        <f t="shared" si="26"/>
        <v>ü</v>
      </c>
      <c r="R18" s="312"/>
      <c r="S18" s="270">
        <v>19469</v>
      </c>
      <c r="T18" s="314">
        <v>20</v>
      </c>
      <c r="U18" s="315"/>
      <c r="V18" s="316">
        <v>46606</v>
      </c>
      <c r="W18" s="317" t="str">
        <f>IF(T18=0,"",IF(F18+M18+T18&lt;=Consolidação!H21,Consolidação!$H$4,IF(F18+M18+T18&lt;=Consolidação!H21+Consolidação!K21,Consolidação!$K$4,IF(F18+M18+T18&lt;=Consolidação!H21+Consolidação!K21+Consolidação!N21,Consolidação!$N$4,IF(F18+M18+T18&lt;=Consolidação!H21+Consolidação!K21+Consolidação!N21+Consolidação!Q21,Consolidação!$Q$4,IF(F18+M18+T18&lt;=Consolidação!H21+Consolidação!K21+Consolidação!N21+Consolidação!Q21+Consolidação!T21,Consolidação!$T$4,IF(F18+M18+T18&lt;=Consolidação!H21+Consolidação!K21+Consolidação!N21+Consolidação!Q21+Consolidação!T21+Consolidação!W21,Consolidação!$W$4,IF(F18+M18+T18&lt;=Consolidação!H21+Consolidação!K21+Consolidação!N21+Consolidação!Q21+Consolidação!T21+Consolidação!W21+Consolidação!Z21,Consolidação!$Z$4,IF(F18+M18+T18&lt;=Consolidação!H21+Consolidação!K21+Consolidação!N21+Consolidação!Q21+Consolidação!T21+Consolidação!W21+Consolidação!Z21+Consolidação!AC21,Consolidação!$AC$4,IF(F18+M18+T18&lt;=Consolidação!H21+Consolidação!K21+Consolidação!N21+Consolidação!Q21+Consolidação!T21+Consolidação!W21+Consolidação!Z21+Consolidação!AC21+Consolidação!AF21,Consolidação!$AF$4,IF(F18+M18+T18&lt;=Consolidação!H21+Consolidação!K21+Consolidação!N21+Consolidação!Q21+Consolidação!T21+Consolidação!W21+Consolidação!Z21+Consolidação!AC21+Consolidação!AF21+Consolidação!AI21,Consolidação!$AI$4,IF(F18+M18+T18&lt;=Consolidação!H21+Consolidação!K21+Consolidação!N21+Consolidação!Q21+Consolidação!T21+Consolidação!W21+Consolidação!Z21+Consolidação!AC21+Consolidação!AF21+Consolidação!AI21+Consolidação!AL21,Consolidação!$AL$4,IF(F18+M18+T18&lt;=Consolidação!H21+Consolidação!K21+Consolidação!N21+Consolidação!Q21+Consolidação!T21+Consolidação!W21+Consolidação!Z21+Consolidação!AC21+Consolidação!AF21+Consolidação!AI21+Consolidação!AL21+Consolidação!AO21,Consolidação!$AO$4,IF(F18+M18+T18&lt;=Consolidação!H21+Consolidação!K21+Consolidação!N21+Consolidação!Q21+Consolidação!T21+Consolidação!W21+Consolidação!Z21+Consolidação!AC21+Consolidação!AF21+Consolidação!AI21+Consolidação!AL21+Consolidação!AO21+Consolidação!AR21,Consolidação!$AR$4,IF(F18+M18+T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+M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+T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>CONSUMO PARCIAL</v>
      </c>
      <c r="X18" s="318" t="str">
        <f t="shared" si="27"/>
        <v>û</v>
      </c>
      <c r="Y18" s="312"/>
      <c r="Z18" s="270"/>
      <c r="AA18" s="314"/>
      <c r="AB18" s="315"/>
      <c r="AC18" s="316"/>
      <c r="AD18" s="317" t="str">
        <f>IF(AA18=0,"",IF(F18+M18+T18+AA18&lt;=Consolidação!H21,Consolidação!$H$4,IF(F18+M18+T18+AA18&lt;=Consolidação!H21+Consolidação!K21,Consolidação!$K$4,IF(F18+M18+T18+AA18&lt;=Consolidação!H21+Consolidação!K21+Consolidação!N21,Consolidação!$N$4,IF(F18+M18+T18+AA18&lt;=Consolidação!H21+Consolidação!K21+Consolidação!N21+Consolidação!Q21,Consolidação!$Q$4,IF(F18+M18+T18+AA18&lt;=Consolidação!H21+Consolidação!K21+Consolidação!N21+Consolidação!Q21+Consolidação!T21,Consolidação!$T$4,IF(F18+M18+T18+AA18&lt;=Consolidação!H21+Consolidação!K21+Consolidação!N21+Consolidação!Q21+Consolidação!T21+Consolidação!W21,Consolidação!$W$4,IF(F18+M18+T18+AA18&lt;=Consolidação!H21+Consolidação!K21+Consolidação!N21+Consolidação!Q21+Consolidação!T21+Consolidação!W21+Consolidação!Z21,Consolidação!$Z$4,IF(F18+M18+T18+AA18&lt;=Consolidação!H21+Consolidação!K21+Consolidação!N21+Consolidação!Q21+Consolidação!T21+Consolidação!W21+Consolidação!Z21+Consolidação!AC21,Consolidação!$AC$4,IF(F18+M18+T18+AA18&lt;=Consolidação!H21+Consolidação!K21+Consolidação!N21+Consolidação!Q21+Consolidação!T21+Consolidação!W21+Consolidação!Z21+Consolidação!AC21+Consolidação!AF21,Consolidação!$AF$4,IF(F18+M18+T18+AA18&lt;=Consolidação!H21+Consolidação!K21+Consolidação!N21+Consolidação!Q21+Consolidação!T21+Consolidação!W21+Consolidação!Z21+Consolidação!AC21+Consolidação!AF21+Consolidação!AI21,Consolidação!$AI$4,IF(F18+M18+T18+AA18&lt;=Consolidação!H21+Consolidação!K21+Consolidação!N21+Consolidação!Q21+Consolidação!T21+Consolidação!W21+Consolidação!Z21+Consolidação!AC21+Consolidação!AF21+Consolidação!AI21+Consolidação!AL21,Consolidação!$AL$4,IF(F18+M18+T18+AA18&lt;=Consolidação!H21+Consolidação!K21+Consolidação!N21+Consolidação!Q21+Consolidação!T21+Consolidação!W21+Consolidação!Z21+Consolidação!AC21+Consolidação!AF21+Consolidação!AI21+Consolidação!AL21+Consolidação!AO21,Consolidação!$AO$4,IF(F18+M18+T18+AA18&lt;=Consolidação!H21+Consolidação!K21+Consolidação!N21+Consolidação!Q21+Consolidação!T21+Consolidação!W21+Consolidação!Z21+Consolidação!AC21+Consolidação!AF21+Consolidação!AI21+Consolidação!AL21+Consolidação!AO21+Consolidação!AR21,Consolidação!AR19,IF(F18+M18+T18+AA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+M18+T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+T18+AA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/>
      </c>
      <c r="AE18" s="318" t="str">
        <f t="shared" si="28"/>
        <v/>
      </c>
      <c r="AF18" s="312"/>
      <c r="AG18" s="270"/>
      <c r="AH18" s="314"/>
      <c r="AI18" s="315"/>
      <c r="AJ18" s="316"/>
      <c r="AK18" s="317" t="str">
        <f>IF(AH18=0,"",IF(F18+M18+T18+AA18+AH18&lt;=Consolidação!H21,Consolidação!$H$4,IF(F18+M18+T18+AA18+AH18&lt;=Consolidação!H21+Consolidação!K21,Consolidação!$K$4,IF(F18+M18+T18+AA18+AH18&lt;=Consolidação!H21+Consolidação!K21+Consolidação!N21,Consolidação!$N$4,IF(F18+M18+T18+AA18+AH18&lt;=Consolidação!H21+Consolidação!K21+Consolidação!N21+Consolidação!Q21,Consolidação!$Q$4,IF(F18+M18+T18+AA18+AH18&lt;=Consolidação!H21+Consolidação!K21+Consolidação!N21+Consolidação!Q21+Consolidação!T21,Consolidação!$T$4,IF(F18+M18+T18+AA18+AH18&lt;=Consolidação!H21+Consolidação!K21+Consolidação!N21+Consolidação!Q21+Consolidação!T21+Consolidação!W21,Consolidação!$W$4,IF(F18+M18+T18+AA18+AH18&lt;=Consolidação!H21+Consolidação!K21+Consolidação!N21+Consolidação!Q21+Consolidação!T21+Consolidação!W21+Consolidação!Z21,Consolidação!$Z$4,IF(F18+M18+T18+AA18+AH18&lt;=Consolidação!H21+Consolidação!K21+Consolidação!N21+Consolidação!Q21+Consolidação!T21+Consolidação!W21+Consolidação!Z21+Consolidação!AC21,Consolidação!$AC$4,IF(F18+M18+T18+AA18+AH18&lt;=Consolidação!H21+Consolidação!K21+Consolidação!N21+Consolidação!Q21+Consolidação!T21+Consolidação!W21+Consolidação!Z21+Consolidação!AC21+Consolidação!AF21,Consolidação!$AF$4,IF(F18+M18+T18+AA18+AH18&lt;=Consolidação!H21+Consolidação!K21+Consolidação!N21+Consolidação!Q21+Consolidação!T21+Consolidação!W21+Consolidação!Z21+Consolidação!AC21+Consolidação!AF21+Consolidação!AI21,Consolidação!$AI$4,IF(F18+M18+T18+AA18+AH18&lt;=Consolidação!H21+Consolidação!K21+Consolidação!N21+Consolidação!Q21+Consolidação!T21+Consolidação!W21+Consolidação!Z21+Consolidação!AC21+Consolidação!AF21+Consolidação!AI21+Consolidação!AL21,Consolidação!$AL$4,IF(F18+M18+T18+AA18+AH18&lt;=Consolidação!H21+Consolidação!K21+Consolidação!N21+Consolidação!Q21+Consolidação!T21+Consolidação!W21+Consolidação!Z21+Consolidação!AC21+Consolidação!AF21+Consolidação!AI21+Consolidação!AL21+Consolidação!AO21,Consolidação!$AO$4,IF(F18+M18+T18+AA18+AH18&lt;=Consolidação!H21+Consolidação!K21+Consolidação!N21+Consolidação!Q21+Consolidação!T21+Consolidação!W21+Consolidação!Z21+Consolidação!AC21+Consolidação!AF21+Consolidação!AI21+Consolidação!AL21+Consolidação!AO21+Consolidação!AR21,Consolidação!$AR$4,IF(F18+M18+T18+AA18+AH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+M18+T18+AA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+T18+AA18+AH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/>
      </c>
      <c r="AL18" s="318" t="str">
        <f t="shared" si="29"/>
        <v/>
      </c>
      <c r="AM18" s="312"/>
      <c r="AN18" s="270"/>
      <c r="AO18" s="314"/>
      <c r="AP18" s="315"/>
      <c r="AQ18" s="332"/>
      <c r="AR18" s="317" t="str">
        <f>IF(AO18=0,"",IF(F18+M18+T18+AA18+AH18+AO18&lt;=Consolidação!H21,Consolidação!$H$4,IF(F18+M18+T18+AA18+AH18+AO18&lt;=Consolidação!H21+Consolidação!K21,Consolidação!$K$4,IF(F18+M18+T18+AA18+AH18+AO18&lt;=Consolidação!H21+Consolidação!K21+Consolidação!N21,Consolidação!$N$4,IF(F18+M18+T18+AA18+AH18+AO18&lt;=Consolidação!H21+Consolidação!K21+Consolidação!N21+Consolidação!Q21,Consolidação!$Q$4,IF(F18+M18+T18+AA18+AH18+AO18&lt;=Consolidação!H21+Consolidação!K21+Consolidação!N21+Consolidação!Q21+Consolidação!T21,Consolidação!$T$4,IF(F18+M18+T18+AA18+AH18+AO18&lt;=Consolidação!H21+Consolidação!K21+Consolidação!N21+Consolidação!Q21+Consolidação!T21+Consolidação!W21,Consolidação!$W$4,IF(F18+M18+T18+AA18+AH18+AO18&lt;=Consolidação!H21+Consolidação!K21+Consolidação!N21+Consolidação!Q21+Consolidação!T21+Consolidação!W21+Consolidação!Z21,Consolidação!$Z$4,IF(F18+M18+T18+AA18+AH18+AO18&lt;=Consolidação!H21+Consolidação!K21+Consolidação!N21+Consolidação!Q21+Consolidação!T21+Consolidação!W21+Consolidação!Z21+Consolidação!AC21,Consolidação!$AC$4,IF(F18+M18+T18+AA18+AH18+AO18&lt;=Consolidação!H21+Consolidação!K21+Consolidação!N21+Consolidação!Q21+Consolidação!T21+Consolidação!W21+Consolidação!Z21+Consolidação!AC21+Consolidação!AF21,Consolidação!$AF$4,IF(F18+M18+T18+AA18+AH18+AO18&lt;=Consolidação!H21+Consolidação!K21+Consolidação!N21+Consolidação!Q21+Consolidação!T21+Consolidação!W21+Consolidação!Z21+Consolidação!AC21+Consolidação!AF21+Consolidação!AI21,Consolidação!$AI$4,IF(F18+M18+T18+AA18+AH18+AO18&lt;=Consolidação!H21+Consolidação!K21+Consolidação!N21+Consolidação!Q21+Consolidação!T21+Consolidação!W21+Consolidação!Z21+Consolidação!AC21+Consolidação!AF21+Consolidação!AI21+Consolidação!AL21,Consolidação!$AL$4,IF(F18+M18+T18+AA18+AH18+AO18&lt;=Consolidação!H21+Consolidação!K21+Consolidação!N21+Consolidação!Q21+Consolidação!T21+Consolidação!W21+Consolidação!Z21+Consolidação!AC21+Consolidação!AF21+Consolidação!AI21+Consolidação!AL21+Consolidação!AO21,Consolidação!$AO$4,IF(F18+M18+T18+AA18+AH18+AO18&lt;=Consolidação!H21+Consolidação!K21+Consolidação!N21+Consolidação!Q21+Consolidação!T21+Consolidação!W21+Consolidação!Z21+Consolidação!AC21+Consolidação!AF21+Consolidação!AI21+Consolidação!AL21+Consolidação!AO21+Consolidação!AR21,Consolidação!$AR$4,IF(F18+M18+T18+AA18+AH18+AO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+M18+T18+AA18+AH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+T18+AA18+AH18+AO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/>
      </c>
      <c r="AS18" s="318" t="str">
        <f t="shared" si="30"/>
        <v/>
      </c>
      <c r="AT18" s="312"/>
      <c r="AU18" s="270"/>
      <c r="AV18" s="314"/>
      <c r="AW18" s="315"/>
      <c r="AX18" s="332"/>
      <c r="AY18" s="317" t="str">
        <f>IF(AV18=0,"",IF(F18+M18+T18+AA18+AH18+AO18+AV18&lt;=Consolidação!H21,Consolidação!$H$4,IF(F18+M18+T18+AA18+AH18+AO18+AV18&lt;=Consolidação!H21+Consolidação!K21,Consolidação!$K$4,IF(F18+M18+T18+AA18+AH18+AO18+AV18&lt;=Consolidação!H21+Consolidação!K21+Consolidação!N21,Consolidação!$N$4,IF(F18+M18+T18+AA18+AH18+AO18+AV18&lt;=Consolidação!H21+Consolidação!K21+Consolidação!N21+Consolidação!Q21,Consolidação!$Q$4,IF(F18+M18+T18+AA18+AH18+AO18+AV18&lt;=Consolidação!H21+Consolidação!K21+Consolidação!N21+Consolidação!Q21+Consolidação!T21,Consolidação!$T$4,IF(F18+M18+T18+AA18+AH18+AO18+AV18&lt;=Consolidação!H21+Consolidação!K21+Consolidação!N21+Consolidação!Q21+Consolidação!T21+Consolidação!W21,Consolidação!$W$4,IF(F18+M18+T18+AA18+AH18+AO18+AV18&lt;=Consolidação!H21+Consolidação!K21+Consolidação!N21+Consolidação!Q21+Consolidação!T21+Consolidação!W21+Consolidação!Z21,Consolidação!$Z$4,IF(F18+M18+T18+AA18+AH18+AO18+AV18&lt;=Consolidação!H21+Consolidação!K21+Consolidação!N21+Consolidação!Q21+Consolidação!T21+Consolidação!W21+Consolidação!Z21+Consolidação!AC21,Consolidação!$AC$4,IF(F18+M18+T18+AA18+AH18+AO18+AV18&lt;=Consolidação!H21+Consolidação!K21+Consolidação!N21+Consolidação!Q21+Consolidação!T21+Consolidação!W21+Consolidação!Z21+Consolidação!AC21+Consolidação!AF21,Consolidação!$AF$4,IF(F18+M18+T18+AA18+AH18+AO18+AV18&lt;=Consolidação!H21+Consolidação!K21+Consolidação!N21+Consolidação!Q21+Consolidação!T21+Consolidação!W21+Consolidação!Z21+Consolidação!AC21+Consolidação!AF21+Consolidação!AI21,Consolidação!$AI$4,IF(F18+M18+T18+AA18+AH18+AO18+AV18&lt;=Consolidação!H21+Consolidação!K21+Consolidação!N21+Consolidação!Q21+Consolidação!T21+Consolidação!W21+Consolidação!Z21+Consolidação!AC21+Consolidação!AF21+Consolidação!AI21+Consolidação!AL21,Consolidação!$AL$4,IF(F18+M18+T18+AA18+AH18+AO18+AV18&lt;=Consolidação!H21+Consolidação!K21+Consolidação!N21+Consolidação!Q21+Consolidação!T21+Consolidação!W21+Consolidação!Z21+Consolidação!AC21+Consolidação!AF21+Consolidação!AI21+Consolidação!AL21+Consolidação!AO21,Consolidação!$AO$4,IF(F18+M18+T18+AA18+AH18+AO18+AV18&lt;=Consolidação!H21+Consolidação!K21+Consolidação!N21+Consolidação!Q21+Consolidação!T21+Consolidação!W21+Consolidação!Z21+Consolidação!AC21+Consolidação!AF21+Consolidação!AI21+Consolidação!AL21+Consolidação!AO21+Consolidação!AR21,Consolidação!$AR$4,IF(F18+M18+T18+AA18+AH18+AO18+AV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+M18+T18+AA18+AH18+AO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+T18+AA18+AH18+AO18+AV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/>
      </c>
      <c r="AZ18" s="318" t="str">
        <f t="shared" si="31"/>
        <v/>
      </c>
      <c r="BA18" s="312"/>
      <c r="BB18" s="270"/>
      <c r="BC18" s="314"/>
      <c r="BD18" s="315"/>
      <c r="BE18" s="332"/>
      <c r="BF18" s="317" t="str">
        <f>IF(BC18=0,"",IF(F18+M18+T18+AA18+AH18+AO18+AV18+BC18&lt;=Consolidação!H21,Consolidação!$H$4,IF(F18+M18+T18+AA18+AH18+AO18+AV18+BC18&lt;=Consolidação!H21+Consolidação!K21,Consolidação!$K$4,IF(F18+M18+T18+AA18+AH18+AO18+AV18+BC18&lt;=Consolidação!H21+Consolidação!K21+Consolidação!N21,Consolidação!$N$4,IF(F18+M18+T18+AA18+AH18+AO18+AV18+BC18&lt;=Consolidação!H21+Consolidação!K21+Consolidação!N21+Consolidação!Q21,Consolidação!$Q$4,IF(F18+M18+T18+AA18+AH18+AO18+AV18+BC18&lt;=Consolidação!H21+Consolidação!K21+Consolidação!N21+Consolidação!Q21+Consolidação!T21,Consolidação!$T$4,IF(F18+M18+T18+AA18+AH18+AO18+AV18+BC18&lt;=Consolidação!H21+Consolidação!K21+Consolidação!N21+Consolidação!Q21+Consolidação!T21+Consolidação!W21,Consolidação!$W$4,IF(F18+M18+T18+AA18+AH18+AO18+AV18+BC18&lt;=Consolidação!H21+Consolidação!K21+Consolidação!N21+Consolidação!Q21+Consolidação!T21+Consolidação!W21+Consolidação!Z21,Consolidação!$Z$4,IF(F18+M18+T18+AA18+AH18+AO18+AV18+BC18&lt;=Consolidação!H21+Consolidação!K21+Consolidação!N21+Consolidação!Q21+Consolidação!T21+Consolidação!W21+Consolidação!Z21+Consolidação!AC21,Consolidação!$AC$4,IF(F18+M18+T18+AA18+AH18+AO18+AV18+BC18&lt;=Consolidação!H21+Consolidação!K21+Consolidação!N21+Consolidação!Q21+Consolidação!T21+Consolidação!W21+Consolidação!Z21+Consolidação!AC21+Consolidação!AF21,Consolidação!$AF$4,IF(F18+M18+T18+AA18+AH18+AO18+AV18+BC18&lt;=Consolidação!H21+Consolidação!K21+Consolidação!N21+Consolidação!Q21+Consolidação!T21+Consolidação!W21+Consolidação!Z21+Consolidação!AC21+Consolidação!AF21+Consolidação!AI21,Consolidação!$AI$4,IF(F18+M18+T18+AA18+AH18+AO18+AV18+BC18&lt;=Consolidação!H21+Consolidação!K21+Consolidação!N21+Consolidação!Q21+Consolidação!T21+Consolidação!W21+Consolidação!Z21+Consolidação!AC21+Consolidação!AF21+Consolidação!AI21+Consolidação!AL21,Consolidação!$AL$4,IF(F18+M18+T18+AA18+AH18+AO18+AV18+BC18&lt;=Consolidação!H21+Consolidação!K21+Consolidação!N21+Consolidação!Q21+Consolidação!T21+Consolidação!W21+Consolidação!Z21+Consolidação!AC21+Consolidação!AF21+Consolidação!AI21+Consolidação!AL21+Consolidação!AO21,Consolidação!$AO$4,IF(F18+M18+T18+AA18+AH18+AO18+AV18+BC18&lt;=Consolidação!H21+Consolidação!K21+Consolidação!N21+Consolidação!Q21+Consolidação!T21+Consolidação!W21+Consolidação!Z21+Consolidação!AC21+Consolidação!AF21+Consolidação!AI21+Consolidação!AL21+Consolidação!AO21+Consolidação!AR21,Consolidação!$AR$4,IF(F18+M18+T18+AA18+AH18+AO18+AV18+BC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+M18+T18+AA18+AH18+AO18+AV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+T18+AA18+AH18+AO18+AV18+BC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/>
      </c>
      <c r="BG18" s="318" t="str">
        <f t="shared" si="32"/>
        <v/>
      </c>
      <c r="BH18" s="312"/>
      <c r="BI18" s="270"/>
      <c r="BJ18" s="314"/>
      <c r="BK18" s="315"/>
      <c r="BL18" s="332"/>
      <c r="BM18" s="317" t="str">
        <f>IF(BJ18=0,"",IF(F18+M18+T18+AA18+AH18+AO18+AV18+BC18+BJ18&lt;=Consolidação!H21,Consolidação!$H$4,IF(F18+M18+T18+AA18+AH18+AO18+AV18+BC18+BJ18&lt;=Consolidação!H21+Consolidação!K21,Consolidação!$K$4,IF(F18+M18+T18+AA18+AH18+AO18+AV18+BC18+BJ18&lt;=Consolidação!H21+Consolidação!K21+Consolidação!N21,Consolidação!$N$4,IF(F18+M18+T18+AA18+AH18+AO18+AV18+BC18+BJ18&lt;=Consolidação!H21+Consolidação!K21+Consolidação!N21+Consolidação!Q21,Consolidação!$Q$4,IF(F18+M18+T18+AA18+AH18+AO18+AV18+BC18+BJ18&lt;=Consolidação!H21+Consolidação!K21+Consolidação!N21+Consolidação!Q21+Consolidação!T21,Consolidação!$T$4,IF(F18+M18+T18+AA18+AH18+AO18+AV18+BC18+BJ18&lt;=Consolidação!H21+Consolidação!K21+Consolidação!N21+Consolidação!Q21+Consolidação!T21+Consolidação!W21,Consolidação!$W$4,IF(F18+M18+T18+AA18+AH18+AO18+AV18+BC18+BJ18&lt;=Consolidação!H21+Consolidação!K21+Consolidação!N21+Consolidação!Q21+Consolidação!T21+Consolidação!W21+Consolidação!Z21,Consolidação!$Z$4,IF(F18+M18+T18+AA18+AH18+AO18+AV18+BC18+BJ18&lt;=Consolidação!H21+Consolidação!K21+Consolidação!N21+Consolidação!Q21+Consolidação!T21+Consolidação!W21+Consolidação!Z21+Consolidação!AC21,Consolidação!$AC$4,IF(F18+M18+T18+AA18+AH18+AO18+AV18+BC18+BJ18&lt;=Consolidação!H21+Consolidação!K21+Consolidação!N21+Consolidação!Q21+Consolidação!T21+Consolidação!W21+Consolidação!Z21+Consolidação!AC21+Consolidação!AF21,Consolidação!$AF$4,IF(F18+M18+T18+AA18+AH18+AO18+AV18+BC18+BJ18&lt;=Consolidação!H21+Consolidação!K21+Consolidação!N21+Consolidação!Q21+Consolidação!T21+Consolidação!W21+Consolidação!Z21+Consolidação!AC21+Consolidação!AF21+Consolidação!AI21,Consolidação!$AI$4,IF(F18+M18+T18+AA18+AH18+AO18+AV18+BC18+BJ18&lt;=Consolidação!H21+Consolidação!K21+Consolidação!N21+Consolidação!Q21+Consolidação!T21+Consolidação!W21+Consolidação!Z21+Consolidação!AC21+Consolidação!AF21+Consolidação!AI21+Consolidação!AL21,Consolidação!$AL$4,IF(F18+M18+T18+AA18+AH18+AO18+AV18+BC18+BJ18&lt;=Consolidação!H21+Consolidação!K21+Consolidação!N21+Consolidação!Q21+Consolidação!T21+Consolidação!W21+Consolidação!Z21+Consolidação!AC21+Consolidação!AF21+Consolidação!AI21+Consolidação!AL21+Consolidação!AO21,Consolidação!$AO$4,IF(F18+M18+T18+AA18+AH18+AO18+AV18+BC18+BJ18&lt;=Consolidação!H21+Consolidação!K21+Consolidação!N21+Consolidação!Q21+Consolidação!T21+Consolidação!W21+Consolidação!Z21+Consolidação!AC21+Consolidação!AF21+Consolidação!AI21+Consolidação!AL21+Consolidação!AO21+Consolidação!AR21,Consolidação!$AR$4,IF(F18+M18+T18+AA18+AH18+AO18+AV18+BC18+BJ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+M18+T18+AA18+AH18+AO18+AV18+BC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+T18+AA18+AH18+AO18+AV18+BC18+BJ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/>
      </c>
      <c r="BN18" s="318" t="str">
        <f t="shared" si="33"/>
        <v/>
      </c>
      <c r="BO18" s="312"/>
      <c r="BP18" s="270"/>
      <c r="BQ18" s="314"/>
      <c r="BR18" s="315"/>
      <c r="BS18" s="332"/>
      <c r="BT18" s="317" t="str">
        <f>IF(BQ18=0,"",IF(F18+M18+T18+AA18+AH18+AO18+AV18+BC18+BJ18+BQ18&lt;=Consolidação!H21,Consolidação!$H$4,IF(F18+M18+T18+AA18+AH18+AO18+AV18+BC18+BJ18+BQ18&lt;=Consolidação!H21+Consolidação!K21,Consolidação!$K$4,IF(F18+M18+T18+AA18+AH18+AO18+AV18+BC18+BJ18+BQ18&lt;=Consolidação!H21+Consolidação!K21+Consolidação!N21,Consolidação!$N$4,IF(F18+M18+T18+AA18+AH18+AO18+AV18+BC18+BJ18+BQ18&lt;=Consolidação!H21+Consolidação!K21+Consolidação!N21+Consolidação!Q21,Consolidação!$Q$4,IF(F18+M18+T18+AA18+AH18+AO18+AV18+BC18+BJ18+BQ18&lt;=Consolidação!H21+Consolidação!K21+Consolidação!N21+Consolidação!Q21+Consolidação!T21,Consolidação!$T$4,IF(F18+M18+T18+AA18+AH18+AO18+AV18+BC18+BJ18+BQ18&lt;=Consolidação!H21+Consolidação!K21+Consolidação!N21+Consolidação!Q21+Consolidação!T21+Consolidação!W21,Consolidação!$W$4,IF(F18+M18+T18+AA18+AH18+AO18+AV18+BC18+BJ18+BQ18&lt;=Consolidação!H21+Consolidação!K21+Consolidação!N21+Consolidação!Q21+Consolidação!T21+Consolidação!W21+Consolidação!Z21,Consolidação!$Z$4,IF(F18+M18+T18+AA18+AH18+AO18+AV18+BC18+BJ18+BQ18&lt;=Consolidação!H21+Consolidação!K21+Consolidação!N21+Consolidação!Q21+Consolidação!T21+Consolidação!W21+Consolidação!Z21+Consolidação!AC21,Consolidação!$AC$4,IF(F18+M18+T18+AA18+AH18+AO18+AV18+BC18+BJ18+BQ18&lt;=Consolidação!H21+Consolidação!K21+Consolidação!N21+Consolidação!Q21+Consolidação!T21+Consolidação!W21+Consolidação!Z21+Consolidação!AC21+Consolidação!AF21,Consolidação!$AF$4,IF(F18+M18+T18+AA18+AH18+AO18+AV18+BC18+BJ18+BQ18&lt;=Consolidação!H21+Consolidação!K21+Consolidação!N21+Consolidação!Q21+Consolidação!T21+Consolidação!W21+Consolidação!Z21+Consolidação!AC21+Consolidação!AF21+Consolidação!AI21,Consolidação!$AI$4,IF(F18+M18+T18+AA18+AH18+AO18+AV18+BC18+BJ18+BQ18&lt;=Consolidação!H21+Consolidação!K21+Consolidação!N21+Consolidação!Q21+Consolidação!T21+Consolidação!W21+Consolidação!Z21+Consolidação!AC21+Consolidação!AF21+Consolidação!AI21+Consolidação!AL21,Consolidação!$AL$4,IF(F18+M18+T18+AA18+AH18+AO18+AV18+BC18+BJ18+BQ18&lt;=Consolidação!H21+Consolidação!K21+Consolidação!N21+Consolidação!Q21+Consolidação!T21+Consolidação!W21+Consolidação!Z21+Consolidação!AC21+Consolidação!AF21+Consolidação!AI21+Consolidação!AL21+Consolidação!AO21,Consolidação!$AO$4,IF(F18+M18+T18+AA18+AH18+AO18+AV18+BC18+BJ18+BQ18&lt;=Consolidação!H21+Consolidação!K21+Consolidação!N21+Consolidação!Q21+Consolidação!T21+Consolidação!W21+Consolidação!Z21+Consolidação!AC21+Consolidação!AF21+Consolidação!AI21+Consolidação!AL21+Consolidação!AO21+Consolidação!AR21,Consolidação!$AR$4,IF(F18+M18+T18+AA18+AH18+AO18+AV18+BC18+BJ18+BQ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+M18+T18+AA18+AH18+AO18+AV18+BC18+BJ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+T18+AA18+AH18+AO18+AV18+BC18+BJ18+BQ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/>
      </c>
      <c r="BU18" s="318" t="str">
        <f t="shared" si="34"/>
        <v/>
      </c>
      <c r="BV18" s="312"/>
      <c r="BW18" s="270"/>
      <c r="BX18" s="314"/>
      <c r="BY18" s="315"/>
      <c r="BZ18" s="332"/>
      <c r="CA18" s="317" t="str">
        <f>IF(BX18=0,"",IF(F18+M18+T18+AA18+AH18+AO18+AV18+BC18+BJ18+BQ18+BX18&lt;=Consolidação!H21,Consolidação!$H$4,IF(F18+M18+T18+AA18+AH18+AO18+AV18+BC18+BJ18+BQ18+BX18&lt;=Consolidação!H21+Consolidação!K21,Consolidação!$K$4,IF(F18+M18+T18+AA18+AH18+AO18+AV18+BC18+BJ18+BQ18+BX18&lt;=Consolidação!H21+Consolidação!K21+Consolidação!N21,Consolidação!$N$4,IF(F18+M18+T18+AA18+AH18+AO18+AV18+BC18+BJ18+BQ18+BX18&lt;=Consolidação!H21+Consolidação!K21+Consolidação!N21+Consolidação!Q21,Consolidação!$Q$4,IF(F18+M18+T18+AA18+AH18+AO18+AV18+BC18+BJ18+BQ18+BX18&lt;=Consolidação!H21+Consolidação!K21+Consolidação!N21+Consolidação!Q21+Consolidação!T21,Consolidação!$T$4,IF(F18+M18+T18+AA18+AH18+AO18+AV18+BC18+BJ18+BQ18+BX18&lt;=Consolidação!H21+Consolidação!K21+Consolidação!N21+Consolidação!Q21+Consolidação!T21+Consolidação!W21,Consolidação!$W$4,IF(F18+M18+T18+AA18+AH18+AO18+AV18+BC18+BJ18+BQ18+BX18&lt;=Consolidação!H21+Consolidação!K21+Consolidação!N21+Consolidação!Q21+Consolidação!T21+Consolidação!W21+Consolidação!Z21,Consolidação!$Z$4,IF(F18+M18+T18+AA18+AH18+AO18+AV18+BC18+BJ18+BQ18+BX18&lt;=Consolidação!H21+Consolidação!K21+Consolidação!N21+Consolidação!Q21+Consolidação!T21+Consolidação!W21+Consolidação!Z21+Consolidação!AC21,Consolidação!$AC$4,IF(F18+M18+T18+AA18+AH18+AO18+AV18+BC18+BJ18+BQ18+BX18&lt;=Consolidação!H21+Consolidação!K21+Consolidação!N21+Consolidação!Q21+Consolidação!T21+Consolidação!W21+Consolidação!Z21+Consolidação!AC21+Consolidação!AF21,Consolidação!$AF$4,IF(F18+M18+T18+AA18+AH18+AO18+AV18+BC18+BJ18+BQ18+BX18&lt;=Consolidação!H21+Consolidação!K21+Consolidação!N21+Consolidação!Q21+Consolidação!T21+Consolidação!W21+Consolidação!Z21+Consolidação!AC21+Consolidação!AF21+Consolidação!AI21,Consolidação!$AI$4,IF(F18+M18+T18+AA18+AH18+AO18+AV18+BC18+BJ18+BQ18+BX18&lt;=Consolidação!H21+Consolidação!K21+Consolidação!N21+Consolidação!Q21+Consolidação!T21+Consolidação!W21+Consolidação!Z21+Consolidação!AC21+Consolidação!AF21+Consolidação!AI21+Consolidação!AL21,Consolidação!$AL$4,IF(F18+M18+T18+AA18+AH18+AO18+AV18+BC18+BJ18+BQ18+BX18&lt;=Consolidação!H21+Consolidação!K21+Consolidação!N21+Consolidação!Q21+Consolidação!T21+Consolidação!W21+Consolidação!Z21+Consolidação!AC21+Consolidação!AF21+Consolidação!AI21+Consolidação!AL21+Consolidação!AO21,Consolidação!$AO$4,IF(F18+M18+T18+AA18+AH18+AO18+AV18+BC18+BJ18+BQ18+BX18&lt;=Consolidação!H21+Consolidação!K21+Consolidação!N21+Consolidação!Q21+Consolidação!T21+Consolidação!W21+Consolidação!Z21+Consolidação!AC21+Consolidação!AF21+Consolidação!AI21+Consolidação!AL21+Consolidação!AO21+Consolidação!AR21,Consolidação!$AR$4,IF(F18+M18+T18+AA18+AH18+AO18+AV18+BC18+BJ18+BQ18+BX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+M18+T18+AA18+AH18+AO18+AV18+BC18+BJ18+BQ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+T18+AA18+AH18+AO18+AV18+BC18+BJ18+BQ18+BX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/>
      </c>
      <c r="CB18" s="318" t="str">
        <f t="shared" si="35"/>
        <v/>
      </c>
      <c r="CC18" s="312"/>
      <c r="CD18" s="270"/>
      <c r="CE18" s="314"/>
      <c r="CF18" s="315"/>
      <c r="CG18" s="332"/>
      <c r="CH18" s="317" t="str">
        <f>IF(CE18=0,"",IF(F18+M18+T18+AA18+AH18+AO18+AV18+BC18+BJ18+BQ18+BX18+CE18&lt;=Consolidação!H21,Consolidação!$H$4,IF(F18+M18+T18+AA18+AH18+AO18+AV18+BC18+BJ18+BQ18+BX18+CE18&lt;=Consolidação!H21+Consolidação!K21,Consolidação!$K$4,IF(F18+M18+T18+AA18+AH18+AO18+AV18+BC18+BJ18+BQ18+BX18+CE18&lt;=Consolidação!H21+Consolidação!K21+Consolidação!N21,Consolidação!$N$4,IF(F18+M18+T18+AA18+AH18+AO18+AV18+BC18+BJ18+BQ18+BX18+CE18&lt;=Consolidação!H21+Consolidação!K21+Consolidação!N21+Consolidação!Q21,Consolidação!$Q$4,IF(F18+M18+T18+AA18+AH18+AO18+AV18+BC18+BJ18+BQ18+BX18+CE18&lt;=Consolidação!H21+Consolidação!K21+Consolidação!N21+Consolidação!Q21+Consolidação!T21,Consolidação!$T$4,IF(F18+M18+T18+AA18+AH18+AO18+AV18+BC18+BJ18+BQ18+BX18+CE18&lt;=Consolidação!H21+Consolidação!K21+Consolidação!N21+Consolidação!Q21+Consolidação!T21+Consolidação!W21,Consolidação!$W$4,IF(F18+M18+T18+AA18+AH18+AO18+AV18+BC18+BJ18+BQ18+BX18+CE18&lt;=Consolidação!H21+Consolidação!K21+Consolidação!N21+Consolidação!Q21+Consolidação!T21+Consolidação!W21+Consolidação!Z21,Consolidação!$Z$4,IF(F18+M18+T18+AA18+AH18+AO18+AV18+BC18+BJ18+BQ18+BX18+CE18&lt;=Consolidação!H21+Consolidação!K21+Consolidação!N21+Consolidação!Q21+Consolidação!T21+Consolidação!W21+Consolidação!Z21+Consolidação!AC21,Consolidação!$AC$4,IF(F18+M18+T18+AA18+AH18+AO18+AV18+BC18+BJ18+BQ18+BX18+CE18&lt;=Consolidação!H21+Consolidação!K21+Consolidação!N21+Consolidação!Q21+Consolidação!T21+Consolidação!W21+Consolidação!Z21+Consolidação!AC21+Consolidação!AF21,Consolidação!$AF$4,IF(F18+M18+T18+AA18+AH18+AO18+AV18+BC18+BJ18+BQ18+BX18+CE18&lt;=Consolidação!H21+Consolidação!K21+Consolidação!N21+Consolidação!Q21+Consolidação!T21+Consolidação!W21+Consolidação!Z21+Consolidação!AC21+Consolidação!AF21+Consolidação!AI21,Consolidação!$AI$4,IF(F18+M18+T18+AA18+AH18+AO18+AV18+BC18+BJ18+BQ18+BX18+CE18&lt;=Consolidação!H21+Consolidação!K21+Consolidação!N21+Consolidação!Q21+Consolidação!T21+Consolidação!W21+Consolidação!Z21+Consolidação!AC21+Consolidação!AF21+Consolidação!AI21+Consolidação!AL21,Consolidação!$AL$4,IF(F18+M18+T18+AA18+AH18+AO18+AV18+BC18+BJ18+BQ18+BX18+CE18&lt;=Consolidação!H21+Consolidação!K21+Consolidação!N21+Consolidação!Q21+Consolidação!T21+Consolidação!W21+Consolidação!Z21+Consolidação!AC21+Consolidação!AF21+Consolidação!AI21+Consolidação!AL21+Consolidação!AO21,Consolidação!$AO$4,IF(F18+M18+T18+AA18+AH18+AO18+AV18+BC18+BJ18+BQ18+BX18+CE18&lt;=Consolidação!H21+Consolidação!K21+Consolidação!N21+Consolidação!Q21+Consolidação!T21+Consolidação!W21+Consolidação!Z21+Consolidação!AC21+Consolidação!AF21+Consolidação!AI21+Consolidação!AL21+Consolidação!AO21+Consolidação!AR21,Consolidação!$AR$4,IF(F18+M18+T18+AA18+AH18+AO18+AV18+BC18+BJ18+BQ18+BX18+CE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+M18+T18+AA18+AH18+AO18+AV18+BC18+BJ18+BQ18+BX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+T18+AA18+AH18+AO18+AV18+BC18+BJ18+BQ18+BX18+CE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/>
      </c>
      <c r="CI18" s="318" t="str">
        <f t="shared" si="36"/>
        <v/>
      </c>
      <c r="CJ18" s="312"/>
      <c r="CK18" s="270"/>
      <c r="CL18" s="314"/>
      <c r="CM18" s="315"/>
      <c r="CN18" s="332"/>
      <c r="CO18" s="317" t="str">
        <f>IF(CL18=0,"",IF(F18+M18+T18+AA18+AH18+AO18+AV18+BC18+BJ18+BQ18+BX18+CE18+CL18&lt;=Consolidação!H21,Consolidação!$H$4,IF(F18+M18+T18+AA18+AH18+AO18+AV18+BC18+BJ18+BQ18+BX18+CE18+CL18&lt;=Consolidação!H21+Consolidação!K21,Consolidação!$K$4,IF(F18+M18+T18+AA18+AH18+AO18+AV18+BC18+BJ18+BQ18+BX18+CE18+CL18&lt;=Consolidação!H21+Consolidação!K21+Consolidação!N21,Consolidação!$N$4,IF(F18+M18+T18+AA18+AH18+AO18+AV18+BC18+BJ18+BQ18+BX18+CE18+CL18&lt;=Consolidação!H21+Consolidação!K21+Consolidação!N21+Consolidação!Q21,Consolidação!$Q$4,IF(F18+M18+T18+AA18+AH18+AO18+AV18+BC18+BJ18+BQ18+BX18+CE18+CL18&lt;=Consolidação!H21+Consolidação!K21+Consolidação!N21+Consolidação!Q21+Consolidação!T21,Consolidação!$T$4,IF(F18+M18+T18+AA18+AH18+AO18+AV18+BC18+BJ18+BQ18+BX18+CE18+CL18&lt;=Consolidação!H21+Consolidação!K21+Consolidação!N21+Consolidação!Q21+Consolidação!T21+Consolidação!W21,Consolidação!$W$4,IF(F18+M18+T18+AA18+AH18+AO18+AV18+BC18+BJ18+BQ18+BX18+CE18+CL18&lt;=Consolidação!H21+Consolidação!K21+Consolidação!N21+Consolidação!Q21+Consolidação!T21+Consolidação!W21+Consolidação!Z21,Consolidação!$Z$4,IF(F18+M18+T18+AA18+AH18+AO18+AV18+BC18+BJ18+BQ18+BX18+CE18+CL18&lt;=Consolidação!H21+Consolidação!K21+Consolidação!N21+Consolidação!Q21+Consolidação!T21+Consolidação!W21+Consolidação!Z21+Consolidação!AC21,Consolidação!$AC$4,IF(F18+M18+T18+AA18+AH18+AO18+AV18+BC18+BJ18+BQ18+BX18+CE18+CL18&lt;=Consolidação!H21+Consolidação!K21+Consolidação!N21+Consolidação!Q21+Consolidação!T21+Consolidação!W21+Consolidação!Z21+Consolidação!AC21+Consolidação!AF21,Consolidação!$AF$4,IF(F18+M18+T18+AA18+AH18+AO18+AV18+BC18+BJ18+BQ18+BX18+CE18+CL18&lt;=Consolidação!H21+Consolidação!K21+Consolidação!N21+Consolidação!Q21+Consolidação!T21+Consolidação!W21+Consolidação!Z21+Consolidação!AC21+Consolidação!AF21+Consolidação!AI21,Consolidação!$AI$4,IF(F18+M18+T18+AA18+AH18+AO18+AV18+BC18+BJ18+BQ18+BX18+CE18+CL18&lt;=Consolidação!H21+Consolidação!K21+Consolidação!N21+Consolidação!Q21+Consolidação!T21+Consolidação!W21+Consolidação!Z21+Consolidação!AC21+Consolidação!AF21+Consolidação!AI21+Consolidação!AL21,Consolidação!$AL$4,IF(F18+M18+T18+AA18+AH18+AO18+AV18+BC18+BJ18+BQ18+BX18+CE18+CL18&lt;=Consolidação!H21+Consolidação!K21+Consolidação!N21+Consolidação!Q21+Consolidação!T21+Consolidação!W21+Consolidação!Z21+Consolidação!AC21+Consolidação!AF21+Consolidação!AI21+Consolidação!AL21+Consolidação!AO21,Consolidação!$AO$4,IF(F18+M18+T18+AA18+AH18+AO18+AV18+BC18+BJ18+BQ18+BX18+CE18+CL18&lt;=Consolidação!H21+Consolidação!K21+Consolidação!N21+Consolidação!Q21+Consolidação!T21+Consolidação!W21+Consolidação!Z21+Consolidação!AC21+Consolidação!AF21+Consolidação!AI21+Consolidação!AL21+Consolidação!AO21+Consolidação!AR21,Consolidação!$AR$4,IF(F18+M18+T18+AA18+AH18+AO18+AV18+BC18+BJ18+BQ18+BX18+CE18+CL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+M18+T18+AA18+AH18+AO18+AV18+BC18+BJ18+BQ18+BX18+CE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+T18+AA18+AH18+AO18+AV18+BC18+BJ18+BQ18+BX18+CE18+CL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/>
      </c>
      <c r="CP18" s="318" t="str">
        <f t="shared" si="37"/>
        <v/>
      </c>
      <c r="CQ18" s="312"/>
      <c r="CR18" s="270"/>
      <c r="CS18" s="314"/>
      <c r="CT18" s="315"/>
      <c r="CU18" s="332"/>
      <c r="CV18" s="317" t="str">
        <f>IF(CS18=0,"",IF(F18+M18+T18+AA18+AH18+AO18+AV18+BC18+BJ18+BQ18+BX18+CE18+CL18+CS18&lt;=Consolidação!H21,Consolidação!$H$4,IF(F18+M18+T18+AA18+AH18+AO18+AV18+BC18+BJ18+BQ18+BX18+CE18+CL18+CS18&lt;=Consolidação!H21+Consolidação!K21,Consolidação!$K$4,IF(F18+M18+T18+AA18+AH18+AO18+AV18+BC18+BJ18+BQ18+BX18+CE18+CL18+CS18&lt;=Consolidação!H21+Consolidação!K21+Consolidação!N21,Consolidação!$N$4,IF(F18+M18+T18+AA18+AH18+AO18+AV18+BC18+BJ18+BQ18+BX18+CE18+CL18+CS18&lt;=Consolidação!H21+Consolidação!K21+Consolidação!N21+Consolidação!Q21,Consolidação!$Q$4,IF(F18+M18+T18+AA18+AH18+AO18+AV18+BC18+BJ18+BQ18+BX18+CE18+CL18+CS18&lt;=Consolidação!H21+Consolidação!K21+Consolidação!N21+Consolidação!Q21+Consolidação!T21,Consolidação!$T$4,IF(F18+M18+T18+AA18+AH18+AO18+AV18+BC18+BJ18+BQ18+BX18+CE18+CL18+CS18&lt;=Consolidação!H21+Consolidação!K21+Consolidação!N21+Consolidação!Q21+Consolidação!T21+Consolidação!W21,Consolidação!$W$4,IF(F18+M18+T18+AA18+AH18+AO18+AV18+BC18+BJ18+BQ18+BX18+CE18+CL18+CS18&lt;=Consolidação!H21+Consolidação!K21+Consolidação!N21+Consolidação!Q21+Consolidação!T21+Consolidação!W21+Consolidação!Z21,Consolidação!$Z$4,IF(F18+M18+T18+AA18+AH18+AO18+AV18+BC18+BJ18+BQ18+BX18+CE18+CL18+CS18&lt;=Consolidação!H21+Consolidação!K21+Consolidação!N21+Consolidação!Q21+Consolidação!T21+Consolidação!W21+Consolidação!Z21+Consolidação!AC21,Consolidação!$AC$4,IF(F18+M18+T18+AA18+AH18+AO18+AV18+BC18+BJ18+BQ18+BX18+CE18+CL18+CS18&lt;=Consolidação!H21+Consolidação!K21+Consolidação!N21+Consolidação!Q21+Consolidação!T21+Consolidação!W21+Consolidação!Z21+Consolidação!AC21+Consolidação!AF21,Consolidação!$AF$4,IF(F18+M18+T18+AA18+AH18+AO18+AV18+BC18+BJ18+BQ18+BX18+CE18+CL18+CS18&lt;=Consolidação!H21+Consolidação!K21+Consolidação!N21+Consolidação!Q21+Consolidação!T21+Consolidação!W21+Consolidação!Z21+Consolidação!AC21+Consolidação!AF21+Consolidação!AI21,Consolidação!$AI$4,IF(F18+M18+T18+AA18+AH18+AO18+AV18+BC18+BJ18+BQ18+BX18+CE18+CL18+CS18&lt;=Consolidação!H21+Consolidação!K21+Consolidação!N21+Consolidação!Q21+Consolidação!T21+Consolidação!W21+Consolidação!Z21+Consolidação!AC21+Consolidação!AF21+Consolidação!AI21+Consolidação!AL21,Consolidação!$AL$4,IF(F18+M18+T18+AA18+AH18+AO18+AV18+BC18+BJ18+BQ18+BX18+CE18+CL18+CS18&lt;=Consolidação!H21+Consolidação!K21+Consolidação!N21+Consolidação!Q21+Consolidação!T21+Consolidação!W21+Consolidação!Z21+Consolidação!AC21+Consolidação!AF21+Consolidação!AI21+Consolidação!AL21+Consolidação!AO21,Consolidação!$AO$4,IF(F18+M18+T18+AA18+AH18+AO18+AV18+BC18+BJ18+BQ18+BX18+CE18+CL18+CS18&lt;=Consolidação!H21+Consolidação!K21+Consolidação!N21+Consolidação!Q21+Consolidação!T21+Consolidação!W21+Consolidação!Z21+Consolidação!AC21+Consolidação!AF21+Consolidação!AI21+Consolidação!AL21+Consolidação!AO21+Consolidação!AR21,Consolidação!$AR$4,IF(F18+M18+T18+AA18+AH18+AO18+AV18+BC18+BJ18+BQ18+BX18+CE18+CL18+CS18&lt;=Consolidação!H21+Consolidação!K21+Consolidação!N21+Consolidação!Q21+Consolidação!T21+Consolidação!W21+Consolidação!Z21+Consolidação!AC21+Consolidação!AF21+Consolidação!AI21+Consolidação!AL21+Consolidação!AO21+Consolidação!AR21+Consolidação!AU21,Consolidação!$AU$4,IF(AND((Consolidação!H21+Consolidação!K21+Consolidação!N21+Consolidação!Q21+Consolidação!T21+Consolidação!W21+Consolidação!Z21+Consolidação!AC21+Consolidação!AF21+Consolidação!AI21+Consolidação!AL21+Consolidação!AO21+Consolidação!AR21+Consolidação!AU21)&gt;0,F18+M18+T18+AA18+AH18+AO18+AV18+BC18+BJ18+BQ18+BX18+CE18+CL18&lt;Consolidação!H21+Consolidação!K21+Consolidação!N21+Consolidação!Q21+Consolidação!T21+Consolidação!W21+Consolidação!Z21+Consolidação!AC21+Consolidação!AF21+Consolidação!AI21+Consolidação!AL21+Consolidação!AO21+Consolidação!AR21+Consolidação!AU21,F18+M18+T18+AA18+AH18+AO18+AV18+BC18+BJ18+BQ18+BX18+CE18+CL18+CS18&gt;Consolidação!H21+Consolidação!K21+Consolidação!N21+Consolidação!Q21+Consolidação!T21+Consolidação!W21+Consolidação!Z21+Consolidação!AC21+Consolidação!AF21+Consolidação!AI21+Consolidação!AL21+Consolidação!AO21+Consolidação!AR21+Consolidação!AU21),"CONSUMO PARCIAL","SEM PREVISÃO"))))))))))))))))</f>
        <v/>
      </c>
      <c r="CW18" s="318" t="str">
        <f t="shared" si="38"/>
        <v/>
      </c>
      <c r="CX18" s="270"/>
      <c r="CY18" s="314"/>
      <c r="CZ18" s="315"/>
      <c r="DA18" s="332"/>
      <c r="DB18" s="317" t="str">
        <f>IF(CY18=0,"",IF(L18+S18+Z18+AG18+AN18+AU18+BB18+BI18+BP18+BW18+CD18+CK18+CR18+CY18&lt;=Consolidação!N21,Consolidação!$H$4,IF(L18+S18+Z18+AG18+AN18+AU18+BB18+BI18+BP18+BW18+CD18+CK18+CR18+CY18&lt;=Consolidação!N21+Consolidação!Q21,Consolidação!$K$4,IF(L18+S18+Z18+AG18+AN18+AU18+BB18+BI18+BP18+BW18+CD18+CK18+CR18+CY18&lt;=Consolidação!N21+Consolidação!Q21+Consolidação!T21,Consolidação!$N$4,IF(L18+S18+Z18+AG18+AN18+AU18+BB18+BI18+BP18+BW18+CD18+CK18+CR18+CY18&lt;=Consolidação!N21+Consolidação!Q21+Consolidação!T21+Consolidação!W21,Consolidação!$Q$4,IF(L18+S18+Z18+AG18+AN18+AU18+BB18+BI18+BP18+BW18+CD18+CK18+CR18+CY18&lt;=Consolidação!N21+Consolidação!Q21+Consolidação!T21+Consolidação!W21+Consolidação!Z21,Consolidação!$T$4,IF(L18+S18+Z18+AG18+AN18+AU18+BB18+BI18+BP18+BW18+CD18+CK18+CR18+CY18&lt;=Consolidação!N21+Consolidação!Q21+Consolidação!T21+Consolidação!W21+Consolidação!Z21+Consolidação!AC21,Consolidação!$W$4,IF(L18+S18+Z18+AG18+AN18+AU18+BB18+BI18+BP18+BW18+CD18+CK18+CR18+CY18&lt;=Consolidação!N21+Consolidação!Q21+Consolidação!T21+Consolidação!W21+Consolidação!Z21+Consolidação!AC21+Consolidação!AF21,Consolidação!$Z$4,IF(L18+S18+Z18+AG18+AN18+AU18+BB18+BI18+BP18+BW18+CD18+CK18+CR18+CY18&lt;=Consolidação!N21+Consolidação!Q21+Consolidação!T21+Consolidação!W21+Consolidação!Z21+Consolidação!AC21+Consolidação!AF21+Consolidação!AI21,Consolidação!$AC$4,IF(L18+S18+Z18+AG18+AN18+AU18+BB18+BI18+BP18+BW18+CD18+CK18+CR18+CY18&lt;=Consolidação!N21+Consolidação!Q21+Consolidação!T21+Consolidação!W21+Consolidação!Z21+Consolidação!AC21+Consolidação!AF21+Consolidação!AI21+Consolidação!AL21,Consolidação!$AF$4,IF(L18+S18+Z18+AG18+AN18+AU18+BB18+BI18+BP18+BW18+CD18+CK18+CR18+CY18&lt;=Consolidação!N21+Consolidação!Q21+Consolidação!T21+Consolidação!W21+Consolidação!Z21+Consolidação!AC21+Consolidação!AF21+Consolidação!AI21+Consolidação!AL21+Consolidação!AO21,Consolidação!$AI$4,IF(L18+S18+Z18+AG18+AN18+AU18+BB18+BI18+BP18+BW18+CD18+CK18+CR18+CY18&lt;=Consolidação!N21+Consolidação!Q21+Consolidação!T21+Consolidação!W21+Consolidação!Z21+Consolidação!AC21+Consolidação!AF21+Consolidação!AI21+Consolidação!AL21+Consolidação!AO21+Consolidação!AR21,Consolidação!$AL$4,IF(L18+S18+Z18+AG18+AN18+AU18+BB18+BI18+BP18+BW18+CD18+CK18+CR18+CY18&lt;=Consolidação!N21+Consolidação!Q21+Consolidação!T21+Consolidação!W21+Consolidação!Z21+Consolidação!AC21+Consolidação!AF21+Consolidação!AI21+Consolidação!AL21+Consolidação!AO21+Consolidação!AR21+Consolidação!AU21,Consolidação!$AO$4,IF(L18+S18+Z18+AG18+AN18+AU18+BB18+BI18+BP18+BW18+CD18+CK18+CR18+CY18&lt;=Consolidação!N21+Consolidação!Q21+Consolidação!T21+Consolidação!W21+Consolidação!Z21+Consolidação!AC21+Consolidação!AF21+Consolidação!AI21+Consolidação!AL21+Consolidação!AO21+Consolidação!AR21+Consolidação!AU21+Consolidação!AX21,Consolidação!$AR$4,IF(L18+S18+Z18+AG18+AN18+AU18+BB18+BI18+BP18+BW18+CD18+CK18+CR18+CY18&lt;=Consolidação!N21+Consolidação!Q21+Consolidação!T21+Consolidação!W21+Consolidação!Z21+Consolidação!AC21+Consolidação!AF21+Consolidação!AI21+Consolidação!AL21+Consolidação!AO21+Consolidação!AR21+Consolidação!AU21+Consolidação!AX21+Consolidação!#REF!,Consolidação!$AU$4,IF(AND((Consolidação!N21+Consolidação!Q21+Consolidação!T21+Consolidação!W21+Consolidação!Z21+Consolidação!AC21+Consolidação!AF21+Consolidação!AI21+Consolidação!AL21+Consolidação!AO21+Consolidação!AR21+Consolidação!AU21+Consolidação!AX21+Consolidação!#REF!)&gt;0,L18+S18+Z18+AG18+AN18+AU18+BB18+BI18+BP18+BW18+CD18+CK18+CR18&lt;Consolidação!N21+Consolidação!Q21+Consolidação!T21+Consolidação!W21+Consolidação!Z21+Consolidação!AC21+Consolidação!AF21+Consolidação!AI21+Consolidação!AL21+Consolidação!AO21+Consolidação!AR21+Consolidação!AU21+Consolidação!AX21+Consolidação!#REF!,L18+S18+Z18+AG18+AN18+AU18+BB18+BI18+BP18+BW18+CD18+CK18+CR18+CY18&gt;Consolidação!N21+Consolidação!Q21+Consolidação!T21+Consolidação!W21+Consolidação!Z21+Consolidação!AC21+Consolidação!AF21+Consolidação!AI21+Consolidação!AL21+Consolidação!AO21+Consolidação!AR21+Consolidação!AU21+Consolidação!AX21+Consolidação!#REF!),"CONSUMO PARCIAL","SEM PREVISÃO"))))))))))))))))</f>
        <v/>
      </c>
      <c r="DC18" s="318" t="str">
        <f t="shared" si="39"/>
        <v/>
      </c>
      <c r="DD18" s="270"/>
      <c r="DE18" s="314"/>
      <c r="DF18" s="315"/>
      <c r="DG18" s="332"/>
      <c r="DH18" s="317" t="str">
        <f>IF(DE18=0,"",IF(R18+Y18+AF18+AM18+AT18+BA18+BH18+BO18+BV18+CC18+CJ18+CQ18+CX18+DE18&lt;=Consolidação!T21,Consolidação!$H$4,IF(R18+Y18+AF18+AM18+AT18+BA18+BH18+BO18+BV18+CC18+CJ18+CQ18+CX18+DE18&lt;=Consolidação!T21+Consolidação!W21,Consolidação!$K$4,IF(R18+Y18+AF18+AM18+AT18+BA18+BH18+BO18+BV18+CC18+CJ18+CQ18+CX18+DE18&lt;=Consolidação!T21+Consolidação!W21+Consolidação!Z21,Consolidação!$N$4,IF(R18+Y18+AF18+AM18+AT18+BA18+BH18+BO18+BV18+CC18+CJ18+CQ18+CX18+DE18&lt;=Consolidação!T21+Consolidação!W21+Consolidação!Z21+Consolidação!AC21,Consolidação!$Q$4,IF(R18+Y18+AF18+AM18+AT18+BA18+BH18+BO18+BV18+CC18+CJ18+CQ18+CX18+DE18&lt;=Consolidação!T21+Consolidação!W21+Consolidação!Z21+Consolidação!AC21+Consolidação!AF21,Consolidação!$T$4,IF(R18+Y18+AF18+AM18+AT18+BA18+BH18+BO18+BV18+CC18+CJ18+CQ18+CX18+DE18&lt;=Consolidação!T21+Consolidação!W21+Consolidação!Z21+Consolidação!AC21+Consolidação!AF21+Consolidação!AI21,Consolidação!$W$4,IF(R18+Y18+AF18+AM18+AT18+BA18+BH18+BO18+BV18+CC18+CJ18+CQ18+CX18+DE18&lt;=Consolidação!T21+Consolidação!W21+Consolidação!Z21+Consolidação!AC21+Consolidação!AF21+Consolidação!AI21+Consolidação!AL21,Consolidação!$Z$4,IF(R18+Y18+AF18+AM18+AT18+BA18+BH18+BO18+BV18+CC18+CJ18+CQ18+CX18+DE18&lt;=Consolidação!T21+Consolidação!W21+Consolidação!Z21+Consolidação!AC21+Consolidação!AF21+Consolidação!AI21+Consolidação!AL21+Consolidação!AO21,Consolidação!$AC$4,IF(R18+Y18+AF18+AM18+AT18+BA18+BH18+BO18+BV18+CC18+CJ18+CQ18+CX18+DE18&lt;=Consolidação!T21+Consolidação!W21+Consolidação!Z21+Consolidação!AC21+Consolidação!AF21+Consolidação!AI21+Consolidação!AL21+Consolidação!AO21+Consolidação!AR21,Consolidação!$AF$4,IF(R18+Y18+AF18+AM18+AT18+BA18+BH18+BO18+BV18+CC18+CJ18+CQ18+CX18+DE18&lt;=Consolidação!T21+Consolidação!W21+Consolidação!Z21+Consolidação!AC21+Consolidação!AF21+Consolidação!AI21+Consolidação!AL21+Consolidação!AO21+Consolidação!AR21+Consolidação!AU21,Consolidação!$AI$4,IF(R18+Y18+AF18+AM18+AT18+BA18+BH18+BO18+BV18+CC18+CJ18+CQ18+CX18+DE18&lt;=Consolidação!T21+Consolidação!W21+Consolidação!Z21+Consolidação!AC21+Consolidação!AF21+Consolidação!AI21+Consolidação!AL21+Consolidação!AO21+Consolidação!AR21+Consolidação!AU21+Consolidação!AX21,Consolidação!$AL$4,IF(R18+Y18+AF18+AM18+AT18+BA18+BH18+BO18+BV18+CC18+CJ18+CQ18+CX18+DE18&lt;=Consolidação!T21+Consolidação!W21+Consolidação!Z21+Consolidação!AC21+Consolidação!AF21+Consolidação!AI21+Consolidação!AL21+Consolidação!AO21+Consolidação!AR21+Consolidação!AU21+Consolidação!AX21+Consolidação!#REF!,Consolidação!$AO$4,IF(R18+Y18+AF18+AM18+AT18+BA18+BH18+BO18+BV18+CC18+CJ18+CQ18+CX18+DE18&lt;=Consolidação!T21+Consolidação!W21+Consolidação!Z21+Consolidação!AC21+Consolidação!AF21+Consolidação!AI21+Consolidação!AL21+Consolidação!AO21+Consolidação!AR21+Consolidação!AU21+Consolidação!AX21+Consolidação!#REF!+Consolidação!BC21,Consolidação!$AR$4,IF(R18+Y18+AF18+AM18+AT18+BA18+BH18+BO18+BV18+CC18+CJ18+CQ18+CX18+DE18&lt;=Consolidação!T21+Consolidação!W21+Consolidação!Z21+Consolidação!AC21+Consolidação!AF21+Consolidação!AI21+Consolidação!AL21+Consolidação!AO21+Consolidação!AR21+Consolidação!AU21+Consolidação!AX21+Consolidação!#REF!+Consolidação!BC21+Consolidação!BF21,Consolidação!$AU$4,IF(AND((Consolidação!T21+Consolidação!W21+Consolidação!Z21+Consolidação!AC21+Consolidação!AF21+Consolidação!AI21+Consolidação!AL21+Consolidação!AO21+Consolidação!AR21+Consolidação!AU21+Consolidação!AX21+Consolidação!#REF!+Consolidação!BC21+Consolidação!BF21)&gt;0,R18+Y18+AF18+AM18+AT18+BA18+BH18+BO18+BV18+CC18+CJ18+CQ18+CX18&lt;Consolidação!T21+Consolidação!W21+Consolidação!Z21+Consolidação!AC21+Consolidação!AF21+Consolidação!AI21+Consolidação!AL21+Consolidação!AO21+Consolidação!AR21+Consolidação!AU21+Consolidação!AX21+Consolidação!#REF!+Consolidação!BC21+Consolidação!BF21,R18+Y18+AF18+AM18+AT18+BA18+BH18+BO18+BV18+CC18+CJ18+CQ18+CX18+DE18&gt;Consolidação!T21+Consolidação!W21+Consolidação!Z21+Consolidação!AC21+Consolidação!AF21+Consolidação!AI21+Consolidação!AL21+Consolidação!AO21+Consolidação!AR21+Consolidação!AU21+Consolidação!AX21+Consolidação!#REF!+Consolidação!BC21+Consolidação!BF21),"CONSUMO PARCIAL","SEM PREVISÃO"))))))))))))))))</f>
        <v/>
      </c>
      <c r="DI18" s="318" t="str">
        <f t="shared" si="40"/>
        <v/>
      </c>
      <c r="DJ18" s="270"/>
      <c r="DK18" s="314"/>
      <c r="DL18" s="315"/>
      <c r="DM18" s="332"/>
      <c r="DN18" s="317" t="str">
        <f>IF(DK18=0,"",IF(X18+AE18+AL18+AS18+AZ18+BG18+BN18+BU18+CB18+CI18+CP18+CW18+DD18+DK18&lt;=Consolidação!Z21,Consolidação!$H$4,IF(X18+AE18+AL18+AS18+AZ18+BG18+BN18+BU18+CB18+CI18+CP18+CW18+DD18+DK18&lt;=Consolidação!Z21+Consolidação!AC21,Consolidação!$K$4,IF(X18+AE18+AL18+AS18+AZ18+BG18+BN18+BU18+CB18+CI18+CP18+CW18+DD18+DK18&lt;=Consolidação!Z21+Consolidação!AC21+Consolidação!AF21,Consolidação!$N$4,IF(X18+AE18+AL18+AS18+AZ18+BG18+BN18+BU18+CB18+CI18+CP18+CW18+DD18+DK18&lt;=Consolidação!Z21+Consolidação!AC21+Consolidação!AF21+Consolidação!AI21,Consolidação!$Q$4,IF(X18+AE18+AL18+AS18+AZ18+BG18+BN18+BU18+CB18+CI18+CP18+CW18+DD18+DK18&lt;=Consolidação!Z21+Consolidação!AC21+Consolidação!AF21+Consolidação!AI21+Consolidação!AL21,Consolidação!$T$4,IF(X18+AE18+AL18+AS18+AZ18+BG18+BN18+BU18+CB18+CI18+CP18+CW18+DD18+DK18&lt;=Consolidação!Z21+Consolidação!AC21+Consolidação!AF21+Consolidação!AI21+Consolidação!AL21+Consolidação!AO21,Consolidação!$W$4,IF(X18+AE18+AL18+AS18+AZ18+BG18+BN18+BU18+CB18+CI18+CP18+CW18+DD18+DK18&lt;=Consolidação!Z21+Consolidação!AC21+Consolidação!AF21+Consolidação!AI21+Consolidação!AL21+Consolidação!AO21+Consolidação!AR21,Consolidação!$Z$4,IF(X18+AE18+AL18+AS18+AZ18+BG18+BN18+BU18+CB18+CI18+CP18+CW18+DD18+DK18&lt;=Consolidação!Z21+Consolidação!AC21+Consolidação!AF21+Consolidação!AI21+Consolidação!AL21+Consolidação!AO21+Consolidação!AR21+Consolidação!AU21,Consolidação!$AC$4,IF(X18+AE18+AL18+AS18+AZ18+BG18+BN18+BU18+CB18+CI18+CP18+CW18+DD18+DK18&lt;=Consolidação!Z21+Consolidação!AC21+Consolidação!AF21+Consolidação!AI21+Consolidação!AL21+Consolidação!AO21+Consolidação!AR21+Consolidação!AU21+Consolidação!AX21,Consolidação!$AF$4,IF(X18+AE18+AL18+AS18+AZ18+BG18+BN18+BU18+CB18+CI18+CP18+CW18+DD18+DK18&lt;=Consolidação!Z21+Consolidação!AC21+Consolidação!AF21+Consolidação!AI21+Consolidação!AL21+Consolidação!AO21+Consolidação!AR21+Consolidação!AU21+Consolidação!AX21+Consolidação!#REF!,Consolidação!$AI$4,IF(X18+AE18+AL18+AS18+AZ18+BG18+BN18+BU18+CB18+CI18+CP18+CW18+DD18+DK18&lt;=Consolidação!Z21+Consolidação!AC21+Consolidação!AF21+Consolidação!AI21+Consolidação!AL21+Consolidação!AO21+Consolidação!AR21+Consolidação!AU21+Consolidação!AX21+Consolidação!#REF!+Consolidação!BC21,Consolidação!$AL$4,IF(X18+AE18+AL18+AS18+AZ18+BG18+BN18+BU18+CB18+CI18+CP18+CW18+DD18+DK18&lt;=Consolidação!Z21+Consolidação!AC21+Consolidação!AF21+Consolidação!AI21+Consolidação!AL21+Consolidação!AO21+Consolidação!AR21+Consolidação!AU21+Consolidação!AX21+Consolidação!#REF!+Consolidação!BC21+Consolidação!BF21,Consolidação!$AO$4,IF(X18+AE18+AL18+AS18+AZ18+BG18+BN18+BU18+CB18+CI18+CP18+CW18+DD18+DK18&lt;=Consolidação!Z21+Consolidação!AC21+Consolidação!AF21+Consolidação!AI21+Consolidação!AL21+Consolidação!AO21+Consolidação!AR21+Consolidação!AU21+Consolidação!AX21+Consolidação!#REF!+Consolidação!BC21+Consolidação!BF21+Consolidação!BI21,Consolidação!$AR$4,IF(X18+AE18+AL18+AS18+AZ18+BG18+BN18+BU18+CB18+CI18+CP18+CW18+DD18+DK18&lt;=Consolidação!Z21+Consolidação!AC21+Consolidação!AF21+Consolidação!AI21+Consolidação!AL21+Consolidação!AO21+Consolidação!AR21+Consolidação!AU21+Consolidação!AX21+Consolidação!#REF!+Consolidação!BC21+Consolidação!BF21+Consolidação!BI21+Consolidação!BL21,Consolidação!$AU$4,IF(AND((Consolidação!Z21+Consolidação!AC21+Consolidação!AF21+Consolidação!AI21+Consolidação!AL21+Consolidação!AO21+Consolidação!AR21+Consolidação!AU21+Consolidação!AX21+Consolidação!#REF!+Consolidação!BC21+Consolidação!BF21+Consolidação!BI21+Consolidação!BL21)&gt;0,X18+AE18+AL18+AS18+AZ18+BG18+BN18+BU18+CB18+CI18+CP18+CW18+DD18&lt;Consolidação!Z21+Consolidação!AC21+Consolidação!AF21+Consolidação!AI21+Consolidação!AL21+Consolidação!AO21+Consolidação!AR21+Consolidação!AU21+Consolidação!AX21+Consolidação!#REF!+Consolidação!BC21+Consolidação!BF21+Consolidação!BI21+Consolidação!BL21,X18+AE18+AL18+AS18+AZ18+BG18+BN18+BU18+CB18+CI18+CP18+CW18+DD18+DK18&gt;Consolidação!Z21+Consolidação!AC21+Consolidação!AF21+Consolidação!AI21+Consolidação!AL21+Consolidação!AO21+Consolidação!AR21+Consolidação!AU21+Consolidação!AX21+Consolidação!#REF!+Consolidação!BC21+Consolidação!BF21+Consolidação!BI21+Consolidação!BL21),"CONSUMO PARCIAL","SEM PREVISÃO"))))))))))))))))</f>
        <v/>
      </c>
      <c r="DO18" s="318" t="str">
        <f t="shared" si="41"/>
        <v/>
      </c>
      <c r="DP18" s="270"/>
      <c r="DQ18" s="314"/>
      <c r="DR18" s="315"/>
      <c r="DS18" s="332"/>
      <c r="DT18" s="317" t="str">
        <f>IF(DQ18=0,"",IF(AD18+AK18+AR18+AY18+BF18+BM18+BT18+CA18+CH18+CO18+CV18+DC18+DJ18+DQ18&lt;=Consolidação!AF21,Consolidação!$H$4,IF(AD18+AK18+AR18+AY18+BF18+BM18+BT18+CA18+CH18+CO18+CV18+DC18+DJ18+DQ18&lt;=Consolidação!AF21+Consolidação!AI21,Consolidação!$K$4,IF(AD18+AK18+AR18+AY18+BF18+BM18+BT18+CA18+CH18+CO18+CV18+DC18+DJ18+DQ18&lt;=Consolidação!AF21+Consolidação!AI21+Consolidação!AL21,Consolidação!$N$4,IF(AD18+AK18+AR18+AY18+BF18+BM18+BT18+CA18+CH18+CO18+CV18+DC18+DJ18+DQ18&lt;=Consolidação!AF21+Consolidação!AI21+Consolidação!AL21+Consolidação!AO21,Consolidação!$Q$4,IF(AD18+AK18+AR18+AY18+BF18+BM18+BT18+CA18+CH18+CO18+CV18+DC18+DJ18+DQ18&lt;=Consolidação!AF21+Consolidação!AI21+Consolidação!AL21+Consolidação!AO21+Consolidação!AR21,Consolidação!$T$4,IF(AD18+AK18+AR18+AY18+BF18+BM18+BT18+CA18+CH18+CO18+CV18+DC18+DJ18+DQ18&lt;=Consolidação!AF21+Consolidação!AI21+Consolidação!AL21+Consolidação!AO21+Consolidação!AR21+Consolidação!AU21,Consolidação!$W$4,IF(AD18+AK18+AR18+AY18+BF18+BM18+BT18+CA18+CH18+CO18+CV18+DC18+DJ18+DQ18&lt;=Consolidação!AF21+Consolidação!AI21+Consolidação!AL21+Consolidação!AO21+Consolidação!AR21+Consolidação!AU21+Consolidação!AX21,Consolidação!$Z$4,IF(AD18+AK18+AR18+AY18+BF18+BM18+BT18+CA18+CH18+CO18+CV18+DC18+DJ18+DQ18&lt;=Consolidação!AF21+Consolidação!AI21+Consolidação!AL21+Consolidação!AO21+Consolidação!AR21+Consolidação!AU21+Consolidação!AX21+Consolidação!#REF!,Consolidação!$AC$4,IF(AD18+AK18+AR18+AY18+BF18+BM18+BT18+CA18+CH18+CO18+CV18+DC18+DJ18+DQ18&lt;=Consolidação!AF21+Consolidação!AI21+Consolidação!AL21+Consolidação!AO21+Consolidação!AR21+Consolidação!AU21+Consolidação!AX21+Consolidação!#REF!+Consolidação!BC21,Consolidação!$AF$4,IF(AD18+AK18+AR18+AY18+BF18+BM18+BT18+CA18+CH18+CO18+CV18+DC18+DJ18+DQ18&lt;=Consolidação!AF21+Consolidação!AI21+Consolidação!AL21+Consolidação!AO21+Consolidação!AR21+Consolidação!AU21+Consolidação!AX21+Consolidação!#REF!+Consolidação!BC21+Consolidação!BF21,Consolidação!$AI$4,IF(AD18+AK18+AR18+AY18+BF18+BM18+BT18+CA18+CH18+CO18+CV18+DC18+DJ18+DQ18&lt;=Consolidação!AF21+Consolidação!AI21+Consolidação!AL21+Consolidação!AO21+Consolidação!AR21+Consolidação!AU21+Consolidação!AX21+Consolidação!#REF!+Consolidação!BC21+Consolidação!BF21+Consolidação!BI21,Consolidação!$AL$4,IF(AD18+AK18+AR18+AY18+BF18+BM18+BT18+CA18+CH18+CO18+CV18+DC18+DJ18+DQ18&lt;=Consolidação!AF21+Consolidação!AI21+Consolidação!AL21+Consolidação!AO21+Consolidação!AR21+Consolidação!AU21+Consolidação!AX21+Consolidação!#REF!+Consolidação!BC21+Consolidação!BF21+Consolidação!BI21+Consolidação!BL21,Consolidação!$AO$4,IF(AD18+AK18+AR18+AY18+BF18+BM18+BT18+CA18+CH18+CO18+CV18+DC18+DJ18+DQ18&lt;=Consolidação!AF21+Consolidação!AI21+Consolidação!AL21+Consolidação!AO21+Consolidação!AR21+Consolidação!AU21+Consolidação!AX21+Consolidação!#REF!+Consolidação!BC21+Consolidação!BF21+Consolidação!BI21+Consolidação!BL21+Consolidação!BO21,Consolidação!$AR$4,IF(AD18+AK18+AR18+AY18+BF18+BM18+BT18+CA18+CH18+CO18+CV18+DC18+DJ18+DQ18&lt;=Consolidação!AF21+Consolidação!AI21+Consolidação!AL21+Consolidação!AO21+Consolidação!AR21+Consolidação!AU21+Consolidação!AX21+Consolidação!#REF!+Consolidação!BC21+Consolidação!BF21+Consolidação!BI21+Consolidação!BL21+Consolidação!BO21+Consolidação!BR21,Consolidação!$AU$4,IF(AND((Consolidação!AF21+Consolidação!AI21+Consolidação!AL21+Consolidação!AO21+Consolidação!AR21+Consolidação!AU21+Consolidação!AX21+Consolidação!#REF!+Consolidação!BC21+Consolidação!BF21+Consolidação!BI21+Consolidação!BL21+Consolidação!BO21+Consolidação!BR21)&gt;0,AD18+AK18+AR18+AY18+BF18+BM18+BT18+CA18+CH18+CO18+CV18+DC18+DJ18&lt;Consolidação!AF21+Consolidação!AI21+Consolidação!AL21+Consolidação!AO21+Consolidação!AR21+Consolidação!AU21+Consolidação!AX21+Consolidação!#REF!+Consolidação!BC21+Consolidação!BF21+Consolidação!BI21+Consolidação!BL21+Consolidação!BO21+Consolidação!BR21,AD18+AK18+AR18+AY18+BF18+BM18+BT18+CA18+CH18+CO18+CV18+DC18+DJ18+DQ18&gt;Consolidação!AF21+Consolidação!AI21+Consolidação!AL21+Consolidação!AO21+Consolidação!AR21+Consolidação!AU21+Consolidação!AX21+Consolidação!#REF!+Consolidação!BC21+Consolidação!BF21+Consolidação!BI21+Consolidação!BL21+Consolidação!BO21+Consolidação!BR21),"CONSUMO PARCIAL","SEM PREVISÃO"))))))))))))))))</f>
        <v/>
      </c>
      <c r="DU18" s="318" t="str">
        <f t="shared" si="42"/>
        <v/>
      </c>
      <c r="DV18" s="270"/>
      <c r="DW18" s="314"/>
      <c r="DX18" s="315"/>
      <c r="DY18" s="332"/>
      <c r="DZ18" s="317" t="str">
        <f>IF(DW18=0,"",IF(AJ18+AQ18+AX18+BE18+BL18+BS18+BZ18+CG18+CN18+CU18+DB18+DI18+DP18+DW18&lt;=Consolidação!AL21,Consolidação!$H$4,IF(AJ18+AQ18+AX18+BE18+BL18+BS18+BZ18+CG18+CN18+CU18+DB18+DI18+DP18+DW18&lt;=Consolidação!AL21+Consolidação!AO21,Consolidação!$K$4,IF(AJ18+AQ18+AX18+BE18+BL18+BS18+BZ18+CG18+CN18+CU18+DB18+DI18+DP18+DW18&lt;=Consolidação!AL21+Consolidação!AO21+Consolidação!AR21,Consolidação!$N$4,IF(AJ18+AQ18+AX18+BE18+BL18+BS18+BZ18+CG18+CN18+CU18+DB18+DI18+DP18+DW18&lt;=Consolidação!AL21+Consolidação!AO21+Consolidação!AR21+Consolidação!AU21,Consolidação!$Q$4,IF(AJ18+AQ18+AX18+BE18+BL18+BS18+BZ18+CG18+CN18+CU18+DB18+DI18+DP18+DW18&lt;=Consolidação!AL21+Consolidação!AO21+Consolidação!AR21+Consolidação!AU21+Consolidação!AX21,Consolidação!$T$4,IF(AJ18+AQ18+AX18+BE18+BL18+BS18+BZ18+CG18+CN18+CU18+DB18+DI18+DP18+DW18&lt;=Consolidação!AL21+Consolidação!AO21+Consolidação!AR21+Consolidação!AU21+Consolidação!AX21+Consolidação!#REF!,Consolidação!$W$4,IF(AJ18+AQ18+AX18+BE18+BL18+BS18+BZ18+CG18+CN18+CU18+DB18+DI18+DP18+DW18&lt;=Consolidação!AL21+Consolidação!AO21+Consolidação!AR21+Consolidação!AU21+Consolidação!AX21+Consolidação!#REF!+Consolidação!BC21,Consolidação!$Z$4,IF(AJ18+AQ18+AX18+BE18+BL18+BS18+BZ18+CG18+CN18+CU18+DB18+DI18+DP18+DW18&lt;=Consolidação!AL21+Consolidação!AO21+Consolidação!AR21+Consolidação!AU21+Consolidação!AX21+Consolidação!#REF!+Consolidação!BC21+Consolidação!BF21,Consolidação!$AC$4,IF(AJ18+AQ18+AX18+BE18+BL18+BS18+BZ18+CG18+CN18+CU18+DB18+DI18+DP18+DW18&lt;=Consolidação!AL21+Consolidação!AO21+Consolidação!AR21+Consolidação!AU21+Consolidação!AX21+Consolidação!#REF!+Consolidação!BC21+Consolidação!BF21+Consolidação!BI21,Consolidação!$AF$4,IF(AJ18+AQ18+AX18+BE18+BL18+BS18+BZ18+CG18+CN18+CU18+DB18+DI18+DP18+DW18&lt;=Consolidação!AL21+Consolidação!AO21+Consolidação!AR21+Consolidação!AU21+Consolidação!AX21+Consolidação!#REF!+Consolidação!BC21+Consolidação!BF21+Consolidação!BI21+Consolidação!BL21,Consolidação!$AI$4,IF(AJ18+AQ18+AX18+BE18+BL18+BS18+BZ18+CG18+CN18+CU18+DB18+DI18+DP18+DW18&lt;=Consolidação!AL21+Consolidação!AO21+Consolidação!AR21+Consolidação!AU21+Consolidação!AX21+Consolidação!#REF!+Consolidação!BC21+Consolidação!BF21+Consolidação!BI21+Consolidação!BL21+Consolidação!BO21,Consolidação!$AL$4,IF(AJ18+AQ18+AX18+BE18+BL18+BS18+BZ18+CG18+CN18+CU18+DB18+DI18+DP18+DW18&lt;=Consolidação!AL21+Consolidação!AO21+Consolidação!AR21+Consolidação!AU21+Consolidação!AX21+Consolidação!#REF!+Consolidação!BC21+Consolidação!BF21+Consolidação!BI21+Consolidação!BL21+Consolidação!BO21+Consolidação!BR21,Consolidação!$AO$4,IF(AJ18+AQ18+AX18+BE18+BL18+BS18+BZ18+CG18+CN18+CU18+DB18+DI18+DP18+DW18&lt;=Consolidação!AL21+Consolidação!AO21+Consolidação!AR21+Consolidação!AU21+Consolidação!AX21+Consolidação!#REF!+Consolidação!BC21+Consolidação!BF21+Consolidação!BI21+Consolidação!BL21+Consolidação!BO21+Consolidação!BR21+Consolidação!BU21,Consolidação!$AR$4,IF(AJ18+AQ18+AX18+BE18+BL18+BS18+BZ18+CG18+CN18+CU18+DB18+DI18+DP18+DW18&lt;=Consolidação!AL21+Consolidação!AO21+Consolidação!AR21+Consolidação!AU21+Consolidação!AX21+Consolidação!#REF!+Consolidação!BC21+Consolidação!BF21+Consolidação!BI21+Consolidação!BL21+Consolidação!BO21+Consolidação!BR21+Consolidação!BU21+Consolidação!BX21,Consolidação!$AU$4,IF(AND((Consolidação!AL21+Consolidação!AO21+Consolidação!AR21+Consolidação!AU21+Consolidação!AX21+Consolidação!#REF!+Consolidação!BC21+Consolidação!BF21+Consolidação!BI21+Consolidação!BL21+Consolidação!BO21+Consolidação!BR21+Consolidação!BU21+Consolidação!BX21)&gt;0,AJ18+AQ18+AX18+BE18+BL18+BS18+BZ18+CG18+CN18+CU18+DB18+DI18+DP18&lt;Consolidação!AL21+Consolidação!AO21+Consolidação!AR21+Consolidação!AU21+Consolidação!AX21+Consolidação!#REF!+Consolidação!BC21+Consolidação!BF21+Consolidação!BI21+Consolidação!BL21+Consolidação!BO21+Consolidação!BR21+Consolidação!BU21+Consolidação!BX21,AJ18+AQ18+AX18+BE18+BL18+BS18+BZ18+CG18+CN18+CU18+DB18+DI18+DP18+DW18&gt;Consolidação!AL21+Consolidação!AO21+Consolidação!AR21+Consolidação!AU21+Consolidação!AX21+Consolidação!#REF!+Consolidação!BC21+Consolidação!BF21+Consolidação!BI21+Consolidação!BL21+Consolidação!BO21+Consolidação!BR21+Consolidação!BU21+Consolidação!BX21),"CONSUMO PARCIAL","SEM PREVISÃO"))))))))))))))))</f>
        <v/>
      </c>
      <c r="EA18" s="318" t="str">
        <f t="shared" si="43"/>
        <v/>
      </c>
      <c r="EB18" s="270"/>
      <c r="EC18" s="314"/>
      <c r="ED18" s="315"/>
      <c r="EE18" s="332"/>
      <c r="EF18" s="317" t="str">
        <f>IF(EC18=0,"",IF(AP18+AW18+BD18+BK18+BR18+BY18+CF18+CM18+CT18+DA18+DH18+DO18+DV18+EC18&lt;=Consolidação!AR21,Consolidação!$H$4,IF(AP18+AW18+BD18+BK18+BR18+BY18+CF18+CM18+CT18+DA18+DH18+DO18+DV18+EC18&lt;=Consolidação!AR21+Consolidação!AU21,Consolidação!$K$4,IF(AP18+AW18+BD18+BK18+BR18+BY18+CF18+CM18+CT18+DA18+DH18+DO18+DV18+EC18&lt;=Consolidação!AR21+Consolidação!AU21+Consolidação!AX21,Consolidação!$N$4,IF(AP18+AW18+BD18+BK18+BR18+BY18+CF18+CM18+CT18+DA18+DH18+DO18+DV18+EC18&lt;=Consolidação!AR21+Consolidação!AU21+Consolidação!AX21+Consolidação!#REF!,Consolidação!$Q$4,IF(AP18+AW18+BD18+BK18+BR18+BY18+CF18+CM18+CT18+DA18+DH18+DO18+DV18+EC18&lt;=Consolidação!AR21+Consolidação!AU21+Consolidação!AX21+Consolidação!#REF!+Consolidação!BC21,Consolidação!$T$4,IF(AP18+AW18+BD18+BK18+BR18+BY18+CF18+CM18+CT18+DA18+DH18+DO18+DV18+EC18&lt;=Consolidação!AR21+Consolidação!AU21+Consolidação!AX21+Consolidação!#REF!+Consolidação!BC21+Consolidação!BF21,Consolidação!$W$4,IF(AP18+AW18+BD18+BK18+BR18+BY18+CF18+CM18+CT18+DA18+DH18+DO18+DV18+EC18&lt;=Consolidação!AR21+Consolidação!AU21+Consolidação!AX21+Consolidação!#REF!+Consolidação!BC21+Consolidação!BF21+Consolidação!BI21,Consolidação!$Z$4,IF(AP18+AW18+BD18+BK18+BR18+BY18+CF18+CM18+CT18+DA18+DH18+DO18+DV18+EC18&lt;=Consolidação!AR21+Consolidação!AU21+Consolidação!AX21+Consolidação!#REF!+Consolidação!BC21+Consolidação!BF21+Consolidação!BI21+Consolidação!BL21,Consolidação!$AC$4,IF(AP18+AW18+BD18+BK18+BR18+BY18+CF18+CM18+CT18+DA18+DH18+DO18+DV18+EC18&lt;=Consolidação!AR21+Consolidação!AU21+Consolidação!AX21+Consolidação!#REF!+Consolidação!BC21+Consolidação!BF21+Consolidação!BI21+Consolidação!BL21+Consolidação!BO21,Consolidação!$AF$4,IF(AP18+AW18+BD18+BK18+BR18+BY18+CF18+CM18+CT18+DA18+DH18+DO18+DV18+EC18&lt;=Consolidação!AR21+Consolidação!AU21+Consolidação!AX21+Consolidação!#REF!+Consolidação!BC21+Consolidação!BF21+Consolidação!BI21+Consolidação!BL21+Consolidação!BO21+Consolidação!BR21,Consolidação!$AI$4,IF(AP18+AW18+BD18+BK18+BR18+BY18+CF18+CM18+CT18+DA18+DH18+DO18+DV18+EC18&lt;=Consolidação!AR21+Consolidação!AU21+Consolidação!AX21+Consolidação!#REF!+Consolidação!BC21+Consolidação!BF21+Consolidação!BI21+Consolidação!BL21+Consolidação!BO21+Consolidação!BR21+Consolidação!BU21,Consolidação!$AL$4,IF(AP18+AW18+BD18+BK18+BR18+BY18+CF18+CM18+CT18+DA18+DH18+DO18+DV18+EC18&lt;=Consolidação!AR21+Consolidação!AU21+Consolidação!AX21+Consolidação!#REF!+Consolidação!BC21+Consolidação!BF21+Consolidação!BI21+Consolidação!BL21+Consolidação!BO21+Consolidação!BR21+Consolidação!BU21+Consolidação!BX21,Consolidação!$AO$4,IF(AP18+AW18+BD18+BK18+BR18+BY18+CF18+CM18+CT18+DA18+DH18+DO18+DV18+EC18&lt;=Consolidação!AR21+Consolidação!AU21+Consolidação!AX21+Consolidação!#REF!+Consolidação!BC21+Consolidação!BF21+Consolidação!BI21+Consolidação!BL21+Consolidação!BO21+Consolidação!BR21+Consolidação!BU21+Consolidação!BX21+Consolidação!CA21,Consolidação!$AR$4,IF(AP18+AW18+BD18+BK18+BR18+BY18+CF18+CM18+CT18+DA18+DH18+DO18+DV18+EC18&lt;=Consolidação!AR21+Consolidação!AU21+Consolidação!AX21+Consolidação!#REF!+Consolidação!BC21+Consolidação!BF21+Consolidação!BI21+Consolidação!BL21+Consolidação!BO21+Consolidação!BR21+Consolidação!BU21+Consolidação!BX21+Consolidação!CA21+Consolidação!CD21,Consolidação!$AU$4,IF(AND((Consolidação!AR21+Consolidação!AU21+Consolidação!AX21+Consolidação!#REF!+Consolidação!BC21+Consolidação!BF21+Consolidação!BI21+Consolidação!BL21+Consolidação!BO21+Consolidação!BR21+Consolidação!BU21+Consolidação!BX21+Consolidação!CA21+Consolidação!CD21)&gt;0,AP18+AW18+BD18+BK18+BR18+BY18+CF18+CM18+CT18+DA18+DH18+DO18+DV18&lt;Consolidação!AR21+Consolidação!AU21+Consolidação!AX21+Consolidação!#REF!+Consolidação!BC21+Consolidação!BF21+Consolidação!BI21+Consolidação!BL21+Consolidação!BO21+Consolidação!BR21+Consolidação!BU21+Consolidação!BX21+Consolidação!CA21+Consolidação!CD21,AP18+AW18+BD18+BK18+BR18+BY18+CF18+CM18+CT18+DA18+DH18+DO18+DV18+EC18&gt;Consolidação!AR21+Consolidação!AU21+Consolidação!AX21+Consolidação!#REF!+Consolidação!BC21+Consolidação!BF21+Consolidação!BI21+Consolidação!BL21+Consolidação!BO21+Consolidação!BR21+Consolidação!BU21+Consolidação!BX21+Consolidação!CA21+Consolidação!CD21),"CONSUMO PARCIAL","SEM PREVISÃO"))))))))))))))))</f>
        <v/>
      </c>
      <c r="EG18" s="318" t="str">
        <f t="shared" si="44"/>
        <v/>
      </c>
      <c r="EH18" s="270"/>
      <c r="EI18" s="314"/>
      <c r="EJ18" s="315"/>
      <c r="EK18" s="332"/>
      <c r="EL18" s="317" t="str">
        <f>IF(EI18=0,"",IF(AV18+BC18+BJ18+BQ18+BX18+CE18+CL18+CS18+CZ18+DG18+DN18+DU18+EB18+EI18&lt;=Consolidação!AX21,Consolidação!$H$4,IF(AV18+BC18+BJ18+BQ18+BX18+CE18+CL18+CS18+CZ18+DG18+DN18+DU18+EB18+EI18&lt;=Consolidação!AX21+Consolidação!#REF!,Consolidação!$K$4,IF(AV18+BC18+BJ18+BQ18+BX18+CE18+CL18+CS18+CZ18+DG18+DN18+DU18+EB18+EI18&lt;=Consolidação!AX21+Consolidação!#REF!+Consolidação!BC21,Consolidação!$N$4,IF(AV18+BC18+BJ18+BQ18+BX18+CE18+CL18+CS18+CZ18+DG18+DN18+DU18+EB18+EI18&lt;=Consolidação!AX21+Consolidação!#REF!+Consolidação!BC21+Consolidação!BF21,Consolidação!$Q$4,IF(AV18+BC18+BJ18+BQ18+BX18+CE18+CL18+CS18+CZ18+DG18+DN18+DU18+EB18+EI18&lt;=Consolidação!AX21+Consolidação!#REF!+Consolidação!BC21+Consolidação!BF21+Consolidação!BI21,Consolidação!$T$4,IF(AV18+BC18+BJ18+BQ18+BX18+CE18+CL18+CS18+CZ18+DG18+DN18+DU18+EB18+EI18&lt;=Consolidação!AX21+Consolidação!#REF!+Consolidação!BC21+Consolidação!BF21+Consolidação!BI21+Consolidação!BL21,Consolidação!$W$4,IF(AV18+BC18+BJ18+BQ18+BX18+CE18+CL18+CS18+CZ18+DG18+DN18+DU18+EB18+EI18&lt;=Consolidação!AX21+Consolidação!#REF!+Consolidação!BC21+Consolidação!BF21+Consolidação!BI21+Consolidação!BL21+Consolidação!BO21,Consolidação!$Z$4,IF(AV18+BC18+BJ18+BQ18+BX18+CE18+CL18+CS18+CZ18+DG18+DN18+DU18+EB18+EI18&lt;=Consolidação!AX21+Consolidação!#REF!+Consolidação!BC21+Consolidação!BF21+Consolidação!BI21+Consolidação!BL21+Consolidação!BO21+Consolidação!BR21,Consolidação!$AC$4,IF(AV18+BC18+BJ18+BQ18+BX18+CE18+CL18+CS18+CZ18+DG18+DN18+DU18+EB18+EI18&lt;=Consolidação!AX21+Consolidação!#REF!+Consolidação!BC21+Consolidação!BF21+Consolidação!BI21+Consolidação!BL21+Consolidação!BO21+Consolidação!BR21+Consolidação!BU21,Consolidação!$AF$4,IF(AV18+BC18+BJ18+BQ18+BX18+CE18+CL18+CS18+CZ18+DG18+DN18+DU18+EB18+EI18&lt;=Consolidação!AX21+Consolidação!#REF!+Consolidação!BC21+Consolidação!BF21+Consolidação!BI21+Consolidação!BL21+Consolidação!BO21+Consolidação!BR21+Consolidação!BU21+Consolidação!BX21,Consolidação!$AI$4,IF(AV18+BC18+BJ18+BQ18+BX18+CE18+CL18+CS18+CZ18+DG18+DN18+DU18+EB18+EI18&lt;=Consolidação!AX21+Consolidação!#REF!+Consolidação!BC21+Consolidação!BF21+Consolidação!BI21+Consolidação!BL21+Consolidação!BO21+Consolidação!BR21+Consolidação!BU21+Consolidação!BX21+Consolidação!CA21,Consolidação!$AL$4,IF(AV18+BC18+BJ18+BQ18+BX18+CE18+CL18+CS18+CZ18+DG18+DN18+DU18+EB18+EI18&lt;=Consolidação!AX21+Consolidação!#REF!+Consolidação!BC21+Consolidação!BF21+Consolidação!BI21+Consolidação!BL21+Consolidação!BO21+Consolidação!BR21+Consolidação!BU21+Consolidação!BX21+Consolidação!CA21+Consolidação!CD21,Consolidação!$AO$4,IF(AV18+BC18+BJ18+BQ18+BX18+CE18+CL18+CS18+CZ18+DG18+DN18+DU18+EB18+EI18&lt;=Consolidação!AX21+Consolidação!#REF!+Consolidação!BC21+Consolidação!BF21+Consolidação!BI21+Consolidação!BL21+Consolidação!BO21+Consolidação!BR21+Consolidação!BU21+Consolidação!BX21+Consolidação!CA21+Consolidação!CD21+Consolidação!CG21,Consolidação!$AR$4,IF(AV18+BC18+BJ18+BQ18+BX18+CE18+CL18+CS18+CZ18+DG18+DN18+DU18+EB18+EI18&lt;=Consolidação!AX21+Consolidação!#REF!+Consolidação!BC21+Consolidação!BF21+Consolidação!BI21+Consolidação!BL21+Consolidação!BO21+Consolidação!BR21+Consolidação!BU21+Consolidação!BX21+Consolidação!CA21+Consolidação!CD21+Consolidação!CG21+Consolidação!CJ21,Consolidação!$AU$4,IF(AND((Consolidação!AX21+Consolidação!#REF!+Consolidação!BC21+Consolidação!BF21+Consolidação!BI21+Consolidação!BL21+Consolidação!BO21+Consolidação!BR21+Consolidação!BU21+Consolidação!BX21+Consolidação!CA21+Consolidação!CD21+Consolidação!CG21+Consolidação!CJ21)&gt;0,AV18+BC18+BJ18+BQ18+BX18+CE18+CL18+CS18+CZ18+DG18+DN18+DU18+EB18&lt;Consolidação!AX21+Consolidação!#REF!+Consolidação!BC21+Consolidação!BF21+Consolidação!BI21+Consolidação!BL21+Consolidação!BO21+Consolidação!BR21+Consolidação!BU21+Consolidação!BX21+Consolidação!CA21+Consolidação!CD21+Consolidação!CG21+Consolidação!CJ21,AV18+BC18+BJ18+BQ18+BX18+CE18+CL18+CS18+CZ18+DG18+DN18+DU18+EB18+EI18&gt;Consolidação!AX21+Consolidação!#REF!+Consolidação!BC21+Consolidação!BF21+Consolidação!BI21+Consolidação!BL21+Consolidação!BO21+Consolidação!BR21+Consolidação!BU21+Consolidação!BX21+Consolidação!CA21+Consolidação!CD21+Consolidação!CG21+Consolidação!CJ21),"CONSUMO PARCIAL","SEM PREVISÃO"))))))))))))))))</f>
        <v/>
      </c>
      <c r="EM18" s="318" t="str">
        <f t="shared" si="45"/>
        <v/>
      </c>
      <c r="EN18" s="270"/>
      <c r="EO18" s="314"/>
      <c r="EP18" s="315"/>
      <c r="EQ18" s="332"/>
      <c r="ER18" s="317" t="str">
        <f>IF(EO18=0,"",IF(BB18+BI18+BP18+BW18+CD18+CK18+CR18+CY18+DF18+DM18+DT18+EA18+EH18+EO18&lt;=Consolidação!BC21,Consolidação!$H$4,IF(BB18+BI18+BP18+BW18+CD18+CK18+CR18+CY18+DF18+DM18+DT18+EA18+EH18+EO18&lt;=Consolidação!BC21+Consolidação!BF21,Consolidação!$K$4,IF(BB18+BI18+BP18+BW18+CD18+CK18+CR18+CY18+DF18+DM18+DT18+EA18+EH18+EO18&lt;=Consolidação!BC21+Consolidação!BF21+Consolidação!BI21,Consolidação!$N$4,IF(BB18+BI18+BP18+BW18+CD18+CK18+CR18+CY18+DF18+DM18+DT18+EA18+EH18+EO18&lt;=Consolidação!BC21+Consolidação!BF21+Consolidação!BI21+Consolidação!BL21,Consolidação!$Q$4,IF(BB18+BI18+BP18+BW18+CD18+CK18+CR18+CY18+DF18+DM18+DT18+EA18+EH18+EO18&lt;=Consolidação!BC21+Consolidação!BF21+Consolidação!BI21+Consolidação!BL21+Consolidação!BO21,Consolidação!$T$4,IF(BB18+BI18+BP18+BW18+CD18+CK18+CR18+CY18+DF18+DM18+DT18+EA18+EH18+EO18&lt;=Consolidação!BC21+Consolidação!BF21+Consolidação!BI21+Consolidação!BL21+Consolidação!BO21+Consolidação!BR21,Consolidação!$W$4,IF(BB18+BI18+BP18+BW18+CD18+CK18+CR18+CY18+DF18+DM18+DT18+EA18+EH18+EO18&lt;=Consolidação!BC21+Consolidação!BF21+Consolidação!BI21+Consolidação!BL21+Consolidação!BO21+Consolidação!BR21+Consolidação!BU21,Consolidação!$Z$4,IF(BB18+BI18+BP18+BW18+CD18+CK18+CR18+CY18+DF18+DM18+DT18+EA18+EH18+EO18&lt;=Consolidação!BC21+Consolidação!BF21+Consolidação!BI21+Consolidação!BL21+Consolidação!BO21+Consolidação!BR21+Consolidação!BU21+Consolidação!BX21,Consolidação!$AC$4,IF(BB18+BI18+BP18+BW18+CD18+CK18+CR18+CY18+DF18+DM18+DT18+EA18+EH18+EO18&lt;=Consolidação!BC21+Consolidação!BF21+Consolidação!BI21+Consolidação!BL21+Consolidação!BO21+Consolidação!BR21+Consolidação!BU21+Consolidação!BX21+Consolidação!CA21,Consolidação!$AF$4,IF(BB18+BI18+BP18+BW18+CD18+CK18+CR18+CY18+DF18+DM18+DT18+EA18+EH18+EO18&lt;=Consolidação!BC21+Consolidação!BF21+Consolidação!BI21+Consolidação!BL21+Consolidação!BO21+Consolidação!BR21+Consolidação!BU21+Consolidação!BX21+Consolidação!CA21+Consolidação!CD21,Consolidação!$AI$4,IF(BB18+BI18+BP18+BW18+CD18+CK18+CR18+CY18+DF18+DM18+DT18+EA18+EH18+EO18&lt;=Consolidação!BC21+Consolidação!BF21+Consolidação!BI21+Consolidação!BL21+Consolidação!BO21+Consolidação!BR21+Consolidação!BU21+Consolidação!BX21+Consolidação!CA21+Consolidação!CD21+Consolidação!CG21,Consolidação!$AL$4,IF(BB18+BI18+BP18+BW18+CD18+CK18+CR18+CY18+DF18+DM18+DT18+EA18+EH18+EO18&lt;=Consolidação!BC21+Consolidação!BF21+Consolidação!BI21+Consolidação!BL21+Consolidação!BO21+Consolidação!BR21+Consolidação!BU21+Consolidação!BX21+Consolidação!CA21+Consolidação!CD21+Consolidação!CG21+Consolidação!CJ21,Consolidação!$AO$4,IF(BB18+BI18+BP18+BW18+CD18+CK18+CR18+CY18+DF18+DM18+DT18+EA18+EH18+EO18&lt;=Consolidação!BC21+Consolidação!BF21+Consolidação!BI21+Consolidação!BL21+Consolidação!BO21+Consolidação!BR21+Consolidação!BU21+Consolidação!BX21+Consolidação!CA21+Consolidação!CD21+Consolidação!CG21+Consolidação!CJ21+Consolidação!CM21,Consolidação!$AR$4,IF(BB18+BI18+BP18+BW18+CD18+CK18+CR18+CY18+DF18+DM18+DT18+EA18+EH18+EO18&lt;=Consolidação!BC21+Consolidação!BF21+Consolidação!BI21+Consolidação!BL21+Consolidação!BO21+Consolidação!BR21+Consolidação!BU21+Consolidação!BX21+Consolidação!CA21+Consolidação!CD21+Consolidação!CG21+Consolidação!CJ21+Consolidação!CM21+Consolidação!CP21,Consolidação!$AU$4,IF(AND((Consolidação!BC21+Consolidação!BF21+Consolidação!BI21+Consolidação!BL21+Consolidação!BO21+Consolidação!BR21+Consolidação!BU21+Consolidação!BX21+Consolidação!CA21+Consolidação!CD21+Consolidação!CG21+Consolidação!CJ21+Consolidação!CM21+Consolidação!CP21)&gt;0,BB18+BI18+BP18+BW18+CD18+CK18+CR18+CY18+DF18+DM18+DT18+EA18+EH18&lt;Consolidação!BC21+Consolidação!BF21+Consolidação!BI21+Consolidação!BL21+Consolidação!BO21+Consolidação!BR21+Consolidação!BU21+Consolidação!BX21+Consolidação!CA21+Consolidação!CD21+Consolidação!CG21+Consolidação!CJ21+Consolidação!CM21+Consolidação!CP21,BB18+BI18+BP18+BW18+CD18+CK18+CR18+CY18+DF18+DM18+DT18+EA18+EH18+EO18&gt;Consolidação!BC21+Consolidação!BF21+Consolidação!BI21+Consolidação!BL21+Consolidação!BO21+Consolidação!BR21+Consolidação!BU21+Consolidação!BX21+Consolidação!CA21+Consolidação!CD21+Consolidação!CG21+Consolidação!CJ21+Consolidação!CM21+Consolidação!CP21),"CONSUMO PARCIAL","SEM PREVISÃO"))))))))))))))))</f>
        <v/>
      </c>
      <c r="ES18" s="318" t="str">
        <f t="shared" si="46"/>
        <v/>
      </c>
      <c r="ET18" s="270"/>
      <c r="EU18" s="314"/>
      <c r="EV18" s="315"/>
      <c r="EW18" s="332"/>
      <c r="EX18" s="317" t="str">
        <f>IF(EU18=0,"",IF(BH18+BO18+BV18+CC18+CJ18+CQ18+CX18+DE18+DL18+DS18+DZ18+EG18+EN18+EU18&lt;=Consolidação!BI21,Consolidação!$H$4,IF(BH18+BO18+BV18+CC18+CJ18+CQ18+CX18+DE18+DL18+DS18+DZ18+EG18+EN18+EU18&lt;=Consolidação!BI21+Consolidação!BL21,Consolidação!$K$4,IF(BH18+BO18+BV18+CC18+CJ18+CQ18+CX18+DE18+DL18+DS18+DZ18+EG18+EN18+EU18&lt;=Consolidação!BI21+Consolidação!BL21+Consolidação!BO21,Consolidação!$N$4,IF(BH18+BO18+BV18+CC18+CJ18+CQ18+CX18+DE18+DL18+DS18+DZ18+EG18+EN18+EU18&lt;=Consolidação!BI21+Consolidação!BL21+Consolidação!BO21+Consolidação!BR21,Consolidação!$Q$4,IF(BH18+BO18+BV18+CC18+CJ18+CQ18+CX18+DE18+DL18+DS18+DZ18+EG18+EN18+EU18&lt;=Consolidação!BI21+Consolidação!BL21+Consolidação!BO21+Consolidação!BR21+Consolidação!BU21,Consolidação!$T$4,IF(BH18+BO18+BV18+CC18+CJ18+CQ18+CX18+DE18+DL18+DS18+DZ18+EG18+EN18+EU18&lt;=Consolidação!BI21+Consolidação!BL21+Consolidação!BO21+Consolidação!BR21+Consolidação!BU21+Consolidação!BX21,Consolidação!$W$4,IF(BH18+BO18+BV18+CC18+CJ18+CQ18+CX18+DE18+DL18+DS18+DZ18+EG18+EN18+EU18&lt;=Consolidação!BI21+Consolidação!BL21+Consolidação!BO21+Consolidação!BR21+Consolidação!BU21+Consolidação!BX21+Consolidação!CA21,Consolidação!$Z$4,IF(BH18+BO18+BV18+CC18+CJ18+CQ18+CX18+DE18+DL18+DS18+DZ18+EG18+EN18+EU18&lt;=Consolidação!BI21+Consolidação!BL21+Consolidação!BO21+Consolidação!BR21+Consolidação!BU21+Consolidação!BX21+Consolidação!CA21+Consolidação!CD21,Consolidação!$AC$4,IF(BH18+BO18+BV18+CC18+CJ18+CQ18+CX18+DE18+DL18+DS18+DZ18+EG18+EN18+EU18&lt;=Consolidação!BI21+Consolidação!BL21+Consolidação!BO21+Consolidação!BR21+Consolidação!BU21+Consolidação!BX21+Consolidação!CA21+Consolidação!CD21+Consolidação!CG21,Consolidação!$AF$4,IF(BH18+BO18+BV18+CC18+CJ18+CQ18+CX18+DE18+DL18+DS18+DZ18+EG18+EN18+EU18&lt;=Consolidação!BI21+Consolidação!BL21+Consolidação!BO21+Consolidação!BR21+Consolidação!BU21+Consolidação!BX21+Consolidação!CA21+Consolidação!CD21+Consolidação!CG21+Consolidação!CJ21,Consolidação!$AI$4,IF(BH18+BO18+BV18+CC18+CJ18+CQ18+CX18+DE18+DL18+DS18+DZ18+EG18+EN18+EU18&lt;=Consolidação!BI21+Consolidação!BL21+Consolidação!BO21+Consolidação!BR21+Consolidação!BU21+Consolidação!BX21+Consolidação!CA21+Consolidação!CD21+Consolidação!CG21+Consolidação!CJ21+Consolidação!CM21,Consolidação!$AL$4,IF(BH18+BO18+BV18+CC18+CJ18+CQ18+CX18+DE18+DL18+DS18+DZ18+EG18+EN18+EU18&lt;=Consolidação!BI21+Consolidação!BL21+Consolidação!BO21+Consolidação!BR21+Consolidação!BU21+Consolidação!BX21+Consolidação!CA21+Consolidação!CD21+Consolidação!CG21+Consolidação!CJ21+Consolidação!CM21+Consolidação!CP21,Consolidação!$AO$4,IF(BH18+BO18+BV18+CC18+CJ18+CQ18+CX18+DE18+DL18+DS18+DZ18+EG18+EN18+EU18&lt;=Consolidação!BI21+Consolidação!BL21+Consolidação!BO21+Consolidação!BR21+Consolidação!BU21+Consolidação!BX21+Consolidação!CA21+Consolidação!CD21+Consolidação!CG21+Consolidação!CJ21+Consolidação!CM21+Consolidação!CP21+Consolidação!CS21,Consolidação!$AR$4,IF(BH18+BO18+BV18+CC18+CJ18+CQ18+CX18+DE18+DL18+DS18+DZ18+EG18+EN18+EU18&lt;=Consolidação!BI21+Consolidação!BL21+Consolidação!BO21+Consolidação!BR21+Consolidação!BU21+Consolidação!BX21+Consolidação!CA21+Consolidação!CD21+Consolidação!CG21+Consolidação!CJ21+Consolidação!CM21+Consolidação!CP21+Consolidação!CS21+Consolidação!CV21,Consolidação!$AU$4,IF(AND((Consolidação!BI21+Consolidação!BL21+Consolidação!BO21+Consolidação!BR21+Consolidação!BU21+Consolidação!BX21+Consolidação!CA21+Consolidação!CD21+Consolidação!CG21+Consolidação!CJ21+Consolidação!CM21+Consolidação!CP21+Consolidação!CS21+Consolidação!CV21)&gt;0,BH18+BO18+BV18+CC18+CJ18+CQ18+CX18+DE18+DL18+DS18+DZ18+EG18+EN18&lt;Consolidação!BI21+Consolidação!BL21+Consolidação!BO21+Consolidação!BR21+Consolidação!BU21+Consolidação!BX21+Consolidação!CA21+Consolidação!CD21+Consolidação!CG21+Consolidação!CJ21+Consolidação!CM21+Consolidação!CP21+Consolidação!CS21+Consolidação!CV21,BH18+BO18+BV18+CC18+CJ18+CQ18+CX18+DE18+DL18+DS18+DZ18+EG18+EN18+EU18&gt;Consolidação!BI21+Consolidação!BL21+Consolidação!BO21+Consolidação!BR21+Consolidação!BU21+Consolidação!BX21+Consolidação!CA21+Consolidação!CD21+Consolidação!CG21+Consolidação!CJ21+Consolidação!CM21+Consolidação!CP21+Consolidação!CS21+Consolidação!CV21),"CONSUMO PARCIAL","SEM PREVISÃO"))))))))))))))))</f>
        <v/>
      </c>
      <c r="EY18" s="318" t="str">
        <f t="shared" si="47"/>
        <v/>
      </c>
      <c r="EZ18" s="270"/>
      <c r="FA18" s="314"/>
      <c r="FB18" s="315"/>
      <c r="FC18" s="332"/>
      <c r="FD18" s="317" t="str">
        <f>IF(FA18=0,"",IF(BN18+BU18+CB18+CI18+CP18+CW18+DD18+DK18+DR18+DY18+EF18+EM18+ET18+FA18&lt;=Consolidação!BO21,Consolidação!$H$4,IF(BN18+BU18+CB18+CI18+CP18+CW18+DD18+DK18+DR18+DY18+EF18+EM18+ET18+FA18&lt;=Consolidação!BO21+Consolidação!BR21,Consolidação!$K$4,IF(BN18+BU18+CB18+CI18+CP18+CW18+DD18+DK18+DR18+DY18+EF18+EM18+ET18+FA18&lt;=Consolidação!BO21+Consolidação!BR21+Consolidação!BU21,Consolidação!$N$4,IF(BN18+BU18+CB18+CI18+CP18+CW18+DD18+DK18+DR18+DY18+EF18+EM18+ET18+FA18&lt;=Consolidação!BO21+Consolidação!BR21+Consolidação!BU21+Consolidação!BX21,Consolidação!$Q$4,IF(BN18+BU18+CB18+CI18+CP18+CW18+DD18+DK18+DR18+DY18+EF18+EM18+ET18+FA18&lt;=Consolidação!BO21+Consolidação!BR21+Consolidação!BU21+Consolidação!BX21+Consolidação!CA21,Consolidação!$T$4,IF(BN18+BU18+CB18+CI18+CP18+CW18+DD18+DK18+DR18+DY18+EF18+EM18+ET18+FA18&lt;=Consolidação!BO21+Consolidação!BR21+Consolidação!BU21+Consolidação!BX21+Consolidação!CA21+Consolidação!CD21,Consolidação!$W$4,IF(BN18+BU18+CB18+CI18+CP18+CW18+DD18+DK18+DR18+DY18+EF18+EM18+ET18+FA18&lt;=Consolidação!BO21+Consolidação!BR21+Consolidação!BU21+Consolidação!BX21+Consolidação!CA21+Consolidação!CD21+Consolidação!CG21,Consolidação!$Z$4,IF(BN18+BU18+CB18+CI18+CP18+CW18+DD18+DK18+DR18+DY18+EF18+EM18+ET18+FA18&lt;=Consolidação!BO21+Consolidação!BR21+Consolidação!BU21+Consolidação!BX21+Consolidação!CA21+Consolidação!CD21+Consolidação!CG21+Consolidação!CJ21,Consolidação!$AC$4,IF(BN18+BU18+CB18+CI18+CP18+CW18+DD18+DK18+DR18+DY18+EF18+EM18+ET18+FA18&lt;=Consolidação!BO21+Consolidação!BR21+Consolidação!BU21+Consolidação!BX21+Consolidação!CA21+Consolidação!CD21+Consolidação!CG21+Consolidação!CJ21+Consolidação!CM21,Consolidação!$AF$4,IF(BN18+BU18+CB18+CI18+CP18+CW18+DD18+DK18+DR18+DY18+EF18+EM18+ET18+FA18&lt;=Consolidação!BO21+Consolidação!BR21+Consolidação!BU21+Consolidação!BX21+Consolidação!CA21+Consolidação!CD21+Consolidação!CG21+Consolidação!CJ21+Consolidação!CM21+Consolidação!CP21,Consolidação!$AI$4,IF(BN18+BU18+CB18+CI18+CP18+CW18+DD18+DK18+DR18+DY18+EF18+EM18+ET18+FA18&lt;=Consolidação!BO21+Consolidação!BR21+Consolidação!BU21+Consolidação!BX21+Consolidação!CA21+Consolidação!CD21+Consolidação!CG21+Consolidação!CJ21+Consolidação!CM21+Consolidação!CP21+Consolidação!CS21,Consolidação!$AL$4,IF(BN18+BU18+CB18+CI18+CP18+CW18+DD18+DK18+DR18+DY18+EF18+EM18+ET18+FA18&lt;=Consolidação!BO21+Consolidação!BR21+Consolidação!BU21+Consolidação!BX21+Consolidação!CA21+Consolidação!CD21+Consolidação!CG21+Consolidação!CJ21+Consolidação!CM21+Consolidação!CP21+Consolidação!CS21+Consolidação!CV21,Consolidação!$AO$4,IF(BN18+BU18+CB18+CI18+CP18+CW18+DD18+DK18+DR18+DY18+EF18+EM18+ET18+FA18&lt;=Consolidação!BO21+Consolidação!BR21+Consolidação!BU21+Consolidação!BX21+Consolidação!CA21+Consolidação!CD21+Consolidação!CG21+Consolidação!CJ21+Consolidação!CM21+Consolidação!CP21+Consolidação!CS21+Consolidação!CV21+Consolidação!CY21,Consolidação!$AR$4,IF(BN18+BU18+CB18+CI18+CP18+CW18+DD18+DK18+DR18+DY18+EF18+EM18+ET18+FA18&lt;=Consolidação!BO21+Consolidação!BR21+Consolidação!BU21+Consolidação!BX21+Consolidação!CA21+Consolidação!CD21+Consolidação!CG21+Consolidação!CJ21+Consolidação!CM21+Consolidação!CP21+Consolidação!CS21+Consolidação!CV21+Consolidação!CY21+Consolidação!DB21,Consolidação!$AU$4,IF(AND((Consolidação!BO21+Consolidação!BR21+Consolidação!BU21+Consolidação!BX21+Consolidação!CA21+Consolidação!CD21+Consolidação!CG21+Consolidação!CJ21+Consolidação!CM21+Consolidação!CP21+Consolidação!CS21+Consolidação!CV21+Consolidação!CY21+Consolidação!DB21)&gt;0,BN18+BU18+CB18+CI18+CP18+CW18+DD18+DK18+DR18+DY18+EF18+EM18+ET18&lt;Consolidação!BO21+Consolidação!BR21+Consolidação!BU21+Consolidação!BX21+Consolidação!CA21+Consolidação!CD21+Consolidação!CG21+Consolidação!CJ21+Consolidação!CM21+Consolidação!CP21+Consolidação!CS21+Consolidação!CV21+Consolidação!CY21+Consolidação!DB21,BN18+BU18+CB18+CI18+CP18+CW18+DD18+DK18+DR18+DY18+EF18+EM18+ET18+FA18&gt;Consolidação!BO21+Consolidação!BR21+Consolidação!BU21+Consolidação!BX21+Consolidação!CA21+Consolidação!CD21+Consolidação!CG21+Consolidação!CJ21+Consolidação!CM21+Consolidação!CP21+Consolidação!CS21+Consolidação!CV21+Consolidação!CY21+Consolidação!DB21),"CONSUMO PARCIAL","SEM PREVISÃO"))))))))))))))))</f>
        <v/>
      </c>
      <c r="FE18" s="318" t="str">
        <f t="shared" si="48"/>
        <v/>
      </c>
      <c r="FF18" s="270"/>
      <c r="FG18" s="314"/>
      <c r="FH18" s="315"/>
      <c r="FI18" s="332"/>
      <c r="FJ18" s="317" t="str">
        <f>IF(FG18=0,"",IF(BT18+CA18+CH18+CO18+CV18+DC18+DJ18+DQ18+DX18+EE18+EL18+ES18+EZ18+FG18&lt;=Consolidação!BU21,Consolidação!$H$4,IF(BT18+CA18+CH18+CO18+CV18+DC18+DJ18+DQ18+DX18+EE18+EL18+ES18+EZ18+FG18&lt;=Consolidação!BU21+Consolidação!BX21,Consolidação!$K$4,IF(BT18+CA18+CH18+CO18+CV18+DC18+DJ18+DQ18+DX18+EE18+EL18+ES18+EZ18+FG18&lt;=Consolidação!BU21+Consolidação!BX21+Consolidação!CA21,Consolidação!$N$4,IF(BT18+CA18+CH18+CO18+CV18+DC18+DJ18+DQ18+DX18+EE18+EL18+ES18+EZ18+FG18&lt;=Consolidação!BU21+Consolidação!BX21+Consolidação!CA21+Consolidação!CD21,Consolidação!$Q$4,IF(BT18+CA18+CH18+CO18+CV18+DC18+DJ18+DQ18+DX18+EE18+EL18+ES18+EZ18+FG18&lt;=Consolidação!BU21+Consolidação!BX21+Consolidação!CA21+Consolidação!CD21+Consolidação!CG21,Consolidação!$T$4,IF(BT18+CA18+CH18+CO18+CV18+DC18+DJ18+DQ18+DX18+EE18+EL18+ES18+EZ18+FG18&lt;=Consolidação!BU21+Consolidação!BX21+Consolidação!CA21+Consolidação!CD21+Consolidação!CG21+Consolidação!CJ21,Consolidação!$W$4,IF(BT18+CA18+CH18+CO18+CV18+DC18+DJ18+DQ18+DX18+EE18+EL18+ES18+EZ18+FG18&lt;=Consolidação!BU21+Consolidação!BX21+Consolidação!CA21+Consolidação!CD21+Consolidação!CG21+Consolidação!CJ21+Consolidação!CM21,Consolidação!$Z$4,IF(BT18+CA18+CH18+CO18+CV18+DC18+DJ18+DQ18+DX18+EE18+EL18+ES18+EZ18+FG18&lt;=Consolidação!BU21+Consolidação!BX21+Consolidação!CA21+Consolidação!CD21+Consolidação!CG21+Consolidação!CJ21+Consolidação!CM21+Consolidação!CP21,Consolidação!$AC$4,IF(BT18+CA18+CH18+CO18+CV18+DC18+DJ18+DQ18+DX18+EE18+EL18+ES18+EZ18+FG18&lt;=Consolidação!BU21+Consolidação!BX21+Consolidação!CA21+Consolidação!CD21+Consolidação!CG21+Consolidação!CJ21+Consolidação!CM21+Consolidação!CP21+Consolidação!CS21,Consolidação!$AF$4,IF(BT18+CA18+CH18+CO18+CV18+DC18+DJ18+DQ18+DX18+EE18+EL18+ES18+EZ18+FG18&lt;=Consolidação!BU21+Consolidação!BX21+Consolidação!CA21+Consolidação!CD21+Consolidação!CG21+Consolidação!CJ21+Consolidação!CM21+Consolidação!CP21+Consolidação!CS21+Consolidação!CV21,Consolidação!$AI$4,IF(BT18+CA18+CH18+CO18+CV18+DC18+DJ18+DQ18+DX18+EE18+EL18+ES18+EZ18+FG18&lt;=Consolidação!BU21+Consolidação!BX21+Consolidação!CA21+Consolidação!CD21+Consolidação!CG21+Consolidação!CJ21+Consolidação!CM21+Consolidação!CP21+Consolidação!CS21+Consolidação!CV21+Consolidação!CY21,Consolidação!$AL$4,IF(BT18+CA18+CH18+CO18+CV18+DC18+DJ18+DQ18+DX18+EE18+EL18+ES18+EZ18+FG18&lt;=Consolidação!BU21+Consolidação!BX21+Consolidação!CA21+Consolidação!CD21+Consolidação!CG21+Consolidação!CJ21+Consolidação!CM21+Consolidação!CP21+Consolidação!CS21+Consolidação!CV21+Consolidação!CY21+Consolidação!DB21,Consolidação!$AO$4,IF(BT18+CA18+CH18+CO18+CV18+DC18+DJ18+DQ18+DX18+EE18+EL18+ES18+EZ18+FG18&lt;=Consolidação!BU21+Consolidação!BX21+Consolidação!CA21+Consolidação!CD21+Consolidação!CG21+Consolidação!CJ21+Consolidação!CM21+Consolidação!CP21+Consolidação!CS21+Consolidação!CV21+Consolidação!CY21+Consolidação!DB21+Consolidação!DE21,Consolidação!$AR$4,IF(BT18+CA18+CH18+CO18+CV18+DC18+DJ18+DQ18+DX18+EE18+EL18+ES18+EZ18+FG18&lt;=Consolidação!BU21+Consolidação!BX21+Consolidação!CA21+Consolidação!CD21+Consolidação!CG21+Consolidação!CJ21+Consolidação!CM21+Consolidação!CP21+Consolidação!CS21+Consolidação!CV21+Consolidação!CY21+Consolidação!DB21+Consolidação!DE21+Consolidação!DH21,Consolidação!$AU$4,IF(AND((Consolidação!BU21+Consolidação!BX21+Consolidação!CA21+Consolidação!CD21+Consolidação!CG21+Consolidação!CJ21+Consolidação!CM21+Consolidação!CP21+Consolidação!CS21+Consolidação!CV21+Consolidação!CY21+Consolidação!DB21+Consolidação!DE21+Consolidação!DH21)&gt;0,BT18+CA18+CH18+CO18+CV18+DC18+DJ18+DQ18+DX18+EE18+EL18+ES18+EZ18&lt;Consolidação!BU21+Consolidação!BX21+Consolidação!CA21+Consolidação!CD21+Consolidação!CG21+Consolidação!CJ21+Consolidação!CM21+Consolidação!CP21+Consolidação!CS21+Consolidação!CV21+Consolidação!CY21+Consolidação!DB21+Consolidação!DE21+Consolidação!DH21,BT18+CA18+CH18+CO18+CV18+DC18+DJ18+DQ18+DX18+EE18+EL18+ES18+EZ18+FG18&gt;Consolidação!BU21+Consolidação!BX21+Consolidação!CA21+Consolidação!CD21+Consolidação!CG21+Consolidação!CJ21+Consolidação!CM21+Consolidação!CP21+Consolidação!CS21+Consolidação!CV21+Consolidação!CY21+Consolidação!DB21+Consolidação!DE21+Consolidação!DH21),"CONSUMO PARCIAL","SEM PREVISÃO"))))))))))))))))</f>
        <v/>
      </c>
      <c r="FK18" s="318" t="str">
        <f t="shared" si="49"/>
        <v/>
      </c>
      <c r="FL18" s="559"/>
      <c r="FM18" s="550"/>
      <c r="FN18" s="550"/>
      <c r="FO18" s="550"/>
      <c r="FP18" s="550"/>
      <c r="FQ18" s="576"/>
      <c r="FR18" s="569"/>
      <c r="FS18" s="550"/>
      <c r="FT18" s="550"/>
      <c r="FU18" s="550"/>
      <c r="FV18" s="550"/>
      <c r="FW18" s="550"/>
      <c r="FX18" s="545" t="str">
        <f>IF((Consolidação!C21+Consolidação!E21)=(F18+M18+T18+AA18+AH18+AO18+AV18+BC18+BJ18+BQ18+BX18+CE18+CL18+CS18),"ATUALIZADO","DESATUALIZADO")</f>
        <v>DESATUALIZADO</v>
      </c>
    </row>
    <row r="19" spans="1:180" x14ac:dyDescent="0.3">
      <c r="A19" s="313">
        <v>2068</v>
      </c>
      <c r="B19" s="634"/>
      <c r="C19" s="324" t="s">
        <v>1</v>
      </c>
      <c r="D19" s="321"/>
      <c r="E19" s="270">
        <v>19413</v>
      </c>
      <c r="F19" s="314">
        <v>130.0975</v>
      </c>
      <c r="G19" s="315"/>
      <c r="H19" s="316">
        <v>45490</v>
      </c>
      <c r="I19" s="317">
        <f>IF(F19=0,"",IF(F19&lt;=Consolidação!H22,Consolidação!H$4,IF(F19&lt;=Consolidação!H22+Consolidação!K22,Consolidação!K$4,IF(F19&lt;=Consolidação!H22+Consolidação!K22+Consolidação!N22,Consolidação!N$4,IF(F19&lt;=Consolidação!H22+Consolidação!K22+Consolidação!N22+Consolidação!Q22,Consolidação!Q$4,IF(F19&lt;=Consolidação!H22+Consolidação!K22+Consolidação!N22+Consolidação!Q22+Consolidação!T22,Consolidação!T$4,IF(F19&lt;=Consolidação!H22+Consolidação!K22+Consolidação!N22+Consolidação!Q22+Consolidação!T22+Consolidação!W22,Consolidação!W$4,IF(F19&lt;=Consolidação!H22+Consolidação!K22+Consolidação!N22+Consolidação!Q22+Consolidação!T22+Consolidação!W22+Consolidação!Z22,Consolidação!Z$4,IF(F19&lt;=Consolidação!H22+Consolidação!K22+Consolidação!N22+Consolidação!Q22+Consolidação!T22+Consolidação!W22+Consolidação!Z22+Consolidação!AC22,Consolidação!AC$4,IF(F19&lt;=Consolidação!H22+Consolidação!K22+Consolidação!N22+Consolidação!Q22+Consolidação!T22+Consolidação!W22+Consolidação!Z22+Consolidação!AC22+Consolidação!AF22,Consolidação!AF$4,IF(F19&lt;=Consolidação!H22+Consolidação!K22+Consolidação!N22+Consolidação!Q22+Consolidação!T22+Consolidação!W22+Consolidação!Z22+Consolidação!AC22+Consolidação!AF22+Consolidação!AI22,Consolidação!AI$4,IF(F19&lt;=Consolidação!H22+Consolidação!K22+Consolidação!N22+Consolidação!Q22+Consolidação!T22+Consolidação!W22+Consolidação!Z22+Consolidação!AC22+Consolidação!AF22+Consolidação!AI22+Consolidação!AL22,Consolidação!AL$4,IF(F19&lt;=Consolidação!H22+Consolidação!K22+Consolidação!N22+Consolidação!Q22+Consolidação!T22+Consolidação!W22+Consolidação!Z22+Consolidação!AC22+Consolidação!AF22+Consolidação!AI22+Consolidação!AL22+Consolidação!AO22,Consolidação!AO$4,IF(F19&lt;=Consolidação!H22+Consolidação!K22+Consolidação!N22+Consolidação!Q22+Consolidação!T22+Consolidação!W22+Consolidação!Z22+Consolidação!AC22+Consolidação!AF22+Consolidação!AI22+Consolidação!AL22+Consolidação!AO22+Consolidação!AR22,Consolidação!AR$4,IF(F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>45413</v>
      </c>
      <c r="J19" s="318" t="str">
        <f t="shared" si="25"/>
        <v>û</v>
      </c>
      <c r="K19" s="312"/>
      <c r="L19" s="270">
        <v>19455</v>
      </c>
      <c r="M19" s="314">
        <v>105</v>
      </c>
      <c r="N19" s="315"/>
      <c r="O19" s="316">
        <v>46356</v>
      </c>
      <c r="P19" s="317" t="str">
        <f>IF(M19=0,"",IF(F19+M19&lt;=Consolidação!H22,Consolidação!$H$4,IF(F19+M19&lt;=Consolidação!H22+Consolidação!K22,Consolidação!$K$4,IF(F19+M19&lt;=Consolidação!H22+Consolidação!K22+Consolidação!N22,Consolidação!$N$4,IF(F19+M19&lt;=Consolidação!H22+Consolidação!K22+Consolidação!N22+Consolidação!Q22,Consolidação!$Q$4,IF(F19+M19&lt;=Consolidação!H22+Consolidação!K22+Consolidação!N22+Consolidação!Q22+Consolidação!T22,Consolidação!$T$4,IF(F19+M19&lt;=Consolidação!H22+Consolidação!K22+Consolidação!N22+Consolidação!Q22+Consolidação!T22+Consolidação!W22,Consolidação!$W$4,IF(F19+M19&lt;=Consolidação!H22+Consolidação!K22+Consolidação!N22+Consolidação!Q22+Consolidação!T22+Consolidação!W22+Consolidação!Z22,Consolidação!$Z$4,IF(F19+M19&lt;=Consolidação!H22+Consolidação!K22+Consolidação!N22+Consolidação!Q22+Consolidação!T22+Consolidação!W22+Consolidação!Z22+Consolidação!AC22,Consolidação!$AC$4,IF(F19+M19&lt;=Consolidação!H22+Consolidação!K22+Consolidação!N22+Consolidação!Q22+Consolidação!T22+Consolidação!W22+Consolidação!Z22+Consolidação!AC22+Consolidação!AF22,Consolidação!$AF$4,IF(F19+M19&lt;=Consolidação!H22+Consolidação!K22+Consolidação!N22+Consolidação!Q22+Consolidação!T22+Consolidação!W22+Consolidação!Z22+Consolidação!AC22+Consolidação!AF22+Consolidação!AI22,Consolidação!$AI$4,IF(F19+M19&lt;=Consolidação!H22+Consolidação!K22+Consolidação!N22+Consolidação!Q22+Consolidação!T22+Consolidação!W22+Consolidação!Z22+Consolidação!AC22+Consolidação!AF22+Consolidação!AI22+Consolidação!AL22,Consolidação!$AL$4,IF(F19+M19&lt;=Consolidação!H22+Consolidação!K22+Consolidação!N22+Consolidação!Q22+Consolidação!T22+Consolidação!W22+Consolidação!Z22+Consolidação!AC22+Consolidação!AF22+Consolidação!AI22+Consolidação!AL22+Consolidação!AO22,Consolidação!$AO$4,IF(F19+M19&lt;=Consolidação!H22+Consolidação!K22+Consolidação!N22+Consolidação!Q22+Consolidação!T22+Consolidação!W22+Consolidação!Z22+Consolidação!AC22+Consolidação!AF22+Consolidação!AI22+Consolidação!AL22+Consolidação!AO22+Consolidação!AR22,Consolidação!$AR$4,IF(F19+M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>CONSUMO PARCIAL</v>
      </c>
      <c r="Q19" s="318" t="str">
        <f t="shared" si="26"/>
        <v>û</v>
      </c>
      <c r="R19" s="312"/>
      <c r="S19" s="270"/>
      <c r="T19" s="314"/>
      <c r="U19" s="315"/>
      <c r="V19" s="316"/>
      <c r="W19" s="317" t="str">
        <f>IF(T19=0,"",IF(F19+M19+T19&lt;=Consolidação!H22,Consolidação!$H$4,IF(F19+M19+T19&lt;=Consolidação!H22+Consolidação!K22,Consolidação!$K$4,IF(F19+M19+T19&lt;=Consolidação!H22+Consolidação!K22+Consolidação!N22,Consolidação!$N$4,IF(F19+M19+T19&lt;=Consolidação!H22+Consolidação!K22+Consolidação!N22+Consolidação!Q22,Consolidação!$Q$4,IF(F19+M19+T19&lt;=Consolidação!H22+Consolidação!K22+Consolidação!N22+Consolidação!Q22+Consolidação!T22,Consolidação!$T$4,IF(F19+M19+T19&lt;=Consolidação!H22+Consolidação!K22+Consolidação!N22+Consolidação!Q22+Consolidação!T22+Consolidação!W22,Consolidação!$W$4,IF(F19+M19+T19&lt;=Consolidação!H22+Consolidação!K22+Consolidação!N22+Consolidação!Q22+Consolidação!T22+Consolidação!W22+Consolidação!Z22,Consolidação!$Z$4,IF(F19+M19+T19&lt;=Consolidação!H22+Consolidação!K22+Consolidação!N22+Consolidação!Q22+Consolidação!T22+Consolidação!W22+Consolidação!Z22+Consolidação!AC22,Consolidação!$AC$4,IF(F19+M19+T19&lt;=Consolidação!H22+Consolidação!K22+Consolidação!N22+Consolidação!Q22+Consolidação!T22+Consolidação!W22+Consolidação!Z22+Consolidação!AC22+Consolidação!AF22,Consolidação!$AF$4,IF(F19+M19+T19&lt;=Consolidação!H22+Consolidação!K22+Consolidação!N22+Consolidação!Q22+Consolidação!T22+Consolidação!W22+Consolidação!Z22+Consolidação!AC22+Consolidação!AF22+Consolidação!AI22,Consolidação!$AI$4,IF(F19+M19+T19&lt;=Consolidação!H22+Consolidação!K22+Consolidação!N22+Consolidação!Q22+Consolidação!T22+Consolidação!W22+Consolidação!Z22+Consolidação!AC22+Consolidação!AF22+Consolidação!AI22+Consolidação!AL22,Consolidação!$AL$4,IF(F19+M19+T19&lt;=Consolidação!H22+Consolidação!K22+Consolidação!N22+Consolidação!Q22+Consolidação!T22+Consolidação!W22+Consolidação!Z22+Consolidação!AC22+Consolidação!AF22+Consolidação!AI22+Consolidação!AL22+Consolidação!AO22,Consolidação!$AO$4,IF(F19+M19+T19&lt;=Consolidação!H22+Consolidação!K22+Consolidação!N22+Consolidação!Q22+Consolidação!T22+Consolidação!W22+Consolidação!Z22+Consolidação!AC22+Consolidação!AF22+Consolidação!AI22+Consolidação!AL22+Consolidação!AO22+Consolidação!AR22,Consolidação!$AR$4,IF(F19+M19+T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+M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+T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/>
      </c>
      <c r="X19" s="318" t="str">
        <f t="shared" si="27"/>
        <v/>
      </c>
      <c r="Y19" s="312"/>
      <c r="Z19" s="270"/>
      <c r="AA19" s="314"/>
      <c r="AB19" s="315"/>
      <c r="AC19" s="316"/>
      <c r="AD19" s="317" t="str">
        <f>IF(AA19=0,"",IF(F19+M19+T19+AA19&lt;=Consolidação!H22,Consolidação!$H$4,IF(F19+M19+T19+AA19&lt;=Consolidação!H22+Consolidação!K22,Consolidação!$K$4,IF(F19+M19+T19+AA19&lt;=Consolidação!H22+Consolidação!K22+Consolidação!N22,Consolidação!$N$4,IF(F19+M19+T19+AA19&lt;=Consolidação!H22+Consolidação!K22+Consolidação!N22+Consolidação!Q22,Consolidação!$Q$4,IF(F19+M19+T19+AA19&lt;=Consolidação!H22+Consolidação!K22+Consolidação!N22+Consolidação!Q22+Consolidação!T22,Consolidação!$T$4,IF(F19+M19+T19+AA19&lt;=Consolidação!H22+Consolidação!K22+Consolidação!N22+Consolidação!Q22+Consolidação!T22+Consolidação!W22,Consolidação!$W$4,IF(F19+M19+T19+AA19&lt;=Consolidação!H22+Consolidação!K22+Consolidação!N22+Consolidação!Q22+Consolidação!T22+Consolidação!W22+Consolidação!Z22,Consolidação!$Z$4,IF(F19+M19+T19+AA19&lt;=Consolidação!H22+Consolidação!K22+Consolidação!N22+Consolidação!Q22+Consolidação!T22+Consolidação!W22+Consolidação!Z22+Consolidação!AC22,Consolidação!$AC$4,IF(F19+M19+T19+AA19&lt;=Consolidação!H22+Consolidação!K22+Consolidação!N22+Consolidação!Q22+Consolidação!T22+Consolidação!W22+Consolidação!Z22+Consolidação!AC22+Consolidação!AF22,Consolidação!$AF$4,IF(F19+M19+T19+AA19&lt;=Consolidação!H22+Consolidação!K22+Consolidação!N22+Consolidação!Q22+Consolidação!T22+Consolidação!W22+Consolidação!Z22+Consolidação!AC22+Consolidação!AF22+Consolidação!AI22,Consolidação!$AI$4,IF(F19+M19+T19+AA19&lt;=Consolidação!H22+Consolidação!K22+Consolidação!N22+Consolidação!Q22+Consolidação!T22+Consolidação!W22+Consolidação!Z22+Consolidação!AC22+Consolidação!AF22+Consolidação!AI22+Consolidação!AL22,Consolidação!$AL$4,IF(F19+M19+T19+AA19&lt;=Consolidação!H22+Consolidação!K22+Consolidação!N22+Consolidação!Q22+Consolidação!T22+Consolidação!W22+Consolidação!Z22+Consolidação!AC22+Consolidação!AF22+Consolidação!AI22+Consolidação!AL22+Consolidação!AO22,Consolidação!$AO$4,IF(F19+M19+T19+AA19&lt;=Consolidação!H22+Consolidação!K22+Consolidação!N22+Consolidação!Q22+Consolidação!T22+Consolidação!W22+Consolidação!Z22+Consolidação!AC22+Consolidação!AF22+Consolidação!AI22+Consolidação!AL22+Consolidação!AO22+Consolidação!AR22,Consolidação!AR20,IF(F19+M19+T19+AA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+M19+T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+T19+AA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/>
      </c>
      <c r="AE19" s="318" t="str">
        <f t="shared" si="28"/>
        <v/>
      </c>
      <c r="AF19" s="312"/>
      <c r="AG19" s="270"/>
      <c r="AH19" s="314"/>
      <c r="AI19" s="315"/>
      <c r="AJ19" s="316"/>
      <c r="AK19" s="317" t="str">
        <f>IF(AH19=0,"",IF(F19+M19+T19+AA19+AH19&lt;=Consolidação!H22,Consolidação!$H$4,IF(F19+M19+T19+AA19+AH19&lt;=Consolidação!H22+Consolidação!K22,Consolidação!$K$4,IF(F19+M19+T19+AA19+AH19&lt;=Consolidação!H22+Consolidação!K22+Consolidação!N22,Consolidação!$N$4,IF(F19+M19+T19+AA19+AH19&lt;=Consolidação!H22+Consolidação!K22+Consolidação!N22+Consolidação!Q22,Consolidação!$Q$4,IF(F19+M19+T19+AA19+AH19&lt;=Consolidação!H22+Consolidação!K22+Consolidação!N22+Consolidação!Q22+Consolidação!T22,Consolidação!$T$4,IF(F19+M19+T19+AA19+AH19&lt;=Consolidação!H22+Consolidação!K22+Consolidação!N22+Consolidação!Q22+Consolidação!T22+Consolidação!W22,Consolidação!$W$4,IF(F19+M19+T19+AA19+AH19&lt;=Consolidação!H22+Consolidação!K22+Consolidação!N22+Consolidação!Q22+Consolidação!T22+Consolidação!W22+Consolidação!Z22,Consolidação!$Z$4,IF(F19+M19+T19+AA19+AH19&lt;=Consolidação!H22+Consolidação!K22+Consolidação!N22+Consolidação!Q22+Consolidação!T22+Consolidação!W22+Consolidação!Z22+Consolidação!AC22,Consolidação!$AC$4,IF(F19+M19+T19+AA19+AH19&lt;=Consolidação!H22+Consolidação!K22+Consolidação!N22+Consolidação!Q22+Consolidação!T22+Consolidação!W22+Consolidação!Z22+Consolidação!AC22+Consolidação!AF22,Consolidação!$AF$4,IF(F19+M19+T19+AA19+AH19&lt;=Consolidação!H22+Consolidação!K22+Consolidação!N22+Consolidação!Q22+Consolidação!T22+Consolidação!W22+Consolidação!Z22+Consolidação!AC22+Consolidação!AF22+Consolidação!AI22,Consolidação!$AI$4,IF(F19+M19+T19+AA19+AH19&lt;=Consolidação!H22+Consolidação!K22+Consolidação!N22+Consolidação!Q22+Consolidação!T22+Consolidação!W22+Consolidação!Z22+Consolidação!AC22+Consolidação!AF22+Consolidação!AI22+Consolidação!AL22,Consolidação!$AL$4,IF(F19+M19+T19+AA19+AH19&lt;=Consolidação!H22+Consolidação!K22+Consolidação!N22+Consolidação!Q22+Consolidação!T22+Consolidação!W22+Consolidação!Z22+Consolidação!AC22+Consolidação!AF22+Consolidação!AI22+Consolidação!AL22+Consolidação!AO22,Consolidação!$AO$4,IF(F19+M19+T19+AA19+AH19&lt;=Consolidação!H22+Consolidação!K22+Consolidação!N22+Consolidação!Q22+Consolidação!T22+Consolidação!W22+Consolidação!Z22+Consolidação!AC22+Consolidação!AF22+Consolidação!AI22+Consolidação!AL22+Consolidação!AO22+Consolidação!AR22,Consolidação!$AR$4,IF(F19+M19+T19+AA19+AH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+M19+T19+AA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+T19+AA19+AH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/>
      </c>
      <c r="AL19" s="318" t="str">
        <f t="shared" si="29"/>
        <v/>
      </c>
      <c r="AM19" s="312"/>
      <c r="AN19" s="270"/>
      <c r="AO19" s="314"/>
      <c r="AP19" s="315"/>
      <c r="AQ19" s="332"/>
      <c r="AR19" s="317" t="str">
        <f>IF(AO19=0,"",IF(F19+M19+T19+AA19+AH19+AO19&lt;=Consolidação!H22,Consolidação!$H$4,IF(F19+M19+T19+AA19+AH19+AO19&lt;=Consolidação!H22+Consolidação!K22,Consolidação!$K$4,IF(F19+M19+T19+AA19+AH19+AO19&lt;=Consolidação!H22+Consolidação!K22+Consolidação!N22,Consolidação!$N$4,IF(F19+M19+T19+AA19+AH19+AO19&lt;=Consolidação!H22+Consolidação!K22+Consolidação!N22+Consolidação!Q22,Consolidação!$Q$4,IF(F19+M19+T19+AA19+AH19+AO19&lt;=Consolidação!H22+Consolidação!K22+Consolidação!N22+Consolidação!Q22+Consolidação!T22,Consolidação!$T$4,IF(F19+M19+T19+AA19+AH19+AO19&lt;=Consolidação!H22+Consolidação!K22+Consolidação!N22+Consolidação!Q22+Consolidação!T22+Consolidação!W22,Consolidação!$W$4,IF(F19+M19+T19+AA19+AH19+AO19&lt;=Consolidação!H22+Consolidação!K22+Consolidação!N22+Consolidação!Q22+Consolidação!T22+Consolidação!W22+Consolidação!Z22,Consolidação!$Z$4,IF(F19+M19+T19+AA19+AH19+AO19&lt;=Consolidação!H22+Consolidação!K22+Consolidação!N22+Consolidação!Q22+Consolidação!T22+Consolidação!W22+Consolidação!Z22+Consolidação!AC22,Consolidação!$AC$4,IF(F19+M19+T19+AA19+AH19+AO19&lt;=Consolidação!H22+Consolidação!K22+Consolidação!N22+Consolidação!Q22+Consolidação!T22+Consolidação!W22+Consolidação!Z22+Consolidação!AC22+Consolidação!AF22,Consolidação!$AF$4,IF(F19+M19+T19+AA19+AH19+AO19&lt;=Consolidação!H22+Consolidação!K22+Consolidação!N22+Consolidação!Q22+Consolidação!T22+Consolidação!W22+Consolidação!Z22+Consolidação!AC22+Consolidação!AF22+Consolidação!AI22,Consolidação!$AI$4,IF(F19+M19+T19+AA19+AH19+AO19&lt;=Consolidação!H22+Consolidação!K22+Consolidação!N22+Consolidação!Q22+Consolidação!T22+Consolidação!W22+Consolidação!Z22+Consolidação!AC22+Consolidação!AF22+Consolidação!AI22+Consolidação!AL22,Consolidação!$AL$4,IF(F19+M19+T19+AA19+AH19+AO19&lt;=Consolidação!H22+Consolidação!K22+Consolidação!N22+Consolidação!Q22+Consolidação!T22+Consolidação!W22+Consolidação!Z22+Consolidação!AC22+Consolidação!AF22+Consolidação!AI22+Consolidação!AL22+Consolidação!AO22,Consolidação!$AO$4,IF(F19+M19+T19+AA19+AH19+AO19&lt;=Consolidação!H22+Consolidação!K22+Consolidação!N22+Consolidação!Q22+Consolidação!T22+Consolidação!W22+Consolidação!Z22+Consolidação!AC22+Consolidação!AF22+Consolidação!AI22+Consolidação!AL22+Consolidação!AO22+Consolidação!AR22,Consolidação!$AR$4,IF(F19+M19+T19+AA19+AH19+AO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+M19+T19+AA19+AH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+T19+AA19+AH19+AO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/>
      </c>
      <c r="AS19" s="318" t="str">
        <f t="shared" si="30"/>
        <v/>
      </c>
      <c r="AT19" s="312"/>
      <c r="AU19" s="270"/>
      <c r="AV19" s="314"/>
      <c r="AW19" s="315"/>
      <c r="AX19" s="332"/>
      <c r="AY19" s="317" t="str">
        <f>IF(AV19=0,"",IF(F19+M19+T19+AA19+AH19+AO19+AV19&lt;=Consolidação!H22,Consolidação!$H$4,IF(F19+M19+T19+AA19+AH19+AO19+AV19&lt;=Consolidação!H22+Consolidação!K22,Consolidação!$K$4,IF(F19+M19+T19+AA19+AH19+AO19+AV19&lt;=Consolidação!H22+Consolidação!K22+Consolidação!N22,Consolidação!$N$4,IF(F19+M19+T19+AA19+AH19+AO19+AV19&lt;=Consolidação!H22+Consolidação!K22+Consolidação!N22+Consolidação!Q22,Consolidação!$Q$4,IF(F19+M19+T19+AA19+AH19+AO19+AV19&lt;=Consolidação!H22+Consolidação!K22+Consolidação!N22+Consolidação!Q22+Consolidação!T22,Consolidação!$T$4,IF(F19+M19+T19+AA19+AH19+AO19+AV19&lt;=Consolidação!H22+Consolidação!K22+Consolidação!N22+Consolidação!Q22+Consolidação!T22+Consolidação!W22,Consolidação!$W$4,IF(F19+M19+T19+AA19+AH19+AO19+AV19&lt;=Consolidação!H22+Consolidação!K22+Consolidação!N22+Consolidação!Q22+Consolidação!T22+Consolidação!W22+Consolidação!Z22,Consolidação!$Z$4,IF(F19+M19+T19+AA19+AH19+AO19+AV19&lt;=Consolidação!H22+Consolidação!K22+Consolidação!N22+Consolidação!Q22+Consolidação!T22+Consolidação!W22+Consolidação!Z22+Consolidação!AC22,Consolidação!$AC$4,IF(F19+M19+T19+AA19+AH19+AO19+AV19&lt;=Consolidação!H22+Consolidação!K22+Consolidação!N22+Consolidação!Q22+Consolidação!T22+Consolidação!W22+Consolidação!Z22+Consolidação!AC22+Consolidação!AF22,Consolidação!$AF$4,IF(F19+M19+T19+AA19+AH19+AO19+AV19&lt;=Consolidação!H22+Consolidação!K22+Consolidação!N22+Consolidação!Q22+Consolidação!T22+Consolidação!W22+Consolidação!Z22+Consolidação!AC22+Consolidação!AF22+Consolidação!AI22,Consolidação!$AI$4,IF(F19+M19+T19+AA19+AH19+AO19+AV19&lt;=Consolidação!H22+Consolidação!K22+Consolidação!N22+Consolidação!Q22+Consolidação!T22+Consolidação!W22+Consolidação!Z22+Consolidação!AC22+Consolidação!AF22+Consolidação!AI22+Consolidação!AL22,Consolidação!$AL$4,IF(F19+M19+T19+AA19+AH19+AO19+AV19&lt;=Consolidação!H22+Consolidação!K22+Consolidação!N22+Consolidação!Q22+Consolidação!T22+Consolidação!W22+Consolidação!Z22+Consolidação!AC22+Consolidação!AF22+Consolidação!AI22+Consolidação!AL22+Consolidação!AO22,Consolidação!$AO$4,IF(F19+M19+T19+AA19+AH19+AO19+AV19&lt;=Consolidação!H22+Consolidação!K22+Consolidação!N22+Consolidação!Q22+Consolidação!T22+Consolidação!W22+Consolidação!Z22+Consolidação!AC22+Consolidação!AF22+Consolidação!AI22+Consolidação!AL22+Consolidação!AO22+Consolidação!AR22,Consolidação!$AR$4,IF(F19+M19+T19+AA19+AH19+AO19+AV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+M19+T19+AA19+AH19+AO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+T19+AA19+AH19+AO19+AV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/>
      </c>
      <c r="AZ19" s="318" t="str">
        <f t="shared" si="31"/>
        <v/>
      </c>
      <c r="BA19" s="312"/>
      <c r="BB19" s="270"/>
      <c r="BC19" s="314"/>
      <c r="BD19" s="315"/>
      <c r="BE19" s="332"/>
      <c r="BF19" s="317" t="str">
        <f>IF(BC19=0,"",IF(F19+M19+T19+AA19+AH19+AO19+AV19+BC19&lt;=Consolidação!H22,Consolidação!$H$4,IF(F19+M19+T19+AA19+AH19+AO19+AV19+BC19&lt;=Consolidação!H22+Consolidação!K22,Consolidação!$K$4,IF(F19+M19+T19+AA19+AH19+AO19+AV19+BC19&lt;=Consolidação!H22+Consolidação!K22+Consolidação!N22,Consolidação!$N$4,IF(F19+M19+T19+AA19+AH19+AO19+AV19+BC19&lt;=Consolidação!H22+Consolidação!K22+Consolidação!N22+Consolidação!Q22,Consolidação!$Q$4,IF(F19+M19+T19+AA19+AH19+AO19+AV19+BC19&lt;=Consolidação!H22+Consolidação!K22+Consolidação!N22+Consolidação!Q22+Consolidação!T22,Consolidação!$T$4,IF(F19+M19+T19+AA19+AH19+AO19+AV19+BC19&lt;=Consolidação!H22+Consolidação!K22+Consolidação!N22+Consolidação!Q22+Consolidação!T22+Consolidação!W22,Consolidação!$W$4,IF(F19+M19+T19+AA19+AH19+AO19+AV19+BC19&lt;=Consolidação!H22+Consolidação!K22+Consolidação!N22+Consolidação!Q22+Consolidação!T22+Consolidação!W22+Consolidação!Z22,Consolidação!$Z$4,IF(F19+M19+T19+AA19+AH19+AO19+AV19+BC19&lt;=Consolidação!H22+Consolidação!K22+Consolidação!N22+Consolidação!Q22+Consolidação!T22+Consolidação!W22+Consolidação!Z22+Consolidação!AC22,Consolidação!$AC$4,IF(F19+M19+T19+AA19+AH19+AO19+AV19+BC19&lt;=Consolidação!H22+Consolidação!K22+Consolidação!N22+Consolidação!Q22+Consolidação!T22+Consolidação!W22+Consolidação!Z22+Consolidação!AC22+Consolidação!AF22,Consolidação!$AF$4,IF(F19+M19+T19+AA19+AH19+AO19+AV19+BC19&lt;=Consolidação!H22+Consolidação!K22+Consolidação!N22+Consolidação!Q22+Consolidação!T22+Consolidação!W22+Consolidação!Z22+Consolidação!AC22+Consolidação!AF22+Consolidação!AI22,Consolidação!$AI$4,IF(F19+M19+T19+AA19+AH19+AO19+AV19+BC19&lt;=Consolidação!H22+Consolidação!K22+Consolidação!N22+Consolidação!Q22+Consolidação!T22+Consolidação!W22+Consolidação!Z22+Consolidação!AC22+Consolidação!AF22+Consolidação!AI22+Consolidação!AL22,Consolidação!$AL$4,IF(F19+M19+T19+AA19+AH19+AO19+AV19+BC19&lt;=Consolidação!H22+Consolidação!K22+Consolidação!N22+Consolidação!Q22+Consolidação!T22+Consolidação!W22+Consolidação!Z22+Consolidação!AC22+Consolidação!AF22+Consolidação!AI22+Consolidação!AL22+Consolidação!AO22,Consolidação!$AO$4,IF(F19+M19+T19+AA19+AH19+AO19+AV19+BC19&lt;=Consolidação!H22+Consolidação!K22+Consolidação!N22+Consolidação!Q22+Consolidação!T22+Consolidação!W22+Consolidação!Z22+Consolidação!AC22+Consolidação!AF22+Consolidação!AI22+Consolidação!AL22+Consolidação!AO22+Consolidação!AR22,Consolidação!$AR$4,IF(F19+M19+T19+AA19+AH19+AO19+AV19+BC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+M19+T19+AA19+AH19+AO19+AV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+T19+AA19+AH19+AO19+AV19+BC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/>
      </c>
      <c r="BG19" s="318" t="str">
        <f t="shared" si="32"/>
        <v/>
      </c>
      <c r="BH19" s="312"/>
      <c r="BI19" s="270"/>
      <c r="BJ19" s="314"/>
      <c r="BK19" s="315"/>
      <c r="BL19" s="332"/>
      <c r="BM19" s="317" t="str">
        <f>IF(BJ19=0,"",IF(F19+M19+T19+AA19+AH19+AO19+AV19+BC19+BJ19&lt;=Consolidação!H22,Consolidação!$H$4,IF(F19+M19+T19+AA19+AH19+AO19+AV19+BC19+BJ19&lt;=Consolidação!H22+Consolidação!K22,Consolidação!$K$4,IF(F19+M19+T19+AA19+AH19+AO19+AV19+BC19+BJ19&lt;=Consolidação!H22+Consolidação!K22+Consolidação!N22,Consolidação!$N$4,IF(F19+M19+T19+AA19+AH19+AO19+AV19+BC19+BJ19&lt;=Consolidação!H22+Consolidação!K22+Consolidação!N22+Consolidação!Q22,Consolidação!$Q$4,IF(F19+M19+T19+AA19+AH19+AO19+AV19+BC19+BJ19&lt;=Consolidação!H22+Consolidação!K22+Consolidação!N22+Consolidação!Q22+Consolidação!T22,Consolidação!$T$4,IF(F19+M19+T19+AA19+AH19+AO19+AV19+BC19+BJ19&lt;=Consolidação!H22+Consolidação!K22+Consolidação!N22+Consolidação!Q22+Consolidação!T22+Consolidação!W22,Consolidação!$W$4,IF(F19+M19+T19+AA19+AH19+AO19+AV19+BC19+BJ19&lt;=Consolidação!H22+Consolidação!K22+Consolidação!N22+Consolidação!Q22+Consolidação!T22+Consolidação!W22+Consolidação!Z22,Consolidação!$Z$4,IF(F19+M19+T19+AA19+AH19+AO19+AV19+BC19+BJ19&lt;=Consolidação!H22+Consolidação!K22+Consolidação!N22+Consolidação!Q22+Consolidação!T22+Consolidação!W22+Consolidação!Z22+Consolidação!AC22,Consolidação!$AC$4,IF(F19+M19+T19+AA19+AH19+AO19+AV19+BC19+BJ19&lt;=Consolidação!H22+Consolidação!K22+Consolidação!N22+Consolidação!Q22+Consolidação!T22+Consolidação!W22+Consolidação!Z22+Consolidação!AC22+Consolidação!AF22,Consolidação!$AF$4,IF(F19+M19+T19+AA19+AH19+AO19+AV19+BC19+BJ19&lt;=Consolidação!H22+Consolidação!K22+Consolidação!N22+Consolidação!Q22+Consolidação!T22+Consolidação!W22+Consolidação!Z22+Consolidação!AC22+Consolidação!AF22+Consolidação!AI22,Consolidação!$AI$4,IF(F19+M19+T19+AA19+AH19+AO19+AV19+BC19+BJ19&lt;=Consolidação!H22+Consolidação!K22+Consolidação!N22+Consolidação!Q22+Consolidação!T22+Consolidação!W22+Consolidação!Z22+Consolidação!AC22+Consolidação!AF22+Consolidação!AI22+Consolidação!AL22,Consolidação!$AL$4,IF(F19+M19+T19+AA19+AH19+AO19+AV19+BC19+BJ19&lt;=Consolidação!H22+Consolidação!K22+Consolidação!N22+Consolidação!Q22+Consolidação!T22+Consolidação!W22+Consolidação!Z22+Consolidação!AC22+Consolidação!AF22+Consolidação!AI22+Consolidação!AL22+Consolidação!AO22,Consolidação!$AO$4,IF(F19+M19+T19+AA19+AH19+AO19+AV19+BC19+BJ19&lt;=Consolidação!H22+Consolidação!K22+Consolidação!N22+Consolidação!Q22+Consolidação!T22+Consolidação!W22+Consolidação!Z22+Consolidação!AC22+Consolidação!AF22+Consolidação!AI22+Consolidação!AL22+Consolidação!AO22+Consolidação!AR22,Consolidação!$AR$4,IF(F19+M19+T19+AA19+AH19+AO19+AV19+BC19+BJ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+M19+T19+AA19+AH19+AO19+AV19+BC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+T19+AA19+AH19+AO19+AV19+BC19+BJ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/>
      </c>
      <c r="BN19" s="318" t="str">
        <f t="shared" si="33"/>
        <v/>
      </c>
      <c r="BO19" s="312"/>
      <c r="BP19" s="270"/>
      <c r="BQ19" s="314"/>
      <c r="BR19" s="315"/>
      <c r="BS19" s="332"/>
      <c r="BT19" s="317" t="str">
        <f>IF(BQ19=0,"",IF(F19+M19+T19+AA19+AH19+AO19+AV19+BC19+BJ19+BQ19&lt;=Consolidação!H22,Consolidação!$H$4,IF(F19+M19+T19+AA19+AH19+AO19+AV19+BC19+BJ19+BQ19&lt;=Consolidação!H22+Consolidação!K22,Consolidação!$K$4,IF(F19+M19+T19+AA19+AH19+AO19+AV19+BC19+BJ19+BQ19&lt;=Consolidação!H22+Consolidação!K22+Consolidação!N22,Consolidação!$N$4,IF(F19+M19+T19+AA19+AH19+AO19+AV19+BC19+BJ19+BQ19&lt;=Consolidação!H22+Consolidação!K22+Consolidação!N22+Consolidação!Q22,Consolidação!$Q$4,IF(F19+M19+T19+AA19+AH19+AO19+AV19+BC19+BJ19+BQ19&lt;=Consolidação!H22+Consolidação!K22+Consolidação!N22+Consolidação!Q22+Consolidação!T22,Consolidação!$T$4,IF(F19+M19+T19+AA19+AH19+AO19+AV19+BC19+BJ19+BQ19&lt;=Consolidação!H22+Consolidação!K22+Consolidação!N22+Consolidação!Q22+Consolidação!T22+Consolidação!W22,Consolidação!$W$4,IF(F19+M19+T19+AA19+AH19+AO19+AV19+BC19+BJ19+BQ19&lt;=Consolidação!H22+Consolidação!K22+Consolidação!N22+Consolidação!Q22+Consolidação!T22+Consolidação!W22+Consolidação!Z22,Consolidação!$Z$4,IF(F19+M19+T19+AA19+AH19+AO19+AV19+BC19+BJ19+BQ19&lt;=Consolidação!H22+Consolidação!K22+Consolidação!N22+Consolidação!Q22+Consolidação!T22+Consolidação!W22+Consolidação!Z22+Consolidação!AC22,Consolidação!$AC$4,IF(F19+M19+T19+AA19+AH19+AO19+AV19+BC19+BJ19+BQ19&lt;=Consolidação!H22+Consolidação!K22+Consolidação!N22+Consolidação!Q22+Consolidação!T22+Consolidação!W22+Consolidação!Z22+Consolidação!AC22+Consolidação!AF22,Consolidação!$AF$4,IF(F19+M19+T19+AA19+AH19+AO19+AV19+BC19+BJ19+BQ19&lt;=Consolidação!H22+Consolidação!K22+Consolidação!N22+Consolidação!Q22+Consolidação!T22+Consolidação!W22+Consolidação!Z22+Consolidação!AC22+Consolidação!AF22+Consolidação!AI22,Consolidação!$AI$4,IF(F19+M19+T19+AA19+AH19+AO19+AV19+BC19+BJ19+BQ19&lt;=Consolidação!H22+Consolidação!K22+Consolidação!N22+Consolidação!Q22+Consolidação!T22+Consolidação!W22+Consolidação!Z22+Consolidação!AC22+Consolidação!AF22+Consolidação!AI22+Consolidação!AL22,Consolidação!$AL$4,IF(F19+M19+T19+AA19+AH19+AO19+AV19+BC19+BJ19+BQ19&lt;=Consolidação!H22+Consolidação!K22+Consolidação!N22+Consolidação!Q22+Consolidação!T22+Consolidação!W22+Consolidação!Z22+Consolidação!AC22+Consolidação!AF22+Consolidação!AI22+Consolidação!AL22+Consolidação!AO22,Consolidação!$AO$4,IF(F19+M19+T19+AA19+AH19+AO19+AV19+BC19+BJ19+BQ19&lt;=Consolidação!H22+Consolidação!K22+Consolidação!N22+Consolidação!Q22+Consolidação!T22+Consolidação!W22+Consolidação!Z22+Consolidação!AC22+Consolidação!AF22+Consolidação!AI22+Consolidação!AL22+Consolidação!AO22+Consolidação!AR22,Consolidação!$AR$4,IF(F19+M19+T19+AA19+AH19+AO19+AV19+BC19+BJ19+BQ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+M19+T19+AA19+AH19+AO19+AV19+BC19+BJ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+T19+AA19+AH19+AO19+AV19+BC19+BJ19+BQ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/>
      </c>
      <c r="BU19" s="318" t="str">
        <f t="shared" si="34"/>
        <v/>
      </c>
      <c r="BV19" s="312"/>
      <c r="BW19" s="270"/>
      <c r="BX19" s="314"/>
      <c r="BY19" s="315"/>
      <c r="BZ19" s="332"/>
      <c r="CA19" s="317" t="str">
        <f>IF(BX19=0,"",IF(F19+M19+T19+AA19+AH19+AO19+AV19+BC19+BJ19+BQ19+BX19&lt;=Consolidação!H22,Consolidação!$H$4,IF(F19+M19+T19+AA19+AH19+AO19+AV19+BC19+BJ19+BQ19+BX19&lt;=Consolidação!H22+Consolidação!K22,Consolidação!$K$4,IF(F19+M19+T19+AA19+AH19+AO19+AV19+BC19+BJ19+BQ19+BX19&lt;=Consolidação!H22+Consolidação!K22+Consolidação!N22,Consolidação!$N$4,IF(F19+M19+T19+AA19+AH19+AO19+AV19+BC19+BJ19+BQ19+BX19&lt;=Consolidação!H22+Consolidação!K22+Consolidação!N22+Consolidação!Q22,Consolidação!$Q$4,IF(F19+M19+T19+AA19+AH19+AO19+AV19+BC19+BJ19+BQ19+BX19&lt;=Consolidação!H22+Consolidação!K22+Consolidação!N22+Consolidação!Q22+Consolidação!T22,Consolidação!$T$4,IF(F19+M19+T19+AA19+AH19+AO19+AV19+BC19+BJ19+BQ19+BX19&lt;=Consolidação!H22+Consolidação!K22+Consolidação!N22+Consolidação!Q22+Consolidação!T22+Consolidação!W22,Consolidação!$W$4,IF(F19+M19+T19+AA19+AH19+AO19+AV19+BC19+BJ19+BQ19+BX19&lt;=Consolidação!H22+Consolidação!K22+Consolidação!N22+Consolidação!Q22+Consolidação!T22+Consolidação!W22+Consolidação!Z22,Consolidação!$Z$4,IF(F19+M19+T19+AA19+AH19+AO19+AV19+BC19+BJ19+BQ19+BX19&lt;=Consolidação!H22+Consolidação!K22+Consolidação!N22+Consolidação!Q22+Consolidação!T22+Consolidação!W22+Consolidação!Z22+Consolidação!AC22,Consolidação!$AC$4,IF(F19+M19+T19+AA19+AH19+AO19+AV19+BC19+BJ19+BQ19+BX19&lt;=Consolidação!H22+Consolidação!K22+Consolidação!N22+Consolidação!Q22+Consolidação!T22+Consolidação!W22+Consolidação!Z22+Consolidação!AC22+Consolidação!AF22,Consolidação!$AF$4,IF(F19+M19+T19+AA19+AH19+AO19+AV19+BC19+BJ19+BQ19+BX19&lt;=Consolidação!H22+Consolidação!K22+Consolidação!N22+Consolidação!Q22+Consolidação!T22+Consolidação!W22+Consolidação!Z22+Consolidação!AC22+Consolidação!AF22+Consolidação!AI22,Consolidação!$AI$4,IF(F19+M19+T19+AA19+AH19+AO19+AV19+BC19+BJ19+BQ19+BX19&lt;=Consolidação!H22+Consolidação!K22+Consolidação!N22+Consolidação!Q22+Consolidação!T22+Consolidação!W22+Consolidação!Z22+Consolidação!AC22+Consolidação!AF22+Consolidação!AI22+Consolidação!AL22,Consolidação!$AL$4,IF(F19+M19+T19+AA19+AH19+AO19+AV19+BC19+BJ19+BQ19+BX19&lt;=Consolidação!H22+Consolidação!K22+Consolidação!N22+Consolidação!Q22+Consolidação!T22+Consolidação!W22+Consolidação!Z22+Consolidação!AC22+Consolidação!AF22+Consolidação!AI22+Consolidação!AL22+Consolidação!AO22,Consolidação!$AO$4,IF(F19+M19+T19+AA19+AH19+AO19+AV19+BC19+BJ19+BQ19+BX19&lt;=Consolidação!H22+Consolidação!K22+Consolidação!N22+Consolidação!Q22+Consolidação!T22+Consolidação!W22+Consolidação!Z22+Consolidação!AC22+Consolidação!AF22+Consolidação!AI22+Consolidação!AL22+Consolidação!AO22+Consolidação!AR22,Consolidação!$AR$4,IF(F19+M19+T19+AA19+AH19+AO19+AV19+BC19+BJ19+BQ19+BX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+M19+T19+AA19+AH19+AO19+AV19+BC19+BJ19+BQ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+T19+AA19+AH19+AO19+AV19+BC19+BJ19+BQ19+BX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/>
      </c>
      <c r="CB19" s="318" t="str">
        <f t="shared" si="35"/>
        <v/>
      </c>
      <c r="CC19" s="312"/>
      <c r="CD19" s="270"/>
      <c r="CE19" s="314"/>
      <c r="CF19" s="315"/>
      <c r="CG19" s="332"/>
      <c r="CH19" s="317" t="str">
        <f>IF(CE19=0,"",IF(F19+M19+T19+AA19+AH19+AO19+AV19+BC19+BJ19+BQ19+BX19+CE19&lt;=Consolidação!H22,Consolidação!$H$4,IF(F19+M19+T19+AA19+AH19+AO19+AV19+BC19+BJ19+BQ19+BX19+CE19&lt;=Consolidação!H22+Consolidação!K22,Consolidação!$K$4,IF(F19+M19+T19+AA19+AH19+AO19+AV19+BC19+BJ19+BQ19+BX19+CE19&lt;=Consolidação!H22+Consolidação!K22+Consolidação!N22,Consolidação!$N$4,IF(F19+M19+T19+AA19+AH19+AO19+AV19+BC19+BJ19+BQ19+BX19+CE19&lt;=Consolidação!H22+Consolidação!K22+Consolidação!N22+Consolidação!Q22,Consolidação!$Q$4,IF(F19+M19+T19+AA19+AH19+AO19+AV19+BC19+BJ19+BQ19+BX19+CE19&lt;=Consolidação!H22+Consolidação!K22+Consolidação!N22+Consolidação!Q22+Consolidação!T22,Consolidação!$T$4,IF(F19+M19+T19+AA19+AH19+AO19+AV19+BC19+BJ19+BQ19+BX19+CE19&lt;=Consolidação!H22+Consolidação!K22+Consolidação!N22+Consolidação!Q22+Consolidação!T22+Consolidação!W22,Consolidação!$W$4,IF(F19+M19+T19+AA19+AH19+AO19+AV19+BC19+BJ19+BQ19+BX19+CE19&lt;=Consolidação!H22+Consolidação!K22+Consolidação!N22+Consolidação!Q22+Consolidação!T22+Consolidação!W22+Consolidação!Z22,Consolidação!$Z$4,IF(F19+M19+T19+AA19+AH19+AO19+AV19+BC19+BJ19+BQ19+BX19+CE19&lt;=Consolidação!H22+Consolidação!K22+Consolidação!N22+Consolidação!Q22+Consolidação!T22+Consolidação!W22+Consolidação!Z22+Consolidação!AC22,Consolidação!$AC$4,IF(F19+M19+T19+AA19+AH19+AO19+AV19+BC19+BJ19+BQ19+BX19+CE19&lt;=Consolidação!H22+Consolidação!K22+Consolidação!N22+Consolidação!Q22+Consolidação!T22+Consolidação!W22+Consolidação!Z22+Consolidação!AC22+Consolidação!AF22,Consolidação!$AF$4,IF(F19+M19+T19+AA19+AH19+AO19+AV19+BC19+BJ19+BQ19+BX19+CE19&lt;=Consolidação!H22+Consolidação!K22+Consolidação!N22+Consolidação!Q22+Consolidação!T22+Consolidação!W22+Consolidação!Z22+Consolidação!AC22+Consolidação!AF22+Consolidação!AI22,Consolidação!$AI$4,IF(F19+M19+T19+AA19+AH19+AO19+AV19+BC19+BJ19+BQ19+BX19+CE19&lt;=Consolidação!H22+Consolidação!K22+Consolidação!N22+Consolidação!Q22+Consolidação!T22+Consolidação!W22+Consolidação!Z22+Consolidação!AC22+Consolidação!AF22+Consolidação!AI22+Consolidação!AL22,Consolidação!$AL$4,IF(F19+M19+T19+AA19+AH19+AO19+AV19+BC19+BJ19+BQ19+BX19+CE19&lt;=Consolidação!H22+Consolidação!K22+Consolidação!N22+Consolidação!Q22+Consolidação!T22+Consolidação!W22+Consolidação!Z22+Consolidação!AC22+Consolidação!AF22+Consolidação!AI22+Consolidação!AL22+Consolidação!AO22,Consolidação!$AO$4,IF(F19+M19+T19+AA19+AH19+AO19+AV19+BC19+BJ19+BQ19+BX19+CE19&lt;=Consolidação!H22+Consolidação!K22+Consolidação!N22+Consolidação!Q22+Consolidação!T22+Consolidação!W22+Consolidação!Z22+Consolidação!AC22+Consolidação!AF22+Consolidação!AI22+Consolidação!AL22+Consolidação!AO22+Consolidação!AR22,Consolidação!$AR$4,IF(F19+M19+T19+AA19+AH19+AO19+AV19+BC19+BJ19+BQ19+BX19+CE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+M19+T19+AA19+AH19+AO19+AV19+BC19+BJ19+BQ19+BX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+T19+AA19+AH19+AO19+AV19+BC19+BJ19+BQ19+BX19+CE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/>
      </c>
      <c r="CI19" s="318" t="str">
        <f t="shared" si="36"/>
        <v/>
      </c>
      <c r="CJ19" s="312"/>
      <c r="CK19" s="270"/>
      <c r="CL19" s="314"/>
      <c r="CM19" s="315"/>
      <c r="CN19" s="332"/>
      <c r="CO19" s="317" t="str">
        <f>IF(CL19=0,"",IF(F19+M19+T19+AA19+AH19+AO19+AV19+BC19+BJ19+BQ19+BX19+CE19+CL19&lt;=Consolidação!H22,Consolidação!$H$4,IF(F19+M19+T19+AA19+AH19+AO19+AV19+BC19+BJ19+BQ19+BX19+CE19+CL19&lt;=Consolidação!H22+Consolidação!K22,Consolidação!$K$4,IF(F19+M19+T19+AA19+AH19+AO19+AV19+BC19+BJ19+BQ19+BX19+CE19+CL19&lt;=Consolidação!H22+Consolidação!K22+Consolidação!N22,Consolidação!$N$4,IF(F19+M19+T19+AA19+AH19+AO19+AV19+BC19+BJ19+BQ19+BX19+CE19+CL19&lt;=Consolidação!H22+Consolidação!K22+Consolidação!N22+Consolidação!Q22,Consolidação!$Q$4,IF(F19+M19+T19+AA19+AH19+AO19+AV19+BC19+BJ19+BQ19+BX19+CE19+CL19&lt;=Consolidação!H22+Consolidação!K22+Consolidação!N22+Consolidação!Q22+Consolidação!T22,Consolidação!$T$4,IF(F19+M19+T19+AA19+AH19+AO19+AV19+BC19+BJ19+BQ19+BX19+CE19+CL19&lt;=Consolidação!H22+Consolidação!K22+Consolidação!N22+Consolidação!Q22+Consolidação!T22+Consolidação!W22,Consolidação!$W$4,IF(F19+M19+T19+AA19+AH19+AO19+AV19+BC19+BJ19+BQ19+BX19+CE19+CL19&lt;=Consolidação!H22+Consolidação!K22+Consolidação!N22+Consolidação!Q22+Consolidação!T22+Consolidação!W22+Consolidação!Z22,Consolidação!$Z$4,IF(F19+M19+T19+AA19+AH19+AO19+AV19+BC19+BJ19+BQ19+BX19+CE19+CL19&lt;=Consolidação!H22+Consolidação!K22+Consolidação!N22+Consolidação!Q22+Consolidação!T22+Consolidação!W22+Consolidação!Z22+Consolidação!AC22,Consolidação!$AC$4,IF(F19+M19+T19+AA19+AH19+AO19+AV19+BC19+BJ19+BQ19+BX19+CE19+CL19&lt;=Consolidação!H22+Consolidação!K22+Consolidação!N22+Consolidação!Q22+Consolidação!T22+Consolidação!W22+Consolidação!Z22+Consolidação!AC22+Consolidação!AF22,Consolidação!$AF$4,IF(F19+M19+T19+AA19+AH19+AO19+AV19+BC19+BJ19+BQ19+BX19+CE19+CL19&lt;=Consolidação!H22+Consolidação!K22+Consolidação!N22+Consolidação!Q22+Consolidação!T22+Consolidação!W22+Consolidação!Z22+Consolidação!AC22+Consolidação!AF22+Consolidação!AI22,Consolidação!$AI$4,IF(F19+M19+T19+AA19+AH19+AO19+AV19+BC19+BJ19+BQ19+BX19+CE19+CL19&lt;=Consolidação!H22+Consolidação!K22+Consolidação!N22+Consolidação!Q22+Consolidação!T22+Consolidação!W22+Consolidação!Z22+Consolidação!AC22+Consolidação!AF22+Consolidação!AI22+Consolidação!AL22,Consolidação!$AL$4,IF(F19+M19+T19+AA19+AH19+AO19+AV19+BC19+BJ19+BQ19+BX19+CE19+CL19&lt;=Consolidação!H22+Consolidação!K22+Consolidação!N22+Consolidação!Q22+Consolidação!T22+Consolidação!W22+Consolidação!Z22+Consolidação!AC22+Consolidação!AF22+Consolidação!AI22+Consolidação!AL22+Consolidação!AO22,Consolidação!$AO$4,IF(F19+M19+T19+AA19+AH19+AO19+AV19+BC19+BJ19+BQ19+BX19+CE19+CL19&lt;=Consolidação!H22+Consolidação!K22+Consolidação!N22+Consolidação!Q22+Consolidação!T22+Consolidação!W22+Consolidação!Z22+Consolidação!AC22+Consolidação!AF22+Consolidação!AI22+Consolidação!AL22+Consolidação!AO22+Consolidação!AR22,Consolidação!$AR$4,IF(F19+M19+T19+AA19+AH19+AO19+AV19+BC19+BJ19+BQ19+BX19+CE19+CL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+M19+T19+AA19+AH19+AO19+AV19+BC19+BJ19+BQ19+BX19+CE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+T19+AA19+AH19+AO19+AV19+BC19+BJ19+BQ19+BX19+CE19+CL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/>
      </c>
      <c r="CP19" s="318" t="str">
        <f t="shared" si="37"/>
        <v/>
      </c>
      <c r="CQ19" s="312"/>
      <c r="CR19" s="270"/>
      <c r="CS19" s="314"/>
      <c r="CT19" s="315"/>
      <c r="CU19" s="332"/>
      <c r="CV19" s="317" t="str">
        <f>IF(CS19=0,"",IF(F19+M19+T19+AA19+AH19+AO19+AV19+BC19+BJ19+BQ19+BX19+CE19+CL19+CS19&lt;=Consolidação!H22,Consolidação!$H$4,IF(F19+M19+T19+AA19+AH19+AO19+AV19+BC19+BJ19+BQ19+BX19+CE19+CL19+CS19&lt;=Consolidação!H22+Consolidação!K22,Consolidação!$K$4,IF(F19+M19+T19+AA19+AH19+AO19+AV19+BC19+BJ19+BQ19+BX19+CE19+CL19+CS19&lt;=Consolidação!H22+Consolidação!K22+Consolidação!N22,Consolidação!$N$4,IF(F19+M19+T19+AA19+AH19+AO19+AV19+BC19+BJ19+BQ19+BX19+CE19+CL19+CS19&lt;=Consolidação!H22+Consolidação!K22+Consolidação!N22+Consolidação!Q22,Consolidação!$Q$4,IF(F19+M19+T19+AA19+AH19+AO19+AV19+BC19+BJ19+BQ19+BX19+CE19+CL19+CS19&lt;=Consolidação!H22+Consolidação!K22+Consolidação!N22+Consolidação!Q22+Consolidação!T22,Consolidação!$T$4,IF(F19+M19+T19+AA19+AH19+AO19+AV19+BC19+BJ19+BQ19+BX19+CE19+CL19+CS19&lt;=Consolidação!H22+Consolidação!K22+Consolidação!N22+Consolidação!Q22+Consolidação!T22+Consolidação!W22,Consolidação!$W$4,IF(F19+M19+T19+AA19+AH19+AO19+AV19+BC19+BJ19+BQ19+BX19+CE19+CL19+CS19&lt;=Consolidação!H22+Consolidação!K22+Consolidação!N22+Consolidação!Q22+Consolidação!T22+Consolidação!W22+Consolidação!Z22,Consolidação!$Z$4,IF(F19+M19+T19+AA19+AH19+AO19+AV19+BC19+BJ19+BQ19+BX19+CE19+CL19+CS19&lt;=Consolidação!H22+Consolidação!K22+Consolidação!N22+Consolidação!Q22+Consolidação!T22+Consolidação!W22+Consolidação!Z22+Consolidação!AC22,Consolidação!$AC$4,IF(F19+M19+T19+AA19+AH19+AO19+AV19+BC19+BJ19+BQ19+BX19+CE19+CL19+CS19&lt;=Consolidação!H22+Consolidação!K22+Consolidação!N22+Consolidação!Q22+Consolidação!T22+Consolidação!W22+Consolidação!Z22+Consolidação!AC22+Consolidação!AF22,Consolidação!$AF$4,IF(F19+M19+T19+AA19+AH19+AO19+AV19+BC19+BJ19+BQ19+BX19+CE19+CL19+CS19&lt;=Consolidação!H22+Consolidação!K22+Consolidação!N22+Consolidação!Q22+Consolidação!T22+Consolidação!W22+Consolidação!Z22+Consolidação!AC22+Consolidação!AF22+Consolidação!AI22,Consolidação!$AI$4,IF(F19+M19+T19+AA19+AH19+AO19+AV19+BC19+BJ19+BQ19+BX19+CE19+CL19+CS19&lt;=Consolidação!H22+Consolidação!K22+Consolidação!N22+Consolidação!Q22+Consolidação!T22+Consolidação!W22+Consolidação!Z22+Consolidação!AC22+Consolidação!AF22+Consolidação!AI22+Consolidação!AL22,Consolidação!$AL$4,IF(F19+M19+T19+AA19+AH19+AO19+AV19+BC19+BJ19+BQ19+BX19+CE19+CL19+CS19&lt;=Consolidação!H22+Consolidação!K22+Consolidação!N22+Consolidação!Q22+Consolidação!T22+Consolidação!W22+Consolidação!Z22+Consolidação!AC22+Consolidação!AF22+Consolidação!AI22+Consolidação!AL22+Consolidação!AO22,Consolidação!$AO$4,IF(F19+M19+T19+AA19+AH19+AO19+AV19+BC19+BJ19+BQ19+BX19+CE19+CL19+CS19&lt;=Consolidação!H22+Consolidação!K22+Consolidação!N22+Consolidação!Q22+Consolidação!T22+Consolidação!W22+Consolidação!Z22+Consolidação!AC22+Consolidação!AF22+Consolidação!AI22+Consolidação!AL22+Consolidação!AO22+Consolidação!AR22,Consolidação!$AR$4,IF(F19+M19+T19+AA19+AH19+AO19+AV19+BC19+BJ19+BQ19+BX19+CE19+CL19+CS19&lt;=Consolidação!H22+Consolidação!K22+Consolidação!N22+Consolidação!Q22+Consolidação!T22+Consolidação!W22+Consolidação!Z22+Consolidação!AC22+Consolidação!AF22+Consolidação!AI22+Consolidação!AL22+Consolidação!AO22+Consolidação!AR22+Consolidação!AU22,Consolidação!$AU$4,IF(AND((Consolidação!H22+Consolidação!K22+Consolidação!N22+Consolidação!Q22+Consolidação!T22+Consolidação!W22+Consolidação!Z22+Consolidação!AC22+Consolidação!AF22+Consolidação!AI22+Consolidação!AL22+Consolidação!AO22+Consolidação!AR22+Consolidação!AU22)&gt;0,F19+M19+T19+AA19+AH19+AO19+AV19+BC19+BJ19+BQ19+BX19+CE19+CL19&lt;Consolidação!H22+Consolidação!K22+Consolidação!N22+Consolidação!Q22+Consolidação!T22+Consolidação!W22+Consolidação!Z22+Consolidação!AC22+Consolidação!AF22+Consolidação!AI22+Consolidação!AL22+Consolidação!AO22+Consolidação!AR22+Consolidação!AU22,F19+M19+T19+AA19+AH19+AO19+AV19+BC19+BJ19+BQ19+BX19+CE19+CL19+CS19&gt;Consolidação!H22+Consolidação!K22+Consolidação!N22+Consolidação!Q22+Consolidação!T22+Consolidação!W22+Consolidação!Z22+Consolidação!AC22+Consolidação!AF22+Consolidação!AI22+Consolidação!AL22+Consolidação!AO22+Consolidação!AR22+Consolidação!AU22),"CONSUMO PARCIAL","SEM PREVISÃO"))))))))))))))))</f>
        <v/>
      </c>
      <c r="CW19" s="318" t="str">
        <f t="shared" si="38"/>
        <v/>
      </c>
      <c r="CX19" s="270"/>
      <c r="CY19" s="314"/>
      <c r="CZ19" s="315"/>
      <c r="DA19" s="332"/>
      <c r="DB19" s="317" t="str">
        <f>IF(CY19=0,"",IF(L19+S19+Z19+AG19+AN19+AU19+BB19+BI19+BP19+BW19+CD19+CK19+CR19+CY19&lt;=Consolidação!N22,Consolidação!$H$4,IF(L19+S19+Z19+AG19+AN19+AU19+BB19+BI19+BP19+BW19+CD19+CK19+CR19+CY19&lt;=Consolidação!N22+Consolidação!Q22,Consolidação!$K$4,IF(L19+S19+Z19+AG19+AN19+AU19+BB19+BI19+BP19+BW19+CD19+CK19+CR19+CY19&lt;=Consolidação!N22+Consolidação!Q22+Consolidação!T22,Consolidação!$N$4,IF(L19+S19+Z19+AG19+AN19+AU19+BB19+BI19+BP19+BW19+CD19+CK19+CR19+CY19&lt;=Consolidação!N22+Consolidação!Q22+Consolidação!T22+Consolidação!W22,Consolidação!$Q$4,IF(L19+S19+Z19+AG19+AN19+AU19+BB19+BI19+BP19+BW19+CD19+CK19+CR19+CY19&lt;=Consolidação!N22+Consolidação!Q22+Consolidação!T22+Consolidação!W22+Consolidação!Z22,Consolidação!$T$4,IF(L19+S19+Z19+AG19+AN19+AU19+BB19+BI19+BP19+BW19+CD19+CK19+CR19+CY19&lt;=Consolidação!N22+Consolidação!Q22+Consolidação!T22+Consolidação!W22+Consolidação!Z22+Consolidação!AC22,Consolidação!$W$4,IF(L19+S19+Z19+AG19+AN19+AU19+BB19+BI19+BP19+BW19+CD19+CK19+CR19+CY19&lt;=Consolidação!N22+Consolidação!Q22+Consolidação!T22+Consolidação!W22+Consolidação!Z22+Consolidação!AC22+Consolidação!AF22,Consolidação!$Z$4,IF(L19+S19+Z19+AG19+AN19+AU19+BB19+BI19+BP19+BW19+CD19+CK19+CR19+CY19&lt;=Consolidação!N22+Consolidação!Q22+Consolidação!T22+Consolidação!W22+Consolidação!Z22+Consolidação!AC22+Consolidação!AF22+Consolidação!AI22,Consolidação!$AC$4,IF(L19+S19+Z19+AG19+AN19+AU19+BB19+BI19+BP19+BW19+CD19+CK19+CR19+CY19&lt;=Consolidação!N22+Consolidação!Q22+Consolidação!T22+Consolidação!W22+Consolidação!Z22+Consolidação!AC22+Consolidação!AF22+Consolidação!AI22+Consolidação!AL22,Consolidação!$AF$4,IF(L19+S19+Z19+AG19+AN19+AU19+BB19+BI19+BP19+BW19+CD19+CK19+CR19+CY19&lt;=Consolidação!N22+Consolidação!Q22+Consolidação!T22+Consolidação!W22+Consolidação!Z22+Consolidação!AC22+Consolidação!AF22+Consolidação!AI22+Consolidação!AL22+Consolidação!AO22,Consolidação!$AI$4,IF(L19+S19+Z19+AG19+AN19+AU19+BB19+BI19+BP19+BW19+CD19+CK19+CR19+CY19&lt;=Consolidação!N22+Consolidação!Q22+Consolidação!T22+Consolidação!W22+Consolidação!Z22+Consolidação!AC22+Consolidação!AF22+Consolidação!AI22+Consolidação!AL22+Consolidação!AO22+Consolidação!AR22,Consolidação!$AL$4,IF(L19+S19+Z19+AG19+AN19+AU19+BB19+BI19+BP19+BW19+CD19+CK19+CR19+CY19&lt;=Consolidação!N22+Consolidação!Q22+Consolidação!T22+Consolidação!W22+Consolidação!Z22+Consolidação!AC22+Consolidação!AF22+Consolidação!AI22+Consolidação!AL22+Consolidação!AO22+Consolidação!AR22+Consolidação!AU22,Consolidação!$AO$4,IF(L19+S19+Z19+AG19+AN19+AU19+BB19+BI19+BP19+BW19+CD19+CK19+CR19+CY19&lt;=Consolidação!N22+Consolidação!Q22+Consolidação!T22+Consolidação!W22+Consolidação!Z22+Consolidação!AC22+Consolidação!AF22+Consolidação!AI22+Consolidação!AL22+Consolidação!AO22+Consolidação!AR22+Consolidação!AU22+Consolidação!AX22,Consolidação!$AR$4,IF(L19+S19+Z19+AG19+AN19+AU19+BB19+BI19+BP19+BW19+CD19+CK19+CR19+CY19&lt;=Consolidação!N22+Consolidação!Q22+Consolidação!T22+Consolidação!W22+Consolidação!Z22+Consolidação!AC22+Consolidação!AF22+Consolidação!AI22+Consolidação!AL22+Consolidação!AO22+Consolidação!AR22+Consolidação!AU22+Consolidação!AX22+Consolidação!#REF!,Consolidação!$AU$4,IF(AND((Consolidação!N22+Consolidação!Q22+Consolidação!T22+Consolidação!W22+Consolidação!Z22+Consolidação!AC22+Consolidação!AF22+Consolidação!AI22+Consolidação!AL22+Consolidação!AO22+Consolidação!AR22+Consolidação!AU22+Consolidação!AX22+Consolidação!#REF!)&gt;0,L19+S19+Z19+AG19+AN19+AU19+BB19+BI19+BP19+BW19+CD19+CK19+CR19&lt;Consolidação!N22+Consolidação!Q22+Consolidação!T22+Consolidação!W22+Consolidação!Z22+Consolidação!AC22+Consolidação!AF22+Consolidação!AI22+Consolidação!AL22+Consolidação!AO22+Consolidação!AR22+Consolidação!AU22+Consolidação!AX22+Consolidação!#REF!,L19+S19+Z19+AG19+AN19+AU19+BB19+BI19+BP19+BW19+CD19+CK19+CR19+CY19&gt;Consolidação!N22+Consolidação!Q22+Consolidação!T22+Consolidação!W22+Consolidação!Z22+Consolidação!AC22+Consolidação!AF22+Consolidação!AI22+Consolidação!AL22+Consolidação!AO22+Consolidação!AR22+Consolidação!AU22+Consolidação!AX22+Consolidação!#REF!),"CONSUMO PARCIAL","SEM PREVISÃO"))))))))))))))))</f>
        <v/>
      </c>
      <c r="DC19" s="318" t="str">
        <f t="shared" si="39"/>
        <v/>
      </c>
      <c r="DD19" s="270"/>
      <c r="DE19" s="314"/>
      <c r="DF19" s="315"/>
      <c r="DG19" s="332"/>
      <c r="DH19" s="317" t="str">
        <f>IF(DE19=0,"",IF(R19+Y19+AF19+AM19+AT19+BA19+BH19+BO19+BV19+CC19+CJ19+CQ19+CX19+DE19&lt;=Consolidação!T22,Consolidação!$H$4,IF(R19+Y19+AF19+AM19+AT19+BA19+BH19+BO19+BV19+CC19+CJ19+CQ19+CX19+DE19&lt;=Consolidação!T22+Consolidação!W22,Consolidação!$K$4,IF(R19+Y19+AF19+AM19+AT19+BA19+BH19+BO19+BV19+CC19+CJ19+CQ19+CX19+DE19&lt;=Consolidação!T22+Consolidação!W22+Consolidação!Z22,Consolidação!$N$4,IF(R19+Y19+AF19+AM19+AT19+BA19+BH19+BO19+BV19+CC19+CJ19+CQ19+CX19+DE19&lt;=Consolidação!T22+Consolidação!W22+Consolidação!Z22+Consolidação!AC22,Consolidação!$Q$4,IF(R19+Y19+AF19+AM19+AT19+BA19+BH19+BO19+BV19+CC19+CJ19+CQ19+CX19+DE19&lt;=Consolidação!T22+Consolidação!W22+Consolidação!Z22+Consolidação!AC22+Consolidação!AF22,Consolidação!$T$4,IF(R19+Y19+AF19+AM19+AT19+BA19+BH19+BO19+BV19+CC19+CJ19+CQ19+CX19+DE19&lt;=Consolidação!T22+Consolidação!W22+Consolidação!Z22+Consolidação!AC22+Consolidação!AF22+Consolidação!AI22,Consolidação!$W$4,IF(R19+Y19+AF19+AM19+AT19+BA19+BH19+BO19+BV19+CC19+CJ19+CQ19+CX19+DE19&lt;=Consolidação!T22+Consolidação!W22+Consolidação!Z22+Consolidação!AC22+Consolidação!AF22+Consolidação!AI22+Consolidação!AL22,Consolidação!$Z$4,IF(R19+Y19+AF19+AM19+AT19+BA19+BH19+BO19+BV19+CC19+CJ19+CQ19+CX19+DE19&lt;=Consolidação!T22+Consolidação!W22+Consolidação!Z22+Consolidação!AC22+Consolidação!AF22+Consolidação!AI22+Consolidação!AL22+Consolidação!AO22,Consolidação!$AC$4,IF(R19+Y19+AF19+AM19+AT19+BA19+BH19+BO19+BV19+CC19+CJ19+CQ19+CX19+DE19&lt;=Consolidação!T22+Consolidação!W22+Consolidação!Z22+Consolidação!AC22+Consolidação!AF22+Consolidação!AI22+Consolidação!AL22+Consolidação!AO22+Consolidação!AR22,Consolidação!$AF$4,IF(R19+Y19+AF19+AM19+AT19+BA19+BH19+BO19+BV19+CC19+CJ19+CQ19+CX19+DE19&lt;=Consolidação!T22+Consolidação!W22+Consolidação!Z22+Consolidação!AC22+Consolidação!AF22+Consolidação!AI22+Consolidação!AL22+Consolidação!AO22+Consolidação!AR22+Consolidação!AU22,Consolidação!$AI$4,IF(R19+Y19+AF19+AM19+AT19+BA19+BH19+BO19+BV19+CC19+CJ19+CQ19+CX19+DE19&lt;=Consolidação!T22+Consolidação!W22+Consolidação!Z22+Consolidação!AC22+Consolidação!AF22+Consolidação!AI22+Consolidação!AL22+Consolidação!AO22+Consolidação!AR22+Consolidação!AU22+Consolidação!AX22,Consolidação!$AL$4,IF(R19+Y19+AF19+AM19+AT19+BA19+BH19+BO19+BV19+CC19+CJ19+CQ19+CX19+DE19&lt;=Consolidação!T22+Consolidação!W22+Consolidação!Z22+Consolidação!AC22+Consolidação!AF22+Consolidação!AI22+Consolidação!AL22+Consolidação!AO22+Consolidação!AR22+Consolidação!AU22+Consolidação!AX22+Consolidação!#REF!,Consolidação!$AO$4,IF(R19+Y19+AF19+AM19+AT19+BA19+BH19+BO19+BV19+CC19+CJ19+CQ19+CX19+DE19&lt;=Consolidação!T22+Consolidação!W22+Consolidação!Z22+Consolidação!AC22+Consolidação!AF22+Consolidação!AI22+Consolidação!AL22+Consolidação!AO22+Consolidação!AR22+Consolidação!AU22+Consolidação!AX22+Consolidação!#REF!+Consolidação!BC22,Consolidação!$AR$4,IF(R19+Y19+AF19+AM19+AT19+BA19+BH19+BO19+BV19+CC19+CJ19+CQ19+CX19+DE19&lt;=Consolidação!T22+Consolidação!W22+Consolidação!Z22+Consolidação!AC22+Consolidação!AF22+Consolidação!AI22+Consolidação!AL22+Consolidação!AO22+Consolidação!AR22+Consolidação!AU22+Consolidação!AX22+Consolidação!#REF!+Consolidação!BC22+Consolidação!BF22,Consolidação!$AU$4,IF(AND((Consolidação!T22+Consolidação!W22+Consolidação!Z22+Consolidação!AC22+Consolidação!AF22+Consolidação!AI22+Consolidação!AL22+Consolidação!AO22+Consolidação!AR22+Consolidação!AU22+Consolidação!AX22+Consolidação!#REF!+Consolidação!BC22+Consolidação!BF22)&gt;0,R19+Y19+AF19+AM19+AT19+BA19+BH19+BO19+BV19+CC19+CJ19+CQ19+CX19&lt;Consolidação!T22+Consolidação!W22+Consolidação!Z22+Consolidação!AC22+Consolidação!AF22+Consolidação!AI22+Consolidação!AL22+Consolidação!AO22+Consolidação!AR22+Consolidação!AU22+Consolidação!AX22+Consolidação!#REF!+Consolidação!BC22+Consolidação!BF22,R19+Y19+AF19+AM19+AT19+BA19+BH19+BO19+BV19+CC19+CJ19+CQ19+CX19+DE19&gt;Consolidação!T22+Consolidação!W22+Consolidação!Z22+Consolidação!AC22+Consolidação!AF22+Consolidação!AI22+Consolidação!AL22+Consolidação!AO22+Consolidação!AR22+Consolidação!AU22+Consolidação!AX22+Consolidação!#REF!+Consolidação!BC22+Consolidação!BF22),"CONSUMO PARCIAL","SEM PREVISÃO"))))))))))))))))</f>
        <v/>
      </c>
      <c r="DI19" s="318" t="str">
        <f t="shared" si="40"/>
        <v/>
      </c>
      <c r="DJ19" s="270"/>
      <c r="DK19" s="314"/>
      <c r="DL19" s="315"/>
      <c r="DM19" s="332"/>
      <c r="DN19" s="317" t="str">
        <f>IF(DK19=0,"",IF(X19+AE19+AL19+AS19+AZ19+BG19+BN19+BU19+CB19+CI19+CP19+CW19+DD19+DK19&lt;=Consolidação!Z22,Consolidação!$H$4,IF(X19+AE19+AL19+AS19+AZ19+BG19+BN19+BU19+CB19+CI19+CP19+CW19+DD19+DK19&lt;=Consolidação!Z22+Consolidação!AC22,Consolidação!$K$4,IF(X19+AE19+AL19+AS19+AZ19+BG19+BN19+BU19+CB19+CI19+CP19+CW19+DD19+DK19&lt;=Consolidação!Z22+Consolidação!AC22+Consolidação!AF22,Consolidação!$N$4,IF(X19+AE19+AL19+AS19+AZ19+BG19+BN19+BU19+CB19+CI19+CP19+CW19+DD19+DK19&lt;=Consolidação!Z22+Consolidação!AC22+Consolidação!AF22+Consolidação!AI22,Consolidação!$Q$4,IF(X19+AE19+AL19+AS19+AZ19+BG19+BN19+BU19+CB19+CI19+CP19+CW19+DD19+DK19&lt;=Consolidação!Z22+Consolidação!AC22+Consolidação!AF22+Consolidação!AI22+Consolidação!AL22,Consolidação!$T$4,IF(X19+AE19+AL19+AS19+AZ19+BG19+BN19+BU19+CB19+CI19+CP19+CW19+DD19+DK19&lt;=Consolidação!Z22+Consolidação!AC22+Consolidação!AF22+Consolidação!AI22+Consolidação!AL22+Consolidação!AO22,Consolidação!$W$4,IF(X19+AE19+AL19+AS19+AZ19+BG19+BN19+BU19+CB19+CI19+CP19+CW19+DD19+DK19&lt;=Consolidação!Z22+Consolidação!AC22+Consolidação!AF22+Consolidação!AI22+Consolidação!AL22+Consolidação!AO22+Consolidação!AR22,Consolidação!$Z$4,IF(X19+AE19+AL19+AS19+AZ19+BG19+BN19+BU19+CB19+CI19+CP19+CW19+DD19+DK19&lt;=Consolidação!Z22+Consolidação!AC22+Consolidação!AF22+Consolidação!AI22+Consolidação!AL22+Consolidação!AO22+Consolidação!AR22+Consolidação!AU22,Consolidação!$AC$4,IF(X19+AE19+AL19+AS19+AZ19+BG19+BN19+BU19+CB19+CI19+CP19+CW19+DD19+DK19&lt;=Consolidação!Z22+Consolidação!AC22+Consolidação!AF22+Consolidação!AI22+Consolidação!AL22+Consolidação!AO22+Consolidação!AR22+Consolidação!AU22+Consolidação!AX22,Consolidação!$AF$4,IF(X19+AE19+AL19+AS19+AZ19+BG19+BN19+BU19+CB19+CI19+CP19+CW19+DD19+DK19&lt;=Consolidação!Z22+Consolidação!AC22+Consolidação!AF22+Consolidação!AI22+Consolidação!AL22+Consolidação!AO22+Consolidação!AR22+Consolidação!AU22+Consolidação!AX22+Consolidação!#REF!,Consolidação!$AI$4,IF(X19+AE19+AL19+AS19+AZ19+BG19+BN19+BU19+CB19+CI19+CP19+CW19+DD19+DK19&lt;=Consolidação!Z22+Consolidação!AC22+Consolidação!AF22+Consolidação!AI22+Consolidação!AL22+Consolidação!AO22+Consolidação!AR22+Consolidação!AU22+Consolidação!AX22+Consolidação!#REF!+Consolidação!BC22,Consolidação!$AL$4,IF(X19+AE19+AL19+AS19+AZ19+BG19+BN19+BU19+CB19+CI19+CP19+CW19+DD19+DK19&lt;=Consolidação!Z22+Consolidação!AC22+Consolidação!AF22+Consolidação!AI22+Consolidação!AL22+Consolidação!AO22+Consolidação!AR22+Consolidação!AU22+Consolidação!AX22+Consolidação!#REF!+Consolidação!BC22+Consolidação!BF22,Consolidação!$AO$4,IF(X19+AE19+AL19+AS19+AZ19+BG19+BN19+BU19+CB19+CI19+CP19+CW19+DD19+DK19&lt;=Consolidação!Z22+Consolidação!AC22+Consolidação!AF22+Consolidação!AI22+Consolidação!AL22+Consolidação!AO22+Consolidação!AR22+Consolidação!AU22+Consolidação!AX22+Consolidação!#REF!+Consolidação!BC22+Consolidação!BF22+Consolidação!BI22,Consolidação!$AR$4,IF(X19+AE19+AL19+AS19+AZ19+BG19+BN19+BU19+CB19+CI19+CP19+CW19+DD19+DK19&lt;=Consolidação!Z22+Consolidação!AC22+Consolidação!AF22+Consolidação!AI22+Consolidação!AL22+Consolidação!AO22+Consolidação!AR22+Consolidação!AU22+Consolidação!AX22+Consolidação!#REF!+Consolidação!BC22+Consolidação!BF22+Consolidação!BI22+Consolidação!BL22,Consolidação!$AU$4,IF(AND((Consolidação!Z22+Consolidação!AC22+Consolidação!AF22+Consolidação!AI22+Consolidação!AL22+Consolidação!AO22+Consolidação!AR22+Consolidação!AU22+Consolidação!AX22+Consolidação!#REF!+Consolidação!BC22+Consolidação!BF22+Consolidação!BI22+Consolidação!BL22)&gt;0,X19+AE19+AL19+AS19+AZ19+BG19+BN19+BU19+CB19+CI19+CP19+CW19+DD19&lt;Consolidação!Z22+Consolidação!AC22+Consolidação!AF22+Consolidação!AI22+Consolidação!AL22+Consolidação!AO22+Consolidação!AR22+Consolidação!AU22+Consolidação!AX22+Consolidação!#REF!+Consolidação!BC22+Consolidação!BF22+Consolidação!BI22+Consolidação!BL22,X19+AE19+AL19+AS19+AZ19+BG19+BN19+BU19+CB19+CI19+CP19+CW19+DD19+DK19&gt;Consolidação!Z22+Consolidação!AC22+Consolidação!AF22+Consolidação!AI22+Consolidação!AL22+Consolidação!AO22+Consolidação!AR22+Consolidação!AU22+Consolidação!AX22+Consolidação!#REF!+Consolidação!BC22+Consolidação!BF22+Consolidação!BI22+Consolidação!BL22),"CONSUMO PARCIAL","SEM PREVISÃO"))))))))))))))))</f>
        <v/>
      </c>
      <c r="DO19" s="318" t="str">
        <f t="shared" si="41"/>
        <v/>
      </c>
      <c r="DP19" s="270"/>
      <c r="DQ19" s="314"/>
      <c r="DR19" s="315"/>
      <c r="DS19" s="332"/>
      <c r="DT19" s="317" t="str">
        <f>IF(DQ19=0,"",IF(AD19+AK19+AR19+AY19+BF19+BM19+BT19+CA19+CH19+CO19+CV19+DC19+DJ19+DQ19&lt;=Consolidação!AF22,Consolidação!$H$4,IF(AD19+AK19+AR19+AY19+BF19+BM19+BT19+CA19+CH19+CO19+CV19+DC19+DJ19+DQ19&lt;=Consolidação!AF22+Consolidação!AI22,Consolidação!$K$4,IF(AD19+AK19+AR19+AY19+BF19+BM19+BT19+CA19+CH19+CO19+CV19+DC19+DJ19+DQ19&lt;=Consolidação!AF22+Consolidação!AI22+Consolidação!AL22,Consolidação!$N$4,IF(AD19+AK19+AR19+AY19+BF19+BM19+BT19+CA19+CH19+CO19+CV19+DC19+DJ19+DQ19&lt;=Consolidação!AF22+Consolidação!AI22+Consolidação!AL22+Consolidação!AO22,Consolidação!$Q$4,IF(AD19+AK19+AR19+AY19+BF19+BM19+BT19+CA19+CH19+CO19+CV19+DC19+DJ19+DQ19&lt;=Consolidação!AF22+Consolidação!AI22+Consolidação!AL22+Consolidação!AO22+Consolidação!AR22,Consolidação!$T$4,IF(AD19+AK19+AR19+AY19+BF19+BM19+BT19+CA19+CH19+CO19+CV19+DC19+DJ19+DQ19&lt;=Consolidação!AF22+Consolidação!AI22+Consolidação!AL22+Consolidação!AO22+Consolidação!AR22+Consolidação!AU22,Consolidação!$W$4,IF(AD19+AK19+AR19+AY19+BF19+BM19+BT19+CA19+CH19+CO19+CV19+DC19+DJ19+DQ19&lt;=Consolidação!AF22+Consolidação!AI22+Consolidação!AL22+Consolidação!AO22+Consolidação!AR22+Consolidação!AU22+Consolidação!AX22,Consolidação!$Z$4,IF(AD19+AK19+AR19+AY19+BF19+BM19+BT19+CA19+CH19+CO19+CV19+DC19+DJ19+DQ19&lt;=Consolidação!AF22+Consolidação!AI22+Consolidação!AL22+Consolidação!AO22+Consolidação!AR22+Consolidação!AU22+Consolidação!AX22+Consolidação!#REF!,Consolidação!$AC$4,IF(AD19+AK19+AR19+AY19+BF19+BM19+BT19+CA19+CH19+CO19+CV19+DC19+DJ19+DQ19&lt;=Consolidação!AF22+Consolidação!AI22+Consolidação!AL22+Consolidação!AO22+Consolidação!AR22+Consolidação!AU22+Consolidação!AX22+Consolidação!#REF!+Consolidação!BC22,Consolidação!$AF$4,IF(AD19+AK19+AR19+AY19+BF19+BM19+BT19+CA19+CH19+CO19+CV19+DC19+DJ19+DQ19&lt;=Consolidação!AF22+Consolidação!AI22+Consolidação!AL22+Consolidação!AO22+Consolidação!AR22+Consolidação!AU22+Consolidação!AX22+Consolidação!#REF!+Consolidação!BC22+Consolidação!BF22,Consolidação!$AI$4,IF(AD19+AK19+AR19+AY19+BF19+BM19+BT19+CA19+CH19+CO19+CV19+DC19+DJ19+DQ19&lt;=Consolidação!AF22+Consolidação!AI22+Consolidação!AL22+Consolidação!AO22+Consolidação!AR22+Consolidação!AU22+Consolidação!AX22+Consolidação!#REF!+Consolidação!BC22+Consolidação!BF22+Consolidação!BI22,Consolidação!$AL$4,IF(AD19+AK19+AR19+AY19+BF19+BM19+BT19+CA19+CH19+CO19+CV19+DC19+DJ19+DQ19&lt;=Consolidação!AF22+Consolidação!AI22+Consolidação!AL22+Consolidação!AO22+Consolidação!AR22+Consolidação!AU22+Consolidação!AX22+Consolidação!#REF!+Consolidação!BC22+Consolidação!BF22+Consolidação!BI22+Consolidação!BL22,Consolidação!$AO$4,IF(AD19+AK19+AR19+AY19+BF19+BM19+BT19+CA19+CH19+CO19+CV19+DC19+DJ19+DQ19&lt;=Consolidação!AF22+Consolidação!AI22+Consolidação!AL22+Consolidação!AO22+Consolidação!AR22+Consolidação!AU22+Consolidação!AX22+Consolidação!#REF!+Consolidação!BC22+Consolidação!BF22+Consolidação!BI22+Consolidação!BL22+Consolidação!BO22,Consolidação!$AR$4,IF(AD19+AK19+AR19+AY19+BF19+BM19+BT19+CA19+CH19+CO19+CV19+DC19+DJ19+DQ19&lt;=Consolidação!AF22+Consolidação!AI22+Consolidação!AL22+Consolidação!AO22+Consolidação!AR22+Consolidação!AU22+Consolidação!AX22+Consolidação!#REF!+Consolidação!BC22+Consolidação!BF22+Consolidação!BI22+Consolidação!BL22+Consolidação!BO22+Consolidação!BR22,Consolidação!$AU$4,IF(AND((Consolidação!AF22+Consolidação!AI22+Consolidação!AL22+Consolidação!AO22+Consolidação!AR22+Consolidação!AU22+Consolidação!AX22+Consolidação!#REF!+Consolidação!BC22+Consolidação!BF22+Consolidação!BI22+Consolidação!BL22+Consolidação!BO22+Consolidação!BR22)&gt;0,AD19+AK19+AR19+AY19+BF19+BM19+BT19+CA19+CH19+CO19+CV19+DC19+DJ19&lt;Consolidação!AF22+Consolidação!AI22+Consolidação!AL22+Consolidação!AO22+Consolidação!AR22+Consolidação!AU22+Consolidação!AX22+Consolidação!#REF!+Consolidação!BC22+Consolidação!BF22+Consolidação!BI22+Consolidação!BL22+Consolidação!BO22+Consolidação!BR22,AD19+AK19+AR19+AY19+BF19+BM19+BT19+CA19+CH19+CO19+CV19+DC19+DJ19+DQ19&gt;Consolidação!AF22+Consolidação!AI22+Consolidação!AL22+Consolidação!AO22+Consolidação!AR22+Consolidação!AU22+Consolidação!AX22+Consolidação!#REF!+Consolidação!BC22+Consolidação!BF22+Consolidação!BI22+Consolidação!BL22+Consolidação!BO22+Consolidação!BR22),"CONSUMO PARCIAL","SEM PREVISÃO"))))))))))))))))</f>
        <v/>
      </c>
      <c r="DU19" s="318" t="str">
        <f t="shared" si="42"/>
        <v/>
      </c>
      <c r="DV19" s="270"/>
      <c r="DW19" s="314"/>
      <c r="DX19" s="315"/>
      <c r="DY19" s="332"/>
      <c r="DZ19" s="317" t="str">
        <f>IF(DW19=0,"",IF(AJ19+AQ19+AX19+BE19+BL19+BS19+BZ19+CG19+CN19+CU19+DB19+DI19+DP19+DW19&lt;=Consolidação!AL22,Consolidação!$H$4,IF(AJ19+AQ19+AX19+BE19+BL19+BS19+BZ19+CG19+CN19+CU19+DB19+DI19+DP19+DW19&lt;=Consolidação!AL22+Consolidação!AO22,Consolidação!$K$4,IF(AJ19+AQ19+AX19+BE19+BL19+BS19+BZ19+CG19+CN19+CU19+DB19+DI19+DP19+DW19&lt;=Consolidação!AL22+Consolidação!AO22+Consolidação!AR22,Consolidação!$N$4,IF(AJ19+AQ19+AX19+BE19+BL19+BS19+BZ19+CG19+CN19+CU19+DB19+DI19+DP19+DW19&lt;=Consolidação!AL22+Consolidação!AO22+Consolidação!AR22+Consolidação!AU22,Consolidação!$Q$4,IF(AJ19+AQ19+AX19+BE19+BL19+BS19+BZ19+CG19+CN19+CU19+DB19+DI19+DP19+DW19&lt;=Consolidação!AL22+Consolidação!AO22+Consolidação!AR22+Consolidação!AU22+Consolidação!AX22,Consolidação!$T$4,IF(AJ19+AQ19+AX19+BE19+BL19+BS19+BZ19+CG19+CN19+CU19+DB19+DI19+DP19+DW19&lt;=Consolidação!AL22+Consolidação!AO22+Consolidação!AR22+Consolidação!AU22+Consolidação!AX22+Consolidação!#REF!,Consolidação!$W$4,IF(AJ19+AQ19+AX19+BE19+BL19+BS19+BZ19+CG19+CN19+CU19+DB19+DI19+DP19+DW19&lt;=Consolidação!AL22+Consolidação!AO22+Consolidação!AR22+Consolidação!AU22+Consolidação!AX22+Consolidação!#REF!+Consolidação!BC22,Consolidação!$Z$4,IF(AJ19+AQ19+AX19+BE19+BL19+BS19+BZ19+CG19+CN19+CU19+DB19+DI19+DP19+DW19&lt;=Consolidação!AL22+Consolidação!AO22+Consolidação!AR22+Consolidação!AU22+Consolidação!AX22+Consolidação!#REF!+Consolidação!BC22+Consolidação!BF22,Consolidação!$AC$4,IF(AJ19+AQ19+AX19+BE19+BL19+BS19+BZ19+CG19+CN19+CU19+DB19+DI19+DP19+DW19&lt;=Consolidação!AL22+Consolidação!AO22+Consolidação!AR22+Consolidação!AU22+Consolidação!AX22+Consolidação!#REF!+Consolidação!BC22+Consolidação!BF22+Consolidação!BI22,Consolidação!$AF$4,IF(AJ19+AQ19+AX19+BE19+BL19+BS19+BZ19+CG19+CN19+CU19+DB19+DI19+DP19+DW19&lt;=Consolidação!AL22+Consolidação!AO22+Consolidação!AR22+Consolidação!AU22+Consolidação!AX22+Consolidação!#REF!+Consolidação!BC22+Consolidação!BF22+Consolidação!BI22+Consolidação!BL22,Consolidação!$AI$4,IF(AJ19+AQ19+AX19+BE19+BL19+BS19+BZ19+CG19+CN19+CU19+DB19+DI19+DP19+DW19&lt;=Consolidação!AL22+Consolidação!AO22+Consolidação!AR22+Consolidação!AU22+Consolidação!AX22+Consolidação!#REF!+Consolidação!BC22+Consolidação!BF22+Consolidação!BI22+Consolidação!BL22+Consolidação!BO22,Consolidação!$AL$4,IF(AJ19+AQ19+AX19+BE19+BL19+BS19+BZ19+CG19+CN19+CU19+DB19+DI19+DP19+DW19&lt;=Consolidação!AL22+Consolidação!AO22+Consolidação!AR22+Consolidação!AU22+Consolidação!AX22+Consolidação!#REF!+Consolidação!BC22+Consolidação!BF22+Consolidação!BI22+Consolidação!BL22+Consolidação!BO22+Consolidação!BR22,Consolidação!$AO$4,IF(AJ19+AQ19+AX19+BE19+BL19+BS19+BZ19+CG19+CN19+CU19+DB19+DI19+DP19+DW19&lt;=Consolidação!AL22+Consolidação!AO22+Consolidação!AR22+Consolidação!AU22+Consolidação!AX22+Consolidação!#REF!+Consolidação!BC22+Consolidação!BF22+Consolidação!BI22+Consolidação!BL22+Consolidação!BO22+Consolidação!BR22+Consolidação!BU22,Consolidação!$AR$4,IF(AJ19+AQ19+AX19+BE19+BL19+BS19+BZ19+CG19+CN19+CU19+DB19+DI19+DP19+DW19&lt;=Consolidação!AL22+Consolidação!AO22+Consolidação!AR22+Consolidação!AU22+Consolidação!AX22+Consolidação!#REF!+Consolidação!BC22+Consolidação!BF22+Consolidação!BI22+Consolidação!BL22+Consolidação!BO22+Consolidação!BR22+Consolidação!BU22+Consolidação!BX22,Consolidação!$AU$4,IF(AND((Consolidação!AL22+Consolidação!AO22+Consolidação!AR22+Consolidação!AU22+Consolidação!AX22+Consolidação!#REF!+Consolidação!BC22+Consolidação!BF22+Consolidação!BI22+Consolidação!BL22+Consolidação!BO22+Consolidação!BR22+Consolidação!BU22+Consolidação!BX22)&gt;0,AJ19+AQ19+AX19+BE19+BL19+BS19+BZ19+CG19+CN19+CU19+DB19+DI19+DP19&lt;Consolidação!AL22+Consolidação!AO22+Consolidação!AR22+Consolidação!AU22+Consolidação!AX22+Consolidação!#REF!+Consolidação!BC22+Consolidação!BF22+Consolidação!BI22+Consolidação!BL22+Consolidação!BO22+Consolidação!BR22+Consolidação!BU22+Consolidação!BX22,AJ19+AQ19+AX19+BE19+BL19+BS19+BZ19+CG19+CN19+CU19+DB19+DI19+DP19+DW19&gt;Consolidação!AL22+Consolidação!AO22+Consolidação!AR22+Consolidação!AU22+Consolidação!AX22+Consolidação!#REF!+Consolidação!BC22+Consolidação!BF22+Consolidação!BI22+Consolidação!BL22+Consolidação!BO22+Consolidação!BR22+Consolidação!BU22+Consolidação!BX22),"CONSUMO PARCIAL","SEM PREVISÃO"))))))))))))))))</f>
        <v/>
      </c>
      <c r="EA19" s="318" t="str">
        <f t="shared" si="43"/>
        <v/>
      </c>
      <c r="EB19" s="270"/>
      <c r="EC19" s="314"/>
      <c r="ED19" s="315"/>
      <c r="EE19" s="332"/>
      <c r="EF19" s="317" t="str">
        <f>IF(EC19=0,"",IF(AP19+AW19+BD19+BK19+BR19+BY19+CF19+CM19+CT19+DA19+DH19+DO19+DV19+EC19&lt;=Consolidação!AR22,Consolidação!$H$4,IF(AP19+AW19+BD19+BK19+BR19+BY19+CF19+CM19+CT19+DA19+DH19+DO19+DV19+EC19&lt;=Consolidação!AR22+Consolidação!AU22,Consolidação!$K$4,IF(AP19+AW19+BD19+BK19+BR19+BY19+CF19+CM19+CT19+DA19+DH19+DO19+DV19+EC19&lt;=Consolidação!AR22+Consolidação!AU22+Consolidação!AX22,Consolidação!$N$4,IF(AP19+AW19+BD19+BK19+BR19+BY19+CF19+CM19+CT19+DA19+DH19+DO19+DV19+EC19&lt;=Consolidação!AR22+Consolidação!AU22+Consolidação!AX22+Consolidação!#REF!,Consolidação!$Q$4,IF(AP19+AW19+BD19+BK19+BR19+BY19+CF19+CM19+CT19+DA19+DH19+DO19+DV19+EC19&lt;=Consolidação!AR22+Consolidação!AU22+Consolidação!AX22+Consolidação!#REF!+Consolidação!BC22,Consolidação!$T$4,IF(AP19+AW19+BD19+BK19+BR19+BY19+CF19+CM19+CT19+DA19+DH19+DO19+DV19+EC19&lt;=Consolidação!AR22+Consolidação!AU22+Consolidação!AX22+Consolidação!#REF!+Consolidação!BC22+Consolidação!BF22,Consolidação!$W$4,IF(AP19+AW19+BD19+BK19+BR19+BY19+CF19+CM19+CT19+DA19+DH19+DO19+DV19+EC19&lt;=Consolidação!AR22+Consolidação!AU22+Consolidação!AX22+Consolidação!#REF!+Consolidação!BC22+Consolidação!BF22+Consolidação!BI22,Consolidação!$Z$4,IF(AP19+AW19+BD19+BK19+BR19+BY19+CF19+CM19+CT19+DA19+DH19+DO19+DV19+EC19&lt;=Consolidação!AR22+Consolidação!AU22+Consolidação!AX22+Consolidação!#REF!+Consolidação!BC22+Consolidação!BF22+Consolidação!BI22+Consolidação!BL22,Consolidação!$AC$4,IF(AP19+AW19+BD19+BK19+BR19+BY19+CF19+CM19+CT19+DA19+DH19+DO19+DV19+EC19&lt;=Consolidação!AR22+Consolidação!AU22+Consolidação!AX22+Consolidação!#REF!+Consolidação!BC22+Consolidação!BF22+Consolidação!BI22+Consolidação!BL22+Consolidação!BO22,Consolidação!$AF$4,IF(AP19+AW19+BD19+BK19+BR19+BY19+CF19+CM19+CT19+DA19+DH19+DO19+DV19+EC19&lt;=Consolidação!AR22+Consolidação!AU22+Consolidação!AX22+Consolidação!#REF!+Consolidação!BC22+Consolidação!BF22+Consolidação!BI22+Consolidação!BL22+Consolidação!BO22+Consolidação!BR22,Consolidação!$AI$4,IF(AP19+AW19+BD19+BK19+BR19+BY19+CF19+CM19+CT19+DA19+DH19+DO19+DV19+EC19&lt;=Consolidação!AR22+Consolidação!AU22+Consolidação!AX22+Consolidação!#REF!+Consolidação!BC22+Consolidação!BF22+Consolidação!BI22+Consolidação!BL22+Consolidação!BO22+Consolidação!BR22+Consolidação!BU22,Consolidação!$AL$4,IF(AP19+AW19+BD19+BK19+BR19+BY19+CF19+CM19+CT19+DA19+DH19+DO19+DV19+EC19&lt;=Consolidação!AR22+Consolidação!AU22+Consolidação!AX22+Consolidação!#REF!+Consolidação!BC22+Consolidação!BF22+Consolidação!BI22+Consolidação!BL22+Consolidação!BO22+Consolidação!BR22+Consolidação!BU22+Consolidação!BX22,Consolidação!$AO$4,IF(AP19+AW19+BD19+BK19+BR19+BY19+CF19+CM19+CT19+DA19+DH19+DO19+DV19+EC19&lt;=Consolidação!AR22+Consolidação!AU22+Consolidação!AX22+Consolidação!#REF!+Consolidação!BC22+Consolidação!BF22+Consolidação!BI22+Consolidação!BL22+Consolidação!BO22+Consolidação!BR22+Consolidação!BU22+Consolidação!BX22+Consolidação!CA22,Consolidação!$AR$4,IF(AP19+AW19+BD19+BK19+BR19+BY19+CF19+CM19+CT19+DA19+DH19+DO19+DV19+EC19&lt;=Consolidação!AR22+Consolidação!AU22+Consolidação!AX22+Consolidação!#REF!+Consolidação!BC22+Consolidação!BF22+Consolidação!BI22+Consolidação!BL22+Consolidação!BO22+Consolidação!BR22+Consolidação!BU22+Consolidação!BX22+Consolidação!CA22+Consolidação!CD22,Consolidação!$AU$4,IF(AND((Consolidação!AR22+Consolidação!AU22+Consolidação!AX22+Consolidação!#REF!+Consolidação!BC22+Consolidação!BF22+Consolidação!BI22+Consolidação!BL22+Consolidação!BO22+Consolidação!BR22+Consolidação!BU22+Consolidação!BX22+Consolidação!CA22+Consolidação!CD22)&gt;0,AP19+AW19+BD19+BK19+BR19+BY19+CF19+CM19+CT19+DA19+DH19+DO19+DV19&lt;Consolidação!AR22+Consolidação!AU22+Consolidação!AX22+Consolidação!#REF!+Consolidação!BC22+Consolidação!BF22+Consolidação!BI22+Consolidação!BL22+Consolidação!BO22+Consolidação!BR22+Consolidação!BU22+Consolidação!BX22+Consolidação!CA22+Consolidação!CD22,AP19+AW19+BD19+BK19+BR19+BY19+CF19+CM19+CT19+DA19+DH19+DO19+DV19+EC19&gt;Consolidação!AR22+Consolidação!AU22+Consolidação!AX22+Consolidação!#REF!+Consolidação!BC22+Consolidação!BF22+Consolidação!BI22+Consolidação!BL22+Consolidação!BO22+Consolidação!BR22+Consolidação!BU22+Consolidação!BX22+Consolidação!CA22+Consolidação!CD22),"CONSUMO PARCIAL","SEM PREVISÃO"))))))))))))))))</f>
        <v/>
      </c>
      <c r="EG19" s="318" t="str">
        <f t="shared" si="44"/>
        <v/>
      </c>
      <c r="EH19" s="270"/>
      <c r="EI19" s="314"/>
      <c r="EJ19" s="315"/>
      <c r="EK19" s="332"/>
      <c r="EL19" s="317" t="str">
        <f>IF(EI19=0,"",IF(AV19+BC19+BJ19+BQ19+BX19+CE19+CL19+CS19+CZ19+DG19+DN19+DU19+EB19+EI19&lt;=Consolidação!AX22,Consolidação!$H$4,IF(AV19+BC19+BJ19+BQ19+BX19+CE19+CL19+CS19+CZ19+DG19+DN19+DU19+EB19+EI19&lt;=Consolidação!AX22+Consolidação!#REF!,Consolidação!$K$4,IF(AV19+BC19+BJ19+BQ19+BX19+CE19+CL19+CS19+CZ19+DG19+DN19+DU19+EB19+EI19&lt;=Consolidação!AX22+Consolidação!#REF!+Consolidação!BC22,Consolidação!$N$4,IF(AV19+BC19+BJ19+BQ19+BX19+CE19+CL19+CS19+CZ19+DG19+DN19+DU19+EB19+EI19&lt;=Consolidação!AX22+Consolidação!#REF!+Consolidação!BC22+Consolidação!BF22,Consolidação!$Q$4,IF(AV19+BC19+BJ19+BQ19+BX19+CE19+CL19+CS19+CZ19+DG19+DN19+DU19+EB19+EI19&lt;=Consolidação!AX22+Consolidação!#REF!+Consolidação!BC22+Consolidação!BF22+Consolidação!BI22,Consolidação!$T$4,IF(AV19+BC19+BJ19+BQ19+BX19+CE19+CL19+CS19+CZ19+DG19+DN19+DU19+EB19+EI19&lt;=Consolidação!AX22+Consolidação!#REF!+Consolidação!BC22+Consolidação!BF22+Consolidação!BI22+Consolidação!BL22,Consolidação!$W$4,IF(AV19+BC19+BJ19+BQ19+BX19+CE19+CL19+CS19+CZ19+DG19+DN19+DU19+EB19+EI19&lt;=Consolidação!AX22+Consolidação!#REF!+Consolidação!BC22+Consolidação!BF22+Consolidação!BI22+Consolidação!BL22+Consolidação!BO22,Consolidação!$Z$4,IF(AV19+BC19+BJ19+BQ19+BX19+CE19+CL19+CS19+CZ19+DG19+DN19+DU19+EB19+EI19&lt;=Consolidação!AX22+Consolidação!#REF!+Consolidação!BC22+Consolidação!BF22+Consolidação!BI22+Consolidação!BL22+Consolidação!BO22+Consolidação!BR22,Consolidação!$AC$4,IF(AV19+BC19+BJ19+BQ19+BX19+CE19+CL19+CS19+CZ19+DG19+DN19+DU19+EB19+EI19&lt;=Consolidação!AX22+Consolidação!#REF!+Consolidação!BC22+Consolidação!BF22+Consolidação!BI22+Consolidação!BL22+Consolidação!BO22+Consolidação!BR22+Consolidação!BU22,Consolidação!$AF$4,IF(AV19+BC19+BJ19+BQ19+BX19+CE19+CL19+CS19+CZ19+DG19+DN19+DU19+EB19+EI19&lt;=Consolidação!AX22+Consolidação!#REF!+Consolidação!BC22+Consolidação!BF22+Consolidação!BI22+Consolidação!BL22+Consolidação!BO22+Consolidação!BR22+Consolidação!BU22+Consolidação!BX22,Consolidação!$AI$4,IF(AV19+BC19+BJ19+BQ19+BX19+CE19+CL19+CS19+CZ19+DG19+DN19+DU19+EB19+EI19&lt;=Consolidação!AX22+Consolidação!#REF!+Consolidação!BC22+Consolidação!BF22+Consolidação!BI22+Consolidação!BL22+Consolidação!BO22+Consolidação!BR22+Consolidação!BU22+Consolidação!BX22+Consolidação!CA22,Consolidação!$AL$4,IF(AV19+BC19+BJ19+BQ19+BX19+CE19+CL19+CS19+CZ19+DG19+DN19+DU19+EB19+EI19&lt;=Consolidação!AX22+Consolidação!#REF!+Consolidação!BC22+Consolidação!BF22+Consolidação!BI22+Consolidação!BL22+Consolidação!BO22+Consolidação!BR22+Consolidação!BU22+Consolidação!BX22+Consolidação!CA22+Consolidação!CD22,Consolidação!$AO$4,IF(AV19+BC19+BJ19+BQ19+BX19+CE19+CL19+CS19+CZ19+DG19+DN19+DU19+EB19+EI19&lt;=Consolidação!AX22+Consolidação!#REF!+Consolidação!BC22+Consolidação!BF22+Consolidação!BI22+Consolidação!BL22+Consolidação!BO22+Consolidação!BR22+Consolidação!BU22+Consolidação!BX22+Consolidação!CA22+Consolidação!CD22+Consolidação!CG22,Consolidação!$AR$4,IF(AV19+BC19+BJ19+BQ19+BX19+CE19+CL19+CS19+CZ19+DG19+DN19+DU19+EB19+EI19&lt;=Consolidação!AX22+Consolidação!#REF!+Consolidação!BC22+Consolidação!BF22+Consolidação!BI22+Consolidação!BL22+Consolidação!BO22+Consolidação!BR22+Consolidação!BU22+Consolidação!BX22+Consolidação!CA22+Consolidação!CD22+Consolidação!CG22+Consolidação!CJ22,Consolidação!$AU$4,IF(AND((Consolidação!AX22+Consolidação!#REF!+Consolidação!BC22+Consolidação!BF22+Consolidação!BI22+Consolidação!BL22+Consolidação!BO22+Consolidação!BR22+Consolidação!BU22+Consolidação!BX22+Consolidação!CA22+Consolidação!CD22+Consolidação!CG22+Consolidação!CJ22)&gt;0,AV19+BC19+BJ19+BQ19+BX19+CE19+CL19+CS19+CZ19+DG19+DN19+DU19+EB19&lt;Consolidação!AX22+Consolidação!#REF!+Consolidação!BC22+Consolidação!BF22+Consolidação!BI22+Consolidação!BL22+Consolidação!BO22+Consolidação!BR22+Consolidação!BU22+Consolidação!BX22+Consolidação!CA22+Consolidação!CD22+Consolidação!CG22+Consolidação!CJ22,AV19+BC19+BJ19+BQ19+BX19+CE19+CL19+CS19+CZ19+DG19+DN19+DU19+EB19+EI19&gt;Consolidação!AX22+Consolidação!#REF!+Consolidação!BC22+Consolidação!BF22+Consolidação!BI22+Consolidação!BL22+Consolidação!BO22+Consolidação!BR22+Consolidação!BU22+Consolidação!BX22+Consolidação!CA22+Consolidação!CD22+Consolidação!CG22+Consolidação!CJ22),"CONSUMO PARCIAL","SEM PREVISÃO"))))))))))))))))</f>
        <v/>
      </c>
      <c r="EM19" s="318" t="str">
        <f t="shared" si="45"/>
        <v/>
      </c>
      <c r="EN19" s="270"/>
      <c r="EO19" s="314"/>
      <c r="EP19" s="315"/>
      <c r="EQ19" s="332"/>
      <c r="ER19" s="317" t="str">
        <f>IF(EO19=0,"",IF(BB19+BI19+BP19+BW19+CD19+CK19+CR19+CY19+DF19+DM19+DT19+EA19+EH19+EO19&lt;=Consolidação!BC22,Consolidação!$H$4,IF(BB19+BI19+BP19+BW19+CD19+CK19+CR19+CY19+DF19+DM19+DT19+EA19+EH19+EO19&lt;=Consolidação!BC22+Consolidação!BF22,Consolidação!$K$4,IF(BB19+BI19+BP19+BW19+CD19+CK19+CR19+CY19+DF19+DM19+DT19+EA19+EH19+EO19&lt;=Consolidação!BC22+Consolidação!BF22+Consolidação!BI22,Consolidação!$N$4,IF(BB19+BI19+BP19+BW19+CD19+CK19+CR19+CY19+DF19+DM19+DT19+EA19+EH19+EO19&lt;=Consolidação!BC22+Consolidação!BF22+Consolidação!BI22+Consolidação!BL22,Consolidação!$Q$4,IF(BB19+BI19+BP19+BW19+CD19+CK19+CR19+CY19+DF19+DM19+DT19+EA19+EH19+EO19&lt;=Consolidação!BC22+Consolidação!BF22+Consolidação!BI22+Consolidação!BL22+Consolidação!BO22,Consolidação!$T$4,IF(BB19+BI19+BP19+BW19+CD19+CK19+CR19+CY19+DF19+DM19+DT19+EA19+EH19+EO19&lt;=Consolidação!BC22+Consolidação!BF22+Consolidação!BI22+Consolidação!BL22+Consolidação!BO22+Consolidação!BR22,Consolidação!$W$4,IF(BB19+BI19+BP19+BW19+CD19+CK19+CR19+CY19+DF19+DM19+DT19+EA19+EH19+EO19&lt;=Consolidação!BC22+Consolidação!BF22+Consolidação!BI22+Consolidação!BL22+Consolidação!BO22+Consolidação!BR22+Consolidação!BU22,Consolidação!$Z$4,IF(BB19+BI19+BP19+BW19+CD19+CK19+CR19+CY19+DF19+DM19+DT19+EA19+EH19+EO19&lt;=Consolidação!BC22+Consolidação!BF22+Consolidação!BI22+Consolidação!BL22+Consolidação!BO22+Consolidação!BR22+Consolidação!BU22+Consolidação!BX22,Consolidação!$AC$4,IF(BB19+BI19+BP19+BW19+CD19+CK19+CR19+CY19+DF19+DM19+DT19+EA19+EH19+EO19&lt;=Consolidação!BC22+Consolidação!BF22+Consolidação!BI22+Consolidação!BL22+Consolidação!BO22+Consolidação!BR22+Consolidação!BU22+Consolidação!BX22+Consolidação!CA22,Consolidação!$AF$4,IF(BB19+BI19+BP19+BW19+CD19+CK19+CR19+CY19+DF19+DM19+DT19+EA19+EH19+EO19&lt;=Consolidação!BC22+Consolidação!BF22+Consolidação!BI22+Consolidação!BL22+Consolidação!BO22+Consolidação!BR22+Consolidação!BU22+Consolidação!BX22+Consolidação!CA22+Consolidação!CD22,Consolidação!$AI$4,IF(BB19+BI19+BP19+BW19+CD19+CK19+CR19+CY19+DF19+DM19+DT19+EA19+EH19+EO19&lt;=Consolidação!BC22+Consolidação!BF22+Consolidação!BI22+Consolidação!BL22+Consolidação!BO22+Consolidação!BR22+Consolidação!BU22+Consolidação!BX22+Consolidação!CA22+Consolidação!CD22+Consolidação!CG22,Consolidação!$AL$4,IF(BB19+BI19+BP19+BW19+CD19+CK19+CR19+CY19+DF19+DM19+DT19+EA19+EH19+EO19&lt;=Consolidação!BC22+Consolidação!BF22+Consolidação!BI22+Consolidação!BL22+Consolidação!BO22+Consolidação!BR22+Consolidação!BU22+Consolidação!BX22+Consolidação!CA22+Consolidação!CD22+Consolidação!CG22+Consolidação!CJ22,Consolidação!$AO$4,IF(BB19+BI19+BP19+BW19+CD19+CK19+CR19+CY19+DF19+DM19+DT19+EA19+EH19+EO19&lt;=Consolidação!BC22+Consolidação!BF22+Consolidação!BI22+Consolidação!BL22+Consolidação!BO22+Consolidação!BR22+Consolidação!BU22+Consolidação!BX22+Consolidação!CA22+Consolidação!CD22+Consolidação!CG22+Consolidação!CJ22+Consolidação!CM22,Consolidação!$AR$4,IF(BB19+BI19+BP19+BW19+CD19+CK19+CR19+CY19+DF19+DM19+DT19+EA19+EH19+EO19&lt;=Consolidação!BC22+Consolidação!BF22+Consolidação!BI22+Consolidação!BL22+Consolidação!BO22+Consolidação!BR22+Consolidação!BU22+Consolidação!BX22+Consolidação!CA22+Consolidação!CD22+Consolidação!CG22+Consolidação!CJ22+Consolidação!CM22+Consolidação!CP22,Consolidação!$AU$4,IF(AND((Consolidação!BC22+Consolidação!BF22+Consolidação!BI22+Consolidação!BL22+Consolidação!BO22+Consolidação!BR22+Consolidação!BU22+Consolidação!BX22+Consolidação!CA22+Consolidação!CD22+Consolidação!CG22+Consolidação!CJ22+Consolidação!CM22+Consolidação!CP22)&gt;0,BB19+BI19+BP19+BW19+CD19+CK19+CR19+CY19+DF19+DM19+DT19+EA19+EH19&lt;Consolidação!BC22+Consolidação!BF22+Consolidação!BI22+Consolidação!BL22+Consolidação!BO22+Consolidação!BR22+Consolidação!BU22+Consolidação!BX22+Consolidação!CA22+Consolidação!CD22+Consolidação!CG22+Consolidação!CJ22+Consolidação!CM22+Consolidação!CP22,BB19+BI19+BP19+BW19+CD19+CK19+CR19+CY19+DF19+DM19+DT19+EA19+EH19+EO19&gt;Consolidação!BC22+Consolidação!BF22+Consolidação!BI22+Consolidação!BL22+Consolidação!BO22+Consolidação!BR22+Consolidação!BU22+Consolidação!BX22+Consolidação!CA22+Consolidação!CD22+Consolidação!CG22+Consolidação!CJ22+Consolidação!CM22+Consolidação!CP22),"CONSUMO PARCIAL","SEM PREVISÃO"))))))))))))))))</f>
        <v/>
      </c>
      <c r="ES19" s="318" t="str">
        <f t="shared" si="46"/>
        <v/>
      </c>
      <c r="ET19" s="270"/>
      <c r="EU19" s="314"/>
      <c r="EV19" s="315"/>
      <c r="EW19" s="332"/>
      <c r="EX19" s="317" t="str">
        <f>IF(EU19=0,"",IF(BH19+BO19+BV19+CC19+CJ19+CQ19+CX19+DE19+DL19+DS19+DZ19+EG19+EN19+EU19&lt;=Consolidação!BI22,Consolidação!$H$4,IF(BH19+BO19+BV19+CC19+CJ19+CQ19+CX19+DE19+DL19+DS19+DZ19+EG19+EN19+EU19&lt;=Consolidação!BI22+Consolidação!BL22,Consolidação!$K$4,IF(BH19+BO19+BV19+CC19+CJ19+CQ19+CX19+DE19+DL19+DS19+DZ19+EG19+EN19+EU19&lt;=Consolidação!BI22+Consolidação!BL22+Consolidação!BO22,Consolidação!$N$4,IF(BH19+BO19+BV19+CC19+CJ19+CQ19+CX19+DE19+DL19+DS19+DZ19+EG19+EN19+EU19&lt;=Consolidação!BI22+Consolidação!BL22+Consolidação!BO22+Consolidação!BR22,Consolidação!$Q$4,IF(BH19+BO19+BV19+CC19+CJ19+CQ19+CX19+DE19+DL19+DS19+DZ19+EG19+EN19+EU19&lt;=Consolidação!BI22+Consolidação!BL22+Consolidação!BO22+Consolidação!BR22+Consolidação!BU22,Consolidação!$T$4,IF(BH19+BO19+BV19+CC19+CJ19+CQ19+CX19+DE19+DL19+DS19+DZ19+EG19+EN19+EU19&lt;=Consolidação!BI22+Consolidação!BL22+Consolidação!BO22+Consolidação!BR22+Consolidação!BU22+Consolidação!BX22,Consolidação!$W$4,IF(BH19+BO19+BV19+CC19+CJ19+CQ19+CX19+DE19+DL19+DS19+DZ19+EG19+EN19+EU19&lt;=Consolidação!BI22+Consolidação!BL22+Consolidação!BO22+Consolidação!BR22+Consolidação!BU22+Consolidação!BX22+Consolidação!CA22,Consolidação!$Z$4,IF(BH19+BO19+BV19+CC19+CJ19+CQ19+CX19+DE19+DL19+DS19+DZ19+EG19+EN19+EU19&lt;=Consolidação!BI22+Consolidação!BL22+Consolidação!BO22+Consolidação!BR22+Consolidação!BU22+Consolidação!BX22+Consolidação!CA22+Consolidação!CD22,Consolidação!$AC$4,IF(BH19+BO19+BV19+CC19+CJ19+CQ19+CX19+DE19+DL19+DS19+DZ19+EG19+EN19+EU19&lt;=Consolidação!BI22+Consolidação!BL22+Consolidação!BO22+Consolidação!BR22+Consolidação!BU22+Consolidação!BX22+Consolidação!CA22+Consolidação!CD22+Consolidação!CG22,Consolidação!$AF$4,IF(BH19+BO19+BV19+CC19+CJ19+CQ19+CX19+DE19+DL19+DS19+DZ19+EG19+EN19+EU19&lt;=Consolidação!BI22+Consolidação!BL22+Consolidação!BO22+Consolidação!BR22+Consolidação!BU22+Consolidação!BX22+Consolidação!CA22+Consolidação!CD22+Consolidação!CG22+Consolidação!CJ22,Consolidação!$AI$4,IF(BH19+BO19+BV19+CC19+CJ19+CQ19+CX19+DE19+DL19+DS19+DZ19+EG19+EN19+EU19&lt;=Consolidação!BI22+Consolidação!BL22+Consolidação!BO22+Consolidação!BR22+Consolidação!BU22+Consolidação!BX22+Consolidação!CA22+Consolidação!CD22+Consolidação!CG22+Consolidação!CJ22+Consolidação!CM22,Consolidação!$AL$4,IF(BH19+BO19+BV19+CC19+CJ19+CQ19+CX19+DE19+DL19+DS19+DZ19+EG19+EN19+EU19&lt;=Consolidação!BI22+Consolidação!BL22+Consolidação!BO22+Consolidação!BR22+Consolidação!BU22+Consolidação!BX22+Consolidação!CA22+Consolidação!CD22+Consolidação!CG22+Consolidação!CJ22+Consolidação!CM22+Consolidação!CP22,Consolidação!$AO$4,IF(BH19+BO19+BV19+CC19+CJ19+CQ19+CX19+DE19+DL19+DS19+DZ19+EG19+EN19+EU19&lt;=Consolidação!BI22+Consolidação!BL22+Consolidação!BO22+Consolidação!BR22+Consolidação!BU22+Consolidação!BX22+Consolidação!CA22+Consolidação!CD22+Consolidação!CG22+Consolidação!CJ22+Consolidação!CM22+Consolidação!CP22+Consolidação!CS22,Consolidação!$AR$4,IF(BH19+BO19+BV19+CC19+CJ19+CQ19+CX19+DE19+DL19+DS19+DZ19+EG19+EN19+EU19&lt;=Consolidação!BI22+Consolidação!BL22+Consolidação!BO22+Consolidação!BR22+Consolidação!BU22+Consolidação!BX22+Consolidação!CA22+Consolidação!CD22+Consolidação!CG22+Consolidação!CJ22+Consolidação!CM22+Consolidação!CP22+Consolidação!CS22+Consolidação!CV22,Consolidação!$AU$4,IF(AND((Consolidação!BI22+Consolidação!BL22+Consolidação!BO22+Consolidação!BR22+Consolidação!BU22+Consolidação!BX22+Consolidação!CA22+Consolidação!CD22+Consolidação!CG22+Consolidação!CJ22+Consolidação!CM22+Consolidação!CP22+Consolidação!CS22+Consolidação!CV22)&gt;0,BH19+BO19+BV19+CC19+CJ19+CQ19+CX19+DE19+DL19+DS19+DZ19+EG19+EN19&lt;Consolidação!BI22+Consolidação!BL22+Consolidação!BO22+Consolidação!BR22+Consolidação!BU22+Consolidação!BX22+Consolidação!CA22+Consolidação!CD22+Consolidação!CG22+Consolidação!CJ22+Consolidação!CM22+Consolidação!CP22+Consolidação!CS22+Consolidação!CV22,BH19+BO19+BV19+CC19+CJ19+CQ19+CX19+DE19+DL19+DS19+DZ19+EG19+EN19+EU19&gt;Consolidação!BI22+Consolidação!BL22+Consolidação!BO22+Consolidação!BR22+Consolidação!BU22+Consolidação!BX22+Consolidação!CA22+Consolidação!CD22+Consolidação!CG22+Consolidação!CJ22+Consolidação!CM22+Consolidação!CP22+Consolidação!CS22+Consolidação!CV22),"CONSUMO PARCIAL","SEM PREVISÃO"))))))))))))))))</f>
        <v/>
      </c>
      <c r="EY19" s="318" t="str">
        <f t="shared" si="47"/>
        <v/>
      </c>
      <c r="EZ19" s="270"/>
      <c r="FA19" s="314"/>
      <c r="FB19" s="315"/>
      <c r="FC19" s="332"/>
      <c r="FD19" s="317" t="str">
        <f>IF(FA19=0,"",IF(BN19+BU19+CB19+CI19+CP19+CW19+DD19+DK19+DR19+DY19+EF19+EM19+ET19+FA19&lt;=Consolidação!BO22,Consolidação!$H$4,IF(BN19+BU19+CB19+CI19+CP19+CW19+DD19+DK19+DR19+DY19+EF19+EM19+ET19+FA19&lt;=Consolidação!BO22+Consolidação!BR22,Consolidação!$K$4,IF(BN19+BU19+CB19+CI19+CP19+CW19+DD19+DK19+DR19+DY19+EF19+EM19+ET19+FA19&lt;=Consolidação!BO22+Consolidação!BR22+Consolidação!BU22,Consolidação!$N$4,IF(BN19+BU19+CB19+CI19+CP19+CW19+DD19+DK19+DR19+DY19+EF19+EM19+ET19+FA19&lt;=Consolidação!BO22+Consolidação!BR22+Consolidação!BU22+Consolidação!BX22,Consolidação!$Q$4,IF(BN19+BU19+CB19+CI19+CP19+CW19+DD19+DK19+DR19+DY19+EF19+EM19+ET19+FA19&lt;=Consolidação!BO22+Consolidação!BR22+Consolidação!BU22+Consolidação!BX22+Consolidação!CA22,Consolidação!$T$4,IF(BN19+BU19+CB19+CI19+CP19+CW19+DD19+DK19+DR19+DY19+EF19+EM19+ET19+FA19&lt;=Consolidação!BO22+Consolidação!BR22+Consolidação!BU22+Consolidação!BX22+Consolidação!CA22+Consolidação!CD22,Consolidação!$W$4,IF(BN19+BU19+CB19+CI19+CP19+CW19+DD19+DK19+DR19+DY19+EF19+EM19+ET19+FA19&lt;=Consolidação!BO22+Consolidação!BR22+Consolidação!BU22+Consolidação!BX22+Consolidação!CA22+Consolidação!CD22+Consolidação!CG22,Consolidação!$Z$4,IF(BN19+BU19+CB19+CI19+CP19+CW19+DD19+DK19+DR19+DY19+EF19+EM19+ET19+FA19&lt;=Consolidação!BO22+Consolidação!BR22+Consolidação!BU22+Consolidação!BX22+Consolidação!CA22+Consolidação!CD22+Consolidação!CG22+Consolidação!CJ22,Consolidação!$AC$4,IF(BN19+BU19+CB19+CI19+CP19+CW19+DD19+DK19+DR19+DY19+EF19+EM19+ET19+FA19&lt;=Consolidação!BO22+Consolidação!BR22+Consolidação!BU22+Consolidação!BX22+Consolidação!CA22+Consolidação!CD22+Consolidação!CG22+Consolidação!CJ22+Consolidação!CM22,Consolidação!$AF$4,IF(BN19+BU19+CB19+CI19+CP19+CW19+DD19+DK19+DR19+DY19+EF19+EM19+ET19+FA19&lt;=Consolidação!BO22+Consolidação!BR22+Consolidação!BU22+Consolidação!BX22+Consolidação!CA22+Consolidação!CD22+Consolidação!CG22+Consolidação!CJ22+Consolidação!CM22+Consolidação!CP22,Consolidação!$AI$4,IF(BN19+BU19+CB19+CI19+CP19+CW19+DD19+DK19+DR19+DY19+EF19+EM19+ET19+FA19&lt;=Consolidação!BO22+Consolidação!BR22+Consolidação!BU22+Consolidação!BX22+Consolidação!CA22+Consolidação!CD22+Consolidação!CG22+Consolidação!CJ22+Consolidação!CM22+Consolidação!CP22+Consolidação!CS22,Consolidação!$AL$4,IF(BN19+BU19+CB19+CI19+CP19+CW19+DD19+DK19+DR19+DY19+EF19+EM19+ET19+FA19&lt;=Consolidação!BO22+Consolidação!BR22+Consolidação!BU22+Consolidação!BX22+Consolidação!CA22+Consolidação!CD22+Consolidação!CG22+Consolidação!CJ22+Consolidação!CM22+Consolidação!CP22+Consolidação!CS22+Consolidação!CV22,Consolidação!$AO$4,IF(BN19+BU19+CB19+CI19+CP19+CW19+DD19+DK19+DR19+DY19+EF19+EM19+ET19+FA19&lt;=Consolidação!BO22+Consolidação!BR22+Consolidação!BU22+Consolidação!BX22+Consolidação!CA22+Consolidação!CD22+Consolidação!CG22+Consolidação!CJ22+Consolidação!CM22+Consolidação!CP22+Consolidação!CS22+Consolidação!CV22+Consolidação!CY22,Consolidação!$AR$4,IF(BN19+BU19+CB19+CI19+CP19+CW19+DD19+DK19+DR19+DY19+EF19+EM19+ET19+FA19&lt;=Consolidação!BO22+Consolidação!BR22+Consolidação!BU22+Consolidação!BX22+Consolidação!CA22+Consolidação!CD22+Consolidação!CG22+Consolidação!CJ22+Consolidação!CM22+Consolidação!CP22+Consolidação!CS22+Consolidação!CV22+Consolidação!CY22+Consolidação!DB22,Consolidação!$AU$4,IF(AND((Consolidação!BO22+Consolidação!BR22+Consolidação!BU22+Consolidação!BX22+Consolidação!CA22+Consolidação!CD22+Consolidação!CG22+Consolidação!CJ22+Consolidação!CM22+Consolidação!CP22+Consolidação!CS22+Consolidação!CV22+Consolidação!CY22+Consolidação!DB22)&gt;0,BN19+BU19+CB19+CI19+CP19+CW19+DD19+DK19+DR19+DY19+EF19+EM19+ET19&lt;Consolidação!BO22+Consolidação!BR22+Consolidação!BU22+Consolidação!BX22+Consolidação!CA22+Consolidação!CD22+Consolidação!CG22+Consolidação!CJ22+Consolidação!CM22+Consolidação!CP22+Consolidação!CS22+Consolidação!CV22+Consolidação!CY22+Consolidação!DB22,BN19+BU19+CB19+CI19+CP19+CW19+DD19+DK19+DR19+DY19+EF19+EM19+ET19+FA19&gt;Consolidação!BO22+Consolidação!BR22+Consolidação!BU22+Consolidação!BX22+Consolidação!CA22+Consolidação!CD22+Consolidação!CG22+Consolidação!CJ22+Consolidação!CM22+Consolidação!CP22+Consolidação!CS22+Consolidação!CV22+Consolidação!CY22+Consolidação!DB22),"CONSUMO PARCIAL","SEM PREVISÃO"))))))))))))))))</f>
        <v/>
      </c>
      <c r="FE19" s="318" t="str">
        <f t="shared" si="48"/>
        <v/>
      </c>
      <c r="FF19" s="270"/>
      <c r="FG19" s="314"/>
      <c r="FH19" s="315"/>
      <c r="FI19" s="332"/>
      <c r="FJ19" s="317" t="str">
        <f>IF(FG19=0,"",IF(BT19+CA19+CH19+CO19+CV19+DC19+DJ19+DQ19+DX19+EE19+EL19+ES19+EZ19+FG19&lt;=Consolidação!BU22,Consolidação!$H$4,IF(BT19+CA19+CH19+CO19+CV19+DC19+DJ19+DQ19+DX19+EE19+EL19+ES19+EZ19+FG19&lt;=Consolidação!BU22+Consolidação!BX22,Consolidação!$K$4,IF(BT19+CA19+CH19+CO19+CV19+DC19+DJ19+DQ19+DX19+EE19+EL19+ES19+EZ19+FG19&lt;=Consolidação!BU22+Consolidação!BX22+Consolidação!CA22,Consolidação!$N$4,IF(BT19+CA19+CH19+CO19+CV19+DC19+DJ19+DQ19+DX19+EE19+EL19+ES19+EZ19+FG19&lt;=Consolidação!BU22+Consolidação!BX22+Consolidação!CA22+Consolidação!CD22,Consolidação!$Q$4,IF(BT19+CA19+CH19+CO19+CV19+DC19+DJ19+DQ19+DX19+EE19+EL19+ES19+EZ19+FG19&lt;=Consolidação!BU22+Consolidação!BX22+Consolidação!CA22+Consolidação!CD22+Consolidação!CG22,Consolidação!$T$4,IF(BT19+CA19+CH19+CO19+CV19+DC19+DJ19+DQ19+DX19+EE19+EL19+ES19+EZ19+FG19&lt;=Consolidação!BU22+Consolidação!BX22+Consolidação!CA22+Consolidação!CD22+Consolidação!CG22+Consolidação!CJ22,Consolidação!$W$4,IF(BT19+CA19+CH19+CO19+CV19+DC19+DJ19+DQ19+DX19+EE19+EL19+ES19+EZ19+FG19&lt;=Consolidação!BU22+Consolidação!BX22+Consolidação!CA22+Consolidação!CD22+Consolidação!CG22+Consolidação!CJ22+Consolidação!CM22,Consolidação!$Z$4,IF(BT19+CA19+CH19+CO19+CV19+DC19+DJ19+DQ19+DX19+EE19+EL19+ES19+EZ19+FG19&lt;=Consolidação!BU22+Consolidação!BX22+Consolidação!CA22+Consolidação!CD22+Consolidação!CG22+Consolidação!CJ22+Consolidação!CM22+Consolidação!CP22,Consolidação!$AC$4,IF(BT19+CA19+CH19+CO19+CV19+DC19+DJ19+DQ19+DX19+EE19+EL19+ES19+EZ19+FG19&lt;=Consolidação!BU22+Consolidação!BX22+Consolidação!CA22+Consolidação!CD22+Consolidação!CG22+Consolidação!CJ22+Consolidação!CM22+Consolidação!CP22+Consolidação!CS22,Consolidação!$AF$4,IF(BT19+CA19+CH19+CO19+CV19+DC19+DJ19+DQ19+DX19+EE19+EL19+ES19+EZ19+FG19&lt;=Consolidação!BU22+Consolidação!BX22+Consolidação!CA22+Consolidação!CD22+Consolidação!CG22+Consolidação!CJ22+Consolidação!CM22+Consolidação!CP22+Consolidação!CS22+Consolidação!CV22,Consolidação!$AI$4,IF(BT19+CA19+CH19+CO19+CV19+DC19+DJ19+DQ19+DX19+EE19+EL19+ES19+EZ19+FG19&lt;=Consolidação!BU22+Consolidação!BX22+Consolidação!CA22+Consolidação!CD22+Consolidação!CG22+Consolidação!CJ22+Consolidação!CM22+Consolidação!CP22+Consolidação!CS22+Consolidação!CV22+Consolidação!CY22,Consolidação!$AL$4,IF(BT19+CA19+CH19+CO19+CV19+DC19+DJ19+DQ19+DX19+EE19+EL19+ES19+EZ19+FG19&lt;=Consolidação!BU22+Consolidação!BX22+Consolidação!CA22+Consolidação!CD22+Consolidação!CG22+Consolidação!CJ22+Consolidação!CM22+Consolidação!CP22+Consolidação!CS22+Consolidação!CV22+Consolidação!CY22+Consolidação!DB22,Consolidação!$AO$4,IF(BT19+CA19+CH19+CO19+CV19+DC19+DJ19+DQ19+DX19+EE19+EL19+ES19+EZ19+FG19&lt;=Consolidação!BU22+Consolidação!BX22+Consolidação!CA22+Consolidação!CD22+Consolidação!CG22+Consolidação!CJ22+Consolidação!CM22+Consolidação!CP22+Consolidação!CS22+Consolidação!CV22+Consolidação!CY22+Consolidação!DB22+Consolidação!DE22,Consolidação!$AR$4,IF(BT19+CA19+CH19+CO19+CV19+DC19+DJ19+DQ19+DX19+EE19+EL19+ES19+EZ19+FG19&lt;=Consolidação!BU22+Consolidação!BX22+Consolidação!CA22+Consolidação!CD22+Consolidação!CG22+Consolidação!CJ22+Consolidação!CM22+Consolidação!CP22+Consolidação!CS22+Consolidação!CV22+Consolidação!CY22+Consolidação!DB22+Consolidação!DE22+Consolidação!DH22,Consolidação!$AU$4,IF(AND((Consolidação!BU22+Consolidação!BX22+Consolidação!CA22+Consolidação!CD22+Consolidação!CG22+Consolidação!CJ22+Consolidação!CM22+Consolidação!CP22+Consolidação!CS22+Consolidação!CV22+Consolidação!CY22+Consolidação!DB22+Consolidação!DE22+Consolidação!DH22)&gt;0,BT19+CA19+CH19+CO19+CV19+DC19+DJ19+DQ19+DX19+EE19+EL19+ES19+EZ19&lt;Consolidação!BU22+Consolidação!BX22+Consolidação!CA22+Consolidação!CD22+Consolidação!CG22+Consolidação!CJ22+Consolidação!CM22+Consolidação!CP22+Consolidação!CS22+Consolidação!CV22+Consolidação!CY22+Consolidação!DB22+Consolidação!DE22+Consolidação!DH22,BT19+CA19+CH19+CO19+CV19+DC19+DJ19+DQ19+DX19+EE19+EL19+ES19+EZ19+FG19&gt;Consolidação!BU22+Consolidação!BX22+Consolidação!CA22+Consolidação!CD22+Consolidação!CG22+Consolidação!CJ22+Consolidação!CM22+Consolidação!CP22+Consolidação!CS22+Consolidação!CV22+Consolidação!CY22+Consolidação!DB22+Consolidação!DE22+Consolidação!DH22),"CONSUMO PARCIAL","SEM PREVISÃO"))))))))))))))))</f>
        <v/>
      </c>
      <c r="FK19" s="540" t="str">
        <f t="shared" si="49"/>
        <v/>
      </c>
      <c r="FL19" s="569"/>
      <c r="FM19" s="550"/>
      <c r="FN19" s="550"/>
      <c r="FO19" s="550"/>
      <c r="FP19" s="550"/>
      <c r="FQ19" s="576"/>
      <c r="FR19" s="569"/>
      <c r="FS19" s="550"/>
      <c r="FT19" s="550"/>
      <c r="FU19" s="550"/>
      <c r="FV19" s="550"/>
      <c r="FW19" s="550"/>
      <c r="FX19" s="545" t="str">
        <f>IF((Consolidação!C22+Consolidação!E22)=(F19+M19+T19+AA19+AH19+AO19+AV19+BC19+BJ19+BQ19+BX19+CE19+CL19+CS19),"ATUALIZADO","DESATUALIZADO")</f>
        <v>DESATUALIZADO</v>
      </c>
    </row>
    <row r="20" spans="1:180" x14ac:dyDescent="0.3">
      <c r="A20" s="313">
        <v>2074</v>
      </c>
      <c r="B20" s="634"/>
      <c r="C20" s="324" t="s">
        <v>1</v>
      </c>
      <c r="D20" s="321"/>
      <c r="E20" s="270">
        <v>19412</v>
      </c>
      <c r="F20" s="314">
        <v>269.69</v>
      </c>
      <c r="G20" s="315"/>
      <c r="H20" s="316">
        <v>46224</v>
      </c>
      <c r="I20" s="317">
        <f>IF(F20=0,"",IF(F20&lt;=Consolidação!H23,Consolidação!H$4,IF(F20&lt;=Consolidação!H23+Consolidação!K23,Consolidação!K$4,IF(F20&lt;=Consolidação!H23+Consolidação!K23+Consolidação!N23,Consolidação!N$4,IF(F20&lt;=Consolidação!H23+Consolidação!K23+Consolidação!N23+Consolidação!Q23,Consolidação!Q$4,IF(F20&lt;=Consolidação!H23+Consolidação!K23+Consolidação!N23+Consolidação!Q23+Consolidação!T23,Consolidação!T$4,IF(F20&lt;=Consolidação!H23+Consolidação!K23+Consolidação!N23+Consolidação!Q23+Consolidação!T23+Consolidação!W23,Consolidação!W$4,IF(F20&lt;=Consolidação!H23+Consolidação!K23+Consolidação!N23+Consolidação!Q23+Consolidação!T23+Consolidação!W23+Consolidação!Z23,Consolidação!Z$4,IF(F20&lt;=Consolidação!H23+Consolidação!K23+Consolidação!N23+Consolidação!Q23+Consolidação!T23+Consolidação!W23+Consolidação!Z23+Consolidação!AC23,Consolidação!AC$4,IF(F20&lt;=Consolidação!H23+Consolidação!K23+Consolidação!N23+Consolidação!Q23+Consolidação!T23+Consolidação!W23+Consolidação!Z23+Consolidação!AC23+Consolidação!AF23,Consolidação!AF$4,IF(F20&lt;=Consolidação!H23+Consolidação!K23+Consolidação!N23+Consolidação!Q23+Consolidação!T23+Consolidação!W23+Consolidação!Z23+Consolidação!AC23+Consolidação!AF23+Consolidação!AI23,Consolidação!AI$4,IF(F20&lt;=Consolidação!H23+Consolidação!K23+Consolidação!N23+Consolidação!Q23+Consolidação!T23+Consolidação!W23+Consolidação!Z23+Consolidação!AC23+Consolidação!AF23+Consolidação!AI23+Consolidação!AL23,Consolidação!AL$4,IF(F20&lt;=Consolidação!H23+Consolidação!K23+Consolidação!N23+Consolidação!Q23+Consolidação!T23+Consolidação!W23+Consolidação!Z23+Consolidação!AC23+Consolidação!AF23+Consolidação!AI23+Consolidação!AL23+Consolidação!AO23,Consolidação!AO$4,IF(F20&lt;=Consolidação!H23+Consolidação!K23+Consolidação!N23+Consolidação!Q23+Consolidação!T23+Consolidação!W23+Consolidação!Z23+Consolidação!AC23+Consolidação!AF23+Consolidação!AI23+Consolidação!AL23+Consolidação!AO23+Consolidação!AR23,Consolidação!AR$4,IF(F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>45413</v>
      </c>
      <c r="J20" s="318" t="str">
        <f t="shared" si="25"/>
        <v>ü</v>
      </c>
      <c r="K20" s="312"/>
      <c r="L20" s="270">
        <v>19454</v>
      </c>
      <c r="M20" s="314">
        <v>300</v>
      </c>
      <c r="N20" s="315"/>
      <c r="O20" s="316">
        <v>46224</v>
      </c>
      <c r="P20" s="317" t="str">
        <f>IF(M20=0,"",IF(F20+M20&lt;=Consolidação!H23,Consolidação!$H$4,IF(F20+M20&lt;=Consolidação!H23+Consolidação!K23,Consolidação!$K$4,IF(F20+M20&lt;=Consolidação!H23+Consolidação!K23+Consolidação!N23,Consolidação!$N$4,IF(F20+M20&lt;=Consolidação!H23+Consolidação!K23+Consolidação!N23+Consolidação!Q23,Consolidação!$Q$4,IF(F20+M20&lt;=Consolidação!H23+Consolidação!K23+Consolidação!N23+Consolidação!Q23+Consolidação!T23,Consolidação!$T$4,IF(F20+M20&lt;=Consolidação!H23+Consolidação!K23+Consolidação!N23+Consolidação!Q23+Consolidação!T23+Consolidação!W23,Consolidação!$W$4,IF(F20+M20&lt;=Consolidação!H23+Consolidação!K23+Consolidação!N23+Consolidação!Q23+Consolidação!T23+Consolidação!W23+Consolidação!Z23,Consolidação!$Z$4,IF(F20+M20&lt;=Consolidação!H23+Consolidação!K23+Consolidação!N23+Consolidação!Q23+Consolidação!T23+Consolidação!W23+Consolidação!Z23+Consolidação!AC23,Consolidação!$AC$4,IF(F20+M20&lt;=Consolidação!H23+Consolidação!K23+Consolidação!N23+Consolidação!Q23+Consolidação!T23+Consolidação!W23+Consolidação!Z23+Consolidação!AC23+Consolidação!AF23,Consolidação!$AF$4,IF(F20+M20&lt;=Consolidação!H23+Consolidação!K23+Consolidação!N23+Consolidação!Q23+Consolidação!T23+Consolidação!W23+Consolidação!Z23+Consolidação!AC23+Consolidação!AF23+Consolidação!AI23,Consolidação!$AI$4,IF(F20+M20&lt;=Consolidação!H23+Consolidação!K23+Consolidação!N23+Consolidação!Q23+Consolidação!T23+Consolidação!W23+Consolidação!Z23+Consolidação!AC23+Consolidação!AF23+Consolidação!AI23+Consolidação!AL23,Consolidação!$AL$4,IF(F20+M20&lt;=Consolidação!H23+Consolidação!K23+Consolidação!N23+Consolidação!Q23+Consolidação!T23+Consolidação!W23+Consolidação!Z23+Consolidação!AC23+Consolidação!AF23+Consolidação!AI23+Consolidação!AL23+Consolidação!AO23,Consolidação!$AO$4,IF(F20+M20&lt;=Consolidação!H23+Consolidação!K23+Consolidação!N23+Consolidação!Q23+Consolidação!T23+Consolidação!W23+Consolidação!Z23+Consolidação!AC23+Consolidação!AF23+Consolidação!AI23+Consolidação!AL23+Consolidação!AO23+Consolidação!AR23,Consolidação!$AR$4,IF(F20+M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>CONSUMO PARCIAL</v>
      </c>
      <c r="Q20" s="318" t="str">
        <f t="shared" si="26"/>
        <v>û</v>
      </c>
      <c r="R20" s="312"/>
      <c r="S20" s="270"/>
      <c r="T20" s="314"/>
      <c r="U20" s="315"/>
      <c r="V20" s="316"/>
      <c r="W20" s="317" t="str">
        <f>IF(T20=0,"",IF(F20+M20+T20&lt;=Consolidação!H23,Consolidação!$H$4,IF(F20+M20+T20&lt;=Consolidação!H23+Consolidação!K23,Consolidação!$K$4,IF(F20+M20+T20&lt;=Consolidação!H23+Consolidação!K23+Consolidação!N23,Consolidação!$N$4,IF(F20+M20+T20&lt;=Consolidação!H23+Consolidação!K23+Consolidação!N23+Consolidação!Q23,Consolidação!$Q$4,IF(F20+M20+T20&lt;=Consolidação!H23+Consolidação!K23+Consolidação!N23+Consolidação!Q23+Consolidação!T23,Consolidação!$T$4,IF(F20+M20+T20&lt;=Consolidação!H23+Consolidação!K23+Consolidação!N23+Consolidação!Q23+Consolidação!T23+Consolidação!W23,Consolidação!$W$4,IF(F20+M20+T20&lt;=Consolidação!H23+Consolidação!K23+Consolidação!N23+Consolidação!Q23+Consolidação!T23+Consolidação!W23+Consolidação!Z23,Consolidação!$Z$4,IF(F20+M20+T20&lt;=Consolidação!H23+Consolidação!K23+Consolidação!N23+Consolidação!Q23+Consolidação!T23+Consolidação!W23+Consolidação!Z23+Consolidação!AC23,Consolidação!$AC$4,IF(F20+M20+T20&lt;=Consolidação!H23+Consolidação!K23+Consolidação!N23+Consolidação!Q23+Consolidação!T23+Consolidação!W23+Consolidação!Z23+Consolidação!AC23+Consolidação!AF23,Consolidação!$AF$4,IF(F20+M20+T20&lt;=Consolidação!H23+Consolidação!K23+Consolidação!N23+Consolidação!Q23+Consolidação!T23+Consolidação!W23+Consolidação!Z23+Consolidação!AC23+Consolidação!AF23+Consolidação!AI23,Consolidação!$AI$4,IF(F20+M20+T20&lt;=Consolidação!H23+Consolidação!K23+Consolidação!N23+Consolidação!Q23+Consolidação!T23+Consolidação!W23+Consolidação!Z23+Consolidação!AC23+Consolidação!AF23+Consolidação!AI23+Consolidação!AL23,Consolidação!$AL$4,IF(F20+M20+T20&lt;=Consolidação!H23+Consolidação!K23+Consolidação!N23+Consolidação!Q23+Consolidação!T23+Consolidação!W23+Consolidação!Z23+Consolidação!AC23+Consolidação!AF23+Consolidação!AI23+Consolidação!AL23+Consolidação!AO23,Consolidação!$AO$4,IF(F20+M20+T20&lt;=Consolidação!H23+Consolidação!K23+Consolidação!N23+Consolidação!Q23+Consolidação!T23+Consolidação!W23+Consolidação!Z23+Consolidação!AC23+Consolidação!AF23+Consolidação!AI23+Consolidação!AL23+Consolidação!AO23+Consolidação!AR23,Consolidação!$AR$4,IF(F20+M20+T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+M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+T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/>
      </c>
      <c r="X20" s="318" t="str">
        <f t="shared" si="27"/>
        <v/>
      </c>
      <c r="Y20" s="312"/>
      <c r="Z20" s="270"/>
      <c r="AA20" s="314"/>
      <c r="AB20" s="315"/>
      <c r="AC20" s="316"/>
      <c r="AD20" s="317" t="str">
        <f>IF(AA20=0,"",IF(F20+M20+T20+AA20&lt;=Consolidação!H23,Consolidação!$H$4,IF(F20+M20+T20+AA20&lt;=Consolidação!H23+Consolidação!K23,Consolidação!$K$4,IF(F20+M20+T20+AA20&lt;=Consolidação!H23+Consolidação!K23+Consolidação!N23,Consolidação!$N$4,IF(F20+M20+T20+AA20&lt;=Consolidação!H23+Consolidação!K23+Consolidação!N23+Consolidação!Q23,Consolidação!$Q$4,IF(F20+M20+T20+AA20&lt;=Consolidação!H23+Consolidação!K23+Consolidação!N23+Consolidação!Q23+Consolidação!T23,Consolidação!$T$4,IF(F20+M20+T20+AA20&lt;=Consolidação!H23+Consolidação!K23+Consolidação!N23+Consolidação!Q23+Consolidação!T23+Consolidação!W23,Consolidação!$W$4,IF(F20+M20+T20+AA20&lt;=Consolidação!H23+Consolidação!K23+Consolidação!N23+Consolidação!Q23+Consolidação!T23+Consolidação!W23+Consolidação!Z23,Consolidação!$Z$4,IF(F20+M20+T20+AA20&lt;=Consolidação!H23+Consolidação!K23+Consolidação!N23+Consolidação!Q23+Consolidação!T23+Consolidação!W23+Consolidação!Z23+Consolidação!AC23,Consolidação!$AC$4,IF(F20+M20+T20+AA20&lt;=Consolidação!H23+Consolidação!K23+Consolidação!N23+Consolidação!Q23+Consolidação!T23+Consolidação!W23+Consolidação!Z23+Consolidação!AC23+Consolidação!AF23,Consolidação!$AF$4,IF(F20+M20+T20+AA20&lt;=Consolidação!H23+Consolidação!K23+Consolidação!N23+Consolidação!Q23+Consolidação!T23+Consolidação!W23+Consolidação!Z23+Consolidação!AC23+Consolidação!AF23+Consolidação!AI23,Consolidação!$AI$4,IF(F20+M20+T20+AA20&lt;=Consolidação!H23+Consolidação!K23+Consolidação!N23+Consolidação!Q23+Consolidação!T23+Consolidação!W23+Consolidação!Z23+Consolidação!AC23+Consolidação!AF23+Consolidação!AI23+Consolidação!AL23,Consolidação!$AL$4,IF(F20+M20+T20+AA20&lt;=Consolidação!H23+Consolidação!K23+Consolidação!N23+Consolidação!Q23+Consolidação!T23+Consolidação!W23+Consolidação!Z23+Consolidação!AC23+Consolidação!AF23+Consolidação!AI23+Consolidação!AL23+Consolidação!AO23,Consolidação!$AO$4,IF(F20+M20+T20+AA20&lt;=Consolidação!H23+Consolidação!K23+Consolidação!N23+Consolidação!Q23+Consolidação!T23+Consolidação!W23+Consolidação!Z23+Consolidação!AC23+Consolidação!AF23+Consolidação!AI23+Consolidação!AL23+Consolidação!AO23+Consolidação!AR23,Consolidação!#REF!,IF(F20+M20+T20+AA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+M20+T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+T20+AA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/>
      </c>
      <c r="AE20" s="318" t="str">
        <f t="shared" si="28"/>
        <v/>
      </c>
      <c r="AF20" s="312"/>
      <c r="AG20" s="270"/>
      <c r="AH20" s="314"/>
      <c r="AI20" s="315"/>
      <c r="AJ20" s="316"/>
      <c r="AK20" s="317" t="str">
        <f>IF(AH20=0,"",IF(F20+M20+T20+AA20+AH20&lt;=Consolidação!H23,Consolidação!$H$4,IF(F20+M20+T20+AA20+AH20&lt;=Consolidação!H23+Consolidação!K23,Consolidação!$K$4,IF(F20+M20+T20+AA20+AH20&lt;=Consolidação!H23+Consolidação!K23+Consolidação!N23,Consolidação!$N$4,IF(F20+M20+T20+AA20+AH20&lt;=Consolidação!H23+Consolidação!K23+Consolidação!N23+Consolidação!Q23,Consolidação!$Q$4,IF(F20+M20+T20+AA20+AH20&lt;=Consolidação!H23+Consolidação!K23+Consolidação!N23+Consolidação!Q23+Consolidação!T23,Consolidação!$T$4,IF(F20+M20+T20+AA20+AH20&lt;=Consolidação!H23+Consolidação!K23+Consolidação!N23+Consolidação!Q23+Consolidação!T23+Consolidação!W23,Consolidação!$W$4,IF(F20+M20+T20+AA20+AH20&lt;=Consolidação!H23+Consolidação!K23+Consolidação!N23+Consolidação!Q23+Consolidação!T23+Consolidação!W23+Consolidação!Z23,Consolidação!$Z$4,IF(F20+M20+T20+AA20+AH20&lt;=Consolidação!H23+Consolidação!K23+Consolidação!N23+Consolidação!Q23+Consolidação!T23+Consolidação!W23+Consolidação!Z23+Consolidação!AC23,Consolidação!$AC$4,IF(F20+M20+T20+AA20+AH20&lt;=Consolidação!H23+Consolidação!K23+Consolidação!N23+Consolidação!Q23+Consolidação!T23+Consolidação!W23+Consolidação!Z23+Consolidação!AC23+Consolidação!AF23,Consolidação!$AF$4,IF(F20+M20+T20+AA20+AH20&lt;=Consolidação!H23+Consolidação!K23+Consolidação!N23+Consolidação!Q23+Consolidação!T23+Consolidação!W23+Consolidação!Z23+Consolidação!AC23+Consolidação!AF23+Consolidação!AI23,Consolidação!$AI$4,IF(F20+M20+T20+AA20+AH20&lt;=Consolidação!H23+Consolidação!K23+Consolidação!N23+Consolidação!Q23+Consolidação!T23+Consolidação!W23+Consolidação!Z23+Consolidação!AC23+Consolidação!AF23+Consolidação!AI23+Consolidação!AL23,Consolidação!$AL$4,IF(F20+M20+T20+AA20+AH20&lt;=Consolidação!H23+Consolidação!K23+Consolidação!N23+Consolidação!Q23+Consolidação!T23+Consolidação!W23+Consolidação!Z23+Consolidação!AC23+Consolidação!AF23+Consolidação!AI23+Consolidação!AL23+Consolidação!AO23,Consolidação!$AO$4,IF(F20+M20+T20+AA20+AH20&lt;=Consolidação!H23+Consolidação!K23+Consolidação!N23+Consolidação!Q23+Consolidação!T23+Consolidação!W23+Consolidação!Z23+Consolidação!AC23+Consolidação!AF23+Consolidação!AI23+Consolidação!AL23+Consolidação!AO23+Consolidação!AR23,Consolidação!$AR$4,IF(F20+M20+T20+AA20+AH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+M20+T20+AA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+T20+AA20+AH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/>
      </c>
      <c r="AL20" s="318" t="str">
        <f t="shared" si="29"/>
        <v/>
      </c>
      <c r="AM20" s="312"/>
      <c r="AN20" s="270"/>
      <c r="AO20" s="314"/>
      <c r="AP20" s="315"/>
      <c r="AQ20" s="332"/>
      <c r="AR20" s="317" t="str">
        <f>IF(AO20=0,"",IF(F20+M20+T20+AA20+AH20+AO20&lt;=Consolidação!H23,Consolidação!$H$4,IF(F20+M20+T20+AA20+AH20+AO20&lt;=Consolidação!H23+Consolidação!K23,Consolidação!$K$4,IF(F20+M20+T20+AA20+AH20+AO20&lt;=Consolidação!H23+Consolidação!K23+Consolidação!N23,Consolidação!$N$4,IF(F20+M20+T20+AA20+AH20+AO20&lt;=Consolidação!H23+Consolidação!K23+Consolidação!N23+Consolidação!Q23,Consolidação!$Q$4,IF(F20+M20+T20+AA20+AH20+AO20&lt;=Consolidação!H23+Consolidação!K23+Consolidação!N23+Consolidação!Q23+Consolidação!T23,Consolidação!$T$4,IF(F20+M20+T20+AA20+AH20+AO20&lt;=Consolidação!H23+Consolidação!K23+Consolidação!N23+Consolidação!Q23+Consolidação!T23+Consolidação!W23,Consolidação!$W$4,IF(F20+M20+T20+AA20+AH20+AO20&lt;=Consolidação!H23+Consolidação!K23+Consolidação!N23+Consolidação!Q23+Consolidação!T23+Consolidação!W23+Consolidação!Z23,Consolidação!$Z$4,IF(F20+M20+T20+AA20+AH20+AO20&lt;=Consolidação!H23+Consolidação!K23+Consolidação!N23+Consolidação!Q23+Consolidação!T23+Consolidação!W23+Consolidação!Z23+Consolidação!AC23,Consolidação!$AC$4,IF(F20+M20+T20+AA20+AH20+AO20&lt;=Consolidação!H23+Consolidação!K23+Consolidação!N23+Consolidação!Q23+Consolidação!T23+Consolidação!W23+Consolidação!Z23+Consolidação!AC23+Consolidação!AF23,Consolidação!$AF$4,IF(F20+M20+T20+AA20+AH20+AO20&lt;=Consolidação!H23+Consolidação!K23+Consolidação!N23+Consolidação!Q23+Consolidação!T23+Consolidação!W23+Consolidação!Z23+Consolidação!AC23+Consolidação!AF23+Consolidação!AI23,Consolidação!$AI$4,IF(F20+M20+T20+AA20+AH20+AO20&lt;=Consolidação!H23+Consolidação!K23+Consolidação!N23+Consolidação!Q23+Consolidação!T23+Consolidação!W23+Consolidação!Z23+Consolidação!AC23+Consolidação!AF23+Consolidação!AI23+Consolidação!AL23,Consolidação!$AL$4,IF(F20+M20+T20+AA20+AH20+AO20&lt;=Consolidação!H23+Consolidação!K23+Consolidação!N23+Consolidação!Q23+Consolidação!T23+Consolidação!W23+Consolidação!Z23+Consolidação!AC23+Consolidação!AF23+Consolidação!AI23+Consolidação!AL23+Consolidação!AO23,Consolidação!$AO$4,IF(F20+M20+T20+AA20+AH20+AO20&lt;=Consolidação!H23+Consolidação!K23+Consolidação!N23+Consolidação!Q23+Consolidação!T23+Consolidação!W23+Consolidação!Z23+Consolidação!AC23+Consolidação!AF23+Consolidação!AI23+Consolidação!AL23+Consolidação!AO23+Consolidação!AR23,Consolidação!$AR$4,IF(F20+M20+T20+AA20+AH20+AO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+M20+T20+AA20+AH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+T20+AA20+AH20+AO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/>
      </c>
      <c r="AS20" s="318" t="str">
        <f t="shared" si="30"/>
        <v/>
      </c>
      <c r="AT20" s="312"/>
      <c r="AU20" s="270"/>
      <c r="AV20" s="314"/>
      <c r="AW20" s="315"/>
      <c r="AX20" s="332"/>
      <c r="AY20" s="317" t="str">
        <f>IF(AV20=0,"",IF(F20+M20+T20+AA20+AH20+AO20+AV20&lt;=Consolidação!H23,Consolidação!$H$4,IF(F20+M20+T20+AA20+AH20+AO20+AV20&lt;=Consolidação!H23+Consolidação!K23,Consolidação!$K$4,IF(F20+M20+T20+AA20+AH20+AO20+AV20&lt;=Consolidação!H23+Consolidação!K23+Consolidação!N23,Consolidação!$N$4,IF(F20+M20+T20+AA20+AH20+AO20+AV20&lt;=Consolidação!H23+Consolidação!K23+Consolidação!N23+Consolidação!Q23,Consolidação!$Q$4,IF(F20+M20+T20+AA20+AH20+AO20+AV20&lt;=Consolidação!H23+Consolidação!K23+Consolidação!N23+Consolidação!Q23+Consolidação!T23,Consolidação!$T$4,IF(F20+M20+T20+AA20+AH20+AO20+AV20&lt;=Consolidação!H23+Consolidação!K23+Consolidação!N23+Consolidação!Q23+Consolidação!T23+Consolidação!W23,Consolidação!$W$4,IF(F20+M20+T20+AA20+AH20+AO20+AV20&lt;=Consolidação!H23+Consolidação!K23+Consolidação!N23+Consolidação!Q23+Consolidação!T23+Consolidação!W23+Consolidação!Z23,Consolidação!$Z$4,IF(F20+M20+T20+AA20+AH20+AO20+AV20&lt;=Consolidação!H23+Consolidação!K23+Consolidação!N23+Consolidação!Q23+Consolidação!T23+Consolidação!W23+Consolidação!Z23+Consolidação!AC23,Consolidação!$AC$4,IF(F20+M20+T20+AA20+AH20+AO20+AV20&lt;=Consolidação!H23+Consolidação!K23+Consolidação!N23+Consolidação!Q23+Consolidação!T23+Consolidação!W23+Consolidação!Z23+Consolidação!AC23+Consolidação!AF23,Consolidação!$AF$4,IF(F20+M20+T20+AA20+AH20+AO20+AV20&lt;=Consolidação!H23+Consolidação!K23+Consolidação!N23+Consolidação!Q23+Consolidação!T23+Consolidação!W23+Consolidação!Z23+Consolidação!AC23+Consolidação!AF23+Consolidação!AI23,Consolidação!$AI$4,IF(F20+M20+T20+AA20+AH20+AO20+AV20&lt;=Consolidação!H23+Consolidação!K23+Consolidação!N23+Consolidação!Q23+Consolidação!T23+Consolidação!W23+Consolidação!Z23+Consolidação!AC23+Consolidação!AF23+Consolidação!AI23+Consolidação!AL23,Consolidação!$AL$4,IF(F20+M20+T20+AA20+AH20+AO20+AV20&lt;=Consolidação!H23+Consolidação!K23+Consolidação!N23+Consolidação!Q23+Consolidação!T23+Consolidação!W23+Consolidação!Z23+Consolidação!AC23+Consolidação!AF23+Consolidação!AI23+Consolidação!AL23+Consolidação!AO23,Consolidação!$AO$4,IF(F20+M20+T20+AA20+AH20+AO20+AV20&lt;=Consolidação!H23+Consolidação!K23+Consolidação!N23+Consolidação!Q23+Consolidação!T23+Consolidação!W23+Consolidação!Z23+Consolidação!AC23+Consolidação!AF23+Consolidação!AI23+Consolidação!AL23+Consolidação!AO23+Consolidação!AR23,Consolidação!$AR$4,IF(F20+M20+T20+AA20+AH20+AO20+AV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+M20+T20+AA20+AH20+AO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+T20+AA20+AH20+AO20+AV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/>
      </c>
      <c r="AZ20" s="318" t="str">
        <f t="shared" si="31"/>
        <v/>
      </c>
      <c r="BA20" s="312"/>
      <c r="BB20" s="270"/>
      <c r="BC20" s="314"/>
      <c r="BD20" s="315"/>
      <c r="BE20" s="332"/>
      <c r="BF20" s="317" t="str">
        <f>IF(BC20=0,"",IF(F20+M20+T20+AA20+AH20+AO20+AV20+BC20&lt;=Consolidação!H23,Consolidação!$H$4,IF(F20+M20+T20+AA20+AH20+AO20+AV20+BC20&lt;=Consolidação!H23+Consolidação!K23,Consolidação!$K$4,IF(F20+M20+T20+AA20+AH20+AO20+AV20+BC20&lt;=Consolidação!H23+Consolidação!K23+Consolidação!N23,Consolidação!$N$4,IF(F20+M20+T20+AA20+AH20+AO20+AV20+BC20&lt;=Consolidação!H23+Consolidação!K23+Consolidação!N23+Consolidação!Q23,Consolidação!$Q$4,IF(F20+M20+T20+AA20+AH20+AO20+AV20+BC20&lt;=Consolidação!H23+Consolidação!K23+Consolidação!N23+Consolidação!Q23+Consolidação!T23,Consolidação!$T$4,IF(F20+M20+T20+AA20+AH20+AO20+AV20+BC20&lt;=Consolidação!H23+Consolidação!K23+Consolidação!N23+Consolidação!Q23+Consolidação!T23+Consolidação!W23,Consolidação!$W$4,IF(F20+M20+T20+AA20+AH20+AO20+AV20+BC20&lt;=Consolidação!H23+Consolidação!K23+Consolidação!N23+Consolidação!Q23+Consolidação!T23+Consolidação!W23+Consolidação!Z23,Consolidação!$Z$4,IF(F20+M20+T20+AA20+AH20+AO20+AV20+BC20&lt;=Consolidação!H23+Consolidação!K23+Consolidação!N23+Consolidação!Q23+Consolidação!T23+Consolidação!W23+Consolidação!Z23+Consolidação!AC23,Consolidação!$AC$4,IF(F20+M20+T20+AA20+AH20+AO20+AV20+BC20&lt;=Consolidação!H23+Consolidação!K23+Consolidação!N23+Consolidação!Q23+Consolidação!T23+Consolidação!W23+Consolidação!Z23+Consolidação!AC23+Consolidação!AF23,Consolidação!$AF$4,IF(F20+M20+T20+AA20+AH20+AO20+AV20+BC20&lt;=Consolidação!H23+Consolidação!K23+Consolidação!N23+Consolidação!Q23+Consolidação!T23+Consolidação!W23+Consolidação!Z23+Consolidação!AC23+Consolidação!AF23+Consolidação!AI23,Consolidação!$AI$4,IF(F20+M20+T20+AA20+AH20+AO20+AV20+BC20&lt;=Consolidação!H23+Consolidação!K23+Consolidação!N23+Consolidação!Q23+Consolidação!T23+Consolidação!W23+Consolidação!Z23+Consolidação!AC23+Consolidação!AF23+Consolidação!AI23+Consolidação!AL23,Consolidação!$AL$4,IF(F20+M20+T20+AA20+AH20+AO20+AV20+BC20&lt;=Consolidação!H23+Consolidação!K23+Consolidação!N23+Consolidação!Q23+Consolidação!T23+Consolidação!W23+Consolidação!Z23+Consolidação!AC23+Consolidação!AF23+Consolidação!AI23+Consolidação!AL23+Consolidação!AO23,Consolidação!$AO$4,IF(F20+M20+T20+AA20+AH20+AO20+AV20+BC20&lt;=Consolidação!H23+Consolidação!K23+Consolidação!N23+Consolidação!Q23+Consolidação!T23+Consolidação!W23+Consolidação!Z23+Consolidação!AC23+Consolidação!AF23+Consolidação!AI23+Consolidação!AL23+Consolidação!AO23+Consolidação!AR23,Consolidação!$AR$4,IF(F20+M20+T20+AA20+AH20+AO20+AV20+BC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+M20+T20+AA20+AH20+AO20+AV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+T20+AA20+AH20+AO20+AV20+BC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/>
      </c>
      <c r="BG20" s="318" t="str">
        <f t="shared" si="32"/>
        <v/>
      </c>
      <c r="BH20" s="312"/>
      <c r="BI20" s="270"/>
      <c r="BJ20" s="314"/>
      <c r="BK20" s="315"/>
      <c r="BL20" s="332"/>
      <c r="BM20" s="317" t="str">
        <f>IF(BJ20=0,"",IF(F20+M20+T20+AA20+AH20+AO20+AV20+BC20+BJ20&lt;=Consolidação!H23,Consolidação!$H$4,IF(F20+M20+T20+AA20+AH20+AO20+AV20+BC20+BJ20&lt;=Consolidação!H23+Consolidação!K23,Consolidação!$K$4,IF(F20+M20+T20+AA20+AH20+AO20+AV20+BC20+BJ20&lt;=Consolidação!H23+Consolidação!K23+Consolidação!N23,Consolidação!$N$4,IF(F20+M20+T20+AA20+AH20+AO20+AV20+BC20+BJ20&lt;=Consolidação!H23+Consolidação!K23+Consolidação!N23+Consolidação!Q23,Consolidação!$Q$4,IF(F20+M20+T20+AA20+AH20+AO20+AV20+BC20+BJ20&lt;=Consolidação!H23+Consolidação!K23+Consolidação!N23+Consolidação!Q23+Consolidação!T23,Consolidação!$T$4,IF(F20+M20+T20+AA20+AH20+AO20+AV20+BC20+BJ20&lt;=Consolidação!H23+Consolidação!K23+Consolidação!N23+Consolidação!Q23+Consolidação!T23+Consolidação!W23,Consolidação!$W$4,IF(F20+M20+T20+AA20+AH20+AO20+AV20+BC20+BJ20&lt;=Consolidação!H23+Consolidação!K23+Consolidação!N23+Consolidação!Q23+Consolidação!T23+Consolidação!W23+Consolidação!Z23,Consolidação!$Z$4,IF(F20+M20+T20+AA20+AH20+AO20+AV20+BC20+BJ20&lt;=Consolidação!H23+Consolidação!K23+Consolidação!N23+Consolidação!Q23+Consolidação!T23+Consolidação!W23+Consolidação!Z23+Consolidação!AC23,Consolidação!$AC$4,IF(F20+M20+T20+AA20+AH20+AO20+AV20+BC20+BJ20&lt;=Consolidação!H23+Consolidação!K23+Consolidação!N23+Consolidação!Q23+Consolidação!T23+Consolidação!W23+Consolidação!Z23+Consolidação!AC23+Consolidação!AF23,Consolidação!$AF$4,IF(F20+M20+T20+AA20+AH20+AO20+AV20+BC20+BJ20&lt;=Consolidação!H23+Consolidação!K23+Consolidação!N23+Consolidação!Q23+Consolidação!T23+Consolidação!W23+Consolidação!Z23+Consolidação!AC23+Consolidação!AF23+Consolidação!AI23,Consolidação!$AI$4,IF(F20+M20+T20+AA20+AH20+AO20+AV20+BC20+BJ20&lt;=Consolidação!H23+Consolidação!K23+Consolidação!N23+Consolidação!Q23+Consolidação!T23+Consolidação!W23+Consolidação!Z23+Consolidação!AC23+Consolidação!AF23+Consolidação!AI23+Consolidação!AL23,Consolidação!$AL$4,IF(F20+M20+T20+AA20+AH20+AO20+AV20+BC20+BJ20&lt;=Consolidação!H23+Consolidação!K23+Consolidação!N23+Consolidação!Q23+Consolidação!T23+Consolidação!W23+Consolidação!Z23+Consolidação!AC23+Consolidação!AF23+Consolidação!AI23+Consolidação!AL23+Consolidação!AO23,Consolidação!$AO$4,IF(F20+M20+T20+AA20+AH20+AO20+AV20+BC20+BJ20&lt;=Consolidação!H23+Consolidação!K23+Consolidação!N23+Consolidação!Q23+Consolidação!T23+Consolidação!W23+Consolidação!Z23+Consolidação!AC23+Consolidação!AF23+Consolidação!AI23+Consolidação!AL23+Consolidação!AO23+Consolidação!AR23,Consolidação!$AR$4,IF(F20+M20+T20+AA20+AH20+AO20+AV20+BC20+BJ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+M20+T20+AA20+AH20+AO20+AV20+BC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+T20+AA20+AH20+AO20+AV20+BC20+BJ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/>
      </c>
      <c r="BN20" s="318" t="str">
        <f t="shared" si="33"/>
        <v/>
      </c>
      <c r="BO20" s="312"/>
      <c r="BP20" s="270"/>
      <c r="BQ20" s="314"/>
      <c r="BR20" s="315"/>
      <c r="BS20" s="332"/>
      <c r="BT20" s="317" t="str">
        <f>IF(BQ20=0,"",IF(F20+M20+T20+AA20+AH20+AO20+AV20+BC20+BJ20+BQ20&lt;=Consolidação!H23,Consolidação!$H$4,IF(F20+M20+T20+AA20+AH20+AO20+AV20+BC20+BJ20+BQ20&lt;=Consolidação!H23+Consolidação!K23,Consolidação!$K$4,IF(F20+M20+T20+AA20+AH20+AO20+AV20+BC20+BJ20+BQ20&lt;=Consolidação!H23+Consolidação!K23+Consolidação!N23,Consolidação!$N$4,IF(F20+M20+T20+AA20+AH20+AO20+AV20+BC20+BJ20+BQ20&lt;=Consolidação!H23+Consolidação!K23+Consolidação!N23+Consolidação!Q23,Consolidação!$Q$4,IF(F20+M20+T20+AA20+AH20+AO20+AV20+BC20+BJ20+BQ20&lt;=Consolidação!H23+Consolidação!K23+Consolidação!N23+Consolidação!Q23+Consolidação!T23,Consolidação!$T$4,IF(F20+M20+T20+AA20+AH20+AO20+AV20+BC20+BJ20+BQ20&lt;=Consolidação!H23+Consolidação!K23+Consolidação!N23+Consolidação!Q23+Consolidação!T23+Consolidação!W23,Consolidação!$W$4,IF(F20+M20+T20+AA20+AH20+AO20+AV20+BC20+BJ20+BQ20&lt;=Consolidação!H23+Consolidação!K23+Consolidação!N23+Consolidação!Q23+Consolidação!T23+Consolidação!W23+Consolidação!Z23,Consolidação!$Z$4,IF(F20+M20+T20+AA20+AH20+AO20+AV20+BC20+BJ20+BQ20&lt;=Consolidação!H23+Consolidação!K23+Consolidação!N23+Consolidação!Q23+Consolidação!T23+Consolidação!W23+Consolidação!Z23+Consolidação!AC23,Consolidação!$AC$4,IF(F20+M20+T20+AA20+AH20+AO20+AV20+BC20+BJ20+BQ20&lt;=Consolidação!H23+Consolidação!K23+Consolidação!N23+Consolidação!Q23+Consolidação!T23+Consolidação!W23+Consolidação!Z23+Consolidação!AC23+Consolidação!AF23,Consolidação!$AF$4,IF(F20+M20+T20+AA20+AH20+AO20+AV20+BC20+BJ20+BQ20&lt;=Consolidação!H23+Consolidação!K23+Consolidação!N23+Consolidação!Q23+Consolidação!T23+Consolidação!W23+Consolidação!Z23+Consolidação!AC23+Consolidação!AF23+Consolidação!AI23,Consolidação!$AI$4,IF(F20+M20+T20+AA20+AH20+AO20+AV20+BC20+BJ20+BQ20&lt;=Consolidação!H23+Consolidação!K23+Consolidação!N23+Consolidação!Q23+Consolidação!T23+Consolidação!W23+Consolidação!Z23+Consolidação!AC23+Consolidação!AF23+Consolidação!AI23+Consolidação!AL23,Consolidação!$AL$4,IF(F20+M20+T20+AA20+AH20+AO20+AV20+BC20+BJ20+BQ20&lt;=Consolidação!H23+Consolidação!K23+Consolidação!N23+Consolidação!Q23+Consolidação!T23+Consolidação!W23+Consolidação!Z23+Consolidação!AC23+Consolidação!AF23+Consolidação!AI23+Consolidação!AL23+Consolidação!AO23,Consolidação!$AO$4,IF(F20+M20+T20+AA20+AH20+AO20+AV20+BC20+BJ20+BQ20&lt;=Consolidação!H23+Consolidação!K23+Consolidação!N23+Consolidação!Q23+Consolidação!T23+Consolidação!W23+Consolidação!Z23+Consolidação!AC23+Consolidação!AF23+Consolidação!AI23+Consolidação!AL23+Consolidação!AO23+Consolidação!AR23,Consolidação!$AR$4,IF(F20+M20+T20+AA20+AH20+AO20+AV20+BC20+BJ20+BQ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+M20+T20+AA20+AH20+AO20+AV20+BC20+BJ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+T20+AA20+AH20+AO20+AV20+BC20+BJ20+BQ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/>
      </c>
      <c r="BU20" s="318" t="str">
        <f t="shared" si="34"/>
        <v/>
      </c>
      <c r="BV20" s="312"/>
      <c r="BW20" s="270"/>
      <c r="BX20" s="314"/>
      <c r="BY20" s="315"/>
      <c r="BZ20" s="332"/>
      <c r="CA20" s="317" t="str">
        <f>IF(BX20=0,"",IF(F20+M20+T20+AA20+AH20+AO20+AV20+BC20+BJ20+BQ20+BX20&lt;=Consolidação!H23,Consolidação!$H$4,IF(F20+M20+T20+AA20+AH20+AO20+AV20+BC20+BJ20+BQ20+BX20&lt;=Consolidação!H23+Consolidação!K23,Consolidação!$K$4,IF(F20+M20+T20+AA20+AH20+AO20+AV20+BC20+BJ20+BQ20+BX20&lt;=Consolidação!H23+Consolidação!K23+Consolidação!N23,Consolidação!$N$4,IF(F20+M20+T20+AA20+AH20+AO20+AV20+BC20+BJ20+BQ20+BX20&lt;=Consolidação!H23+Consolidação!K23+Consolidação!N23+Consolidação!Q23,Consolidação!$Q$4,IF(F20+M20+T20+AA20+AH20+AO20+AV20+BC20+BJ20+BQ20+BX20&lt;=Consolidação!H23+Consolidação!K23+Consolidação!N23+Consolidação!Q23+Consolidação!T23,Consolidação!$T$4,IF(F20+M20+T20+AA20+AH20+AO20+AV20+BC20+BJ20+BQ20+BX20&lt;=Consolidação!H23+Consolidação!K23+Consolidação!N23+Consolidação!Q23+Consolidação!T23+Consolidação!W23,Consolidação!$W$4,IF(F20+M20+T20+AA20+AH20+AO20+AV20+BC20+BJ20+BQ20+BX20&lt;=Consolidação!H23+Consolidação!K23+Consolidação!N23+Consolidação!Q23+Consolidação!T23+Consolidação!W23+Consolidação!Z23,Consolidação!$Z$4,IF(F20+M20+T20+AA20+AH20+AO20+AV20+BC20+BJ20+BQ20+BX20&lt;=Consolidação!H23+Consolidação!K23+Consolidação!N23+Consolidação!Q23+Consolidação!T23+Consolidação!W23+Consolidação!Z23+Consolidação!AC23,Consolidação!$AC$4,IF(F20+M20+T20+AA20+AH20+AO20+AV20+BC20+BJ20+BQ20+BX20&lt;=Consolidação!H23+Consolidação!K23+Consolidação!N23+Consolidação!Q23+Consolidação!T23+Consolidação!W23+Consolidação!Z23+Consolidação!AC23+Consolidação!AF23,Consolidação!$AF$4,IF(F20+M20+T20+AA20+AH20+AO20+AV20+BC20+BJ20+BQ20+BX20&lt;=Consolidação!H23+Consolidação!K23+Consolidação!N23+Consolidação!Q23+Consolidação!T23+Consolidação!W23+Consolidação!Z23+Consolidação!AC23+Consolidação!AF23+Consolidação!AI23,Consolidação!$AI$4,IF(F20+M20+T20+AA20+AH20+AO20+AV20+BC20+BJ20+BQ20+BX20&lt;=Consolidação!H23+Consolidação!K23+Consolidação!N23+Consolidação!Q23+Consolidação!T23+Consolidação!W23+Consolidação!Z23+Consolidação!AC23+Consolidação!AF23+Consolidação!AI23+Consolidação!AL23,Consolidação!$AL$4,IF(F20+M20+T20+AA20+AH20+AO20+AV20+BC20+BJ20+BQ20+BX20&lt;=Consolidação!H23+Consolidação!K23+Consolidação!N23+Consolidação!Q23+Consolidação!T23+Consolidação!W23+Consolidação!Z23+Consolidação!AC23+Consolidação!AF23+Consolidação!AI23+Consolidação!AL23+Consolidação!AO23,Consolidação!$AO$4,IF(F20+M20+T20+AA20+AH20+AO20+AV20+BC20+BJ20+BQ20+BX20&lt;=Consolidação!H23+Consolidação!K23+Consolidação!N23+Consolidação!Q23+Consolidação!T23+Consolidação!W23+Consolidação!Z23+Consolidação!AC23+Consolidação!AF23+Consolidação!AI23+Consolidação!AL23+Consolidação!AO23+Consolidação!AR23,Consolidação!$AR$4,IF(F20+M20+T20+AA20+AH20+AO20+AV20+BC20+BJ20+BQ20+BX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+M20+T20+AA20+AH20+AO20+AV20+BC20+BJ20+BQ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+T20+AA20+AH20+AO20+AV20+BC20+BJ20+BQ20+BX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/>
      </c>
      <c r="CB20" s="318" t="str">
        <f t="shared" si="35"/>
        <v/>
      </c>
      <c r="CC20" s="312"/>
      <c r="CD20" s="270"/>
      <c r="CE20" s="314"/>
      <c r="CF20" s="315"/>
      <c r="CG20" s="332"/>
      <c r="CH20" s="317" t="str">
        <f>IF(CE20=0,"",IF(F20+M20+T20+AA20+AH20+AO20+AV20+BC20+BJ20+BQ20+BX20+CE20&lt;=Consolidação!H23,Consolidação!$H$4,IF(F20+M20+T20+AA20+AH20+AO20+AV20+BC20+BJ20+BQ20+BX20+CE20&lt;=Consolidação!H23+Consolidação!K23,Consolidação!$K$4,IF(F20+M20+T20+AA20+AH20+AO20+AV20+BC20+BJ20+BQ20+BX20+CE20&lt;=Consolidação!H23+Consolidação!K23+Consolidação!N23,Consolidação!$N$4,IF(F20+M20+T20+AA20+AH20+AO20+AV20+BC20+BJ20+BQ20+BX20+CE20&lt;=Consolidação!H23+Consolidação!K23+Consolidação!N23+Consolidação!Q23,Consolidação!$Q$4,IF(F20+M20+T20+AA20+AH20+AO20+AV20+BC20+BJ20+BQ20+BX20+CE20&lt;=Consolidação!H23+Consolidação!K23+Consolidação!N23+Consolidação!Q23+Consolidação!T23,Consolidação!$T$4,IF(F20+M20+T20+AA20+AH20+AO20+AV20+BC20+BJ20+BQ20+BX20+CE20&lt;=Consolidação!H23+Consolidação!K23+Consolidação!N23+Consolidação!Q23+Consolidação!T23+Consolidação!W23,Consolidação!$W$4,IF(F20+M20+T20+AA20+AH20+AO20+AV20+BC20+BJ20+BQ20+BX20+CE20&lt;=Consolidação!H23+Consolidação!K23+Consolidação!N23+Consolidação!Q23+Consolidação!T23+Consolidação!W23+Consolidação!Z23,Consolidação!$Z$4,IF(F20+M20+T20+AA20+AH20+AO20+AV20+BC20+BJ20+BQ20+BX20+CE20&lt;=Consolidação!H23+Consolidação!K23+Consolidação!N23+Consolidação!Q23+Consolidação!T23+Consolidação!W23+Consolidação!Z23+Consolidação!AC23,Consolidação!$AC$4,IF(F20+M20+T20+AA20+AH20+AO20+AV20+BC20+BJ20+BQ20+BX20+CE20&lt;=Consolidação!H23+Consolidação!K23+Consolidação!N23+Consolidação!Q23+Consolidação!T23+Consolidação!W23+Consolidação!Z23+Consolidação!AC23+Consolidação!AF23,Consolidação!$AF$4,IF(F20+M20+T20+AA20+AH20+AO20+AV20+BC20+BJ20+BQ20+BX20+CE20&lt;=Consolidação!H23+Consolidação!K23+Consolidação!N23+Consolidação!Q23+Consolidação!T23+Consolidação!W23+Consolidação!Z23+Consolidação!AC23+Consolidação!AF23+Consolidação!AI23,Consolidação!$AI$4,IF(F20+M20+T20+AA20+AH20+AO20+AV20+BC20+BJ20+BQ20+BX20+CE20&lt;=Consolidação!H23+Consolidação!K23+Consolidação!N23+Consolidação!Q23+Consolidação!T23+Consolidação!W23+Consolidação!Z23+Consolidação!AC23+Consolidação!AF23+Consolidação!AI23+Consolidação!AL23,Consolidação!$AL$4,IF(F20+M20+T20+AA20+AH20+AO20+AV20+BC20+BJ20+BQ20+BX20+CE20&lt;=Consolidação!H23+Consolidação!K23+Consolidação!N23+Consolidação!Q23+Consolidação!T23+Consolidação!W23+Consolidação!Z23+Consolidação!AC23+Consolidação!AF23+Consolidação!AI23+Consolidação!AL23+Consolidação!AO23,Consolidação!$AO$4,IF(F20+M20+T20+AA20+AH20+AO20+AV20+BC20+BJ20+BQ20+BX20+CE20&lt;=Consolidação!H23+Consolidação!K23+Consolidação!N23+Consolidação!Q23+Consolidação!T23+Consolidação!W23+Consolidação!Z23+Consolidação!AC23+Consolidação!AF23+Consolidação!AI23+Consolidação!AL23+Consolidação!AO23+Consolidação!AR23,Consolidação!$AR$4,IF(F20+M20+T20+AA20+AH20+AO20+AV20+BC20+BJ20+BQ20+BX20+CE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+M20+T20+AA20+AH20+AO20+AV20+BC20+BJ20+BQ20+BX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+T20+AA20+AH20+AO20+AV20+BC20+BJ20+BQ20+BX20+CE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/>
      </c>
      <c r="CI20" s="318" t="str">
        <f t="shared" si="36"/>
        <v/>
      </c>
      <c r="CJ20" s="312"/>
      <c r="CK20" s="270"/>
      <c r="CL20" s="314"/>
      <c r="CM20" s="315"/>
      <c r="CN20" s="332"/>
      <c r="CO20" s="317" t="str">
        <f>IF(CL20=0,"",IF(F20+M20+T20+AA20+AH20+AO20+AV20+BC20+BJ20+BQ20+BX20+CE20+CL20&lt;=Consolidação!H23,Consolidação!$H$4,IF(F20+M20+T20+AA20+AH20+AO20+AV20+BC20+BJ20+BQ20+BX20+CE20+CL20&lt;=Consolidação!H23+Consolidação!K23,Consolidação!$K$4,IF(F20+M20+T20+AA20+AH20+AO20+AV20+BC20+BJ20+BQ20+BX20+CE20+CL20&lt;=Consolidação!H23+Consolidação!K23+Consolidação!N23,Consolidação!$N$4,IF(F20+M20+T20+AA20+AH20+AO20+AV20+BC20+BJ20+BQ20+BX20+CE20+CL20&lt;=Consolidação!H23+Consolidação!K23+Consolidação!N23+Consolidação!Q23,Consolidação!$Q$4,IF(F20+M20+T20+AA20+AH20+AO20+AV20+BC20+BJ20+BQ20+BX20+CE20+CL20&lt;=Consolidação!H23+Consolidação!K23+Consolidação!N23+Consolidação!Q23+Consolidação!T23,Consolidação!$T$4,IF(F20+M20+T20+AA20+AH20+AO20+AV20+BC20+BJ20+BQ20+BX20+CE20+CL20&lt;=Consolidação!H23+Consolidação!K23+Consolidação!N23+Consolidação!Q23+Consolidação!T23+Consolidação!W23,Consolidação!$W$4,IF(F20+M20+T20+AA20+AH20+AO20+AV20+BC20+BJ20+BQ20+BX20+CE20+CL20&lt;=Consolidação!H23+Consolidação!K23+Consolidação!N23+Consolidação!Q23+Consolidação!T23+Consolidação!W23+Consolidação!Z23,Consolidação!$Z$4,IF(F20+M20+T20+AA20+AH20+AO20+AV20+BC20+BJ20+BQ20+BX20+CE20+CL20&lt;=Consolidação!H23+Consolidação!K23+Consolidação!N23+Consolidação!Q23+Consolidação!T23+Consolidação!W23+Consolidação!Z23+Consolidação!AC23,Consolidação!$AC$4,IF(F20+M20+T20+AA20+AH20+AO20+AV20+BC20+BJ20+BQ20+BX20+CE20+CL20&lt;=Consolidação!H23+Consolidação!K23+Consolidação!N23+Consolidação!Q23+Consolidação!T23+Consolidação!W23+Consolidação!Z23+Consolidação!AC23+Consolidação!AF23,Consolidação!$AF$4,IF(F20+M20+T20+AA20+AH20+AO20+AV20+BC20+BJ20+BQ20+BX20+CE20+CL20&lt;=Consolidação!H23+Consolidação!K23+Consolidação!N23+Consolidação!Q23+Consolidação!T23+Consolidação!W23+Consolidação!Z23+Consolidação!AC23+Consolidação!AF23+Consolidação!AI23,Consolidação!$AI$4,IF(F20+M20+T20+AA20+AH20+AO20+AV20+BC20+BJ20+BQ20+BX20+CE20+CL20&lt;=Consolidação!H23+Consolidação!K23+Consolidação!N23+Consolidação!Q23+Consolidação!T23+Consolidação!W23+Consolidação!Z23+Consolidação!AC23+Consolidação!AF23+Consolidação!AI23+Consolidação!AL23,Consolidação!$AL$4,IF(F20+M20+T20+AA20+AH20+AO20+AV20+BC20+BJ20+BQ20+BX20+CE20+CL20&lt;=Consolidação!H23+Consolidação!K23+Consolidação!N23+Consolidação!Q23+Consolidação!T23+Consolidação!W23+Consolidação!Z23+Consolidação!AC23+Consolidação!AF23+Consolidação!AI23+Consolidação!AL23+Consolidação!AO23,Consolidação!$AO$4,IF(F20+M20+T20+AA20+AH20+AO20+AV20+BC20+BJ20+BQ20+BX20+CE20+CL20&lt;=Consolidação!H23+Consolidação!K23+Consolidação!N23+Consolidação!Q23+Consolidação!T23+Consolidação!W23+Consolidação!Z23+Consolidação!AC23+Consolidação!AF23+Consolidação!AI23+Consolidação!AL23+Consolidação!AO23+Consolidação!AR23,Consolidação!$AR$4,IF(F20+M20+T20+AA20+AH20+AO20+AV20+BC20+BJ20+BQ20+BX20+CE20+CL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+M20+T20+AA20+AH20+AO20+AV20+BC20+BJ20+BQ20+BX20+CE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+T20+AA20+AH20+AO20+AV20+BC20+BJ20+BQ20+BX20+CE20+CL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/>
      </c>
      <c r="CP20" s="318" t="str">
        <f t="shared" si="37"/>
        <v/>
      </c>
      <c r="CQ20" s="312"/>
      <c r="CR20" s="270"/>
      <c r="CS20" s="314"/>
      <c r="CT20" s="315"/>
      <c r="CU20" s="332"/>
      <c r="CV20" s="317" t="str">
        <f>IF(CS20=0,"",IF(F20+M20+T20+AA20+AH20+AO20+AV20+BC20+BJ20+BQ20+BX20+CE20+CL20+CS20&lt;=Consolidação!H23,Consolidação!$H$4,IF(F20+M20+T20+AA20+AH20+AO20+AV20+BC20+BJ20+BQ20+BX20+CE20+CL20+CS20&lt;=Consolidação!H23+Consolidação!K23,Consolidação!$K$4,IF(F20+M20+T20+AA20+AH20+AO20+AV20+BC20+BJ20+BQ20+BX20+CE20+CL20+CS20&lt;=Consolidação!H23+Consolidação!K23+Consolidação!N23,Consolidação!$N$4,IF(F20+M20+T20+AA20+AH20+AO20+AV20+BC20+BJ20+BQ20+BX20+CE20+CL20+CS20&lt;=Consolidação!H23+Consolidação!K23+Consolidação!N23+Consolidação!Q23,Consolidação!$Q$4,IF(F20+M20+T20+AA20+AH20+AO20+AV20+BC20+BJ20+BQ20+BX20+CE20+CL20+CS20&lt;=Consolidação!H23+Consolidação!K23+Consolidação!N23+Consolidação!Q23+Consolidação!T23,Consolidação!$T$4,IF(F20+M20+T20+AA20+AH20+AO20+AV20+BC20+BJ20+BQ20+BX20+CE20+CL20+CS20&lt;=Consolidação!H23+Consolidação!K23+Consolidação!N23+Consolidação!Q23+Consolidação!T23+Consolidação!W23,Consolidação!$W$4,IF(F20+M20+T20+AA20+AH20+AO20+AV20+BC20+BJ20+BQ20+BX20+CE20+CL20+CS20&lt;=Consolidação!H23+Consolidação!K23+Consolidação!N23+Consolidação!Q23+Consolidação!T23+Consolidação!W23+Consolidação!Z23,Consolidação!$Z$4,IF(F20+M20+T20+AA20+AH20+AO20+AV20+BC20+BJ20+BQ20+BX20+CE20+CL20+CS20&lt;=Consolidação!H23+Consolidação!K23+Consolidação!N23+Consolidação!Q23+Consolidação!T23+Consolidação!W23+Consolidação!Z23+Consolidação!AC23,Consolidação!$AC$4,IF(F20+M20+T20+AA20+AH20+AO20+AV20+BC20+BJ20+BQ20+BX20+CE20+CL20+CS20&lt;=Consolidação!H23+Consolidação!K23+Consolidação!N23+Consolidação!Q23+Consolidação!T23+Consolidação!W23+Consolidação!Z23+Consolidação!AC23+Consolidação!AF23,Consolidação!$AF$4,IF(F20+M20+T20+AA20+AH20+AO20+AV20+BC20+BJ20+BQ20+BX20+CE20+CL20+CS20&lt;=Consolidação!H23+Consolidação!K23+Consolidação!N23+Consolidação!Q23+Consolidação!T23+Consolidação!W23+Consolidação!Z23+Consolidação!AC23+Consolidação!AF23+Consolidação!AI23,Consolidação!$AI$4,IF(F20+M20+T20+AA20+AH20+AO20+AV20+BC20+BJ20+BQ20+BX20+CE20+CL20+CS20&lt;=Consolidação!H23+Consolidação!K23+Consolidação!N23+Consolidação!Q23+Consolidação!T23+Consolidação!W23+Consolidação!Z23+Consolidação!AC23+Consolidação!AF23+Consolidação!AI23+Consolidação!AL23,Consolidação!$AL$4,IF(F20+M20+T20+AA20+AH20+AO20+AV20+BC20+BJ20+BQ20+BX20+CE20+CL20+CS20&lt;=Consolidação!H23+Consolidação!K23+Consolidação!N23+Consolidação!Q23+Consolidação!T23+Consolidação!W23+Consolidação!Z23+Consolidação!AC23+Consolidação!AF23+Consolidação!AI23+Consolidação!AL23+Consolidação!AO23,Consolidação!$AO$4,IF(F20+M20+T20+AA20+AH20+AO20+AV20+BC20+BJ20+BQ20+BX20+CE20+CL20+CS20&lt;=Consolidação!H23+Consolidação!K23+Consolidação!N23+Consolidação!Q23+Consolidação!T23+Consolidação!W23+Consolidação!Z23+Consolidação!AC23+Consolidação!AF23+Consolidação!AI23+Consolidação!AL23+Consolidação!AO23+Consolidação!AR23,Consolidação!$AR$4,IF(F20+M20+T20+AA20+AH20+AO20+AV20+BC20+BJ20+BQ20+BX20+CE20+CL20+CS20&lt;=Consolidação!H23+Consolidação!K23+Consolidação!N23+Consolidação!Q23+Consolidação!T23+Consolidação!W23+Consolidação!Z23+Consolidação!AC23+Consolidação!AF23+Consolidação!AI23+Consolidação!AL23+Consolidação!AO23+Consolidação!AR23+Consolidação!AU23,Consolidação!$AU$4,IF(AND((Consolidação!H23+Consolidação!K23+Consolidação!N23+Consolidação!Q23+Consolidação!T23+Consolidação!W23+Consolidação!Z23+Consolidação!AC23+Consolidação!AF23+Consolidação!AI23+Consolidação!AL23+Consolidação!AO23+Consolidação!AR23+Consolidação!AU23)&gt;0,F20+M20+T20+AA20+AH20+AO20+AV20+BC20+BJ20+BQ20+BX20+CE20+CL20&lt;Consolidação!H23+Consolidação!K23+Consolidação!N23+Consolidação!Q23+Consolidação!T23+Consolidação!W23+Consolidação!Z23+Consolidação!AC23+Consolidação!AF23+Consolidação!AI23+Consolidação!AL23+Consolidação!AO23+Consolidação!AR23+Consolidação!AU23,F20+M20+T20+AA20+AH20+AO20+AV20+BC20+BJ20+BQ20+BX20+CE20+CL20+CS20&gt;Consolidação!H23+Consolidação!K23+Consolidação!N23+Consolidação!Q23+Consolidação!T23+Consolidação!W23+Consolidação!Z23+Consolidação!AC23+Consolidação!AF23+Consolidação!AI23+Consolidação!AL23+Consolidação!AO23+Consolidação!AR23+Consolidação!AU23),"CONSUMO PARCIAL","SEM PREVISÃO"))))))))))))))))</f>
        <v/>
      </c>
      <c r="CW20" s="318" t="str">
        <f t="shared" si="38"/>
        <v/>
      </c>
      <c r="CX20" s="270"/>
      <c r="CY20" s="314"/>
      <c r="CZ20" s="315"/>
      <c r="DA20" s="332"/>
      <c r="DB20" s="317" t="str">
        <f>IF(CY20=0,"",IF(L20+S20+Z20+AG20+AN20+AU20+BB20+BI20+BP20+BW20+CD20+CK20+CR20+CY20&lt;=Consolidação!N23,Consolidação!$H$4,IF(L20+S20+Z20+AG20+AN20+AU20+BB20+BI20+BP20+BW20+CD20+CK20+CR20+CY20&lt;=Consolidação!N23+Consolidação!Q23,Consolidação!$K$4,IF(L20+S20+Z20+AG20+AN20+AU20+BB20+BI20+BP20+BW20+CD20+CK20+CR20+CY20&lt;=Consolidação!N23+Consolidação!Q23+Consolidação!T23,Consolidação!$N$4,IF(L20+S20+Z20+AG20+AN20+AU20+BB20+BI20+BP20+BW20+CD20+CK20+CR20+CY20&lt;=Consolidação!N23+Consolidação!Q23+Consolidação!T23+Consolidação!W23,Consolidação!$Q$4,IF(L20+S20+Z20+AG20+AN20+AU20+BB20+BI20+BP20+BW20+CD20+CK20+CR20+CY20&lt;=Consolidação!N23+Consolidação!Q23+Consolidação!T23+Consolidação!W23+Consolidação!Z23,Consolidação!$T$4,IF(L20+S20+Z20+AG20+AN20+AU20+BB20+BI20+BP20+BW20+CD20+CK20+CR20+CY20&lt;=Consolidação!N23+Consolidação!Q23+Consolidação!T23+Consolidação!W23+Consolidação!Z23+Consolidação!AC23,Consolidação!$W$4,IF(L20+S20+Z20+AG20+AN20+AU20+BB20+BI20+BP20+BW20+CD20+CK20+CR20+CY20&lt;=Consolidação!N23+Consolidação!Q23+Consolidação!T23+Consolidação!W23+Consolidação!Z23+Consolidação!AC23+Consolidação!AF23,Consolidação!$Z$4,IF(L20+S20+Z20+AG20+AN20+AU20+BB20+BI20+BP20+BW20+CD20+CK20+CR20+CY20&lt;=Consolidação!N23+Consolidação!Q23+Consolidação!T23+Consolidação!W23+Consolidação!Z23+Consolidação!AC23+Consolidação!AF23+Consolidação!AI23,Consolidação!$AC$4,IF(L20+S20+Z20+AG20+AN20+AU20+BB20+BI20+BP20+BW20+CD20+CK20+CR20+CY20&lt;=Consolidação!N23+Consolidação!Q23+Consolidação!T23+Consolidação!W23+Consolidação!Z23+Consolidação!AC23+Consolidação!AF23+Consolidação!AI23+Consolidação!AL23,Consolidação!$AF$4,IF(L20+S20+Z20+AG20+AN20+AU20+BB20+BI20+BP20+BW20+CD20+CK20+CR20+CY20&lt;=Consolidação!N23+Consolidação!Q23+Consolidação!T23+Consolidação!W23+Consolidação!Z23+Consolidação!AC23+Consolidação!AF23+Consolidação!AI23+Consolidação!AL23+Consolidação!AO23,Consolidação!$AI$4,IF(L20+S20+Z20+AG20+AN20+AU20+BB20+BI20+BP20+BW20+CD20+CK20+CR20+CY20&lt;=Consolidação!N23+Consolidação!Q23+Consolidação!T23+Consolidação!W23+Consolidação!Z23+Consolidação!AC23+Consolidação!AF23+Consolidação!AI23+Consolidação!AL23+Consolidação!AO23+Consolidação!AR23,Consolidação!$AL$4,IF(L20+S20+Z20+AG20+AN20+AU20+BB20+BI20+BP20+BW20+CD20+CK20+CR20+CY20&lt;=Consolidação!N23+Consolidação!Q23+Consolidação!T23+Consolidação!W23+Consolidação!Z23+Consolidação!AC23+Consolidação!AF23+Consolidação!AI23+Consolidação!AL23+Consolidação!AO23+Consolidação!AR23+Consolidação!AU23,Consolidação!$AO$4,IF(L20+S20+Z20+AG20+AN20+AU20+BB20+BI20+BP20+BW20+CD20+CK20+CR20+CY20&lt;=Consolidação!N23+Consolidação!Q23+Consolidação!T23+Consolidação!W23+Consolidação!Z23+Consolidação!AC23+Consolidação!AF23+Consolidação!AI23+Consolidação!AL23+Consolidação!AO23+Consolidação!AR23+Consolidação!AU23+Consolidação!AX23,Consolidação!$AR$4,IF(L20+S20+Z20+AG20+AN20+AU20+BB20+BI20+BP20+BW20+CD20+CK20+CR20+CY20&lt;=Consolidação!N23+Consolidação!Q23+Consolidação!T23+Consolidação!W23+Consolidação!Z23+Consolidação!AC23+Consolidação!AF23+Consolidação!AI23+Consolidação!AL23+Consolidação!AO23+Consolidação!AR23+Consolidação!AU23+Consolidação!AX23+Consolidação!#REF!,Consolidação!$AU$4,IF(AND((Consolidação!N23+Consolidação!Q23+Consolidação!T23+Consolidação!W23+Consolidação!Z23+Consolidação!AC23+Consolidação!AF23+Consolidação!AI23+Consolidação!AL23+Consolidação!AO23+Consolidação!AR23+Consolidação!AU23+Consolidação!AX23+Consolidação!#REF!)&gt;0,L20+S20+Z20+AG20+AN20+AU20+BB20+BI20+BP20+BW20+CD20+CK20+CR20&lt;Consolidação!N23+Consolidação!Q23+Consolidação!T23+Consolidação!W23+Consolidação!Z23+Consolidação!AC23+Consolidação!AF23+Consolidação!AI23+Consolidação!AL23+Consolidação!AO23+Consolidação!AR23+Consolidação!AU23+Consolidação!AX23+Consolidação!#REF!,L20+S20+Z20+AG20+AN20+AU20+BB20+BI20+BP20+BW20+CD20+CK20+CR20+CY20&gt;Consolidação!N23+Consolidação!Q23+Consolidação!T23+Consolidação!W23+Consolidação!Z23+Consolidação!AC23+Consolidação!AF23+Consolidação!AI23+Consolidação!AL23+Consolidação!AO23+Consolidação!AR23+Consolidação!AU23+Consolidação!AX23+Consolidação!#REF!),"CONSUMO PARCIAL","SEM PREVISÃO"))))))))))))))))</f>
        <v/>
      </c>
      <c r="DC20" s="318" t="str">
        <f t="shared" si="39"/>
        <v/>
      </c>
      <c r="DD20" s="270"/>
      <c r="DE20" s="314"/>
      <c r="DF20" s="315"/>
      <c r="DG20" s="332"/>
      <c r="DH20" s="317" t="str">
        <f>IF(DE20=0,"",IF(R20+Y20+AF20+AM20+AT20+BA20+BH20+BO20+BV20+CC20+CJ20+CQ20+CX20+DE20&lt;=Consolidação!T23,Consolidação!$H$4,IF(R20+Y20+AF20+AM20+AT20+BA20+BH20+BO20+BV20+CC20+CJ20+CQ20+CX20+DE20&lt;=Consolidação!T23+Consolidação!W23,Consolidação!$K$4,IF(R20+Y20+AF20+AM20+AT20+BA20+BH20+BO20+BV20+CC20+CJ20+CQ20+CX20+DE20&lt;=Consolidação!T23+Consolidação!W23+Consolidação!Z23,Consolidação!$N$4,IF(R20+Y20+AF20+AM20+AT20+BA20+BH20+BO20+BV20+CC20+CJ20+CQ20+CX20+DE20&lt;=Consolidação!T23+Consolidação!W23+Consolidação!Z23+Consolidação!AC23,Consolidação!$Q$4,IF(R20+Y20+AF20+AM20+AT20+BA20+BH20+BO20+BV20+CC20+CJ20+CQ20+CX20+DE20&lt;=Consolidação!T23+Consolidação!W23+Consolidação!Z23+Consolidação!AC23+Consolidação!AF23,Consolidação!$T$4,IF(R20+Y20+AF20+AM20+AT20+BA20+BH20+BO20+BV20+CC20+CJ20+CQ20+CX20+DE20&lt;=Consolidação!T23+Consolidação!W23+Consolidação!Z23+Consolidação!AC23+Consolidação!AF23+Consolidação!AI23,Consolidação!$W$4,IF(R20+Y20+AF20+AM20+AT20+BA20+BH20+BO20+BV20+CC20+CJ20+CQ20+CX20+DE20&lt;=Consolidação!T23+Consolidação!W23+Consolidação!Z23+Consolidação!AC23+Consolidação!AF23+Consolidação!AI23+Consolidação!AL23,Consolidação!$Z$4,IF(R20+Y20+AF20+AM20+AT20+BA20+BH20+BO20+BV20+CC20+CJ20+CQ20+CX20+DE20&lt;=Consolidação!T23+Consolidação!W23+Consolidação!Z23+Consolidação!AC23+Consolidação!AF23+Consolidação!AI23+Consolidação!AL23+Consolidação!AO23,Consolidação!$AC$4,IF(R20+Y20+AF20+AM20+AT20+BA20+BH20+BO20+BV20+CC20+CJ20+CQ20+CX20+DE20&lt;=Consolidação!T23+Consolidação!W23+Consolidação!Z23+Consolidação!AC23+Consolidação!AF23+Consolidação!AI23+Consolidação!AL23+Consolidação!AO23+Consolidação!AR23,Consolidação!$AF$4,IF(R20+Y20+AF20+AM20+AT20+BA20+BH20+BO20+BV20+CC20+CJ20+CQ20+CX20+DE20&lt;=Consolidação!T23+Consolidação!W23+Consolidação!Z23+Consolidação!AC23+Consolidação!AF23+Consolidação!AI23+Consolidação!AL23+Consolidação!AO23+Consolidação!AR23+Consolidação!AU23,Consolidação!$AI$4,IF(R20+Y20+AF20+AM20+AT20+BA20+BH20+BO20+BV20+CC20+CJ20+CQ20+CX20+DE20&lt;=Consolidação!T23+Consolidação!W23+Consolidação!Z23+Consolidação!AC23+Consolidação!AF23+Consolidação!AI23+Consolidação!AL23+Consolidação!AO23+Consolidação!AR23+Consolidação!AU23+Consolidação!AX23,Consolidação!$AL$4,IF(R20+Y20+AF20+AM20+AT20+BA20+BH20+BO20+BV20+CC20+CJ20+CQ20+CX20+DE20&lt;=Consolidação!T23+Consolidação!W23+Consolidação!Z23+Consolidação!AC23+Consolidação!AF23+Consolidação!AI23+Consolidação!AL23+Consolidação!AO23+Consolidação!AR23+Consolidação!AU23+Consolidação!AX23+Consolidação!#REF!,Consolidação!$AO$4,IF(R20+Y20+AF20+AM20+AT20+BA20+BH20+BO20+BV20+CC20+CJ20+CQ20+CX20+DE20&lt;=Consolidação!T23+Consolidação!W23+Consolidação!Z23+Consolidação!AC23+Consolidação!AF23+Consolidação!AI23+Consolidação!AL23+Consolidação!AO23+Consolidação!AR23+Consolidação!AU23+Consolidação!AX23+Consolidação!#REF!+Consolidação!BC23,Consolidação!$AR$4,IF(R20+Y20+AF20+AM20+AT20+BA20+BH20+BO20+BV20+CC20+CJ20+CQ20+CX20+DE20&lt;=Consolidação!T23+Consolidação!W23+Consolidação!Z23+Consolidação!AC23+Consolidação!AF23+Consolidação!AI23+Consolidação!AL23+Consolidação!AO23+Consolidação!AR23+Consolidação!AU23+Consolidação!AX23+Consolidação!#REF!+Consolidação!BC23+Consolidação!BF23,Consolidação!$AU$4,IF(AND((Consolidação!T23+Consolidação!W23+Consolidação!Z23+Consolidação!AC23+Consolidação!AF23+Consolidação!AI23+Consolidação!AL23+Consolidação!AO23+Consolidação!AR23+Consolidação!AU23+Consolidação!AX23+Consolidação!#REF!+Consolidação!BC23+Consolidação!BF23)&gt;0,R20+Y20+AF20+AM20+AT20+BA20+BH20+BO20+BV20+CC20+CJ20+CQ20+CX20&lt;Consolidação!T23+Consolidação!W23+Consolidação!Z23+Consolidação!AC23+Consolidação!AF23+Consolidação!AI23+Consolidação!AL23+Consolidação!AO23+Consolidação!AR23+Consolidação!AU23+Consolidação!AX23+Consolidação!#REF!+Consolidação!BC23+Consolidação!BF23,R20+Y20+AF20+AM20+AT20+BA20+BH20+BO20+BV20+CC20+CJ20+CQ20+CX20+DE20&gt;Consolidação!T23+Consolidação!W23+Consolidação!Z23+Consolidação!AC23+Consolidação!AF23+Consolidação!AI23+Consolidação!AL23+Consolidação!AO23+Consolidação!AR23+Consolidação!AU23+Consolidação!AX23+Consolidação!#REF!+Consolidação!BC23+Consolidação!BF23),"CONSUMO PARCIAL","SEM PREVISÃO"))))))))))))))))</f>
        <v/>
      </c>
      <c r="DI20" s="318" t="str">
        <f t="shared" si="40"/>
        <v/>
      </c>
      <c r="DJ20" s="270"/>
      <c r="DK20" s="314"/>
      <c r="DL20" s="315"/>
      <c r="DM20" s="332"/>
      <c r="DN20" s="317" t="str">
        <f>IF(DK20=0,"",IF(X20+AE20+AL20+AS20+AZ20+BG20+BN20+BU20+CB20+CI20+CP20+CW20+DD20+DK20&lt;=Consolidação!Z23,Consolidação!$H$4,IF(X20+AE20+AL20+AS20+AZ20+BG20+BN20+BU20+CB20+CI20+CP20+CW20+DD20+DK20&lt;=Consolidação!Z23+Consolidação!AC23,Consolidação!$K$4,IF(X20+AE20+AL20+AS20+AZ20+BG20+BN20+BU20+CB20+CI20+CP20+CW20+DD20+DK20&lt;=Consolidação!Z23+Consolidação!AC23+Consolidação!AF23,Consolidação!$N$4,IF(X20+AE20+AL20+AS20+AZ20+BG20+BN20+BU20+CB20+CI20+CP20+CW20+DD20+DK20&lt;=Consolidação!Z23+Consolidação!AC23+Consolidação!AF23+Consolidação!AI23,Consolidação!$Q$4,IF(X20+AE20+AL20+AS20+AZ20+BG20+BN20+BU20+CB20+CI20+CP20+CW20+DD20+DK20&lt;=Consolidação!Z23+Consolidação!AC23+Consolidação!AF23+Consolidação!AI23+Consolidação!AL23,Consolidação!$T$4,IF(X20+AE20+AL20+AS20+AZ20+BG20+BN20+BU20+CB20+CI20+CP20+CW20+DD20+DK20&lt;=Consolidação!Z23+Consolidação!AC23+Consolidação!AF23+Consolidação!AI23+Consolidação!AL23+Consolidação!AO23,Consolidação!$W$4,IF(X20+AE20+AL20+AS20+AZ20+BG20+BN20+BU20+CB20+CI20+CP20+CW20+DD20+DK20&lt;=Consolidação!Z23+Consolidação!AC23+Consolidação!AF23+Consolidação!AI23+Consolidação!AL23+Consolidação!AO23+Consolidação!AR23,Consolidação!$Z$4,IF(X20+AE20+AL20+AS20+AZ20+BG20+BN20+BU20+CB20+CI20+CP20+CW20+DD20+DK20&lt;=Consolidação!Z23+Consolidação!AC23+Consolidação!AF23+Consolidação!AI23+Consolidação!AL23+Consolidação!AO23+Consolidação!AR23+Consolidação!AU23,Consolidação!$AC$4,IF(X20+AE20+AL20+AS20+AZ20+BG20+BN20+BU20+CB20+CI20+CP20+CW20+DD20+DK20&lt;=Consolidação!Z23+Consolidação!AC23+Consolidação!AF23+Consolidação!AI23+Consolidação!AL23+Consolidação!AO23+Consolidação!AR23+Consolidação!AU23+Consolidação!AX23,Consolidação!$AF$4,IF(X20+AE20+AL20+AS20+AZ20+BG20+BN20+BU20+CB20+CI20+CP20+CW20+DD20+DK20&lt;=Consolidação!Z23+Consolidação!AC23+Consolidação!AF23+Consolidação!AI23+Consolidação!AL23+Consolidação!AO23+Consolidação!AR23+Consolidação!AU23+Consolidação!AX23+Consolidação!#REF!,Consolidação!$AI$4,IF(X20+AE20+AL20+AS20+AZ20+BG20+BN20+BU20+CB20+CI20+CP20+CW20+DD20+DK20&lt;=Consolidação!Z23+Consolidação!AC23+Consolidação!AF23+Consolidação!AI23+Consolidação!AL23+Consolidação!AO23+Consolidação!AR23+Consolidação!AU23+Consolidação!AX23+Consolidação!#REF!+Consolidação!BC23,Consolidação!$AL$4,IF(X20+AE20+AL20+AS20+AZ20+BG20+BN20+BU20+CB20+CI20+CP20+CW20+DD20+DK20&lt;=Consolidação!Z23+Consolidação!AC23+Consolidação!AF23+Consolidação!AI23+Consolidação!AL23+Consolidação!AO23+Consolidação!AR23+Consolidação!AU23+Consolidação!AX23+Consolidação!#REF!+Consolidação!BC23+Consolidação!BF23,Consolidação!$AO$4,IF(X20+AE20+AL20+AS20+AZ20+BG20+BN20+BU20+CB20+CI20+CP20+CW20+DD20+DK20&lt;=Consolidação!Z23+Consolidação!AC23+Consolidação!AF23+Consolidação!AI23+Consolidação!AL23+Consolidação!AO23+Consolidação!AR23+Consolidação!AU23+Consolidação!AX23+Consolidação!#REF!+Consolidação!BC23+Consolidação!BF23+Consolidação!BI23,Consolidação!$AR$4,IF(X20+AE20+AL20+AS20+AZ20+BG20+BN20+BU20+CB20+CI20+CP20+CW20+DD20+DK20&lt;=Consolidação!Z23+Consolidação!AC23+Consolidação!AF23+Consolidação!AI23+Consolidação!AL23+Consolidação!AO23+Consolidação!AR23+Consolidação!AU23+Consolidação!AX23+Consolidação!#REF!+Consolidação!BC23+Consolidação!BF23+Consolidação!BI23+Consolidação!BL23,Consolidação!$AU$4,IF(AND((Consolidação!Z23+Consolidação!AC23+Consolidação!AF23+Consolidação!AI23+Consolidação!AL23+Consolidação!AO23+Consolidação!AR23+Consolidação!AU23+Consolidação!AX23+Consolidação!#REF!+Consolidação!BC23+Consolidação!BF23+Consolidação!BI23+Consolidação!BL23)&gt;0,X20+AE20+AL20+AS20+AZ20+BG20+BN20+BU20+CB20+CI20+CP20+CW20+DD20&lt;Consolidação!Z23+Consolidação!AC23+Consolidação!AF23+Consolidação!AI23+Consolidação!AL23+Consolidação!AO23+Consolidação!AR23+Consolidação!AU23+Consolidação!AX23+Consolidação!#REF!+Consolidação!BC23+Consolidação!BF23+Consolidação!BI23+Consolidação!BL23,X20+AE20+AL20+AS20+AZ20+BG20+BN20+BU20+CB20+CI20+CP20+CW20+DD20+DK20&gt;Consolidação!Z23+Consolidação!AC23+Consolidação!AF23+Consolidação!AI23+Consolidação!AL23+Consolidação!AO23+Consolidação!AR23+Consolidação!AU23+Consolidação!AX23+Consolidação!#REF!+Consolidação!BC23+Consolidação!BF23+Consolidação!BI23+Consolidação!BL23),"CONSUMO PARCIAL","SEM PREVISÃO"))))))))))))))))</f>
        <v/>
      </c>
      <c r="DO20" s="318" t="str">
        <f t="shared" si="41"/>
        <v/>
      </c>
      <c r="DP20" s="270"/>
      <c r="DQ20" s="314"/>
      <c r="DR20" s="315"/>
      <c r="DS20" s="332"/>
      <c r="DT20" s="317" t="str">
        <f>IF(DQ20=0,"",IF(AD20+AK20+AR20+AY20+BF20+BM20+BT20+CA20+CH20+CO20+CV20+DC20+DJ20+DQ20&lt;=Consolidação!AF23,Consolidação!$H$4,IF(AD20+AK20+AR20+AY20+BF20+BM20+BT20+CA20+CH20+CO20+CV20+DC20+DJ20+DQ20&lt;=Consolidação!AF23+Consolidação!AI23,Consolidação!$K$4,IF(AD20+AK20+AR20+AY20+BF20+BM20+BT20+CA20+CH20+CO20+CV20+DC20+DJ20+DQ20&lt;=Consolidação!AF23+Consolidação!AI23+Consolidação!AL23,Consolidação!$N$4,IF(AD20+AK20+AR20+AY20+BF20+BM20+BT20+CA20+CH20+CO20+CV20+DC20+DJ20+DQ20&lt;=Consolidação!AF23+Consolidação!AI23+Consolidação!AL23+Consolidação!AO23,Consolidação!$Q$4,IF(AD20+AK20+AR20+AY20+BF20+BM20+BT20+CA20+CH20+CO20+CV20+DC20+DJ20+DQ20&lt;=Consolidação!AF23+Consolidação!AI23+Consolidação!AL23+Consolidação!AO23+Consolidação!AR23,Consolidação!$T$4,IF(AD20+AK20+AR20+AY20+BF20+BM20+BT20+CA20+CH20+CO20+CV20+DC20+DJ20+DQ20&lt;=Consolidação!AF23+Consolidação!AI23+Consolidação!AL23+Consolidação!AO23+Consolidação!AR23+Consolidação!AU23,Consolidação!$W$4,IF(AD20+AK20+AR20+AY20+BF20+BM20+BT20+CA20+CH20+CO20+CV20+DC20+DJ20+DQ20&lt;=Consolidação!AF23+Consolidação!AI23+Consolidação!AL23+Consolidação!AO23+Consolidação!AR23+Consolidação!AU23+Consolidação!AX23,Consolidação!$Z$4,IF(AD20+AK20+AR20+AY20+BF20+BM20+BT20+CA20+CH20+CO20+CV20+DC20+DJ20+DQ20&lt;=Consolidação!AF23+Consolidação!AI23+Consolidação!AL23+Consolidação!AO23+Consolidação!AR23+Consolidação!AU23+Consolidação!AX23+Consolidação!#REF!,Consolidação!$AC$4,IF(AD20+AK20+AR20+AY20+BF20+BM20+BT20+CA20+CH20+CO20+CV20+DC20+DJ20+DQ20&lt;=Consolidação!AF23+Consolidação!AI23+Consolidação!AL23+Consolidação!AO23+Consolidação!AR23+Consolidação!AU23+Consolidação!AX23+Consolidação!#REF!+Consolidação!BC23,Consolidação!$AF$4,IF(AD20+AK20+AR20+AY20+BF20+BM20+BT20+CA20+CH20+CO20+CV20+DC20+DJ20+DQ20&lt;=Consolidação!AF23+Consolidação!AI23+Consolidação!AL23+Consolidação!AO23+Consolidação!AR23+Consolidação!AU23+Consolidação!AX23+Consolidação!#REF!+Consolidação!BC23+Consolidação!BF23,Consolidação!$AI$4,IF(AD20+AK20+AR20+AY20+BF20+BM20+BT20+CA20+CH20+CO20+CV20+DC20+DJ20+DQ20&lt;=Consolidação!AF23+Consolidação!AI23+Consolidação!AL23+Consolidação!AO23+Consolidação!AR23+Consolidação!AU23+Consolidação!AX23+Consolidação!#REF!+Consolidação!BC23+Consolidação!BF23+Consolidação!BI23,Consolidação!$AL$4,IF(AD20+AK20+AR20+AY20+BF20+BM20+BT20+CA20+CH20+CO20+CV20+DC20+DJ20+DQ20&lt;=Consolidação!AF23+Consolidação!AI23+Consolidação!AL23+Consolidação!AO23+Consolidação!AR23+Consolidação!AU23+Consolidação!AX23+Consolidação!#REF!+Consolidação!BC23+Consolidação!BF23+Consolidação!BI23+Consolidação!BL23,Consolidação!$AO$4,IF(AD20+AK20+AR20+AY20+BF20+BM20+BT20+CA20+CH20+CO20+CV20+DC20+DJ20+DQ20&lt;=Consolidação!AF23+Consolidação!AI23+Consolidação!AL23+Consolidação!AO23+Consolidação!AR23+Consolidação!AU23+Consolidação!AX23+Consolidação!#REF!+Consolidação!BC23+Consolidação!BF23+Consolidação!BI23+Consolidação!BL23+Consolidação!BO23,Consolidação!$AR$4,IF(AD20+AK20+AR20+AY20+BF20+BM20+BT20+CA20+CH20+CO20+CV20+DC20+DJ20+DQ20&lt;=Consolidação!AF23+Consolidação!AI23+Consolidação!AL23+Consolidação!AO23+Consolidação!AR23+Consolidação!AU23+Consolidação!AX23+Consolidação!#REF!+Consolidação!BC23+Consolidação!BF23+Consolidação!BI23+Consolidação!BL23+Consolidação!BO23+Consolidação!BR23,Consolidação!$AU$4,IF(AND((Consolidação!AF23+Consolidação!AI23+Consolidação!AL23+Consolidação!AO23+Consolidação!AR23+Consolidação!AU23+Consolidação!AX23+Consolidação!#REF!+Consolidação!BC23+Consolidação!BF23+Consolidação!BI23+Consolidação!BL23+Consolidação!BO23+Consolidação!BR23)&gt;0,AD20+AK20+AR20+AY20+BF20+BM20+BT20+CA20+CH20+CO20+CV20+DC20+DJ20&lt;Consolidação!AF23+Consolidação!AI23+Consolidação!AL23+Consolidação!AO23+Consolidação!AR23+Consolidação!AU23+Consolidação!AX23+Consolidação!#REF!+Consolidação!BC23+Consolidação!BF23+Consolidação!BI23+Consolidação!BL23+Consolidação!BO23+Consolidação!BR23,AD20+AK20+AR20+AY20+BF20+BM20+BT20+CA20+CH20+CO20+CV20+DC20+DJ20+DQ20&gt;Consolidação!AF23+Consolidação!AI23+Consolidação!AL23+Consolidação!AO23+Consolidação!AR23+Consolidação!AU23+Consolidação!AX23+Consolidação!#REF!+Consolidação!BC23+Consolidação!BF23+Consolidação!BI23+Consolidação!BL23+Consolidação!BO23+Consolidação!BR23),"CONSUMO PARCIAL","SEM PREVISÃO"))))))))))))))))</f>
        <v/>
      </c>
      <c r="DU20" s="318" t="str">
        <f t="shared" si="42"/>
        <v/>
      </c>
      <c r="DV20" s="270"/>
      <c r="DW20" s="314"/>
      <c r="DX20" s="315"/>
      <c r="DY20" s="332"/>
      <c r="DZ20" s="317" t="str">
        <f>IF(DW20=0,"",IF(AJ20+AQ20+AX20+BE20+BL20+BS20+BZ20+CG20+CN20+CU20+DB20+DI20+DP20+DW20&lt;=Consolidação!AL23,Consolidação!$H$4,IF(AJ20+AQ20+AX20+BE20+BL20+BS20+BZ20+CG20+CN20+CU20+DB20+DI20+DP20+DW20&lt;=Consolidação!AL23+Consolidação!AO23,Consolidação!$K$4,IF(AJ20+AQ20+AX20+BE20+BL20+BS20+BZ20+CG20+CN20+CU20+DB20+DI20+DP20+DW20&lt;=Consolidação!AL23+Consolidação!AO23+Consolidação!AR23,Consolidação!$N$4,IF(AJ20+AQ20+AX20+BE20+BL20+BS20+BZ20+CG20+CN20+CU20+DB20+DI20+DP20+DW20&lt;=Consolidação!AL23+Consolidação!AO23+Consolidação!AR23+Consolidação!AU23,Consolidação!$Q$4,IF(AJ20+AQ20+AX20+BE20+BL20+BS20+BZ20+CG20+CN20+CU20+DB20+DI20+DP20+DW20&lt;=Consolidação!AL23+Consolidação!AO23+Consolidação!AR23+Consolidação!AU23+Consolidação!AX23,Consolidação!$T$4,IF(AJ20+AQ20+AX20+BE20+BL20+BS20+BZ20+CG20+CN20+CU20+DB20+DI20+DP20+DW20&lt;=Consolidação!AL23+Consolidação!AO23+Consolidação!AR23+Consolidação!AU23+Consolidação!AX23+Consolidação!#REF!,Consolidação!$W$4,IF(AJ20+AQ20+AX20+BE20+BL20+BS20+BZ20+CG20+CN20+CU20+DB20+DI20+DP20+DW20&lt;=Consolidação!AL23+Consolidação!AO23+Consolidação!AR23+Consolidação!AU23+Consolidação!AX23+Consolidação!#REF!+Consolidação!BC23,Consolidação!$Z$4,IF(AJ20+AQ20+AX20+BE20+BL20+BS20+BZ20+CG20+CN20+CU20+DB20+DI20+DP20+DW20&lt;=Consolidação!AL23+Consolidação!AO23+Consolidação!AR23+Consolidação!AU23+Consolidação!AX23+Consolidação!#REF!+Consolidação!BC23+Consolidação!BF23,Consolidação!$AC$4,IF(AJ20+AQ20+AX20+BE20+BL20+BS20+BZ20+CG20+CN20+CU20+DB20+DI20+DP20+DW20&lt;=Consolidação!AL23+Consolidação!AO23+Consolidação!AR23+Consolidação!AU23+Consolidação!AX23+Consolidação!#REF!+Consolidação!BC23+Consolidação!BF23+Consolidação!BI23,Consolidação!$AF$4,IF(AJ20+AQ20+AX20+BE20+BL20+BS20+BZ20+CG20+CN20+CU20+DB20+DI20+DP20+DW20&lt;=Consolidação!AL23+Consolidação!AO23+Consolidação!AR23+Consolidação!AU23+Consolidação!AX23+Consolidação!#REF!+Consolidação!BC23+Consolidação!BF23+Consolidação!BI23+Consolidação!BL23,Consolidação!$AI$4,IF(AJ20+AQ20+AX20+BE20+BL20+BS20+BZ20+CG20+CN20+CU20+DB20+DI20+DP20+DW20&lt;=Consolidação!AL23+Consolidação!AO23+Consolidação!AR23+Consolidação!AU23+Consolidação!AX23+Consolidação!#REF!+Consolidação!BC23+Consolidação!BF23+Consolidação!BI23+Consolidação!BL23+Consolidação!BO23,Consolidação!$AL$4,IF(AJ20+AQ20+AX20+BE20+BL20+BS20+BZ20+CG20+CN20+CU20+DB20+DI20+DP20+DW20&lt;=Consolidação!AL23+Consolidação!AO23+Consolidação!AR23+Consolidação!AU23+Consolidação!AX23+Consolidação!#REF!+Consolidação!BC23+Consolidação!BF23+Consolidação!BI23+Consolidação!BL23+Consolidação!BO23+Consolidação!BR23,Consolidação!$AO$4,IF(AJ20+AQ20+AX20+BE20+BL20+BS20+BZ20+CG20+CN20+CU20+DB20+DI20+DP20+DW20&lt;=Consolidação!AL23+Consolidação!AO23+Consolidação!AR23+Consolidação!AU23+Consolidação!AX23+Consolidação!#REF!+Consolidação!BC23+Consolidação!BF23+Consolidação!BI23+Consolidação!BL23+Consolidação!BO23+Consolidação!BR23+Consolidação!BU23,Consolidação!$AR$4,IF(AJ20+AQ20+AX20+BE20+BL20+BS20+BZ20+CG20+CN20+CU20+DB20+DI20+DP20+DW20&lt;=Consolidação!AL23+Consolidação!AO23+Consolidação!AR23+Consolidação!AU23+Consolidação!AX23+Consolidação!#REF!+Consolidação!BC23+Consolidação!BF23+Consolidação!BI23+Consolidação!BL23+Consolidação!BO23+Consolidação!BR23+Consolidação!BU23+Consolidação!BX23,Consolidação!$AU$4,IF(AND((Consolidação!AL23+Consolidação!AO23+Consolidação!AR23+Consolidação!AU23+Consolidação!AX23+Consolidação!#REF!+Consolidação!BC23+Consolidação!BF23+Consolidação!BI23+Consolidação!BL23+Consolidação!BO23+Consolidação!BR23+Consolidação!BU23+Consolidação!BX23)&gt;0,AJ20+AQ20+AX20+BE20+BL20+BS20+BZ20+CG20+CN20+CU20+DB20+DI20+DP20&lt;Consolidação!AL23+Consolidação!AO23+Consolidação!AR23+Consolidação!AU23+Consolidação!AX23+Consolidação!#REF!+Consolidação!BC23+Consolidação!BF23+Consolidação!BI23+Consolidação!BL23+Consolidação!BO23+Consolidação!BR23+Consolidação!BU23+Consolidação!BX23,AJ20+AQ20+AX20+BE20+BL20+BS20+BZ20+CG20+CN20+CU20+DB20+DI20+DP20+DW20&gt;Consolidação!AL23+Consolidação!AO23+Consolidação!AR23+Consolidação!AU23+Consolidação!AX23+Consolidação!#REF!+Consolidação!BC23+Consolidação!BF23+Consolidação!BI23+Consolidação!BL23+Consolidação!BO23+Consolidação!BR23+Consolidação!BU23+Consolidação!BX23),"CONSUMO PARCIAL","SEM PREVISÃO"))))))))))))))))</f>
        <v/>
      </c>
      <c r="EA20" s="318" t="str">
        <f t="shared" si="43"/>
        <v/>
      </c>
      <c r="EB20" s="270"/>
      <c r="EC20" s="314"/>
      <c r="ED20" s="315"/>
      <c r="EE20" s="332"/>
      <c r="EF20" s="317" t="str">
        <f>IF(EC20=0,"",IF(AP20+AW20+BD20+BK20+BR20+BY20+CF20+CM20+CT20+DA20+DH20+DO20+DV20+EC20&lt;=Consolidação!AR23,Consolidação!$H$4,IF(AP20+AW20+BD20+BK20+BR20+BY20+CF20+CM20+CT20+DA20+DH20+DO20+DV20+EC20&lt;=Consolidação!AR23+Consolidação!AU23,Consolidação!$K$4,IF(AP20+AW20+BD20+BK20+BR20+BY20+CF20+CM20+CT20+DA20+DH20+DO20+DV20+EC20&lt;=Consolidação!AR23+Consolidação!AU23+Consolidação!AX23,Consolidação!$N$4,IF(AP20+AW20+BD20+BK20+BR20+BY20+CF20+CM20+CT20+DA20+DH20+DO20+DV20+EC20&lt;=Consolidação!AR23+Consolidação!AU23+Consolidação!AX23+Consolidação!#REF!,Consolidação!$Q$4,IF(AP20+AW20+BD20+BK20+BR20+BY20+CF20+CM20+CT20+DA20+DH20+DO20+DV20+EC20&lt;=Consolidação!AR23+Consolidação!AU23+Consolidação!AX23+Consolidação!#REF!+Consolidação!BC23,Consolidação!$T$4,IF(AP20+AW20+BD20+BK20+BR20+BY20+CF20+CM20+CT20+DA20+DH20+DO20+DV20+EC20&lt;=Consolidação!AR23+Consolidação!AU23+Consolidação!AX23+Consolidação!#REF!+Consolidação!BC23+Consolidação!BF23,Consolidação!$W$4,IF(AP20+AW20+BD20+BK20+BR20+BY20+CF20+CM20+CT20+DA20+DH20+DO20+DV20+EC20&lt;=Consolidação!AR23+Consolidação!AU23+Consolidação!AX23+Consolidação!#REF!+Consolidação!BC23+Consolidação!BF23+Consolidação!BI23,Consolidação!$Z$4,IF(AP20+AW20+BD20+BK20+BR20+BY20+CF20+CM20+CT20+DA20+DH20+DO20+DV20+EC20&lt;=Consolidação!AR23+Consolidação!AU23+Consolidação!AX23+Consolidação!#REF!+Consolidação!BC23+Consolidação!BF23+Consolidação!BI23+Consolidação!BL23,Consolidação!$AC$4,IF(AP20+AW20+BD20+BK20+BR20+BY20+CF20+CM20+CT20+DA20+DH20+DO20+DV20+EC20&lt;=Consolidação!AR23+Consolidação!AU23+Consolidação!AX23+Consolidação!#REF!+Consolidação!BC23+Consolidação!BF23+Consolidação!BI23+Consolidação!BL23+Consolidação!BO23,Consolidação!$AF$4,IF(AP20+AW20+BD20+BK20+BR20+BY20+CF20+CM20+CT20+DA20+DH20+DO20+DV20+EC20&lt;=Consolidação!AR23+Consolidação!AU23+Consolidação!AX23+Consolidação!#REF!+Consolidação!BC23+Consolidação!BF23+Consolidação!BI23+Consolidação!BL23+Consolidação!BO23+Consolidação!BR23,Consolidação!$AI$4,IF(AP20+AW20+BD20+BK20+BR20+BY20+CF20+CM20+CT20+DA20+DH20+DO20+DV20+EC20&lt;=Consolidação!AR23+Consolidação!AU23+Consolidação!AX23+Consolidação!#REF!+Consolidação!BC23+Consolidação!BF23+Consolidação!BI23+Consolidação!BL23+Consolidação!BO23+Consolidação!BR23+Consolidação!BU23,Consolidação!$AL$4,IF(AP20+AW20+BD20+BK20+BR20+BY20+CF20+CM20+CT20+DA20+DH20+DO20+DV20+EC20&lt;=Consolidação!AR23+Consolidação!AU23+Consolidação!AX23+Consolidação!#REF!+Consolidação!BC23+Consolidação!BF23+Consolidação!BI23+Consolidação!BL23+Consolidação!BO23+Consolidação!BR23+Consolidação!BU23+Consolidação!BX23,Consolidação!$AO$4,IF(AP20+AW20+BD20+BK20+BR20+BY20+CF20+CM20+CT20+DA20+DH20+DO20+DV20+EC20&lt;=Consolidação!AR23+Consolidação!AU23+Consolidação!AX23+Consolidação!#REF!+Consolidação!BC23+Consolidação!BF23+Consolidação!BI23+Consolidação!BL23+Consolidação!BO23+Consolidação!BR23+Consolidação!BU23+Consolidação!BX23+Consolidação!CA23,Consolidação!$AR$4,IF(AP20+AW20+BD20+BK20+BR20+BY20+CF20+CM20+CT20+DA20+DH20+DO20+DV20+EC20&lt;=Consolidação!AR23+Consolidação!AU23+Consolidação!AX23+Consolidação!#REF!+Consolidação!BC23+Consolidação!BF23+Consolidação!BI23+Consolidação!BL23+Consolidação!BO23+Consolidação!BR23+Consolidação!BU23+Consolidação!BX23+Consolidação!CA23+Consolidação!CD23,Consolidação!$AU$4,IF(AND((Consolidação!AR23+Consolidação!AU23+Consolidação!AX23+Consolidação!#REF!+Consolidação!BC23+Consolidação!BF23+Consolidação!BI23+Consolidação!BL23+Consolidação!BO23+Consolidação!BR23+Consolidação!BU23+Consolidação!BX23+Consolidação!CA23+Consolidação!CD23)&gt;0,AP20+AW20+BD20+BK20+BR20+BY20+CF20+CM20+CT20+DA20+DH20+DO20+DV20&lt;Consolidação!AR23+Consolidação!AU23+Consolidação!AX23+Consolidação!#REF!+Consolidação!BC23+Consolidação!BF23+Consolidação!BI23+Consolidação!BL23+Consolidação!BO23+Consolidação!BR23+Consolidação!BU23+Consolidação!BX23+Consolidação!CA23+Consolidação!CD23,AP20+AW20+BD20+BK20+BR20+BY20+CF20+CM20+CT20+DA20+DH20+DO20+DV20+EC20&gt;Consolidação!AR23+Consolidação!AU23+Consolidação!AX23+Consolidação!#REF!+Consolidação!BC23+Consolidação!BF23+Consolidação!BI23+Consolidação!BL23+Consolidação!BO23+Consolidação!BR23+Consolidação!BU23+Consolidação!BX23+Consolidação!CA23+Consolidação!CD23),"CONSUMO PARCIAL","SEM PREVISÃO"))))))))))))))))</f>
        <v/>
      </c>
      <c r="EG20" s="318" t="str">
        <f t="shared" si="44"/>
        <v/>
      </c>
      <c r="EH20" s="270"/>
      <c r="EI20" s="314"/>
      <c r="EJ20" s="315"/>
      <c r="EK20" s="332"/>
      <c r="EL20" s="317" t="str">
        <f>IF(EI20=0,"",IF(AV20+BC20+BJ20+BQ20+BX20+CE20+CL20+CS20+CZ20+DG20+DN20+DU20+EB20+EI20&lt;=Consolidação!AX23,Consolidação!$H$4,IF(AV20+BC20+BJ20+BQ20+BX20+CE20+CL20+CS20+CZ20+DG20+DN20+DU20+EB20+EI20&lt;=Consolidação!AX23+Consolidação!#REF!,Consolidação!$K$4,IF(AV20+BC20+BJ20+BQ20+BX20+CE20+CL20+CS20+CZ20+DG20+DN20+DU20+EB20+EI20&lt;=Consolidação!AX23+Consolidação!#REF!+Consolidação!BC23,Consolidação!$N$4,IF(AV20+BC20+BJ20+BQ20+BX20+CE20+CL20+CS20+CZ20+DG20+DN20+DU20+EB20+EI20&lt;=Consolidação!AX23+Consolidação!#REF!+Consolidação!BC23+Consolidação!BF23,Consolidação!$Q$4,IF(AV20+BC20+BJ20+BQ20+BX20+CE20+CL20+CS20+CZ20+DG20+DN20+DU20+EB20+EI20&lt;=Consolidação!AX23+Consolidação!#REF!+Consolidação!BC23+Consolidação!BF23+Consolidação!BI23,Consolidação!$T$4,IF(AV20+BC20+BJ20+BQ20+BX20+CE20+CL20+CS20+CZ20+DG20+DN20+DU20+EB20+EI20&lt;=Consolidação!AX23+Consolidação!#REF!+Consolidação!BC23+Consolidação!BF23+Consolidação!BI23+Consolidação!BL23,Consolidação!$W$4,IF(AV20+BC20+BJ20+BQ20+BX20+CE20+CL20+CS20+CZ20+DG20+DN20+DU20+EB20+EI20&lt;=Consolidação!AX23+Consolidação!#REF!+Consolidação!BC23+Consolidação!BF23+Consolidação!BI23+Consolidação!BL23+Consolidação!BO23,Consolidação!$Z$4,IF(AV20+BC20+BJ20+BQ20+BX20+CE20+CL20+CS20+CZ20+DG20+DN20+DU20+EB20+EI20&lt;=Consolidação!AX23+Consolidação!#REF!+Consolidação!BC23+Consolidação!BF23+Consolidação!BI23+Consolidação!BL23+Consolidação!BO23+Consolidação!BR23,Consolidação!$AC$4,IF(AV20+BC20+BJ20+BQ20+BX20+CE20+CL20+CS20+CZ20+DG20+DN20+DU20+EB20+EI20&lt;=Consolidação!AX23+Consolidação!#REF!+Consolidação!BC23+Consolidação!BF23+Consolidação!BI23+Consolidação!BL23+Consolidação!BO23+Consolidação!BR23+Consolidação!BU23,Consolidação!$AF$4,IF(AV20+BC20+BJ20+BQ20+BX20+CE20+CL20+CS20+CZ20+DG20+DN20+DU20+EB20+EI20&lt;=Consolidação!AX23+Consolidação!#REF!+Consolidação!BC23+Consolidação!BF23+Consolidação!BI23+Consolidação!BL23+Consolidação!BO23+Consolidação!BR23+Consolidação!BU23+Consolidação!BX23,Consolidação!$AI$4,IF(AV20+BC20+BJ20+BQ20+BX20+CE20+CL20+CS20+CZ20+DG20+DN20+DU20+EB20+EI20&lt;=Consolidação!AX23+Consolidação!#REF!+Consolidação!BC23+Consolidação!BF23+Consolidação!BI23+Consolidação!BL23+Consolidação!BO23+Consolidação!BR23+Consolidação!BU23+Consolidação!BX23+Consolidação!CA23,Consolidação!$AL$4,IF(AV20+BC20+BJ20+BQ20+BX20+CE20+CL20+CS20+CZ20+DG20+DN20+DU20+EB20+EI20&lt;=Consolidação!AX23+Consolidação!#REF!+Consolidação!BC23+Consolidação!BF23+Consolidação!BI23+Consolidação!BL23+Consolidação!BO23+Consolidação!BR23+Consolidação!BU23+Consolidação!BX23+Consolidação!CA23+Consolidação!CD23,Consolidação!$AO$4,IF(AV20+BC20+BJ20+BQ20+BX20+CE20+CL20+CS20+CZ20+DG20+DN20+DU20+EB20+EI20&lt;=Consolidação!AX23+Consolidação!#REF!+Consolidação!BC23+Consolidação!BF23+Consolidação!BI23+Consolidação!BL23+Consolidação!BO23+Consolidação!BR23+Consolidação!BU23+Consolidação!BX23+Consolidação!CA23+Consolidação!CD23+Consolidação!CG23,Consolidação!$AR$4,IF(AV20+BC20+BJ20+BQ20+BX20+CE20+CL20+CS20+CZ20+DG20+DN20+DU20+EB20+EI20&lt;=Consolidação!AX23+Consolidação!#REF!+Consolidação!BC23+Consolidação!BF23+Consolidação!BI23+Consolidação!BL23+Consolidação!BO23+Consolidação!BR23+Consolidação!BU23+Consolidação!BX23+Consolidação!CA23+Consolidação!CD23+Consolidação!CG23+Consolidação!CJ23,Consolidação!$AU$4,IF(AND((Consolidação!AX23+Consolidação!#REF!+Consolidação!BC23+Consolidação!BF23+Consolidação!BI23+Consolidação!BL23+Consolidação!BO23+Consolidação!BR23+Consolidação!BU23+Consolidação!BX23+Consolidação!CA23+Consolidação!CD23+Consolidação!CG23+Consolidação!CJ23)&gt;0,AV20+BC20+BJ20+BQ20+BX20+CE20+CL20+CS20+CZ20+DG20+DN20+DU20+EB20&lt;Consolidação!AX23+Consolidação!#REF!+Consolidação!BC23+Consolidação!BF23+Consolidação!BI23+Consolidação!BL23+Consolidação!BO23+Consolidação!BR23+Consolidação!BU23+Consolidação!BX23+Consolidação!CA23+Consolidação!CD23+Consolidação!CG23+Consolidação!CJ23,AV20+BC20+BJ20+BQ20+BX20+CE20+CL20+CS20+CZ20+DG20+DN20+DU20+EB20+EI20&gt;Consolidação!AX23+Consolidação!#REF!+Consolidação!BC23+Consolidação!BF23+Consolidação!BI23+Consolidação!BL23+Consolidação!BO23+Consolidação!BR23+Consolidação!BU23+Consolidação!BX23+Consolidação!CA23+Consolidação!CD23+Consolidação!CG23+Consolidação!CJ23),"CONSUMO PARCIAL","SEM PREVISÃO"))))))))))))))))</f>
        <v/>
      </c>
      <c r="EM20" s="318" t="str">
        <f t="shared" si="45"/>
        <v/>
      </c>
      <c r="EN20" s="270"/>
      <c r="EO20" s="314"/>
      <c r="EP20" s="315"/>
      <c r="EQ20" s="332"/>
      <c r="ER20" s="317" t="str">
        <f>IF(EO20=0,"",IF(BB20+BI20+BP20+BW20+CD20+CK20+CR20+CY20+DF20+DM20+DT20+EA20+EH20+EO20&lt;=Consolidação!BC23,Consolidação!$H$4,IF(BB20+BI20+BP20+BW20+CD20+CK20+CR20+CY20+DF20+DM20+DT20+EA20+EH20+EO20&lt;=Consolidação!BC23+Consolidação!BF23,Consolidação!$K$4,IF(BB20+BI20+BP20+BW20+CD20+CK20+CR20+CY20+DF20+DM20+DT20+EA20+EH20+EO20&lt;=Consolidação!BC23+Consolidação!BF23+Consolidação!BI23,Consolidação!$N$4,IF(BB20+BI20+BP20+BW20+CD20+CK20+CR20+CY20+DF20+DM20+DT20+EA20+EH20+EO20&lt;=Consolidação!BC23+Consolidação!BF23+Consolidação!BI23+Consolidação!BL23,Consolidação!$Q$4,IF(BB20+BI20+BP20+BW20+CD20+CK20+CR20+CY20+DF20+DM20+DT20+EA20+EH20+EO20&lt;=Consolidação!BC23+Consolidação!BF23+Consolidação!BI23+Consolidação!BL23+Consolidação!BO23,Consolidação!$T$4,IF(BB20+BI20+BP20+BW20+CD20+CK20+CR20+CY20+DF20+DM20+DT20+EA20+EH20+EO20&lt;=Consolidação!BC23+Consolidação!BF23+Consolidação!BI23+Consolidação!BL23+Consolidação!BO23+Consolidação!BR23,Consolidação!$W$4,IF(BB20+BI20+BP20+BW20+CD20+CK20+CR20+CY20+DF20+DM20+DT20+EA20+EH20+EO20&lt;=Consolidação!BC23+Consolidação!BF23+Consolidação!BI23+Consolidação!BL23+Consolidação!BO23+Consolidação!BR23+Consolidação!BU23,Consolidação!$Z$4,IF(BB20+BI20+BP20+BW20+CD20+CK20+CR20+CY20+DF20+DM20+DT20+EA20+EH20+EO20&lt;=Consolidação!BC23+Consolidação!BF23+Consolidação!BI23+Consolidação!BL23+Consolidação!BO23+Consolidação!BR23+Consolidação!BU23+Consolidação!BX23,Consolidação!$AC$4,IF(BB20+BI20+BP20+BW20+CD20+CK20+CR20+CY20+DF20+DM20+DT20+EA20+EH20+EO20&lt;=Consolidação!BC23+Consolidação!BF23+Consolidação!BI23+Consolidação!BL23+Consolidação!BO23+Consolidação!BR23+Consolidação!BU23+Consolidação!BX23+Consolidação!CA23,Consolidação!$AF$4,IF(BB20+BI20+BP20+BW20+CD20+CK20+CR20+CY20+DF20+DM20+DT20+EA20+EH20+EO20&lt;=Consolidação!BC23+Consolidação!BF23+Consolidação!BI23+Consolidação!BL23+Consolidação!BO23+Consolidação!BR23+Consolidação!BU23+Consolidação!BX23+Consolidação!CA23+Consolidação!CD23,Consolidação!$AI$4,IF(BB20+BI20+BP20+BW20+CD20+CK20+CR20+CY20+DF20+DM20+DT20+EA20+EH20+EO20&lt;=Consolidação!BC23+Consolidação!BF23+Consolidação!BI23+Consolidação!BL23+Consolidação!BO23+Consolidação!BR23+Consolidação!BU23+Consolidação!BX23+Consolidação!CA23+Consolidação!CD23+Consolidação!CG23,Consolidação!$AL$4,IF(BB20+BI20+BP20+BW20+CD20+CK20+CR20+CY20+DF20+DM20+DT20+EA20+EH20+EO20&lt;=Consolidação!BC23+Consolidação!BF23+Consolidação!BI23+Consolidação!BL23+Consolidação!BO23+Consolidação!BR23+Consolidação!BU23+Consolidação!BX23+Consolidação!CA23+Consolidação!CD23+Consolidação!CG23+Consolidação!CJ23,Consolidação!$AO$4,IF(BB20+BI20+BP20+BW20+CD20+CK20+CR20+CY20+DF20+DM20+DT20+EA20+EH20+EO20&lt;=Consolidação!BC23+Consolidação!BF23+Consolidação!BI23+Consolidação!BL23+Consolidação!BO23+Consolidação!BR23+Consolidação!BU23+Consolidação!BX23+Consolidação!CA23+Consolidação!CD23+Consolidação!CG23+Consolidação!CJ23+Consolidação!CM23,Consolidação!$AR$4,IF(BB20+BI20+BP20+BW20+CD20+CK20+CR20+CY20+DF20+DM20+DT20+EA20+EH20+EO20&lt;=Consolidação!BC23+Consolidação!BF23+Consolidação!BI23+Consolidação!BL23+Consolidação!BO23+Consolidação!BR23+Consolidação!BU23+Consolidação!BX23+Consolidação!CA23+Consolidação!CD23+Consolidação!CG23+Consolidação!CJ23+Consolidação!CM23+Consolidação!CP23,Consolidação!$AU$4,IF(AND((Consolidação!BC23+Consolidação!BF23+Consolidação!BI23+Consolidação!BL23+Consolidação!BO23+Consolidação!BR23+Consolidação!BU23+Consolidação!BX23+Consolidação!CA23+Consolidação!CD23+Consolidação!CG23+Consolidação!CJ23+Consolidação!CM23+Consolidação!CP23)&gt;0,BB20+BI20+BP20+BW20+CD20+CK20+CR20+CY20+DF20+DM20+DT20+EA20+EH20&lt;Consolidação!BC23+Consolidação!BF23+Consolidação!BI23+Consolidação!BL23+Consolidação!BO23+Consolidação!BR23+Consolidação!BU23+Consolidação!BX23+Consolidação!CA23+Consolidação!CD23+Consolidação!CG23+Consolidação!CJ23+Consolidação!CM23+Consolidação!CP23,BB20+BI20+BP20+BW20+CD20+CK20+CR20+CY20+DF20+DM20+DT20+EA20+EH20+EO20&gt;Consolidação!BC23+Consolidação!BF23+Consolidação!BI23+Consolidação!BL23+Consolidação!BO23+Consolidação!BR23+Consolidação!BU23+Consolidação!BX23+Consolidação!CA23+Consolidação!CD23+Consolidação!CG23+Consolidação!CJ23+Consolidação!CM23+Consolidação!CP23),"CONSUMO PARCIAL","SEM PREVISÃO"))))))))))))))))</f>
        <v/>
      </c>
      <c r="ES20" s="318" t="str">
        <f t="shared" si="46"/>
        <v/>
      </c>
      <c r="ET20" s="270"/>
      <c r="EU20" s="314"/>
      <c r="EV20" s="315"/>
      <c r="EW20" s="332"/>
      <c r="EX20" s="317" t="str">
        <f>IF(EU20=0,"",IF(BH20+BO20+BV20+CC20+CJ20+CQ20+CX20+DE20+DL20+DS20+DZ20+EG20+EN20+EU20&lt;=Consolidação!BI23,Consolidação!$H$4,IF(BH20+BO20+BV20+CC20+CJ20+CQ20+CX20+DE20+DL20+DS20+DZ20+EG20+EN20+EU20&lt;=Consolidação!BI23+Consolidação!BL23,Consolidação!$K$4,IF(BH20+BO20+BV20+CC20+CJ20+CQ20+CX20+DE20+DL20+DS20+DZ20+EG20+EN20+EU20&lt;=Consolidação!BI23+Consolidação!BL23+Consolidação!BO23,Consolidação!$N$4,IF(BH20+BO20+BV20+CC20+CJ20+CQ20+CX20+DE20+DL20+DS20+DZ20+EG20+EN20+EU20&lt;=Consolidação!BI23+Consolidação!BL23+Consolidação!BO23+Consolidação!BR23,Consolidação!$Q$4,IF(BH20+BO20+BV20+CC20+CJ20+CQ20+CX20+DE20+DL20+DS20+DZ20+EG20+EN20+EU20&lt;=Consolidação!BI23+Consolidação!BL23+Consolidação!BO23+Consolidação!BR23+Consolidação!BU23,Consolidação!$T$4,IF(BH20+BO20+BV20+CC20+CJ20+CQ20+CX20+DE20+DL20+DS20+DZ20+EG20+EN20+EU20&lt;=Consolidação!BI23+Consolidação!BL23+Consolidação!BO23+Consolidação!BR23+Consolidação!BU23+Consolidação!BX23,Consolidação!$W$4,IF(BH20+BO20+BV20+CC20+CJ20+CQ20+CX20+DE20+DL20+DS20+DZ20+EG20+EN20+EU20&lt;=Consolidação!BI23+Consolidação!BL23+Consolidação!BO23+Consolidação!BR23+Consolidação!BU23+Consolidação!BX23+Consolidação!CA23,Consolidação!$Z$4,IF(BH20+BO20+BV20+CC20+CJ20+CQ20+CX20+DE20+DL20+DS20+DZ20+EG20+EN20+EU20&lt;=Consolidação!BI23+Consolidação!BL23+Consolidação!BO23+Consolidação!BR23+Consolidação!BU23+Consolidação!BX23+Consolidação!CA23+Consolidação!CD23,Consolidação!$AC$4,IF(BH20+BO20+BV20+CC20+CJ20+CQ20+CX20+DE20+DL20+DS20+DZ20+EG20+EN20+EU20&lt;=Consolidação!BI23+Consolidação!BL23+Consolidação!BO23+Consolidação!BR23+Consolidação!BU23+Consolidação!BX23+Consolidação!CA23+Consolidação!CD23+Consolidação!CG23,Consolidação!$AF$4,IF(BH20+BO20+BV20+CC20+CJ20+CQ20+CX20+DE20+DL20+DS20+DZ20+EG20+EN20+EU20&lt;=Consolidação!BI23+Consolidação!BL23+Consolidação!BO23+Consolidação!BR23+Consolidação!BU23+Consolidação!BX23+Consolidação!CA23+Consolidação!CD23+Consolidação!CG23+Consolidação!CJ23,Consolidação!$AI$4,IF(BH20+BO20+BV20+CC20+CJ20+CQ20+CX20+DE20+DL20+DS20+DZ20+EG20+EN20+EU20&lt;=Consolidação!BI23+Consolidação!BL23+Consolidação!BO23+Consolidação!BR23+Consolidação!BU23+Consolidação!BX23+Consolidação!CA23+Consolidação!CD23+Consolidação!CG23+Consolidação!CJ23+Consolidação!CM23,Consolidação!$AL$4,IF(BH20+BO20+BV20+CC20+CJ20+CQ20+CX20+DE20+DL20+DS20+DZ20+EG20+EN20+EU20&lt;=Consolidação!BI23+Consolidação!BL23+Consolidação!BO23+Consolidação!BR23+Consolidação!BU23+Consolidação!BX23+Consolidação!CA23+Consolidação!CD23+Consolidação!CG23+Consolidação!CJ23+Consolidação!CM23+Consolidação!CP23,Consolidação!$AO$4,IF(BH20+BO20+BV20+CC20+CJ20+CQ20+CX20+DE20+DL20+DS20+DZ20+EG20+EN20+EU20&lt;=Consolidação!BI23+Consolidação!BL23+Consolidação!BO23+Consolidação!BR23+Consolidação!BU23+Consolidação!BX23+Consolidação!CA23+Consolidação!CD23+Consolidação!CG23+Consolidação!CJ23+Consolidação!CM23+Consolidação!CP23+Consolidação!CS23,Consolidação!$AR$4,IF(BH20+BO20+BV20+CC20+CJ20+CQ20+CX20+DE20+DL20+DS20+DZ20+EG20+EN20+EU20&lt;=Consolidação!BI23+Consolidação!BL23+Consolidação!BO23+Consolidação!BR23+Consolidação!BU23+Consolidação!BX23+Consolidação!CA23+Consolidação!CD23+Consolidação!CG23+Consolidação!CJ23+Consolidação!CM23+Consolidação!CP23+Consolidação!CS23+Consolidação!CV23,Consolidação!$AU$4,IF(AND((Consolidação!BI23+Consolidação!BL23+Consolidação!BO23+Consolidação!BR23+Consolidação!BU23+Consolidação!BX23+Consolidação!CA23+Consolidação!CD23+Consolidação!CG23+Consolidação!CJ23+Consolidação!CM23+Consolidação!CP23+Consolidação!CS23+Consolidação!CV23)&gt;0,BH20+BO20+BV20+CC20+CJ20+CQ20+CX20+DE20+DL20+DS20+DZ20+EG20+EN20&lt;Consolidação!BI23+Consolidação!BL23+Consolidação!BO23+Consolidação!BR23+Consolidação!BU23+Consolidação!BX23+Consolidação!CA23+Consolidação!CD23+Consolidação!CG23+Consolidação!CJ23+Consolidação!CM23+Consolidação!CP23+Consolidação!CS23+Consolidação!CV23,BH20+BO20+BV20+CC20+CJ20+CQ20+CX20+DE20+DL20+DS20+DZ20+EG20+EN20+EU20&gt;Consolidação!BI23+Consolidação!BL23+Consolidação!BO23+Consolidação!BR23+Consolidação!BU23+Consolidação!BX23+Consolidação!CA23+Consolidação!CD23+Consolidação!CG23+Consolidação!CJ23+Consolidação!CM23+Consolidação!CP23+Consolidação!CS23+Consolidação!CV23),"CONSUMO PARCIAL","SEM PREVISÃO"))))))))))))))))</f>
        <v/>
      </c>
      <c r="EY20" s="318" t="str">
        <f t="shared" si="47"/>
        <v/>
      </c>
      <c r="EZ20" s="270"/>
      <c r="FA20" s="314"/>
      <c r="FB20" s="315"/>
      <c r="FC20" s="332"/>
      <c r="FD20" s="317" t="str">
        <f>IF(FA20=0,"",IF(BN20+BU20+CB20+CI20+CP20+CW20+DD20+DK20+DR20+DY20+EF20+EM20+ET20+FA20&lt;=Consolidação!BO23,Consolidação!$H$4,IF(BN20+BU20+CB20+CI20+CP20+CW20+DD20+DK20+DR20+DY20+EF20+EM20+ET20+FA20&lt;=Consolidação!BO23+Consolidação!BR23,Consolidação!$K$4,IF(BN20+BU20+CB20+CI20+CP20+CW20+DD20+DK20+DR20+DY20+EF20+EM20+ET20+FA20&lt;=Consolidação!BO23+Consolidação!BR23+Consolidação!BU23,Consolidação!$N$4,IF(BN20+BU20+CB20+CI20+CP20+CW20+DD20+DK20+DR20+DY20+EF20+EM20+ET20+FA20&lt;=Consolidação!BO23+Consolidação!BR23+Consolidação!BU23+Consolidação!BX23,Consolidação!$Q$4,IF(BN20+BU20+CB20+CI20+CP20+CW20+DD20+DK20+DR20+DY20+EF20+EM20+ET20+FA20&lt;=Consolidação!BO23+Consolidação!BR23+Consolidação!BU23+Consolidação!BX23+Consolidação!CA23,Consolidação!$T$4,IF(BN20+BU20+CB20+CI20+CP20+CW20+DD20+DK20+DR20+DY20+EF20+EM20+ET20+FA20&lt;=Consolidação!BO23+Consolidação!BR23+Consolidação!BU23+Consolidação!BX23+Consolidação!CA23+Consolidação!CD23,Consolidação!$W$4,IF(BN20+BU20+CB20+CI20+CP20+CW20+DD20+DK20+DR20+DY20+EF20+EM20+ET20+FA20&lt;=Consolidação!BO23+Consolidação!BR23+Consolidação!BU23+Consolidação!BX23+Consolidação!CA23+Consolidação!CD23+Consolidação!CG23,Consolidação!$Z$4,IF(BN20+BU20+CB20+CI20+CP20+CW20+DD20+DK20+DR20+DY20+EF20+EM20+ET20+FA20&lt;=Consolidação!BO23+Consolidação!BR23+Consolidação!BU23+Consolidação!BX23+Consolidação!CA23+Consolidação!CD23+Consolidação!CG23+Consolidação!CJ23,Consolidação!$AC$4,IF(BN20+BU20+CB20+CI20+CP20+CW20+DD20+DK20+DR20+DY20+EF20+EM20+ET20+FA20&lt;=Consolidação!BO23+Consolidação!BR23+Consolidação!BU23+Consolidação!BX23+Consolidação!CA23+Consolidação!CD23+Consolidação!CG23+Consolidação!CJ23+Consolidação!CM23,Consolidação!$AF$4,IF(BN20+BU20+CB20+CI20+CP20+CW20+DD20+DK20+DR20+DY20+EF20+EM20+ET20+FA20&lt;=Consolidação!BO23+Consolidação!BR23+Consolidação!BU23+Consolidação!BX23+Consolidação!CA23+Consolidação!CD23+Consolidação!CG23+Consolidação!CJ23+Consolidação!CM23+Consolidação!CP23,Consolidação!$AI$4,IF(BN20+BU20+CB20+CI20+CP20+CW20+DD20+DK20+DR20+DY20+EF20+EM20+ET20+FA20&lt;=Consolidação!BO23+Consolidação!BR23+Consolidação!BU23+Consolidação!BX23+Consolidação!CA23+Consolidação!CD23+Consolidação!CG23+Consolidação!CJ23+Consolidação!CM23+Consolidação!CP23+Consolidação!CS23,Consolidação!$AL$4,IF(BN20+BU20+CB20+CI20+CP20+CW20+DD20+DK20+DR20+DY20+EF20+EM20+ET20+FA20&lt;=Consolidação!BO23+Consolidação!BR23+Consolidação!BU23+Consolidação!BX23+Consolidação!CA23+Consolidação!CD23+Consolidação!CG23+Consolidação!CJ23+Consolidação!CM23+Consolidação!CP23+Consolidação!CS23+Consolidação!CV23,Consolidação!$AO$4,IF(BN20+BU20+CB20+CI20+CP20+CW20+DD20+DK20+DR20+DY20+EF20+EM20+ET20+FA20&lt;=Consolidação!BO23+Consolidação!BR23+Consolidação!BU23+Consolidação!BX23+Consolidação!CA23+Consolidação!CD23+Consolidação!CG23+Consolidação!CJ23+Consolidação!CM23+Consolidação!CP23+Consolidação!CS23+Consolidação!CV23+Consolidação!CY23,Consolidação!$AR$4,IF(BN20+BU20+CB20+CI20+CP20+CW20+DD20+DK20+DR20+DY20+EF20+EM20+ET20+FA20&lt;=Consolidação!BO23+Consolidação!BR23+Consolidação!BU23+Consolidação!BX23+Consolidação!CA23+Consolidação!CD23+Consolidação!CG23+Consolidação!CJ23+Consolidação!CM23+Consolidação!CP23+Consolidação!CS23+Consolidação!CV23+Consolidação!CY23+Consolidação!DB23,Consolidação!$AU$4,IF(AND((Consolidação!BO23+Consolidação!BR23+Consolidação!BU23+Consolidação!BX23+Consolidação!CA23+Consolidação!CD23+Consolidação!CG23+Consolidação!CJ23+Consolidação!CM23+Consolidação!CP23+Consolidação!CS23+Consolidação!CV23+Consolidação!CY23+Consolidação!DB23)&gt;0,BN20+BU20+CB20+CI20+CP20+CW20+DD20+DK20+DR20+DY20+EF20+EM20+ET20&lt;Consolidação!BO23+Consolidação!BR23+Consolidação!BU23+Consolidação!BX23+Consolidação!CA23+Consolidação!CD23+Consolidação!CG23+Consolidação!CJ23+Consolidação!CM23+Consolidação!CP23+Consolidação!CS23+Consolidação!CV23+Consolidação!CY23+Consolidação!DB23,BN20+BU20+CB20+CI20+CP20+CW20+DD20+DK20+DR20+DY20+EF20+EM20+ET20+FA20&gt;Consolidação!BO23+Consolidação!BR23+Consolidação!BU23+Consolidação!BX23+Consolidação!CA23+Consolidação!CD23+Consolidação!CG23+Consolidação!CJ23+Consolidação!CM23+Consolidação!CP23+Consolidação!CS23+Consolidação!CV23+Consolidação!CY23+Consolidação!DB23),"CONSUMO PARCIAL","SEM PREVISÃO"))))))))))))))))</f>
        <v/>
      </c>
      <c r="FE20" s="318" t="str">
        <f t="shared" si="48"/>
        <v/>
      </c>
      <c r="FF20" s="270"/>
      <c r="FG20" s="314"/>
      <c r="FH20" s="315"/>
      <c r="FI20" s="332"/>
      <c r="FJ20" s="317" t="str">
        <f>IF(FG20=0,"",IF(BT20+CA20+CH20+CO20+CV20+DC20+DJ20+DQ20+DX20+EE20+EL20+ES20+EZ20+FG20&lt;=Consolidação!BU23,Consolidação!$H$4,IF(BT20+CA20+CH20+CO20+CV20+DC20+DJ20+DQ20+DX20+EE20+EL20+ES20+EZ20+FG20&lt;=Consolidação!BU23+Consolidação!BX23,Consolidação!$K$4,IF(BT20+CA20+CH20+CO20+CV20+DC20+DJ20+DQ20+DX20+EE20+EL20+ES20+EZ20+FG20&lt;=Consolidação!BU23+Consolidação!BX23+Consolidação!CA23,Consolidação!$N$4,IF(BT20+CA20+CH20+CO20+CV20+DC20+DJ20+DQ20+DX20+EE20+EL20+ES20+EZ20+FG20&lt;=Consolidação!BU23+Consolidação!BX23+Consolidação!CA23+Consolidação!CD23,Consolidação!$Q$4,IF(BT20+CA20+CH20+CO20+CV20+DC20+DJ20+DQ20+DX20+EE20+EL20+ES20+EZ20+FG20&lt;=Consolidação!BU23+Consolidação!BX23+Consolidação!CA23+Consolidação!CD23+Consolidação!CG23,Consolidação!$T$4,IF(BT20+CA20+CH20+CO20+CV20+DC20+DJ20+DQ20+DX20+EE20+EL20+ES20+EZ20+FG20&lt;=Consolidação!BU23+Consolidação!BX23+Consolidação!CA23+Consolidação!CD23+Consolidação!CG23+Consolidação!CJ23,Consolidação!$W$4,IF(BT20+CA20+CH20+CO20+CV20+DC20+DJ20+DQ20+DX20+EE20+EL20+ES20+EZ20+FG20&lt;=Consolidação!BU23+Consolidação!BX23+Consolidação!CA23+Consolidação!CD23+Consolidação!CG23+Consolidação!CJ23+Consolidação!CM23,Consolidação!$Z$4,IF(BT20+CA20+CH20+CO20+CV20+DC20+DJ20+DQ20+DX20+EE20+EL20+ES20+EZ20+FG20&lt;=Consolidação!BU23+Consolidação!BX23+Consolidação!CA23+Consolidação!CD23+Consolidação!CG23+Consolidação!CJ23+Consolidação!CM23+Consolidação!CP23,Consolidação!$AC$4,IF(BT20+CA20+CH20+CO20+CV20+DC20+DJ20+DQ20+DX20+EE20+EL20+ES20+EZ20+FG20&lt;=Consolidação!BU23+Consolidação!BX23+Consolidação!CA23+Consolidação!CD23+Consolidação!CG23+Consolidação!CJ23+Consolidação!CM23+Consolidação!CP23+Consolidação!CS23,Consolidação!$AF$4,IF(BT20+CA20+CH20+CO20+CV20+DC20+DJ20+DQ20+DX20+EE20+EL20+ES20+EZ20+FG20&lt;=Consolidação!BU23+Consolidação!BX23+Consolidação!CA23+Consolidação!CD23+Consolidação!CG23+Consolidação!CJ23+Consolidação!CM23+Consolidação!CP23+Consolidação!CS23+Consolidação!CV23,Consolidação!$AI$4,IF(BT20+CA20+CH20+CO20+CV20+DC20+DJ20+DQ20+DX20+EE20+EL20+ES20+EZ20+FG20&lt;=Consolidação!BU23+Consolidação!BX23+Consolidação!CA23+Consolidação!CD23+Consolidação!CG23+Consolidação!CJ23+Consolidação!CM23+Consolidação!CP23+Consolidação!CS23+Consolidação!CV23+Consolidação!CY23,Consolidação!$AL$4,IF(BT20+CA20+CH20+CO20+CV20+DC20+DJ20+DQ20+DX20+EE20+EL20+ES20+EZ20+FG20&lt;=Consolidação!BU23+Consolidação!BX23+Consolidação!CA23+Consolidação!CD23+Consolidação!CG23+Consolidação!CJ23+Consolidação!CM23+Consolidação!CP23+Consolidação!CS23+Consolidação!CV23+Consolidação!CY23+Consolidação!DB23,Consolidação!$AO$4,IF(BT20+CA20+CH20+CO20+CV20+DC20+DJ20+DQ20+DX20+EE20+EL20+ES20+EZ20+FG20&lt;=Consolidação!BU23+Consolidação!BX23+Consolidação!CA23+Consolidação!CD23+Consolidação!CG23+Consolidação!CJ23+Consolidação!CM23+Consolidação!CP23+Consolidação!CS23+Consolidação!CV23+Consolidação!CY23+Consolidação!DB23+Consolidação!DE23,Consolidação!$AR$4,IF(BT20+CA20+CH20+CO20+CV20+DC20+DJ20+DQ20+DX20+EE20+EL20+ES20+EZ20+FG20&lt;=Consolidação!BU23+Consolidação!BX23+Consolidação!CA23+Consolidação!CD23+Consolidação!CG23+Consolidação!CJ23+Consolidação!CM23+Consolidação!CP23+Consolidação!CS23+Consolidação!CV23+Consolidação!CY23+Consolidação!DB23+Consolidação!DE23+Consolidação!DH23,Consolidação!$AU$4,IF(AND((Consolidação!BU23+Consolidação!BX23+Consolidação!CA23+Consolidação!CD23+Consolidação!CG23+Consolidação!CJ23+Consolidação!CM23+Consolidação!CP23+Consolidação!CS23+Consolidação!CV23+Consolidação!CY23+Consolidação!DB23+Consolidação!DE23+Consolidação!DH23)&gt;0,BT20+CA20+CH20+CO20+CV20+DC20+DJ20+DQ20+DX20+EE20+EL20+ES20+EZ20&lt;Consolidação!BU23+Consolidação!BX23+Consolidação!CA23+Consolidação!CD23+Consolidação!CG23+Consolidação!CJ23+Consolidação!CM23+Consolidação!CP23+Consolidação!CS23+Consolidação!CV23+Consolidação!CY23+Consolidação!DB23+Consolidação!DE23+Consolidação!DH23,BT20+CA20+CH20+CO20+CV20+DC20+DJ20+DQ20+DX20+EE20+EL20+ES20+EZ20+FG20&gt;Consolidação!BU23+Consolidação!BX23+Consolidação!CA23+Consolidação!CD23+Consolidação!CG23+Consolidação!CJ23+Consolidação!CM23+Consolidação!CP23+Consolidação!CS23+Consolidação!CV23+Consolidação!CY23+Consolidação!DB23+Consolidação!DE23+Consolidação!DH23),"CONSUMO PARCIAL","SEM PREVISÃO"))))))))))))))))</f>
        <v/>
      </c>
      <c r="FK20" s="540" t="str">
        <f t="shared" si="49"/>
        <v/>
      </c>
      <c r="FL20" s="569"/>
      <c r="FM20" s="550"/>
      <c r="FN20" s="550"/>
      <c r="FO20" s="550"/>
      <c r="FP20" s="550"/>
      <c r="FQ20" s="576"/>
      <c r="FR20" s="569"/>
      <c r="FS20" s="550"/>
      <c r="FT20" s="550"/>
      <c r="FU20" s="550"/>
      <c r="FV20" s="550"/>
      <c r="FW20" s="550"/>
      <c r="FX20" s="545" t="str">
        <f>IF((Consolidação!C23+Consolidação!E23)=(F20+M20+T20+AA20+AH20+AO20+AV20+BC20+BJ20+BQ20+BX20+CE20+CL20+CS20),"ATUALIZADO","DESATUALIZADO")</f>
        <v>DESATUALIZADO</v>
      </c>
    </row>
    <row r="21" spans="1:180" x14ac:dyDescent="0.3">
      <c r="A21" s="313">
        <v>2108</v>
      </c>
      <c r="B21" s="634"/>
      <c r="C21" s="324" t="s">
        <v>1</v>
      </c>
      <c r="D21" s="321"/>
      <c r="E21" s="270">
        <v>19406</v>
      </c>
      <c r="F21" s="314">
        <v>79.156099999999995</v>
      </c>
      <c r="G21" s="315"/>
      <c r="H21" s="316">
        <v>45859</v>
      </c>
      <c r="I21" s="317">
        <f>IF(F21=0,"",IF(F21&lt;=Consolidação!H24,Consolidação!H$4,IF(F21&lt;=Consolidação!H24+Consolidação!K24,Consolidação!K$4,IF(F21&lt;=Consolidação!H24+Consolidação!K24+Consolidação!N24,Consolidação!N$4,IF(F21&lt;=Consolidação!H24+Consolidação!K24+Consolidação!N24+Consolidação!Q24,Consolidação!Q$4,IF(F21&lt;=Consolidação!H24+Consolidação!K24+Consolidação!N24+Consolidação!Q24+Consolidação!T24,Consolidação!T$4,IF(F21&lt;=Consolidação!H24+Consolidação!K24+Consolidação!N24+Consolidação!Q24+Consolidação!T24+Consolidação!W24,Consolidação!W$4,IF(F21&lt;=Consolidação!H24+Consolidação!K24+Consolidação!N24+Consolidação!Q24+Consolidação!T24+Consolidação!W24+Consolidação!Z24,Consolidação!Z$4,IF(F21&lt;=Consolidação!H24+Consolidação!K24+Consolidação!N24+Consolidação!Q24+Consolidação!T24+Consolidação!W24+Consolidação!Z24+Consolidação!AC24,Consolidação!AC$4,IF(F21&lt;=Consolidação!H24+Consolidação!K24+Consolidação!N24+Consolidação!Q24+Consolidação!T24+Consolidação!W24+Consolidação!Z24+Consolidação!AC24+Consolidação!AF24,Consolidação!AF$4,IF(F21&lt;=Consolidação!H24+Consolidação!K24+Consolidação!N24+Consolidação!Q24+Consolidação!T24+Consolidação!W24+Consolidação!Z24+Consolidação!AC24+Consolidação!AF24+Consolidação!AI24,Consolidação!AI$4,IF(F21&lt;=Consolidação!H24+Consolidação!K24+Consolidação!N24+Consolidação!Q24+Consolidação!T24+Consolidação!W24+Consolidação!Z24+Consolidação!AC24+Consolidação!AF24+Consolidação!AI24+Consolidação!AL24,Consolidação!AL$4,IF(F21&lt;=Consolidação!H24+Consolidação!K24+Consolidação!N24+Consolidação!Q24+Consolidação!T24+Consolidação!W24+Consolidação!Z24+Consolidação!AC24+Consolidação!AF24+Consolidação!AI24+Consolidação!AL24+Consolidação!AO24,Consolidação!AO$4,IF(F21&lt;=Consolidação!H24+Consolidação!K24+Consolidação!N24+Consolidação!Q24+Consolidação!T24+Consolidação!W24+Consolidação!Z24+Consolidação!AC24+Consolidação!AF24+Consolidação!AI24+Consolidação!AL24+Consolidação!AO24+Consolidação!AR24,Consolidação!AR$4,IF(F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>45352</v>
      </c>
      <c r="J21" s="318" t="str">
        <f t="shared" si="25"/>
        <v>ü</v>
      </c>
      <c r="K21" s="312"/>
      <c r="L21" s="270">
        <v>19467</v>
      </c>
      <c r="M21" s="314">
        <v>350</v>
      </c>
      <c r="N21" s="315"/>
      <c r="O21" s="316">
        <v>45859</v>
      </c>
      <c r="P21" s="317" t="str">
        <f>IF(M21=0,"",IF(F21+M21&lt;=Consolidação!H24,Consolidação!$H$4,IF(F21+M21&lt;=Consolidação!H24+Consolidação!K24,Consolidação!$K$4,IF(F21+M21&lt;=Consolidação!H24+Consolidação!K24+Consolidação!N24,Consolidação!$N$4,IF(F21+M21&lt;=Consolidação!H24+Consolidação!K24+Consolidação!N24+Consolidação!Q24,Consolidação!$Q$4,IF(F21+M21&lt;=Consolidação!H24+Consolidação!K24+Consolidação!N24+Consolidação!Q24+Consolidação!T24,Consolidação!$T$4,IF(F21+M21&lt;=Consolidação!H24+Consolidação!K24+Consolidação!N24+Consolidação!Q24+Consolidação!T24+Consolidação!W24,Consolidação!$W$4,IF(F21+M21&lt;=Consolidação!H24+Consolidação!K24+Consolidação!N24+Consolidação!Q24+Consolidação!T24+Consolidação!W24+Consolidação!Z24,Consolidação!$Z$4,IF(F21+M21&lt;=Consolidação!H24+Consolidação!K24+Consolidação!N24+Consolidação!Q24+Consolidação!T24+Consolidação!W24+Consolidação!Z24+Consolidação!AC24,Consolidação!$AC$4,IF(F21+M21&lt;=Consolidação!H24+Consolidação!K24+Consolidação!N24+Consolidação!Q24+Consolidação!T24+Consolidação!W24+Consolidação!Z24+Consolidação!AC24+Consolidação!AF24,Consolidação!$AF$4,IF(F21+M21&lt;=Consolidação!H24+Consolidação!K24+Consolidação!N24+Consolidação!Q24+Consolidação!T24+Consolidação!W24+Consolidação!Z24+Consolidação!AC24+Consolidação!AF24+Consolidação!AI24,Consolidação!$AI$4,IF(F21+M21&lt;=Consolidação!H24+Consolidação!K24+Consolidação!N24+Consolidação!Q24+Consolidação!T24+Consolidação!W24+Consolidação!Z24+Consolidação!AC24+Consolidação!AF24+Consolidação!AI24+Consolidação!AL24,Consolidação!$AL$4,IF(F21+M21&lt;=Consolidação!H24+Consolidação!K24+Consolidação!N24+Consolidação!Q24+Consolidação!T24+Consolidação!W24+Consolidação!Z24+Consolidação!AC24+Consolidação!AF24+Consolidação!AI24+Consolidação!AL24+Consolidação!AO24,Consolidação!$AO$4,IF(F21+M21&lt;=Consolidação!H24+Consolidação!K24+Consolidação!N24+Consolidação!Q24+Consolidação!T24+Consolidação!W24+Consolidação!Z24+Consolidação!AC24+Consolidação!AF24+Consolidação!AI24+Consolidação!AL24+Consolidação!AO24+Consolidação!AR24,Consolidação!$AR$4,IF(F21+M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>CONSUMO PARCIAL</v>
      </c>
      <c r="Q21" s="318" t="str">
        <f t="shared" si="26"/>
        <v>û</v>
      </c>
      <c r="R21" s="312"/>
      <c r="S21" s="270"/>
      <c r="T21" s="314"/>
      <c r="U21" s="315"/>
      <c r="V21" s="316"/>
      <c r="W21" s="317" t="str">
        <f>IF(T21=0,"",IF(F21+M21+T21&lt;=Consolidação!H24,Consolidação!$H$4,IF(F21+M21+T21&lt;=Consolidação!H24+Consolidação!K24,Consolidação!$K$4,IF(F21+M21+T21&lt;=Consolidação!H24+Consolidação!K24+Consolidação!N24,Consolidação!$N$4,IF(F21+M21+T21&lt;=Consolidação!H24+Consolidação!K24+Consolidação!N24+Consolidação!Q24,Consolidação!$Q$4,IF(F21+M21+T21&lt;=Consolidação!H24+Consolidação!K24+Consolidação!N24+Consolidação!Q24+Consolidação!T24,Consolidação!$T$4,IF(F21+M21+T21&lt;=Consolidação!H24+Consolidação!K24+Consolidação!N24+Consolidação!Q24+Consolidação!T24+Consolidação!W24,Consolidação!$W$4,IF(F21+M21+T21&lt;=Consolidação!H24+Consolidação!K24+Consolidação!N24+Consolidação!Q24+Consolidação!T24+Consolidação!W24+Consolidação!Z24,Consolidação!$Z$4,IF(F21+M21+T21&lt;=Consolidação!H24+Consolidação!K24+Consolidação!N24+Consolidação!Q24+Consolidação!T24+Consolidação!W24+Consolidação!Z24+Consolidação!AC24,Consolidação!$AC$4,IF(F21+M21+T21&lt;=Consolidação!H24+Consolidação!K24+Consolidação!N24+Consolidação!Q24+Consolidação!T24+Consolidação!W24+Consolidação!Z24+Consolidação!AC24+Consolidação!AF24,Consolidação!$AF$4,IF(F21+M21+T21&lt;=Consolidação!H24+Consolidação!K24+Consolidação!N24+Consolidação!Q24+Consolidação!T24+Consolidação!W24+Consolidação!Z24+Consolidação!AC24+Consolidação!AF24+Consolidação!AI24,Consolidação!$AI$4,IF(F21+M21+T21&lt;=Consolidação!H24+Consolidação!K24+Consolidação!N24+Consolidação!Q24+Consolidação!T24+Consolidação!W24+Consolidação!Z24+Consolidação!AC24+Consolidação!AF24+Consolidação!AI24+Consolidação!AL24,Consolidação!$AL$4,IF(F21+M21+T21&lt;=Consolidação!H24+Consolidação!K24+Consolidação!N24+Consolidação!Q24+Consolidação!T24+Consolidação!W24+Consolidação!Z24+Consolidação!AC24+Consolidação!AF24+Consolidação!AI24+Consolidação!AL24+Consolidação!AO24,Consolidação!$AO$4,IF(F21+M21+T21&lt;=Consolidação!H24+Consolidação!K24+Consolidação!N24+Consolidação!Q24+Consolidação!T24+Consolidação!W24+Consolidação!Z24+Consolidação!AC24+Consolidação!AF24+Consolidação!AI24+Consolidação!AL24+Consolidação!AO24+Consolidação!AR24,Consolidação!$AR$4,IF(F21+M21+T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+M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+T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/>
      </c>
      <c r="X21" s="318" t="str">
        <f t="shared" si="27"/>
        <v/>
      </c>
      <c r="Y21" s="312"/>
      <c r="Z21" s="270"/>
      <c r="AA21" s="314"/>
      <c r="AB21" s="315"/>
      <c r="AC21" s="316"/>
      <c r="AD21" s="317" t="str">
        <f>IF(AA21=0,"",IF(F21+M21+T21+AA21&lt;=Consolidação!H24,Consolidação!$H$4,IF(F21+M21+T21+AA21&lt;=Consolidação!H24+Consolidação!K24,Consolidação!$K$4,IF(F21+M21+T21+AA21&lt;=Consolidação!H24+Consolidação!K24+Consolidação!N24,Consolidação!$N$4,IF(F21+M21+T21+AA21&lt;=Consolidação!H24+Consolidação!K24+Consolidação!N24+Consolidação!Q24,Consolidação!$Q$4,IF(F21+M21+T21+AA21&lt;=Consolidação!H24+Consolidação!K24+Consolidação!N24+Consolidação!Q24+Consolidação!T24,Consolidação!$T$4,IF(F21+M21+T21+AA21&lt;=Consolidação!H24+Consolidação!K24+Consolidação!N24+Consolidação!Q24+Consolidação!T24+Consolidação!W24,Consolidação!$W$4,IF(F21+M21+T21+AA21&lt;=Consolidação!H24+Consolidação!K24+Consolidação!N24+Consolidação!Q24+Consolidação!T24+Consolidação!W24+Consolidação!Z24,Consolidação!$Z$4,IF(F21+M21+T21+AA21&lt;=Consolidação!H24+Consolidação!K24+Consolidação!N24+Consolidação!Q24+Consolidação!T24+Consolidação!W24+Consolidação!Z24+Consolidação!AC24,Consolidação!$AC$4,IF(F21+M21+T21+AA21&lt;=Consolidação!H24+Consolidação!K24+Consolidação!N24+Consolidação!Q24+Consolidação!T24+Consolidação!W24+Consolidação!Z24+Consolidação!AC24+Consolidação!AF24,Consolidação!$AF$4,IF(F21+M21+T21+AA21&lt;=Consolidação!H24+Consolidação!K24+Consolidação!N24+Consolidação!Q24+Consolidação!T24+Consolidação!W24+Consolidação!Z24+Consolidação!AC24+Consolidação!AF24+Consolidação!AI24,Consolidação!$AI$4,IF(F21+M21+T21+AA21&lt;=Consolidação!H24+Consolidação!K24+Consolidação!N24+Consolidação!Q24+Consolidação!T24+Consolidação!W24+Consolidação!Z24+Consolidação!AC24+Consolidação!AF24+Consolidação!AI24+Consolidação!AL24,Consolidação!$AL$4,IF(F21+M21+T21+AA21&lt;=Consolidação!H24+Consolidação!K24+Consolidação!N24+Consolidação!Q24+Consolidação!T24+Consolidação!W24+Consolidação!Z24+Consolidação!AC24+Consolidação!AF24+Consolidação!AI24+Consolidação!AL24+Consolidação!AO24,Consolidação!$AO$4,IF(F21+M21+T21+AA21&lt;=Consolidação!H24+Consolidação!K24+Consolidação!N24+Consolidação!Q24+Consolidação!T24+Consolidação!W24+Consolidação!Z24+Consolidação!AC24+Consolidação!AF24+Consolidação!AI24+Consolidação!AL24+Consolidação!AO24+Consolidação!AR24,Consolidação!AR22,IF(F21+M21+T21+AA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+M21+T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+T21+AA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/>
      </c>
      <c r="AE21" s="318" t="str">
        <f t="shared" si="28"/>
        <v/>
      </c>
      <c r="AF21" s="312"/>
      <c r="AG21" s="270"/>
      <c r="AH21" s="314"/>
      <c r="AI21" s="315"/>
      <c r="AJ21" s="316"/>
      <c r="AK21" s="317" t="str">
        <f>IF(AH21=0,"",IF(F21+M21+T21+AA21+AH21&lt;=Consolidação!H24,Consolidação!$H$4,IF(F21+M21+T21+AA21+AH21&lt;=Consolidação!H24+Consolidação!K24,Consolidação!$K$4,IF(F21+M21+T21+AA21+AH21&lt;=Consolidação!H24+Consolidação!K24+Consolidação!N24,Consolidação!$N$4,IF(F21+M21+T21+AA21+AH21&lt;=Consolidação!H24+Consolidação!K24+Consolidação!N24+Consolidação!Q24,Consolidação!$Q$4,IF(F21+M21+T21+AA21+AH21&lt;=Consolidação!H24+Consolidação!K24+Consolidação!N24+Consolidação!Q24+Consolidação!T24,Consolidação!$T$4,IF(F21+M21+T21+AA21+AH21&lt;=Consolidação!H24+Consolidação!K24+Consolidação!N24+Consolidação!Q24+Consolidação!T24+Consolidação!W24,Consolidação!$W$4,IF(F21+M21+T21+AA21+AH21&lt;=Consolidação!H24+Consolidação!K24+Consolidação!N24+Consolidação!Q24+Consolidação!T24+Consolidação!W24+Consolidação!Z24,Consolidação!$Z$4,IF(F21+M21+T21+AA21+AH21&lt;=Consolidação!H24+Consolidação!K24+Consolidação!N24+Consolidação!Q24+Consolidação!T24+Consolidação!W24+Consolidação!Z24+Consolidação!AC24,Consolidação!$AC$4,IF(F21+M21+T21+AA21+AH21&lt;=Consolidação!H24+Consolidação!K24+Consolidação!N24+Consolidação!Q24+Consolidação!T24+Consolidação!W24+Consolidação!Z24+Consolidação!AC24+Consolidação!AF24,Consolidação!$AF$4,IF(F21+M21+T21+AA21+AH21&lt;=Consolidação!H24+Consolidação!K24+Consolidação!N24+Consolidação!Q24+Consolidação!T24+Consolidação!W24+Consolidação!Z24+Consolidação!AC24+Consolidação!AF24+Consolidação!AI24,Consolidação!$AI$4,IF(F21+M21+T21+AA21+AH21&lt;=Consolidação!H24+Consolidação!K24+Consolidação!N24+Consolidação!Q24+Consolidação!T24+Consolidação!W24+Consolidação!Z24+Consolidação!AC24+Consolidação!AF24+Consolidação!AI24+Consolidação!AL24,Consolidação!$AL$4,IF(F21+M21+T21+AA21+AH21&lt;=Consolidação!H24+Consolidação!K24+Consolidação!N24+Consolidação!Q24+Consolidação!T24+Consolidação!W24+Consolidação!Z24+Consolidação!AC24+Consolidação!AF24+Consolidação!AI24+Consolidação!AL24+Consolidação!AO24,Consolidação!$AO$4,IF(F21+M21+T21+AA21+AH21&lt;=Consolidação!H24+Consolidação!K24+Consolidação!N24+Consolidação!Q24+Consolidação!T24+Consolidação!W24+Consolidação!Z24+Consolidação!AC24+Consolidação!AF24+Consolidação!AI24+Consolidação!AL24+Consolidação!AO24+Consolidação!AR24,Consolidação!$AR$4,IF(F21+M21+T21+AA21+AH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+M21+T21+AA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+T21+AA21+AH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/>
      </c>
      <c r="AL21" s="318" t="str">
        <f t="shared" si="29"/>
        <v/>
      </c>
      <c r="AM21" s="312"/>
      <c r="AN21" s="270"/>
      <c r="AO21" s="314"/>
      <c r="AP21" s="315"/>
      <c r="AQ21" s="316"/>
      <c r="AR21" s="317" t="str">
        <f>IF(AO21=0,"",IF(F21+M21+T21+AA21+AH21+AO21&lt;=Consolidação!H24,Consolidação!$H$4,IF(F21+M21+T21+AA21+AH21+AO21&lt;=Consolidação!H24+Consolidação!K24,Consolidação!$K$4,IF(F21+M21+T21+AA21+AH21+AO21&lt;=Consolidação!H24+Consolidação!K24+Consolidação!N24,Consolidação!$N$4,IF(F21+M21+T21+AA21+AH21+AO21&lt;=Consolidação!H24+Consolidação!K24+Consolidação!N24+Consolidação!Q24,Consolidação!$Q$4,IF(F21+M21+T21+AA21+AH21+AO21&lt;=Consolidação!H24+Consolidação!K24+Consolidação!N24+Consolidação!Q24+Consolidação!T24,Consolidação!$T$4,IF(F21+M21+T21+AA21+AH21+AO21&lt;=Consolidação!H24+Consolidação!K24+Consolidação!N24+Consolidação!Q24+Consolidação!T24+Consolidação!W24,Consolidação!$W$4,IF(F21+M21+T21+AA21+AH21+AO21&lt;=Consolidação!H24+Consolidação!K24+Consolidação!N24+Consolidação!Q24+Consolidação!T24+Consolidação!W24+Consolidação!Z24,Consolidação!$Z$4,IF(F21+M21+T21+AA21+AH21+AO21&lt;=Consolidação!H24+Consolidação!K24+Consolidação!N24+Consolidação!Q24+Consolidação!T24+Consolidação!W24+Consolidação!Z24+Consolidação!AC24,Consolidação!$AC$4,IF(F21+M21+T21+AA21+AH21+AO21&lt;=Consolidação!H24+Consolidação!K24+Consolidação!N24+Consolidação!Q24+Consolidação!T24+Consolidação!W24+Consolidação!Z24+Consolidação!AC24+Consolidação!AF24,Consolidação!$AF$4,IF(F21+M21+T21+AA21+AH21+AO21&lt;=Consolidação!H24+Consolidação!K24+Consolidação!N24+Consolidação!Q24+Consolidação!T24+Consolidação!W24+Consolidação!Z24+Consolidação!AC24+Consolidação!AF24+Consolidação!AI24,Consolidação!$AI$4,IF(F21+M21+T21+AA21+AH21+AO21&lt;=Consolidação!H24+Consolidação!K24+Consolidação!N24+Consolidação!Q24+Consolidação!T24+Consolidação!W24+Consolidação!Z24+Consolidação!AC24+Consolidação!AF24+Consolidação!AI24+Consolidação!AL24,Consolidação!$AL$4,IF(F21+M21+T21+AA21+AH21+AO21&lt;=Consolidação!H24+Consolidação!K24+Consolidação!N24+Consolidação!Q24+Consolidação!T24+Consolidação!W24+Consolidação!Z24+Consolidação!AC24+Consolidação!AF24+Consolidação!AI24+Consolidação!AL24+Consolidação!AO24,Consolidação!$AO$4,IF(F21+M21+T21+AA21+AH21+AO21&lt;=Consolidação!H24+Consolidação!K24+Consolidação!N24+Consolidação!Q24+Consolidação!T24+Consolidação!W24+Consolidação!Z24+Consolidação!AC24+Consolidação!AF24+Consolidação!AI24+Consolidação!AL24+Consolidação!AO24+Consolidação!AR24,Consolidação!$AR$4,IF(F21+M21+T21+AA21+AH21+AO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+M21+T21+AA21+AH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+T21+AA21+AH21+AO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/>
      </c>
      <c r="AS21" s="318" t="str">
        <f t="shared" si="30"/>
        <v/>
      </c>
      <c r="AT21" s="312"/>
      <c r="AU21" s="270"/>
      <c r="AV21" s="314"/>
      <c r="AW21" s="315"/>
      <c r="AX21" s="332"/>
      <c r="AY21" s="317" t="str">
        <f>IF(AV21=0,"",IF(F21+M21+T21+AA21+AH21+AO21+AV21&lt;=Consolidação!H24,Consolidação!$H$4,IF(F21+M21+T21+AA21+AH21+AO21+AV21&lt;=Consolidação!H24+Consolidação!K24,Consolidação!$K$4,IF(F21+M21+T21+AA21+AH21+AO21+AV21&lt;=Consolidação!H24+Consolidação!K24+Consolidação!N24,Consolidação!$N$4,IF(F21+M21+T21+AA21+AH21+AO21+AV21&lt;=Consolidação!H24+Consolidação!K24+Consolidação!N24+Consolidação!Q24,Consolidação!$Q$4,IF(F21+M21+T21+AA21+AH21+AO21+AV21&lt;=Consolidação!H24+Consolidação!K24+Consolidação!N24+Consolidação!Q24+Consolidação!T24,Consolidação!$T$4,IF(F21+M21+T21+AA21+AH21+AO21+AV21&lt;=Consolidação!H24+Consolidação!K24+Consolidação!N24+Consolidação!Q24+Consolidação!T24+Consolidação!W24,Consolidação!$W$4,IF(F21+M21+T21+AA21+AH21+AO21+AV21&lt;=Consolidação!H24+Consolidação!K24+Consolidação!N24+Consolidação!Q24+Consolidação!T24+Consolidação!W24+Consolidação!Z24,Consolidação!$Z$4,IF(F21+M21+T21+AA21+AH21+AO21+AV21&lt;=Consolidação!H24+Consolidação!K24+Consolidação!N24+Consolidação!Q24+Consolidação!T24+Consolidação!W24+Consolidação!Z24+Consolidação!AC24,Consolidação!$AC$4,IF(F21+M21+T21+AA21+AH21+AO21+AV21&lt;=Consolidação!H24+Consolidação!K24+Consolidação!N24+Consolidação!Q24+Consolidação!T24+Consolidação!W24+Consolidação!Z24+Consolidação!AC24+Consolidação!AF24,Consolidação!$AF$4,IF(F21+M21+T21+AA21+AH21+AO21+AV21&lt;=Consolidação!H24+Consolidação!K24+Consolidação!N24+Consolidação!Q24+Consolidação!T24+Consolidação!W24+Consolidação!Z24+Consolidação!AC24+Consolidação!AF24+Consolidação!AI24,Consolidação!$AI$4,IF(F21+M21+T21+AA21+AH21+AO21+AV21&lt;=Consolidação!H24+Consolidação!K24+Consolidação!N24+Consolidação!Q24+Consolidação!T24+Consolidação!W24+Consolidação!Z24+Consolidação!AC24+Consolidação!AF24+Consolidação!AI24+Consolidação!AL24,Consolidação!$AL$4,IF(F21+M21+T21+AA21+AH21+AO21+AV21&lt;=Consolidação!H24+Consolidação!K24+Consolidação!N24+Consolidação!Q24+Consolidação!T24+Consolidação!W24+Consolidação!Z24+Consolidação!AC24+Consolidação!AF24+Consolidação!AI24+Consolidação!AL24+Consolidação!AO24,Consolidação!$AO$4,IF(F21+M21+T21+AA21+AH21+AO21+AV21&lt;=Consolidação!H24+Consolidação!K24+Consolidação!N24+Consolidação!Q24+Consolidação!T24+Consolidação!W24+Consolidação!Z24+Consolidação!AC24+Consolidação!AF24+Consolidação!AI24+Consolidação!AL24+Consolidação!AO24+Consolidação!AR24,Consolidação!$AR$4,IF(F21+M21+T21+AA21+AH21+AO21+AV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+M21+T21+AA21+AH21+AO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+T21+AA21+AH21+AO21+AV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/>
      </c>
      <c r="AZ21" s="318" t="str">
        <f t="shared" si="31"/>
        <v/>
      </c>
      <c r="BA21" s="312"/>
      <c r="BB21" s="270"/>
      <c r="BC21" s="314"/>
      <c r="BD21" s="315"/>
      <c r="BE21" s="332"/>
      <c r="BF21" s="317" t="str">
        <f>IF(BC21=0,"",IF(F21+M21+T21+AA21+AH21+AO21+AV21+BC21&lt;=Consolidação!H24,Consolidação!$H$4,IF(F21+M21+T21+AA21+AH21+AO21+AV21+BC21&lt;=Consolidação!H24+Consolidação!K24,Consolidação!$K$4,IF(F21+M21+T21+AA21+AH21+AO21+AV21+BC21&lt;=Consolidação!H24+Consolidação!K24+Consolidação!N24,Consolidação!$N$4,IF(F21+M21+T21+AA21+AH21+AO21+AV21+BC21&lt;=Consolidação!H24+Consolidação!K24+Consolidação!N24+Consolidação!Q24,Consolidação!$Q$4,IF(F21+M21+T21+AA21+AH21+AO21+AV21+BC21&lt;=Consolidação!H24+Consolidação!K24+Consolidação!N24+Consolidação!Q24+Consolidação!T24,Consolidação!$T$4,IF(F21+M21+T21+AA21+AH21+AO21+AV21+BC21&lt;=Consolidação!H24+Consolidação!K24+Consolidação!N24+Consolidação!Q24+Consolidação!T24+Consolidação!W24,Consolidação!$W$4,IF(F21+M21+T21+AA21+AH21+AO21+AV21+BC21&lt;=Consolidação!H24+Consolidação!K24+Consolidação!N24+Consolidação!Q24+Consolidação!T24+Consolidação!W24+Consolidação!Z24,Consolidação!$Z$4,IF(F21+M21+T21+AA21+AH21+AO21+AV21+BC21&lt;=Consolidação!H24+Consolidação!K24+Consolidação!N24+Consolidação!Q24+Consolidação!T24+Consolidação!W24+Consolidação!Z24+Consolidação!AC24,Consolidação!$AC$4,IF(F21+M21+T21+AA21+AH21+AO21+AV21+BC21&lt;=Consolidação!H24+Consolidação!K24+Consolidação!N24+Consolidação!Q24+Consolidação!T24+Consolidação!W24+Consolidação!Z24+Consolidação!AC24+Consolidação!AF24,Consolidação!$AF$4,IF(F21+M21+T21+AA21+AH21+AO21+AV21+BC21&lt;=Consolidação!H24+Consolidação!K24+Consolidação!N24+Consolidação!Q24+Consolidação!T24+Consolidação!W24+Consolidação!Z24+Consolidação!AC24+Consolidação!AF24+Consolidação!AI24,Consolidação!$AI$4,IF(F21+M21+T21+AA21+AH21+AO21+AV21+BC21&lt;=Consolidação!H24+Consolidação!K24+Consolidação!N24+Consolidação!Q24+Consolidação!T24+Consolidação!W24+Consolidação!Z24+Consolidação!AC24+Consolidação!AF24+Consolidação!AI24+Consolidação!AL24,Consolidação!$AL$4,IF(F21+M21+T21+AA21+AH21+AO21+AV21+BC21&lt;=Consolidação!H24+Consolidação!K24+Consolidação!N24+Consolidação!Q24+Consolidação!T24+Consolidação!W24+Consolidação!Z24+Consolidação!AC24+Consolidação!AF24+Consolidação!AI24+Consolidação!AL24+Consolidação!AO24,Consolidação!$AO$4,IF(F21+M21+T21+AA21+AH21+AO21+AV21+BC21&lt;=Consolidação!H24+Consolidação!K24+Consolidação!N24+Consolidação!Q24+Consolidação!T24+Consolidação!W24+Consolidação!Z24+Consolidação!AC24+Consolidação!AF24+Consolidação!AI24+Consolidação!AL24+Consolidação!AO24+Consolidação!AR24,Consolidação!$AR$4,IF(F21+M21+T21+AA21+AH21+AO21+AV21+BC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+M21+T21+AA21+AH21+AO21+AV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+T21+AA21+AH21+AO21+AV21+BC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/>
      </c>
      <c r="BG21" s="318" t="str">
        <f t="shared" si="32"/>
        <v/>
      </c>
      <c r="BH21" s="312"/>
      <c r="BI21" s="270"/>
      <c r="BJ21" s="314"/>
      <c r="BK21" s="315"/>
      <c r="BL21" s="332"/>
      <c r="BM21" s="317" t="str">
        <f>IF(BJ21=0,"",IF(F21+M21+T21+AA21+AH21+AO21+AV21+BC21+BJ21&lt;=Consolidação!H24,Consolidação!$H$4,IF(F21+M21+T21+AA21+AH21+AO21+AV21+BC21+BJ21&lt;=Consolidação!H24+Consolidação!K24,Consolidação!$K$4,IF(F21+M21+T21+AA21+AH21+AO21+AV21+BC21+BJ21&lt;=Consolidação!H24+Consolidação!K24+Consolidação!N24,Consolidação!$N$4,IF(F21+M21+T21+AA21+AH21+AO21+AV21+BC21+BJ21&lt;=Consolidação!H24+Consolidação!K24+Consolidação!N24+Consolidação!Q24,Consolidação!$Q$4,IF(F21+M21+T21+AA21+AH21+AO21+AV21+BC21+BJ21&lt;=Consolidação!H24+Consolidação!K24+Consolidação!N24+Consolidação!Q24+Consolidação!T24,Consolidação!$T$4,IF(F21+M21+T21+AA21+AH21+AO21+AV21+BC21+BJ21&lt;=Consolidação!H24+Consolidação!K24+Consolidação!N24+Consolidação!Q24+Consolidação!T24+Consolidação!W24,Consolidação!$W$4,IF(F21+M21+T21+AA21+AH21+AO21+AV21+BC21+BJ21&lt;=Consolidação!H24+Consolidação!K24+Consolidação!N24+Consolidação!Q24+Consolidação!T24+Consolidação!W24+Consolidação!Z24,Consolidação!$Z$4,IF(F21+M21+T21+AA21+AH21+AO21+AV21+BC21+BJ21&lt;=Consolidação!H24+Consolidação!K24+Consolidação!N24+Consolidação!Q24+Consolidação!T24+Consolidação!W24+Consolidação!Z24+Consolidação!AC24,Consolidação!$AC$4,IF(F21+M21+T21+AA21+AH21+AO21+AV21+BC21+BJ21&lt;=Consolidação!H24+Consolidação!K24+Consolidação!N24+Consolidação!Q24+Consolidação!T24+Consolidação!W24+Consolidação!Z24+Consolidação!AC24+Consolidação!AF24,Consolidação!$AF$4,IF(F21+M21+T21+AA21+AH21+AO21+AV21+BC21+BJ21&lt;=Consolidação!H24+Consolidação!K24+Consolidação!N24+Consolidação!Q24+Consolidação!T24+Consolidação!W24+Consolidação!Z24+Consolidação!AC24+Consolidação!AF24+Consolidação!AI24,Consolidação!$AI$4,IF(F21+M21+T21+AA21+AH21+AO21+AV21+BC21+BJ21&lt;=Consolidação!H24+Consolidação!K24+Consolidação!N24+Consolidação!Q24+Consolidação!T24+Consolidação!W24+Consolidação!Z24+Consolidação!AC24+Consolidação!AF24+Consolidação!AI24+Consolidação!AL24,Consolidação!$AL$4,IF(F21+M21+T21+AA21+AH21+AO21+AV21+BC21+BJ21&lt;=Consolidação!H24+Consolidação!K24+Consolidação!N24+Consolidação!Q24+Consolidação!T24+Consolidação!W24+Consolidação!Z24+Consolidação!AC24+Consolidação!AF24+Consolidação!AI24+Consolidação!AL24+Consolidação!AO24,Consolidação!$AO$4,IF(F21+M21+T21+AA21+AH21+AO21+AV21+BC21+BJ21&lt;=Consolidação!H24+Consolidação!K24+Consolidação!N24+Consolidação!Q24+Consolidação!T24+Consolidação!W24+Consolidação!Z24+Consolidação!AC24+Consolidação!AF24+Consolidação!AI24+Consolidação!AL24+Consolidação!AO24+Consolidação!AR24,Consolidação!$AR$4,IF(F21+M21+T21+AA21+AH21+AO21+AV21+BC21+BJ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+M21+T21+AA21+AH21+AO21+AV21+BC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+T21+AA21+AH21+AO21+AV21+BC21+BJ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/>
      </c>
      <c r="BN21" s="318" t="str">
        <f t="shared" si="33"/>
        <v/>
      </c>
      <c r="BO21" s="312"/>
      <c r="BP21" s="270"/>
      <c r="BQ21" s="314"/>
      <c r="BR21" s="315"/>
      <c r="BS21" s="332"/>
      <c r="BT21" s="317" t="str">
        <f>IF(BQ21=0,"",IF(F21+M21+T21+AA21+AH21+AO21+AV21+BC21+BJ21+BQ21&lt;=Consolidação!H24,Consolidação!$H$4,IF(F21+M21+T21+AA21+AH21+AO21+AV21+BC21+BJ21+BQ21&lt;=Consolidação!H24+Consolidação!K24,Consolidação!$K$4,IF(F21+M21+T21+AA21+AH21+AO21+AV21+BC21+BJ21+BQ21&lt;=Consolidação!H24+Consolidação!K24+Consolidação!N24,Consolidação!$N$4,IF(F21+M21+T21+AA21+AH21+AO21+AV21+BC21+BJ21+BQ21&lt;=Consolidação!H24+Consolidação!K24+Consolidação!N24+Consolidação!Q24,Consolidação!$Q$4,IF(F21+M21+T21+AA21+AH21+AO21+AV21+BC21+BJ21+BQ21&lt;=Consolidação!H24+Consolidação!K24+Consolidação!N24+Consolidação!Q24+Consolidação!T24,Consolidação!$T$4,IF(F21+M21+T21+AA21+AH21+AO21+AV21+BC21+BJ21+BQ21&lt;=Consolidação!H24+Consolidação!K24+Consolidação!N24+Consolidação!Q24+Consolidação!T24+Consolidação!W24,Consolidação!$W$4,IF(F21+M21+T21+AA21+AH21+AO21+AV21+BC21+BJ21+BQ21&lt;=Consolidação!H24+Consolidação!K24+Consolidação!N24+Consolidação!Q24+Consolidação!T24+Consolidação!W24+Consolidação!Z24,Consolidação!$Z$4,IF(F21+M21+T21+AA21+AH21+AO21+AV21+BC21+BJ21+BQ21&lt;=Consolidação!H24+Consolidação!K24+Consolidação!N24+Consolidação!Q24+Consolidação!T24+Consolidação!W24+Consolidação!Z24+Consolidação!AC24,Consolidação!$AC$4,IF(F21+M21+T21+AA21+AH21+AO21+AV21+BC21+BJ21+BQ21&lt;=Consolidação!H24+Consolidação!K24+Consolidação!N24+Consolidação!Q24+Consolidação!T24+Consolidação!W24+Consolidação!Z24+Consolidação!AC24+Consolidação!AF24,Consolidação!$AF$4,IF(F21+M21+T21+AA21+AH21+AO21+AV21+BC21+BJ21+BQ21&lt;=Consolidação!H24+Consolidação!K24+Consolidação!N24+Consolidação!Q24+Consolidação!T24+Consolidação!W24+Consolidação!Z24+Consolidação!AC24+Consolidação!AF24+Consolidação!AI24,Consolidação!$AI$4,IF(F21+M21+T21+AA21+AH21+AO21+AV21+BC21+BJ21+BQ21&lt;=Consolidação!H24+Consolidação!K24+Consolidação!N24+Consolidação!Q24+Consolidação!T24+Consolidação!W24+Consolidação!Z24+Consolidação!AC24+Consolidação!AF24+Consolidação!AI24+Consolidação!AL24,Consolidação!$AL$4,IF(F21+M21+T21+AA21+AH21+AO21+AV21+BC21+BJ21+BQ21&lt;=Consolidação!H24+Consolidação!K24+Consolidação!N24+Consolidação!Q24+Consolidação!T24+Consolidação!W24+Consolidação!Z24+Consolidação!AC24+Consolidação!AF24+Consolidação!AI24+Consolidação!AL24+Consolidação!AO24,Consolidação!$AO$4,IF(F21+M21+T21+AA21+AH21+AO21+AV21+BC21+BJ21+BQ21&lt;=Consolidação!H24+Consolidação!K24+Consolidação!N24+Consolidação!Q24+Consolidação!T24+Consolidação!W24+Consolidação!Z24+Consolidação!AC24+Consolidação!AF24+Consolidação!AI24+Consolidação!AL24+Consolidação!AO24+Consolidação!AR24,Consolidação!$AR$4,IF(F21+M21+T21+AA21+AH21+AO21+AV21+BC21+BJ21+BQ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+M21+T21+AA21+AH21+AO21+AV21+BC21+BJ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+T21+AA21+AH21+AO21+AV21+BC21+BJ21+BQ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/>
      </c>
      <c r="BU21" s="318" t="str">
        <f t="shared" si="34"/>
        <v/>
      </c>
      <c r="BV21" s="312"/>
      <c r="BW21" s="270"/>
      <c r="BX21" s="314"/>
      <c r="BY21" s="315"/>
      <c r="BZ21" s="332"/>
      <c r="CA21" s="317" t="str">
        <f>IF(BX21=0,"",IF(F21+M21+T21+AA21+AH21+AO21+AV21+BC21+BJ21+BQ21+BX21&lt;=Consolidação!H24,Consolidação!$H$4,IF(F21+M21+T21+AA21+AH21+AO21+AV21+BC21+BJ21+BQ21+BX21&lt;=Consolidação!H24+Consolidação!K24,Consolidação!$K$4,IF(F21+M21+T21+AA21+AH21+AO21+AV21+BC21+BJ21+BQ21+BX21&lt;=Consolidação!H24+Consolidação!K24+Consolidação!N24,Consolidação!$N$4,IF(F21+M21+T21+AA21+AH21+AO21+AV21+BC21+BJ21+BQ21+BX21&lt;=Consolidação!H24+Consolidação!K24+Consolidação!N24+Consolidação!Q24,Consolidação!$Q$4,IF(F21+M21+T21+AA21+AH21+AO21+AV21+BC21+BJ21+BQ21+BX21&lt;=Consolidação!H24+Consolidação!K24+Consolidação!N24+Consolidação!Q24+Consolidação!T24,Consolidação!$T$4,IF(F21+M21+T21+AA21+AH21+AO21+AV21+BC21+BJ21+BQ21+BX21&lt;=Consolidação!H24+Consolidação!K24+Consolidação!N24+Consolidação!Q24+Consolidação!T24+Consolidação!W24,Consolidação!$W$4,IF(F21+M21+T21+AA21+AH21+AO21+AV21+BC21+BJ21+BQ21+BX21&lt;=Consolidação!H24+Consolidação!K24+Consolidação!N24+Consolidação!Q24+Consolidação!T24+Consolidação!W24+Consolidação!Z24,Consolidação!$Z$4,IF(F21+M21+T21+AA21+AH21+AO21+AV21+BC21+BJ21+BQ21+BX21&lt;=Consolidação!H24+Consolidação!K24+Consolidação!N24+Consolidação!Q24+Consolidação!T24+Consolidação!W24+Consolidação!Z24+Consolidação!AC24,Consolidação!$AC$4,IF(F21+M21+T21+AA21+AH21+AO21+AV21+BC21+BJ21+BQ21+BX21&lt;=Consolidação!H24+Consolidação!K24+Consolidação!N24+Consolidação!Q24+Consolidação!T24+Consolidação!W24+Consolidação!Z24+Consolidação!AC24+Consolidação!AF24,Consolidação!$AF$4,IF(F21+M21+T21+AA21+AH21+AO21+AV21+BC21+BJ21+BQ21+BX21&lt;=Consolidação!H24+Consolidação!K24+Consolidação!N24+Consolidação!Q24+Consolidação!T24+Consolidação!W24+Consolidação!Z24+Consolidação!AC24+Consolidação!AF24+Consolidação!AI24,Consolidação!$AI$4,IF(F21+M21+T21+AA21+AH21+AO21+AV21+BC21+BJ21+BQ21+BX21&lt;=Consolidação!H24+Consolidação!K24+Consolidação!N24+Consolidação!Q24+Consolidação!T24+Consolidação!W24+Consolidação!Z24+Consolidação!AC24+Consolidação!AF24+Consolidação!AI24+Consolidação!AL24,Consolidação!$AL$4,IF(F21+M21+T21+AA21+AH21+AO21+AV21+BC21+BJ21+BQ21+BX21&lt;=Consolidação!H24+Consolidação!K24+Consolidação!N24+Consolidação!Q24+Consolidação!T24+Consolidação!W24+Consolidação!Z24+Consolidação!AC24+Consolidação!AF24+Consolidação!AI24+Consolidação!AL24+Consolidação!AO24,Consolidação!$AO$4,IF(F21+M21+T21+AA21+AH21+AO21+AV21+BC21+BJ21+BQ21+BX21&lt;=Consolidação!H24+Consolidação!K24+Consolidação!N24+Consolidação!Q24+Consolidação!T24+Consolidação!W24+Consolidação!Z24+Consolidação!AC24+Consolidação!AF24+Consolidação!AI24+Consolidação!AL24+Consolidação!AO24+Consolidação!AR24,Consolidação!$AR$4,IF(F21+M21+T21+AA21+AH21+AO21+AV21+BC21+BJ21+BQ21+BX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+M21+T21+AA21+AH21+AO21+AV21+BC21+BJ21+BQ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+T21+AA21+AH21+AO21+AV21+BC21+BJ21+BQ21+BX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/>
      </c>
      <c r="CB21" s="318" t="str">
        <f t="shared" si="35"/>
        <v/>
      </c>
      <c r="CC21" s="312"/>
      <c r="CD21" s="270"/>
      <c r="CE21" s="314"/>
      <c r="CF21" s="315"/>
      <c r="CG21" s="332"/>
      <c r="CH21" s="317" t="str">
        <f>IF(CE21=0,"",IF(F21+M21+T21+AA21+AH21+AO21+AV21+BC21+BJ21+BQ21+BX21+CE21&lt;=Consolidação!H24,Consolidação!$H$4,IF(F21+M21+T21+AA21+AH21+AO21+AV21+BC21+BJ21+BQ21+BX21+CE21&lt;=Consolidação!H24+Consolidação!K24,Consolidação!$K$4,IF(F21+M21+T21+AA21+AH21+AO21+AV21+BC21+BJ21+BQ21+BX21+CE21&lt;=Consolidação!H24+Consolidação!K24+Consolidação!N24,Consolidação!$N$4,IF(F21+M21+T21+AA21+AH21+AO21+AV21+BC21+BJ21+BQ21+BX21+CE21&lt;=Consolidação!H24+Consolidação!K24+Consolidação!N24+Consolidação!Q24,Consolidação!$Q$4,IF(F21+M21+T21+AA21+AH21+AO21+AV21+BC21+BJ21+BQ21+BX21+CE21&lt;=Consolidação!H24+Consolidação!K24+Consolidação!N24+Consolidação!Q24+Consolidação!T24,Consolidação!$T$4,IF(F21+M21+T21+AA21+AH21+AO21+AV21+BC21+BJ21+BQ21+BX21+CE21&lt;=Consolidação!H24+Consolidação!K24+Consolidação!N24+Consolidação!Q24+Consolidação!T24+Consolidação!W24,Consolidação!$W$4,IF(F21+M21+T21+AA21+AH21+AO21+AV21+BC21+BJ21+BQ21+BX21+CE21&lt;=Consolidação!H24+Consolidação!K24+Consolidação!N24+Consolidação!Q24+Consolidação!T24+Consolidação!W24+Consolidação!Z24,Consolidação!$Z$4,IF(F21+M21+T21+AA21+AH21+AO21+AV21+BC21+BJ21+BQ21+BX21+CE21&lt;=Consolidação!H24+Consolidação!K24+Consolidação!N24+Consolidação!Q24+Consolidação!T24+Consolidação!W24+Consolidação!Z24+Consolidação!AC24,Consolidação!$AC$4,IF(F21+M21+T21+AA21+AH21+AO21+AV21+BC21+BJ21+BQ21+BX21+CE21&lt;=Consolidação!H24+Consolidação!K24+Consolidação!N24+Consolidação!Q24+Consolidação!T24+Consolidação!W24+Consolidação!Z24+Consolidação!AC24+Consolidação!AF24,Consolidação!$AF$4,IF(F21+M21+T21+AA21+AH21+AO21+AV21+BC21+BJ21+BQ21+BX21+CE21&lt;=Consolidação!H24+Consolidação!K24+Consolidação!N24+Consolidação!Q24+Consolidação!T24+Consolidação!W24+Consolidação!Z24+Consolidação!AC24+Consolidação!AF24+Consolidação!AI24,Consolidação!$AI$4,IF(F21+M21+T21+AA21+AH21+AO21+AV21+BC21+BJ21+BQ21+BX21+CE21&lt;=Consolidação!H24+Consolidação!K24+Consolidação!N24+Consolidação!Q24+Consolidação!T24+Consolidação!W24+Consolidação!Z24+Consolidação!AC24+Consolidação!AF24+Consolidação!AI24+Consolidação!AL24,Consolidação!$AL$4,IF(F21+M21+T21+AA21+AH21+AO21+AV21+BC21+BJ21+BQ21+BX21+CE21&lt;=Consolidação!H24+Consolidação!K24+Consolidação!N24+Consolidação!Q24+Consolidação!T24+Consolidação!W24+Consolidação!Z24+Consolidação!AC24+Consolidação!AF24+Consolidação!AI24+Consolidação!AL24+Consolidação!AO24,Consolidação!$AO$4,IF(F21+M21+T21+AA21+AH21+AO21+AV21+BC21+BJ21+BQ21+BX21+CE21&lt;=Consolidação!H24+Consolidação!K24+Consolidação!N24+Consolidação!Q24+Consolidação!T24+Consolidação!W24+Consolidação!Z24+Consolidação!AC24+Consolidação!AF24+Consolidação!AI24+Consolidação!AL24+Consolidação!AO24+Consolidação!AR24,Consolidação!$AR$4,IF(F21+M21+T21+AA21+AH21+AO21+AV21+BC21+BJ21+BQ21+BX21+CE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+M21+T21+AA21+AH21+AO21+AV21+BC21+BJ21+BQ21+BX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+T21+AA21+AH21+AO21+AV21+BC21+BJ21+BQ21+BX21+CE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/>
      </c>
      <c r="CI21" s="318" t="str">
        <f t="shared" si="36"/>
        <v/>
      </c>
      <c r="CJ21" s="312"/>
      <c r="CK21" s="270"/>
      <c r="CL21" s="314"/>
      <c r="CM21" s="315"/>
      <c r="CN21" s="332"/>
      <c r="CO21" s="317" t="str">
        <f>IF(CL21=0,"",IF(F21+M21+T21+AA21+AH21+AO21+AV21+BC21+BJ21+BQ21+BX21+CE21+CL21&lt;=Consolidação!H24,Consolidação!$H$4,IF(F21+M21+T21+AA21+AH21+AO21+AV21+BC21+BJ21+BQ21+BX21+CE21+CL21&lt;=Consolidação!H24+Consolidação!K24,Consolidação!$K$4,IF(F21+M21+T21+AA21+AH21+AO21+AV21+BC21+BJ21+BQ21+BX21+CE21+CL21&lt;=Consolidação!H24+Consolidação!K24+Consolidação!N24,Consolidação!$N$4,IF(F21+M21+T21+AA21+AH21+AO21+AV21+BC21+BJ21+BQ21+BX21+CE21+CL21&lt;=Consolidação!H24+Consolidação!K24+Consolidação!N24+Consolidação!Q24,Consolidação!$Q$4,IF(F21+M21+T21+AA21+AH21+AO21+AV21+BC21+BJ21+BQ21+BX21+CE21+CL21&lt;=Consolidação!H24+Consolidação!K24+Consolidação!N24+Consolidação!Q24+Consolidação!T24,Consolidação!$T$4,IF(F21+M21+T21+AA21+AH21+AO21+AV21+BC21+BJ21+BQ21+BX21+CE21+CL21&lt;=Consolidação!H24+Consolidação!K24+Consolidação!N24+Consolidação!Q24+Consolidação!T24+Consolidação!W24,Consolidação!$W$4,IF(F21+M21+T21+AA21+AH21+AO21+AV21+BC21+BJ21+BQ21+BX21+CE21+CL21&lt;=Consolidação!H24+Consolidação!K24+Consolidação!N24+Consolidação!Q24+Consolidação!T24+Consolidação!W24+Consolidação!Z24,Consolidação!$Z$4,IF(F21+M21+T21+AA21+AH21+AO21+AV21+BC21+BJ21+BQ21+BX21+CE21+CL21&lt;=Consolidação!H24+Consolidação!K24+Consolidação!N24+Consolidação!Q24+Consolidação!T24+Consolidação!W24+Consolidação!Z24+Consolidação!AC24,Consolidação!$AC$4,IF(F21+M21+T21+AA21+AH21+AO21+AV21+BC21+BJ21+BQ21+BX21+CE21+CL21&lt;=Consolidação!H24+Consolidação!K24+Consolidação!N24+Consolidação!Q24+Consolidação!T24+Consolidação!W24+Consolidação!Z24+Consolidação!AC24+Consolidação!AF24,Consolidação!$AF$4,IF(F21+M21+T21+AA21+AH21+AO21+AV21+BC21+BJ21+BQ21+BX21+CE21+CL21&lt;=Consolidação!H24+Consolidação!K24+Consolidação!N24+Consolidação!Q24+Consolidação!T24+Consolidação!W24+Consolidação!Z24+Consolidação!AC24+Consolidação!AF24+Consolidação!AI24,Consolidação!$AI$4,IF(F21+M21+T21+AA21+AH21+AO21+AV21+BC21+BJ21+BQ21+BX21+CE21+CL21&lt;=Consolidação!H24+Consolidação!K24+Consolidação!N24+Consolidação!Q24+Consolidação!T24+Consolidação!W24+Consolidação!Z24+Consolidação!AC24+Consolidação!AF24+Consolidação!AI24+Consolidação!AL24,Consolidação!$AL$4,IF(F21+M21+T21+AA21+AH21+AO21+AV21+BC21+BJ21+BQ21+BX21+CE21+CL21&lt;=Consolidação!H24+Consolidação!K24+Consolidação!N24+Consolidação!Q24+Consolidação!T24+Consolidação!W24+Consolidação!Z24+Consolidação!AC24+Consolidação!AF24+Consolidação!AI24+Consolidação!AL24+Consolidação!AO24,Consolidação!$AO$4,IF(F21+M21+T21+AA21+AH21+AO21+AV21+BC21+BJ21+BQ21+BX21+CE21+CL21&lt;=Consolidação!H24+Consolidação!K24+Consolidação!N24+Consolidação!Q24+Consolidação!T24+Consolidação!W24+Consolidação!Z24+Consolidação!AC24+Consolidação!AF24+Consolidação!AI24+Consolidação!AL24+Consolidação!AO24+Consolidação!AR24,Consolidação!$AR$4,IF(F21+M21+T21+AA21+AH21+AO21+AV21+BC21+BJ21+BQ21+BX21+CE21+CL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+M21+T21+AA21+AH21+AO21+AV21+BC21+BJ21+BQ21+BX21+CE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+T21+AA21+AH21+AO21+AV21+BC21+BJ21+BQ21+BX21+CE21+CL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/>
      </c>
      <c r="CP21" s="318" t="str">
        <f t="shared" si="37"/>
        <v/>
      </c>
      <c r="CQ21" s="312"/>
      <c r="CR21" s="270"/>
      <c r="CS21" s="314"/>
      <c r="CT21" s="315"/>
      <c r="CU21" s="332"/>
      <c r="CV21" s="317" t="str">
        <f>IF(CS21=0,"",IF(F21+M21+T21+AA21+AH21+AO21+AV21+BC21+BJ21+BQ21+BX21+CE21+CL21+CS21&lt;=Consolidação!H24,Consolidação!$H$4,IF(F21+M21+T21+AA21+AH21+AO21+AV21+BC21+BJ21+BQ21+BX21+CE21+CL21+CS21&lt;=Consolidação!H24+Consolidação!K24,Consolidação!$K$4,IF(F21+M21+T21+AA21+AH21+AO21+AV21+BC21+BJ21+BQ21+BX21+CE21+CL21+CS21&lt;=Consolidação!H24+Consolidação!K24+Consolidação!N24,Consolidação!$N$4,IF(F21+M21+T21+AA21+AH21+AO21+AV21+BC21+BJ21+BQ21+BX21+CE21+CL21+CS21&lt;=Consolidação!H24+Consolidação!K24+Consolidação!N24+Consolidação!Q24,Consolidação!$Q$4,IF(F21+M21+T21+AA21+AH21+AO21+AV21+BC21+BJ21+BQ21+BX21+CE21+CL21+CS21&lt;=Consolidação!H24+Consolidação!K24+Consolidação!N24+Consolidação!Q24+Consolidação!T24,Consolidação!$T$4,IF(F21+M21+T21+AA21+AH21+AO21+AV21+BC21+BJ21+BQ21+BX21+CE21+CL21+CS21&lt;=Consolidação!H24+Consolidação!K24+Consolidação!N24+Consolidação!Q24+Consolidação!T24+Consolidação!W24,Consolidação!$W$4,IF(F21+M21+T21+AA21+AH21+AO21+AV21+BC21+BJ21+BQ21+BX21+CE21+CL21+CS21&lt;=Consolidação!H24+Consolidação!K24+Consolidação!N24+Consolidação!Q24+Consolidação!T24+Consolidação!W24+Consolidação!Z24,Consolidação!$Z$4,IF(F21+M21+T21+AA21+AH21+AO21+AV21+BC21+BJ21+BQ21+BX21+CE21+CL21+CS21&lt;=Consolidação!H24+Consolidação!K24+Consolidação!N24+Consolidação!Q24+Consolidação!T24+Consolidação!W24+Consolidação!Z24+Consolidação!AC24,Consolidação!$AC$4,IF(F21+M21+T21+AA21+AH21+AO21+AV21+BC21+BJ21+BQ21+BX21+CE21+CL21+CS21&lt;=Consolidação!H24+Consolidação!K24+Consolidação!N24+Consolidação!Q24+Consolidação!T24+Consolidação!W24+Consolidação!Z24+Consolidação!AC24+Consolidação!AF24,Consolidação!$AF$4,IF(F21+M21+T21+AA21+AH21+AO21+AV21+BC21+BJ21+BQ21+BX21+CE21+CL21+CS21&lt;=Consolidação!H24+Consolidação!K24+Consolidação!N24+Consolidação!Q24+Consolidação!T24+Consolidação!W24+Consolidação!Z24+Consolidação!AC24+Consolidação!AF24+Consolidação!AI24,Consolidação!$AI$4,IF(F21+M21+T21+AA21+AH21+AO21+AV21+BC21+BJ21+BQ21+BX21+CE21+CL21+CS21&lt;=Consolidação!H24+Consolidação!K24+Consolidação!N24+Consolidação!Q24+Consolidação!T24+Consolidação!W24+Consolidação!Z24+Consolidação!AC24+Consolidação!AF24+Consolidação!AI24+Consolidação!AL24,Consolidação!$AL$4,IF(F21+M21+T21+AA21+AH21+AO21+AV21+BC21+BJ21+BQ21+BX21+CE21+CL21+CS21&lt;=Consolidação!H24+Consolidação!K24+Consolidação!N24+Consolidação!Q24+Consolidação!T24+Consolidação!W24+Consolidação!Z24+Consolidação!AC24+Consolidação!AF24+Consolidação!AI24+Consolidação!AL24+Consolidação!AO24,Consolidação!$AO$4,IF(F21+M21+T21+AA21+AH21+AO21+AV21+BC21+BJ21+BQ21+BX21+CE21+CL21+CS21&lt;=Consolidação!H24+Consolidação!K24+Consolidação!N24+Consolidação!Q24+Consolidação!T24+Consolidação!W24+Consolidação!Z24+Consolidação!AC24+Consolidação!AF24+Consolidação!AI24+Consolidação!AL24+Consolidação!AO24+Consolidação!AR24,Consolidação!$AR$4,IF(F21+M21+T21+AA21+AH21+AO21+AV21+BC21+BJ21+BQ21+BX21+CE21+CL21+CS21&lt;=Consolidação!H24+Consolidação!K24+Consolidação!N24+Consolidação!Q24+Consolidação!T24+Consolidação!W24+Consolidação!Z24+Consolidação!AC24+Consolidação!AF24+Consolidação!AI24+Consolidação!AL24+Consolidação!AO24+Consolidação!AR24+Consolidação!AU24,Consolidação!$AU$4,IF(AND((Consolidação!H24+Consolidação!K24+Consolidação!N24+Consolidação!Q24+Consolidação!T24+Consolidação!W24+Consolidação!Z24+Consolidação!AC24+Consolidação!AF24+Consolidação!AI24+Consolidação!AL24+Consolidação!AO24+Consolidação!AR24+Consolidação!AU24)&gt;0,F21+M21+T21+AA21+AH21+AO21+AV21+BC21+BJ21+BQ21+BX21+CE21+CL21&lt;Consolidação!H24+Consolidação!K24+Consolidação!N24+Consolidação!Q24+Consolidação!T24+Consolidação!W24+Consolidação!Z24+Consolidação!AC24+Consolidação!AF24+Consolidação!AI24+Consolidação!AL24+Consolidação!AO24+Consolidação!AR24+Consolidação!AU24,F21+M21+T21+AA21+AH21+AO21+AV21+BC21+BJ21+BQ21+BX21+CE21+CL21+CS21&gt;Consolidação!H24+Consolidação!K24+Consolidação!N24+Consolidação!Q24+Consolidação!T24+Consolidação!W24+Consolidação!Z24+Consolidação!AC24+Consolidação!AF24+Consolidação!AI24+Consolidação!AL24+Consolidação!AO24+Consolidação!AR24+Consolidação!AU24),"CONSUMO PARCIAL","SEM PREVISÃO"))))))))))))))))</f>
        <v/>
      </c>
      <c r="CW21" s="318" t="str">
        <f t="shared" si="38"/>
        <v/>
      </c>
      <c r="CX21" s="270"/>
      <c r="CY21" s="314"/>
      <c r="CZ21" s="315"/>
      <c r="DA21" s="332"/>
      <c r="DB21" s="317" t="str">
        <f>IF(CY21=0,"",IF(L21+S21+Z21+AG21+AN21+AU21+BB21+BI21+BP21+BW21+CD21+CK21+CR21+CY21&lt;=Consolidação!N24,Consolidação!$H$4,IF(L21+S21+Z21+AG21+AN21+AU21+BB21+BI21+BP21+BW21+CD21+CK21+CR21+CY21&lt;=Consolidação!N24+Consolidação!Q24,Consolidação!$K$4,IF(L21+S21+Z21+AG21+AN21+AU21+BB21+BI21+BP21+BW21+CD21+CK21+CR21+CY21&lt;=Consolidação!N24+Consolidação!Q24+Consolidação!T24,Consolidação!$N$4,IF(L21+S21+Z21+AG21+AN21+AU21+BB21+BI21+BP21+BW21+CD21+CK21+CR21+CY21&lt;=Consolidação!N24+Consolidação!Q24+Consolidação!T24+Consolidação!W24,Consolidação!$Q$4,IF(L21+S21+Z21+AG21+AN21+AU21+BB21+BI21+BP21+BW21+CD21+CK21+CR21+CY21&lt;=Consolidação!N24+Consolidação!Q24+Consolidação!T24+Consolidação!W24+Consolidação!Z24,Consolidação!$T$4,IF(L21+S21+Z21+AG21+AN21+AU21+BB21+BI21+BP21+BW21+CD21+CK21+CR21+CY21&lt;=Consolidação!N24+Consolidação!Q24+Consolidação!T24+Consolidação!W24+Consolidação!Z24+Consolidação!AC24,Consolidação!$W$4,IF(L21+S21+Z21+AG21+AN21+AU21+BB21+BI21+BP21+BW21+CD21+CK21+CR21+CY21&lt;=Consolidação!N24+Consolidação!Q24+Consolidação!T24+Consolidação!W24+Consolidação!Z24+Consolidação!AC24+Consolidação!AF24,Consolidação!$Z$4,IF(L21+S21+Z21+AG21+AN21+AU21+BB21+BI21+BP21+BW21+CD21+CK21+CR21+CY21&lt;=Consolidação!N24+Consolidação!Q24+Consolidação!T24+Consolidação!W24+Consolidação!Z24+Consolidação!AC24+Consolidação!AF24+Consolidação!AI24,Consolidação!$AC$4,IF(L21+S21+Z21+AG21+AN21+AU21+BB21+BI21+BP21+BW21+CD21+CK21+CR21+CY21&lt;=Consolidação!N24+Consolidação!Q24+Consolidação!T24+Consolidação!W24+Consolidação!Z24+Consolidação!AC24+Consolidação!AF24+Consolidação!AI24+Consolidação!AL24,Consolidação!$AF$4,IF(L21+S21+Z21+AG21+AN21+AU21+BB21+BI21+BP21+BW21+CD21+CK21+CR21+CY21&lt;=Consolidação!N24+Consolidação!Q24+Consolidação!T24+Consolidação!W24+Consolidação!Z24+Consolidação!AC24+Consolidação!AF24+Consolidação!AI24+Consolidação!AL24+Consolidação!AO24,Consolidação!$AI$4,IF(L21+S21+Z21+AG21+AN21+AU21+BB21+BI21+BP21+BW21+CD21+CK21+CR21+CY21&lt;=Consolidação!N24+Consolidação!Q24+Consolidação!T24+Consolidação!W24+Consolidação!Z24+Consolidação!AC24+Consolidação!AF24+Consolidação!AI24+Consolidação!AL24+Consolidação!AO24+Consolidação!AR24,Consolidação!$AL$4,IF(L21+S21+Z21+AG21+AN21+AU21+BB21+BI21+BP21+BW21+CD21+CK21+CR21+CY21&lt;=Consolidação!N24+Consolidação!Q24+Consolidação!T24+Consolidação!W24+Consolidação!Z24+Consolidação!AC24+Consolidação!AF24+Consolidação!AI24+Consolidação!AL24+Consolidação!AO24+Consolidação!AR24+Consolidação!AU24,Consolidação!$AO$4,IF(L21+S21+Z21+AG21+AN21+AU21+BB21+BI21+BP21+BW21+CD21+CK21+CR21+CY21&lt;=Consolidação!N24+Consolidação!Q24+Consolidação!T24+Consolidação!W24+Consolidação!Z24+Consolidação!AC24+Consolidação!AF24+Consolidação!AI24+Consolidação!AL24+Consolidação!AO24+Consolidação!AR24+Consolidação!AU24+Consolidação!AX24,Consolidação!$AR$4,IF(L21+S21+Z21+AG21+AN21+AU21+BB21+BI21+BP21+BW21+CD21+CK21+CR21+CY21&lt;=Consolidação!N24+Consolidação!Q24+Consolidação!T24+Consolidação!W24+Consolidação!Z24+Consolidação!AC24+Consolidação!AF24+Consolidação!AI24+Consolidação!AL24+Consolidação!AO24+Consolidação!AR24+Consolidação!AU24+Consolidação!AX24+Consolidação!#REF!,Consolidação!$AU$4,IF(AND((Consolidação!N24+Consolidação!Q24+Consolidação!T24+Consolidação!W24+Consolidação!Z24+Consolidação!AC24+Consolidação!AF24+Consolidação!AI24+Consolidação!AL24+Consolidação!AO24+Consolidação!AR24+Consolidação!AU24+Consolidação!AX24+Consolidação!#REF!)&gt;0,L21+S21+Z21+AG21+AN21+AU21+BB21+BI21+BP21+BW21+CD21+CK21+CR21&lt;Consolidação!N24+Consolidação!Q24+Consolidação!T24+Consolidação!W24+Consolidação!Z24+Consolidação!AC24+Consolidação!AF24+Consolidação!AI24+Consolidação!AL24+Consolidação!AO24+Consolidação!AR24+Consolidação!AU24+Consolidação!AX24+Consolidação!#REF!,L21+S21+Z21+AG21+AN21+AU21+BB21+BI21+BP21+BW21+CD21+CK21+CR21+CY21&gt;Consolidação!N24+Consolidação!Q24+Consolidação!T24+Consolidação!W24+Consolidação!Z24+Consolidação!AC24+Consolidação!AF24+Consolidação!AI24+Consolidação!AL24+Consolidação!AO24+Consolidação!AR24+Consolidação!AU24+Consolidação!AX24+Consolidação!#REF!),"CONSUMO PARCIAL","SEM PREVISÃO"))))))))))))))))</f>
        <v/>
      </c>
      <c r="DC21" s="318" t="str">
        <f t="shared" si="39"/>
        <v/>
      </c>
      <c r="DD21" s="270"/>
      <c r="DE21" s="314"/>
      <c r="DF21" s="315"/>
      <c r="DG21" s="332"/>
      <c r="DH21" s="317" t="str">
        <f>IF(DE21=0,"",IF(R21+Y21+AF21+AM21+AT21+BA21+BH21+BO21+BV21+CC21+CJ21+CQ21+CX21+DE21&lt;=Consolidação!T24,Consolidação!$H$4,IF(R21+Y21+AF21+AM21+AT21+BA21+BH21+BO21+BV21+CC21+CJ21+CQ21+CX21+DE21&lt;=Consolidação!T24+Consolidação!W24,Consolidação!$K$4,IF(R21+Y21+AF21+AM21+AT21+BA21+BH21+BO21+BV21+CC21+CJ21+CQ21+CX21+DE21&lt;=Consolidação!T24+Consolidação!W24+Consolidação!Z24,Consolidação!$N$4,IF(R21+Y21+AF21+AM21+AT21+BA21+BH21+BO21+BV21+CC21+CJ21+CQ21+CX21+DE21&lt;=Consolidação!T24+Consolidação!W24+Consolidação!Z24+Consolidação!AC24,Consolidação!$Q$4,IF(R21+Y21+AF21+AM21+AT21+BA21+BH21+BO21+BV21+CC21+CJ21+CQ21+CX21+DE21&lt;=Consolidação!T24+Consolidação!W24+Consolidação!Z24+Consolidação!AC24+Consolidação!AF24,Consolidação!$T$4,IF(R21+Y21+AF21+AM21+AT21+BA21+BH21+BO21+BV21+CC21+CJ21+CQ21+CX21+DE21&lt;=Consolidação!T24+Consolidação!W24+Consolidação!Z24+Consolidação!AC24+Consolidação!AF24+Consolidação!AI24,Consolidação!$W$4,IF(R21+Y21+AF21+AM21+AT21+BA21+BH21+BO21+BV21+CC21+CJ21+CQ21+CX21+DE21&lt;=Consolidação!T24+Consolidação!W24+Consolidação!Z24+Consolidação!AC24+Consolidação!AF24+Consolidação!AI24+Consolidação!AL24,Consolidação!$Z$4,IF(R21+Y21+AF21+AM21+AT21+BA21+BH21+BO21+BV21+CC21+CJ21+CQ21+CX21+DE21&lt;=Consolidação!T24+Consolidação!W24+Consolidação!Z24+Consolidação!AC24+Consolidação!AF24+Consolidação!AI24+Consolidação!AL24+Consolidação!AO24,Consolidação!$AC$4,IF(R21+Y21+AF21+AM21+AT21+BA21+BH21+BO21+BV21+CC21+CJ21+CQ21+CX21+DE21&lt;=Consolidação!T24+Consolidação!W24+Consolidação!Z24+Consolidação!AC24+Consolidação!AF24+Consolidação!AI24+Consolidação!AL24+Consolidação!AO24+Consolidação!AR24,Consolidação!$AF$4,IF(R21+Y21+AF21+AM21+AT21+BA21+BH21+BO21+BV21+CC21+CJ21+CQ21+CX21+DE21&lt;=Consolidação!T24+Consolidação!W24+Consolidação!Z24+Consolidação!AC24+Consolidação!AF24+Consolidação!AI24+Consolidação!AL24+Consolidação!AO24+Consolidação!AR24+Consolidação!AU24,Consolidação!$AI$4,IF(R21+Y21+AF21+AM21+AT21+BA21+BH21+BO21+BV21+CC21+CJ21+CQ21+CX21+DE21&lt;=Consolidação!T24+Consolidação!W24+Consolidação!Z24+Consolidação!AC24+Consolidação!AF24+Consolidação!AI24+Consolidação!AL24+Consolidação!AO24+Consolidação!AR24+Consolidação!AU24+Consolidação!AX24,Consolidação!$AL$4,IF(R21+Y21+AF21+AM21+AT21+BA21+BH21+BO21+BV21+CC21+CJ21+CQ21+CX21+DE21&lt;=Consolidação!T24+Consolidação!W24+Consolidação!Z24+Consolidação!AC24+Consolidação!AF24+Consolidação!AI24+Consolidação!AL24+Consolidação!AO24+Consolidação!AR24+Consolidação!AU24+Consolidação!AX24+Consolidação!#REF!,Consolidação!$AO$4,IF(R21+Y21+AF21+AM21+AT21+BA21+BH21+BO21+BV21+CC21+CJ21+CQ21+CX21+DE21&lt;=Consolidação!T24+Consolidação!W24+Consolidação!Z24+Consolidação!AC24+Consolidação!AF24+Consolidação!AI24+Consolidação!AL24+Consolidação!AO24+Consolidação!AR24+Consolidação!AU24+Consolidação!AX24+Consolidação!#REF!+Consolidação!BC24,Consolidação!$AR$4,IF(R21+Y21+AF21+AM21+AT21+BA21+BH21+BO21+BV21+CC21+CJ21+CQ21+CX21+DE21&lt;=Consolidação!T24+Consolidação!W24+Consolidação!Z24+Consolidação!AC24+Consolidação!AF24+Consolidação!AI24+Consolidação!AL24+Consolidação!AO24+Consolidação!AR24+Consolidação!AU24+Consolidação!AX24+Consolidação!#REF!+Consolidação!BC24+Consolidação!BF24,Consolidação!$AU$4,IF(AND((Consolidação!T24+Consolidação!W24+Consolidação!Z24+Consolidação!AC24+Consolidação!AF24+Consolidação!AI24+Consolidação!AL24+Consolidação!AO24+Consolidação!AR24+Consolidação!AU24+Consolidação!AX24+Consolidação!#REF!+Consolidação!BC24+Consolidação!BF24)&gt;0,R21+Y21+AF21+AM21+AT21+BA21+BH21+BO21+BV21+CC21+CJ21+CQ21+CX21&lt;Consolidação!T24+Consolidação!W24+Consolidação!Z24+Consolidação!AC24+Consolidação!AF24+Consolidação!AI24+Consolidação!AL24+Consolidação!AO24+Consolidação!AR24+Consolidação!AU24+Consolidação!AX24+Consolidação!#REF!+Consolidação!BC24+Consolidação!BF24,R21+Y21+AF21+AM21+AT21+BA21+BH21+BO21+BV21+CC21+CJ21+CQ21+CX21+DE21&gt;Consolidação!T24+Consolidação!W24+Consolidação!Z24+Consolidação!AC24+Consolidação!AF24+Consolidação!AI24+Consolidação!AL24+Consolidação!AO24+Consolidação!AR24+Consolidação!AU24+Consolidação!AX24+Consolidação!#REF!+Consolidação!BC24+Consolidação!BF24),"CONSUMO PARCIAL","SEM PREVISÃO"))))))))))))))))</f>
        <v/>
      </c>
      <c r="DI21" s="318" t="str">
        <f t="shared" si="40"/>
        <v/>
      </c>
      <c r="DJ21" s="270"/>
      <c r="DK21" s="314"/>
      <c r="DL21" s="315"/>
      <c r="DM21" s="332"/>
      <c r="DN21" s="317" t="str">
        <f>IF(DK21=0,"",IF(X21+AE21+AL21+AS21+AZ21+BG21+BN21+BU21+CB21+CI21+CP21+CW21+DD21+DK21&lt;=Consolidação!Z24,Consolidação!$H$4,IF(X21+AE21+AL21+AS21+AZ21+BG21+BN21+BU21+CB21+CI21+CP21+CW21+DD21+DK21&lt;=Consolidação!Z24+Consolidação!AC24,Consolidação!$K$4,IF(X21+AE21+AL21+AS21+AZ21+BG21+BN21+BU21+CB21+CI21+CP21+CW21+DD21+DK21&lt;=Consolidação!Z24+Consolidação!AC24+Consolidação!AF24,Consolidação!$N$4,IF(X21+AE21+AL21+AS21+AZ21+BG21+BN21+BU21+CB21+CI21+CP21+CW21+DD21+DK21&lt;=Consolidação!Z24+Consolidação!AC24+Consolidação!AF24+Consolidação!AI24,Consolidação!$Q$4,IF(X21+AE21+AL21+AS21+AZ21+BG21+BN21+BU21+CB21+CI21+CP21+CW21+DD21+DK21&lt;=Consolidação!Z24+Consolidação!AC24+Consolidação!AF24+Consolidação!AI24+Consolidação!AL24,Consolidação!$T$4,IF(X21+AE21+AL21+AS21+AZ21+BG21+BN21+BU21+CB21+CI21+CP21+CW21+DD21+DK21&lt;=Consolidação!Z24+Consolidação!AC24+Consolidação!AF24+Consolidação!AI24+Consolidação!AL24+Consolidação!AO24,Consolidação!$W$4,IF(X21+AE21+AL21+AS21+AZ21+BG21+BN21+BU21+CB21+CI21+CP21+CW21+DD21+DK21&lt;=Consolidação!Z24+Consolidação!AC24+Consolidação!AF24+Consolidação!AI24+Consolidação!AL24+Consolidação!AO24+Consolidação!AR24,Consolidação!$Z$4,IF(X21+AE21+AL21+AS21+AZ21+BG21+BN21+BU21+CB21+CI21+CP21+CW21+DD21+DK21&lt;=Consolidação!Z24+Consolidação!AC24+Consolidação!AF24+Consolidação!AI24+Consolidação!AL24+Consolidação!AO24+Consolidação!AR24+Consolidação!AU24,Consolidação!$AC$4,IF(X21+AE21+AL21+AS21+AZ21+BG21+BN21+BU21+CB21+CI21+CP21+CW21+DD21+DK21&lt;=Consolidação!Z24+Consolidação!AC24+Consolidação!AF24+Consolidação!AI24+Consolidação!AL24+Consolidação!AO24+Consolidação!AR24+Consolidação!AU24+Consolidação!AX24,Consolidação!$AF$4,IF(X21+AE21+AL21+AS21+AZ21+BG21+BN21+BU21+CB21+CI21+CP21+CW21+DD21+DK21&lt;=Consolidação!Z24+Consolidação!AC24+Consolidação!AF24+Consolidação!AI24+Consolidação!AL24+Consolidação!AO24+Consolidação!AR24+Consolidação!AU24+Consolidação!AX24+Consolidação!#REF!,Consolidação!$AI$4,IF(X21+AE21+AL21+AS21+AZ21+BG21+BN21+BU21+CB21+CI21+CP21+CW21+DD21+DK21&lt;=Consolidação!Z24+Consolidação!AC24+Consolidação!AF24+Consolidação!AI24+Consolidação!AL24+Consolidação!AO24+Consolidação!AR24+Consolidação!AU24+Consolidação!AX24+Consolidação!#REF!+Consolidação!BC24,Consolidação!$AL$4,IF(X21+AE21+AL21+AS21+AZ21+BG21+BN21+BU21+CB21+CI21+CP21+CW21+DD21+DK21&lt;=Consolidação!Z24+Consolidação!AC24+Consolidação!AF24+Consolidação!AI24+Consolidação!AL24+Consolidação!AO24+Consolidação!AR24+Consolidação!AU24+Consolidação!AX24+Consolidação!#REF!+Consolidação!BC24+Consolidação!BF24,Consolidação!$AO$4,IF(X21+AE21+AL21+AS21+AZ21+BG21+BN21+BU21+CB21+CI21+CP21+CW21+DD21+DK21&lt;=Consolidação!Z24+Consolidação!AC24+Consolidação!AF24+Consolidação!AI24+Consolidação!AL24+Consolidação!AO24+Consolidação!AR24+Consolidação!AU24+Consolidação!AX24+Consolidação!#REF!+Consolidação!BC24+Consolidação!BF24+Consolidação!BI24,Consolidação!$AR$4,IF(X21+AE21+AL21+AS21+AZ21+BG21+BN21+BU21+CB21+CI21+CP21+CW21+DD21+DK21&lt;=Consolidação!Z24+Consolidação!AC24+Consolidação!AF24+Consolidação!AI24+Consolidação!AL24+Consolidação!AO24+Consolidação!AR24+Consolidação!AU24+Consolidação!AX24+Consolidação!#REF!+Consolidação!BC24+Consolidação!BF24+Consolidação!BI24+Consolidação!BL24,Consolidação!$AU$4,IF(AND((Consolidação!Z24+Consolidação!AC24+Consolidação!AF24+Consolidação!AI24+Consolidação!AL24+Consolidação!AO24+Consolidação!AR24+Consolidação!AU24+Consolidação!AX24+Consolidação!#REF!+Consolidação!BC24+Consolidação!BF24+Consolidação!BI24+Consolidação!BL24)&gt;0,X21+AE21+AL21+AS21+AZ21+BG21+BN21+BU21+CB21+CI21+CP21+CW21+DD21&lt;Consolidação!Z24+Consolidação!AC24+Consolidação!AF24+Consolidação!AI24+Consolidação!AL24+Consolidação!AO24+Consolidação!AR24+Consolidação!AU24+Consolidação!AX24+Consolidação!#REF!+Consolidação!BC24+Consolidação!BF24+Consolidação!BI24+Consolidação!BL24,X21+AE21+AL21+AS21+AZ21+BG21+BN21+BU21+CB21+CI21+CP21+CW21+DD21+DK21&gt;Consolidação!Z24+Consolidação!AC24+Consolidação!AF24+Consolidação!AI24+Consolidação!AL24+Consolidação!AO24+Consolidação!AR24+Consolidação!AU24+Consolidação!AX24+Consolidação!#REF!+Consolidação!BC24+Consolidação!BF24+Consolidação!BI24+Consolidação!BL24),"CONSUMO PARCIAL","SEM PREVISÃO"))))))))))))))))</f>
        <v/>
      </c>
      <c r="DO21" s="318" t="str">
        <f t="shared" si="41"/>
        <v/>
      </c>
      <c r="DP21" s="270"/>
      <c r="DQ21" s="314"/>
      <c r="DR21" s="315"/>
      <c r="DS21" s="332"/>
      <c r="DT21" s="317" t="str">
        <f>IF(DQ21=0,"",IF(AD21+AK21+AR21+AY21+BF21+BM21+BT21+CA21+CH21+CO21+CV21+DC21+DJ21+DQ21&lt;=Consolidação!AF24,Consolidação!$H$4,IF(AD21+AK21+AR21+AY21+BF21+BM21+BT21+CA21+CH21+CO21+CV21+DC21+DJ21+DQ21&lt;=Consolidação!AF24+Consolidação!AI24,Consolidação!$K$4,IF(AD21+AK21+AR21+AY21+BF21+BM21+BT21+CA21+CH21+CO21+CV21+DC21+DJ21+DQ21&lt;=Consolidação!AF24+Consolidação!AI24+Consolidação!AL24,Consolidação!$N$4,IF(AD21+AK21+AR21+AY21+BF21+BM21+BT21+CA21+CH21+CO21+CV21+DC21+DJ21+DQ21&lt;=Consolidação!AF24+Consolidação!AI24+Consolidação!AL24+Consolidação!AO24,Consolidação!$Q$4,IF(AD21+AK21+AR21+AY21+BF21+BM21+BT21+CA21+CH21+CO21+CV21+DC21+DJ21+DQ21&lt;=Consolidação!AF24+Consolidação!AI24+Consolidação!AL24+Consolidação!AO24+Consolidação!AR24,Consolidação!$T$4,IF(AD21+AK21+AR21+AY21+BF21+BM21+BT21+CA21+CH21+CO21+CV21+DC21+DJ21+DQ21&lt;=Consolidação!AF24+Consolidação!AI24+Consolidação!AL24+Consolidação!AO24+Consolidação!AR24+Consolidação!AU24,Consolidação!$W$4,IF(AD21+AK21+AR21+AY21+BF21+BM21+BT21+CA21+CH21+CO21+CV21+DC21+DJ21+DQ21&lt;=Consolidação!AF24+Consolidação!AI24+Consolidação!AL24+Consolidação!AO24+Consolidação!AR24+Consolidação!AU24+Consolidação!AX24,Consolidação!$Z$4,IF(AD21+AK21+AR21+AY21+BF21+BM21+BT21+CA21+CH21+CO21+CV21+DC21+DJ21+DQ21&lt;=Consolidação!AF24+Consolidação!AI24+Consolidação!AL24+Consolidação!AO24+Consolidação!AR24+Consolidação!AU24+Consolidação!AX24+Consolidação!#REF!,Consolidação!$AC$4,IF(AD21+AK21+AR21+AY21+BF21+BM21+BT21+CA21+CH21+CO21+CV21+DC21+DJ21+DQ21&lt;=Consolidação!AF24+Consolidação!AI24+Consolidação!AL24+Consolidação!AO24+Consolidação!AR24+Consolidação!AU24+Consolidação!AX24+Consolidação!#REF!+Consolidação!BC24,Consolidação!$AF$4,IF(AD21+AK21+AR21+AY21+BF21+BM21+BT21+CA21+CH21+CO21+CV21+DC21+DJ21+DQ21&lt;=Consolidação!AF24+Consolidação!AI24+Consolidação!AL24+Consolidação!AO24+Consolidação!AR24+Consolidação!AU24+Consolidação!AX24+Consolidação!#REF!+Consolidação!BC24+Consolidação!BF24,Consolidação!$AI$4,IF(AD21+AK21+AR21+AY21+BF21+BM21+BT21+CA21+CH21+CO21+CV21+DC21+DJ21+DQ21&lt;=Consolidação!AF24+Consolidação!AI24+Consolidação!AL24+Consolidação!AO24+Consolidação!AR24+Consolidação!AU24+Consolidação!AX24+Consolidação!#REF!+Consolidação!BC24+Consolidação!BF24+Consolidação!BI24,Consolidação!$AL$4,IF(AD21+AK21+AR21+AY21+BF21+BM21+BT21+CA21+CH21+CO21+CV21+DC21+DJ21+DQ21&lt;=Consolidação!AF24+Consolidação!AI24+Consolidação!AL24+Consolidação!AO24+Consolidação!AR24+Consolidação!AU24+Consolidação!AX24+Consolidação!#REF!+Consolidação!BC24+Consolidação!BF24+Consolidação!BI24+Consolidação!BL24,Consolidação!$AO$4,IF(AD21+AK21+AR21+AY21+BF21+BM21+BT21+CA21+CH21+CO21+CV21+DC21+DJ21+DQ21&lt;=Consolidação!AF24+Consolidação!AI24+Consolidação!AL24+Consolidação!AO24+Consolidação!AR24+Consolidação!AU24+Consolidação!AX24+Consolidação!#REF!+Consolidação!BC24+Consolidação!BF24+Consolidação!BI24+Consolidação!BL24+Consolidação!BO24,Consolidação!$AR$4,IF(AD21+AK21+AR21+AY21+BF21+BM21+BT21+CA21+CH21+CO21+CV21+DC21+DJ21+DQ21&lt;=Consolidação!AF24+Consolidação!AI24+Consolidação!AL24+Consolidação!AO24+Consolidação!AR24+Consolidação!AU24+Consolidação!AX24+Consolidação!#REF!+Consolidação!BC24+Consolidação!BF24+Consolidação!BI24+Consolidação!BL24+Consolidação!BO24+Consolidação!BR24,Consolidação!$AU$4,IF(AND((Consolidação!AF24+Consolidação!AI24+Consolidação!AL24+Consolidação!AO24+Consolidação!AR24+Consolidação!AU24+Consolidação!AX24+Consolidação!#REF!+Consolidação!BC24+Consolidação!BF24+Consolidação!BI24+Consolidação!BL24+Consolidação!BO24+Consolidação!BR24)&gt;0,AD21+AK21+AR21+AY21+BF21+BM21+BT21+CA21+CH21+CO21+CV21+DC21+DJ21&lt;Consolidação!AF24+Consolidação!AI24+Consolidação!AL24+Consolidação!AO24+Consolidação!AR24+Consolidação!AU24+Consolidação!AX24+Consolidação!#REF!+Consolidação!BC24+Consolidação!BF24+Consolidação!BI24+Consolidação!BL24+Consolidação!BO24+Consolidação!BR24,AD21+AK21+AR21+AY21+BF21+BM21+BT21+CA21+CH21+CO21+CV21+DC21+DJ21+DQ21&gt;Consolidação!AF24+Consolidação!AI24+Consolidação!AL24+Consolidação!AO24+Consolidação!AR24+Consolidação!AU24+Consolidação!AX24+Consolidação!#REF!+Consolidação!BC24+Consolidação!BF24+Consolidação!BI24+Consolidação!BL24+Consolidação!BO24+Consolidação!BR24),"CONSUMO PARCIAL","SEM PREVISÃO"))))))))))))))))</f>
        <v/>
      </c>
      <c r="DU21" s="318" t="str">
        <f t="shared" si="42"/>
        <v/>
      </c>
      <c r="DV21" s="270"/>
      <c r="DW21" s="314"/>
      <c r="DX21" s="315"/>
      <c r="DY21" s="332"/>
      <c r="DZ21" s="317" t="str">
        <f>IF(DW21=0,"",IF(AJ21+AQ21+AX21+BE21+BL21+BS21+BZ21+CG21+CN21+CU21+DB21+DI21+DP21+DW21&lt;=Consolidação!AL24,Consolidação!$H$4,IF(AJ21+AQ21+AX21+BE21+BL21+BS21+BZ21+CG21+CN21+CU21+DB21+DI21+DP21+DW21&lt;=Consolidação!AL24+Consolidação!AO24,Consolidação!$K$4,IF(AJ21+AQ21+AX21+BE21+BL21+BS21+BZ21+CG21+CN21+CU21+DB21+DI21+DP21+DW21&lt;=Consolidação!AL24+Consolidação!AO24+Consolidação!AR24,Consolidação!$N$4,IF(AJ21+AQ21+AX21+BE21+BL21+BS21+BZ21+CG21+CN21+CU21+DB21+DI21+DP21+DW21&lt;=Consolidação!AL24+Consolidação!AO24+Consolidação!AR24+Consolidação!AU24,Consolidação!$Q$4,IF(AJ21+AQ21+AX21+BE21+BL21+BS21+BZ21+CG21+CN21+CU21+DB21+DI21+DP21+DW21&lt;=Consolidação!AL24+Consolidação!AO24+Consolidação!AR24+Consolidação!AU24+Consolidação!AX24,Consolidação!$T$4,IF(AJ21+AQ21+AX21+BE21+BL21+BS21+BZ21+CG21+CN21+CU21+DB21+DI21+DP21+DW21&lt;=Consolidação!AL24+Consolidação!AO24+Consolidação!AR24+Consolidação!AU24+Consolidação!AX24+Consolidação!#REF!,Consolidação!$W$4,IF(AJ21+AQ21+AX21+BE21+BL21+BS21+BZ21+CG21+CN21+CU21+DB21+DI21+DP21+DW21&lt;=Consolidação!AL24+Consolidação!AO24+Consolidação!AR24+Consolidação!AU24+Consolidação!AX24+Consolidação!#REF!+Consolidação!BC24,Consolidação!$Z$4,IF(AJ21+AQ21+AX21+BE21+BL21+BS21+BZ21+CG21+CN21+CU21+DB21+DI21+DP21+DW21&lt;=Consolidação!AL24+Consolidação!AO24+Consolidação!AR24+Consolidação!AU24+Consolidação!AX24+Consolidação!#REF!+Consolidação!BC24+Consolidação!BF24,Consolidação!$AC$4,IF(AJ21+AQ21+AX21+BE21+BL21+BS21+BZ21+CG21+CN21+CU21+DB21+DI21+DP21+DW21&lt;=Consolidação!AL24+Consolidação!AO24+Consolidação!AR24+Consolidação!AU24+Consolidação!AX24+Consolidação!#REF!+Consolidação!BC24+Consolidação!BF24+Consolidação!BI24,Consolidação!$AF$4,IF(AJ21+AQ21+AX21+BE21+BL21+BS21+BZ21+CG21+CN21+CU21+DB21+DI21+DP21+DW21&lt;=Consolidação!AL24+Consolidação!AO24+Consolidação!AR24+Consolidação!AU24+Consolidação!AX24+Consolidação!#REF!+Consolidação!BC24+Consolidação!BF24+Consolidação!BI24+Consolidação!BL24,Consolidação!$AI$4,IF(AJ21+AQ21+AX21+BE21+BL21+BS21+BZ21+CG21+CN21+CU21+DB21+DI21+DP21+DW21&lt;=Consolidação!AL24+Consolidação!AO24+Consolidação!AR24+Consolidação!AU24+Consolidação!AX24+Consolidação!#REF!+Consolidação!BC24+Consolidação!BF24+Consolidação!BI24+Consolidação!BL24+Consolidação!BO24,Consolidação!$AL$4,IF(AJ21+AQ21+AX21+BE21+BL21+BS21+BZ21+CG21+CN21+CU21+DB21+DI21+DP21+DW21&lt;=Consolidação!AL24+Consolidação!AO24+Consolidação!AR24+Consolidação!AU24+Consolidação!AX24+Consolidação!#REF!+Consolidação!BC24+Consolidação!BF24+Consolidação!BI24+Consolidação!BL24+Consolidação!BO24+Consolidação!BR24,Consolidação!$AO$4,IF(AJ21+AQ21+AX21+BE21+BL21+BS21+BZ21+CG21+CN21+CU21+DB21+DI21+DP21+DW21&lt;=Consolidação!AL24+Consolidação!AO24+Consolidação!AR24+Consolidação!AU24+Consolidação!AX24+Consolidação!#REF!+Consolidação!BC24+Consolidação!BF24+Consolidação!BI24+Consolidação!BL24+Consolidação!BO24+Consolidação!BR24+Consolidação!BU24,Consolidação!$AR$4,IF(AJ21+AQ21+AX21+BE21+BL21+BS21+BZ21+CG21+CN21+CU21+DB21+DI21+DP21+DW21&lt;=Consolidação!AL24+Consolidação!AO24+Consolidação!AR24+Consolidação!AU24+Consolidação!AX24+Consolidação!#REF!+Consolidação!BC24+Consolidação!BF24+Consolidação!BI24+Consolidação!BL24+Consolidação!BO24+Consolidação!BR24+Consolidação!BU24+Consolidação!BX24,Consolidação!$AU$4,IF(AND((Consolidação!AL24+Consolidação!AO24+Consolidação!AR24+Consolidação!AU24+Consolidação!AX24+Consolidação!#REF!+Consolidação!BC24+Consolidação!BF24+Consolidação!BI24+Consolidação!BL24+Consolidação!BO24+Consolidação!BR24+Consolidação!BU24+Consolidação!BX24)&gt;0,AJ21+AQ21+AX21+BE21+BL21+BS21+BZ21+CG21+CN21+CU21+DB21+DI21+DP21&lt;Consolidação!AL24+Consolidação!AO24+Consolidação!AR24+Consolidação!AU24+Consolidação!AX24+Consolidação!#REF!+Consolidação!BC24+Consolidação!BF24+Consolidação!BI24+Consolidação!BL24+Consolidação!BO24+Consolidação!BR24+Consolidação!BU24+Consolidação!BX24,AJ21+AQ21+AX21+BE21+BL21+BS21+BZ21+CG21+CN21+CU21+DB21+DI21+DP21+DW21&gt;Consolidação!AL24+Consolidação!AO24+Consolidação!AR24+Consolidação!AU24+Consolidação!AX24+Consolidação!#REF!+Consolidação!BC24+Consolidação!BF24+Consolidação!BI24+Consolidação!BL24+Consolidação!BO24+Consolidação!BR24+Consolidação!BU24+Consolidação!BX24),"CONSUMO PARCIAL","SEM PREVISÃO"))))))))))))))))</f>
        <v/>
      </c>
      <c r="EA21" s="318" t="str">
        <f t="shared" si="43"/>
        <v/>
      </c>
      <c r="EB21" s="270"/>
      <c r="EC21" s="314"/>
      <c r="ED21" s="315"/>
      <c r="EE21" s="332"/>
      <c r="EF21" s="317" t="str">
        <f>IF(EC21=0,"",IF(AP21+AW21+BD21+BK21+BR21+BY21+CF21+CM21+CT21+DA21+DH21+DO21+DV21+EC21&lt;=Consolidação!AR24,Consolidação!$H$4,IF(AP21+AW21+BD21+BK21+BR21+BY21+CF21+CM21+CT21+DA21+DH21+DO21+DV21+EC21&lt;=Consolidação!AR24+Consolidação!AU24,Consolidação!$K$4,IF(AP21+AW21+BD21+BK21+BR21+BY21+CF21+CM21+CT21+DA21+DH21+DO21+DV21+EC21&lt;=Consolidação!AR24+Consolidação!AU24+Consolidação!AX24,Consolidação!$N$4,IF(AP21+AW21+BD21+BK21+BR21+BY21+CF21+CM21+CT21+DA21+DH21+DO21+DV21+EC21&lt;=Consolidação!AR24+Consolidação!AU24+Consolidação!AX24+Consolidação!#REF!,Consolidação!$Q$4,IF(AP21+AW21+BD21+BK21+BR21+BY21+CF21+CM21+CT21+DA21+DH21+DO21+DV21+EC21&lt;=Consolidação!AR24+Consolidação!AU24+Consolidação!AX24+Consolidação!#REF!+Consolidação!BC24,Consolidação!$T$4,IF(AP21+AW21+BD21+BK21+BR21+BY21+CF21+CM21+CT21+DA21+DH21+DO21+DV21+EC21&lt;=Consolidação!AR24+Consolidação!AU24+Consolidação!AX24+Consolidação!#REF!+Consolidação!BC24+Consolidação!BF24,Consolidação!$W$4,IF(AP21+AW21+BD21+BK21+BR21+BY21+CF21+CM21+CT21+DA21+DH21+DO21+DV21+EC21&lt;=Consolidação!AR24+Consolidação!AU24+Consolidação!AX24+Consolidação!#REF!+Consolidação!BC24+Consolidação!BF24+Consolidação!BI24,Consolidação!$Z$4,IF(AP21+AW21+BD21+BK21+BR21+BY21+CF21+CM21+CT21+DA21+DH21+DO21+DV21+EC21&lt;=Consolidação!AR24+Consolidação!AU24+Consolidação!AX24+Consolidação!#REF!+Consolidação!BC24+Consolidação!BF24+Consolidação!BI24+Consolidação!BL24,Consolidação!$AC$4,IF(AP21+AW21+BD21+BK21+BR21+BY21+CF21+CM21+CT21+DA21+DH21+DO21+DV21+EC21&lt;=Consolidação!AR24+Consolidação!AU24+Consolidação!AX24+Consolidação!#REF!+Consolidação!BC24+Consolidação!BF24+Consolidação!BI24+Consolidação!BL24+Consolidação!BO24,Consolidação!$AF$4,IF(AP21+AW21+BD21+BK21+BR21+BY21+CF21+CM21+CT21+DA21+DH21+DO21+DV21+EC21&lt;=Consolidação!AR24+Consolidação!AU24+Consolidação!AX24+Consolidação!#REF!+Consolidação!BC24+Consolidação!BF24+Consolidação!BI24+Consolidação!BL24+Consolidação!BO24+Consolidação!BR24,Consolidação!$AI$4,IF(AP21+AW21+BD21+BK21+BR21+BY21+CF21+CM21+CT21+DA21+DH21+DO21+DV21+EC21&lt;=Consolidação!AR24+Consolidação!AU24+Consolidação!AX24+Consolidação!#REF!+Consolidação!BC24+Consolidação!BF24+Consolidação!BI24+Consolidação!BL24+Consolidação!BO24+Consolidação!BR24+Consolidação!BU24,Consolidação!$AL$4,IF(AP21+AW21+BD21+BK21+BR21+BY21+CF21+CM21+CT21+DA21+DH21+DO21+DV21+EC21&lt;=Consolidação!AR24+Consolidação!AU24+Consolidação!AX24+Consolidação!#REF!+Consolidação!BC24+Consolidação!BF24+Consolidação!BI24+Consolidação!BL24+Consolidação!BO24+Consolidação!BR24+Consolidação!BU24+Consolidação!BX24,Consolidação!$AO$4,IF(AP21+AW21+BD21+BK21+BR21+BY21+CF21+CM21+CT21+DA21+DH21+DO21+DV21+EC21&lt;=Consolidação!AR24+Consolidação!AU24+Consolidação!AX24+Consolidação!#REF!+Consolidação!BC24+Consolidação!BF24+Consolidação!BI24+Consolidação!BL24+Consolidação!BO24+Consolidação!BR24+Consolidação!BU24+Consolidação!BX24+Consolidação!CA24,Consolidação!$AR$4,IF(AP21+AW21+BD21+BK21+BR21+BY21+CF21+CM21+CT21+DA21+DH21+DO21+DV21+EC21&lt;=Consolidação!AR24+Consolidação!AU24+Consolidação!AX24+Consolidação!#REF!+Consolidação!BC24+Consolidação!BF24+Consolidação!BI24+Consolidação!BL24+Consolidação!BO24+Consolidação!BR24+Consolidação!BU24+Consolidação!BX24+Consolidação!CA24+Consolidação!CD24,Consolidação!$AU$4,IF(AND((Consolidação!AR24+Consolidação!AU24+Consolidação!AX24+Consolidação!#REF!+Consolidação!BC24+Consolidação!BF24+Consolidação!BI24+Consolidação!BL24+Consolidação!BO24+Consolidação!BR24+Consolidação!BU24+Consolidação!BX24+Consolidação!CA24+Consolidação!CD24)&gt;0,AP21+AW21+BD21+BK21+BR21+BY21+CF21+CM21+CT21+DA21+DH21+DO21+DV21&lt;Consolidação!AR24+Consolidação!AU24+Consolidação!AX24+Consolidação!#REF!+Consolidação!BC24+Consolidação!BF24+Consolidação!BI24+Consolidação!BL24+Consolidação!BO24+Consolidação!BR24+Consolidação!BU24+Consolidação!BX24+Consolidação!CA24+Consolidação!CD24,AP21+AW21+BD21+BK21+BR21+BY21+CF21+CM21+CT21+DA21+DH21+DO21+DV21+EC21&gt;Consolidação!AR24+Consolidação!AU24+Consolidação!AX24+Consolidação!#REF!+Consolidação!BC24+Consolidação!BF24+Consolidação!BI24+Consolidação!BL24+Consolidação!BO24+Consolidação!BR24+Consolidação!BU24+Consolidação!BX24+Consolidação!CA24+Consolidação!CD24),"CONSUMO PARCIAL","SEM PREVISÃO"))))))))))))))))</f>
        <v/>
      </c>
      <c r="EG21" s="318" t="str">
        <f t="shared" si="44"/>
        <v/>
      </c>
      <c r="EH21" s="270"/>
      <c r="EI21" s="314"/>
      <c r="EJ21" s="315"/>
      <c r="EK21" s="332"/>
      <c r="EL21" s="317" t="str">
        <f>IF(EI21=0,"",IF(AV21+BC21+BJ21+BQ21+BX21+CE21+CL21+CS21+CZ21+DG21+DN21+DU21+EB21+EI21&lt;=Consolidação!AX24,Consolidação!$H$4,IF(AV21+BC21+BJ21+BQ21+BX21+CE21+CL21+CS21+CZ21+DG21+DN21+DU21+EB21+EI21&lt;=Consolidação!AX24+Consolidação!#REF!,Consolidação!$K$4,IF(AV21+BC21+BJ21+BQ21+BX21+CE21+CL21+CS21+CZ21+DG21+DN21+DU21+EB21+EI21&lt;=Consolidação!AX24+Consolidação!#REF!+Consolidação!BC24,Consolidação!$N$4,IF(AV21+BC21+BJ21+BQ21+BX21+CE21+CL21+CS21+CZ21+DG21+DN21+DU21+EB21+EI21&lt;=Consolidação!AX24+Consolidação!#REF!+Consolidação!BC24+Consolidação!BF24,Consolidação!$Q$4,IF(AV21+BC21+BJ21+BQ21+BX21+CE21+CL21+CS21+CZ21+DG21+DN21+DU21+EB21+EI21&lt;=Consolidação!AX24+Consolidação!#REF!+Consolidação!BC24+Consolidação!BF24+Consolidação!BI24,Consolidação!$T$4,IF(AV21+BC21+BJ21+BQ21+BX21+CE21+CL21+CS21+CZ21+DG21+DN21+DU21+EB21+EI21&lt;=Consolidação!AX24+Consolidação!#REF!+Consolidação!BC24+Consolidação!BF24+Consolidação!BI24+Consolidação!BL24,Consolidação!$W$4,IF(AV21+BC21+BJ21+BQ21+BX21+CE21+CL21+CS21+CZ21+DG21+DN21+DU21+EB21+EI21&lt;=Consolidação!AX24+Consolidação!#REF!+Consolidação!BC24+Consolidação!BF24+Consolidação!BI24+Consolidação!BL24+Consolidação!BO24,Consolidação!$Z$4,IF(AV21+BC21+BJ21+BQ21+BX21+CE21+CL21+CS21+CZ21+DG21+DN21+DU21+EB21+EI21&lt;=Consolidação!AX24+Consolidação!#REF!+Consolidação!BC24+Consolidação!BF24+Consolidação!BI24+Consolidação!BL24+Consolidação!BO24+Consolidação!BR24,Consolidação!$AC$4,IF(AV21+BC21+BJ21+BQ21+BX21+CE21+CL21+CS21+CZ21+DG21+DN21+DU21+EB21+EI21&lt;=Consolidação!AX24+Consolidação!#REF!+Consolidação!BC24+Consolidação!BF24+Consolidação!BI24+Consolidação!BL24+Consolidação!BO24+Consolidação!BR24+Consolidação!BU24,Consolidação!$AF$4,IF(AV21+BC21+BJ21+BQ21+BX21+CE21+CL21+CS21+CZ21+DG21+DN21+DU21+EB21+EI21&lt;=Consolidação!AX24+Consolidação!#REF!+Consolidação!BC24+Consolidação!BF24+Consolidação!BI24+Consolidação!BL24+Consolidação!BO24+Consolidação!BR24+Consolidação!BU24+Consolidação!BX24,Consolidação!$AI$4,IF(AV21+BC21+BJ21+BQ21+BX21+CE21+CL21+CS21+CZ21+DG21+DN21+DU21+EB21+EI21&lt;=Consolidação!AX24+Consolidação!#REF!+Consolidação!BC24+Consolidação!BF24+Consolidação!BI24+Consolidação!BL24+Consolidação!BO24+Consolidação!BR24+Consolidação!BU24+Consolidação!BX24+Consolidação!CA24,Consolidação!$AL$4,IF(AV21+BC21+BJ21+BQ21+BX21+CE21+CL21+CS21+CZ21+DG21+DN21+DU21+EB21+EI21&lt;=Consolidação!AX24+Consolidação!#REF!+Consolidação!BC24+Consolidação!BF24+Consolidação!BI24+Consolidação!BL24+Consolidação!BO24+Consolidação!BR24+Consolidação!BU24+Consolidação!BX24+Consolidação!CA24+Consolidação!CD24,Consolidação!$AO$4,IF(AV21+BC21+BJ21+BQ21+BX21+CE21+CL21+CS21+CZ21+DG21+DN21+DU21+EB21+EI21&lt;=Consolidação!AX24+Consolidação!#REF!+Consolidação!BC24+Consolidação!BF24+Consolidação!BI24+Consolidação!BL24+Consolidação!BO24+Consolidação!BR24+Consolidação!BU24+Consolidação!BX24+Consolidação!CA24+Consolidação!CD24+Consolidação!CG24,Consolidação!$AR$4,IF(AV21+BC21+BJ21+BQ21+BX21+CE21+CL21+CS21+CZ21+DG21+DN21+DU21+EB21+EI21&lt;=Consolidação!AX24+Consolidação!#REF!+Consolidação!BC24+Consolidação!BF24+Consolidação!BI24+Consolidação!BL24+Consolidação!BO24+Consolidação!BR24+Consolidação!BU24+Consolidação!BX24+Consolidação!CA24+Consolidação!CD24+Consolidação!CG24+Consolidação!CJ24,Consolidação!$AU$4,IF(AND((Consolidação!AX24+Consolidação!#REF!+Consolidação!BC24+Consolidação!BF24+Consolidação!BI24+Consolidação!BL24+Consolidação!BO24+Consolidação!BR24+Consolidação!BU24+Consolidação!BX24+Consolidação!CA24+Consolidação!CD24+Consolidação!CG24+Consolidação!CJ24)&gt;0,AV21+BC21+BJ21+BQ21+BX21+CE21+CL21+CS21+CZ21+DG21+DN21+DU21+EB21&lt;Consolidação!AX24+Consolidação!#REF!+Consolidação!BC24+Consolidação!BF24+Consolidação!BI24+Consolidação!BL24+Consolidação!BO24+Consolidação!BR24+Consolidação!BU24+Consolidação!BX24+Consolidação!CA24+Consolidação!CD24+Consolidação!CG24+Consolidação!CJ24,AV21+BC21+BJ21+BQ21+BX21+CE21+CL21+CS21+CZ21+DG21+DN21+DU21+EB21+EI21&gt;Consolidação!AX24+Consolidação!#REF!+Consolidação!BC24+Consolidação!BF24+Consolidação!BI24+Consolidação!BL24+Consolidação!BO24+Consolidação!BR24+Consolidação!BU24+Consolidação!BX24+Consolidação!CA24+Consolidação!CD24+Consolidação!CG24+Consolidação!CJ24),"CONSUMO PARCIAL","SEM PREVISÃO"))))))))))))))))</f>
        <v/>
      </c>
      <c r="EM21" s="318" t="str">
        <f t="shared" si="45"/>
        <v/>
      </c>
      <c r="EN21" s="270"/>
      <c r="EO21" s="314"/>
      <c r="EP21" s="315"/>
      <c r="EQ21" s="332"/>
      <c r="ER21" s="317" t="str">
        <f>IF(EO21=0,"",IF(BB21+BI21+BP21+BW21+CD21+CK21+CR21+CY21+DF21+DM21+DT21+EA21+EH21+EO21&lt;=Consolidação!BC24,Consolidação!$H$4,IF(BB21+BI21+BP21+BW21+CD21+CK21+CR21+CY21+DF21+DM21+DT21+EA21+EH21+EO21&lt;=Consolidação!BC24+Consolidação!BF24,Consolidação!$K$4,IF(BB21+BI21+BP21+BW21+CD21+CK21+CR21+CY21+DF21+DM21+DT21+EA21+EH21+EO21&lt;=Consolidação!BC24+Consolidação!BF24+Consolidação!BI24,Consolidação!$N$4,IF(BB21+BI21+BP21+BW21+CD21+CK21+CR21+CY21+DF21+DM21+DT21+EA21+EH21+EO21&lt;=Consolidação!BC24+Consolidação!BF24+Consolidação!BI24+Consolidação!BL24,Consolidação!$Q$4,IF(BB21+BI21+BP21+BW21+CD21+CK21+CR21+CY21+DF21+DM21+DT21+EA21+EH21+EO21&lt;=Consolidação!BC24+Consolidação!BF24+Consolidação!BI24+Consolidação!BL24+Consolidação!BO24,Consolidação!$T$4,IF(BB21+BI21+BP21+BW21+CD21+CK21+CR21+CY21+DF21+DM21+DT21+EA21+EH21+EO21&lt;=Consolidação!BC24+Consolidação!BF24+Consolidação!BI24+Consolidação!BL24+Consolidação!BO24+Consolidação!BR24,Consolidação!$W$4,IF(BB21+BI21+BP21+BW21+CD21+CK21+CR21+CY21+DF21+DM21+DT21+EA21+EH21+EO21&lt;=Consolidação!BC24+Consolidação!BF24+Consolidação!BI24+Consolidação!BL24+Consolidação!BO24+Consolidação!BR24+Consolidação!BU24,Consolidação!$Z$4,IF(BB21+BI21+BP21+BW21+CD21+CK21+CR21+CY21+DF21+DM21+DT21+EA21+EH21+EO21&lt;=Consolidação!BC24+Consolidação!BF24+Consolidação!BI24+Consolidação!BL24+Consolidação!BO24+Consolidação!BR24+Consolidação!BU24+Consolidação!BX24,Consolidação!$AC$4,IF(BB21+BI21+BP21+BW21+CD21+CK21+CR21+CY21+DF21+DM21+DT21+EA21+EH21+EO21&lt;=Consolidação!BC24+Consolidação!BF24+Consolidação!BI24+Consolidação!BL24+Consolidação!BO24+Consolidação!BR24+Consolidação!BU24+Consolidação!BX24+Consolidação!CA24,Consolidação!$AF$4,IF(BB21+BI21+BP21+BW21+CD21+CK21+CR21+CY21+DF21+DM21+DT21+EA21+EH21+EO21&lt;=Consolidação!BC24+Consolidação!BF24+Consolidação!BI24+Consolidação!BL24+Consolidação!BO24+Consolidação!BR24+Consolidação!BU24+Consolidação!BX24+Consolidação!CA24+Consolidação!CD24,Consolidação!$AI$4,IF(BB21+BI21+BP21+BW21+CD21+CK21+CR21+CY21+DF21+DM21+DT21+EA21+EH21+EO21&lt;=Consolidação!BC24+Consolidação!BF24+Consolidação!BI24+Consolidação!BL24+Consolidação!BO24+Consolidação!BR24+Consolidação!BU24+Consolidação!BX24+Consolidação!CA24+Consolidação!CD24+Consolidação!CG24,Consolidação!$AL$4,IF(BB21+BI21+BP21+BW21+CD21+CK21+CR21+CY21+DF21+DM21+DT21+EA21+EH21+EO21&lt;=Consolidação!BC24+Consolidação!BF24+Consolidação!BI24+Consolidação!BL24+Consolidação!BO24+Consolidação!BR24+Consolidação!BU24+Consolidação!BX24+Consolidação!CA24+Consolidação!CD24+Consolidação!CG24+Consolidação!CJ24,Consolidação!$AO$4,IF(BB21+BI21+BP21+BW21+CD21+CK21+CR21+CY21+DF21+DM21+DT21+EA21+EH21+EO21&lt;=Consolidação!BC24+Consolidação!BF24+Consolidação!BI24+Consolidação!BL24+Consolidação!BO24+Consolidação!BR24+Consolidação!BU24+Consolidação!BX24+Consolidação!CA24+Consolidação!CD24+Consolidação!CG24+Consolidação!CJ24+Consolidação!CM24,Consolidação!$AR$4,IF(BB21+BI21+BP21+BW21+CD21+CK21+CR21+CY21+DF21+DM21+DT21+EA21+EH21+EO21&lt;=Consolidação!BC24+Consolidação!BF24+Consolidação!BI24+Consolidação!BL24+Consolidação!BO24+Consolidação!BR24+Consolidação!BU24+Consolidação!BX24+Consolidação!CA24+Consolidação!CD24+Consolidação!CG24+Consolidação!CJ24+Consolidação!CM24+Consolidação!CP24,Consolidação!$AU$4,IF(AND((Consolidação!BC24+Consolidação!BF24+Consolidação!BI24+Consolidação!BL24+Consolidação!BO24+Consolidação!BR24+Consolidação!BU24+Consolidação!BX24+Consolidação!CA24+Consolidação!CD24+Consolidação!CG24+Consolidação!CJ24+Consolidação!CM24+Consolidação!CP24)&gt;0,BB21+BI21+BP21+BW21+CD21+CK21+CR21+CY21+DF21+DM21+DT21+EA21+EH21&lt;Consolidação!BC24+Consolidação!BF24+Consolidação!BI24+Consolidação!BL24+Consolidação!BO24+Consolidação!BR24+Consolidação!BU24+Consolidação!BX24+Consolidação!CA24+Consolidação!CD24+Consolidação!CG24+Consolidação!CJ24+Consolidação!CM24+Consolidação!CP24,BB21+BI21+BP21+BW21+CD21+CK21+CR21+CY21+DF21+DM21+DT21+EA21+EH21+EO21&gt;Consolidação!BC24+Consolidação!BF24+Consolidação!BI24+Consolidação!BL24+Consolidação!BO24+Consolidação!BR24+Consolidação!BU24+Consolidação!BX24+Consolidação!CA24+Consolidação!CD24+Consolidação!CG24+Consolidação!CJ24+Consolidação!CM24+Consolidação!CP24),"CONSUMO PARCIAL","SEM PREVISÃO"))))))))))))))))</f>
        <v/>
      </c>
      <c r="ES21" s="318" t="str">
        <f t="shared" si="46"/>
        <v/>
      </c>
      <c r="ET21" s="270"/>
      <c r="EU21" s="314"/>
      <c r="EV21" s="315"/>
      <c r="EW21" s="332"/>
      <c r="EX21" s="317" t="str">
        <f>IF(EU21=0,"",IF(BH21+BO21+BV21+CC21+CJ21+CQ21+CX21+DE21+DL21+DS21+DZ21+EG21+EN21+EU21&lt;=Consolidação!BI24,Consolidação!$H$4,IF(BH21+BO21+BV21+CC21+CJ21+CQ21+CX21+DE21+DL21+DS21+DZ21+EG21+EN21+EU21&lt;=Consolidação!BI24+Consolidação!BL24,Consolidação!$K$4,IF(BH21+BO21+BV21+CC21+CJ21+CQ21+CX21+DE21+DL21+DS21+DZ21+EG21+EN21+EU21&lt;=Consolidação!BI24+Consolidação!BL24+Consolidação!BO24,Consolidação!$N$4,IF(BH21+BO21+BV21+CC21+CJ21+CQ21+CX21+DE21+DL21+DS21+DZ21+EG21+EN21+EU21&lt;=Consolidação!BI24+Consolidação!BL24+Consolidação!BO24+Consolidação!BR24,Consolidação!$Q$4,IF(BH21+BO21+BV21+CC21+CJ21+CQ21+CX21+DE21+DL21+DS21+DZ21+EG21+EN21+EU21&lt;=Consolidação!BI24+Consolidação!BL24+Consolidação!BO24+Consolidação!BR24+Consolidação!BU24,Consolidação!$T$4,IF(BH21+BO21+BV21+CC21+CJ21+CQ21+CX21+DE21+DL21+DS21+DZ21+EG21+EN21+EU21&lt;=Consolidação!BI24+Consolidação!BL24+Consolidação!BO24+Consolidação!BR24+Consolidação!BU24+Consolidação!BX24,Consolidação!$W$4,IF(BH21+BO21+BV21+CC21+CJ21+CQ21+CX21+DE21+DL21+DS21+DZ21+EG21+EN21+EU21&lt;=Consolidação!BI24+Consolidação!BL24+Consolidação!BO24+Consolidação!BR24+Consolidação!BU24+Consolidação!BX24+Consolidação!CA24,Consolidação!$Z$4,IF(BH21+BO21+BV21+CC21+CJ21+CQ21+CX21+DE21+DL21+DS21+DZ21+EG21+EN21+EU21&lt;=Consolidação!BI24+Consolidação!BL24+Consolidação!BO24+Consolidação!BR24+Consolidação!BU24+Consolidação!BX24+Consolidação!CA24+Consolidação!CD24,Consolidação!$AC$4,IF(BH21+BO21+BV21+CC21+CJ21+CQ21+CX21+DE21+DL21+DS21+DZ21+EG21+EN21+EU21&lt;=Consolidação!BI24+Consolidação!BL24+Consolidação!BO24+Consolidação!BR24+Consolidação!BU24+Consolidação!BX24+Consolidação!CA24+Consolidação!CD24+Consolidação!CG24,Consolidação!$AF$4,IF(BH21+BO21+BV21+CC21+CJ21+CQ21+CX21+DE21+DL21+DS21+DZ21+EG21+EN21+EU21&lt;=Consolidação!BI24+Consolidação!BL24+Consolidação!BO24+Consolidação!BR24+Consolidação!BU24+Consolidação!BX24+Consolidação!CA24+Consolidação!CD24+Consolidação!CG24+Consolidação!CJ24,Consolidação!$AI$4,IF(BH21+BO21+BV21+CC21+CJ21+CQ21+CX21+DE21+DL21+DS21+DZ21+EG21+EN21+EU21&lt;=Consolidação!BI24+Consolidação!BL24+Consolidação!BO24+Consolidação!BR24+Consolidação!BU24+Consolidação!BX24+Consolidação!CA24+Consolidação!CD24+Consolidação!CG24+Consolidação!CJ24+Consolidação!CM24,Consolidação!$AL$4,IF(BH21+BO21+BV21+CC21+CJ21+CQ21+CX21+DE21+DL21+DS21+DZ21+EG21+EN21+EU21&lt;=Consolidação!BI24+Consolidação!BL24+Consolidação!BO24+Consolidação!BR24+Consolidação!BU24+Consolidação!BX24+Consolidação!CA24+Consolidação!CD24+Consolidação!CG24+Consolidação!CJ24+Consolidação!CM24+Consolidação!CP24,Consolidação!$AO$4,IF(BH21+BO21+BV21+CC21+CJ21+CQ21+CX21+DE21+DL21+DS21+DZ21+EG21+EN21+EU21&lt;=Consolidação!BI24+Consolidação!BL24+Consolidação!BO24+Consolidação!BR24+Consolidação!BU24+Consolidação!BX24+Consolidação!CA24+Consolidação!CD24+Consolidação!CG24+Consolidação!CJ24+Consolidação!CM24+Consolidação!CP24+Consolidação!CS24,Consolidação!$AR$4,IF(BH21+BO21+BV21+CC21+CJ21+CQ21+CX21+DE21+DL21+DS21+DZ21+EG21+EN21+EU21&lt;=Consolidação!BI24+Consolidação!BL24+Consolidação!BO24+Consolidação!BR24+Consolidação!BU24+Consolidação!BX24+Consolidação!CA24+Consolidação!CD24+Consolidação!CG24+Consolidação!CJ24+Consolidação!CM24+Consolidação!CP24+Consolidação!CS24+Consolidação!CV24,Consolidação!$AU$4,IF(AND((Consolidação!BI24+Consolidação!BL24+Consolidação!BO24+Consolidação!BR24+Consolidação!BU24+Consolidação!BX24+Consolidação!CA24+Consolidação!CD24+Consolidação!CG24+Consolidação!CJ24+Consolidação!CM24+Consolidação!CP24+Consolidação!CS24+Consolidação!CV24)&gt;0,BH21+BO21+BV21+CC21+CJ21+CQ21+CX21+DE21+DL21+DS21+DZ21+EG21+EN21&lt;Consolidação!BI24+Consolidação!BL24+Consolidação!BO24+Consolidação!BR24+Consolidação!BU24+Consolidação!BX24+Consolidação!CA24+Consolidação!CD24+Consolidação!CG24+Consolidação!CJ24+Consolidação!CM24+Consolidação!CP24+Consolidação!CS24+Consolidação!CV24,BH21+BO21+BV21+CC21+CJ21+CQ21+CX21+DE21+DL21+DS21+DZ21+EG21+EN21+EU21&gt;Consolidação!BI24+Consolidação!BL24+Consolidação!BO24+Consolidação!BR24+Consolidação!BU24+Consolidação!BX24+Consolidação!CA24+Consolidação!CD24+Consolidação!CG24+Consolidação!CJ24+Consolidação!CM24+Consolidação!CP24+Consolidação!CS24+Consolidação!CV24),"CONSUMO PARCIAL","SEM PREVISÃO"))))))))))))))))</f>
        <v/>
      </c>
      <c r="EY21" s="318" t="str">
        <f t="shared" si="47"/>
        <v/>
      </c>
      <c r="EZ21" s="270"/>
      <c r="FA21" s="314"/>
      <c r="FB21" s="315"/>
      <c r="FC21" s="332"/>
      <c r="FD21" s="317" t="str">
        <f>IF(FA21=0,"",IF(BN21+BU21+CB21+CI21+CP21+CW21+DD21+DK21+DR21+DY21+EF21+EM21+ET21+FA21&lt;=Consolidação!BO24,Consolidação!$H$4,IF(BN21+BU21+CB21+CI21+CP21+CW21+DD21+DK21+DR21+DY21+EF21+EM21+ET21+FA21&lt;=Consolidação!BO24+Consolidação!BR24,Consolidação!$K$4,IF(BN21+BU21+CB21+CI21+CP21+CW21+DD21+DK21+DR21+DY21+EF21+EM21+ET21+FA21&lt;=Consolidação!BO24+Consolidação!BR24+Consolidação!BU24,Consolidação!$N$4,IF(BN21+BU21+CB21+CI21+CP21+CW21+DD21+DK21+DR21+DY21+EF21+EM21+ET21+FA21&lt;=Consolidação!BO24+Consolidação!BR24+Consolidação!BU24+Consolidação!BX24,Consolidação!$Q$4,IF(BN21+BU21+CB21+CI21+CP21+CW21+DD21+DK21+DR21+DY21+EF21+EM21+ET21+FA21&lt;=Consolidação!BO24+Consolidação!BR24+Consolidação!BU24+Consolidação!BX24+Consolidação!CA24,Consolidação!$T$4,IF(BN21+BU21+CB21+CI21+CP21+CW21+DD21+DK21+DR21+DY21+EF21+EM21+ET21+FA21&lt;=Consolidação!BO24+Consolidação!BR24+Consolidação!BU24+Consolidação!BX24+Consolidação!CA24+Consolidação!CD24,Consolidação!$W$4,IF(BN21+BU21+CB21+CI21+CP21+CW21+DD21+DK21+DR21+DY21+EF21+EM21+ET21+FA21&lt;=Consolidação!BO24+Consolidação!BR24+Consolidação!BU24+Consolidação!BX24+Consolidação!CA24+Consolidação!CD24+Consolidação!CG24,Consolidação!$Z$4,IF(BN21+BU21+CB21+CI21+CP21+CW21+DD21+DK21+DR21+DY21+EF21+EM21+ET21+FA21&lt;=Consolidação!BO24+Consolidação!BR24+Consolidação!BU24+Consolidação!BX24+Consolidação!CA24+Consolidação!CD24+Consolidação!CG24+Consolidação!CJ24,Consolidação!$AC$4,IF(BN21+BU21+CB21+CI21+CP21+CW21+DD21+DK21+DR21+DY21+EF21+EM21+ET21+FA21&lt;=Consolidação!BO24+Consolidação!BR24+Consolidação!BU24+Consolidação!BX24+Consolidação!CA24+Consolidação!CD24+Consolidação!CG24+Consolidação!CJ24+Consolidação!CM24,Consolidação!$AF$4,IF(BN21+BU21+CB21+CI21+CP21+CW21+DD21+DK21+DR21+DY21+EF21+EM21+ET21+FA21&lt;=Consolidação!BO24+Consolidação!BR24+Consolidação!BU24+Consolidação!BX24+Consolidação!CA24+Consolidação!CD24+Consolidação!CG24+Consolidação!CJ24+Consolidação!CM24+Consolidação!CP24,Consolidação!$AI$4,IF(BN21+BU21+CB21+CI21+CP21+CW21+DD21+DK21+DR21+DY21+EF21+EM21+ET21+FA21&lt;=Consolidação!BO24+Consolidação!BR24+Consolidação!BU24+Consolidação!BX24+Consolidação!CA24+Consolidação!CD24+Consolidação!CG24+Consolidação!CJ24+Consolidação!CM24+Consolidação!CP24+Consolidação!CS24,Consolidação!$AL$4,IF(BN21+BU21+CB21+CI21+CP21+CW21+DD21+DK21+DR21+DY21+EF21+EM21+ET21+FA21&lt;=Consolidação!BO24+Consolidação!BR24+Consolidação!BU24+Consolidação!BX24+Consolidação!CA24+Consolidação!CD24+Consolidação!CG24+Consolidação!CJ24+Consolidação!CM24+Consolidação!CP24+Consolidação!CS24+Consolidação!CV24,Consolidação!$AO$4,IF(BN21+BU21+CB21+CI21+CP21+CW21+DD21+DK21+DR21+DY21+EF21+EM21+ET21+FA21&lt;=Consolidação!BO24+Consolidação!BR24+Consolidação!BU24+Consolidação!BX24+Consolidação!CA24+Consolidação!CD24+Consolidação!CG24+Consolidação!CJ24+Consolidação!CM24+Consolidação!CP24+Consolidação!CS24+Consolidação!CV24+Consolidação!CY24,Consolidação!$AR$4,IF(BN21+BU21+CB21+CI21+CP21+CW21+DD21+DK21+DR21+DY21+EF21+EM21+ET21+FA21&lt;=Consolidação!BO24+Consolidação!BR24+Consolidação!BU24+Consolidação!BX24+Consolidação!CA24+Consolidação!CD24+Consolidação!CG24+Consolidação!CJ24+Consolidação!CM24+Consolidação!CP24+Consolidação!CS24+Consolidação!CV24+Consolidação!CY24+Consolidação!DB24,Consolidação!$AU$4,IF(AND((Consolidação!BO24+Consolidação!BR24+Consolidação!BU24+Consolidação!BX24+Consolidação!CA24+Consolidação!CD24+Consolidação!CG24+Consolidação!CJ24+Consolidação!CM24+Consolidação!CP24+Consolidação!CS24+Consolidação!CV24+Consolidação!CY24+Consolidação!DB24)&gt;0,BN21+BU21+CB21+CI21+CP21+CW21+DD21+DK21+DR21+DY21+EF21+EM21+ET21&lt;Consolidação!BO24+Consolidação!BR24+Consolidação!BU24+Consolidação!BX24+Consolidação!CA24+Consolidação!CD24+Consolidação!CG24+Consolidação!CJ24+Consolidação!CM24+Consolidação!CP24+Consolidação!CS24+Consolidação!CV24+Consolidação!CY24+Consolidação!DB24,BN21+BU21+CB21+CI21+CP21+CW21+DD21+DK21+DR21+DY21+EF21+EM21+ET21+FA21&gt;Consolidação!BO24+Consolidação!BR24+Consolidação!BU24+Consolidação!BX24+Consolidação!CA24+Consolidação!CD24+Consolidação!CG24+Consolidação!CJ24+Consolidação!CM24+Consolidação!CP24+Consolidação!CS24+Consolidação!CV24+Consolidação!CY24+Consolidação!DB24),"CONSUMO PARCIAL","SEM PREVISÃO"))))))))))))))))</f>
        <v/>
      </c>
      <c r="FE21" s="318" t="str">
        <f t="shared" si="48"/>
        <v/>
      </c>
      <c r="FF21" s="270"/>
      <c r="FG21" s="314"/>
      <c r="FH21" s="315"/>
      <c r="FI21" s="332"/>
      <c r="FJ21" s="317" t="str">
        <f>IF(FG21=0,"",IF(BT21+CA21+CH21+CO21+CV21+DC21+DJ21+DQ21+DX21+EE21+EL21+ES21+EZ21+FG21&lt;=Consolidação!BU24,Consolidação!$H$4,IF(BT21+CA21+CH21+CO21+CV21+DC21+DJ21+DQ21+DX21+EE21+EL21+ES21+EZ21+FG21&lt;=Consolidação!BU24+Consolidação!BX24,Consolidação!$K$4,IF(BT21+CA21+CH21+CO21+CV21+DC21+DJ21+DQ21+DX21+EE21+EL21+ES21+EZ21+FG21&lt;=Consolidação!BU24+Consolidação!BX24+Consolidação!CA24,Consolidação!$N$4,IF(BT21+CA21+CH21+CO21+CV21+DC21+DJ21+DQ21+DX21+EE21+EL21+ES21+EZ21+FG21&lt;=Consolidação!BU24+Consolidação!BX24+Consolidação!CA24+Consolidação!CD24,Consolidação!$Q$4,IF(BT21+CA21+CH21+CO21+CV21+DC21+DJ21+DQ21+DX21+EE21+EL21+ES21+EZ21+FG21&lt;=Consolidação!BU24+Consolidação!BX24+Consolidação!CA24+Consolidação!CD24+Consolidação!CG24,Consolidação!$T$4,IF(BT21+CA21+CH21+CO21+CV21+DC21+DJ21+DQ21+DX21+EE21+EL21+ES21+EZ21+FG21&lt;=Consolidação!BU24+Consolidação!BX24+Consolidação!CA24+Consolidação!CD24+Consolidação!CG24+Consolidação!CJ24,Consolidação!$W$4,IF(BT21+CA21+CH21+CO21+CV21+DC21+DJ21+DQ21+DX21+EE21+EL21+ES21+EZ21+FG21&lt;=Consolidação!BU24+Consolidação!BX24+Consolidação!CA24+Consolidação!CD24+Consolidação!CG24+Consolidação!CJ24+Consolidação!CM24,Consolidação!$Z$4,IF(BT21+CA21+CH21+CO21+CV21+DC21+DJ21+DQ21+DX21+EE21+EL21+ES21+EZ21+FG21&lt;=Consolidação!BU24+Consolidação!BX24+Consolidação!CA24+Consolidação!CD24+Consolidação!CG24+Consolidação!CJ24+Consolidação!CM24+Consolidação!CP24,Consolidação!$AC$4,IF(BT21+CA21+CH21+CO21+CV21+DC21+DJ21+DQ21+DX21+EE21+EL21+ES21+EZ21+FG21&lt;=Consolidação!BU24+Consolidação!BX24+Consolidação!CA24+Consolidação!CD24+Consolidação!CG24+Consolidação!CJ24+Consolidação!CM24+Consolidação!CP24+Consolidação!CS24,Consolidação!$AF$4,IF(BT21+CA21+CH21+CO21+CV21+DC21+DJ21+DQ21+DX21+EE21+EL21+ES21+EZ21+FG21&lt;=Consolidação!BU24+Consolidação!BX24+Consolidação!CA24+Consolidação!CD24+Consolidação!CG24+Consolidação!CJ24+Consolidação!CM24+Consolidação!CP24+Consolidação!CS24+Consolidação!CV24,Consolidação!$AI$4,IF(BT21+CA21+CH21+CO21+CV21+DC21+DJ21+DQ21+DX21+EE21+EL21+ES21+EZ21+FG21&lt;=Consolidação!BU24+Consolidação!BX24+Consolidação!CA24+Consolidação!CD24+Consolidação!CG24+Consolidação!CJ24+Consolidação!CM24+Consolidação!CP24+Consolidação!CS24+Consolidação!CV24+Consolidação!CY24,Consolidação!$AL$4,IF(BT21+CA21+CH21+CO21+CV21+DC21+DJ21+DQ21+DX21+EE21+EL21+ES21+EZ21+FG21&lt;=Consolidação!BU24+Consolidação!BX24+Consolidação!CA24+Consolidação!CD24+Consolidação!CG24+Consolidação!CJ24+Consolidação!CM24+Consolidação!CP24+Consolidação!CS24+Consolidação!CV24+Consolidação!CY24+Consolidação!DB24,Consolidação!$AO$4,IF(BT21+CA21+CH21+CO21+CV21+DC21+DJ21+DQ21+DX21+EE21+EL21+ES21+EZ21+FG21&lt;=Consolidação!BU24+Consolidação!BX24+Consolidação!CA24+Consolidação!CD24+Consolidação!CG24+Consolidação!CJ24+Consolidação!CM24+Consolidação!CP24+Consolidação!CS24+Consolidação!CV24+Consolidação!CY24+Consolidação!DB24+Consolidação!DE24,Consolidação!$AR$4,IF(BT21+CA21+CH21+CO21+CV21+DC21+DJ21+DQ21+DX21+EE21+EL21+ES21+EZ21+FG21&lt;=Consolidação!BU24+Consolidação!BX24+Consolidação!CA24+Consolidação!CD24+Consolidação!CG24+Consolidação!CJ24+Consolidação!CM24+Consolidação!CP24+Consolidação!CS24+Consolidação!CV24+Consolidação!CY24+Consolidação!DB24+Consolidação!DE24+Consolidação!DH24,Consolidação!$AU$4,IF(AND((Consolidação!BU24+Consolidação!BX24+Consolidação!CA24+Consolidação!CD24+Consolidação!CG24+Consolidação!CJ24+Consolidação!CM24+Consolidação!CP24+Consolidação!CS24+Consolidação!CV24+Consolidação!CY24+Consolidação!DB24+Consolidação!DE24+Consolidação!DH24)&gt;0,BT21+CA21+CH21+CO21+CV21+DC21+DJ21+DQ21+DX21+EE21+EL21+ES21+EZ21&lt;Consolidação!BU24+Consolidação!BX24+Consolidação!CA24+Consolidação!CD24+Consolidação!CG24+Consolidação!CJ24+Consolidação!CM24+Consolidação!CP24+Consolidação!CS24+Consolidação!CV24+Consolidação!CY24+Consolidação!DB24+Consolidação!DE24+Consolidação!DH24,BT21+CA21+CH21+CO21+CV21+DC21+DJ21+DQ21+DX21+EE21+EL21+ES21+EZ21+FG21&gt;Consolidação!BU24+Consolidação!BX24+Consolidação!CA24+Consolidação!CD24+Consolidação!CG24+Consolidação!CJ24+Consolidação!CM24+Consolidação!CP24+Consolidação!CS24+Consolidação!CV24+Consolidação!CY24+Consolidação!DB24+Consolidação!DE24+Consolidação!DH24),"CONSUMO PARCIAL","SEM PREVISÃO"))))))))))))))))</f>
        <v/>
      </c>
      <c r="FK21" s="540" t="str">
        <f t="shared" si="49"/>
        <v/>
      </c>
      <c r="FL21" s="569"/>
      <c r="FM21" s="550"/>
      <c r="FN21" s="550"/>
      <c r="FO21" s="550"/>
      <c r="FP21" s="550"/>
      <c r="FQ21" s="576"/>
      <c r="FR21" s="569"/>
      <c r="FS21" s="550"/>
      <c r="FT21" s="550"/>
      <c r="FU21" s="550"/>
      <c r="FV21" s="550"/>
      <c r="FW21" s="550"/>
      <c r="FX21" s="545" t="str">
        <f>IF((Consolidação!C24+Consolidação!E24)=(F21+M21+T21+AA21+AH21+AO21+AV21+BC21+BJ21+BQ21+BX21+CE21+CL21+CS21),"ATUALIZADO","DESATUALIZADO")</f>
        <v>DESATUALIZADO</v>
      </c>
    </row>
    <row r="22" spans="1:180" x14ac:dyDescent="0.3">
      <c r="A22" s="313">
        <v>2119</v>
      </c>
      <c r="B22" s="634"/>
      <c r="C22" s="324" t="s">
        <v>1</v>
      </c>
      <c r="D22" s="321"/>
      <c r="E22" s="270">
        <v>19326</v>
      </c>
      <c r="F22" s="314">
        <v>4.21</v>
      </c>
      <c r="G22" s="315"/>
      <c r="H22" s="316">
        <v>46436</v>
      </c>
      <c r="I22" s="317">
        <f>IF(F22=0,"",IF(F22&lt;=Consolidação!H25,Consolidação!H$4,IF(F22&lt;=Consolidação!H25+Consolidação!K25,Consolidação!K$4,IF(F22&lt;=Consolidação!H25+Consolidação!K25+Consolidação!N25,Consolidação!N$4,IF(F22&lt;=Consolidação!H25+Consolidação!K25+Consolidação!N25+Consolidação!Q25,Consolidação!Q$4,IF(F22&lt;=Consolidação!H25+Consolidação!K25+Consolidação!N25+Consolidação!Q25+Consolidação!T25,Consolidação!T$4,IF(F22&lt;=Consolidação!H25+Consolidação!K25+Consolidação!N25+Consolidação!Q25+Consolidação!T25+Consolidação!W25,Consolidação!W$4,IF(F22&lt;=Consolidação!H25+Consolidação!K25+Consolidação!N25+Consolidação!Q25+Consolidação!T25+Consolidação!W25+Consolidação!Z25,Consolidação!Z$4,IF(F22&lt;=Consolidação!H25+Consolidação!K25+Consolidação!N25+Consolidação!Q25+Consolidação!T25+Consolidação!W25+Consolidação!Z25+Consolidação!AC25,Consolidação!AC$4,IF(F22&lt;=Consolidação!H25+Consolidação!K25+Consolidação!N25+Consolidação!Q25+Consolidação!T25+Consolidação!W25+Consolidação!Z25+Consolidação!AC25+Consolidação!AF25,Consolidação!AF$4,IF(F22&lt;=Consolidação!H25+Consolidação!K25+Consolidação!N25+Consolidação!Q25+Consolidação!T25+Consolidação!W25+Consolidação!Z25+Consolidação!AC25+Consolidação!AF25+Consolidação!AI25,Consolidação!AI$4,IF(F22&lt;=Consolidação!H25+Consolidação!K25+Consolidação!N25+Consolidação!Q25+Consolidação!T25+Consolidação!W25+Consolidação!Z25+Consolidação!AC25+Consolidação!AF25+Consolidação!AI25+Consolidação!AL25,Consolidação!AL$4,IF(F22&lt;=Consolidação!H25+Consolidação!K25+Consolidação!N25+Consolidação!Q25+Consolidação!T25+Consolidação!W25+Consolidação!Z25+Consolidação!AC25+Consolidação!AF25+Consolidação!AI25+Consolidação!AL25+Consolidação!AO25,Consolidação!AO$4,IF(F22&lt;=Consolidação!H25+Consolidação!K25+Consolidação!N25+Consolidação!Q25+Consolidação!T25+Consolidação!W25+Consolidação!Z25+Consolidação!AC25+Consolidação!AF25+Consolidação!AI25+Consolidação!AL25+Consolidação!AO25+Consolidação!AR25,Consolidação!AR$4,IF(F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>45383</v>
      </c>
      <c r="J22" s="318" t="str">
        <f t="shared" si="25"/>
        <v>ü</v>
      </c>
      <c r="K22" s="312"/>
      <c r="L22" s="270">
        <v>19471</v>
      </c>
      <c r="M22" s="314">
        <v>75</v>
      </c>
      <c r="N22" s="315"/>
      <c r="O22" s="316">
        <v>46512</v>
      </c>
      <c r="P22" s="317" t="str">
        <f>IF(M22=0,"",IF(F22+M22&lt;=Consolidação!H25,Consolidação!$H$4,IF(F22+M22&lt;=Consolidação!H25+Consolidação!K25,Consolidação!$K$4,IF(F22+M22&lt;=Consolidação!H25+Consolidação!K25+Consolidação!N25,Consolidação!$N$4,IF(F22+M22&lt;=Consolidação!H25+Consolidação!K25+Consolidação!N25+Consolidação!Q25,Consolidação!$Q$4,IF(F22+M22&lt;=Consolidação!H25+Consolidação!K25+Consolidação!N25+Consolidação!Q25+Consolidação!T25,Consolidação!$T$4,IF(F22+M22&lt;=Consolidação!H25+Consolidação!K25+Consolidação!N25+Consolidação!Q25+Consolidação!T25+Consolidação!W25,Consolidação!$W$4,IF(F22+M22&lt;=Consolidação!H25+Consolidação!K25+Consolidação!N25+Consolidação!Q25+Consolidação!T25+Consolidação!W25+Consolidação!Z25,Consolidação!$Z$4,IF(F22+M22&lt;=Consolidação!H25+Consolidação!K25+Consolidação!N25+Consolidação!Q25+Consolidação!T25+Consolidação!W25+Consolidação!Z25+Consolidação!AC25,Consolidação!$AC$4,IF(F22+M22&lt;=Consolidação!H25+Consolidação!K25+Consolidação!N25+Consolidação!Q25+Consolidação!T25+Consolidação!W25+Consolidação!Z25+Consolidação!AC25+Consolidação!AF25,Consolidação!$AF$4,IF(F22+M22&lt;=Consolidação!H25+Consolidação!K25+Consolidação!N25+Consolidação!Q25+Consolidação!T25+Consolidação!W25+Consolidação!Z25+Consolidação!AC25+Consolidação!AF25+Consolidação!AI25,Consolidação!$AI$4,IF(F22+M22&lt;=Consolidação!H25+Consolidação!K25+Consolidação!N25+Consolidação!Q25+Consolidação!T25+Consolidação!W25+Consolidação!Z25+Consolidação!AC25+Consolidação!AF25+Consolidação!AI25+Consolidação!AL25,Consolidação!$AL$4,IF(F22+M22&lt;=Consolidação!H25+Consolidação!K25+Consolidação!N25+Consolidação!Q25+Consolidação!T25+Consolidação!W25+Consolidação!Z25+Consolidação!AC25+Consolidação!AF25+Consolidação!AI25+Consolidação!AL25+Consolidação!AO25,Consolidação!$AO$4,IF(F22+M22&lt;=Consolidação!H25+Consolidação!K25+Consolidação!N25+Consolidação!Q25+Consolidação!T25+Consolidação!W25+Consolidação!Z25+Consolidação!AC25+Consolidação!AF25+Consolidação!AI25+Consolidação!AL25+Consolidação!AO25+Consolidação!AR25,Consolidação!$AR$4,IF(F22+M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>CONSUMO PARCIAL</v>
      </c>
      <c r="Q22" s="318" t="str">
        <f t="shared" si="26"/>
        <v>û</v>
      </c>
      <c r="R22" s="312"/>
      <c r="S22" s="270"/>
      <c r="T22" s="314"/>
      <c r="U22" s="315"/>
      <c r="V22" s="316"/>
      <c r="W22" s="317" t="str">
        <f>IF(T22=0,"",IF(F22+M22+T22&lt;=Consolidação!H25,Consolidação!$H$4,IF(F22+M22+T22&lt;=Consolidação!H25+Consolidação!K25,Consolidação!$K$4,IF(F22+M22+T22&lt;=Consolidação!H25+Consolidação!K25+Consolidação!N25,Consolidação!$N$4,IF(F22+M22+T22&lt;=Consolidação!H25+Consolidação!K25+Consolidação!N25+Consolidação!Q25,Consolidação!$Q$4,IF(F22+M22+T22&lt;=Consolidação!H25+Consolidação!K25+Consolidação!N25+Consolidação!Q25+Consolidação!T25,Consolidação!$T$4,IF(F22+M22+T22&lt;=Consolidação!H25+Consolidação!K25+Consolidação!N25+Consolidação!Q25+Consolidação!T25+Consolidação!W25,Consolidação!$W$4,IF(F22+M22+T22&lt;=Consolidação!H25+Consolidação!K25+Consolidação!N25+Consolidação!Q25+Consolidação!T25+Consolidação!W25+Consolidação!Z25,Consolidação!$Z$4,IF(F22+M22+T22&lt;=Consolidação!H25+Consolidação!K25+Consolidação!N25+Consolidação!Q25+Consolidação!T25+Consolidação!W25+Consolidação!Z25+Consolidação!AC25,Consolidação!$AC$4,IF(F22+M22+T22&lt;=Consolidação!H25+Consolidação!K25+Consolidação!N25+Consolidação!Q25+Consolidação!T25+Consolidação!W25+Consolidação!Z25+Consolidação!AC25+Consolidação!AF25,Consolidação!$AF$4,IF(F22+M22+T22&lt;=Consolidação!H25+Consolidação!K25+Consolidação!N25+Consolidação!Q25+Consolidação!T25+Consolidação!W25+Consolidação!Z25+Consolidação!AC25+Consolidação!AF25+Consolidação!AI25,Consolidação!$AI$4,IF(F22+M22+T22&lt;=Consolidação!H25+Consolidação!K25+Consolidação!N25+Consolidação!Q25+Consolidação!T25+Consolidação!W25+Consolidação!Z25+Consolidação!AC25+Consolidação!AF25+Consolidação!AI25+Consolidação!AL25,Consolidação!$AL$4,IF(F22+M22+T22&lt;=Consolidação!H25+Consolidação!K25+Consolidação!N25+Consolidação!Q25+Consolidação!T25+Consolidação!W25+Consolidação!Z25+Consolidação!AC25+Consolidação!AF25+Consolidação!AI25+Consolidação!AL25+Consolidação!AO25,Consolidação!$AO$4,IF(F22+M22+T22&lt;=Consolidação!H25+Consolidação!K25+Consolidação!N25+Consolidação!Q25+Consolidação!T25+Consolidação!W25+Consolidação!Z25+Consolidação!AC25+Consolidação!AF25+Consolidação!AI25+Consolidação!AL25+Consolidação!AO25+Consolidação!AR25,Consolidação!$AR$4,IF(F22+M22+T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+M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+T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/>
      </c>
      <c r="X22" s="318" t="str">
        <f t="shared" si="27"/>
        <v/>
      </c>
      <c r="Y22" s="312"/>
      <c r="Z22" s="270"/>
      <c r="AA22" s="314"/>
      <c r="AB22" s="315"/>
      <c r="AC22" s="316"/>
      <c r="AD22" s="317" t="str">
        <f>IF(AA22=0,"",IF(F22+M22+T22+AA22&lt;=Consolidação!H25,Consolidação!$H$4,IF(F22+M22+T22+AA22&lt;=Consolidação!H25+Consolidação!K25,Consolidação!$K$4,IF(F22+M22+T22+AA22&lt;=Consolidação!H25+Consolidação!K25+Consolidação!N25,Consolidação!$N$4,IF(F22+M22+T22+AA22&lt;=Consolidação!H25+Consolidação!K25+Consolidação!N25+Consolidação!Q25,Consolidação!$Q$4,IF(F22+M22+T22+AA22&lt;=Consolidação!H25+Consolidação!K25+Consolidação!N25+Consolidação!Q25+Consolidação!T25,Consolidação!$T$4,IF(F22+M22+T22+AA22&lt;=Consolidação!H25+Consolidação!K25+Consolidação!N25+Consolidação!Q25+Consolidação!T25+Consolidação!W25,Consolidação!$W$4,IF(F22+M22+T22+AA22&lt;=Consolidação!H25+Consolidação!K25+Consolidação!N25+Consolidação!Q25+Consolidação!T25+Consolidação!W25+Consolidação!Z25,Consolidação!$Z$4,IF(F22+M22+T22+AA22&lt;=Consolidação!H25+Consolidação!K25+Consolidação!N25+Consolidação!Q25+Consolidação!T25+Consolidação!W25+Consolidação!Z25+Consolidação!AC25,Consolidação!$AC$4,IF(F22+M22+T22+AA22&lt;=Consolidação!H25+Consolidação!K25+Consolidação!N25+Consolidação!Q25+Consolidação!T25+Consolidação!W25+Consolidação!Z25+Consolidação!AC25+Consolidação!AF25,Consolidação!$AF$4,IF(F22+M22+T22+AA22&lt;=Consolidação!H25+Consolidação!K25+Consolidação!N25+Consolidação!Q25+Consolidação!T25+Consolidação!W25+Consolidação!Z25+Consolidação!AC25+Consolidação!AF25+Consolidação!AI25,Consolidação!$AI$4,IF(F22+M22+T22+AA22&lt;=Consolidação!H25+Consolidação!K25+Consolidação!N25+Consolidação!Q25+Consolidação!T25+Consolidação!W25+Consolidação!Z25+Consolidação!AC25+Consolidação!AF25+Consolidação!AI25+Consolidação!AL25,Consolidação!$AL$4,IF(F22+M22+T22+AA22&lt;=Consolidação!H25+Consolidação!K25+Consolidação!N25+Consolidação!Q25+Consolidação!T25+Consolidação!W25+Consolidação!Z25+Consolidação!AC25+Consolidação!AF25+Consolidação!AI25+Consolidação!AL25+Consolidação!AO25,Consolidação!$AO$4,IF(F22+M22+T22+AA22&lt;=Consolidação!H25+Consolidação!K25+Consolidação!N25+Consolidação!Q25+Consolidação!T25+Consolidação!W25+Consolidação!Z25+Consolidação!AC25+Consolidação!AF25+Consolidação!AI25+Consolidação!AL25+Consolidação!AO25+Consolidação!AR25,Consolidação!AR23,IF(F22+M22+T22+AA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+M22+T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+T22+AA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/>
      </c>
      <c r="AE22" s="318" t="str">
        <f t="shared" si="28"/>
        <v/>
      </c>
      <c r="AF22" s="312"/>
      <c r="AG22" s="270"/>
      <c r="AH22" s="314"/>
      <c r="AI22" s="315"/>
      <c r="AJ22" s="316"/>
      <c r="AK22" s="317" t="str">
        <f>IF(AH22=0,"",IF(F22+M22+T22+AA22+AH22&lt;=Consolidação!H25,Consolidação!$H$4,IF(F22+M22+T22+AA22+AH22&lt;=Consolidação!H25+Consolidação!K25,Consolidação!$K$4,IF(F22+M22+T22+AA22+AH22&lt;=Consolidação!H25+Consolidação!K25+Consolidação!N25,Consolidação!$N$4,IF(F22+M22+T22+AA22+AH22&lt;=Consolidação!H25+Consolidação!K25+Consolidação!N25+Consolidação!Q25,Consolidação!$Q$4,IF(F22+M22+T22+AA22+AH22&lt;=Consolidação!H25+Consolidação!K25+Consolidação!N25+Consolidação!Q25+Consolidação!T25,Consolidação!$T$4,IF(F22+M22+T22+AA22+AH22&lt;=Consolidação!H25+Consolidação!K25+Consolidação!N25+Consolidação!Q25+Consolidação!T25+Consolidação!W25,Consolidação!$W$4,IF(F22+M22+T22+AA22+AH22&lt;=Consolidação!H25+Consolidação!K25+Consolidação!N25+Consolidação!Q25+Consolidação!T25+Consolidação!W25+Consolidação!Z25,Consolidação!$Z$4,IF(F22+M22+T22+AA22+AH22&lt;=Consolidação!H25+Consolidação!K25+Consolidação!N25+Consolidação!Q25+Consolidação!T25+Consolidação!W25+Consolidação!Z25+Consolidação!AC25,Consolidação!$AC$4,IF(F22+M22+T22+AA22+AH22&lt;=Consolidação!H25+Consolidação!K25+Consolidação!N25+Consolidação!Q25+Consolidação!T25+Consolidação!W25+Consolidação!Z25+Consolidação!AC25+Consolidação!AF25,Consolidação!$AF$4,IF(F22+M22+T22+AA22+AH22&lt;=Consolidação!H25+Consolidação!K25+Consolidação!N25+Consolidação!Q25+Consolidação!T25+Consolidação!W25+Consolidação!Z25+Consolidação!AC25+Consolidação!AF25+Consolidação!AI25,Consolidação!$AI$4,IF(F22+M22+T22+AA22+AH22&lt;=Consolidação!H25+Consolidação!K25+Consolidação!N25+Consolidação!Q25+Consolidação!T25+Consolidação!W25+Consolidação!Z25+Consolidação!AC25+Consolidação!AF25+Consolidação!AI25+Consolidação!AL25,Consolidação!$AL$4,IF(F22+M22+T22+AA22+AH22&lt;=Consolidação!H25+Consolidação!K25+Consolidação!N25+Consolidação!Q25+Consolidação!T25+Consolidação!W25+Consolidação!Z25+Consolidação!AC25+Consolidação!AF25+Consolidação!AI25+Consolidação!AL25+Consolidação!AO25,Consolidação!$AO$4,IF(F22+M22+T22+AA22+AH22&lt;=Consolidação!H25+Consolidação!K25+Consolidação!N25+Consolidação!Q25+Consolidação!T25+Consolidação!W25+Consolidação!Z25+Consolidação!AC25+Consolidação!AF25+Consolidação!AI25+Consolidação!AL25+Consolidação!AO25+Consolidação!AR25,Consolidação!$AR$4,IF(F22+M22+T22+AA22+AH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+M22+T22+AA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+T22+AA22+AH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/>
      </c>
      <c r="AL22" s="318" t="str">
        <f t="shared" si="29"/>
        <v/>
      </c>
      <c r="AM22" s="312"/>
      <c r="AN22" s="270"/>
      <c r="AO22" s="314"/>
      <c r="AP22" s="315"/>
      <c r="AQ22" s="332"/>
      <c r="AR22" s="317" t="str">
        <f>IF(AO22=0,"",IF(F22+M22+T22+AA22+AH22+AO22&lt;=Consolidação!H25,Consolidação!$H$4,IF(F22+M22+T22+AA22+AH22+AO22&lt;=Consolidação!H25+Consolidação!K25,Consolidação!$K$4,IF(F22+M22+T22+AA22+AH22+AO22&lt;=Consolidação!H25+Consolidação!K25+Consolidação!N25,Consolidação!$N$4,IF(F22+M22+T22+AA22+AH22+AO22&lt;=Consolidação!H25+Consolidação!K25+Consolidação!N25+Consolidação!Q25,Consolidação!$Q$4,IF(F22+M22+T22+AA22+AH22+AO22&lt;=Consolidação!H25+Consolidação!K25+Consolidação!N25+Consolidação!Q25+Consolidação!T25,Consolidação!$T$4,IF(F22+M22+T22+AA22+AH22+AO22&lt;=Consolidação!H25+Consolidação!K25+Consolidação!N25+Consolidação!Q25+Consolidação!T25+Consolidação!W25,Consolidação!$W$4,IF(F22+M22+T22+AA22+AH22+AO22&lt;=Consolidação!H25+Consolidação!K25+Consolidação!N25+Consolidação!Q25+Consolidação!T25+Consolidação!W25+Consolidação!Z25,Consolidação!$Z$4,IF(F22+M22+T22+AA22+AH22+AO22&lt;=Consolidação!H25+Consolidação!K25+Consolidação!N25+Consolidação!Q25+Consolidação!T25+Consolidação!W25+Consolidação!Z25+Consolidação!AC25,Consolidação!$AC$4,IF(F22+M22+T22+AA22+AH22+AO22&lt;=Consolidação!H25+Consolidação!K25+Consolidação!N25+Consolidação!Q25+Consolidação!T25+Consolidação!W25+Consolidação!Z25+Consolidação!AC25+Consolidação!AF25,Consolidação!$AF$4,IF(F22+M22+T22+AA22+AH22+AO22&lt;=Consolidação!H25+Consolidação!K25+Consolidação!N25+Consolidação!Q25+Consolidação!T25+Consolidação!W25+Consolidação!Z25+Consolidação!AC25+Consolidação!AF25+Consolidação!AI25,Consolidação!$AI$4,IF(F22+M22+T22+AA22+AH22+AO22&lt;=Consolidação!H25+Consolidação!K25+Consolidação!N25+Consolidação!Q25+Consolidação!T25+Consolidação!W25+Consolidação!Z25+Consolidação!AC25+Consolidação!AF25+Consolidação!AI25+Consolidação!AL25,Consolidação!$AL$4,IF(F22+M22+T22+AA22+AH22+AO22&lt;=Consolidação!H25+Consolidação!K25+Consolidação!N25+Consolidação!Q25+Consolidação!T25+Consolidação!W25+Consolidação!Z25+Consolidação!AC25+Consolidação!AF25+Consolidação!AI25+Consolidação!AL25+Consolidação!AO25,Consolidação!$AO$4,IF(F22+M22+T22+AA22+AH22+AO22&lt;=Consolidação!H25+Consolidação!K25+Consolidação!N25+Consolidação!Q25+Consolidação!T25+Consolidação!W25+Consolidação!Z25+Consolidação!AC25+Consolidação!AF25+Consolidação!AI25+Consolidação!AL25+Consolidação!AO25+Consolidação!AR25,Consolidação!$AR$4,IF(F22+M22+T22+AA22+AH22+AO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+M22+T22+AA22+AH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+T22+AA22+AH22+AO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/>
      </c>
      <c r="AS22" s="318" t="str">
        <f t="shared" si="30"/>
        <v/>
      </c>
      <c r="AT22" s="312"/>
      <c r="AU22" s="270"/>
      <c r="AV22" s="314"/>
      <c r="AW22" s="315"/>
      <c r="AX22" s="332"/>
      <c r="AY22" s="317" t="str">
        <f>IF(AV22=0,"",IF(F22+M22+T22+AA22+AH22+AO22+AV22&lt;=Consolidação!H25,Consolidação!$H$4,IF(F22+M22+T22+AA22+AH22+AO22+AV22&lt;=Consolidação!H25+Consolidação!K25,Consolidação!$K$4,IF(F22+M22+T22+AA22+AH22+AO22+AV22&lt;=Consolidação!H25+Consolidação!K25+Consolidação!N25,Consolidação!$N$4,IF(F22+M22+T22+AA22+AH22+AO22+AV22&lt;=Consolidação!H25+Consolidação!K25+Consolidação!N25+Consolidação!Q25,Consolidação!$Q$4,IF(F22+M22+T22+AA22+AH22+AO22+AV22&lt;=Consolidação!H25+Consolidação!K25+Consolidação!N25+Consolidação!Q25+Consolidação!T25,Consolidação!$T$4,IF(F22+M22+T22+AA22+AH22+AO22+AV22&lt;=Consolidação!H25+Consolidação!K25+Consolidação!N25+Consolidação!Q25+Consolidação!T25+Consolidação!W25,Consolidação!$W$4,IF(F22+M22+T22+AA22+AH22+AO22+AV22&lt;=Consolidação!H25+Consolidação!K25+Consolidação!N25+Consolidação!Q25+Consolidação!T25+Consolidação!W25+Consolidação!Z25,Consolidação!$Z$4,IF(F22+M22+T22+AA22+AH22+AO22+AV22&lt;=Consolidação!H25+Consolidação!K25+Consolidação!N25+Consolidação!Q25+Consolidação!T25+Consolidação!W25+Consolidação!Z25+Consolidação!AC25,Consolidação!$AC$4,IF(F22+M22+T22+AA22+AH22+AO22+AV22&lt;=Consolidação!H25+Consolidação!K25+Consolidação!N25+Consolidação!Q25+Consolidação!T25+Consolidação!W25+Consolidação!Z25+Consolidação!AC25+Consolidação!AF25,Consolidação!$AF$4,IF(F22+M22+T22+AA22+AH22+AO22+AV22&lt;=Consolidação!H25+Consolidação!K25+Consolidação!N25+Consolidação!Q25+Consolidação!T25+Consolidação!W25+Consolidação!Z25+Consolidação!AC25+Consolidação!AF25+Consolidação!AI25,Consolidação!$AI$4,IF(F22+M22+T22+AA22+AH22+AO22+AV22&lt;=Consolidação!H25+Consolidação!K25+Consolidação!N25+Consolidação!Q25+Consolidação!T25+Consolidação!W25+Consolidação!Z25+Consolidação!AC25+Consolidação!AF25+Consolidação!AI25+Consolidação!AL25,Consolidação!$AL$4,IF(F22+M22+T22+AA22+AH22+AO22+AV22&lt;=Consolidação!H25+Consolidação!K25+Consolidação!N25+Consolidação!Q25+Consolidação!T25+Consolidação!W25+Consolidação!Z25+Consolidação!AC25+Consolidação!AF25+Consolidação!AI25+Consolidação!AL25+Consolidação!AO25,Consolidação!$AO$4,IF(F22+M22+T22+AA22+AH22+AO22+AV22&lt;=Consolidação!H25+Consolidação!K25+Consolidação!N25+Consolidação!Q25+Consolidação!T25+Consolidação!W25+Consolidação!Z25+Consolidação!AC25+Consolidação!AF25+Consolidação!AI25+Consolidação!AL25+Consolidação!AO25+Consolidação!AR25,Consolidação!$AR$4,IF(F22+M22+T22+AA22+AH22+AO22+AV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+M22+T22+AA22+AH22+AO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+T22+AA22+AH22+AO22+AV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/>
      </c>
      <c r="AZ22" s="318" t="str">
        <f t="shared" si="31"/>
        <v/>
      </c>
      <c r="BA22" s="312"/>
      <c r="BB22" s="270"/>
      <c r="BC22" s="314"/>
      <c r="BD22" s="315"/>
      <c r="BE22" s="332"/>
      <c r="BF22" s="317" t="str">
        <f>IF(BC22=0,"",IF(F22+M22+T22+AA22+AH22+AO22+AV22+BC22&lt;=Consolidação!H25,Consolidação!$H$4,IF(F22+M22+T22+AA22+AH22+AO22+AV22+BC22&lt;=Consolidação!H25+Consolidação!K25,Consolidação!$K$4,IF(F22+M22+T22+AA22+AH22+AO22+AV22+BC22&lt;=Consolidação!H25+Consolidação!K25+Consolidação!N25,Consolidação!$N$4,IF(F22+M22+T22+AA22+AH22+AO22+AV22+BC22&lt;=Consolidação!H25+Consolidação!K25+Consolidação!N25+Consolidação!Q25,Consolidação!$Q$4,IF(F22+M22+T22+AA22+AH22+AO22+AV22+BC22&lt;=Consolidação!H25+Consolidação!K25+Consolidação!N25+Consolidação!Q25+Consolidação!T25,Consolidação!$T$4,IF(F22+M22+T22+AA22+AH22+AO22+AV22+BC22&lt;=Consolidação!H25+Consolidação!K25+Consolidação!N25+Consolidação!Q25+Consolidação!T25+Consolidação!W25,Consolidação!$W$4,IF(F22+M22+T22+AA22+AH22+AO22+AV22+BC22&lt;=Consolidação!H25+Consolidação!K25+Consolidação!N25+Consolidação!Q25+Consolidação!T25+Consolidação!W25+Consolidação!Z25,Consolidação!$Z$4,IF(F22+M22+T22+AA22+AH22+AO22+AV22+BC22&lt;=Consolidação!H25+Consolidação!K25+Consolidação!N25+Consolidação!Q25+Consolidação!T25+Consolidação!W25+Consolidação!Z25+Consolidação!AC25,Consolidação!$AC$4,IF(F22+M22+T22+AA22+AH22+AO22+AV22+BC22&lt;=Consolidação!H25+Consolidação!K25+Consolidação!N25+Consolidação!Q25+Consolidação!T25+Consolidação!W25+Consolidação!Z25+Consolidação!AC25+Consolidação!AF25,Consolidação!$AF$4,IF(F22+M22+T22+AA22+AH22+AO22+AV22+BC22&lt;=Consolidação!H25+Consolidação!K25+Consolidação!N25+Consolidação!Q25+Consolidação!T25+Consolidação!W25+Consolidação!Z25+Consolidação!AC25+Consolidação!AF25+Consolidação!AI25,Consolidação!$AI$4,IF(F22+M22+T22+AA22+AH22+AO22+AV22+BC22&lt;=Consolidação!H25+Consolidação!K25+Consolidação!N25+Consolidação!Q25+Consolidação!T25+Consolidação!W25+Consolidação!Z25+Consolidação!AC25+Consolidação!AF25+Consolidação!AI25+Consolidação!AL25,Consolidação!$AL$4,IF(F22+M22+T22+AA22+AH22+AO22+AV22+BC22&lt;=Consolidação!H25+Consolidação!K25+Consolidação!N25+Consolidação!Q25+Consolidação!T25+Consolidação!W25+Consolidação!Z25+Consolidação!AC25+Consolidação!AF25+Consolidação!AI25+Consolidação!AL25+Consolidação!AO25,Consolidação!$AO$4,IF(F22+M22+T22+AA22+AH22+AO22+AV22+BC22&lt;=Consolidação!H25+Consolidação!K25+Consolidação!N25+Consolidação!Q25+Consolidação!T25+Consolidação!W25+Consolidação!Z25+Consolidação!AC25+Consolidação!AF25+Consolidação!AI25+Consolidação!AL25+Consolidação!AO25+Consolidação!AR25,Consolidação!$AR$4,IF(F22+M22+T22+AA22+AH22+AO22+AV22+BC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+M22+T22+AA22+AH22+AO22+AV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+T22+AA22+AH22+AO22+AV22+BC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/>
      </c>
      <c r="BG22" s="318" t="str">
        <f t="shared" si="32"/>
        <v/>
      </c>
      <c r="BH22" s="312"/>
      <c r="BI22" s="270"/>
      <c r="BJ22" s="314"/>
      <c r="BK22" s="315"/>
      <c r="BL22" s="332"/>
      <c r="BM22" s="317" t="str">
        <f>IF(BJ22=0,"",IF(F22+M22+T22+AA22+AH22+AO22+AV22+BC22+BJ22&lt;=Consolidação!H25,Consolidação!$H$4,IF(F22+M22+T22+AA22+AH22+AO22+AV22+BC22+BJ22&lt;=Consolidação!H25+Consolidação!K25,Consolidação!$K$4,IF(F22+M22+T22+AA22+AH22+AO22+AV22+BC22+BJ22&lt;=Consolidação!H25+Consolidação!K25+Consolidação!N25,Consolidação!$N$4,IF(F22+M22+T22+AA22+AH22+AO22+AV22+BC22+BJ22&lt;=Consolidação!H25+Consolidação!K25+Consolidação!N25+Consolidação!Q25,Consolidação!$Q$4,IF(F22+M22+T22+AA22+AH22+AO22+AV22+BC22+BJ22&lt;=Consolidação!H25+Consolidação!K25+Consolidação!N25+Consolidação!Q25+Consolidação!T25,Consolidação!$T$4,IF(F22+M22+T22+AA22+AH22+AO22+AV22+BC22+BJ22&lt;=Consolidação!H25+Consolidação!K25+Consolidação!N25+Consolidação!Q25+Consolidação!T25+Consolidação!W25,Consolidação!$W$4,IF(F22+M22+T22+AA22+AH22+AO22+AV22+BC22+BJ22&lt;=Consolidação!H25+Consolidação!K25+Consolidação!N25+Consolidação!Q25+Consolidação!T25+Consolidação!W25+Consolidação!Z25,Consolidação!$Z$4,IF(F22+M22+T22+AA22+AH22+AO22+AV22+BC22+BJ22&lt;=Consolidação!H25+Consolidação!K25+Consolidação!N25+Consolidação!Q25+Consolidação!T25+Consolidação!W25+Consolidação!Z25+Consolidação!AC25,Consolidação!$AC$4,IF(F22+M22+T22+AA22+AH22+AO22+AV22+BC22+BJ22&lt;=Consolidação!H25+Consolidação!K25+Consolidação!N25+Consolidação!Q25+Consolidação!T25+Consolidação!W25+Consolidação!Z25+Consolidação!AC25+Consolidação!AF25,Consolidação!$AF$4,IF(F22+M22+T22+AA22+AH22+AO22+AV22+BC22+BJ22&lt;=Consolidação!H25+Consolidação!K25+Consolidação!N25+Consolidação!Q25+Consolidação!T25+Consolidação!W25+Consolidação!Z25+Consolidação!AC25+Consolidação!AF25+Consolidação!AI25,Consolidação!$AI$4,IF(F22+M22+T22+AA22+AH22+AO22+AV22+BC22+BJ22&lt;=Consolidação!H25+Consolidação!K25+Consolidação!N25+Consolidação!Q25+Consolidação!T25+Consolidação!W25+Consolidação!Z25+Consolidação!AC25+Consolidação!AF25+Consolidação!AI25+Consolidação!AL25,Consolidação!$AL$4,IF(F22+M22+T22+AA22+AH22+AO22+AV22+BC22+BJ22&lt;=Consolidação!H25+Consolidação!K25+Consolidação!N25+Consolidação!Q25+Consolidação!T25+Consolidação!W25+Consolidação!Z25+Consolidação!AC25+Consolidação!AF25+Consolidação!AI25+Consolidação!AL25+Consolidação!AO25,Consolidação!$AO$4,IF(F22+M22+T22+AA22+AH22+AO22+AV22+BC22+BJ22&lt;=Consolidação!H25+Consolidação!K25+Consolidação!N25+Consolidação!Q25+Consolidação!T25+Consolidação!W25+Consolidação!Z25+Consolidação!AC25+Consolidação!AF25+Consolidação!AI25+Consolidação!AL25+Consolidação!AO25+Consolidação!AR25,Consolidação!$AR$4,IF(F22+M22+T22+AA22+AH22+AO22+AV22+BC22+BJ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+M22+T22+AA22+AH22+AO22+AV22+BC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+T22+AA22+AH22+AO22+AV22+BC22+BJ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/>
      </c>
      <c r="BN22" s="318" t="str">
        <f t="shared" si="33"/>
        <v/>
      </c>
      <c r="BO22" s="312"/>
      <c r="BP22" s="270"/>
      <c r="BQ22" s="314"/>
      <c r="BR22" s="315"/>
      <c r="BS22" s="332"/>
      <c r="BT22" s="317" t="str">
        <f>IF(BQ22=0,"",IF(F22+M22+T22+AA22+AH22+AO22+AV22+BC22+BJ22+BQ22&lt;=Consolidação!H25,Consolidação!$H$4,IF(F22+M22+T22+AA22+AH22+AO22+AV22+BC22+BJ22+BQ22&lt;=Consolidação!H25+Consolidação!K25,Consolidação!$K$4,IF(F22+M22+T22+AA22+AH22+AO22+AV22+BC22+BJ22+BQ22&lt;=Consolidação!H25+Consolidação!K25+Consolidação!N25,Consolidação!$N$4,IF(F22+M22+T22+AA22+AH22+AO22+AV22+BC22+BJ22+BQ22&lt;=Consolidação!H25+Consolidação!K25+Consolidação!N25+Consolidação!Q25,Consolidação!$Q$4,IF(F22+M22+T22+AA22+AH22+AO22+AV22+BC22+BJ22+BQ22&lt;=Consolidação!H25+Consolidação!K25+Consolidação!N25+Consolidação!Q25+Consolidação!T25,Consolidação!$T$4,IF(F22+M22+T22+AA22+AH22+AO22+AV22+BC22+BJ22+BQ22&lt;=Consolidação!H25+Consolidação!K25+Consolidação!N25+Consolidação!Q25+Consolidação!T25+Consolidação!W25,Consolidação!$W$4,IF(F22+M22+T22+AA22+AH22+AO22+AV22+BC22+BJ22+BQ22&lt;=Consolidação!H25+Consolidação!K25+Consolidação!N25+Consolidação!Q25+Consolidação!T25+Consolidação!W25+Consolidação!Z25,Consolidação!$Z$4,IF(F22+M22+T22+AA22+AH22+AO22+AV22+BC22+BJ22+BQ22&lt;=Consolidação!H25+Consolidação!K25+Consolidação!N25+Consolidação!Q25+Consolidação!T25+Consolidação!W25+Consolidação!Z25+Consolidação!AC25,Consolidação!$AC$4,IF(F22+M22+T22+AA22+AH22+AO22+AV22+BC22+BJ22+BQ22&lt;=Consolidação!H25+Consolidação!K25+Consolidação!N25+Consolidação!Q25+Consolidação!T25+Consolidação!W25+Consolidação!Z25+Consolidação!AC25+Consolidação!AF25,Consolidação!$AF$4,IF(F22+M22+T22+AA22+AH22+AO22+AV22+BC22+BJ22+BQ22&lt;=Consolidação!H25+Consolidação!K25+Consolidação!N25+Consolidação!Q25+Consolidação!T25+Consolidação!W25+Consolidação!Z25+Consolidação!AC25+Consolidação!AF25+Consolidação!AI25,Consolidação!$AI$4,IF(F22+M22+T22+AA22+AH22+AO22+AV22+BC22+BJ22+BQ22&lt;=Consolidação!H25+Consolidação!K25+Consolidação!N25+Consolidação!Q25+Consolidação!T25+Consolidação!W25+Consolidação!Z25+Consolidação!AC25+Consolidação!AF25+Consolidação!AI25+Consolidação!AL25,Consolidação!$AL$4,IF(F22+M22+T22+AA22+AH22+AO22+AV22+BC22+BJ22+BQ22&lt;=Consolidação!H25+Consolidação!K25+Consolidação!N25+Consolidação!Q25+Consolidação!T25+Consolidação!W25+Consolidação!Z25+Consolidação!AC25+Consolidação!AF25+Consolidação!AI25+Consolidação!AL25+Consolidação!AO25,Consolidação!$AO$4,IF(F22+M22+T22+AA22+AH22+AO22+AV22+BC22+BJ22+BQ22&lt;=Consolidação!H25+Consolidação!K25+Consolidação!N25+Consolidação!Q25+Consolidação!T25+Consolidação!W25+Consolidação!Z25+Consolidação!AC25+Consolidação!AF25+Consolidação!AI25+Consolidação!AL25+Consolidação!AO25+Consolidação!AR25,Consolidação!$AR$4,IF(F22+M22+T22+AA22+AH22+AO22+AV22+BC22+BJ22+BQ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+M22+T22+AA22+AH22+AO22+AV22+BC22+BJ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+T22+AA22+AH22+AO22+AV22+BC22+BJ22+BQ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/>
      </c>
      <c r="BU22" s="318" t="str">
        <f t="shared" si="34"/>
        <v/>
      </c>
      <c r="BV22" s="312"/>
      <c r="BW22" s="270"/>
      <c r="BX22" s="314"/>
      <c r="BY22" s="315"/>
      <c r="BZ22" s="332"/>
      <c r="CA22" s="317" t="str">
        <f>IF(BX22=0,"",IF(F22+M22+T22+AA22+AH22+AO22+AV22+BC22+BJ22+BQ22+BX22&lt;=Consolidação!H25,Consolidação!$H$4,IF(F22+M22+T22+AA22+AH22+AO22+AV22+BC22+BJ22+BQ22+BX22&lt;=Consolidação!H25+Consolidação!K25,Consolidação!$K$4,IF(F22+M22+T22+AA22+AH22+AO22+AV22+BC22+BJ22+BQ22+BX22&lt;=Consolidação!H25+Consolidação!K25+Consolidação!N25,Consolidação!$N$4,IF(F22+M22+T22+AA22+AH22+AO22+AV22+BC22+BJ22+BQ22+BX22&lt;=Consolidação!H25+Consolidação!K25+Consolidação!N25+Consolidação!Q25,Consolidação!$Q$4,IF(F22+M22+T22+AA22+AH22+AO22+AV22+BC22+BJ22+BQ22+BX22&lt;=Consolidação!H25+Consolidação!K25+Consolidação!N25+Consolidação!Q25+Consolidação!T25,Consolidação!$T$4,IF(F22+M22+T22+AA22+AH22+AO22+AV22+BC22+BJ22+BQ22+BX22&lt;=Consolidação!H25+Consolidação!K25+Consolidação!N25+Consolidação!Q25+Consolidação!T25+Consolidação!W25,Consolidação!$W$4,IF(F22+M22+T22+AA22+AH22+AO22+AV22+BC22+BJ22+BQ22+BX22&lt;=Consolidação!H25+Consolidação!K25+Consolidação!N25+Consolidação!Q25+Consolidação!T25+Consolidação!W25+Consolidação!Z25,Consolidação!$Z$4,IF(F22+M22+T22+AA22+AH22+AO22+AV22+BC22+BJ22+BQ22+BX22&lt;=Consolidação!H25+Consolidação!K25+Consolidação!N25+Consolidação!Q25+Consolidação!T25+Consolidação!W25+Consolidação!Z25+Consolidação!AC25,Consolidação!$AC$4,IF(F22+M22+T22+AA22+AH22+AO22+AV22+BC22+BJ22+BQ22+BX22&lt;=Consolidação!H25+Consolidação!K25+Consolidação!N25+Consolidação!Q25+Consolidação!T25+Consolidação!W25+Consolidação!Z25+Consolidação!AC25+Consolidação!AF25,Consolidação!$AF$4,IF(F22+M22+T22+AA22+AH22+AO22+AV22+BC22+BJ22+BQ22+BX22&lt;=Consolidação!H25+Consolidação!K25+Consolidação!N25+Consolidação!Q25+Consolidação!T25+Consolidação!W25+Consolidação!Z25+Consolidação!AC25+Consolidação!AF25+Consolidação!AI25,Consolidação!$AI$4,IF(F22+M22+T22+AA22+AH22+AO22+AV22+BC22+BJ22+BQ22+BX22&lt;=Consolidação!H25+Consolidação!K25+Consolidação!N25+Consolidação!Q25+Consolidação!T25+Consolidação!W25+Consolidação!Z25+Consolidação!AC25+Consolidação!AF25+Consolidação!AI25+Consolidação!AL25,Consolidação!$AL$4,IF(F22+M22+T22+AA22+AH22+AO22+AV22+BC22+BJ22+BQ22+BX22&lt;=Consolidação!H25+Consolidação!K25+Consolidação!N25+Consolidação!Q25+Consolidação!T25+Consolidação!W25+Consolidação!Z25+Consolidação!AC25+Consolidação!AF25+Consolidação!AI25+Consolidação!AL25+Consolidação!AO25,Consolidação!$AO$4,IF(F22+M22+T22+AA22+AH22+AO22+AV22+BC22+BJ22+BQ22+BX22&lt;=Consolidação!H25+Consolidação!K25+Consolidação!N25+Consolidação!Q25+Consolidação!T25+Consolidação!W25+Consolidação!Z25+Consolidação!AC25+Consolidação!AF25+Consolidação!AI25+Consolidação!AL25+Consolidação!AO25+Consolidação!AR25,Consolidação!$AR$4,IF(F22+M22+T22+AA22+AH22+AO22+AV22+BC22+BJ22+BQ22+BX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+M22+T22+AA22+AH22+AO22+AV22+BC22+BJ22+BQ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+T22+AA22+AH22+AO22+AV22+BC22+BJ22+BQ22+BX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/>
      </c>
      <c r="CB22" s="318" t="str">
        <f t="shared" si="35"/>
        <v/>
      </c>
      <c r="CC22" s="312"/>
      <c r="CD22" s="270"/>
      <c r="CE22" s="314"/>
      <c r="CF22" s="315"/>
      <c r="CG22" s="332"/>
      <c r="CH22" s="317" t="str">
        <f>IF(CE22=0,"",IF(F22+M22+T22+AA22+AH22+AO22+AV22+BC22+BJ22+BQ22+BX22+CE22&lt;=Consolidação!H25,Consolidação!$H$4,IF(F22+M22+T22+AA22+AH22+AO22+AV22+BC22+BJ22+BQ22+BX22+CE22&lt;=Consolidação!H25+Consolidação!K25,Consolidação!$K$4,IF(F22+M22+T22+AA22+AH22+AO22+AV22+BC22+BJ22+BQ22+BX22+CE22&lt;=Consolidação!H25+Consolidação!K25+Consolidação!N25,Consolidação!$N$4,IF(F22+M22+T22+AA22+AH22+AO22+AV22+BC22+BJ22+BQ22+BX22+CE22&lt;=Consolidação!H25+Consolidação!K25+Consolidação!N25+Consolidação!Q25,Consolidação!$Q$4,IF(F22+M22+T22+AA22+AH22+AO22+AV22+BC22+BJ22+BQ22+BX22+CE22&lt;=Consolidação!H25+Consolidação!K25+Consolidação!N25+Consolidação!Q25+Consolidação!T25,Consolidação!$T$4,IF(F22+M22+T22+AA22+AH22+AO22+AV22+BC22+BJ22+BQ22+BX22+CE22&lt;=Consolidação!H25+Consolidação!K25+Consolidação!N25+Consolidação!Q25+Consolidação!T25+Consolidação!W25,Consolidação!$W$4,IF(F22+M22+T22+AA22+AH22+AO22+AV22+BC22+BJ22+BQ22+BX22+CE22&lt;=Consolidação!H25+Consolidação!K25+Consolidação!N25+Consolidação!Q25+Consolidação!T25+Consolidação!W25+Consolidação!Z25,Consolidação!$Z$4,IF(F22+M22+T22+AA22+AH22+AO22+AV22+BC22+BJ22+BQ22+BX22+CE22&lt;=Consolidação!H25+Consolidação!K25+Consolidação!N25+Consolidação!Q25+Consolidação!T25+Consolidação!W25+Consolidação!Z25+Consolidação!AC25,Consolidação!$AC$4,IF(F22+M22+T22+AA22+AH22+AO22+AV22+BC22+BJ22+BQ22+BX22+CE22&lt;=Consolidação!H25+Consolidação!K25+Consolidação!N25+Consolidação!Q25+Consolidação!T25+Consolidação!W25+Consolidação!Z25+Consolidação!AC25+Consolidação!AF25,Consolidação!$AF$4,IF(F22+M22+T22+AA22+AH22+AO22+AV22+BC22+BJ22+BQ22+BX22+CE22&lt;=Consolidação!H25+Consolidação!K25+Consolidação!N25+Consolidação!Q25+Consolidação!T25+Consolidação!W25+Consolidação!Z25+Consolidação!AC25+Consolidação!AF25+Consolidação!AI25,Consolidação!$AI$4,IF(F22+M22+T22+AA22+AH22+AO22+AV22+BC22+BJ22+BQ22+BX22+CE22&lt;=Consolidação!H25+Consolidação!K25+Consolidação!N25+Consolidação!Q25+Consolidação!T25+Consolidação!W25+Consolidação!Z25+Consolidação!AC25+Consolidação!AF25+Consolidação!AI25+Consolidação!AL25,Consolidação!$AL$4,IF(F22+M22+T22+AA22+AH22+AO22+AV22+BC22+BJ22+BQ22+BX22+CE22&lt;=Consolidação!H25+Consolidação!K25+Consolidação!N25+Consolidação!Q25+Consolidação!T25+Consolidação!W25+Consolidação!Z25+Consolidação!AC25+Consolidação!AF25+Consolidação!AI25+Consolidação!AL25+Consolidação!AO25,Consolidação!$AO$4,IF(F22+M22+T22+AA22+AH22+AO22+AV22+BC22+BJ22+BQ22+BX22+CE22&lt;=Consolidação!H25+Consolidação!K25+Consolidação!N25+Consolidação!Q25+Consolidação!T25+Consolidação!W25+Consolidação!Z25+Consolidação!AC25+Consolidação!AF25+Consolidação!AI25+Consolidação!AL25+Consolidação!AO25+Consolidação!AR25,Consolidação!$AR$4,IF(F22+M22+T22+AA22+AH22+AO22+AV22+BC22+BJ22+BQ22+BX22+CE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+M22+T22+AA22+AH22+AO22+AV22+BC22+BJ22+BQ22+BX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+T22+AA22+AH22+AO22+AV22+BC22+BJ22+BQ22+BX22+CE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/>
      </c>
      <c r="CI22" s="318" t="str">
        <f t="shared" si="36"/>
        <v/>
      </c>
      <c r="CJ22" s="312"/>
      <c r="CK22" s="270"/>
      <c r="CL22" s="314"/>
      <c r="CM22" s="315"/>
      <c r="CN22" s="332"/>
      <c r="CO22" s="317" t="str">
        <f>IF(CL22=0,"",IF(F22+M22+T22+AA22+AH22+AO22+AV22+BC22+BJ22+BQ22+BX22+CE22+CL22&lt;=Consolidação!H25,Consolidação!$H$4,IF(F22+M22+T22+AA22+AH22+AO22+AV22+BC22+BJ22+BQ22+BX22+CE22+CL22&lt;=Consolidação!H25+Consolidação!K25,Consolidação!$K$4,IF(F22+M22+T22+AA22+AH22+AO22+AV22+BC22+BJ22+BQ22+BX22+CE22+CL22&lt;=Consolidação!H25+Consolidação!K25+Consolidação!N25,Consolidação!$N$4,IF(F22+M22+T22+AA22+AH22+AO22+AV22+BC22+BJ22+BQ22+BX22+CE22+CL22&lt;=Consolidação!H25+Consolidação!K25+Consolidação!N25+Consolidação!Q25,Consolidação!$Q$4,IF(F22+M22+T22+AA22+AH22+AO22+AV22+BC22+BJ22+BQ22+BX22+CE22+CL22&lt;=Consolidação!H25+Consolidação!K25+Consolidação!N25+Consolidação!Q25+Consolidação!T25,Consolidação!$T$4,IF(F22+M22+T22+AA22+AH22+AO22+AV22+BC22+BJ22+BQ22+BX22+CE22+CL22&lt;=Consolidação!H25+Consolidação!K25+Consolidação!N25+Consolidação!Q25+Consolidação!T25+Consolidação!W25,Consolidação!$W$4,IF(F22+M22+T22+AA22+AH22+AO22+AV22+BC22+BJ22+BQ22+BX22+CE22+CL22&lt;=Consolidação!H25+Consolidação!K25+Consolidação!N25+Consolidação!Q25+Consolidação!T25+Consolidação!W25+Consolidação!Z25,Consolidação!$Z$4,IF(F22+M22+T22+AA22+AH22+AO22+AV22+BC22+BJ22+BQ22+BX22+CE22+CL22&lt;=Consolidação!H25+Consolidação!K25+Consolidação!N25+Consolidação!Q25+Consolidação!T25+Consolidação!W25+Consolidação!Z25+Consolidação!AC25,Consolidação!$AC$4,IF(F22+M22+T22+AA22+AH22+AO22+AV22+BC22+BJ22+BQ22+BX22+CE22+CL22&lt;=Consolidação!H25+Consolidação!K25+Consolidação!N25+Consolidação!Q25+Consolidação!T25+Consolidação!W25+Consolidação!Z25+Consolidação!AC25+Consolidação!AF25,Consolidação!$AF$4,IF(F22+M22+T22+AA22+AH22+AO22+AV22+BC22+BJ22+BQ22+BX22+CE22+CL22&lt;=Consolidação!H25+Consolidação!K25+Consolidação!N25+Consolidação!Q25+Consolidação!T25+Consolidação!W25+Consolidação!Z25+Consolidação!AC25+Consolidação!AF25+Consolidação!AI25,Consolidação!$AI$4,IF(F22+M22+T22+AA22+AH22+AO22+AV22+BC22+BJ22+BQ22+BX22+CE22+CL22&lt;=Consolidação!H25+Consolidação!K25+Consolidação!N25+Consolidação!Q25+Consolidação!T25+Consolidação!W25+Consolidação!Z25+Consolidação!AC25+Consolidação!AF25+Consolidação!AI25+Consolidação!AL25,Consolidação!$AL$4,IF(F22+M22+T22+AA22+AH22+AO22+AV22+BC22+BJ22+BQ22+BX22+CE22+CL22&lt;=Consolidação!H25+Consolidação!K25+Consolidação!N25+Consolidação!Q25+Consolidação!T25+Consolidação!W25+Consolidação!Z25+Consolidação!AC25+Consolidação!AF25+Consolidação!AI25+Consolidação!AL25+Consolidação!AO25,Consolidação!$AO$4,IF(F22+M22+T22+AA22+AH22+AO22+AV22+BC22+BJ22+BQ22+BX22+CE22+CL22&lt;=Consolidação!H25+Consolidação!K25+Consolidação!N25+Consolidação!Q25+Consolidação!T25+Consolidação!W25+Consolidação!Z25+Consolidação!AC25+Consolidação!AF25+Consolidação!AI25+Consolidação!AL25+Consolidação!AO25+Consolidação!AR25,Consolidação!$AR$4,IF(F22+M22+T22+AA22+AH22+AO22+AV22+BC22+BJ22+BQ22+BX22+CE22+CL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+M22+T22+AA22+AH22+AO22+AV22+BC22+BJ22+BQ22+BX22+CE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+T22+AA22+AH22+AO22+AV22+BC22+BJ22+BQ22+BX22+CE22+CL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/>
      </c>
      <c r="CP22" s="318" t="str">
        <f t="shared" si="37"/>
        <v/>
      </c>
      <c r="CQ22" s="312"/>
      <c r="CR22" s="270"/>
      <c r="CS22" s="314"/>
      <c r="CT22" s="315"/>
      <c r="CU22" s="332"/>
      <c r="CV22" s="317" t="str">
        <f>IF(CS22=0,"",IF(F22+M22+T22+AA22+AH22+AO22+AV22+BC22+BJ22+BQ22+BX22+CE22+CL22+CS22&lt;=Consolidação!H25,Consolidação!$H$4,IF(F22+M22+T22+AA22+AH22+AO22+AV22+BC22+BJ22+BQ22+BX22+CE22+CL22+CS22&lt;=Consolidação!H25+Consolidação!K25,Consolidação!$K$4,IF(F22+M22+T22+AA22+AH22+AO22+AV22+BC22+BJ22+BQ22+BX22+CE22+CL22+CS22&lt;=Consolidação!H25+Consolidação!K25+Consolidação!N25,Consolidação!$N$4,IF(F22+M22+T22+AA22+AH22+AO22+AV22+BC22+BJ22+BQ22+BX22+CE22+CL22+CS22&lt;=Consolidação!H25+Consolidação!K25+Consolidação!N25+Consolidação!Q25,Consolidação!$Q$4,IF(F22+M22+T22+AA22+AH22+AO22+AV22+BC22+BJ22+BQ22+BX22+CE22+CL22+CS22&lt;=Consolidação!H25+Consolidação!K25+Consolidação!N25+Consolidação!Q25+Consolidação!T25,Consolidação!$T$4,IF(F22+M22+T22+AA22+AH22+AO22+AV22+BC22+BJ22+BQ22+BX22+CE22+CL22+CS22&lt;=Consolidação!H25+Consolidação!K25+Consolidação!N25+Consolidação!Q25+Consolidação!T25+Consolidação!W25,Consolidação!$W$4,IF(F22+M22+T22+AA22+AH22+AO22+AV22+BC22+BJ22+BQ22+BX22+CE22+CL22+CS22&lt;=Consolidação!H25+Consolidação!K25+Consolidação!N25+Consolidação!Q25+Consolidação!T25+Consolidação!W25+Consolidação!Z25,Consolidação!$Z$4,IF(F22+M22+T22+AA22+AH22+AO22+AV22+BC22+BJ22+BQ22+BX22+CE22+CL22+CS22&lt;=Consolidação!H25+Consolidação!K25+Consolidação!N25+Consolidação!Q25+Consolidação!T25+Consolidação!W25+Consolidação!Z25+Consolidação!AC25,Consolidação!$AC$4,IF(F22+M22+T22+AA22+AH22+AO22+AV22+BC22+BJ22+BQ22+BX22+CE22+CL22+CS22&lt;=Consolidação!H25+Consolidação!K25+Consolidação!N25+Consolidação!Q25+Consolidação!T25+Consolidação!W25+Consolidação!Z25+Consolidação!AC25+Consolidação!AF25,Consolidação!$AF$4,IF(F22+M22+T22+AA22+AH22+AO22+AV22+BC22+BJ22+BQ22+BX22+CE22+CL22+CS22&lt;=Consolidação!H25+Consolidação!K25+Consolidação!N25+Consolidação!Q25+Consolidação!T25+Consolidação!W25+Consolidação!Z25+Consolidação!AC25+Consolidação!AF25+Consolidação!AI25,Consolidação!$AI$4,IF(F22+M22+T22+AA22+AH22+AO22+AV22+BC22+BJ22+BQ22+BX22+CE22+CL22+CS22&lt;=Consolidação!H25+Consolidação!K25+Consolidação!N25+Consolidação!Q25+Consolidação!T25+Consolidação!W25+Consolidação!Z25+Consolidação!AC25+Consolidação!AF25+Consolidação!AI25+Consolidação!AL25,Consolidação!$AL$4,IF(F22+M22+T22+AA22+AH22+AO22+AV22+BC22+BJ22+BQ22+BX22+CE22+CL22+CS22&lt;=Consolidação!H25+Consolidação!K25+Consolidação!N25+Consolidação!Q25+Consolidação!T25+Consolidação!W25+Consolidação!Z25+Consolidação!AC25+Consolidação!AF25+Consolidação!AI25+Consolidação!AL25+Consolidação!AO25,Consolidação!$AO$4,IF(F22+M22+T22+AA22+AH22+AO22+AV22+BC22+BJ22+BQ22+BX22+CE22+CL22+CS22&lt;=Consolidação!H25+Consolidação!K25+Consolidação!N25+Consolidação!Q25+Consolidação!T25+Consolidação!W25+Consolidação!Z25+Consolidação!AC25+Consolidação!AF25+Consolidação!AI25+Consolidação!AL25+Consolidação!AO25+Consolidação!AR25,Consolidação!$AR$4,IF(F22+M22+T22+AA22+AH22+AO22+AV22+BC22+BJ22+BQ22+BX22+CE22+CL22+CS22&lt;=Consolidação!H25+Consolidação!K25+Consolidação!N25+Consolidação!Q25+Consolidação!T25+Consolidação!W25+Consolidação!Z25+Consolidação!AC25+Consolidação!AF25+Consolidação!AI25+Consolidação!AL25+Consolidação!AO25+Consolidação!AR25+Consolidação!AU25,Consolidação!$AU$4,IF(AND((Consolidação!H25+Consolidação!K25+Consolidação!N25+Consolidação!Q25+Consolidação!T25+Consolidação!W25+Consolidação!Z25+Consolidação!AC25+Consolidação!AF25+Consolidação!AI25+Consolidação!AL25+Consolidação!AO25+Consolidação!AR25+Consolidação!AU25)&gt;0,F22+M22+T22+AA22+AH22+AO22+AV22+BC22+BJ22+BQ22+BX22+CE22+CL22&lt;Consolidação!H25+Consolidação!K25+Consolidação!N25+Consolidação!Q25+Consolidação!T25+Consolidação!W25+Consolidação!Z25+Consolidação!AC25+Consolidação!AF25+Consolidação!AI25+Consolidação!AL25+Consolidação!AO25+Consolidação!AR25+Consolidação!AU25,F22+M22+T22+AA22+AH22+AO22+AV22+BC22+BJ22+BQ22+BX22+CE22+CL22+CS22&gt;Consolidação!H25+Consolidação!K25+Consolidação!N25+Consolidação!Q25+Consolidação!T25+Consolidação!W25+Consolidação!Z25+Consolidação!AC25+Consolidação!AF25+Consolidação!AI25+Consolidação!AL25+Consolidação!AO25+Consolidação!AR25+Consolidação!AU25),"CONSUMO PARCIAL","SEM PREVISÃO"))))))))))))))))</f>
        <v/>
      </c>
      <c r="CW22" s="318" t="str">
        <f t="shared" si="38"/>
        <v/>
      </c>
      <c r="CX22" s="270"/>
      <c r="CY22" s="314"/>
      <c r="CZ22" s="315"/>
      <c r="DA22" s="332"/>
      <c r="DB22" s="317" t="str">
        <f>IF(CY22=0,"",IF(L22+S22+Z22+AG22+AN22+AU22+BB22+BI22+BP22+BW22+CD22+CK22+CR22+CY22&lt;=Consolidação!N25,Consolidação!$H$4,IF(L22+S22+Z22+AG22+AN22+AU22+BB22+BI22+BP22+BW22+CD22+CK22+CR22+CY22&lt;=Consolidação!N25+Consolidação!Q25,Consolidação!$K$4,IF(L22+S22+Z22+AG22+AN22+AU22+BB22+BI22+BP22+BW22+CD22+CK22+CR22+CY22&lt;=Consolidação!N25+Consolidação!Q25+Consolidação!T25,Consolidação!$N$4,IF(L22+S22+Z22+AG22+AN22+AU22+BB22+BI22+BP22+BW22+CD22+CK22+CR22+CY22&lt;=Consolidação!N25+Consolidação!Q25+Consolidação!T25+Consolidação!W25,Consolidação!$Q$4,IF(L22+S22+Z22+AG22+AN22+AU22+BB22+BI22+BP22+BW22+CD22+CK22+CR22+CY22&lt;=Consolidação!N25+Consolidação!Q25+Consolidação!T25+Consolidação!W25+Consolidação!Z25,Consolidação!$T$4,IF(L22+S22+Z22+AG22+AN22+AU22+BB22+BI22+BP22+BW22+CD22+CK22+CR22+CY22&lt;=Consolidação!N25+Consolidação!Q25+Consolidação!T25+Consolidação!W25+Consolidação!Z25+Consolidação!AC25,Consolidação!$W$4,IF(L22+S22+Z22+AG22+AN22+AU22+BB22+BI22+BP22+BW22+CD22+CK22+CR22+CY22&lt;=Consolidação!N25+Consolidação!Q25+Consolidação!T25+Consolidação!W25+Consolidação!Z25+Consolidação!AC25+Consolidação!AF25,Consolidação!$Z$4,IF(L22+S22+Z22+AG22+AN22+AU22+BB22+BI22+BP22+BW22+CD22+CK22+CR22+CY22&lt;=Consolidação!N25+Consolidação!Q25+Consolidação!T25+Consolidação!W25+Consolidação!Z25+Consolidação!AC25+Consolidação!AF25+Consolidação!AI25,Consolidação!$AC$4,IF(L22+S22+Z22+AG22+AN22+AU22+BB22+BI22+BP22+BW22+CD22+CK22+CR22+CY22&lt;=Consolidação!N25+Consolidação!Q25+Consolidação!T25+Consolidação!W25+Consolidação!Z25+Consolidação!AC25+Consolidação!AF25+Consolidação!AI25+Consolidação!AL25,Consolidação!$AF$4,IF(L22+S22+Z22+AG22+AN22+AU22+BB22+BI22+BP22+BW22+CD22+CK22+CR22+CY22&lt;=Consolidação!N25+Consolidação!Q25+Consolidação!T25+Consolidação!W25+Consolidação!Z25+Consolidação!AC25+Consolidação!AF25+Consolidação!AI25+Consolidação!AL25+Consolidação!AO25,Consolidação!$AI$4,IF(L22+S22+Z22+AG22+AN22+AU22+BB22+BI22+BP22+BW22+CD22+CK22+CR22+CY22&lt;=Consolidação!N25+Consolidação!Q25+Consolidação!T25+Consolidação!W25+Consolidação!Z25+Consolidação!AC25+Consolidação!AF25+Consolidação!AI25+Consolidação!AL25+Consolidação!AO25+Consolidação!AR25,Consolidação!$AL$4,IF(L22+S22+Z22+AG22+AN22+AU22+BB22+BI22+BP22+BW22+CD22+CK22+CR22+CY22&lt;=Consolidação!N25+Consolidação!Q25+Consolidação!T25+Consolidação!W25+Consolidação!Z25+Consolidação!AC25+Consolidação!AF25+Consolidação!AI25+Consolidação!AL25+Consolidação!AO25+Consolidação!AR25+Consolidação!AU25,Consolidação!$AO$4,IF(L22+S22+Z22+AG22+AN22+AU22+BB22+BI22+BP22+BW22+CD22+CK22+CR22+CY22&lt;=Consolidação!N25+Consolidação!Q25+Consolidação!T25+Consolidação!W25+Consolidação!Z25+Consolidação!AC25+Consolidação!AF25+Consolidação!AI25+Consolidação!AL25+Consolidação!AO25+Consolidação!AR25+Consolidação!AU25+Consolidação!AX25,Consolidação!$AR$4,IF(L22+S22+Z22+AG22+AN22+AU22+BB22+BI22+BP22+BW22+CD22+CK22+CR22+CY22&lt;=Consolidação!N25+Consolidação!Q25+Consolidação!T25+Consolidação!W25+Consolidação!Z25+Consolidação!AC25+Consolidação!AF25+Consolidação!AI25+Consolidação!AL25+Consolidação!AO25+Consolidação!AR25+Consolidação!AU25+Consolidação!AX25+Consolidação!#REF!,Consolidação!$AU$4,IF(AND((Consolidação!N25+Consolidação!Q25+Consolidação!T25+Consolidação!W25+Consolidação!Z25+Consolidação!AC25+Consolidação!AF25+Consolidação!AI25+Consolidação!AL25+Consolidação!AO25+Consolidação!AR25+Consolidação!AU25+Consolidação!AX25+Consolidação!#REF!)&gt;0,L22+S22+Z22+AG22+AN22+AU22+BB22+BI22+BP22+BW22+CD22+CK22+CR22&lt;Consolidação!N25+Consolidação!Q25+Consolidação!T25+Consolidação!W25+Consolidação!Z25+Consolidação!AC25+Consolidação!AF25+Consolidação!AI25+Consolidação!AL25+Consolidação!AO25+Consolidação!AR25+Consolidação!AU25+Consolidação!AX25+Consolidação!#REF!,L22+S22+Z22+AG22+AN22+AU22+BB22+BI22+BP22+BW22+CD22+CK22+CR22+CY22&gt;Consolidação!N25+Consolidação!Q25+Consolidação!T25+Consolidação!W25+Consolidação!Z25+Consolidação!AC25+Consolidação!AF25+Consolidação!AI25+Consolidação!AL25+Consolidação!AO25+Consolidação!AR25+Consolidação!AU25+Consolidação!AX25+Consolidação!#REF!),"CONSUMO PARCIAL","SEM PREVISÃO"))))))))))))))))</f>
        <v/>
      </c>
      <c r="DC22" s="318" t="str">
        <f t="shared" si="39"/>
        <v/>
      </c>
      <c r="DD22" s="270"/>
      <c r="DE22" s="314"/>
      <c r="DF22" s="315"/>
      <c r="DG22" s="332"/>
      <c r="DH22" s="317" t="str">
        <f>IF(DE22=0,"",IF(R22+Y22+AF22+AM22+AT22+BA22+BH22+BO22+BV22+CC22+CJ22+CQ22+CX22+DE22&lt;=Consolidação!T25,Consolidação!$H$4,IF(R22+Y22+AF22+AM22+AT22+BA22+BH22+BO22+BV22+CC22+CJ22+CQ22+CX22+DE22&lt;=Consolidação!T25+Consolidação!W25,Consolidação!$K$4,IF(R22+Y22+AF22+AM22+AT22+BA22+BH22+BO22+BV22+CC22+CJ22+CQ22+CX22+DE22&lt;=Consolidação!T25+Consolidação!W25+Consolidação!Z25,Consolidação!$N$4,IF(R22+Y22+AF22+AM22+AT22+BA22+BH22+BO22+BV22+CC22+CJ22+CQ22+CX22+DE22&lt;=Consolidação!T25+Consolidação!W25+Consolidação!Z25+Consolidação!AC25,Consolidação!$Q$4,IF(R22+Y22+AF22+AM22+AT22+BA22+BH22+BO22+BV22+CC22+CJ22+CQ22+CX22+DE22&lt;=Consolidação!T25+Consolidação!W25+Consolidação!Z25+Consolidação!AC25+Consolidação!AF25,Consolidação!$T$4,IF(R22+Y22+AF22+AM22+AT22+BA22+BH22+BO22+BV22+CC22+CJ22+CQ22+CX22+DE22&lt;=Consolidação!T25+Consolidação!W25+Consolidação!Z25+Consolidação!AC25+Consolidação!AF25+Consolidação!AI25,Consolidação!$W$4,IF(R22+Y22+AF22+AM22+AT22+BA22+BH22+BO22+BV22+CC22+CJ22+CQ22+CX22+DE22&lt;=Consolidação!T25+Consolidação!W25+Consolidação!Z25+Consolidação!AC25+Consolidação!AF25+Consolidação!AI25+Consolidação!AL25,Consolidação!$Z$4,IF(R22+Y22+AF22+AM22+AT22+BA22+BH22+BO22+BV22+CC22+CJ22+CQ22+CX22+DE22&lt;=Consolidação!T25+Consolidação!W25+Consolidação!Z25+Consolidação!AC25+Consolidação!AF25+Consolidação!AI25+Consolidação!AL25+Consolidação!AO25,Consolidação!$AC$4,IF(R22+Y22+AF22+AM22+AT22+BA22+BH22+BO22+BV22+CC22+CJ22+CQ22+CX22+DE22&lt;=Consolidação!T25+Consolidação!W25+Consolidação!Z25+Consolidação!AC25+Consolidação!AF25+Consolidação!AI25+Consolidação!AL25+Consolidação!AO25+Consolidação!AR25,Consolidação!$AF$4,IF(R22+Y22+AF22+AM22+AT22+BA22+BH22+BO22+BV22+CC22+CJ22+CQ22+CX22+DE22&lt;=Consolidação!T25+Consolidação!W25+Consolidação!Z25+Consolidação!AC25+Consolidação!AF25+Consolidação!AI25+Consolidação!AL25+Consolidação!AO25+Consolidação!AR25+Consolidação!AU25,Consolidação!$AI$4,IF(R22+Y22+AF22+AM22+AT22+BA22+BH22+BO22+BV22+CC22+CJ22+CQ22+CX22+DE22&lt;=Consolidação!T25+Consolidação!W25+Consolidação!Z25+Consolidação!AC25+Consolidação!AF25+Consolidação!AI25+Consolidação!AL25+Consolidação!AO25+Consolidação!AR25+Consolidação!AU25+Consolidação!AX25,Consolidação!$AL$4,IF(R22+Y22+AF22+AM22+AT22+BA22+BH22+BO22+BV22+CC22+CJ22+CQ22+CX22+DE22&lt;=Consolidação!T25+Consolidação!W25+Consolidação!Z25+Consolidação!AC25+Consolidação!AF25+Consolidação!AI25+Consolidação!AL25+Consolidação!AO25+Consolidação!AR25+Consolidação!AU25+Consolidação!AX25+Consolidação!#REF!,Consolidação!$AO$4,IF(R22+Y22+AF22+AM22+AT22+BA22+BH22+BO22+BV22+CC22+CJ22+CQ22+CX22+DE22&lt;=Consolidação!T25+Consolidação!W25+Consolidação!Z25+Consolidação!AC25+Consolidação!AF25+Consolidação!AI25+Consolidação!AL25+Consolidação!AO25+Consolidação!AR25+Consolidação!AU25+Consolidação!AX25+Consolidação!#REF!+Consolidação!BC25,Consolidação!$AR$4,IF(R22+Y22+AF22+AM22+AT22+BA22+BH22+BO22+BV22+CC22+CJ22+CQ22+CX22+DE22&lt;=Consolidação!T25+Consolidação!W25+Consolidação!Z25+Consolidação!AC25+Consolidação!AF25+Consolidação!AI25+Consolidação!AL25+Consolidação!AO25+Consolidação!AR25+Consolidação!AU25+Consolidação!AX25+Consolidação!#REF!+Consolidação!BC25+Consolidação!BF25,Consolidação!$AU$4,IF(AND((Consolidação!T25+Consolidação!W25+Consolidação!Z25+Consolidação!AC25+Consolidação!AF25+Consolidação!AI25+Consolidação!AL25+Consolidação!AO25+Consolidação!AR25+Consolidação!AU25+Consolidação!AX25+Consolidação!#REF!+Consolidação!BC25+Consolidação!BF25)&gt;0,R22+Y22+AF22+AM22+AT22+BA22+BH22+BO22+BV22+CC22+CJ22+CQ22+CX22&lt;Consolidação!T25+Consolidação!W25+Consolidação!Z25+Consolidação!AC25+Consolidação!AF25+Consolidação!AI25+Consolidação!AL25+Consolidação!AO25+Consolidação!AR25+Consolidação!AU25+Consolidação!AX25+Consolidação!#REF!+Consolidação!BC25+Consolidação!BF25,R22+Y22+AF22+AM22+AT22+BA22+BH22+BO22+BV22+CC22+CJ22+CQ22+CX22+DE22&gt;Consolidação!T25+Consolidação!W25+Consolidação!Z25+Consolidação!AC25+Consolidação!AF25+Consolidação!AI25+Consolidação!AL25+Consolidação!AO25+Consolidação!AR25+Consolidação!AU25+Consolidação!AX25+Consolidação!#REF!+Consolidação!BC25+Consolidação!BF25),"CONSUMO PARCIAL","SEM PREVISÃO"))))))))))))))))</f>
        <v/>
      </c>
      <c r="DI22" s="318" t="str">
        <f t="shared" si="40"/>
        <v/>
      </c>
      <c r="DJ22" s="270"/>
      <c r="DK22" s="314"/>
      <c r="DL22" s="315"/>
      <c r="DM22" s="332"/>
      <c r="DN22" s="317" t="str">
        <f>IF(DK22=0,"",IF(X22+AE22+AL22+AS22+AZ22+BG22+BN22+BU22+CB22+CI22+CP22+CW22+DD22+DK22&lt;=Consolidação!Z25,Consolidação!$H$4,IF(X22+AE22+AL22+AS22+AZ22+BG22+BN22+BU22+CB22+CI22+CP22+CW22+DD22+DK22&lt;=Consolidação!Z25+Consolidação!AC25,Consolidação!$K$4,IF(X22+AE22+AL22+AS22+AZ22+BG22+BN22+BU22+CB22+CI22+CP22+CW22+DD22+DK22&lt;=Consolidação!Z25+Consolidação!AC25+Consolidação!AF25,Consolidação!$N$4,IF(X22+AE22+AL22+AS22+AZ22+BG22+BN22+BU22+CB22+CI22+CP22+CW22+DD22+DK22&lt;=Consolidação!Z25+Consolidação!AC25+Consolidação!AF25+Consolidação!AI25,Consolidação!$Q$4,IF(X22+AE22+AL22+AS22+AZ22+BG22+BN22+BU22+CB22+CI22+CP22+CW22+DD22+DK22&lt;=Consolidação!Z25+Consolidação!AC25+Consolidação!AF25+Consolidação!AI25+Consolidação!AL25,Consolidação!$T$4,IF(X22+AE22+AL22+AS22+AZ22+BG22+BN22+BU22+CB22+CI22+CP22+CW22+DD22+DK22&lt;=Consolidação!Z25+Consolidação!AC25+Consolidação!AF25+Consolidação!AI25+Consolidação!AL25+Consolidação!AO25,Consolidação!$W$4,IF(X22+AE22+AL22+AS22+AZ22+BG22+BN22+BU22+CB22+CI22+CP22+CW22+DD22+DK22&lt;=Consolidação!Z25+Consolidação!AC25+Consolidação!AF25+Consolidação!AI25+Consolidação!AL25+Consolidação!AO25+Consolidação!AR25,Consolidação!$Z$4,IF(X22+AE22+AL22+AS22+AZ22+BG22+BN22+BU22+CB22+CI22+CP22+CW22+DD22+DK22&lt;=Consolidação!Z25+Consolidação!AC25+Consolidação!AF25+Consolidação!AI25+Consolidação!AL25+Consolidação!AO25+Consolidação!AR25+Consolidação!AU25,Consolidação!$AC$4,IF(X22+AE22+AL22+AS22+AZ22+BG22+BN22+BU22+CB22+CI22+CP22+CW22+DD22+DK22&lt;=Consolidação!Z25+Consolidação!AC25+Consolidação!AF25+Consolidação!AI25+Consolidação!AL25+Consolidação!AO25+Consolidação!AR25+Consolidação!AU25+Consolidação!AX25,Consolidação!$AF$4,IF(X22+AE22+AL22+AS22+AZ22+BG22+BN22+BU22+CB22+CI22+CP22+CW22+DD22+DK22&lt;=Consolidação!Z25+Consolidação!AC25+Consolidação!AF25+Consolidação!AI25+Consolidação!AL25+Consolidação!AO25+Consolidação!AR25+Consolidação!AU25+Consolidação!AX25+Consolidação!#REF!,Consolidação!$AI$4,IF(X22+AE22+AL22+AS22+AZ22+BG22+BN22+BU22+CB22+CI22+CP22+CW22+DD22+DK22&lt;=Consolidação!Z25+Consolidação!AC25+Consolidação!AF25+Consolidação!AI25+Consolidação!AL25+Consolidação!AO25+Consolidação!AR25+Consolidação!AU25+Consolidação!AX25+Consolidação!#REF!+Consolidação!BC25,Consolidação!$AL$4,IF(X22+AE22+AL22+AS22+AZ22+BG22+BN22+BU22+CB22+CI22+CP22+CW22+DD22+DK22&lt;=Consolidação!Z25+Consolidação!AC25+Consolidação!AF25+Consolidação!AI25+Consolidação!AL25+Consolidação!AO25+Consolidação!AR25+Consolidação!AU25+Consolidação!AX25+Consolidação!#REF!+Consolidação!BC25+Consolidação!BF25,Consolidação!$AO$4,IF(X22+AE22+AL22+AS22+AZ22+BG22+BN22+BU22+CB22+CI22+CP22+CW22+DD22+DK22&lt;=Consolidação!Z25+Consolidação!AC25+Consolidação!AF25+Consolidação!AI25+Consolidação!AL25+Consolidação!AO25+Consolidação!AR25+Consolidação!AU25+Consolidação!AX25+Consolidação!#REF!+Consolidação!BC25+Consolidação!BF25+Consolidação!BI25,Consolidação!$AR$4,IF(X22+AE22+AL22+AS22+AZ22+BG22+BN22+BU22+CB22+CI22+CP22+CW22+DD22+DK22&lt;=Consolidação!Z25+Consolidação!AC25+Consolidação!AF25+Consolidação!AI25+Consolidação!AL25+Consolidação!AO25+Consolidação!AR25+Consolidação!AU25+Consolidação!AX25+Consolidação!#REF!+Consolidação!BC25+Consolidação!BF25+Consolidação!BI25+Consolidação!BL25,Consolidação!$AU$4,IF(AND((Consolidação!Z25+Consolidação!AC25+Consolidação!AF25+Consolidação!AI25+Consolidação!AL25+Consolidação!AO25+Consolidação!AR25+Consolidação!AU25+Consolidação!AX25+Consolidação!#REF!+Consolidação!BC25+Consolidação!BF25+Consolidação!BI25+Consolidação!BL25)&gt;0,X22+AE22+AL22+AS22+AZ22+BG22+BN22+BU22+CB22+CI22+CP22+CW22+DD22&lt;Consolidação!Z25+Consolidação!AC25+Consolidação!AF25+Consolidação!AI25+Consolidação!AL25+Consolidação!AO25+Consolidação!AR25+Consolidação!AU25+Consolidação!AX25+Consolidação!#REF!+Consolidação!BC25+Consolidação!BF25+Consolidação!BI25+Consolidação!BL25,X22+AE22+AL22+AS22+AZ22+BG22+BN22+BU22+CB22+CI22+CP22+CW22+DD22+DK22&gt;Consolidação!Z25+Consolidação!AC25+Consolidação!AF25+Consolidação!AI25+Consolidação!AL25+Consolidação!AO25+Consolidação!AR25+Consolidação!AU25+Consolidação!AX25+Consolidação!#REF!+Consolidação!BC25+Consolidação!BF25+Consolidação!BI25+Consolidação!BL25),"CONSUMO PARCIAL","SEM PREVISÃO"))))))))))))))))</f>
        <v/>
      </c>
      <c r="DO22" s="318" t="str">
        <f t="shared" si="41"/>
        <v/>
      </c>
      <c r="DP22" s="270"/>
      <c r="DQ22" s="314"/>
      <c r="DR22" s="315"/>
      <c r="DS22" s="332"/>
      <c r="DT22" s="317" t="str">
        <f>IF(DQ22=0,"",IF(AD22+AK22+AR22+AY22+BF22+BM22+BT22+CA22+CH22+CO22+CV22+DC22+DJ22+DQ22&lt;=Consolidação!AF25,Consolidação!$H$4,IF(AD22+AK22+AR22+AY22+BF22+BM22+BT22+CA22+CH22+CO22+CV22+DC22+DJ22+DQ22&lt;=Consolidação!AF25+Consolidação!AI25,Consolidação!$K$4,IF(AD22+AK22+AR22+AY22+BF22+BM22+BT22+CA22+CH22+CO22+CV22+DC22+DJ22+DQ22&lt;=Consolidação!AF25+Consolidação!AI25+Consolidação!AL25,Consolidação!$N$4,IF(AD22+AK22+AR22+AY22+BF22+BM22+BT22+CA22+CH22+CO22+CV22+DC22+DJ22+DQ22&lt;=Consolidação!AF25+Consolidação!AI25+Consolidação!AL25+Consolidação!AO25,Consolidação!$Q$4,IF(AD22+AK22+AR22+AY22+BF22+BM22+BT22+CA22+CH22+CO22+CV22+DC22+DJ22+DQ22&lt;=Consolidação!AF25+Consolidação!AI25+Consolidação!AL25+Consolidação!AO25+Consolidação!AR25,Consolidação!$T$4,IF(AD22+AK22+AR22+AY22+BF22+BM22+BT22+CA22+CH22+CO22+CV22+DC22+DJ22+DQ22&lt;=Consolidação!AF25+Consolidação!AI25+Consolidação!AL25+Consolidação!AO25+Consolidação!AR25+Consolidação!AU25,Consolidação!$W$4,IF(AD22+AK22+AR22+AY22+BF22+BM22+BT22+CA22+CH22+CO22+CV22+DC22+DJ22+DQ22&lt;=Consolidação!AF25+Consolidação!AI25+Consolidação!AL25+Consolidação!AO25+Consolidação!AR25+Consolidação!AU25+Consolidação!AX25,Consolidação!$Z$4,IF(AD22+AK22+AR22+AY22+BF22+BM22+BT22+CA22+CH22+CO22+CV22+DC22+DJ22+DQ22&lt;=Consolidação!AF25+Consolidação!AI25+Consolidação!AL25+Consolidação!AO25+Consolidação!AR25+Consolidação!AU25+Consolidação!AX25+Consolidação!#REF!,Consolidação!$AC$4,IF(AD22+AK22+AR22+AY22+BF22+BM22+BT22+CA22+CH22+CO22+CV22+DC22+DJ22+DQ22&lt;=Consolidação!AF25+Consolidação!AI25+Consolidação!AL25+Consolidação!AO25+Consolidação!AR25+Consolidação!AU25+Consolidação!AX25+Consolidação!#REF!+Consolidação!BC25,Consolidação!$AF$4,IF(AD22+AK22+AR22+AY22+BF22+BM22+BT22+CA22+CH22+CO22+CV22+DC22+DJ22+DQ22&lt;=Consolidação!AF25+Consolidação!AI25+Consolidação!AL25+Consolidação!AO25+Consolidação!AR25+Consolidação!AU25+Consolidação!AX25+Consolidação!#REF!+Consolidação!BC25+Consolidação!BF25,Consolidação!$AI$4,IF(AD22+AK22+AR22+AY22+BF22+BM22+BT22+CA22+CH22+CO22+CV22+DC22+DJ22+DQ22&lt;=Consolidação!AF25+Consolidação!AI25+Consolidação!AL25+Consolidação!AO25+Consolidação!AR25+Consolidação!AU25+Consolidação!AX25+Consolidação!#REF!+Consolidação!BC25+Consolidação!BF25+Consolidação!BI25,Consolidação!$AL$4,IF(AD22+AK22+AR22+AY22+BF22+BM22+BT22+CA22+CH22+CO22+CV22+DC22+DJ22+DQ22&lt;=Consolidação!AF25+Consolidação!AI25+Consolidação!AL25+Consolidação!AO25+Consolidação!AR25+Consolidação!AU25+Consolidação!AX25+Consolidação!#REF!+Consolidação!BC25+Consolidação!BF25+Consolidação!BI25+Consolidação!BL25,Consolidação!$AO$4,IF(AD22+AK22+AR22+AY22+BF22+BM22+BT22+CA22+CH22+CO22+CV22+DC22+DJ22+DQ22&lt;=Consolidação!AF25+Consolidação!AI25+Consolidação!AL25+Consolidação!AO25+Consolidação!AR25+Consolidação!AU25+Consolidação!AX25+Consolidação!#REF!+Consolidação!BC25+Consolidação!BF25+Consolidação!BI25+Consolidação!BL25+Consolidação!BO25,Consolidação!$AR$4,IF(AD22+AK22+AR22+AY22+BF22+BM22+BT22+CA22+CH22+CO22+CV22+DC22+DJ22+DQ22&lt;=Consolidação!AF25+Consolidação!AI25+Consolidação!AL25+Consolidação!AO25+Consolidação!AR25+Consolidação!AU25+Consolidação!AX25+Consolidação!#REF!+Consolidação!BC25+Consolidação!BF25+Consolidação!BI25+Consolidação!BL25+Consolidação!BO25+Consolidação!BR25,Consolidação!$AU$4,IF(AND((Consolidação!AF25+Consolidação!AI25+Consolidação!AL25+Consolidação!AO25+Consolidação!AR25+Consolidação!AU25+Consolidação!AX25+Consolidação!#REF!+Consolidação!BC25+Consolidação!BF25+Consolidação!BI25+Consolidação!BL25+Consolidação!BO25+Consolidação!BR25)&gt;0,AD22+AK22+AR22+AY22+BF22+BM22+BT22+CA22+CH22+CO22+CV22+DC22+DJ22&lt;Consolidação!AF25+Consolidação!AI25+Consolidação!AL25+Consolidação!AO25+Consolidação!AR25+Consolidação!AU25+Consolidação!AX25+Consolidação!#REF!+Consolidação!BC25+Consolidação!BF25+Consolidação!BI25+Consolidação!BL25+Consolidação!BO25+Consolidação!BR25,AD22+AK22+AR22+AY22+BF22+BM22+BT22+CA22+CH22+CO22+CV22+DC22+DJ22+DQ22&gt;Consolidação!AF25+Consolidação!AI25+Consolidação!AL25+Consolidação!AO25+Consolidação!AR25+Consolidação!AU25+Consolidação!AX25+Consolidação!#REF!+Consolidação!BC25+Consolidação!BF25+Consolidação!BI25+Consolidação!BL25+Consolidação!BO25+Consolidação!BR25),"CONSUMO PARCIAL","SEM PREVISÃO"))))))))))))))))</f>
        <v/>
      </c>
      <c r="DU22" s="318" t="str">
        <f t="shared" si="42"/>
        <v/>
      </c>
      <c r="DV22" s="270"/>
      <c r="DW22" s="314"/>
      <c r="DX22" s="315"/>
      <c r="DY22" s="332"/>
      <c r="DZ22" s="317" t="str">
        <f>IF(DW22=0,"",IF(AJ22+AQ22+AX22+BE22+BL22+BS22+BZ22+CG22+CN22+CU22+DB22+DI22+DP22+DW22&lt;=Consolidação!AL25,Consolidação!$H$4,IF(AJ22+AQ22+AX22+BE22+BL22+BS22+BZ22+CG22+CN22+CU22+DB22+DI22+DP22+DW22&lt;=Consolidação!AL25+Consolidação!AO25,Consolidação!$K$4,IF(AJ22+AQ22+AX22+BE22+BL22+BS22+BZ22+CG22+CN22+CU22+DB22+DI22+DP22+DW22&lt;=Consolidação!AL25+Consolidação!AO25+Consolidação!AR25,Consolidação!$N$4,IF(AJ22+AQ22+AX22+BE22+BL22+BS22+BZ22+CG22+CN22+CU22+DB22+DI22+DP22+DW22&lt;=Consolidação!AL25+Consolidação!AO25+Consolidação!AR25+Consolidação!AU25,Consolidação!$Q$4,IF(AJ22+AQ22+AX22+BE22+BL22+BS22+BZ22+CG22+CN22+CU22+DB22+DI22+DP22+DW22&lt;=Consolidação!AL25+Consolidação!AO25+Consolidação!AR25+Consolidação!AU25+Consolidação!AX25,Consolidação!$T$4,IF(AJ22+AQ22+AX22+BE22+BL22+BS22+BZ22+CG22+CN22+CU22+DB22+DI22+DP22+DW22&lt;=Consolidação!AL25+Consolidação!AO25+Consolidação!AR25+Consolidação!AU25+Consolidação!AX25+Consolidação!#REF!,Consolidação!$W$4,IF(AJ22+AQ22+AX22+BE22+BL22+BS22+BZ22+CG22+CN22+CU22+DB22+DI22+DP22+DW22&lt;=Consolidação!AL25+Consolidação!AO25+Consolidação!AR25+Consolidação!AU25+Consolidação!AX25+Consolidação!#REF!+Consolidação!BC25,Consolidação!$Z$4,IF(AJ22+AQ22+AX22+BE22+BL22+BS22+BZ22+CG22+CN22+CU22+DB22+DI22+DP22+DW22&lt;=Consolidação!AL25+Consolidação!AO25+Consolidação!AR25+Consolidação!AU25+Consolidação!AX25+Consolidação!#REF!+Consolidação!BC25+Consolidação!BF25,Consolidação!$AC$4,IF(AJ22+AQ22+AX22+BE22+BL22+BS22+BZ22+CG22+CN22+CU22+DB22+DI22+DP22+DW22&lt;=Consolidação!AL25+Consolidação!AO25+Consolidação!AR25+Consolidação!AU25+Consolidação!AX25+Consolidação!#REF!+Consolidação!BC25+Consolidação!BF25+Consolidação!BI25,Consolidação!$AF$4,IF(AJ22+AQ22+AX22+BE22+BL22+BS22+BZ22+CG22+CN22+CU22+DB22+DI22+DP22+DW22&lt;=Consolidação!AL25+Consolidação!AO25+Consolidação!AR25+Consolidação!AU25+Consolidação!AX25+Consolidação!#REF!+Consolidação!BC25+Consolidação!BF25+Consolidação!BI25+Consolidação!BL25,Consolidação!$AI$4,IF(AJ22+AQ22+AX22+BE22+BL22+BS22+BZ22+CG22+CN22+CU22+DB22+DI22+DP22+DW22&lt;=Consolidação!AL25+Consolidação!AO25+Consolidação!AR25+Consolidação!AU25+Consolidação!AX25+Consolidação!#REF!+Consolidação!BC25+Consolidação!BF25+Consolidação!BI25+Consolidação!BL25+Consolidação!BO25,Consolidação!$AL$4,IF(AJ22+AQ22+AX22+BE22+BL22+BS22+BZ22+CG22+CN22+CU22+DB22+DI22+DP22+DW22&lt;=Consolidação!AL25+Consolidação!AO25+Consolidação!AR25+Consolidação!AU25+Consolidação!AX25+Consolidação!#REF!+Consolidação!BC25+Consolidação!BF25+Consolidação!BI25+Consolidação!BL25+Consolidação!BO25+Consolidação!BR25,Consolidação!$AO$4,IF(AJ22+AQ22+AX22+BE22+BL22+BS22+BZ22+CG22+CN22+CU22+DB22+DI22+DP22+DW22&lt;=Consolidação!AL25+Consolidação!AO25+Consolidação!AR25+Consolidação!AU25+Consolidação!AX25+Consolidação!#REF!+Consolidação!BC25+Consolidação!BF25+Consolidação!BI25+Consolidação!BL25+Consolidação!BO25+Consolidação!BR25+Consolidação!BU25,Consolidação!$AR$4,IF(AJ22+AQ22+AX22+BE22+BL22+BS22+BZ22+CG22+CN22+CU22+DB22+DI22+DP22+DW22&lt;=Consolidação!AL25+Consolidação!AO25+Consolidação!AR25+Consolidação!AU25+Consolidação!AX25+Consolidação!#REF!+Consolidação!BC25+Consolidação!BF25+Consolidação!BI25+Consolidação!BL25+Consolidação!BO25+Consolidação!BR25+Consolidação!BU25+Consolidação!BX25,Consolidação!$AU$4,IF(AND((Consolidação!AL25+Consolidação!AO25+Consolidação!AR25+Consolidação!AU25+Consolidação!AX25+Consolidação!#REF!+Consolidação!BC25+Consolidação!BF25+Consolidação!BI25+Consolidação!BL25+Consolidação!BO25+Consolidação!BR25+Consolidação!BU25+Consolidação!BX25)&gt;0,AJ22+AQ22+AX22+BE22+BL22+BS22+BZ22+CG22+CN22+CU22+DB22+DI22+DP22&lt;Consolidação!AL25+Consolidação!AO25+Consolidação!AR25+Consolidação!AU25+Consolidação!AX25+Consolidação!#REF!+Consolidação!BC25+Consolidação!BF25+Consolidação!BI25+Consolidação!BL25+Consolidação!BO25+Consolidação!BR25+Consolidação!BU25+Consolidação!BX25,AJ22+AQ22+AX22+BE22+BL22+BS22+BZ22+CG22+CN22+CU22+DB22+DI22+DP22+DW22&gt;Consolidação!AL25+Consolidação!AO25+Consolidação!AR25+Consolidação!AU25+Consolidação!AX25+Consolidação!#REF!+Consolidação!BC25+Consolidação!BF25+Consolidação!BI25+Consolidação!BL25+Consolidação!BO25+Consolidação!BR25+Consolidação!BU25+Consolidação!BX25),"CONSUMO PARCIAL","SEM PREVISÃO"))))))))))))))))</f>
        <v/>
      </c>
      <c r="EA22" s="318" t="str">
        <f t="shared" si="43"/>
        <v/>
      </c>
      <c r="EB22" s="270"/>
      <c r="EC22" s="314"/>
      <c r="ED22" s="315"/>
      <c r="EE22" s="332"/>
      <c r="EF22" s="317" t="str">
        <f>IF(EC22=0,"",IF(AP22+AW22+BD22+BK22+BR22+BY22+CF22+CM22+CT22+DA22+DH22+DO22+DV22+EC22&lt;=Consolidação!AR25,Consolidação!$H$4,IF(AP22+AW22+BD22+BK22+BR22+BY22+CF22+CM22+CT22+DA22+DH22+DO22+DV22+EC22&lt;=Consolidação!AR25+Consolidação!AU25,Consolidação!$K$4,IF(AP22+AW22+BD22+BK22+BR22+BY22+CF22+CM22+CT22+DA22+DH22+DO22+DV22+EC22&lt;=Consolidação!AR25+Consolidação!AU25+Consolidação!AX25,Consolidação!$N$4,IF(AP22+AW22+BD22+BK22+BR22+BY22+CF22+CM22+CT22+DA22+DH22+DO22+DV22+EC22&lt;=Consolidação!AR25+Consolidação!AU25+Consolidação!AX25+Consolidação!#REF!,Consolidação!$Q$4,IF(AP22+AW22+BD22+BK22+BR22+BY22+CF22+CM22+CT22+DA22+DH22+DO22+DV22+EC22&lt;=Consolidação!AR25+Consolidação!AU25+Consolidação!AX25+Consolidação!#REF!+Consolidação!BC25,Consolidação!$T$4,IF(AP22+AW22+BD22+BK22+BR22+BY22+CF22+CM22+CT22+DA22+DH22+DO22+DV22+EC22&lt;=Consolidação!AR25+Consolidação!AU25+Consolidação!AX25+Consolidação!#REF!+Consolidação!BC25+Consolidação!BF25,Consolidação!$W$4,IF(AP22+AW22+BD22+BK22+BR22+BY22+CF22+CM22+CT22+DA22+DH22+DO22+DV22+EC22&lt;=Consolidação!AR25+Consolidação!AU25+Consolidação!AX25+Consolidação!#REF!+Consolidação!BC25+Consolidação!BF25+Consolidação!BI25,Consolidação!$Z$4,IF(AP22+AW22+BD22+BK22+BR22+BY22+CF22+CM22+CT22+DA22+DH22+DO22+DV22+EC22&lt;=Consolidação!AR25+Consolidação!AU25+Consolidação!AX25+Consolidação!#REF!+Consolidação!BC25+Consolidação!BF25+Consolidação!BI25+Consolidação!BL25,Consolidação!$AC$4,IF(AP22+AW22+BD22+BK22+BR22+BY22+CF22+CM22+CT22+DA22+DH22+DO22+DV22+EC22&lt;=Consolidação!AR25+Consolidação!AU25+Consolidação!AX25+Consolidação!#REF!+Consolidação!BC25+Consolidação!BF25+Consolidação!BI25+Consolidação!BL25+Consolidação!BO25,Consolidação!$AF$4,IF(AP22+AW22+BD22+BK22+BR22+BY22+CF22+CM22+CT22+DA22+DH22+DO22+DV22+EC22&lt;=Consolidação!AR25+Consolidação!AU25+Consolidação!AX25+Consolidação!#REF!+Consolidação!BC25+Consolidação!BF25+Consolidação!BI25+Consolidação!BL25+Consolidação!BO25+Consolidação!BR25,Consolidação!$AI$4,IF(AP22+AW22+BD22+BK22+BR22+BY22+CF22+CM22+CT22+DA22+DH22+DO22+DV22+EC22&lt;=Consolidação!AR25+Consolidação!AU25+Consolidação!AX25+Consolidação!#REF!+Consolidação!BC25+Consolidação!BF25+Consolidação!BI25+Consolidação!BL25+Consolidação!BO25+Consolidação!BR25+Consolidação!BU25,Consolidação!$AL$4,IF(AP22+AW22+BD22+BK22+BR22+BY22+CF22+CM22+CT22+DA22+DH22+DO22+DV22+EC22&lt;=Consolidação!AR25+Consolidação!AU25+Consolidação!AX25+Consolidação!#REF!+Consolidação!BC25+Consolidação!BF25+Consolidação!BI25+Consolidação!BL25+Consolidação!BO25+Consolidação!BR25+Consolidação!BU25+Consolidação!BX25,Consolidação!$AO$4,IF(AP22+AW22+BD22+BK22+BR22+BY22+CF22+CM22+CT22+DA22+DH22+DO22+DV22+EC22&lt;=Consolidação!AR25+Consolidação!AU25+Consolidação!AX25+Consolidação!#REF!+Consolidação!BC25+Consolidação!BF25+Consolidação!BI25+Consolidação!BL25+Consolidação!BO25+Consolidação!BR25+Consolidação!BU25+Consolidação!BX25+Consolidação!CA25,Consolidação!$AR$4,IF(AP22+AW22+BD22+BK22+BR22+BY22+CF22+CM22+CT22+DA22+DH22+DO22+DV22+EC22&lt;=Consolidação!AR25+Consolidação!AU25+Consolidação!AX25+Consolidação!#REF!+Consolidação!BC25+Consolidação!BF25+Consolidação!BI25+Consolidação!BL25+Consolidação!BO25+Consolidação!BR25+Consolidação!BU25+Consolidação!BX25+Consolidação!CA25+Consolidação!CD25,Consolidação!$AU$4,IF(AND((Consolidação!AR25+Consolidação!AU25+Consolidação!AX25+Consolidação!#REF!+Consolidação!BC25+Consolidação!BF25+Consolidação!BI25+Consolidação!BL25+Consolidação!BO25+Consolidação!BR25+Consolidação!BU25+Consolidação!BX25+Consolidação!CA25+Consolidação!CD25)&gt;0,AP22+AW22+BD22+BK22+BR22+BY22+CF22+CM22+CT22+DA22+DH22+DO22+DV22&lt;Consolidação!AR25+Consolidação!AU25+Consolidação!AX25+Consolidação!#REF!+Consolidação!BC25+Consolidação!BF25+Consolidação!BI25+Consolidação!BL25+Consolidação!BO25+Consolidação!BR25+Consolidação!BU25+Consolidação!BX25+Consolidação!CA25+Consolidação!CD25,AP22+AW22+BD22+BK22+BR22+BY22+CF22+CM22+CT22+DA22+DH22+DO22+DV22+EC22&gt;Consolidação!AR25+Consolidação!AU25+Consolidação!AX25+Consolidação!#REF!+Consolidação!BC25+Consolidação!BF25+Consolidação!BI25+Consolidação!BL25+Consolidação!BO25+Consolidação!BR25+Consolidação!BU25+Consolidação!BX25+Consolidação!CA25+Consolidação!CD25),"CONSUMO PARCIAL","SEM PREVISÃO"))))))))))))))))</f>
        <v/>
      </c>
      <c r="EG22" s="318" t="str">
        <f t="shared" si="44"/>
        <v/>
      </c>
      <c r="EH22" s="270"/>
      <c r="EI22" s="314"/>
      <c r="EJ22" s="315"/>
      <c r="EK22" s="332"/>
      <c r="EL22" s="317" t="str">
        <f>IF(EI22=0,"",IF(AV22+BC22+BJ22+BQ22+BX22+CE22+CL22+CS22+CZ22+DG22+DN22+DU22+EB22+EI22&lt;=Consolidação!AX25,Consolidação!$H$4,IF(AV22+BC22+BJ22+BQ22+BX22+CE22+CL22+CS22+CZ22+DG22+DN22+DU22+EB22+EI22&lt;=Consolidação!AX25+Consolidação!#REF!,Consolidação!$K$4,IF(AV22+BC22+BJ22+BQ22+BX22+CE22+CL22+CS22+CZ22+DG22+DN22+DU22+EB22+EI22&lt;=Consolidação!AX25+Consolidação!#REF!+Consolidação!BC25,Consolidação!$N$4,IF(AV22+BC22+BJ22+BQ22+BX22+CE22+CL22+CS22+CZ22+DG22+DN22+DU22+EB22+EI22&lt;=Consolidação!AX25+Consolidação!#REF!+Consolidação!BC25+Consolidação!BF25,Consolidação!$Q$4,IF(AV22+BC22+BJ22+BQ22+BX22+CE22+CL22+CS22+CZ22+DG22+DN22+DU22+EB22+EI22&lt;=Consolidação!AX25+Consolidação!#REF!+Consolidação!BC25+Consolidação!BF25+Consolidação!BI25,Consolidação!$T$4,IF(AV22+BC22+BJ22+BQ22+BX22+CE22+CL22+CS22+CZ22+DG22+DN22+DU22+EB22+EI22&lt;=Consolidação!AX25+Consolidação!#REF!+Consolidação!BC25+Consolidação!BF25+Consolidação!BI25+Consolidação!BL25,Consolidação!$W$4,IF(AV22+BC22+BJ22+BQ22+BX22+CE22+CL22+CS22+CZ22+DG22+DN22+DU22+EB22+EI22&lt;=Consolidação!AX25+Consolidação!#REF!+Consolidação!BC25+Consolidação!BF25+Consolidação!BI25+Consolidação!BL25+Consolidação!BO25,Consolidação!$Z$4,IF(AV22+BC22+BJ22+BQ22+BX22+CE22+CL22+CS22+CZ22+DG22+DN22+DU22+EB22+EI22&lt;=Consolidação!AX25+Consolidação!#REF!+Consolidação!BC25+Consolidação!BF25+Consolidação!BI25+Consolidação!BL25+Consolidação!BO25+Consolidação!BR25,Consolidação!$AC$4,IF(AV22+BC22+BJ22+BQ22+BX22+CE22+CL22+CS22+CZ22+DG22+DN22+DU22+EB22+EI22&lt;=Consolidação!AX25+Consolidação!#REF!+Consolidação!BC25+Consolidação!BF25+Consolidação!BI25+Consolidação!BL25+Consolidação!BO25+Consolidação!BR25+Consolidação!BU25,Consolidação!$AF$4,IF(AV22+BC22+BJ22+BQ22+BX22+CE22+CL22+CS22+CZ22+DG22+DN22+DU22+EB22+EI22&lt;=Consolidação!AX25+Consolidação!#REF!+Consolidação!BC25+Consolidação!BF25+Consolidação!BI25+Consolidação!BL25+Consolidação!BO25+Consolidação!BR25+Consolidação!BU25+Consolidação!BX25,Consolidação!$AI$4,IF(AV22+BC22+BJ22+BQ22+BX22+CE22+CL22+CS22+CZ22+DG22+DN22+DU22+EB22+EI22&lt;=Consolidação!AX25+Consolidação!#REF!+Consolidação!BC25+Consolidação!BF25+Consolidação!BI25+Consolidação!BL25+Consolidação!BO25+Consolidação!BR25+Consolidação!BU25+Consolidação!BX25+Consolidação!CA25,Consolidação!$AL$4,IF(AV22+BC22+BJ22+BQ22+BX22+CE22+CL22+CS22+CZ22+DG22+DN22+DU22+EB22+EI22&lt;=Consolidação!AX25+Consolidação!#REF!+Consolidação!BC25+Consolidação!BF25+Consolidação!BI25+Consolidação!BL25+Consolidação!BO25+Consolidação!BR25+Consolidação!BU25+Consolidação!BX25+Consolidação!CA25+Consolidação!CD25,Consolidação!$AO$4,IF(AV22+BC22+BJ22+BQ22+BX22+CE22+CL22+CS22+CZ22+DG22+DN22+DU22+EB22+EI22&lt;=Consolidação!AX25+Consolidação!#REF!+Consolidação!BC25+Consolidação!BF25+Consolidação!BI25+Consolidação!BL25+Consolidação!BO25+Consolidação!BR25+Consolidação!BU25+Consolidação!BX25+Consolidação!CA25+Consolidação!CD25+Consolidação!CG25,Consolidação!$AR$4,IF(AV22+BC22+BJ22+BQ22+BX22+CE22+CL22+CS22+CZ22+DG22+DN22+DU22+EB22+EI22&lt;=Consolidação!AX25+Consolidação!#REF!+Consolidação!BC25+Consolidação!BF25+Consolidação!BI25+Consolidação!BL25+Consolidação!BO25+Consolidação!BR25+Consolidação!BU25+Consolidação!BX25+Consolidação!CA25+Consolidação!CD25+Consolidação!CG25+Consolidação!CJ25,Consolidação!$AU$4,IF(AND((Consolidação!AX25+Consolidação!#REF!+Consolidação!BC25+Consolidação!BF25+Consolidação!BI25+Consolidação!BL25+Consolidação!BO25+Consolidação!BR25+Consolidação!BU25+Consolidação!BX25+Consolidação!CA25+Consolidação!CD25+Consolidação!CG25+Consolidação!CJ25)&gt;0,AV22+BC22+BJ22+BQ22+BX22+CE22+CL22+CS22+CZ22+DG22+DN22+DU22+EB22&lt;Consolidação!AX25+Consolidação!#REF!+Consolidação!BC25+Consolidação!BF25+Consolidação!BI25+Consolidação!BL25+Consolidação!BO25+Consolidação!BR25+Consolidação!BU25+Consolidação!BX25+Consolidação!CA25+Consolidação!CD25+Consolidação!CG25+Consolidação!CJ25,AV22+BC22+BJ22+BQ22+BX22+CE22+CL22+CS22+CZ22+DG22+DN22+DU22+EB22+EI22&gt;Consolidação!AX25+Consolidação!#REF!+Consolidação!BC25+Consolidação!BF25+Consolidação!BI25+Consolidação!BL25+Consolidação!BO25+Consolidação!BR25+Consolidação!BU25+Consolidação!BX25+Consolidação!CA25+Consolidação!CD25+Consolidação!CG25+Consolidação!CJ25),"CONSUMO PARCIAL","SEM PREVISÃO"))))))))))))))))</f>
        <v/>
      </c>
      <c r="EM22" s="318" t="str">
        <f t="shared" si="45"/>
        <v/>
      </c>
      <c r="EN22" s="270"/>
      <c r="EO22" s="314"/>
      <c r="EP22" s="315"/>
      <c r="EQ22" s="332"/>
      <c r="ER22" s="317" t="str">
        <f>IF(EO22=0,"",IF(BB22+BI22+BP22+BW22+CD22+CK22+CR22+CY22+DF22+DM22+DT22+EA22+EH22+EO22&lt;=Consolidação!BC25,Consolidação!$H$4,IF(BB22+BI22+BP22+BW22+CD22+CK22+CR22+CY22+DF22+DM22+DT22+EA22+EH22+EO22&lt;=Consolidação!BC25+Consolidação!BF25,Consolidação!$K$4,IF(BB22+BI22+BP22+BW22+CD22+CK22+CR22+CY22+DF22+DM22+DT22+EA22+EH22+EO22&lt;=Consolidação!BC25+Consolidação!BF25+Consolidação!BI25,Consolidação!$N$4,IF(BB22+BI22+BP22+BW22+CD22+CK22+CR22+CY22+DF22+DM22+DT22+EA22+EH22+EO22&lt;=Consolidação!BC25+Consolidação!BF25+Consolidação!BI25+Consolidação!BL25,Consolidação!$Q$4,IF(BB22+BI22+BP22+BW22+CD22+CK22+CR22+CY22+DF22+DM22+DT22+EA22+EH22+EO22&lt;=Consolidação!BC25+Consolidação!BF25+Consolidação!BI25+Consolidação!BL25+Consolidação!BO25,Consolidação!$T$4,IF(BB22+BI22+BP22+BW22+CD22+CK22+CR22+CY22+DF22+DM22+DT22+EA22+EH22+EO22&lt;=Consolidação!BC25+Consolidação!BF25+Consolidação!BI25+Consolidação!BL25+Consolidação!BO25+Consolidação!BR25,Consolidação!$W$4,IF(BB22+BI22+BP22+BW22+CD22+CK22+CR22+CY22+DF22+DM22+DT22+EA22+EH22+EO22&lt;=Consolidação!BC25+Consolidação!BF25+Consolidação!BI25+Consolidação!BL25+Consolidação!BO25+Consolidação!BR25+Consolidação!BU25,Consolidação!$Z$4,IF(BB22+BI22+BP22+BW22+CD22+CK22+CR22+CY22+DF22+DM22+DT22+EA22+EH22+EO22&lt;=Consolidação!BC25+Consolidação!BF25+Consolidação!BI25+Consolidação!BL25+Consolidação!BO25+Consolidação!BR25+Consolidação!BU25+Consolidação!BX25,Consolidação!$AC$4,IF(BB22+BI22+BP22+BW22+CD22+CK22+CR22+CY22+DF22+DM22+DT22+EA22+EH22+EO22&lt;=Consolidação!BC25+Consolidação!BF25+Consolidação!BI25+Consolidação!BL25+Consolidação!BO25+Consolidação!BR25+Consolidação!BU25+Consolidação!BX25+Consolidação!CA25,Consolidação!$AF$4,IF(BB22+BI22+BP22+BW22+CD22+CK22+CR22+CY22+DF22+DM22+DT22+EA22+EH22+EO22&lt;=Consolidação!BC25+Consolidação!BF25+Consolidação!BI25+Consolidação!BL25+Consolidação!BO25+Consolidação!BR25+Consolidação!BU25+Consolidação!BX25+Consolidação!CA25+Consolidação!CD25,Consolidação!$AI$4,IF(BB22+BI22+BP22+BW22+CD22+CK22+CR22+CY22+DF22+DM22+DT22+EA22+EH22+EO22&lt;=Consolidação!BC25+Consolidação!BF25+Consolidação!BI25+Consolidação!BL25+Consolidação!BO25+Consolidação!BR25+Consolidação!BU25+Consolidação!BX25+Consolidação!CA25+Consolidação!CD25+Consolidação!CG25,Consolidação!$AL$4,IF(BB22+BI22+BP22+BW22+CD22+CK22+CR22+CY22+DF22+DM22+DT22+EA22+EH22+EO22&lt;=Consolidação!BC25+Consolidação!BF25+Consolidação!BI25+Consolidação!BL25+Consolidação!BO25+Consolidação!BR25+Consolidação!BU25+Consolidação!BX25+Consolidação!CA25+Consolidação!CD25+Consolidação!CG25+Consolidação!CJ25,Consolidação!$AO$4,IF(BB22+BI22+BP22+BW22+CD22+CK22+CR22+CY22+DF22+DM22+DT22+EA22+EH22+EO22&lt;=Consolidação!BC25+Consolidação!BF25+Consolidação!BI25+Consolidação!BL25+Consolidação!BO25+Consolidação!BR25+Consolidação!BU25+Consolidação!BX25+Consolidação!CA25+Consolidação!CD25+Consolidação!CG25+Consolidação!CJ25+Consolidação!CM25,Consolidação!$AR$4,IF(BB22+BI22+BP22+BW22+CD22+CK22+CR22+CY22+DF22+DM22+DT22+EA22+EH22+EO22&lt;=Consolidação!BC25+Consolidação!BF25+Consolidação!BI25+Consolidação!BL25+Consolidação!BO25+Consolidação!BR25+Consolidação!BU25+Consolidação!BX25+Consolidação!CA25+Consolidação!CD25+Consolidação!CG25+Consolidação!CJ25+Consolidação!CM25+Consolidação!CP25,Consolidação!$AU$4,IF(AND((Consolidação!BC25+Consolidação!BF25+Consolidação!BI25+Consolidação!BL25+Consolidação!BO25+Consolidação!BR25+Consolidação!BU25+Consolidação!BX25+Consolidação!CA25+Consolidação!CD25+Consolidação!CG25+Consolidação!CJ25+Consolidação!CM25+Consolidação!CP25)&gt;0,BB22+BI22+BP22+BW22+CD22+CK22+CR22+CY22+DF22+DM22+DT22+EA22+EH22&lt;Consolidação!BC25+Consolidação!BF25+Consolidação!BI25+Consolidação!BL25+Consolidação!BO25+Consolidação!BR25+Consolidação!BU25+Consolidação!BX25+Consolidação!CA25+Consolidação!CD25+Consolidação!CG25+Consolidação!CJ25+Consolidação!CM25+Consolidação!CP25,BB22+BI22+BP22+BW22+CD22+CK22+CR22+CY22+DF22+DM22+DT22+EA22+EH22+EO22&gt;Consolidação!BC25+Consolidação!BF25+Consolidação!BI25+Consolidação!BL25+Consolidação!BO25+Consolidação!BR25+Consolidação!BU25+Consolidação!BX25+Consolidação!CA25+Consolidação!CD25+Consolidação!CG25+Consolidação!CJ25+Consolidação!CM25+Consolidação!CP25),"CONSUMO PARCIAL","SEM PREVISÃO"))))))))))))))))</f>
        <v/>
      </c>
      <c r="ES22" s="318" t="str">
        <f t="shared" si="46"/>
        <v/>
      </c>
      <c r="ET22" s="270"/>
      <c r="EU22" s="314"/>
      <c r="EV22" s="315"/>
      <c r="EW22" s="332"/>
      <c r="EX22" s="317" t="str">
        <f>IF(EU22=0,"",IF(BH22+BO22+BV22+CC22+CJ22+CQ22+CX22+DE22+DL22+DS22+DZ22+EG22+EN22+EU22&lt;=Consolidação!BI25,Consolidação!$H$4,IF(BH22+BO22+BV22+CC22+CJ22+CQ22+CX22+DE22+DL22+DS22+DZ22+EG22+EN22+EU22&lt;=Consolidação!BI25+Consolidação!BL25,Consolidação!$K$4,IF(BH22+BO22+BV22+CC22+CJ22+CQ22+CX22+DE22+DL22+DS22+DZ22+EG22+EN22+EU22&lt;=Consolidação!BI25+Consolidação!BL25+Consolidação!BO25,Consolidação!$N$4,IF(BH22+BO22+BV22+CC22+CJ22+CQ22+CX22+DE22+DL22+DS22+DZ22+EG22+EN22+EU22&lt;=Consolidação!BI25+Consolidação!BL25+Consolidação!BO25+Consolidação!BR25,Consolidação!$Q$4,IF(BH22+BO22+BV22+CC22+CJ22+CQ22+CX22+DE22+DL22+DS22+DZ22+EG22+EN22+EU22&lt;=Consolidação!BI25+Consolidação!BL25+Consolidação!BO25+Consolidação!BR25+Consolidação!BU25,Consolidação!$T$4,IF(BH22+BO22+BV22+CC22+CJ22+CQ22+CX22+DE22+DL22+DS22+DZ22+EG22+EN22+EU22&lt;=Consolidação!BI25+Consolidação!BL25+Consolidação!BO25+Consolidação!BR25+Consolidação!BU25+Consolidação!BX25,Consolidação!$W$4,IF(BH22+BO22+BV22+CC22+CJ22+CQ22+CX22+DE22+DL22+DS22+DZ22+EG22+EN22+EU22&lt;=Consolidação!BI25+Consolidação!BL25+Consolidação!BO25+Consolidação!BR25+Consolidação!BU25+Consolidação!BX25+Consolidação!CA25,Consolidação!$Z$4,IF(BH22+BO22+BV22+CC22+CJ22+CQ22+CX22+DE22+DL22+DS22+DZ22+EG22+EN22+EU22&lt;=Consolidação!BI25+Consolidação!BL25+Consolidação!BO25+Consolidação!BR25+Consolidação!BU25+Consolidação!BX25+Consolidação!CA25+Consolidação!CD25,Consolidação!$AC$4,IF(BH22+BO22+BV22+CC22+CJ22+CQ22+CX22+DE22+DL22+DS22+DZ22+EG22+EN22+EU22&lt;=Consolidação!BI25+Consolidação!BL25+Consolidação!BO25+Consolidação!BR25+Consolidação!BU25+Consolidação!BX25+Consolidação!CA25+Consolidação!CD25+Consolidação!CG25,Consolidação!$AF$4,IF(BH22+BO22+BV22+CC22+CJ22+CQ22+CX22+DE22+DL22+DS22+DZ22+EG22+EN22+EU22&lt;=Consolidação!BI25+Consolidação!BL25+Consolidação!BO25+Consolidação!BR25+Consolidação!BU25+Consolidação!BX25+Consolidação!CA25+Consolidação!CD25+Consolidação!CG25+Consolidação!CJ25,Consolidação!$AI$4,IF(BH22+BO22+BV22+CC22+CJ22+CQ22+CX22+DE22+DL22+DS22+DZ22+EG22+EN22+EU22&lt;=Consolidação!BI25+Consolidação!BL25+Consolidação!BO25+Consolidação!BR25+Consolidação!BU25+Consolidação!BX25+Consolidação!CA25+Consolidação!CD25+Consolidação!CG25+Consolidação!CJ25+Consolidação!CM25,Consolidação!$AL$4,IF(BH22+BO22+BV22+CC22+CJ22+CQ22+CX22+DE22+DL22+DS22+DZ22+EG22+EN22+EU22&lt;=Consolidação!BI25+Consolidação!BL25+Consolidação!BO25+Consolidação!BR25+Consolidação!BU25+Consolidação!BX25+Consolidação!CA25+Consolidação!CD25+Consolidação!CG25+Consolidação!CJ25+Consolidação!CM25+Consolidação!CP25,Consolidação!$AO$4,IF(BH22+BO22+BV22+CC22+CJ22+CQ22+CX22+DE22+DL22+DS22+DZ22+EG22+EN22+EU22&lt;=Consolidação!BI25+Consolidação!BL25+Consolidação!BO25+Consolidação!BR25+Consolidação!BU25+Consolidação!BX25+Consolidação!CA25+Consolidação!CD25+Consolidação!CG25+Consolidação!CJ25+Consolidação!CM25+Consolidação!CP25+Consolidação!CS25,Consolidação!$AR$4,IF(BH22+BO22+BV22+CC22+CJ22+CQ22+CX22+DE22+DL22+DS22+DZ22+EG22+EN22+EU22&lt;=Consolidação!BI25+Consolidação!BL25+Consolidação!BO25+Consolidação!BR25+Consolidação!BU25+Consolidação!BX25+Consolidação!CA25+Consolidação!CD25+Consolidação!CG25+Consolidação!CJ25+Consolidação!CM25+Consolidação!CP25+Consolidação!CS25+Consolidação!CV25,Consolidação!$AU$4,IF(AND((Consolidação!BI25+Consolidação!BL25+Consolidação!BO25+Consolidação!BR25+Consolidação!BU25+Consolidação!BX25+Consolidação!CA25+Consolidação!CD25+Consolidação!CG25+Consolidação!CJ25+Consolidação!CM25+Consolidação!CP25+Consolidação!CS25+Consolidação!CV25)&gt;0,BH22+BO22+BV22+CC22+CJ22+CQ22+CX22+DE22+DL22+DS22+DZ22+EG22+EN22&lt;Consolidação!BI25+Consolidação!BL25+Consolidação!BO25+Consolidação!BR25+Consolidação!BU25+Consolidação!BX25+Consolidação!CA25+Consolidação!CD25+Consolidação!CG25+Consolidação!CJ25+Consolidação!CM25+Consolidação!CP25+Consolidação!CS25+Consolidação!CV25,BH22+BO22+BV22+CC22+CJ22+CQ22+CX22+DE22+DL22+DS22+DZ22+EG22+EN22+EU22&gt;Consolidação!BI25+Consolidação!BL25+Consolidação!BO25+Consolidação!BR25+Consolidação!BU25+Consolidação!BX25+Consolidação!CA25+Consolidação!CD25+Consolidação!CG25+Consolidação!CJ25+Consolidação!CM25+Consolidação!CP25+Consolidação!CS25+Consolidação!CV25),"CONSUMO PARCIAL","SEM PREVISÃO"))))))))))))))))</f>
        <v/>
      </c>
      <c r="EY22" s="318" t="str">
        <f t="shared" si="47"/>
        <v/>
      </c>
      <c r="EZ22" s="270"/>
      <c r="FA22" s="314"/>
      <c r="FB22" s="315"/>
      <c r="FC22" s="332"/>
      <c r="FD22" s="317" t="str">
        <f>IF(FA22=0,"",IF(BN22+BU22+CB22+CI22+CP22+CW22+DD22+DK22+DR22+DY22+EF22+EM22+ET22+FA22&lt;=Consolidação!BO25,Consolidação!$H$4,IF(BN22+BU22+CB22+CI22+CP22+CW22+DD22+DK22+DR22+DY22+EF22+EM22+ET22+FA22&lt;=Consolidação!BO25+Consolidação!BR25,Consolidação!$K$4,IF(BN22+BU22+CB22+CI22+CP22+CW22+DD22+DK22+DR22+DY22+EF22+EM22+ET22+FA22&lt;=Consolidação!BO25+Consolidação!BR25+Consolidação!BU25,Consolidação!$N$4,IF(BN22+BU22+CB22+CI22+CP22+CW22+DD22+DK22+DR22+DY22+EF22+EM22+ET22+FA22&lt;=Consolidação!BO25+Consolidação!BR25+Consolidação!BU25+Consolidação!BX25,Consolidação!$Q$4,IF(BN22+BU22+CB22+CI22+CP22+CW22+DD22+DK22+DR22+DY22+EF22+EM22+ET22+FA22&lt;=Consolidação!BO25+Consolidação!BR25+Consolidação!BU25+Consolidação!BX25+Consolidação!CA25,Consolidação!$T$4,IF(BN22+BU22+CB22+CI22+CP22+CW22+DD22+DK22+DR22+DY22+EF22+EM22+ET22+FA22&lt;=Consolidação!BO25+Consolidação!BR25+Consolidação!BU25+Consolidação!BX25+Consolidação!CA25+Consolidação!CD25,Consolidação!$W$4,IF(BN22+BU22+CB22+CI22+CP22+CW22+DD22+DK22+DR22+DY22+EF22+EM22+ET22+FA22&lt;=Consolidação!BO25+Consolidação!BR25+Consolidação!BU25+Consolidação!BX25+Consolidação!CA25+Consolidação!CD25+Consolidação!CG25,Consolidação!$Z$4,IF(BN22+BU22+CB22+CI22+CP22+CW22+DD22+DK22+DR22+DY22+EF22+EM22+ET22+FA22&lt;=Consolidação!BO25+Consolidação!BR25+Consolidação!BU25+Consolidação!BX25+Consolidação!CA25+Consolidação!CD25+Consolidação!CG25+Consolidação!CJ25,Consolidação!$AC$4,IF(BN22+BU22+CB22+CI22+CP22+CW22+DD22+DK22+DR22+DY22+EF22+EM22+ET22+FA22&lt;=Consolidação!BO25+Consolidação!BR25+Consolidação!BU25+Consolidação!BX25+Consolidação!CA25+Consolidação!CD25+Consolidação!CG25+Consolidação!CJ25+Consolidação!CM25,Consolidação!$AF$4,IF(BN22+BU22+CB22+CI22+CP22+CW22+DD22+DK22+DR22+DY22+EF22+EM22+ET22+FA22&lt;=Consolidação!BO25+Consolidação!BR25+Consolidação!BU25+Consolidação!BX25+Consolidação!CA25+Consolidação!CD25+Consolidação!CG25+Consolidação!CJ25+Consolidação!CM25+Consolidação!CP25,Consolidação!$AI$4,IF(BN22+BU22+CB22+CI22+CP22+CW22+DD22+DK22+DR22+DY22+EF22+EM22+ET22+FA22&lt;=Consolidação!BO25+Consolidação!BR25+Consolidação!BU25+Consolidação!BX25+Consolidação!CA25+Consolidação!CD25+Consolidação!CG25+Consolidação!CJ25+Consolidação!CM25+Consolidação!CP25+Consolidação!CS25,Consolidação!$AL$4,IF(BN22+BU22+CB22+CI22+CP22+CW22+DD22+DK22+DR22+DY22+EF22+EM22+ET22+FA22&lt;=Consolidação!BO25+Consolidação!BR25+Consolidação!BU25+Consolidação!BX25+Consolidação!CA25+Consolidação!CD25+Consolidação!CG25+Consolidação!CJ25+Consolidação!CM25+Consolidação!CP25+Consolidação!CS25+Consolidação!CV25,Consolidação!$AO$4,IF(BN22+BU22+CB22+CI22+CP22+CW22+DD22+DK22+DR22+DY22+EF22+EM22+ET22+FA22&lt;=Consolidação!BO25+Consolidação!BR25+Consolidação!BU25+Consolidação!BX25+Consolidação!CA25+Consolidação!CD25+Consolidação!CG25+Consolidação!CJ25+Consolidação!CM25+Consolidação!CP25+Consolidação!CS25+Consolidação!CV25+Consolidação!CY25,Consolidação!$AR$4,IF(BN22+BU22+CB22+CI22+CP22+CW22+DD22+DK22+DR22+DY22+EF22+EM22+ET22+FA22&lt;=Consolidação!BO25+Consolidação!BR25+Consolidação!BU25+Consolidação!BX25+Consolidação!CA25+Consolidação!CD25+Consolidação!CG25+Consolidação!CJ25+Consolidação!CM25+Consolidação!CP25+Consolidação!CS25+Consolidação!CV25+Consolidação!CY25+Consolidação!DB25,Consolidação!$AU$4,IF(AND((Consolidação!BO25+Consolidação!BR25+Consolidação!BU25+Consolidação!BX25+Consolidação!CA25+Consolidação!CD25+Consolidação!CG25+Consolidação!CJ25+Consolidação!CM25+Consolidação!CP25+Consolidação!CS25+Consolidação!CV25+Consolidação!CY25+Consolidação!DB25)&gt;0,BN22+BU22+CB22+CI22+CP22+CW22+DD22+DK22+DR22+DY22+EF22+EM22+ET22&lt;Consolidação!BO25+Consolidação!BR25+Consolidação!BU25+Consolidação!BX25+Consolidação!CA25+Consolidação!CD25+Consolidação!CG25+Consolidação!CJ25+Consolidação!CM25+Consolidação!CP25+Consolidação!CS25+Consolidação!CV25+Consolidação!CY25+Consolidação!DB25,BN22+BU22+CB22+CI22+CP22+CW22+DD22+DK22+DR22+DY22+EF22+EM22+ET22+FA22&gt;Consolidação!BO25+Consolidação!BR25+Consolidação!BU25+Consolidação!BX25+Consolidação!CA25+Consolidação!CD25+Consolidação!CG25+Consolidação!CJ25+Consolidação!CM25+Consolidação!CP25+Consolidação!CS25+Consolidação!CV25+Consolidação!CY25+Consolidação!DB25),"CONSUMO PARCIAL","SEM PREVISÃO"))))))))))))))))</f>
        <v/>
      </c>
      <c r="FE22" s="318" t="str">
        <f t="shared" si="48"/>
        <v/>
      </c>
      <c r="FF22" s="270"/>
      <c r="FG22" s="314"/>
      <c r="FH22" s="315"/>
      <c r="FI22" s="332"/>
      <c r="FJ22" s="317" t="str">
        <f>IF(FG22=0,"",IF(BT22+CA22+CH22+CO22+CV22+DC22+DJ22+DQ22+DX22+EE22+EL22+ES22+EZ22+FG22&lt;=Consolidação!BU25,Consolidação!$H$4,IF(BT22+CA22+CH22+CO22+CV22+DC22+DJ22+DQ22+DX22+EE22+EL22+ES22+EZ22+FG22&lt;=Consolidação!BU25+Consolidação!BX25,Consolidação!$K$4,IF(BT22+CA22+CH22+CO22+CV22+DC22+DJ22+DQ22+DX22+EE22+EL22+ES22+EZ22+FG22&lt;=Consolidação!BU25+Consolidação!BX25+Consolidação!CA25,Consolidação!$N$4,IF(BT22+CA22+CH22+CO22+CV22+DC22+DJ22+DQ22+DX22+EE22+EL22+ES22+EZ22+FG22&lt;=Consolidação!BU25+Consolidação!BX25+Consolidação!CA25+Consolidação!CD25,Consolidação!$Q$4,IF(BT22+CA22+CH22+CO22+CV22+DC22+DJ22+DQ22+DX22+EE22+EL22+ES22+EZ22+FG22&lt;=Consolidação!BU25+Consolidação!BX25+Consolidação!CA25+Consolidação!CD25+Consolidação!CG25,Consolidação!$T$4,IF(BT22+CA22+CH22+CO22+CV22+DC22+DJ22+DQ22+DX22+EE22+EL22+ES22+EZ22+FG22&lt;=Consolidação!BU25+Consolidação!BX25+Consolidação!CA25+Consolidação!CD25+Consolidação!CG25+Consolidação!CJ25,Consolidação!$W$4,IF(BT22+CA22+CH22+CO22+CV22+DC22+DJ22+DQ22+DX22+EE22+EL22+ES22+EZ22+FG22&lt;=Consolidação!BU25+Consolidação!BX25+Consolidação!CA25+Consolidação!CD25+Consolidação!CG25+Consolidação!CJ25+Consolidação!CM25,Consolidação!$Z$4,IF(BT22+CA22+CH22+CO22+CV22+DC22+DJ22+DQ22+DX22+EE22+EL22+ES22+EZ22+FG22&lt;=Consolidação!BU25+Consolidação!BX25+Consolidação!CA25+Consolidação!CD25+Consolidação!CG25+Consolidação!CJ25+Consolidação!CM25+Consolidação!CP25,Consolidação!$AC$4,IF(BT22+CA22+CH22+CO22+CV22+DC22+DJ22+DQ22+DX22+EE22+EL22+ES22+EZ22+FG22&lt;=Consolidação!BU25+Consolidação!BX25+Consolidação!CA25+Consolidação!CD25+Consolidação!CG25+Consolidação!CJ25+Consolidação!CM25+Consolidação!CP25+Consolidação!CS25,Consolidação!$AF$4,IF(BT22+CA22+CH22+CO22+CV22+DC22+DJ22+DQ22+DX22+EE22+EL22+ES22+EZ22+FG22&lt;=Consolidação!BU25+Consolidação!BX25+Consolidação!CA25+Consolidação!CD25+Consolidação!CG25+Consolidação!CJ25+Consolidação!CM25+Consolidação!CP25+Consolidação!CS25+Consolidação!CV25,Consolidação!$AI$4,IF(BT22+CA22+CH22+CO22+CV22+DC22+DJ22+DQ22+DX22+EE22+EL22+ES22+EZ22+FG22&lt;=Consolidação!BU25+Consolidação!BX25+Consolidação!CA25+Consolidação!CD25+Consolidação!CG25+Consolidação!CJ25+Consolidação!CM25+Consolidação!CP25+Consolidação!CS25+Consolidação!CV25+Consolidação!CY25,Consolidação!$AL$4,IF(BT22+CA22+CH22+CO22+CV22+DC22+DJ22+DQ22+DX22+EE22+EL22+ES22+EZ22+FG22&lt;=Consolidação!BU25+Consolidação!BX25+Consolidação!CA25+Consolidação!CD25+Consolidação!CG25+Consolidação!CJ25+Consolidação!CM25+Consolidação!CP25+Consolidação!CS25+Consolidação!CV25+Consolidação!CY25+Consolidação!DB25,Consolidação!$AO$4,IF(BT22+CA22+CH22+CO22+CV22+DC22+DJ22+DQ22+DX22+EE22+EL22+ES22+EZ22+FG22&lt;=Consolidação!BU25+Consolidação!BX25+Consolidação!CA25+Consolidação!CD25+Consolidação!CG25+Consolidação!CJ25+Consolidação!CM25+Consolidação!CP25+Consolidação!CS25+Consolidação!CV25+Consolidação!CY25+Consolidação!DB25+Consolidação!DE25,Consolidação!$AR$4,IF(BT22+CA22+CH22+CO22+CV22+DC22+DJ22+DQ22+DX22+EE22+EL22+ES22+EZ22+FG22&lt;=Consolidação!BU25+Consolidação!BX25+Consolidação!CA25+Consolidação!CD25+Consolidação!CG25+Consolidação!CJ25+Consolidação!CM25+Consolidação!CP25+Consolidação!CS25+Consolidação!CV25+Consolidação!CY25+Consolidação!DB25+Consolidação!DE25+Consolidação!DH25,Consolidação!$AU$4,IF(AND((Consolidação!BU25+Consolidação!BX25+Consolidação!CA25+Consolidação!CD25+Consolidação!CG25+Consolidação!CJ25+Consolidação!CM25+Consolidação!CP25+Consolidação!CS25+Consolidação!CV25+Consolidação!CY25+Consolidação!DB25+Consolidação!DE25+Consolidação!DH25)&gt;0,BT22+CA22+CH22+CO22+CV22+DC22+DJ22+DQ22+DX22+EE22+EL22+ES22+EZ22&lt;Consolidação!BU25+Consolidação!BX25+Consolidação!CA25+Consolidação!CD25+Consolidação!CG25+Consolidação!CJ25+Consolidação!CM25+Consolidação!CP25+Consolidação!CS25+Consolidação!CV25+Consolidação!CY25+Consolidação!DB25+Consolidação!DE25+Consolidação!DH25,BT22+CA22+CH22+CO22+CV22+DC22+DJ22+DQ22+DX22+EE22+EL22+ES22+EZ22+FG22&gt;Consolidação!BU25+Consolidação!BX25+Consolidação!CA25+Consolidação!CD25+Consolidação!CG25+Consolidação!CJ25+Consolidação!CM25+Consolidação!CP25+Consolidação!CS25+Consolidação!CV25+Consolidação!CY25+Consolidação!DB25+Consolidação!DE25+Consolidação!DH25),"CONSUMO PARCIAL","SEM PREVISÃO"))))))))))))))))</f>
        <v/>
      </c>
      <c r="FK22" s="540" t="str">
        <f t="shared" si="49"/>
        <v/>
      </c>
      <c r="FL22" s="569"/>
      <c r="FM22" s="550"/>
      <c r="FN22" s="550"/>
      <c r="FO22" s="550"/>
      <c r="FP22" s="550"/>
      <c r="FQ22" s="576"/>
      <c r="FR22" s="569"/>
      <c r="FS22" s="550"/>
      <c r="FT22" s="550"/>
      <c r="FU22" s="550"/>
      <c r="FV22" s="550"/>
      <c r="FW22" s="550"/>
      <c r="FX22" s="545" t="str">
        <f>IF((Consolidação!C25+Consolidação!E25)=(F22+M22+T22+AA22+AH22+AO22+AV22+BC22+BJ22+BQ22+BX22+CE22+CL22+CS22),"ATUALIZADO","DESATUALIZADO")</f>
        <v>DESATUALIZADO</v>
      </c>
    </row>
    <row r="23" spans="1:180" x14ac:dyDescent="0.3">
      <c r="A23" s="313">
        <v>2188</v>
      </c>
      <c r="B23" s="634"/>
      <c r="C23" s="324" t="s">
        <v>1</v>
      </c>
      <c r="D23" s="321"/>
      <c r="E23" s="270">
        <v>19403</v>
      </c>
      <c r="F23" s="314">
        <v>1.62</v>
      </c>
      <c r="G23" s="315"/>
      <c r="H23" s="316">
        <v>45861</v>
      </c>
      <c r="I23" s="317">
        <f>IF(F23=0,"",IF(F23&lt;=Consolidação!H26,Consolidação!H$4,IF(F23&lt;=Consolidação!H26+Consolidação!K26,Consolidação!K$4,IF(F23&lt;=Consolidação!H26+Consolidação!K26+Consolidação!N26,Consolidação!N$4,IF(F23&lt;=Consolidação!H26+Consolidação!K26+Consolidação!N26+Consolidação!Q26,Consolidação!Q$4,IF(F23&lt;=Consolidação!H26+Consolidação!K26+Consolidação!N26+Consolidação!Q26+Consolidação!T26,Consolidação!T$4,IF(F23&lt;=Consolidação!H26+Consolidação!K26+Consolidação!N26+Consolidação!Q26+Consolidação!T26+Consolidação!W26,Consolidação!W$4,IF(F23&lt;=Consolidação!H26+Consolidação!K26+Consolidação!N26+Consolidação!Q26+Consolidação!T26+Consolidação!W26+Consolidação!Z26,Consolidação!Z$4,IF(F23&lt;=Consolidação!H26+Consolidação!K26+Consolidação!N26+Consolidação!Q26+Consolidação!T26+Consolidação!W26+Consolidação!Z26+Consolidação!AC26,Consolidação!AC$4,IF(F23&lt;=Consolidação!H26+Consolidação!K26+Consolidação!N26+Consolidação!Q26+Consolidação!T26+Consolidação!W26+Consolidação!Z26+Consolidação!AC26+Consolidação!AF26,Consolidação!AF$4,IF(F23&lt;=Consolidação!H26+Consolidação!K26+Consolidação!N26+Consolidação!Q26+Consolidação!T26+Consolidação!W26+Consolidação!Z26+Consolidação!AC26+Consolidação!AF26+Consolidação!AI26,Consolidação!AI$4,IF(F23&lt;=Consolidação!H26+Consolidação!K26+Consolidação!N26+Consolidação!Q26+Consolidação!T26+Consolidação!W26+Consolidação!Z26+Consolidação!AC26+Consolidação!AF26+Consolidação!AI26+Consolidação!AL26,Consolidação!AL$4,IF(F23&lt;=Consolidação!H26+Consolidação!K26+Consolidação!N26+Consolidação!Q26+Consolidação!T26+Consolidação!W26+Consolidação!Z26+Consolidação!AC26+Consolidação!AF26+Consolidação!AI26+Consolidação!AL26+Consolidação!AO26,Consolidação!AO$4,IF(F23&lt;=Consolidação!H26+Consolidação!K26+Consolidação!N26+Consolidação!Q26+Consolidação!T26+Consolidação!W26+Consolidação!Z26+Consolidação!AC26+Consolidação!AF26+Consolidação!AI26+Consolidação!AL26+Consolidação!AO26+Consolidação!AR26,Consolidação!AR$4,IF(F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>45352</v>
      </c>
      <c r="J23" s="318" t="str">
        <f t="shared" si="25"/>
        <v>ü</v>
      </c>
      <c r="K23" s="312"/>
      <c r="L23" s="270">
        <v>19508</v>
      </c>
      <c r="M23" s="314">
        <v>179.55</v>
      </c>
      <c r="N23" s="315"/>
      <c r="O23" s="316">
        <v>46170</v>
      </c>
      <c r="P23" s="317" t="str">
        <f>IF(M23=0,"",IF(F23+M23&lt;=Consolidação!H26,Consolidação!$H$4,IF(F23+M23&lt;=Consolidação!H26+Consolidação!K26,Consolidação!$K$4,IF(F23+M23&lt;=Consolidação!H26+Consolidação!K26+Consolidação!N26,Consolidação!$N$4,IF(F23+M23&lt;=Consolidação!H26+Consolidação!K26+Consolidação!N26+Consolidação!Q26,Consolidação!$Q$4,IF(F23+M23&lt;=Consolidação!H26+Consolidação!K26+Consolidação!N26+Consolidação!Q26+Consolidação!T26,Consolidação!$T$4,IF(F23+M23&lt;=Consolidação!H26+Consolidação!K26+Consolidação!N26+Consolidação!Q26+Consolidação!T26+Consolidação!W26,Consolidação!$W$4,IF(F23+M23&lt;=Consolidação!H26+Consolidação!K26+Consolidação!N26+Consolidação!Q26+Consolidação!T26+Consolidação!W26+Consolidação!Z26,Consolidação!$Z$4,IF(F23+M23&lt;=Consolidação!H26+Consolidação!K26+Consolidação!N26+Consolidação!Q26+Consolidação!T26+Consolidação!W26+Consolidação!Z26+Consolidação!AC26,Consolidação!$AC$4,IF(F23+M23&lt;=Consolidação!H26+Consolidação!K26+Consolidação!N26+Consolidação!Q26+Consolidação!T26+Consolidação!W26+Consolidação!Z26+Consolidação!AC26+Consolidação!AF26,Consolidação!$AF$4,IF(F23+M23&lt;=Consolidação!H26+Consolidação!K26+Consolidação!N26+Consolidação!Q26+Consolidação!T26+Consolidação!W26+Consolidação!Z26+Consolidação!AC26+Consolidação!AF26+Consolidação!AI26,Consolidação!$AI$4,IF(F23+M23&lt;=Consolidação!H26+Consolidação!K26+Consolidação!N26+Consolidação!Q26+Consolidação!T26+Consolidação!W26+Consolidação!Z26+Consolidação!AC26+Consolidação!AF26+Consolidação!AI26+Consolidação!AL26,Consolidação!$AL$4,IF(F23+M23&lt;=Consolidação!H26+Consolidação!K26+Consolidação!N26+Consolidação!Q26+Consolidação!T26+Consolidação!W26+Consolidação!Z26+Consolidação!AC26+Consolidação!AF26+Consolidação!AI26+Consolidação!AL26+Consolidação!AO26,Consolidação!$AO$4,IF(F23+M23&lt;=Consolidação!H26+Consolidação!K26+Consolidação!N26+Consolidação!Q26+Consolidação!T26+Consolidação!W26+Consolidação!Z26+Consolidação!AC26+Consolidação!AF26+Consolidação!AI26+Consolidação!AL26+Consolidação!AO26+Consolidação!AR26,Consolidação!$AR$4,IF(F23+M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>CONSUMO PARCIAL</v>
      </c>
      <c r="Q23" s="318" t="str">
        <f t="shared" si="26"/>
        <v>û</v>
      </c>
      <c r="R23" s="312"/>
      <c r="S23" s="270">
        <v>19546</v>
      </c>
      <c r="T23" s="314">
        <v>120</v>
      </c>
      <c r="U23" s="315"/>
      <c r="V23" s="316">
        <v>46152</v>
      </c>
      <c r="W23" s="317" t="str">
        <f>IF(T23=0,"",IF(F23+M23+T23&lt;=Consolidação!H26,Consolidação!$H$4,IF(F23+M23+T23&lt;=Consolidação!H26+Consolidação!K26,Consolidação!$K$4,IF(F23+M23+T23&lt;=Consolidação!H26+Consolidação!K26+Consolidação!N26,Consolidação!$N$4,IF(F23+M23+T23&lt;=Consolidação!H26+Consolidação!K26+Consolidação!N26+Consolidação!Q26,Consolidação!$Q$4,IF(F23+M23+T23&lt;=Consolidação!H26+Consolidação!K26+Consolidação!N26+Consolidação!Q26+Consolidação!T26,Consolidação!$T$4,IF(F23+M23+T23&lt;=Consolidação!H26+Consolidação!K26+Consolidação!N26+Consolidação!Q26+Consolidação!T26+Consolidação!W26,Consolidação!$W$4,IF(F23+M23+T23&lt;=Consolidação!H26+Consolidação!K26+Consolidação!N26+Consolidação!Q26+Consolidação!T26+Consolidação!W26+Consolidação!Z26,Consolidação!$Z$4,IF(F23+M23+T23&lt;=Consolidação!H26+Consolidação!K26+Consolidação!N26+Consolidação!Q26+Consolidação!T26+Consolidação!W26+Consolidação!Z26+Consolidação!AC26,Consolidação!$AC$4,IF(F23+M23+T23&lt;=Consolidação!H26+Consolidação!K26+Consolidação!N26+Consolidação!Q26+Consolidação!T26+Consolidação!W26+Consolidação!Z26+Consolidação!AC26+Consolidação!AF26,Consolidação!$AF$4,IF(F23+M23+T23&lt;=Consolidação!H26+Consolidação!K26+Consolidação!N26+Consolidação!Q26+Consolidação!T26+Consolidação!W26+Consolidação!Z26+Consolidação!AC26+Consolidação!AF26+Consolidação!AI26,Consolidação!$AI$4,IF(F23+M23+T23&lt;=Consolidação!H26+Consolidação!K26+Consolidação!N26+Consolidação!Q26+Consolidação!T26+Consolidação!W26+Consolidação!Z26+Consolidação!AC26+Consolidação!AF26+Consolidação!AI26+Consolidação!AL26,Consolidação!$AL$4,IF(F23+M23+T23&lt;=Consolidação!H26+Consolidação!K26+Consolidação!N26+Consolidação!Q26+Consolidação!T26+Consolidação!W26+Consolidação!Z26+Consolidação!AC26+Consolidação!AF26+Consolidação!AI26+Consolidação!AL26+Consolidação!AO26,Consolidação!$AO$4,IF(F23+M23+T23&lt;=Consolidação!H26+Consolidação!K26+Consolidação!N26+Consolidação!Q26+Consolidação!T26+Consolidação!W26+Consolidação!Z26+Consolidação!AC26+Consolidação!AF26+Consolidação!AI26+Consolidação!AL26+Consolidação!AO26+Consolidação!AR26,Consolidação!$AR$4,IF(F23+M23+T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+M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+T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>SEM PREVISÃO</v>
      </c>
      <c r="X23" s="318" t="str">
        <f t="shared" si="27"/>
        <v>û</v>
      </c>
      <c r="Y23" s="312"/>
      <c r="Z23" s="270"/>
      <c r="AA23" s="314"/>
      <c r="AB23" s="315"/>
      <c r="AC23" s="316"/>
      <c r="AD23" s="317" t="str">
        <f>IF(AA23=0,"",IF(F23+M23+T23+AA23&lt;=Consolidação!H26,Consolidação!$H$4,IF(F23+M23+T23+AA23&lt;=Consolidação!H26+Consolidação!K26,Consolidação!$K$4,IF(F23+M23+T23+AA23&lt;=Consolidação!H26+Consolidação!K26+Consolidação!N26,Consolidação!$N$4,IF(F23+M23+T23+AA23&lt;=Consolidação!H26+Consolidação!K26+Consolidação!N26+Consolidação!Q26,Consolidação!$Q$4,IF(F23+M23+T23+AA23&lt;=Consolidação!H26+Consolidação!K26+Consolidação!N26+Consolidação!Q26+Consolidação!T26,Consolidação!$T$4,IF(F23+M23+T23+AA23&lt;=Consolidação!H26+Consolidação!K26+Consolidação!N26+Consolidação!Q26+Consolidação!T26+Consolidação!W26,Consolidação!$W$4,IF(F23+M23+T23+AA23&lt;=Consolidação!H26+Consolidação!K26+Consolidação!N26+Consolidação!Q26+Consolidação!T26+Consolidação!W26+Consolidação!Z26,Consolidação!$Z$4,IF(F23+M23+T23+AA23&lt;=Consolidação!H26+Consolidação!K26+Consolidação!N26+Consolidação!Q26+Consolidação!T26+Consolidação!W26+Consolidação!Z26+Consolidação!AC26,Consolidação!$AC$4,IF(F23+M23+T23+AA23&lt;=Consolidação!H26+Consolidação!K26+Consolidação!N26+Consolidação!Q26+Consolidação!T26+Consolidação!W26+Consolidação!Z26+Consolidação!AC26+Consolidação!AF26,Consolidação!$AF$4,IF(F23+M23+T23+AA23&lt;=Consolidação!H26+Consolidação!K26+Consolidação!N26+Consolidação!Q26+Consolidação!T26+Consolidação!W26+Consolidação!Z26+Consolidação!AC26+Consolidação!AF26+Consolidação!AI26,Consolidação!$AI$4,IF(F23+M23+T23+AA23&lt;=Consolidação!H26+Consolidação!K26+Consolidação!N26+Consolidação!Q26+Consolidação!T26+Consolidação!W26+Consolidação!Z26+Consolidação!AC26+Consolidação!AF26+Consolidação!AI26+Consolidação!AL26,Consolidação!$AL$4,IF(F23+M23+T23+AA23&lt;=Consolidação!H26+Consolidação!K26+Consolidação!N26+Consolidação!Q26+Consolidação!T26+Consolidação!W26+Consolidação!Z26+Consolidação!AC26+Consolidação!AF26+Consolidação!AI26+Consolidação!AL26+Consolidação!AO26,Consolidação!$AO$4,IF(F23+M23+T23+AA23&lt;=Consolidação!H26+Consolidação!K26+Consolidação!N26+Consolidação!Q26+Consolidação!T26+Consolidação!W26+Consolidação!Z26+Consolidação!AC26+Consolidação!AF26+Consolidação!AI26+Consolidação!AL26+Consolidação!AO26+Consolidação!AR26,Consolidação!#REF!,IF(F23+M23+T23+AA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+M23+T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+T23+AA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/>
      </c>
      <c r="AE23" s="318" t="str">
        <f t="shared" si="28"/>
        <v/>
      </c>
      <c r="AF23" s="312"/>
      <c r="AG23" s="270"/>
      <c r="AH23" s="314"/>
      <c r="AI23" s="315"/>
      <c r="AJ23" s="316"/>
      <c r="AK23" s="317" t="str">
        <f>IF(AH23=0,"",IF(F23+M23+T23+AA23+AH23&lt;=Consolidação!H26,Consolidação!$H$4,IF(F23+M23+T23+AA23+AH23&lt;=Consolidação!H26+Consolidação!K26,Consolidação!$K$4,IF(F23+M23+T23+AA23+AH23&lt;=Consolidação!H26+Consolidação!K26+Consolidação!N26,Consolidação!$N$4,IF(F23+M23+T23+AA23+AH23&lt;=Consolidação!H26+Consolidação!K26+Consolidação!N26+Consolidação!Q26,Consolidação!$Q$4,IF(F23+M23+T23+AA23+AH23&lt;=Consolidação!H26+Consolidação!K26+Consolidação!N26+Consolidação!Q26+Consolidação!T26,Consolidação!$T$4,IF(F23+M23+T23+AA23+AH23&lt;=Consolidação!H26+Consolidação!K26+Consolidação!N26+Consolidação!Q26+Consolidação!T26+Consolidação!W26,Consolidação!$W$4,IF(F23+M23+T23+AA23+AH23&lt;=Consolidação!H26+Consolidação!K26+Consolidação!N26+Consolidação!Q26+Consolidação!T26+Consolidação!W26+Consolidação!Z26,Consolidação!$Z$4,IF(F23+M23+T23+AA23+AH23&lt;=Consolidação!H26+Consolidação!K26+Consolidação!N26+Consolidação!Q26+Consolidação!T26+Consolidação!W26+Consolidação!Z26+Consolidação!AC26,Consolidação!$AC$4,IF(F23+M23+T23+AA23+AH23&lt;=Consolidação!H26+Consolidação!K26+Consolidação!N26+Consolidação!Q26+Consolidação!T26+Consolidação!W26+Consolidação!Z26+Consolidação!AC26+Consolidação!AF26,Consolidação!$AF$4,IF(F23+M23+T23+AA23+AH23&lt;=Consolidação!H26+Consolidação!K26+Consolidação!N26+Consolidação!Q26+Consolidação!T26+Consolidação!W26+Consolidação!Z26+Consolidação!AC26+Consolidação!AF26+Consolidação!AI26,Consolidação!$AI$4,IF(F23+M23+T23+AA23+AH23&lt;=Consolidação!H26+Consolidação!K26+Consolidação!N26+Consolidação!Q26+Consolidação!T26+Consolidação!W26+Consolidação!Z26+Consolidação!AC26+Consolidação!AF26+Consolidação!AI26+Consolidação!AL26,Consolidação!$AL$4,IF(F23+M23+T23+AA23+AH23&lt;=Consolidação!H26+Consolidação!K26+Consolidação!N26+Consolidação!Q26+Consolidação!T26+Consolidação!W26+Consolidação!Z26+Consolidação!AC26+Consolidação!AF26+Consolidação!AI26+Consolidação!AL26+Consolidação!AO26,Consolidação!$AO$4,IF(F23+M23+T23+AA23+AH23&lt;=Consolidação!H26+Consolidação!K26+Consolidação!N26+Consolidação!Q26+Consolidação!T26+Consolidação!W26+Consolidação!Z26+Consolidação!AC26+Consolidação!AF26+Consolidação!AI26+Consolidação!AL26+Consolidação!AO26+Consolidação!AR26,Consolidação!$AR$4,IF(F23+M23+T23+AA23+AH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+M23+T23+AA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+T23+AA23+AH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/>
      </c>
      <c r="AL23" s="318" t="str">
        <f t="shared" si="29"/>
        <v/>
      </c>
      <c r="AM23" s="312"/>
      <c r="AN23" s="270"/>
      <c r="AO23" s="314"/>
      <c r="AP23" s="315"/>
      <c r="AQ23" s="332"/>
      <c r="AR23" s="317" t="str">
        <f>IF(AO23=0,"",IF(F23+M23+T23+AA23+AH23+AO23&lt;=Consolidação!H26,Consolidação!$H$4,IF(F23+M23+T23+AA23+AH23+AO23&lt;=Consolidação!H26+Consolidação!K26,Consolidação!$K$4,IF(F23+M23+T23+AA23+AH23+AO23&lt;=Consolidação!H26+Consolidação!K26+Consolidação!N26,Consolidação!$N$4,IF(F23+M23+T23+AA23+AH23+AO23&lt;=Consolidação!H26+Consolidação!K26+Consolidação!N26+Consolidação!Q26,Consolidação!$Q$4,IF(F23+M23+T23+AA23+AH23+AO23&lt;=Consolidação!H26+Consolidação!K26+Consolidação!N26+Consolidação!Q26+Consolidação!T26,Consolidação!$T$4,IF(F23+M23+T23+AA23+AH23+AO23&lt;=Consolidação!H26+Consolidação!K26+Consolidação!N26+Consolidação!Q26+Consolidação!T26+Consolidação!W26,Consolidação!$W$4,IF(F23+M23+T23+AA23+AH23+AO23&lt;=Consolidação!H26+Consolidação!K26+Consolidação!N26+Consolidação!Q26+Consolidação!T26+Consolidação!W26+Consolidação!Z26,Consolidação!$Z$4,IF(F23+M23+T23+AA23+AH23+AO23&lt;=Consolidação!H26+Consolidação!K26+Consolidação!N26+Consolidação!Q26+Consolidação!T26+Consolidação!W26+Consolidação!Z26+Consolidação!AC26,Consolidação!$AC$4,IF(F23+M23+T23+AA23+AH23+AO23&lt;=Consolidação!H26+Consolidação!K26+Consolidação!N26+Consolidação!Q26+Consolidação!T26+Consolidação!W26+Consolidação!Z26+Consolidação!AC26+Consolidação!AF26,Consolidação!$AF$4,IF(F23+M23+T23+AA23+AH23+AO23&lt;=Consolidação!H26+Consolidação!K26+Consolidação!N26+Consolidação!Q26+Consolidação!T26+Consolidação!W26+Consolidação!Z26+Consolidação!AC26+Consolidação!AF26+Consolidação!AI26,Consolidação!$AI$4,IF(F23+M23+T23+AA23+AH23+AO23&lt;=Consolidação!H26+Consolidação!K26+Consolidação!N26+Consolidação!Q26+Consolidação!T26+Consolidação!W26+Consolidação!Z26+Consolidação!AC26+Consolidação!AF26+Consolidação!AI26+Consolidação!AL26,Consolidação!$AL$4,IF(F23+M23+T23+AA23+AH23+AO23&lt;=Consolidação!H26+Consolidação!K26+Consolidação!N26+Consolidação!Q26+Consolidação!T26+Consolidação!W26+Consolidação!Z26+Consolidação!AC26+Consolidação!AF26+Consolidação!AI26+Consolidação!AL26+Consolidação!AO26,Consolidação!$AO$4,IF(F23+M23+T23+AA23+AH23+AO23&lt;=Consolidação!H26+Consolidação!K26+Consolidação!N26+Consolidação!Q26+Consolidação!T26+Consolidação!W26+Consolidação!Z26+Consolidação!AC26+Consolidação!AF26+Consolidação!AI26+Consolidação!AL26+Consolidação!AO26+Consolidação!AR26,Consolidação!$AR$4,IF(F23+M23+T23+AA23+AH23+AO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+M23+T23+AA23+AH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+T23+AA23+AH23+AO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/>
      </c>
      <c r="AS23" s="318" t="str">
        <f t="shared" si="30"/>
        <v/>
      </c>
      <c r="AT23" s="312"/>
      <c r="AU23" s="270"/>
      <c r="AV23" s="314"/>
      <c r="AW23" s="315"/>
      <c r="AX23" s="332"/>
      <c r="AY23" s="317" t="str">
        <f>IF(AV23=0,"",IF(F23+M23+T23+AA23+AH23+AO23+AV23&lt;=Consolidação!H26,Consolidação!$H$4,IF(F23+M23+T23+AA23+AH23+AO23+AV23&lt;=Consolidação!H26+Consolidação!K26,Consolidação!$K$4,IF(F23+M23+T23+AA23+AH23+AO23+AV23&lt;=Consolidação!H26+Consolidação!K26+Consolidação!N26,Consolidação!$N$4,IF(F23+M23+T23+AA23+AH23+AO23+AV23&lt;=Consolidação!H26+Consolidação!K26+Consolidação!N26+Consolidação!Q26,Consolidação!$Q$4,IF(F23+M23+T23+AA23+AH23+AO23+AV23&lt;=Consolidação!H26+Consolidação!K26+Consolidação!N26+Consolidação!Q26+Consolidação!T26,Consolidação!$T$4,IF(F23+M23+T23+AA23+AH23+AO23+AV23&lt;=Consolidação!H26+Consolidação!K26+Consolidação!N26+Consolidação!Q26+Consolidação!T26+Consolidação!W26,Consolidação!$W$4,IF(F23+M23+T23+AA23+AH23+AO23+AV23&lt;=Consolidação!H26+Consolidação!K26+Consolidação!N26+Consolidação!Q26+Consolidação!T26+Consolidação!W26+Consolidação!Z26,Consolidação!$Z$4,IF(F23+M23+T23+AA23+AH23+AO23+AV23&lt;=Consolidação!H26+Consolidação!K26+Consolidação!N26+Consolidação!Q26+Consolidação!T26+Consolidação!W26+Consolidação!Z26+Consolidação!AC26,Consolidação!$AC$4,IF(F23+M23+T23+AA23+AH23+AO23+AV23&lt;=Consolidação!H26+Consolidação!K26+Consolidação!N26+Consolidação!Q26+Consolidação!T26+Consolidação!W26+Consolidação!Z26+Consolidação!AC26+Consolidação!AF26,Consolidação!$AF$4,IF(F23+M23+T23+AA23+AH23+AO23+AV23&lt;=Consolidação!H26+Consolidação!K26+Consolidação!N26+Consolidação!Q26+Consolidação!T26+Consolidação!W26+Consolidação!Z26+Consolidação!AC26+Consolidação!AF26+Consolidação!AI26,Consolidação!$AI$4,IF(F23+M23+T23+AA23+AH23+AO23+AV23&lt;=Consolidação!H26+Consolidação!K26+Consolidação!N26+Consolidação!Q26+Consolidação!T26+Consolidação!W26+Consolidação!Z26+Consolidação!AC26+Consolidação!AF26+Consolidação!AI26+Consolidação!AL26,Consolidação!$AL$4,IF(F23+M23+T23+AA23+AH23+AO23+AV23&lt;=Consolidação!H26+Consolidação!K26+Consolidação!N26+Consolidação!Q26+Consolidação!T26+Consolidação!W26+Consolidação!Z26+Consolidação!AC26+Consolidação!AF26+Consolidação!AI26+Consolidação!AL26+Consolidação!AO26,Consolidação!$AO$4,IF(F23+M23+T23+AA23+AH23+AO23+AV23&lt;=Consolidação!H26+Consolidação!K26+Consolidação!N26+Consolidação!Q26+Consolidação!T26+Consolidação!W26+Consolidação!Z26+Consolidação!AC26+Consolidação!AF26+Consolidação!AI26+Consolidação!AL26+Consolidação!AO26+Consolidação!AR26,Consolidação!$AR$4,IF(F23+M23+T23+AA23+AH23+AO23+AV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+M23+T23+AA23+AH23+AO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+T23+AA23+AH23+AO23+AV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/>
      </c>
      <c r="AZ23" s="318" t="str">
        <f t="shared" si="31"/>
        <v/>
      </c>
      <c r="BA23" s="312"/>
      <c r="BB23" s="270"/>
      <c r="BC23" s="314"/>
      <c r="BD23" s="315"/>
      <c r="BE23" s="332"/>
      <c r="BF23" s="317" t="str">
        <f>IF(BC23=0,"",IF(F23+M23+T23+AA23+AH23+AO23+AV23+BC23&lt;=Consolidação!H26,Consolidação!$H$4,IF(F23+M23+T23+AA23+AH23+AO23+AV23+BC23&lt;=Consolidação!H26+Consolidação!K26,Consolidação!$K$4,IF(F23+M23+T23+AA23+AH23+AO23+AV23+BC23&lt;=Consolidação!H26+Consolidação!K26+Consolidação!N26,Consolidação!$N$4,IF(F23+M23+T23+AA23+AH23+AO23+AV23+BC23&lt;=Consolidação!H26+Consolidação!K26+Consolidação!N26+Consolidação!Q26,Consolidação!$Q$4,IF(F23+M23+T23+AA23+AH23+AO23+AV23+BC23&lt;=Consolidação!H26+Consolidação!K26+Consolidação!N26+Consolidação!Q26+Consolidação!T26,Consolidação!$T$4,IF(F23+M23+T23+AA23+AH23+AO23+AV23+BC23&lt;=Consolidação!H26+Consolidação!K26+Consolidação!N26+Consolidação!Q26+Consolidação!T26+Consolidação!W26,Consolidação!$W$4,IF(F23+M23+T23+AA23+AH23+AO23+AV23+BC23&lt;=Consolidação!H26+Consolidação!K26+Consolidação!N26+Consolidação!Q26+Consolidação!T26+Consolidação!W26+Consolidação!Z26,Consolidação!$Z$4,IF(F23+M23+T23+AA23+AH23+AO23+AV23+BC23&lt;=Consolidação!H26+Consolidação!K26+Consolidação!N26+Consolidação!Q26+Consolidação!T26+Consolidação!W26+Consolidação!Z26+Consolidação!AC26,Consolidação!$AC$4,IF(F23+M23+T23+AA23+AH23+AO23+AV23+BC23&lt;=Consolidação!H26+Consolidação!K26+Consolidação!N26+Consolidação!Q26+Consolidação!T26+Consolidação!W26+Consolidação!Z26+Consolidação!AC26+Consolidação!AF26,Consolidação!$AF$4,IF(F23+M23+T23+AA23+AH23+AO23+AV23+BC23&lt;=Consolidação!H26+Consolidação!K26+Consolidação!N26+Consolidação!Q26+Consolidação!T26+Consolidação!W26+Consolidação!Z26+Consolidação!AC26+Consolidação!AF26+Consolidação!AI26,Consolidação!$AI$4,IF(F23+M23+T23+AA23+AH23+AO23+AV23+BC23&lt;=Consolidação!H26+Consolidação!K26+Consolidação!N26+Consolidação!Q26+Consolidação!T26+Consolidação!W26+Consolidação!Z26+Consolidação!AC26+Consolidação!AF26+Consolidação!AI26+Consolidação!AL26,Consolidação!$AL$4,IF(F23+M23+T23+AA23+AH23+AO23+AV23+BC23&lt;=Consolidação!H26+Consolidação!K26+Consolidação!N26+Consolidação!Q26+Consolidação!T26+Consolidação!W26+Consolidação!Z26+Consolidação!AC26+Consolidação!AF26+Consolidação!AI26+Consolidação!AL26+Consolidação!AO26,Consolidação!$AO$4,IF(F23+M23+T23+AA23+AH23+AO23+AV23+BC23&lt;=Consolidação!H26+Consolidação!K26+Consolidação!N26+Consolidação!Q26+Consolidação!T26+Consolidação!W26+Consolidação!Z26+Consolidação!AC26+Consolidação!AF26+Consolidação!AI26+Consolidação!AL26+Consolidação!AO26+Consolidação!AR26,Consolidação!$AR$4,IF(F23+M23+T23+AA23+AH23+AO23+AV23+BC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+M23+T23+AA23+AH23+AO23+AV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+T23+AA23+AH23+AO23+AV23+BC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/>
      </c>
      <c r="BG23" s="318" t="str">
        <f t="shared" si="32"/>
        <v/>
      </c>
      <c r="BH23" s="312"/>
      <c r="BI23" s="270"/>
      <c r="BJ23" s="314"/>
      <c r="BK23" s="315"/>
      <c r="BL23" s="332"/>
      <c r="BM23" s="317" t="str">
        <f>IF(BJ23=0,"",IF(F23+M23+T23+AA23+AH23+AO23+AV23+BC23+BJ23&lt;=Consolidação!H26,Consolidação!$H$4,IF(F23+M23+T23+AA23+AH23+AO23+AV23+BC23+BJ23&lt;=Consolidação!H26+Consolidação!K26,Consolidação!$K$4,IF(F23+M23+T23+AA23+AH23+AO23+AV23+BC23+BJ23&lt;=Consolidação!H26+Consolidação!K26+Consolidação!N26,Consolidação!$N$4,IF(F23+M23+T23+AA23+AH23+AO23+AV23+BC23+BJ23&lt;=Consolidação!H26+Consolidação!K26+Consolidação!N26+Consolidação!Q26,Consolidação!$Q$4,IF(F23+M23+T23+AA23+AH23+AO23+AV23+BC23+BJ23&lt;=Consolidação!H26+Consolidação!K26+Consolidação!N26+Consolidação!Q26+Consolidação!T26,Consolidação!$T$4,IF(F23+M23+T23+AA23+AH23+AO23+AV23+BC23+BJ23&lt;=Consolidação!H26+Consolidação!K26+Consolidação!N26+Consolidação!Q26+Consolidação!T26+Consolidação!W26,Consolidação!$W$4,IF(F23+M23+T23+AA23+AH23+AO23+AV23+BC23+BJ23&lt;=Consolidação!H26+Consolidação!K26+Consolidação!N26+Consolidação!Q26+Consolidação!T26+Consolidação!W26+Consolidação!Z26,Consolidação!$Z$4,IF(F23+M23+T23+AA23+AH23+AO23+AV23+BC23+BJ23&lt;=Consolidação!H26+Consolidação!K26+Consolidação!N26+Consolidação!Q26+Consolidação!T26+Consolidação!W26+Consolidação!Z26+Consolidação!AC26,Consolidação!$AC$4,IF(F23+M23+T23+AA23+AH23+AO23+AV23+BC23+BJ23&lt;=Consolidação!H26+Consolidação!K26+Consolidação!N26+Consolidação!Q26+Consolidação!T26+Consolidação!W26+Consolidação!Z26+Consolidação!AC26+Consolidação!AF26,Consolidação!$AF$4,IF(F23+M23+T23+AA23+AH23+AO23+AV23+BC23+BJ23&lt;=Consolidação!H26+Consolidação!K26+Consolidação!N26+Consolidação!Q26+Consolidação!T26+Consolidação!W26+Consolidação!Z26+Consolidação!AC26+Consolidação!AF26+Consolidação!AI26,Consolidação!$AI$4,IF(F23+M23+T23+AA23+AH23+AO23+AV23+BC23+BJ23&lt;=Consolidação!H26+Consolidação!K26+Consolidação!N26+Consolidação!Q26+Consolidação!T26+Consolidação!W26+Consolidação!Z26+Consolidação!AC26+Consolidação!AF26+Consolidação!AI26+Consolidação!AL26,Consolidação!$AL$4,IF(F23+M23+T23+AA23+AH23+AO23+AV23+BC23+BJ23&lt;=Consolidação!H26+Consolidação!K26+Consolidação!N26+Consolidação!Q26+Consolidação!T26+Consolidação!W26+Consolidação!Z26+Consolidação!AC26+Consolidação!AF26+Consolidação!AI26+Consolidação!AL26+Consolidação!AO26,Consolidação!$AO$4,IF(F23+M23+T23+AA23+AH23+AO23+AV23+BC23+BJ23&lt;=Consolidação!H26+Consolidação!K26+Consolidação!N26+Consolidação!Q26+Consolidação!T26+Consolidação!W26+Consolidação!Z26+Consolidação!AC26+Consolidação!AF26+Consolidação!AI26+Consolidação!AL26+Consolidação!AO26+Consolidação!AR26,Consolidação!$AR$4,IF(F23+M23+T23+AA23+AH23+AO23+AV23+BC23+BJ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+M23+T23+AA23+AH23+AO23+AV23+BC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+T23+AA23+AH23+AO23+AV23+BC23+BJ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/>
      </c>
      <c r="BN23" s="318" t="str">
        <f t="shared" si="33"/>
        <v/>
      </c>
      <c r="BO23" s="312"/>
      <c r="BP23" s="270"/>
      <c r="BQ23" s="314"/>
      <c r="BR23" s="315"/>
      <c r="BS23" s="332"/>
      <c r="BT23" s="317" t="str">
        <f>IF(BQ23=0,"",IF(F23+M23+T23+AA23+AH23+AO23+AV23+BC23+BJ23+BQ23&lt;=Consolidação!H26,Consolidação!$H$4,IF(F23+M23+T23+AA23+AH23+AO23+AV23+BC23+BJ23+BQ23&lt;=Consolidação!H26+Consolidação!K26,Consolidação!$K$4,IF(F23+M23+T23+AA23+AH23+AO23+AV23+BC23+BJ23+BQ23&lt;=Consolidação!H26+Consolidação!K26+Consolidação!N26,Consolidação!$N$4,IF(F23+M23+T23+AA23+AH23+AO23+AV23+BC23+BJ23+BQ23&lt;=Consolidação!H26+Consolidação!K26+Consolidação!N26+Consolidação!Q26,Consolidação!$Q$4,IF(F23+M23+T23+AA23+AH23+AO23+AV23+BC23+BJ23+BQ23&lt;=Consolidação!H26+Consolidação!K26+Consolidação!N26+Consolidação!Q26+Consolidação!T26,Consolidação!$T$4,IF(F23+M23+T23+AA23+AH23+AO23+AV23+BC23+BJ23+BQ23&lt;=Consolidação!H26+Consolidação!K26+Consolidação!N26+Consolidação!Q26+Consolidação!T26+Consolidação!W26,Consolidação!$W$4,IF(F23+M23+T23+AA23+AH23+AO23+AV23+BC23+BJ23+BQ23&lt;=Consolidação!H26+Consolidação!K26+Consolidação!N26+Consolidação!Q26+Consolidação!T26+Consolidação!W26+Consolidação!Z26,Consolidação!$Z$4,IF(F23+M23+T23+AA23+AH23+AO23+AV23+BC23+BJ23+BQ23&lt;=Consolidação!H26+Consolidação!K26+Consolidação!N26+Consolidação!Q26+Consolidação!T26+Consolidação!W26+Consolidação!Z26+Consolidação!AC26,Consolidação!$AC$4,IF(F23+M23+T23+AA23+AH23+AO23+AV23+BC23+BJ23+BQ23&lt;=Consolidação!H26+Consolidação!K26+Consolidação!N26+Consolidação!Q26+Consolidação!T26+Consolidação!W26+Consolidação!Z26+Consolidação!AC26+Consolidação!AF26,Consolidação!$AF$4,IF(F23+M23+T23+AA23+AH23+AO23+AV23+BC23+BJ23+BQ23&lt;=Consolidação!H26+Consolidação!K26+Consolidação!N26+Consolidação!Q26+Consolidação!T26+Consolidação!W26+Consolidação!Z26+Consolidação!AC26+Consolidação!AF26+Consolidação!AI26,Consolidação!$AI$4,IF(F23+M23+T23+AA23+AH23+AO23+AV23+BC23+BJ23+BQ23&lt;=Consolidação!H26+Consolidação!K26+Consolidação!N26+Consolidação!Q26+Consolidação!T26+Consolidação!W26+Consolidação!Z26+Consolidação!AC26+Consolidação!AF26+Consolidação!AI26+Consolidação!AL26,Consolidação!$AL$4,IF(F23+M23+T23+AA23+AH23+AO23+AV23+BC23+BJ23+BQ23&lt;=Consolidação!H26+Consolidação!K26+Consolidação!N26+Consolidação!Q26+Consolidação!T26+Consolidação!W26+Consolidação!Z26+Consolidação!AC26+Consolidação!AF26+Consolidação!AI26+Consolidação!AL26+Consolidação!AO26,Consolidação!$AO$4,IF(F23+M23+T23+AA23+AH23+AO23+AV23+BC23+BJ23+BQ23&lt;=Consolidação!H26+Consolidação!K26+Consolidação!N26+Consolidação!Q26+Consolidação!T26+Consolidação!W26+Consolidação!Z26+Consolidação!AC26+Consolidação!AF26+Consolidação!AI26+Consolidação!AL26+Consolidação!AO26+Consolidação!AR26,Consolidação!$AR$4,IF(F23+M23+T23+AA23+AH23+AO23+AV23+BC23+BJ23+BQ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+M23+T23+AA23+AH23+AO23+AV23+BC23+BJ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+T23+AA23+AH23+AO23+AV23+BC23+BJ23+BQ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/>
      </c>
      <c r="BU23" s="318" t="str">
        <f t="shared" si="34"/>
        <v/>
      </c>
      <c r="BV23" s="312"/>
      <c r="BW23" s="270"/>
      <c r="BX23" s="314"/>
      <c r="BY23" s="315"/>
      <c r="BZ23" s="332"/>
      <c r="CA23" s="317" t="str">
        <f>IF(BX23=0,"",IF(F23+M23+T23+AA23+AH23+AO23+AV23+BC23+BJ23+BQ23+BX23&lt;=Consolidação!H26,Consolidação!$H$4,IF(F23+M23+T23+AA23+AH23+AO23+AV23+BC23+BJ23+BQ23+BX23&lt;=Consolidação!H26+Consolidação!K26,Consolidação!$K$4,IF(F23+M23+T23+AA23+AH23+AO23+AV23+BC23+BJ23+BQ23+BX23&lt;=Consolidação!H26+Consolidação!K26+Consolidação!N26,Consolidação!$N$4,IF(F23+M23+T23+AA23+AH23+AO23+AV23+BC23+BJ23+BQ23+BX23&lt;=Consolidação!H26+Consolidação!K26+Consolidação!N26+Consolidação!Q26,Consolidação!$Q$4,IF(F23+M23+T23+AA23+AH23+AO23+AV23+BC23+BJ23+BQ23+BX23&lt;=Consolidação!H26+Consolidação!K26+Consolidação!N26+Consolidação!Q26+Consolidação!T26,Consolidação!$T$4,IF(F23+M23+T23+AA23+AH23+AO23+AV23+BC23+BJ23+BQ23+BX23&lt;=Consolidação!H26+Consolidação!K26+Consolidação!N26+Consolidação!Q26+Consolidação!T26+Consolidação!W26,Consolidação!$W$4,IF(F23+M23+T23+AA23+AH23+AO23+AV23+BC23+BJ23+BQ23+BX23&lt;=Consolidação!H26+Consolidação!K26+Consolidação!N26+Consolidação!Q26+Consolidação!T26+Consolidação!W26+Consolidação!Z26,Consolidação!$Z$4,IF(F23+M23+T23+AA23+AH23+AO23+AV23+BC23+BJ23+BQ23+BX23&lt;=Consolidação!H26+Consolidação!K26+Consolidação!N26+Consolidação!Q26+Consolidação!T26+Consolidação!W26+Consolidação!Z26+Consolidação!AC26,Consolidação!$AC$4,IF(F23+M23+T23+AA23+AH23+AO23+AV23+BC23+BJ23+BQ23+BX23&lt;=Consolidação!H26+Consolidação!K26+Consolidação!N26+Consolidação!Q26+Consolidação!T26+Consolidação!W26+Consolidação!Z26+Consolidação!AC26+Consolidação!AF26,Consolidação!$AF$4,IF(F23+M23+T23+AA23+AH23+AO23+AV23+BC23+BJ23+BQ23+BX23&lt;=Consolidação!H26+Consolidação!K26+Consolidação!N26+Consolidação!Q26+Consolidação!T26+Consolidação!W26+Consolidação!Z26+Consolidação!AC26+Consolidação!AF26+Consolidação!AI26,Consolidação!$AI$4,IF(F23+M23+T23+AA23+AH23+AO23+AV23+BC23+BJ23+BQ23+BX23&lt;=Consolidação!H26+Consolidação!K26+Consolidação!N26+Consolidação!Q26+Consolidação!T26+Consolidação!W26+Consolidação!Z26+Consolidação!AC26+Consolidação!AF26+Consolidação!AI26+Consolidação!AL26,Consolidação!$AL$4,IF(F23+M23+T23+AA23+AH23+AO23+AV23+BC23+BJ23+BQ23+BX23&lt;=Consolidação!H26+Consolidação!K26+Consolidação!N26+Consolidação!Q26+Consolidação!T26+Consolidação!W26+Consolidação!Z26+Consolidação!AC26+Consolidação!AF26+Consolidação!AI26+Consolidação!AL26+Consolidação!AO26,Consolidação!$AO$4,IF(F23+M23+T23+AA23+AH23+AO23+AV23+BC23+BJ23+BQ23+BX23&lt;=Consolidação!H26+Consolidação!K26+Consolidação!N26+Consolidação!Q26+Consolidação!T26+Consolidação!W26+Consolidação!Z26+Consolidação!AC26+Consolidação!AF26+Consolidação!AI26+Consolidação!AL26+Consolidação!AO26+Consolidação!AR26,Consolidação!$AR$4,IF(F23+M23+T23+AA23+AH23+AO23+AV23+BC23+BJ23+BQ23+BX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+M23+T23+AA23+AH23+AO23+AV23+BC23+BJ23+BQ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+T23+AA23+AH23+AO23+AV23+BC23+BJ23+BQ23+BX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/>
      </c>
      <c r="CB23" s="318" t="str">
        <f t="shared" si="35"/>
        <v/>
      </c>
      <c r="CC23" s="312"/>
      <c r="CD23" s="270"/>
      <c r="CE23" s="314"/>
      <c r="CF23" s="315"/>
      <c r="CG23" s="332"/>
      <c r="CH23" s="317" t="str">
        <f>IF(CE23=0,"",IF(F23+M23+T23+AA23+AH23+AO23+AV23+BC23+BJ23+BQ23+BX23+CE23&lt;=Consolidação!H26,Consolidação!$H$4,IF(F23+M23+T23+AA23+AH23+AO23+AV23+BC23+BJ23+BQ23+BX23+CE23&lt;=Consolidação!H26+Consolidação!K26,Consolidação!$K$4,IF(F23+M23+T23+AA23+AH23+AO23+AV23+BC23+BJ23+BQ23+BX23+CE23&lt;=Consolidação!H26+Consolidação!K26+Consolidação!N26,Consolidação!$N$4,IF(F23+M23+T23+AA23+AH23+AO23+AV23+BC23+BJ23+BQ23+BX23+CE23&lt;=Consolidação!H26+Consolidação!K26+Consolidação!N26+Consolidação!Q26,Consolidação!$Q$4,IF(F23+M23+T23+AA23+AH23+AO23+AV23+BC23+BJ23+BQ23+BX23+CE23&lt;=Consolidação!H26+Consolidação!K26+Consolidação!N26+Consolidação!Q26+Consolidação!T26,Consolidação!$T$4,IF(F23+M23+T23+AA23+AH23+AO23+AV23+BC23+BJ23+BQ23+BX23+CE23&lt;=Consolidação!H26+Consolidação!K26+Consolidação!N26+Consolidação!Q26+Consolidação!T26+Consolidação!W26,Consolidação!$W$4,IF(F23+M23+T23+AA23+AH23+AO23+AV23+BC23+BJ23+BQ23+BX23+CE23&lt;=Consolidação!H26+Consolidação!K26+Consolidação!N26+Consolidação!Q26+Consolidação!T26+Consolidação!W26+Consolidação!Z26,Consolidação!$Z$4,IF(F23+M23+T23+AA23+AH23+AO23+AV23+BC23+BJ23+BQ23+BX23+CE23&lt;=Consolidação!H26+Consolidação!K26+Consolidação!N26+Consolidação!Q26+Consolidação!T26+Consolidação!W26+Consolidação!Z26+Consolidação!AC26,Consolidação!$AC$4,IF(F23+M23+T23+AA23+AH23+AO23+AV23+BC23+BJ23+BQ23+BX23+CE23&lt;=Consolidação!H26+Consolidação!K26+Consolidação!N26+Consolidação!Q26+Consolidação!T26+Consolidação!W26+Consolidação!Z26+Consolidação!AC26+Consolidação!AF26,Consolidação!$AF$4,IF(F23+M23+T23+AA23+AH23+AO23+AV23+BC23+BJ23+BQ23+BX23+CE23&lt;=Consolidação!H26+Consolidação!K26+Consolidação!N26+Consolidação!Q26+Consolidação!T26+Consolidação!W26+Consolidação!Z26+Consolidação!AC26+Consolidação!AF26+Consolidação!AI26,Consolidação!$AI$4,IF(F23+M23+T23+AA23+AH23+AO23+AV23+BC23+BJ23+BQ23+BX23+CE23&lt;=Consolidação!H26+Consolidação!K26+Consolidação!N26+Consolidação!Q26+Consolidação!T26+Consolidação!W26+Consolidação!Z26+Consolidação!AC26+Consolidação!AF26+Consolidação!AI26+Consolidação!AL26,Consolidação!$AL$4,IF(F23+M23+T23+AA23+AH23+AO23+AV23+BC23+BJ23+BQ23+BX23+CE23&lt;=Consolidação!H26+Consolidação!K26+Consolidação!N26+Consolidação!Q26+Consolidação!T26+Consolidação!W26+Consolidação!Z26+Consolidação!AC26+Consolidação!AF26+Consolidação!AI26+Consolidação!AL26+Consolidação!AO26,Consolidação!$AO$4,IF(F23+M23+T23+AA23+AH23+AO23+AV23+BC23+BJ23+BQ23+BX23+CE23&lt;=Consolidação!H26+Consolidação!K26+Consolidação!N26+Consolidação!Q26+Consolidação!T26+Consolidação!W26+Consolidação!Z26+Consolidação!AC26+Consolidação!AF26+Consolidação!AI26+Consolidação!AL26+Consolidação!AO26+Consolidação!AR26,Consolidação!$AR$4,IF(F23+M23+T23+AA23+AH23+AO23+AV23+BC23+BJ23+BQ23+BX23+CE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+M23+T23+AA23+AH23+AO23+AV23+BC23+BJ23+BQ23+BX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+T23+AA23+AH23+AO23+AV23+BC23+BJ23+BQ23+BX23+CE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/>
      </c>
      <c r="CI23" s="318" t="str">
        <f t="shared" si="36"/>
        <v/>
      </c>
      <c r="CJ23" s="312"/>
      <c r="CK23" s="270"/>
      <c r="CL23" s="314"/>
      <c r="CM23" s="315"/>
      <c r="CN23" s="332"/>
      <c r="CO23" s="317" t="str">
        <f>IF(CL23=0,"",IF(F23+M23+T23+AA23+AH23+AO23+AV23+BC23+BJ23+BQ23+BX23+CE23+CL23&lt;=Consolidação!H26,Consolidação!$H$4,IF(F23+M23+T23+AA23+AH23+AO23+AV23+BC23+BJ23+BQ23+BX23+CE23+CL23&lt;=Consolidação!H26+Consolidação!K26,Consolidação!$K$4,IF(F23+M23+T23+AA23+AH23+AO23+AV23+BC23+BJ23+BQ23+BX23+CE23+CL23&lt;=Consolidação!H26+Consolidação!K26+Consolidação!N26,Consolidação!$N$4,IF(F23+M23+T23+AA23+AH23+AO23+AV23+BC23+BJ23+BQ23+BX23+CE23+CL23&lt;=Consolidação!H26+Consolidação!K26+Consolidação!N26+Consolidação!Q26,Consolidação!$Q$4,IF(F23+M23+T23+AA23+AH23+AO23+AV23+BC23+BJ23+BQ23+BX23+CE23+CL23&lt;=Consolidação!H26+Consolidação!K26+Consolidação!N26+Consolidação!Q26+Consolidação!T26,Consolidação!$T$4,IF(F23+M23+T23+AA23+AH23+AO23+AV23+BC23+BJ23+BQ23+BX23+CE23+CL23&lt;=Consolidação!H26+Consolidação!K26+Consolidação!N26+Consolidação!Q26+Consolidação!T26+Consolidação!W26,Consolidação!$W$4,IF(F23+M23+T23+AA23+AH23+AO23+AV23+BC23+BJ23+BQ23+BX23+CE23+CL23&lt;=Consolidação!H26+Consolidação!K26+Consolidação!N26+Consolidação!Q26+Consolidação!T26+Consolidação!W26+Consolidação!Z26,Consolidação!$Z$4,IF(F23+M23+T23+AA23+AH23+AO23+AV23+BC23+BJ23+BQ23+BX23+CE23+CL23&lt;=Consolidação!H26+Consolidação!K26+Consolidação!N26+Consolidação!Q26+Consolidação!T26+Consolidação!W26+Consolidação!Z26+Consolidação!AC26,Consolidação!$AC$4,IF(F23+M23+T23+AA23+AH23+AO23+AV23+BC23+BJ23+BQ23+BX23+CE23+CL23&lt;=Consolidação!H26+Consolidação!K26+Consolidação!N26+Consolidação!Q26+Consolidação!T26+Consolidação!W26+Consolidação!Z26+Consolidação!AC26+Consolidação!AF26,Consolidação!$AF$4,IF(F23+M23+T23+AA23+AH23+AO23+AV23+BC23+BJ23+BQ23+BX23+CE23+CL23&lt;=Consolidação!H26+Consolidação!K26+Consolidação!N26+Consolidação!Q26+Consolidação!T26+Consolidação!W26+Consolidação!Z26+Consolidação!AC26+Consolidação!AF26+Consolidação!AI26,Consolidação!$AI$4,IF(F23+M23+T23+AA23+AH23+AO23+AV23+BC23+BJ23+BQ23+BX23+CE23+CL23&lt;=Consolidação!H26+Consolidação!K26+Consolidação!N26+Consolidação!Q26+Consolidação!T26+Consolidação!W26+Consolidação!Z26+Consolidação!AC26+Consolidação!AF26+Consolidação!AI26+Consolidação!AL26,Consolidação!$AL$4,IF(F23+M23+T23+AA23+AH23+AO23+AV23+BC23+BJ23+BQ23+BX23+CE23+CL23&lt;=Consolidação!H26+Consolidação!K26+Consolidação!N26+Consolidação!Q26+Consolidação!T26+Consolidação!W26+Consolidação!Z26+Consolidação!AC26+Consolidação!AF26+Consolidação!AI26+Consolidação!AL26+Consolidação!AO26,Consolidação!$AO$4,IF(F23+M23+T23+AA23+AH23+AO23+AV23+BC23+BJ23+BQ23+BX23+CE23+CL23&lt;=Consolidação!H26+Consolidação!K26+Consolidação!N26+Consolidação!Q26+Consolidação!T26+Consolidação!W26+Consolidação!Z26+Consolidação!AC26+Consolidação!AF26+Consolidação!AI26+Consolidação!AL26+Consolidação!AO26+Consolidação!AR26,Consolidação!$AR$4,IF(F23+M23+T23+AA23+AH23+AO23+AV23+BC23+BJ23+BQ23+BX23+CE23+CL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+M23+T23+AA23+AH23+AO23+AV23+BC23+BJ23+BQ23+BX23+CE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+T23+AA23+AH23+AO23+AV23+BC23+BJ23+BQ23+BX23+CE23+CL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/>
      </c>
      <c r="CP23" s="318" t="str">
        <f t="shared" si="37"/>
        <v/>
      </c>
      <c r="CQ23" s="312"/>
      <c r="CR23" s="270"/>
      <c r="CS23" s="314"/>
      <c r="CT23" s="315"/>
      <c r="CU23" s="332"/>
      <c r="CV23" s="317" t="str">
        <f>IF(CS23=0,"",IF(F23+M23+T23+AA23+AH23+AO23+AV23+BC23+BJ23+BQ23+BX23+CE23+CL23+CS23&lt;=Consolidação!H26,Consolidação!$H$4,IF(F23+M23+T23+AA23+AH23+AO23+AV23+BC23+BJ23+BQ23+BX23+CE23+CL23+CS23&lt;=Consolidação!H26+Consolidação!K26,Consolidação!$K$4,IF(F23+M23+T23+AA23+AH23+AO23+AV23+BC23+BJ23+BQ23+BX23+CE23+CL23+CS23&lt;=Consolidação!H26+Consolidação!K26+Consolidação!N26,Consolidação!$N$4,IF(F23+M23+T23+AA23+AH23+AO23+AV23+BC23+BJ23+BQ23+BX23+CE23+CL23+CS23&lt;=Consolidação!H26+Consolidação!K26+Consolidação!N26+Consolidação!Q26,Consolidação!$Q$4,IF(F23+M23+T23+AA23+AH23+AO23+AV23+BC23+BJ23+BQ23+BX23+CE23+CL23+CS23&lt;=Consolidação!H26+Consolidação!K26+Consolidação!N26+Consolidação!Q26+Consolidação!T26,Consolidação!$T$4,IF(F23+M23+T23+AA23+AH23+AO23+AV23+BC23+BJ23+BQ23+BX23+CE23+CL23+CS23&lt;=Consolidação!H26+Consolidação!K26+Consolidação!N26+Consolidação!Q26+Consolidação!T26+Consolidação!W26,Consolidação!$W$4,IF(F23+M23+T23+AA23+AH23+AO23+AV23+BC23+BJ23+BQ23+BX23+CE23+CL23+CS23&lt;=Consolidação!H26+Consolidação!K26+Consolidação!N26+Consolidação!Q26+Consolidação!T26+Consolidação!W26+Consolidação!Z26,Consolidação!$Z$4,IF(F23+M23+T23+AA23+AH23+AO23+AV23+BC23+BJ23+BQ23+BX23+CE23+CL23+CS23&lt;=Consolidação!H26+Consolidação!K26+Consolidação!N26+Consolidação!Q26+Consolidação!T26+Consolidação!W26+Consolidação!Z26+Consolidação!AC26,Consolidação!$AC$4,IF(F23+M23+T23+AA23+AH23+AO23+AV23+BC23+BJ23+BQ23+BX23+CE23+CL23+CS23&lt;=Consolidação!H26+Consolidação!K26+Consolidação!N26+Consolidação!Q26+Consolidação!T26+Consolidação!W26+Consolidação!Z26+Consolidação!AC26+Consolidação!AF26,Consolidação!$AF$4,IF(F23+M23+T23+AA23+AH23+AO23+AV23+BC23+BJ23+BQ23+BX23+CE23+CL23+CS23&lt;=Consolidação!H26+Consolidação!K26+Consolidação!N26+Consolidação!Q26+Consolidação!T26+Consolidação!W26+Consolidação!Z26+Consolidação!AC26+Consolidação!AF26+Consolidação!AI26,Consolidação!$AI$4,IF(F23+M23+T23+AA23+AH23+AO23+AV23+BC23+BJ23+BQ23+BX23+CE23+CL23+CS23&lt;=Consolidação!H26+Consolidação!K26+Consolidação!N26+Consolidação!Q26+Consolidação!T26+Consolidação!W26+Consolidação!Z26+Consolidação!AC26+Consolidação!AF26+Consolidação!AI26+Consolidação!AL26,Consolidação!$AL$4,IF(F23+M23+T23+AA23+AH23+AO23+AV23+BC23+BJ23+BQ23+BX23+CE23+CL23+CS23&lt;=Consolidação!H26+Consolidação!K26+Consolidação!N26+Consolidação!Q26+Consolidação!T26+Consolidação!W26+Consolidação!Z26+Consolidação!AC26+Consolidação!AF26+Consolidação!AI26+Consolidação!AL26+Consolidação!AO26,Consolidação!$AO$4,IF(F23+M23+T23+AA23+AH23+AO23+AV23+BC23+BJ23+BQ23+BX23+CE23+CL23+CS23&lt;=Consolidação!H26+Consolidação!K26+Consolidação!N26+Consolidação!Q26+Consolidação!T26+Consolidação!W26+Consolidação!Z26+Consolidação!AC26+Consolidação!AF26+Consolidação!AI26+Consolidação!AL26+Consolidação!AO26+Consolidação!AR26,Consolidação!$AR$4,IF(F23+M23+T23+AA23+AH23+AO23+AV23+BC23+BJ23+BQ23+BX23+CE23+CL23+CS23&lt;=Consolidação!H26+Consolidação!K26+Consolidação!N26+Consolidação!Q26+Consolidação!T26+Consolidação!W26+Consolidação!Z26+Consolidação!AC26+Consolidação!AF26+Consolidação!AI26+Consolidação!AL26+Consolidação!AO26+Consolidação!AR26+Consolidação!AU26,Consolidação!$AU$4,IF(AND((Consolidação!H26+Consolidação!K26+Consolidação!N26+Consolidação!Q26+Consolidação!T26+Consolidação!W26+Consolidação!Z26+Consolidação!AC26+Consolidação!AF26+Consolidação!AI26+Consolidação!AL26+Consolidação!AO26+Consolidação!AR26+Consolidação!AU26)&gt;0,F23+M23+T23+AA23+AH23+AO23+AV23+BC23+BJ23+BQ23+BX23+CE23+CL23&lt;Consolidação!H26+Consolidação!K26+Consolidação!N26+Consolidação!Q26+Consolidação!T26+Consolidação!W26+Consolidação!Z26+Consolidação!AC26+Consolidação!AF26+Consolidação!AI26+Consolidação!AL26+Consolidação!AO26+Consolidação!AR26+Consolidação!AU26,F23+M23+T23+AA23+AH23+AO23+AV23+BC23+BJ23+BQ23+BX23+CE23+CL23+CS23&gt;Consolidação!H26+Consolidação!K26+Consolidação!N26+Consolidação!Q26+Consolidação!T26+Consolidação!W26+Consolidação!Z26+Consolidação!AC26+Consolidação!AF26+Consolidação!AI26+Consolidação!AL26+Consolidação!AO26+Consolidação!AR26+Consolidação!AU26),"CONSUMO PARCIAL","SEM PREVISÃO"))))))))))))))))</f>
        <v/>
      </c>
      <c r="CW23" s="318" t="str">
        <f t="shared" si="38"/>
        <v/>
      </c>
      <c r="CX23" s="270"/>
      <c r="CY23" s="314"/>
      <c r="CZ23" s="315"/>
      <c r="DA23" s="332"/>
      <c r="DB23" s="317" t="str">
        <f>IF(CY23=0,"",IF(L23+S23+Z23+AG23+AN23+AU23+BB23+BI23+BP23+BW23+CD23+CK23+CR23+CY23&lt;=Consolidação!N26,Consolidação!$H$4,IF(L23+S23+Z23+AG23+AN23+AU23+BB23+BI23+BP23+BW23+CD23+CK23+CR23+CY23&lt;=Consolidação!N26+Consolidação!Q26,Consolidação!$K$4,IF(L23+S23+Z23+AG23+AN23+AU23+BB23+BI23+BP23+BW23+CD23+CK23+CR23+CY23&lt;=Consolidação!N26+Consolidação!Q26+Consolidação!T26,Consolidação!$N$4,IF(L23+S23+Z23+AG23+AN23+AU23+BB23+BI23+BP23+BW23+CD23+CK23+CR23+CY23&lt;=Consolidação!N26+Consolidação!Q26+Consolidação!T26+Consolidação!W26,Consolidação!$Q$4,IF(L23+S23+Z23+AG23+AN23+AU23+BB23+BI23+BP23+BW23+CD23+CK23+CR23+CY23&lt;=Consolidação!N26+Consolidação!Q26+Consolidação!T26+Consolidação!W26+Consolidação!Z26,Consolidação!$T$4,IF(L23+S23+Z23+AG23+AN23+AU23+BB23+BI23+BP23+BW23+CD23+CK23+CR23+CY23&lt;=Consolidação!N26+Consolidação!Q26+Consolidação!T26+Consolidação!W26+Consolidação!Z26+Consolidação!AC26,Consolidação!$W$4,IF(L23+S23+Z23+AG23+AN23+AU23+BB23+BI23+BP23+BW23+CD23+CK23+CR23+CY23&lt;=Consolidação!N26+Consolidação!Q26+Consolidação!T26+Consolidação!W26+Consolidação!Z26+Consolidação!AC26+Consolidação!AF26,Consolidação!$Z$4,IF(L23+S23+Z23+AG23+AN23+AU23+BB23+BI23+BP23+BW23+CD23+CK23+CR23+CY23&lt;=Consolidação!N26+Consolidação!Q26+Consolidação!T26+Consolidação!W26+Consolidação!Z26+Consolidação!AC26+Consolidação!AF26+Consolidação!AI26,Consolidação!$AC$4,IF(L23+S23+Z23+AG23+AN23+AU23+BB23+BI23+BP23+BW23+CD23+CK23+CR23+CY23&lt;=Consolidação!N26+Consolidação!Q26+Consolidação!T26+Consolidação!W26+Consolidação!Z26+Consolidação!AC26+Consolidação!AF26+Consolidação!AI26+Consolidação!AL26,Consolidação!$AF$4,IF(L23+S23+Z23+AG23+AN23+AU23+BB23+BI23+BP23+BW23+CD23+CK23+CR23+CY23&lt;=Consolidação!N26+Consolidação!Q26+Consolidação!T26+Consolidação!W26+Consolidação!Z26+Consolidação!AC26+Consolidação!AF26+Consolidação!AI26+Consolidação!AL26+Consolidação!AO26,Consolidação!$AI$4,IF(L23+S23+Z23+AG23+AN23+AU23+BB23+BI23+BP23+BW23+CD23+CK23+CR23+CY23&lt;=Consolidação!N26+Consolidação!Q26+Consolidação!T26+Consolidação!W26+Consolidação!Z26+Consolidação!AC26+Consolidação!AF26+Consolidação!AI26+Consolidação!AL26+Consolidação!AO26+Consolidação!AR26,Consolidação!$AL$4,IF(L23+S23+Z23+AG23+AN23+AU23+BB23+BI23+BP23+BW23+CD23+CK23+CR23+CY23&lt;=Consolidação!N26+Consolidação!Q26+Consolidação!T26+Consolidação!W26+Consolidação!Z26+Consolidação!AC26+Consolidação!AF26+Consolidação!AI26+Consolidação!AL26+Consolidação!AO26+Consolidação!AR26+Consolidação!AU26,Consolidação!$AO$4,IF(L23+S23+Z23+AG23+AN23+AU23+BB23+BI23+BP23+BW23+CD23+CK23+CR23+CY23&lt;=Consolidação!N26+Consolidação!Q26+Consolidação!T26+Consolidação!W26+Consolidação!Z26+Consolidação!AC26+Consolidação!AF26+Consolidação!AI26+Consolidação!AL26+Consolidação!AO26+Consolidação!AR26+Consolidação!AU26+Consolidação!AX26,Consolidação!$AR$4,IF(L23+S23+Z23+AG23+AN23+AU23+BB23+BI23+BP23+BW23+CD23+CK23+CR23+CY23&lt;=Consolidação!N26+Consolidação!Q26+Consolidação!T26+Consolidação!W26+Consolidação!Z26+Consolidação!AC26+Consolidação!AF26+Consolidação!AI26+Consolidação!AL26+Consolidação!AO26+Consolidação!AR26+Consolidação!AU26+Consolidação!AX26+Consolidação!#REF!,Consolidação!$AU$4,IF(AND((Consolidação!N26+Consolidação!Q26+Consolidação!T26+Consolidação!W26+Consolidação!Z26+Consolidação!AC26+Consolidação!AF26+Consolidação!AI26+Consolidação!AL26+Consolidação!AO26+Consolidação!AR26+Consolidação!AU26+Consolidação!AX26+Consolidação!#REF!)&gt;0,L23+S23+Z23+AG23+AN23+AU23+BB23+BI23+BP23+BW23+CD23+CK23+CR23&lt;Consolidação!N26+Consolidação!Q26+Consolidação!T26+Consolidação!W26+Consolidação!Z26+Consolidação!AC26+Consolidação!AF26+Consolidação!AI26+Consolidação!AL26+Consolidação!AO26+Consolidação!AR26+Consolidação!AU26+Consolidação!AX26+Consolidação!#REF!,L23+S23+Z23+AG23+AN23+AU23+BB23+BI23+BP23+BW23+CD23+CK23+CR23+CY23&gt;Consolidação!N26+Consolidação!Q26+Consolidação!T26+Consolidação!W26+Consolidação!Z26+Consolidação!AC26+Consolidação!AF26+Consolidação!AI26+Consolidação!AL26+Consolidação!AO26+Consolidação!AR26+Consolidação!AU26+Consolidação!AX26+Consolidação!#REF!),"CONSUMO PARCIAL","SEM PREVISÃO"))))))))))))))))</f>
        <v/>
      </c>
      <c r="DC23" s="318" t="str">
        <f t="shared" si="39"/>
        <v/>
      </c>
      <c r="DD23" s="270"/>
      <c r="DE23" s="314"/>
      <c r="DF23" s="315"/>
      <c r="DG23" s="332"/>
      <c r="DH23" s="317" t="str">
        <f>IF(DE23=0,"",IF(R23+Y23+AF23+AM23+AT23+BA23+BH23+BO23+BV23+CC23+CJ23+CQ23+CX23+DE23&lt;=Consolidação!T26,Consolidação!$H$4,IF(R23+Y23+AF23+AM23+AT23+BA23+BH23+BO23+BV23+CC23+CJ23+CQ23+CX23+DE23&lt;=Consolidação!T26+Consolidação!W26,Consolidação!$K$4,IF(R23+Y23+AF23+AM23+AT23+BA23+BH23+BO23+BV23+CC23+CJ23+CQ23+CX23+DE23&lt;=Consolidação!T26+Consolidação!W26+Consolidação!Z26,Consolidação!$N$4,IF(R23+Y23+AF23+AM23+AT23+BA23+BH23+BO23+BV23+CC23+CJ23+CQ23+CX23+DE23&lt;=Consolidação!T26+Consolidação!W26+Consolidação!Z26+Consolidação!AC26,Consolidação!$Q$4,IF(R23+Y23+AF23+AM23+AT23+BA23+BH23+BO23+BV23+CC23+CJ23+CQ23+CX23+DE23&lt;=Consolidação!T26+Consolidação!W26+Consolidação!Z26+Consolidação!AC26+Consolidação!AF26,Consolidação!$T$4,IF(R23+Y23+AF23+AM23+AT23+BA23+BH23+BO23+BV23+CC23+CJ23+CQ23+CX23+DE23&lt;=Consolidação!T26+Consolidação!W26+Consolidação!Z26+Consolidação!AC26+Consolidação!AF26+Consolidação!AI26,Consolidação!$W$4,IF(R23+Y23+AF23+AM23+AT23+BA23+BH23+BO23+BV23+CC23+CJ23+CQ23+CX23+DE23&lt;=Consolidação!T26+Consolidação!W26+Consolidação!Z26+Consolidação!AC26+Consolidação!AF26+Consolidação!AI26+Consolidação!AL26,Consolidação!$Z$4,IF(R23+Y23+AF23+AM23+AT23+BA23+BH23+BO23+BV23+CC23+CJ23+CQ23+CX23+DE23&lt;=Consolidação!T26+Consolidação!W26+Consolidação!Z26+Consolidação!AC26+Consolidação!AF26+Consolidação!AI26+Consolidação!AL26+Consolidação!AO26,Consolidação!$AC$4,IF(R23+Y23+AF23+AM23+AT23+BA23+BH23+BO23+BV23+CC23+CJ23+CQ23+CX23+DE23&lt;=Consolidação!T26+Consolidação!W26+Consolidação!Z26+Consolidação!AC26+Consolidação!AF26+Consolidação!AI26+Consolidação!AL26+Consolidação!AO26+Consolidação!AR26,Consolidação!$AF$4,IF(R23+Y23+AF23+AM23+AT23+BA23+BH23+BO23+BV23+CC23+CJ23+CQ23+CX23+DE23&lt;=Consolidação!T26+Consolidação!W26+Consolidação!Z26+Consolidação!AC26+Consolidação!AF26+Consolidação!AI26+Consolidação!AL26+Consolidação!AO26+Consolidação!AR26+Consolidação!AU26,Consolidação!$AI$4,IF(R23+Y23+AF23+AM23+AT23+BA23+BH23+BO23+BV23+CC23+CJ23+CQ23+CX23+DE23&lt;=Consolidação!T26+Consolidação!W26+Consolidação!Z26+Consolidação!AC26+Consolidação!AF26+Consolidação!AI26+Consolidação!AL26+Consolidação!AO26+Consolidação!AR26+Consolidação!AU26+Consolidação!AX26,Consolidação!$AL$4,IF(R23+Y23+AF23+AM23+AT23+BA23+BH23+BO23+BV23+CC23+CJ23+CQ23+CX23+DE23&lt;=Consolidação!T26+Consolidação!W26+Consolidação!Z26+Consolidação!AC26+Consolidação!AF26+Consolidação!AI26+Consolidação!AL26+Consolidação!AO26+Consolidação!AR26+Consolidação!AU26+Consolidação!AX26+Consolidação!#REF!,Consolidação!$AO$4,IF(R23+Y23+AF23+AM23+AT23+BA23+BH23+BO23+BV23+CC23+CJ23+CQ23+CX23+DE23&lt;=Consolidação!T26+Consolidação!W26+Consolidação!Z26+Consolidação!AC26+Consolidação!AF26+Consolidação!AI26+Consolidação!AL26+Consolidação!AO26+Consolidação!AR26+Consolidação!AU26+Consolidação!AX26+Consolidação!#REF!+Consolidação!BC26,Consolidação!$AR$4,IF(R23+Y23+AF23+AM23+AT23+BA23+BH23+BO23+BV23+CC23+CJ23+CQ23+CX23+DE23&lt;=Consolidação!T26+Consolidação!W26+Consolidação!Z26+Consolidação!AC26+Consolidação!AF26+Consolidação!AI26+Consolidação!AL26+Consolidação!AO26+Consolidação!AR26+Consolidação!AU26+Consolidação!AX26+Consolidação!#REF!+Consolidação!BC26+Consolidação!BF26,Consolidação!$AU$4,IF(AND((Consolidação!T26+Consolidação!W26+Consolidação!Z26+Consolidação!AC26+Consolidação!AF26+Consolidação!AI26+Consolidação!AL26+Consolidação!AO26+Consolidação!AR26+Consolidação!AU26+Consolidação!AX26+Consolidação!#REF!+Consolidação!BC26+Consolidação!BF26)&gt;0,R23+Y23+AF23+AM23+AT23+BA23+BH23+BO23+BV23+CC23+CJ23+CQ23+CX23&lt;Consolidação!T26+Consolidação!W26+Consolidação!Z26+Consolidação!AC26+Consolidação!AF26+Consolidação!AI26+Consolidação!AL26+Consolidação!AO26+Consolidação!AR26+Consolidação!AU26+Consolidação!AX26+Consolidação!#REF!+Consolidação!BC26+Consolidação!BF26,R23+Y23+AF23+AM23+AT23+BA23+BH23+BO23+BV23+CC23+CJ23+CQ23+CX23+DE23&gt;Consolidação!T26+Consolidação!W26+Consolidação!Z26+Consolidação!AC26+Consolidação!AF26+Consolidação!AI26+Consolidação!AL26+Consolidação!AO26+Consolidação!AR26+Consolidação!AU26+Consolidação!AX26+Consolidação!#REF!+Consolidação!BC26+Consolidação!BF26),"CONSUMO PARCIAL","SEM PREVISÃO"))))))))))))))))</f>
        <v/>
      </c>
      <c r="DI23" s="318" t="str">
        <f t="shared" si="40"/>
        <v/>
      </c>
      <c r="DJ23" s="270"/>
      <c r="DK23" s="314"/>
      <c r="DL23" s="315"/>
      <c r="DM23" s="332"/>
      <c r="DN23" s="317" t="str">
        <f>IF(DK23=0,"",IF(X23+AE23+AL23+AS23+AZ23+BG23+BN23+BU23+CB23+CI23+CP23+CW23+DD23+DK23&lt;=Consolidação!Z26,Consolidação!$H$4,IF(X23+AE23+AL23+AS23+AZ23+BG23+BN23+BU23+CB23+CI23+CP23+CW23+DD23+DK23&lt;=Consolidação!Z26+Consolidação!AC26,Consolidação!$K$4,IF(X23+AE23+AL23+AS23+AZ23+BG23+BN23+BU23+CB23+CI23+CP23+CW23+DD23+DK23&lt;=Consolidação!Z26+Consolidação!AC26+Consolidação!AF26,Consolidação!$N$4,IF(X23+AE23+AL23+AS23+AZ23+BG23+BN23+BU23+CB23+CI23+CP23+CW23+DD23+DK23&lt;=Consolidação!Z26+Consolidação!AC26+Consolidação!AF26+Consolidação!AI26,Consolidação!$Q$4,IF(X23+AE23+AL23+AS23+AZ23+BG23+BN23+BU23+CB23+CI23+CP23+CW23+DD23+DK23&lt;=Consolidação!Z26+Consolidação!AC26+Consolidação!AF26+Consolidação!AI26+Consolidação!AL26,Consolidação!$T$4,IF(X23+AE23+AL23+AS23+AZ23+BG23+BN23+BU23+CB23+CI23+CP23+CW23+DD23+DK23&lt;=Consolidação!Z26+Consolidação!AC26+Consolidação!AF26+Consolidação!AI26+Consolidação!AL26+Consolidação!AO26,Consolidação!$W$4,IF(X23+AE23+AL23+AS23+AZ23+BG23+BN23+BU23+CB23+CI23+CP23+CW23+DD23+DK23&lt;=Consolidação!Z26+Consolidação!AC26+Consolidação!AF26+Consolidação!AI26+Consolidação!AL26+Consolidação!AO26+Consolidação!AR26,Consolidação!$Z$4,IF(X23+AE23+AL23+AS23+AZ23+BG23+BN23+BU23+CB23+CI23+CP23+CW23+DD23+DK23&lt;=Consolidação!Z26+Consolidação!AC26+Consolidação!AF26+Consolidação!AI26+Consolidação!AL26+Consolidação!AO26+Consolidação!AR26+Consolidação!AU26,Consolidação!$AC$4,IF(X23+AE23+AL23+AS23+AZ23+BG23+BN23+BU23+CB23+CI23+CP23+CW23+DD23+DK23&lt;=Consolidação!Z26+Consolidação!AC26+Consolidação!AF26+Consolidação!AI26+Consolidação!AL26+Consolidação!AO26+Consolidação!AR26+Consolidação!AU26+Consolidação!AX26,Consolidação!$AF$4,IF(X23+AE23+AL23+AS23+AZ23+BG23+BN23+BU23+CB23+CI23+CP23+CW23+DD23+DK23&lt;=Consolidação!Z26+Consolidação!AC26+Consolidação!AF26+Consolidação!AI26+Consolidação!AL26+Consolidação!AO26+Consolidação!AR26+Consolidação!AU26+Consolidação!AX26+Consolidação!#REF!,Consolidação!$AI$4,IF(X23+AE23+AL23+AS23+AZ23+BG23+BN23+BU23+CB23+CI23+CP23+CW23+DD23+DK23&lt;=Consolidação!Z26+Consolidação!AC26+Consolidação!AF26+Consolidação!AI26+Consolidação!AL26+Consolidação!AO26+Consolidação!AR26+Consolidação!AU26+Consolidação!AX26+Consolidação!#REF!+Consolidação!BC26,Consolidação!$AL$4,IF(X23+AE23+AL23+AS23+AZ23+BG23+BN23+BU23+CB23+CI23+CP23+CW23+DD23+DK23&lt;=Consolidação!Z26+Consolidação!AC26+Consolidação!AF26+Consolidação!AI26+Consolidação!AL26+Consolidação!AO26+Consolidação!AR26+Consolidação!AU26+Consolidação!AX26+Consolidação!#REF!+Consolidação!BC26+Consolidação!BF26,Consolidação!$AO$4,IF(X23+AE23+AL23+AS23+AZ23+BG23+BN23+BU23+CB23+CI23+CP23+CW23+DD23+DK23&lt;=Consolidação!Z26+Consolidação!AC26+Consolidação!AF26+Consolidação!AI26+Consolidação!AL26+Consolidação!AO26+Consolidação!AR26+Consolidação!AU26+Consolidação!AX26+Consolidação!#REF!+Consolidação!BC26+Consolidação!BF26+Consolidação!BI26,Consolidação!$AR$4,IF(X23+AE23+AL23+AS23+AZ23+BG23+BN23+BU23+CB23+CI23+CP23+CW23+DD23+DK23&lt;=Consolidação!Z26+Consolidação!AC26+Consolidação!AF26+Consolidação!AI26+Consolidação!AL26+Consolidação!AO26+Consolidação!AR26+Consolidação!AU26+Consolidação!AX26+Consolidação!#REF!+Consolidação!BC26+Consolidação!BF26+Consolidação!BI26+Consolidação!BL26,Consolidação!$AU$4,IF(AND((Consolidação!Z26+Consolidação!AC26+Consolidação!AF26+Consolidação!AI26+Consolidação!AL26+Consolidação!AO26+Consolidação!AR26+Consolidação!AU26+Consolidação!AX26+Consolidação!#REF!+Consolidação!BC26+Consolidação!BF26+Consolidação!BI26+Consolidação!BL26)&gt;0,X23+AE23+AL23+AS23+AZ23+BG23+BN23+BU23+CB23+CI23+CP23+CW23+DD23&lt;Consolidação!Z26+Consolidação!AC26+Consolidação!AF26+Consolidação!AI26+Consolidação!AL26+Consolidação!AO26+Consolidação!AR26+Consolidação!AU26+Consolidação!AX26+Consolidação!#REF!+Consolidação!BC26+Consolidação!BF26+Consolidação!BI26+Consolidação!BL26,X23+AE23+AL23+AS23+AZ23+BG23+BN23+BU23+CB23+CI23+CP23+CW23+DD23+DK23&gt;Consolidação!Z26+Consolidação!AC26+Consolidação!AF26+Consolidação!AI26+Consolidação!AL26+Consolidação!AO26+Consolidação!AR26+Consolidação!AU26+Consolidação!AX26+Consolidação!#REF!+Consolidação!BC26+Consolidação!BF26+Consolidação!BI26+Consolidação!BL26),"CONSUMO PARCIAL","SEM PREVISÃO"))))))))))))))))</f>
        <v/>
      </c>
      <c r="DO23" s="318" t="str">
        <f t="shared" si="41"/>
        <v/>
      </c>
      <c r="DP23" s="270"/>
      <c r="DQ23" s="314"/>
      <c r="DR23" s="315"/>
      <c r="DS23" s="332"/>
      <c r="DT23" s="317" t="str">
        <f>IF(DQ23=0,"",IF(AD23+AK23+AR23+AY23+BF23+BM23+BT23+CA23+CH23+CO23+CV23+DC23+DJ23+DQ23&lt;=Consolidação!AF26,Consolidação!$H$4,IF(AD23+AK23+AR23+AY23+BF23+BM23+BT23+CA23+CH23+CO23+CV23+DC23+DJ23+DQ23&lt;=Consolidação!AF26+Consolidação!AI26,Consolidação!$K$4,IF(AD23+AK23+AR23+AY23+BF23+BM23+BT23+CA23+CH23+CO23+CV23+DC23+DJ23+DQ23&lt;=Consolidação!AF26+Consolidação!AI26+Consolidação!AL26,Consolidação!$N$4,IF(AD23+AK23+AR23+AY23+BF23+BM23+BT23+CA23+CH23+CO23+CV23+DC23+DJ23+DQ23&lt;=Consolidação!AF26+Consolidação!AI26+Consolidação!AL26+Consolidação!AO26,Consolidação!$Q$4,IF(AD23+AK23+AR23+AY23+BF23+BM23+BT23+CA23+CH23+CO23+CV23+DC23+DJ23+DQ23&lt;=Consolidação!AF26+Consolidação!AI26+Consolidação!AL26+Consolidação!AO26+Consolidação!AR26,Consolidação!$T$4,IF(AD23+AK23+AR23+AY23+BF23+BM23+BT23+CA23+CH23+CO23+CV23+DC23+DJ23+DQ23&lt;=Consolidação!AF26+Consolidação!AI26+Consolidação!AL26+Consolidação!AO26+Consolidação!AR26+Consolidação!AU26,Consolidação!$W$4,IF(AD23+AK23+AR23+AY23+BF23+BM23+BT23+CA23+CH23+CO23+CV23+DC23+DJ23+DQ23&lt;=Consolidação!AF26+Consolidação!AI26+Consolidação!AL26+Consolidação!AO26+Consolidação!AR26+Consolidação!AU26+Consolidação!AX26,Consolidação!$Z$4,IF(AD23+AK23+AR23+AY23+BF23+BM23+BT23+CA23+CH23+CO23+CV23+DC23+DJ23+DQ23&lt;=Consolidação!AF26+Consolidação!AI26+Consolidação!AL26+Consolidação!AO26+Consolidação!AR26+Consolidação!AU26+Consolidação!AX26+Consolidação!#REF!,Consolidação!$AC$4,IF(AD23+AK23+AR23+AY23+BF23+BM23+BT23+CA23+CH23+CO23+CV23+DC23+DJ23+DQ23&lt;=Consolidação!AF26+Consolidação!AI26+Consolidação!AL26+Consolidação!AO26+Consolidação!AR26+Consolidação!AU26+Consolidação!AX26+Consolidação!#REF!+Consolidação!BC26,Consolidação!$AF$4,IF(AD23+AK23+AR23+AY23+BF23+BM23+BT23+CA23+CH23+CO23+CV23+DC23+DJ23+DQ23&lt;=Consolidação!AF26+Consolidação!AI26+Consolidação!AL26+Consolidação!AO26+Consolidação!AR26+Consolidação!AU26+Consolidação!AX26+Consolidação!#REF!+Consolidação!BC26+Consolidação!BF26,Consolidação!$AI$4,IF(AD23+AK23+AR23+AY23+BF23+BM23+BT23+CA23+CH23+CO23+CV23+DC23+DJ23+DQ23&lt;=Consolidação!AF26+Consolidação!AI26+Consolidação!AL26+Consolidação!AO26+Consolidação!AR26+Consolidação!AU26+Consolidação!AX26+Consolidação!#REF!+Consolidação!BC26+Consolidação!BF26+Consolidação!BI26,Consolidação!$AL$4,IF(AD23+AK23+AR23+AY23+BF23+BM23+BT23+CA23+CH23+CO23+CV23+DC23+DJ23+DQ23&lt;=Consolidação!AF26+Consolidação!AI26+Consolidação!AL26+Consolidação!AO26+Consolidação!AR26+Consolidação!AU26+Consolidação!AX26+Consolidação!#REF!+Consolidação!BC26+Consolidação!BF26+Consolidação!BI26+Consolidação!BL26,Consolidação!$AO$4,IF(AD23+AK23+AR23+AY23+BF23+BM23+BT23+CA23+CH23+CO23+CV23+DC23+DJ23+DQ23&lt;=Consolidação!AF26+Consolidação!AI26+Consolidação!AL26+Consolidação!AO26+Consolidação!AR26+Consolidação!AU26+Consolidação!AX26+Consolidação!#REF!+Consolidação!BC26+Consolidação!BF26+Consolidação!BI26+Consolidação!BL26+Consolidação!BO26,Consolidação!$AR$4,IF(AD23+AK23+AR23+AY23+BF23+BM23+BT23+CA23+CH23+CO23+CV23+DC23+DJ23+DQ23&lt;=Consolidação!AF26+Consolidação!AI26+Consolidação!AL26+Consolidação!AO26+Consolidação!AR26+Consolidação!AU26+Consolidação!AX26+Consolidação!#REF!+Consolidação!BC26+Consolidação!BF26+Consolidação!BI26+Consolidação!BL26+Consolidação!BO26+Consolidação!BR26,Consolidação!$AU$4,IF(AND((Consolidação!AF26+Consolidação!AI26+Consolidação!AL26+Consolidação!AO26+Consolidação!AR26+Consolidação!AU26+Consolidação!AX26+Consolidação!#REF!+Consolidação!BC26+Consolidação!BF26+Consolidação!BI26+Consolidação!BL26+Consolidação!BO26+Consolidação!BR26)&gt;0,AD23+AK23+AR23+AY23+BF23+BM23+BT23+CA23+CH23+CO23+CV23+DC23+DJ23&lt;Consolidação!AF26+Consolidação!AI26+Consolidação!AL26+Consolidação!AO26+Consolidação!AR26+Consolidação!AU26+Consolidação!AX26+Consolidação!#REF!+Consolidação!BC26+Consolidação!BF26+Consolidação!BI26+Consolidação!BL26+Consolidação!BO26+Consolidação!BR26,AD23+AK23+AR23+AY23+BF23+BM23+BT23+CA23+CH23+CO23+CV23+DC23+DJ23+DQ23&gt;Consolidação!AF26+Consolidação!AI26+Consolidação!AL26+Consolidação!AO26+Consolidação!AR26+Consolidação!AU26+Consolidação!AX26+Consolidação!#REF!+Consolidação!BC26+Consolidação!BF26+Consolidação!BI26+Consolidação!BL26+Consolidação!BO26+Consolidação!BR26),"CONSUMO PARCIAL","SEM PREVISÃO"))))))))))))))))</f>
        <v/>
      </c>
      <c r="DU23" s="318" t="str">
        <f t="shared" si="42"/>
        <v/>
      </c>
      <c r="DV23" s="270"/>
      <c r="DW23" s="314"/>
      <c r="DX23" s="315"/>
      <c r="DY23" s="332"/>
      <c r="DZ23" s="317" t="str">
        <f>IF(DW23=0,"",IF(AJ23+AQ23+AX23+BE23+BL23+BS23+BZ23+CG23+CN23+CU23+DB23+DI23+DP23+DW23&lt;=Consolidação!AL26,Consolidação!$H$4,IF(AJ23+AQ23+AX23+BE23+BL23+BS23+BZ23+CG23+CN23+CU23+DB23+DI23+DP23+DW23&lt;=Consolidação!AL26+Consolidação!AO26,Consolidação!$K$4,IF(AJ23+AQ23+AX23+BE23+BL23+BS23+BZ23+CG23+CN23+CU23+DB23+DI23+DP23+DW23&lt;=Consolidação!AL26+Consolidação!AO26+Consolidação!AR26,Consolidação!$N$4,IF(AJ23+AQ23+AX23+BE23+BL23+BS23+BZ23+CG23+CN23+CU23+DB23+DI23+DP23+DW23&lt;=Consolidação!AL26+Consolidação!AO26+Consolidação!AR26+Consolidação!AU26,Consolidação!$Q$4,IF(AJ23+AQ23+AX23+BE23+BL23+BS23+BZ23+CG23+CN23+CU23+DB23+DI23+DP23+DW23&lt;=Consolidação!AL26+Consolidação!AO26+Consolidação!AR26+Consolidação!AU26+Consolidação!AX26,Consolidação!$T$4,IF(AJ23+AQ23+AX23+BE23+BL23+BS23+BZ23+CG23+CN23+CU23+DB23+DI23+DP23+DW23&lt;=Consolidação!AL26+Consolidação!AO26+Consolidação!AR26+Consolidação!AU26+Consolidação!AX26+Consolidação!#REF!,Consolidação!$W$4,IF(AJ23+AQ23+AX23+BE23+BL23+BS23+BZ23+CG23+CN23+CU23+DB23+DI23+DP23+DW23&lt;=Consolidação!AL26+Consolidação!AO26+Consolidação!AR26+Consolidação!AU26+Consolidação!AX26+Consolidação!#REF!+Consolidação!BC26,Consolidação!$Z$4,IF(AJ23+AQ23+AX23+BE23+BL23+BS23+BZ23+CG23+CN23+CU23+DB23+DI23+DP23+DW23&lt;=Consolidação!AL26+Consolidação!AO26+Consolidação!AR26+Consolidação!AU26+Consolidação!AX26+Consolidação!#REF!+Consolidação!BC26+Consolidação!BF26,Consolidação!$AC$4,IF(AJ23+AQ23+AX23+BE23+BL23+BS23+BZ23+CG23+CN23+CU23+DB23+DI23+DP23+DW23&lt;=Consolidação!AL26+Consolidação!AO26+Consolidação!AR26+Consolidação!AU26+Consolidação!AX26+Consolidação!#REF!+Consolidação!BC26+Consolidação!BF26+Consolidação!BI26,Consolidação!$AF$4,IF(AJ23+AQ23+AX23+BE23+BL23+BS23+BZ23+CG23+CN23+CU23+DB23+DI23+DP23+DW23&lt;=Consolidação!AL26+Consolidação!AO26+Consolidação!AR26+Consolidação!AU26+Consolidação!AX26+Consolidação!#REF!+Consolidação!BC26+Consolidação!BF26+Consolidação!BI26+Consolidação!BL26,Consolidação!$AI$4,IF(AJ23+AQ23+AX23+BE23+BL23+BS23+BZ23+CG23+CN23+CU23+DB23+DI23+DP23+DW23&lt;=Consolidação!AL26+Consolidação!AO26+Consolidação!AR26+Consolidação!AU26+Consolidação!AX26+Consolidação!#REF!+Consolidação!BC26+Consolidação!BF26+Consolidação!BI26+Consolidação!BL26+Consolidação!BO26,Consolidação!$AL$4,IF(AJ23+AQ23+AX23+BE23+BL23+BS23+BZ23+CG23+CN23+CU23+DB23+DI23+DP23+DW23&lt;=Consolidação!AL26+Consolidação!AO26+Consolidação!AR26+Consolidação!AU26+Consolidação!AX26+Consolidação!#REF!+Consolidação!BC26+Consolidação!BF26+Consolidação!BI26+Consolidação!BL26+Consolidação!BO26+Consolidação!BR26,Consolidação!$AO$4,IF(AJ23+AQ23+AX23+BE23+BL23+BS23+BZ23+CG23+CN23+CU23+DB23+DI23+DP23+DW23&lt;=Consolidação!AL26+Consolidação!AO26+Consolidação!AR26+Consolidação!AU26+Consolidação!AX26+Consolidação!#REF!+Consolidação!BC26+Consolidação!BF26+Consolidação!BI26+Consolidação!BL26+Consolidação!BO26+Consolidação!BR26+Consolidação!BU26,Consolidação!$AR$4,IF(AJ23+AQ23+AX23+BE23+BL23+BS23+BZ23+CG23+CN23+CU23+DB23+DI23+DP23+DW23&lt;=Consolidação!AL26+Consolidação!AO26+Consolidação!AR26+Consolidação!AU26+Consolidação!AX26+Consolidação!#REF!+Consolidação!BC26+Consolidação!BF26+Consolidação!BI26+Consolidação!BL26+Consolidação!BO26+Consolidação!BR26+Consolidação!BU26+Consolidação!BX26,Consolidação!$AU$4,IF(AND((Consolidação!AL26+Consolidação!AO26+Consolidação!AR26+Consolidação!AU26+Consolidação!AX26+Consolidação!#REF!+Consolidação!BC26+Consolidação!BF26+Consolidação!BI26+Consolidação!BL26+Consolidação!BO26+Consolidação!BR26+Consolidação!BU26+Consolidação!BX26)&gt;0,AJ23+AQ23+AX23+BE23+BL23+BS23+BZ23+CG23+CN23+CU23+DB23+DI23+DP23&lt;Consolidação!AL26+Consolidação!AO26+Consolidação!AR26+Consolidação!AU26+Consolidação!AX26+Consolidação!#REF!+Consolidação!BC26+Consolidação!BF26+Consolidação!BI26+Consolidação!BL26+Consolidação!BO26+Consolidação!BR26+Consolidação!BU26+Consolidação!BX26,AJ23+AQ23+AX23+BE23+BL23+BS23+BZ23+CG23+CN23+CU23+DB23+DI23+DP23+DW23&gt;Consolidação!AL26+Consolidação!AO26+Consolidação!AR26+Consolidação!AU26+Consolidação!AX26+Consolidação!#REF!+Consolidação!BC26+Consolidação!BF26+Consolidação!BI26+Consolidação!BL26+Consolidação!BO26+Consolidação!BR26+Consolidação!BU26+Consolidação!BX26),"CONSUMO PARCIAL","SEM PREVISÃO"))))))))))))))))</f>
        <v/>
      </c>
      <c r="EA23" s="318" t="str">
        <f t="shared" si="43"/>
        <v/>
      </c>
      <c r="EB23" s="270"/>
      <c r="EC23" s="314"/>
      <c r="ED23" s="315"/>
      <c r="EE23" s="332"/>
      <c r="EF23" s="317" t="str">
        <f>IF(EC23=0,"",IF(AP23+AW23+BD23+BK23+BR23+BY23+CF23+CM23+CT23+DA23+DH23+DO23+DV23+EC23&lt;=Consolidação!AR26,Consolidação!$H$4,IF(AP23+AW23+BD23+BK23+BR23+BY23+CF23+CM23+CT23+DA23+DH23+DO23+DV23+EC23&lt;=Consolidação!AR26+Consolidação!AU26,Consolidação!$K$4,IF(AP23+AW23+BD23+BK23+BR23+BY23+CF23+CM23+CT23+DA23+DH23+DO23+DV23+EC23&lt;=Consolidação!AR26+Consolidação!AU26+Consolidação!AX26,Consolidação!$N$4,IF(AP23+AW23+BD23+BK23+BR23+BY23+CF23+CM23+CT23+DA23+DH23+DO23+DV23+EC23&lt;=Consolidação!AR26+Consolidação!AU26+Consolidação!AX26+Consolidação!#REF!,Consolidação!$Q$4,IF(AP23+AW23+BD23+BK23+BR23+BY23+CF23+CM23+CT23+DA23+DH23+DO23+DV23+EC23&lt;=Consolidação!AR26+Consolidação!AU26+Consolidação!AX26+Consolidação!#REF!+Consolidação!BC26,Consolidação!$T$4,IF(AP23+AW23+BD23+BK23+BR23+BY23+CF23+CM23+CT23+DA23+DH23+DO23+DV23+EC23&lt;=Consolidação!AR26+Consolidação!AU26+Consolidação!AX26+Consolidação!#REF!+Consolidação!BC26+Consolidação!BF26,Consolidação!$W$4,IF(AP23+AW23+BD23+BK23+BR23+BY23+CF23+CM23+CT23+DA23+DH23+DO23+DV23+EC23&lt;=Consolidação!AR26+Consolidação!AU26+Consolidação!AX26+Consolidação!#REF!+Consolidação!BC26+Consolidação!BF26+Consolidação!BI26,Consolidação!$Z$4,IF(AP23+AW23+BD23+BK23+BR23+BY23+CF23+CM23+CT23+DA23+DH23+DO23+DV23+EC23&lt;=Consolidação!AR26+Consolidação!AU26+Consolidação!AX26+Consolidação!#REF!+Consolidação!BC26+Consolidação!BF26+Consolidação!BI26+Consolidação!BL26,Consolidação!$AC$4,IF(AP23+AW23+BD23+BK23+BR23+BY23+CF23+CM23+CT23+DA23+DH23+DO23+DV23+EC23&lt;=Consolidação!AR26+Consolidação!AU26+Consolidação!AX26+Consolidação!#REF!+Consolidação!BC26+Consolidação!BF26+Consolidação!BI26+Consolidação!BL26+Consolidação!BO26,Consolidação!$AF$4,IF(AP23+AW23+BD23+BK23+BR23+BY23+CF23+CM23+CT23+DA23+DH23+DO23+DV23+EC23&lt;=Consolidação!AR26+Consolidação!AU26+Consolidação!AX26+Consolidação!#REF!+Consolidação!BC26+Consolidação!BF26+Consolidação!BI26+Consolidação!BL26+Consolidação!BO26+Consolidação!BR26,Consolidação!$AI$4,IF(AP23+AW23+BD23+BK23+BR23+BY23+CF23+CM23+CT23+DA23+DH23+DO23+DV23+EC23&lt;=Consolidação!AR26+Consolidação!AU26+Consolidação!AX26+Consolidação!#REF!+Consolidação!BC26+Consolidação!BF26+Consolidação!BI26+Consolidação!BL26+Consolidação!BO26+Consolidação!BR26+Consolidação!BU26,Consolidação!$AL$4,IF(AP23+AW23+BD23+BK23+BR23+BY23+CF23+CM23+CT23+DA23+DH23+DO23+DV23+EC23&lt;=Consolidação!AR26+Consolidação!AU26+Consolidação!AX26+Consolidação!#REF!+Consolidação!BC26+Consolidação!BF26+Consolidação!BI26+Consolidação!BL26+Consolidação!BO26+Consolidação!BR26+Consolidação!BU26+Consolidação!BX26,Consolidação!$AO$4,IF(AP23+AW23+BD23+BK23+BR23+BY23+CF23+CM23+CT23+DA23+DH23+DO23+DV23+EC23&lt;=Consolidação!AR26+Consolidação!AU26+Consolidação!AX26+Consolidação!#REF!+Consolidação!BC26+Consolidação!BF26+Consolidação!BI26+Consolidação!BL26+Consolidação!BO26+Consolidação!BR26+Consolidação!BU26+Consolidação!BX26+Consolidação!CA26,Consolidação!$AR$4,IF(AP23+AW23+BD23+BK23+BR23+BY23+CF23+CM23+CT23+DA23+DH23+DO23+DV23+EC23&lt;=Consolidação!AR26+Consolidação!AU26+Consolidação!AX26+Consolidação!#REF!+Consolidação!BC26+Consolidação!BF26+Consolidação!BI26+Consolidação!BL26+Consolidação!BO26+Consolidação!BR26+Consolidação!BU26+Consolidação!BX26+Consolidação!CA26+Consolidação!CD26,Consolidação!$AU$4,IF(AND((Consolidação!AR26+Consolidação!AU26+Consolidação!AX26+Consolidação!#REF!+Consolidação!BC26+Consolidação!BF26+Consolidação!BI26+Consolidação!BL26+Consolidação!BO26+Consolidação!BR26+Consolidação!BU26+Consolidação!BX26+Consolidação!CA26+Consolidação!CD26)&gt;0,AP23+AW23+BD23+BK23+BR23+BY23+CF23+CM23+CT23+DA23+DH23+DO23+DV23&lt;Consolidação!AR26+Consolidação!AU26+Consolidação!AX26+Consolidação!#REF!+Consolidação!BC26+Consolidação!BF26+Consolidação!BI26+Consolidação!BL26+Consolidação!BO26+Consolidação!BR26+Consolidação!BU26+Consolidação!BX26+Consolidação!CA26+Consolidação!CD26,AP23+AW23+BD23+BK23+BR23+BY23+CF23+CM23+CT23+DA23+DH23+DO23+DV23+EC23&gt;Consolidação!AR26+Consolidação!AU26+Consolidação!AX26+Consolidação!#REF!+Consolidação!BC26+Consolidação!BF26+Consolidação!BI26+Consolidação!BL26+Consolidação!BO26+Consolidação!BR26+Consolidação!BU26+Consolidação!BX26+Consolidação!CA26+Consolidação!CD26),"CONSUMO PARCIAL","SEM PREVISÃO"))))))))))))))))</f>
        <v/>
      </c>
      <c r="EG23" s="318" t="str">
        <f t="shared" si="44"/>
        <v/>
      </c>
      <c r="EH23" s="270"/>
      <c r="EI23" s="314"/>
      <c r="EJ23" s="315"/>
      <c r="EK23" s="332"/>
      <c r="EL23" s="317" t="str">
        <f>IF(EI23=0,"",IF(AV23+BC23+BJ23+BQ23+BX23+CE23+CL23+CS23+CZ23+DG23+DN23+DU23+EB23+EI23&lt;=Consolidação!AX26,Consolidação!$H$4,IF(AV23+BC23+BJ23+BQ23+BX23+CE23+CL23+CS23+CZ23+DG23+DN23+DU23+EB23+EI23&lt;=Consolidação!AX26+Consolidação!#REF!,Consolidação!$K$4,IF(AV23+BC23+BJ23+BQ23+BX23+CE23+CL23+CS23+CZ23+DG23+DN23+DU23+EB23+EI23&lt;=Consolidação!AX26+Consolidação!#REF!+Consolidação!BC26,Consolidação!$N$4,IF(AV23+BC23+BJ23+BQ23+BX23+CE23+CL23+CS23+CZ23+DG23+DN23+DU23+EB23+EI23&lt;=Consolidação!AX26+Consolidação!#REF!+Consolidação!BC26+Consolidação!BF26,Consolidação!$Q$4,IF(AV23+BC23+BJ23+BQ23+BX23+CE23+CL23+CS23+CZ23+DG23+DN23+DU23+EB23+EI23&lt;=Consolidação!AX26+Consolidação!#REF!+Consolidação!BC26+Consolidação!BF26+Consolidação!BI26,Consolidação!$T$4,IF(AV23+BC23+BJ23+BQ23+BX23+CE23+CL23+CS23+CZ23+DG23+DN23+DU23+EB23+EI23&lt;=Consolidação!AX26+Consolidação!#REF!+Consolidação!BC26+Consolidação!BF26+Consolidação!BI26+Consolidação!BL26,Consolidação!$W$4,IF(AV23+BC23+BJ23+BQ23+BX23+CE23+CL23+CS23+CZ23+DG23+DN23+DU23+EB23+EI23&lt;=Consolidação!AX26+Consolidação!#REF!+Consolidação!BC26+Consolidação!BF26+Consolidação!BI26+Consolidação!BL26+Consolidação!BO26,Consolidação!$Z$4,IF(AV23+BC23+BJ23+BQ23+BX23+CE23+CL23+CS23+CZ23+DG23+DN23+DU23+EB23+EI23&lt;=Consolidação!AX26+Consolidação!#REF!+Consolidação!BC26+Consolidação!BF26+Consolidação!BI26+Consolidação!BL26+Consolidação!BO26+Consolidação!BR26,Consolidação!$AC$4,IF(AV23+BC23+BJ23+BQ23+BX23+CE23+CL23+CS23+CZ23+DG23+DN23+DU23+EB23+EI23&lt;=Consolidação!AX26+Consolidação!#REF!+Consolidação!BC26+Consolidação!BF26+Consolidação!BI26+Consolidação!BL26+Consolidação!BO26+Consolidação!BR26+Consolidação!BU26,Consolidação!$AF$4,IF(AV23+BC23+BJ23+BQ23+BX23+CE23+CL23+CS23+CZ23+DG23+DN23+DU23+EB23+EI23&lt;=Consolidação!AX26+Consolidação!#REF!+Consolidação!BC26+Consolidação!BF26+Consolidação!BI26+Consolidação!BL26+Consolidação!BO26+Consolidação!BR26+Consolidação!BU26+Consolidação!BX26,Consolidação!$AI$4,IF(AV23+BC23+BJ23+BQ23+BX23+CE23+CL23+CS23+CZ23+DG23+DN23+DU23+EB23+EI23&lt;=Consolidação!AX26+Consolidação!#REF!+Consolidação!BC26+Consolidação!BF26+Consolidação!BI26+Consolidação!BL26+Consolidação!BO26+Consolidação!BR26+Consolidação!BU26+Consolidação!BX26+Consolidação!CA26,Consolidação!$AL$4,IF(AV23+BC23+BJ23+BQ23+BX23+CE23+CL23+CS23+CZ23+DG23+DN23+DU23+EB23+EI23&lt;=Consolidação!AX26+Consolidação!#REF!+Consolidação!BC26+Consolidação!BF26+Consolidação!BI26+Consolidação!BL26+Consolidação!BO26+Consolidação!BR26+Consolidação!BU26+Consolidação!BX26+Consolidação!CA26+Consolidação!CD26,Consolidação!$AO$4,IF(AV23+BC23+BJ23+BQ23+BX23+CE23+CL23+CS23+CZ23+DG23+DN23+DU23+EB23+EI23&lt;=Consolidação!AX26+Consolidação!#REF!+Consolidação!BC26+Consolidação!BF26+Consolidação!BI26+Consolidação!BL26+Consolidação!BO26+Consolidação!BR26+Consolidação!BU26+Consolidação!BX26+Consolidação!CA26+Consolidação!CD26+Consolidação!CG26,Consolidação!$AR$4,IF(AV23+BC23+BJ23+BQ23+BX23+CE23+CL23+CS23+CZ23+DG23+DN23+DU23+EB23+EI23&lt;=Consolidação!AX26+Consolidação!#REF!+Consolidação!BC26+Consolidação!BF26+Consolidação!BI26+Consolidação!BL26+Consolidação!BO26+Consolidação!BR26+Consolidação!BU26+Consolidação!BX26+Consolidação!CA26+Consolidação!CD26+Consolidação!CG26+Consolidação!CJ26,Consolidação!$AU$4,IF(AND((Consolidação!AX26+Consolidação!#REF!+Consolidação!BC26+Consolidação!BF26+Consolidação!BI26+Consolidação!BL26+Consolidação!BO26+Consolidação!BR26+Consolidação!BU26+Consolidação!BX26+Consolidação!CA26+Consolidação!CD26+Consolidação!CG26+Consolidação!CJ26)&gt;0,AV23+BC23+BJ23+BQ23+BX23+CE23+CL23+CS23+CZ23+DG23+DN23+DU23+EB23&lt;Consolidação!AX26+Consolidação!#REF!+Consolidação!BC26+Consolidação!BF26+Consolidação!BI26+Consolidação!BL26+Consolidação!BO26+Consolidação!BR26+Consolidação!BU26+Consolidação!BX26+Consolidação!CA26+Consolidação!CD26+Consolidação!CG26+Consolidação!CJ26,AV23+BC23+BJ23+BQ23+BX23+CE23+CL23+CS23+CZ23+DG23+DN23+DU23+EB23+EI23&gt;Consolidação!AX26+Consolidação!#REF!+Consolidação!BC26+Consolidação!BF26+Consolidação!BI26+Consolidação!BL26+Consolidação!BO26+Consolidação!BR26+Consolidação!BU26+Consolidação!BX26+Consolidação!CA26+Consolidação!CD26+Consolidação!CG26+Consolidação!CJ26),"CONSUMO PARCIAL","SEM PREVISÃO"))))))))))))))))</f>
        <v/>
      </c>
      <c r="EM23" s="318" t="str">
        <f t="shared" si="45"/>
        <v/>
      </c>
      <c r="EN23" s="270"/>
      <c r="EO23" s="314"/>
      <c r="EP23" s="315"/>
      <c r="EQ23" s="332"/>
      <c r="ER23" s="317" t="str">
        <f>IF(EO23=0,"",IF(BB23+BI23+BP23+BW23+CD23+CK23+CR23+CY23+DF23+DM23+DT23+EA23+EH23+EO23&lt;=Consolidação!BC26,Consolidação!$H$4,IF(BB23+BI23+BP23+BW23+CD23+CK23+CR23+CY23+DF23+DM23+DT23+EA23+EH23+EO23&lt;=Consolidação!BC26+Consolidação!BF26,Consolidação!$K$4,IF(BB23+BI23+BP23+BW23+CD23+CK23+CR23+CY23+DF23+DM23+DT23+EA23+EH23+EO23&lt;=Consolidação!BC26+Consolidação!BF26+Consolidação!BI26,Consolidação!$N$4,IF(BB23+BI23+BP23+BW23+CD23+CK23+CR23+CY23+DF23+DM23+DT23+EA23+EH23+EO23&lt;=Consolidação!BC26+Consolidação!BF26+Consolidação!BI26+Consolidação!BL26,Consolidação!$Q$4,IF(BB23+BI23+BP23+BW23+CD23+CK23+CR23+CY23+DF23+DM23+DT23+EA23+EH23+EO23&lt;=Consolidação!BC26+Consolidação!BF26+Consolidação!BI26+Consolidação!BL26+Consolidação!BO26,Consolidação!$T$4,IF(BB23+BI23+BP23+BW23+CD23+CK23+CR23+CY23+DF23+DM23+DT23+EA23+EH23+EO23&lt;=Consolidação!BC26+Consolidação!BF26+Consolidação!BI26+Consolidação!BL26+Consolidação!BO26+Consolidação!BR26,Consolidação!$W$4,IF(BB23+BI23+BP23+BW23+CD23+CK23+CR23+CY23+DF23+DM23+DT23+EA23+EH23+EO23&lt;=Consolidação!BC26+Consolidação!BF26+Consolidação!BI26+Consolidação!BL26+Consolidação!BO26+Consolidação!BR26+Consolidação!BU26,Consolidação!$Z$4,IF(BB23+BI23+BP23+BW23+CD23+CK23+CR23+CY23+DF23+DM23+DT23+EA23+EH23+EO23&lt;=Consolidação!BC26+Consolidação!BF26+Consolidação!BI26+Consolidação!BL26+Consolidação!BO26+Consolidação!BR26+Consolidação!BU26+Consolidação!BX26,Consolidação!$AC$4,IF(BB23+BI23+BP23+BW23+CD23+CK23+CR23+CY23+DF23+DM23+DT23+EA23+EH23+EO23&lt;=Consolidação!BC26+Consolidação!BF26+Consolidação!BI26+Consolidação!BL26+Consolidação!BO26+Consolidação!BR26+Consolidação!BU26+Consolidação!BX26+Consolidação!CA26,Consolidação!$AF$4,IF(BB23+BI23+BP23+BW23+CD23+CK23+CR23+CY23+DF23+DM23+DT23+EA23+EH23+EO23&lt;=Consolidação!BC26+Consolidação!BF26+Consolidação!BI26+Consolidação!BL26+Consolidação!BO26+Consolidação!BR26+Consolidação!BU26+Consolidação!BX26+Consolidação!CA26+Consolidação!CD26,Consolidação!$AI$4,IF(BB23+BI23+BP23+BW23+CD23+CK23+CR23+CY23+DF23+DM23+DT23+EA23+EH23+EO23&lt;=Consolidação!BC26+Consolidação!BF26+Consolidação!BI26+Consolidação!BL26+Consolidação!BO26+Consolidação!BR26+Consolidação!BU26+Consolidação!BX26+Consolidação!CA26+Consolidação!CD26+Consolidação!CG26,Consolidação!$AL$4,IF(BB23+BI23+BP23+BW23+CD23+CK23+CR23+CY23+DF23+DM23+DT23+EA23+EH23+EO23&lt;=Consolidação!BC26+Consolidação!BF26+Consolidação!BI26+Consolidação!BL26+Consolidação!BO26+Consolidação!BR26+Consolidação!BU26+Consolidação!BX26+Consolidação!CA26+Consolidação!CD26+Consolidação!CG26+Consolidação!CJ26,Consolidação!$AO$4,IF(BB23+BI23+BP23+BW23+CD23+CK23+CR23+CY23+DF23+DM23+DT23+EA23+EH23+EO23&lt;=Consolidação!BC26+Consolidação!BF26+Consolidação!BI26+Consolidação!BL26+Consolidação!BO26+Consolidação!BR26+Consolidação!BU26+Consolidação!BX26+Consolidação!CA26+Consolidação!CD26+Consolidação!CG26+Consolidação!CJ26+Consolidação!CM26,Consolidação!$AR$4,IF(BB23+BI23+BP23+BW23+CD23+CK23+CR23+CY23+DF23+DM23+DT23+EA23+EH23+EO23&lt;=Consolidação!BC26+Consolidação!BF26+Consolidação!BI26+Consolidação!BL26+Consolidação!BO26+Consolidação!BR26+Consolidação!BU26+Consolidação!BX26+Consolidação!CA26+Consolidação!CD26+Consolidação!CG26+Consolidação!CJ26+Consolidação!CM26+Consolidação!CP26,Consolidação!$AU$4,IF(AND((Consolidação!BC26+Consolidação!BF26+Consolidação!BI26+Consolidação!BL26+Consolidação!BO26+Consolidação!BR26+Consolidação!BU26+Consolidação!BX26+Consolidação!CA26+Consolidação!CD26+Consolidação!CG26+Consolidação!CJ26+Consolidação!CM26+Consolidação!CP26)&gt;0,BB23+BI23+BP23+BW23+CD23+CK23+CR23+CY23+DF23+DM23+DT23+EA23+EH23&lt;Consolidação!BC26+Consolidação!BF26+Consolidação!BI26+Consolidação!BL26+Consolidação!BO26+Consolidação!BR26+Consolidação!BU26+Consolidação!BX26+Consolidação!CA26+Consolidação!CD26+Consolidação!CG26+Consolidação!CJ26+Consolidação!CM26+Consolidação!CP26,BB23+BI23+BP23+BW23+CD23+CK23+CR23+CY23+DF23+DM23+DT23+EA23+EH23+EO23&gt;Consolidação!BC26+Consolidação!BF26+Consolidação!BI26+Consolidação!BL26+Consolidação!BO26+Consolidação!BR26+Consolidação!BU26+Consolidação!BX26+Consolidação!CA26+Consolidação!CD26+Consolidação!CG26+Consolidação!CJ26+Consolidação!CM26+Consolidação!CP26),"CONSUMO PARCIAL","SEM PREVISÃO"))))))))))))))))</f>
        <v/>
      </c>
      <c r="ES23" s="318" t="str">
        <f t="shared" si="46"/>
        <v/>
      </c>
      <c r="ET23" s="270"/>
      <c r="EU23" s="314"/>
      <c r="EV23" s="315"/>
      <c r="EW23" s="332"/>
      <c r="EX23" s="317" t="str">
        <f>IF(EU23=0,"",IF(BH23+BO23+BV23+CC23+CJ23+CQ23+CX23+DE23+DL23+DS23+DZ23+EG23+EN23+EU23&lt;=Consolidação!BI26,Consolidação!$H$4,IF(BH23+BO23+BV23+CC23+CJ23+CQ23+CX23+DE23+DL23+DS23+DZ23+EG23+EN23+EU23&lt;=Consolidação!BI26+Consolidação!BL26,Consolidação!$K$4,IF(BH23+BO23+BV23+CC23+CJ23+CQ23+CX23+DE23+DL23+DS23+DZ23+EG23+EN23+EU23&lt;=Consolidação!BI26+Consolidação!BL26+Consolidação!BO26,Consolidação!$N$4,IF(BH23+BO23+BV23+CC23+CJ23+CQ23+CX23+DE23+DL23+DS23+DZ23+EG23+EN23+EU23&lt;=Consolidação!BI26+Consolidação!BL26+Consolidação!BO26+Consolidação!BR26,Consolidação!$Q$4,IF(BH23+BO23+BV23+CC23+CJ23+CQ23+CX23+DE23+DL23+DS23+DZ23+EG23+EN23+EU23&lt;=Consolidação!BI26+Consolidação!BL26+Consolidação!BO26+Consolidação!BR26+Consolidação!BU26,Consolidação!$T$4,IF(BH23+BO23+BV23+CC23+CJ23+CQ23+CX23+DE23+DL23+DS23+DZ23+EG23+EN23+EU23&lt;=Consolidação!BI26+Consolidação!BL26+Consolidação!BO26+Consolidação!BR26+Consolidação!BU26+Consolidação!BX26,Consolidação!$W$4,IF(BH23+BO23+BV23+CC23+CJ23+CQ23+CX23+DE23+DL23+DS23+DZ23+EG23+EN23+EU23&lt;=Consolidação!BI26+Consolidação!BL26+Consolidação!BO26+Consolidação!BR26+Consolidação!BU26+Consolidação!BX26+Consolidação!CA26,Consolidação!$Z$4,IF(BH23+BO23+BV23+CC23+CJ23+CQ23+CX23+DE23+DL23+DS23+DZ23+EG23+EN23+EU23&lt;=Consolidação!BI26+Consolidação!BL26+Consolidação!BO26+Consolidação!BR26+Consolidação!BU26+Consolidação!BX26+Consolidação!CA26+Consolidação!CD26,Consolidação!$AC$4,IF(BH23+BO23+BV23+CC23+CJ23+CQ23+CX23+DE23+DL23+DS23+DZ23+EG23+EN23+EU23&lt;=Consolidação!BI26+Consolidação!BL26+Consolidação!BO26+Consolidação!BR26+Consolidação!BU26+Consolidação!BX26+Consolidação!CA26+Consolidação!CD26+Consolidação!CG26,Consolidação!$AF$4,IF(BH23+BO23+BV23+CC23+CJ23+CQ23+CX23+DE23+DL23+DS23+DZ23+EG23+EN23+EU23&lt;=Consolidação!BI26+Consolidação!BL26+Consolidação!BO26+Consolidação!BR26+Consolidação!BU26+Consolidação!BX26+Consolidação!CA26+Consolidação!CD26+Consolidação!CG26+Consolidação!CJ26,Consolidação!$AI$4,IF(BH23+BO23+BV23+CC23+CJ23+CQ23+CX23+DE23+DL23+DS23+DZ23+EG23+EN23+EU23&lt;=Consolidação!BI26+Consolidação!BL26+Consolidação!BO26+Consolidação!BR26+Consolidação!BU26+Consolidação!BX26+Consolidação!CA26+Consolidação!CD26+Consolidação!CG26+Consolidação!CJ26+Consolidação!CM26,Consolidação!$AL$4,IF(BH23+BO23+BV23+CC23+CJ23+CQ23+CX23+DE23+DL23+DS23+DZ23+EG23+EN23+EU23&lt;=Consolidação!BI26+Consolidação!BL26+Consolidação!BO26+Consolidação!BR26+Consolidação!BU26+Consolidação!BX26+Consolidação!CA26+Consolidação!CD26+Consolidação!CG26+Consolidação!CJ26+Consolidação!CM26+Consolidação!CP26,Consolidação!$AO$4,IF(BH23+BO23+BV23+CC23+CJ23+CQ23+CX23+DE23+DL23+DS23+DZ23+EG23+EN23+EU23&lt;=Consolidação!BI26+Consolidação!BL26+Consolidação!BO26+Consolidação!BR26+Consolidação!BU26+Consolidação!BX26+Consolidação!CA26+Consolidação!CD26+Consolidação!CG26+Consolidação!CJ26+Consolidação!CM26+Consolidação!CP26+Consolidação!CS26,Consolidação!$AR$4,IF(BH23+BO23+BV23+CC23+CJ23+CQ23+CX23+DE23+DL23+DS23+DZ23+EG23+EN23+EU23&lt;=Consolidação!BI26+Consolidação!BL26+Consolidação!BO26+Consolidação!BR26+Consolidação!BU26+Consolidação!BX26+Consolidação!CA26+Consolidação!CD26+Consolidação!CG26+Consolidação!CJ26+Consolidação!CM26+Consolidação!CP26+Consolidação!CS26+Consolidação!CV26,Consolidação!$AU$4,IF(AND((Consolidação!BI26+Consolidação!BL26+Consolidação!BO26+Consolidação!BR26+Consolidação!BU26+Consolidação!BX26+Consolidação!CA26+Consolidação!CD26+Consolidação!CG26+Consolidação!CJ26+Consolidação!CM26+Consolidação!CP26+Consolidação!CS26+Consolidação!CV26)&gt;0,BH23+BO23+BV23+CC23+CJ23+CQ23+CX23+DE23+DL23+DS23+DZ23+EG23+EN23&lt;Consolidação!BI26+Consolidação!BL26+Consolidação!BO26+Consolidação!BR26+Consolidação!BU26+Consolidação!BX26+Consolidação!CA26+Consolidação!CD26+Consolidação!CG26+Consolidação!CJ26+Consolidação!CM26+Consolidação!CP26+Consolidação!CS26+Consolidação!CV26,BH23+BO23+BV23+CC23+CJ23+CQ23+CX23+DE23+DL23+DS23+DZ23+EG23+EN23+EU23&gt;Consolidação!BI26+Consolidação!BL26+Consolidação!BO26+Consolidação!BR26+Consolidação!BU26+Consolidação!BX26+Consolidação!CA26+Consolidação!CD26+Consolidação!CG26+Consolidação!CJ26+Consolidação!CM26+Consolidação!CP26+Consolidação!CS26+Consolidação!CV26),"CONSUMO PARCIAL","SEM PREVISÃO"))))))))))))))))</f>
        <v/>
      </c>
      <c r="EY23" s="318" t="str">
        <f t="shared" si="47"/>
        <v/>
      </c>
      <c r="EZ23" s="270"/>
      <c r="FA23" s="314"/>
      <c r="FB23" s="315"/>
      <c r="FC23" s="332"/>
      <c r="FD23" s="317" t="str">
        <f>IF(FA23=0,"",IF(BN23+BU23+CB23+CI23+CP23+CW23+DD23+DK23+DR23+DY23+EF23+EM23+ET23+FA23&lt;=Consolidação!BO26,Consolidação!$H$4,IF(BN23+BU23+CB23+CI23+CP23+CW23+DD23+DK23+DR23+DY23+EF23+EM23+ET23+FA23&lt;=Consolidação!BO26+Consolidação!BR26,Consolidação!$K$4,IF(BN23+BU23+CB23+CI23+CP23+CW23+DD23+DK23+DR23+DY23+EF23+EM23+ET23+FA23&lt;=Consolidação!BO26+Consolidação!BR26+Consolidação!BU26,Consolidação!$N$4,IF(BN23+BU23+CB23+CI23+CP23+CW23+DD23+DK23+DR23+DY23+EF23+EM23+ET23+FA23&lt;=Consolidação!BO26+Consolidação!BR26+Consolidação!BU26+Consolidação!BX26,Consolidação!$Q$4,IF(BN23+BU23+CB23+CI23+CP23+CW23+DD23+DK23+DR23+DY23+EF23+EM23+ET23+FA23&lt;=Consolidação!BO26+Consolidação!BR26+Consolidação!BU26+Consolidação!BX26+Consolidação!CA26,Consolidação!$T$4,IF(BN23+BU23+CB23+CI23+CP23+CW23+DD23+DK23+DR23+DY23+EF23+EM23+ET23+FA23&lt;=Consolidação!BO26+Consolidação!BR26+Consolidação!BU26+Consolidação!BX26+Consolidação!CA26+Consolidação!CD26,Consolidação!$W$4,IF(BN23+BU23+CB23+CI23+CP23+CW23+DD23+DK23+DR23+DY23+EF23+EM23+ET23+FA23&lt;=Consolidação!BO26+Consolidação!BR26+Consolidação!BU26+Consolidação!BX26+Consolidação!CA26+Consolidação!CD26+Consolidação!CG26,Consolidação!$Z$4,IF(BN23+BU23+CB23+CI23+CP23+CW23+DD23+DK23+DR23+DY23+EF23+EM23+ET23+FA23&lt;=Consolidação!BO26+Consolidação!BR26+Consolidação!BU26+Consolidação!BX26+Consolidação!CA26+Consolidação!CD26+Consolidação!CG26+Consolidação!CJ26,Consolidação!$AC$4,IF(BN23+BU23+CB23+CI23+CP23+CW23+DD23+DK23+DR23+DY23+EF23+EM23+ET23+FA23&lt;=Consolidação!BO26+Consolidação!BR26+Consolidação!BU26+Consolidação!BX26+Consolidação!CA26+Consolidação!CD26+Consolidação!CG26+Consolidação!CJ26+Consolidação!CM26,Consolidação!$AF$4,IF(BN23+BU23+CB23+CI23+CP23+CW23+DD23+DK23+DR23+DY23+EF23+EM23+ET23+FA23&lt;=Consolidação!BO26+Consolidação!BR26+Consolidação!BU26+Consolidação!BX26+Consolidação!CA26+Consolidação!CD26+Consolidação!CG26+Consolidação!CJ26+Consolidação!CM26+Consolidação!CP26,Consolidação!$AI$4,IF(BN23+BU23+CB23+CI23+CP23+CW23+DD23+DK23+DR23+DY23+EF23+EM23+ET23+FA23&lt;=Consolidação!BO26+Consolidação!BR26+Consolidação!BU26+Consolidação!BX26+Consolidação!CA26+Consolidação!CD26+Consolidação!CG26+Consolidação!CJ26+Consolidação!CM26+Consolidação!CP26+Consolidação!CS26,Consolidação!$AL$4,IF(BN23+BU23+CB23+CI23+CP23+CW23+DD23+DK23+DR23+DY23+EF23+EM23+ET23+FA23&lt;=Consolidação!BO26+Consolidação!BR26+Consolidação!BU26+Consolidação!BX26+Consolidação!CA26+Consolidação!CD26+Consolidação!CG26+Consolidação!CJ26+Consolidação!CM26+Consolidação!CP26+Consolidação!CS26+Consolidação!CV26,Consolidação!$AO$4,IF(BN23+BU23+CB23+CI23+CP23+CW23+DD23+DK23+DR23+DY23+EF23+EM23+ET23+FA23&lt;=Consolidação!BO26+Consolidação!BR26+Consolidação!BU26+Consolidação!BX26+Consolidação!CA26+Consolidação!CD26+Consolidação!CG26+Consolidação!CJ26+Consolidação!CM26+Consolidação!CP26+Consolidação!CS26+Consolidação!CV26+Consolidação!CY26,Consolidação!$AR$4,IF(BN23+BU23+CB23+CI23+CP23+CW23+DD23+DK23+DR23+DY23+EF23+EM23+ET23+FA23&lt;=Consolidação!BO26+Consolidação!BR26+Consolidação!BU26+Consolidação!BX26+Consolidação!CA26+Consolidação!CD26+Consolidação!CG26+Consolidação!CJ26+Consolidação!CM26+Consolidação!CP26+Consolidação!CS26+Consolidação!CV26+Consolidação!CY26+Consolidação!DB26,Consolidação!$AU$4,IF(AND((Consolidação!BO26+Consolidação!BR26+Consolidação!BU26+Consolidação!BX26+Consolidação!CA26+Consolidação!CD26+Consolidação!CG26+Consolidação!CJ26+Consolidação!CM26+Consolidação!CP26+Consolidação!CS26+Consolidação!CV26+Consolidação!CY26+Consolidação!DB26)&gt;0,BN23+BU23+CB23+CI23+CP23+CW23+DD23+DK23+DR23+DY23+EF23+EM23+ET23&lt;Consolidação!BO26+Consolidação!BR26+Consolidação!BU26+Consolidação!BX26+Consolidação!CA26+Consolidação!CD26+Consolidação!CG26+Consolidação!CJ26+Consolidação!CM26+Consolidação!CP26+Consolidação!CS26+Consolidação!CV26+Consolidação!CY26+Consolidação!DB26,BN23+BU23+CB23+CI23+CP23+CW23+DD23+DK23+DR23+DY23+EF23+EM23+ET23+FA23&gt;Consolidação!BO26+Consolidação!BR26+Consolidação!BU26+Consolidação!BX26+Consolidação!CA26+Consolidação!CD26+Consolidação!CG26+Consolidação!CJ26+Consolidação!CM26+Consolidação!CP26+Consolidação!CS26+Consolidação!CV26+Consolidação!CY26+Consolidação!DB26),"CONSUMO PARCIAL","SEM PREVISÃO"))))))))))))))))</f>
        <v/>
      </c>
      <c r="FE23" s="318" t="str">
        <f t="shared" si="48"/>
        <v/>
      </c>
      <c r="FF23" s="270"/>
      <c r="FG23" s="314"/>
      <c r="FH23" s="315"/>
      <c r="FI23" s="332"/>
      <c r="FJ23" s="317" t="str">
        <f>IF(FG23=0,"",IF(BT23+CA23+CH23+CO23+CV23+DC23+DJ23+DQ23+DX23+EE23+EL23+ES23+EZ23+FG23&lt;=Consolidação!BU26,Consolidação!$H$4,IF(BT23+CA23+CH23+CO23+CV23+DC23+DJ23+DQ23+DX23+EE23+EL23+ES23+EZ23+FG23&lt;=Consolidação!BU26+Consolidação!BX26,Consolidação!$K$4,IF(BT23+CA23+CH23+CO23+CV23+DC23+DJ23+DQ23+DX23+EE23+EL23+ES23+EZ23+FG23&lt;=Consolidação!BU26+Consolidação!BX26+Consolidação!CA26,Consolidação!$N$4,IF(BT23+CA23+CH23+CO23+CV23+DC23+DJ23+DQ23+DX23+EE23+EL23+ES23+EZ23+FG23&lt;=Consolidação!BU26+Consolidação!BX26+Consolidação!CA26+Consolidação!CD26,Consolidação!$Q$4,IF(BT23+CA23+CH23+CO23+CV23+DC23+DJ23+DQ23+DX23+EE23+EL23+ES23+EZ23+FG23&lt;=Consolidação!BU26+Consolidação!BX26+Consolidação!CA26+Consolidação!CD26+Consolidação!CG26,Consolidação!$T$4,IF(BT23+CA23+CH23+CO23+CV23+DC23+DJ23+DQ23+DX23+EE23+EL23+ES23+EZ23+FG23&lt;=Consolidação!BU26+Consolidação!BX26+Consolidação!CA26+Consolidação!CD26+Consolidação!CG26+Consolidação!CJ26,Consolidação!$W$4,IF(BT23+CA23+CH23+CO23+CV23+DC23+DJ23+DQ23+DX23+EE23+EL23+ES23+EZ23+FG23&lt;=Consolidação!BU26+Consolidação!BX26+Consolidação!CA26+Consolidação!CD26+Consolidação!CG26+Consolidação!CJ26+Consolidação!CM26,Consolidação!$Z$4,IF(BT23+CA23+CH23+CO23+CV23+DC23+DJ23+DQ23+DX23+EE23+EL23+ES23+EZ23+FG23&lt;=Consolidação!BU26+Consolidação!BX26+Consolidação!CA26+Consolidação!CD26+Consolidação!CG26+Consolidação!CJ26+Consolidação!CM26+Consolidação!CP26,Consolidação!$AC$4,IF(BT23+CA23+CH23+CO23+CV23+DC23+DJ23+DQ23+DX23+EE23+EL23+ES23+EZ23+FG23&lt;=Consolidação!BU26+Consolidação!BX26+Consolidação!CA26+Consolidação!CD26+Consolidação!CG26+Consolidação!CJ26+Consolidação!CM26+Consolidação!CP26+Consolidação!CS26,Consolidação!$AF$4,IF(BT23+CA23+CH23+CO23+CV23+DC23+DJ23+DQ23+DX23+EE23+EL23+ES23+EZ23+FG23&lt;=Consolidação!BU26+Consolidação!BX26+Consolidação!CA26+Consolidação!CD26+Consolidação!CG26+Consolidação!CJ26+Consolidação!CM26+Consolidação!CP26+Consolidação!CS26+Consolidação!CV26,Consolidação!$AI$4,IF(BT23+CA23+CH23+CO23+CV23+DC23+DJ23+DQ23+DX23+EE23+EL23+ES23+EZ23+FG23&lt;=Consolidação!BU26+Consolidação!BX26+Consolidação!CA26+Consolidação!CD26+Consolidação!CG26+Consolidação!CJ26+Consolidação!CM26+Consolidação!CP26+Consolidação!CS26+Consolidação!CV26+Consolidação!CY26,Consolidação!$AL$4,IF(BT23+CA23+CH23+CO23+CV23+DC23+DJ23+DQ23+DX23+EE23+EL23+ES23+EZ23+FG23&lt;=Consolidação!BU26+Consolidação!BX26+Consolidação!CA26+Consolidação!CD26+Consolidação!CG26+Consolidação!CJ26+Consolidação!CM26+Consolidação!CP26+Consolidação!CS26+Consolidação!CV26+Consolidação!CY26+Consolidação!DB26,Consolidação!$AO$4,IF(BT23+CA23+CH23+CO23+CV23+DC23+DJ23+DQ23+DX23+EE23+EL23+ES23+EZ23+FG23&lt;=Consolidação!BU26+Consolidação!BX26+Consolidação!CA26+Consolidação!CD26+Consolidação!CG26+Consolidação!CJ26+Consolidação!CM26+Consolidação!CP26+Consolidação!CS26+Consolidação!CV26+Consolidação!CY26+Consolidação!DB26+Consolidação!DE26,Consolidação!$AR$4,IF(BT23+CA23+CH23+CO23+CV23+DC23+DJ23+DQ23+DX23+EE23+EL23+ES23+EZ23+FG23&lt;=Consolidação!BU26+Consolidação!BX26+Consolidação!CA26+Consolidação!CD26+Consolidação!CG26+Consolidação!CJ26+Consolidação!CM26+Consolidação!CP26+Consolidação!CS26+Consolidação!CV26+Consolidação!CY26+Consolidação!DB26+Consolidação!DE26+Consolidação!DH26,Consolidação!$AU$4,IF(AND((Consolidação!BU26+Consolidação!BX26+Consolidação!CA26+Consolidação!CD26+Consolidação!CG26+Consolidação!CJ26+Consolidação!CM26+Consolidação!CP26+Consolidação!CS26+Consolidação!CV26+Consolidação!CY26+Consolidação!DB26+Consolidação!DE26+Consolidação!DH26)&gt;0,BT23+CA23+CH23+CO23+CV23+DC23+DJ23+DQ23+DX23+EE23+EL23+ES23+EZ23&lt;Consolidação!BU26+Consolidação!BX26+Consolidação!CA26+Consolidação!CD26+Consolidação!CG26+Consolidação!CJ26+Consolidação!CM26+Consolidação!CP26+Consolidação!CS26+Consolidação!CV26+Consolidação!CY26+Consolidação!DB26+Consolidação!DE26+Consolidação!DH26,BT23+CA23+CH23+CO23+CV23+DC23+DJ23+DQ23+DX23+EE23+EL23+ES23+EZ23+FG23&gt;Consolidação!BU26+Consolidação!BX26+Consolidação!CA26+Consolidação!CD26+Consolidação!CG26+Consolidação!CJ26+Consolidação!CM26+Consolidação!CP26+Consolidação!CS26+Consolidação!CV26+Consolidação!CY26+Consolidação!DB26+Consolidação!DE26+Consolidação!DH26),"CONSUMO PARCIAL","SEM PREVISÃO"))))))))))))))))</f>
        <v/>
      </c>
      <c r="FK23" s="540" t="str">
        <f t="shared" si="49"/>
        <v/>
      </c>
      <c r="FL23" s="569"/>
      <c r="FM23" s="550"/>
      <c r="FN23" s="550"/>
      <c r="FO23" s="550"/>
      <c r="FP23" s="550"/>
      <c r="FQ23" s="576"/>
      <c r="FR23" s="569"/>
      <c r="FS23" s="550"/>
      <c r="FT23" s="550"/>
      <c r="FU23" s="550"/>
      <c r="FV23" s="550"/>
      <c r="FW23" s="550"/>
      <c r="FX23" s="545" t="str">
        <f>IF((Consolidação!C26+Consolidação!E26)=(F23+M23+T23+AA23+AH23+AO23+AV23+BC23+BJ23+BQ23+BX23+CE23+CL23+CS23),"ATUALIZADO","DESATUALIZADO")</f>
        <v>DESATUALIZADO</v>
      </c>
    </row>
    <row r="24" spans="1:180" x14ac:dyDescent="0.3">
      <c r="A24" s="313">
        <v>2232</v>
      </c>
      <c r="B24" s="634"/>
      <c r="C24" s="324" t="s">
        <v>1</v>
      </c>
      <c r="D24" s="321"/>
      <c r="E24" s="270">
        <v>19417</v>
      </c>
      <c r="F24" s="314">
        <v>8.9837000000000007</v>
      </c>
      <c r="G24" s="315"/>
      <c r="H24" s="316">
        <v>45668</v>
      </c>
      <c r="I24" s="317">
        <f>IF(F24=0,"",IF(F24&lt;=Consolidação!H27,Consolidação!H$4,IF(F24&lt;=Consolidação!H27+Consolidação!K27,Consolidação!K$4,IF(F24&lt;=Consolidação!H27+Consolidação!K27+Consolidação!N27,Consolidação!N$4,IF(F24&lt;=Consolidação!H27+Consolidação!K27+Consolidação!N27+Consolidação!Q27,Consolidação!Q$4,IF(F24&lt;=Consolidação!H27+Consolidação!K27+Consolidação!N27+Consolidação!Q27+Consolidação!T27,Consolidação!T$4,IF(F24&lt;=Consolidação!H27+Consolidação!K27+Consolidação!N27+Consolidação!Q27+Consolidação!T27+Consolidação!W27,Consolidação!W$4,IF(F24&lt;=Consolidação!H27+Consolidação!K27+Consolidação!N27+Consolidação!Q27+Consolidação!T27+Consolidação!W27+Consolidação!Z27,Consolidação!Z$4,IF(F24&lt;=Consolidação!H27+Consolidação!K27+Consolidação!N27+Consolidação!Q27+Consolidação!T27+Consolidação!W27+Consolidação!Z27+Consolidação!AC27,Consolidação!AC$4,IF(F24&lt;=Consolidação!H27+Consolidação!K27+Consolidação!N27+Consolidação!Q27+Consolidação!T27+Consolidação!W27+Consolidação!Z27+Consolidação!AC27+Consolidação!AF27,Consolidação!AF$4,IF(F24&lt;=Consolidação!H27+Consolidação!K27+Consolidação!N27+Consolidação!Q27+Consolidação!T27+Consolidação!W27+Consolidação!Z27+Consolidação!AC27+Consolidação!AF27+Consolidação!AI27,Consolidação!AI$4,IF(F24&lt;=Consolidação!H27+Consolidação!K27+Consolidação!N27+Consolidação!Q27+Consolidação!T27+Consolidação!W27+Consolidação!Z27+Consolidação!AC27+Consolidação!AF27+Consolidação!AI27+Consolidação!AL27,Consolidação!AL$4,IF(F24&lt;=Consolidação!H27+Consolidação!K27+Consolidação!N27+Consolidação!Q27+Consolidação!T27+Consolidação!W27+Consolidação!Z27+Consolidação!AC27+Consolidação!AF27+Consolidação!AI27+Consolidação!AL27+Consolidação!AO27,Consolidação!AO$4,IF(F24&lt;=Consolidação!H27+Consolidação!K27+Consolidação!N27+Consolidação!Q27+Consolidação!T27+Consolidação!W27+Consolidação!Z27+Consolidação!AC27+Consolidação!AF27+Consolidação!AI27+Consolidação!AL27+Consolidação!AO27+Consolidação!AR27,Consolidação!AR$4,IF(F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>45323</v>
      </c>
      <c r="J24" s="318" t="str">
        <f t="shared" si="25"/>
        <v>ü</v>
      </c>
      <c r="K24" s="312"/>
      <c r="L24" s="270">
        <v>19435</v>
      </c>
      <c r="M24" s="314">
        <v>99.8</v>
      </c>
      <c r="N24" s="315"/>
      <c r="O24" s="316">
        <v>45695</v>
      </c>
      <c r="P24" s="317">
        <f>IF(M24=0,"",IF(F24+M24&lt;=Consolidação!H27,Consolidação!$H$4,IF(F24+M24&lt;=Consolidação!H27+Consolidação!K27,Consolidação!$K$4,IF(F24+M24&lt;=Consolidação!H27+Consolidação!K27+Consolidação!N27,Consolidação!$N$4,IF(F24+M24&lt;=Consolidação!H27+Consolidação!K27+Consolidação!N27+Consolidação!Q27,Consolidação!$Q$4,IF(F24+M24&lt;=Consolidação!H27+Consolidação!K27+Consolidação!N27+Consolidação!Q27+Consolidação!T27,Consolidação!$T$4,IF(F24+M24&lt;=Consolidação!H27+Consolidação!K27+Consolidação!N27+Consolidação!Q27+Consolidação!T27+Consolidação!W27,Consolidação!$W$4,IF(F24+M24&lt;=Consolidação!H27+Consolidação!K27+Consolidação!N27+Consolidação!Q27+Consolidação!T27+Consolidação!W27+Consolidação!Z27,Consolidação!$Z$4,IF(F24+M24&lt;=Consolidação!H27+Consolidação!K27+Consolidação!N27+Consolidação!Q27+Consolidação!T27+Consolidação!W27+Consolidação!Z27+Consolidação!AC27,Consolidação!$AC$4,IF(F24+M24&lt;=Consolidação!H27+Consolidação!K27+Consolidação!N27+Consolidação!Q27+Consolidação!T27+Consolidação!W27+Consolidação!Z27+Consolidação!AC27+Consolidação!AF27,Consolidação!$AF$4,IF(F24+M24&lt;=Consolidação!H27+Consolidação!K27+Consolidação!N27+Consolidação!Q27+Consolidação!T27+Consolidação!W27+Consolidação!Z27+Consolidação!AC27+Consolidação!AF27+Consolidação!AI27,Consolidação!$AI$4,IF(F24+M24&lt;=Consolidação!H27+Consolidação!K27+Consolidação!N27+Consolidação!Q27+Consolidação!T27+Consolidação!W27+Consolidação!Z27+Consolidação!AC27+Consolidação!AF27+Consolidação!AI27+Consolidação!AL27,Consolidação!$AL$4,IF(F24+M24&lt;=Consolidação!H27+Consolidação!K27+Consolidação!N27+Consolidação!Q27+Consolidação!T27+Consolidação!W27+Consolidação!Z27+Consolidação!AC27+Consolidação!AF27+Consolidação!AI27+Consolidação!AL27+Consolidação!AO27,Consolidação!$AO$4,IF(F24+M24&lt;=Consolidação!H27+Consolidação!K27+Consolidação!N27+Consolidação!Q27+Consolidação!T27+Consolidação!W27+Consolidação!Z27+Consolidação!AC27+Consolidação!AF27+Consolidação!AI27+Consolidação!AL27+Consolidação!AO27+Consolidação!AR27,Consolidação!$AR$4,IF(F24+M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>45413</v>
      </c>
      <c r="Q24" s="318" t="str">
        <f t="shared" si="26"/>
        <v>ü</v>
      </c>
      <c r="R24" s="312"/>
      <c r="S24" s="270">
        <v>19459</v>
      </c>
      <c r="T24" s="314">
        <v>99.76</v>
      </c>
      <c r="U24" s="315"/>
      <c r="V24" s="316">
        <v>45695</v>
      </c>
      <c r="W24" s="317" t="str">
        <f>IF(T24=0,"",IF(F24+M24+T24&lt;=Consolidação!H27,Consolidação!$H$4,IF(F24+M24+T24&lt;=Consolidação!H27+Consolidação!K27,Consolidação!$K$4,IF(F24+M24+T24&lt;=Consolidação!H27+Consolidação!K27+Consolidação!N27,Consolidação!$N$4,IF(F24+M24+T24&lt;=Consolidação!H27+Consolidação!K27+Consolidação!N27+Consolidação!Q27,Consolidação!$Q$4,IF(F24+M24+T24&lt;=Consolidação!H27+Consolidação!K27+Consolidação!N27+Consolidação!Q27+Consolidação!T27,Consolidação!$T$4,IF(F24+M24+T24&lt;=Consolidação!H27+Consolidação!K27+Consolidação!N27+Consolidação!Q27+Consolidação!T27+Consolidação!W27,Consolidação!$W$4,IF(F24+M24+T24&lt;=Consolidação!H27+Consolidação!K27+Consolidação!N27+Consolidação!Q27+Consolidação!T27+Consolidação!W27+Consolidação!Z27,Consolidação!$Z$4,IF(F24+M24+T24&lt;=Consolidação!H27+Consolidação!K27+Consolidação!N27+Consolidação!Q27+Consolidação!T27+Consolidação!W27+Consolidação!Z27+Consolidação!AC27,Consolidação!$AC$4,IF(F24+M24+T24&lt;=Consolidação!H27+Consolidação!K27+Consolidação!N27+Consolidação!Q27+Consolidação!T27+Consolidação!W27+Consolidação!Z27+Consolidação!AC27+Consolidação!AF27,Consolidação!$AF$4,IF(F24+M24+T24&lt;=Consolidação!H27+Consolidação!K27+Consolidação!N27+Consolidação!Q27+Consolidação!T27+Consolidação!W27+Consolidação!Z27+Consolidação!AC27+Consolidação!AF27+Consolidação!AI27,Consolidação!$AI$4,IF(F24+M24+T24&lt;=Consolidação!H27+Consolidação!K27+Consolidação!N27+Consolidação!Q27+Consolidação!T27+Consolidação!W27+Consolidação!Z27+Consolidação!AC27+Consolidação!AF27+Consolidação!AI27+Consolidação!AL27,Consolidação!$AL$4,IF(F24+M24+T24&lt;=Consolidação!H27+Consolidação!K27+Consolidação!N27+Consolidação!Q27+Consolidação!T27+Consolidação!W27+Consolidação!Z27+Consolidação!AC27+Consolidação!AF27+Consolidação!AI27+Consolidação!AL27+Consolidação!AO27,Consolidação!$AO$4,IF(F24+M24+T24&lt;=Consolidação!H27+Consolidação!K27+Consolidação!N27+Consolidação!Q27+Consolidação!T27+Consolidação!W27+Consolidação!Z27+Consolidação!AC27+Consolidação!AF27+Consolidação!AI27+Consolidação!AL27+Consolidação!AO27+Consolidação!AR27,Consolidação!$AR$4,IF(F24+M24+T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+M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+T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>CONSUMO PARCIAL</v>
      </c>
      <c r="X24" s="318" t="str">
        <f t="shared" si="27"/>
        <v>û</v>
      </c>
      <c r="Y24" s="312"/>
      <c r="Z24" s="270"/>
      <c r="AA24" s="314"/>
      <c r="AB24" s="315"/>
      <c r="AC24" s="316"/>
      <c r="AD24" s="317" t="str">
        <f>IF(AA24=0,"",IF(F24+M24+T24+AA24&lt;=Consolidação!H27,Consolidação!$H$4,IF(F24+M24+T24+AA24&lt;=Consolidação!H27+Consolidação!K27,Consolidação!$K$4,IF(F24+M24+T24+AA24&lt;=Consolidação!H27+Consolidação!K27+Consolidação!N27,Consolidação!$N$4,IF(F24+M24+T24+AA24&lt;=Consolidação!H27+Consolidação!K27+Consolidação!N27+Consolidação!Q27,Consolidação!$Q$4,IF(F24+M24+T24+AA24&lt;=Consolidação!H27+Consolidação!K27+Consolidação!N27+Consolidação!Q27+Consolidação!T27,Consolidação!$T$4,IF(F24+M24+T24+AA24&lt;=Consolidação!H27+Consolidação!K27+Consolidação!N27+Consolidação!Q27+Consolidação!T27+Consolidação!W27,Consolidação!$W$4,IF(F24+M24+T24+AA24&lt;=Consolidação!H27+Consolidação!K27+Consolidação!N27+Consolidação!Q27+Consolidação!T27+Consolidação!W27+Consolidação!Z27,Consolidação!$Z$4,IF(F24+M24+T24+AA24&lt;=Consolidação!H27+Consolidação!K27+Consolidação!N27+Consolidação!Q27+Consolidação!T27+Consolidação!W27+Consolidação!Z27+Consolidação!AC27,Consolidação!$AC$4,IF(F24+M24+T24+AA24&lt;=Consolidação!H27+Consolidação!K27+Consolidação!N27+Consolidação!Q27+Consolidação!T27+Consolidação!W27+Consolidação!Z27+Consolidação!AC27+Consolidação!AF27,Consolidação!$AF$4,IF(F24+M24+T24+AA24&lt;=Consolidação!H27+Consolidação!K27+Consolidação!N27+Consolidação!Q27+Consolidação!T27+Consolidação!W27+Consolidação!Z27+Consolidação!AC27+Consolidação!AF27+Consolidação!AI27,Consolidação!$AI$4,IF(F24+M24+T24+AA24&lt;=Consolidação!H27+Consolidação!K27+Consolidação!N27+Consolidação!Q27+Consolidação!T27+Consolidação!W27+Consolidação!Z27+Consolidação!AC27+Consolidação!AF27+Consolidação!AI27+Consolidação!AL27,Consolidação!$AL$4,IF(F24+M24+T24+AA24&lt;=Consolidação!H27+Consolidação!K27+Consolidação!N27+Consolidação!Q27+Consolidação!T27+Consolidação!W27+Consolidação!Z27+Consolidação!AC27+Consolidação!AF27+Consolidação!AI27+Consolidação!AL27+Consolidação!AO27,Consolidação!$AO$4,IF(F24+M24+T24+AA24&lt;=Consolidação!H27+Consolidação!K27+Consolidação!N27+Consolidação!Q27+Consolidação!T27+Consolidação!W27+Consolidação!Z27+Consolidação!AC27+Consolidação!AF27+Consolidação!AI27+Consolidação!AL27+Consolidação!AO27+Consolidação!AR27,Consolidação!#REF!,IF(F24+M24+T24+AA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+M24+T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+T24+AA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/>
      </c>
      <c r="AE24" s="318" t="str">
        <f t="shared" si="28"/>
        <v/>
      </c>
      <c r="AF24" s="312"/>
      <c r="AG24" s="270"/>
      <c r="AH24" s="314"/>
      <c r="AI24" s="315"/>
      <c r="AJ24" s="316"/>
      <c r="AK24" s="317" t="str">
        <f>IF(AH24=0,"",IF(F24+M24+T24+AA24+AH24&lt;=Consolidação!H27,Consolidação!$H$4,IF(F24+M24+T24+AA24+AH24&lt;=Consolidação!H27+Consolidação!K27,Consolidação!$K$4,IF(F24+M24+T24+AA24+AH24&lt;=Consolidação!H27+Consolidação!K27+Consolidação!N27,Consolidação!$N$4,IF(F24+M24+T24+AA24+AH24&lt;=Consolidação!H27+Consolidação!K27+Consolidação!N27+Consolidação!Q27,Consolidação!$Q$4,IF(F24+M24+T24+AA24+AH24&lt;=Consolidação!H27+Consolidação!K27+Consolidação!N27+Consolidação!Q27+Consolidação!T27,Consolidação!$T$4,IF(F24+M24+T24+AA24+AH24&lt;=Consolidação!H27+Consolidação!K27+Consolidação!N27+Consolidação!Q27+Consolidação!T27+Consolidação!W27,Consolidação!$W$4,IF(F24+M24+T24+AA24+AH24&lt;=Consolidação!H27+Consolidação!K27+Consolidação!N27+Consolidação!Q27+Consolidação!T27+Consolidação!W27+Consolidação!Z27,Consolidação!$Z$4,IF(F24+M24+T24+AA24+AH24&lt;=Consolidação!H27+Consolidação!K27+Consolidação!N27+Consolidação!Q27+Consolidação!T27+Consolidação!W27+Consolidação!Z27+Consolidação!AC27,Consolidação!$AC$4,IF(F24+M24+T24+AA24+AH24&lt;=Consolidação!H27+Consolidação!K27+Consolidação!N27+Consolidação!Q27+Consolidação!T27+Consolidação!W27+Consolidação!Z27+Consolidação!AC27+Consolidação!AF27,Consolidação!$AF$4,IF(F24+M24+T24+AA24+AH24&lt;=Consolidação!H27+Consolidação!K27+Consolidação!N27+Consolidação!Q27+Consolidação!T27+Consolidação!W27+Consolidação!Z27+Consolidação!AC27+Consolidação!AF27+Consolidação!AI27,Consolidação!$AI$4,IF(F24+M24+T24+AA24+AH24&lt;=Consolidação!H27+Consolidação!K27+Consolidação!N27+Consolidação!Q27+Consolidação!T27+Consolidação!W27+Consolidação!Z27+Consolidação!AC27+Consolidação!AF27+Consolidação!AI27+Consolidação!AL27,Consolidação!$AL$4,IF(F24+M24+T24+AA24+AH24&lt;=Consolidação!H27+Consolidação!K27+Consolidação!N27+Consolidação!Q27+Consolidação!T27+Consolidação!W27+Consolidação!Z27+Consolidação!AC27+Consolidação!AF27+Consolidação!AI27+Consolidação!AL27+Consolidação!AO27,Consolidação!$AO$4,IF(F24+M24+T24+AA24+AH24&lt;=Consolidação!H27+Consolidação!K27+Consolidação!N27+Consolidação!Q27+Consolidação!T27+Consolidação!W27+Consolidação!Z27+Consolidação!AC27+Consolidação!AF27+Consolidação!AI27+Consolidação!AL27+Consolidação!AO27+Consolidação!AR27,Consolidação!$AR$4,IF(F24+M24+T24+AA24+AH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+M24+T24+AA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+T24+AA24+AH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/>
      </c>
      <c r="AL24" s="318" t="str">
        <f t="shared" si="29"/>
        <v/>
      </c>
      <c r="AM24" s="312"/>
      <c r="AN24" s="270"/>
      <c r="AO24" s="314"/>
      <c r="AP24" s="315"/>
      <c r="AQ24" s="332"/>
      <c r="AR24" s="317" t="str">
        <f>IF(AO24=0,"",IF(F24+M24+T24+AA24+AH24+AO24&lt;=Consolidação!H27,Consolidação!$H$4,IF(F24+M24+T24+AA24+AH24+AO24&lt;=Consolidação!H27+Consolidação!K27,Consolidação!$K$4,IF(F24+M24+T24+AA24+AH24+AO24&lt;=Consolidação!H27+Consolidação!K27+Consolidação!N27,Consolidação!$N$4,IF(F24+M24+T24+AA24+AH24+AO24&lt;=Consolidação!H27+Consolidação!K27+Consolidação!N27+Consolidação!Q27,Consolidação!$Q$4,IF(F24+M24+T24+AA24+AH24+AO24&lt;=Consolidação!H27+Consolidação!K27+Consolidação!N27+Consolidação!Q27+Consolidação!T27,Consolidação!$T$4,IF(F24+M24+T24+AA24+AH24+AO24&lt;=Consolidação!H27+Consolidação!K27+Consolidação!N27+Consolidação!Q27+Consolidação!T27+Consolidação!W27,Consolidação!$W$4,IF(F24+M24+T24+AA24+AH24+AO24&lt;=Consolidação!H27+Consolidação!K27+Consolidação!N27+Consolidação!Q27+Consolidação!T27+Consolidação!W27+Consolidação!Z27,Consolidação!$Z$4,IF(F24+M24+T24+AA24+AH24+AO24&lt;=Consolidação!H27+Consolidação!K27+Consolidação!N27+Consolidação!Q27+Consolidação!T27+Consolidação!W27+Consolidação!Z27+Consolidação!AC27,Consolidação!$AC$4,IF(F24+M24+T24+AA24+AH24+AO24&lt;=Consolidação!H27+Consolidação!K27+Consolidação!N27+Consolidação!Q27+Consolidação!T27+Consolidação!W27+Consolidação!Z27+Consolidação!AC27+Consolidação!AF27,Consolidação!$AF$4,IF(F24+M24+T24+AA24+AH24+AO24&lt;=Consolidação!H27+Consolidação!K27+Consolidação!N27+Consolidação!Q27+Consolidação!T27+Consolidação!W27+Consolidação!Z27+Consolidação!AC27+Consolidação!AF27+Consolidação!AI27,Consolidação!$AI$4,IF(F24+M24+T24+AA24+AH24+AO24&lt;=Consolidação!H27+Consolidação!K27+Consolidação!N27+Consolidação!Q27+Consolidação!T27+Consolidação!W27+Consolidação!Z27+Consolidação!AC27+Consolidação!AF27+Consolidação!AI27+Consolidação!AL27,Consolidação!$AL$4,IF(F24+M24+T24+AA24+AH24+AO24&lt;=Consolidação!H27+Consolidação!K27+Consolidação!N27+Consolidação!Q27+Consolidação!T27+Consolidação!W27+Consolidação!Z27+Consolidação!AC27+Consolidação!AF27+Consolidação!AI27+Consolidação!AL27+Consolidação!AO27,Consolidação!$AO$4,IF(F24+M24+T24+AA24+AH24+AO24&lt;=Consolidação!H27+Consolidação!K27+Consolidação!N27+Consolidação!Q27+Consolidação!T27+Consolidação!W27+Consolidação!Z27+Consolidação!AC27+Consolidação!AF27+Consolidação!AI27+Consolidação!AL27+Consolidação!AO27+Consolidação!AR27,Consolidação!$AR$4,IF(F24+M24+T24+AA24+AH24+AO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+M24+T24+AA24+AH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+T24+AA24+AH24+AO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/>
      </c>
      <c r="AS24" s="318" t="str">
        <f t="shared" si="30"/>
        <v/>
      </c>
      <c r="AT24" s="312"/>
      <c r="AU24" s="270"/>
      <c r="AV24" s="314"/>
      <c r="AW24" s="315"/>
      <c r="AX24" s="332"/>
      <c r="AY24" s="317" t="str">
        <f>IF(AV24=0,"",IF(F24+M24+T24+AA24+AH24+AO24+AV24&lt;=Consolidação!H27,Consolidação!$H$4,IF(F24+M24+T24+AA24+AH24+AO24+AV24&lt;=Consolidação!H27+Consolidação!K27,Consolidação!$K$4,IF(F24+M24+T24+AA24+AH24+AO24+AV24&lt;=Consolidação!H27+Consolidação!K27+Consolidação!N27,Consolidação!$N$4,IF(F24+M24+T24+AA24+AH24+AO24+AV24&lt;=Consolidação!H27+Consolidação!K27+Consolidação!N27+Consolidação!Q27,Consolidação!$Q$4,IF(F24+M24+T24+AA24+AH24+AO24+AV24&lt;=Consolidação!H27+Consolidação!K27+Consolidação!N27+Consolidação!Q27+Consolidação!T27,Consolidação!$T$4,IF(F24+M24+T24+AA24+AH24+AO24+AV24&lt;=Consolidação!H27+Consolidação!K27+Consolidação!N27+Consolidação!Q27+Consolidação!T27+Consolidação!W27,Consolidação!$W$4,IF(F24+M24+T24+AA24+AH24+AO24+AV24&lt;=Consolidação!H27+Consolidação!K27+Consolidação!N27+Consolidação!Q27+Consolidação!T27+Consolidação!W27+Consolidação!Z27,Consolidação!$Z$4,IF(F24+M24+T24+AA24+AH24+AO24+AV24&lt;=Consolidação!H27+Consolidação!K27+Consolidação!N27+Consolidação!Q27+Consolidação!T27+Consolidação!W27+Consolidação!Z27+Consolidação!AC27,Consolidação!$AC$4,IF(F24+M24+T24+AA24+AH24+AO24+AV24&lt;=Consolidação!H27+Consolidação!K27+Consolidação!N27+Consolidação!Q27+Consolidação!T27+Consolidação!W27+Consolidação!Z27+Consolidação!AC27+Consolidação!AF27,Consolidação!$AF$4,IF(F24+M24+T24+AA24+AH24+AO24+AV24&lt;=Consolidação!H27+Consolidação!K27+Consolidação!N27+Consolidação!Q27+Consolidação!T27+Consolidação!W27+Consolidação!Z27+Consolidação!AC27+Consolidação!AF27+Consolidação!AI27,Consolidação!$AI$4,IF(F24+M24+T24+AA24+AH24+AO24+AV24&lt;=Consolidação!H27+Consolidação!K27+Consolidação!N27+Consolidação!Q27+Consolidação!T27+Consolidação!W27+Consolidação!Z27+Consolidação!AC27+Consolidação!AF27+Consolidação!AI27+Consolidação!AL27,Consolidação!$AL$4,IF(F24+M24+T24+AA24+AH24+AO24+AV24&lt;=Consolidação!H27+Consolidação!K27+Consolidação!N27+Consolidação!Q27+Consolidação!T27+Consolidação!W27+Consolidação!Z27+Consolidação!AC27+Consolidação!AF27+Consolidação!AI27+Consolidação!AL27+Consolidação!AO27,Consolidação!$AO$4,IF(F24+M24+T24+AA24+AH24+AO24+AV24&lt;=Consolidação!H27+Consolidação!K27+Consolidação!N27+Consolidação!Q27+Consolidação!T27+Consolidação!W27+Consolidação!Z27+Consolidação!AC27+Consolidação!AF27+Consolidação!AI27+Consolidação!AL27+Consolidação!AO27+Consolidação!AR27,Consolidação!$AR$4,IF(F24+M24+T24+AA24+AH24+AO24+AV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+M24+T24+AA24+AH24+AO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+T24+AA24+AH24+AO24+AV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/>
      </c>
      <c r="AZ24" s="318" t="str">
        <f t="shared" si="31"/>
        <v/>
      </c>
      <c r="BA24" s="312"/>
      <c r="BB24" s="270"/>
      <c r="BC24" s="314"/>
      <c r="BD24" s="315"/>
      <c r="BE24" s="332"/>
      <c r="BF24" s="317" t="str">
        <f>IF(BC24=0,"",IF(F24+M24+T24+AA24+AH24+AO24+AV24+BC24&lt;=Consolidação!H27,Consolidação!$H$4,IF(F24+M24+T24+AA24+AH24+AO24+AV24+BC24&lt;=Consolidação!H27+Consolidação!K27,Consolidação!$K$4,IF(F24+M24+T24+AA24+AH24+AO24+AV24+BC24&lt;=Consolidação!H27+Consolidação!K27+Consolidação!N27,Consolidação!$N$4,IF(F24+M24+T24+AA24+AH24+AO24+AV24+BC24&lt;=Consolidação!H27+Consolidação!K27+Consolidação!N27+Consolidação!Q27,Consolidação!$Q$4,IF(F24+M24+T24+AA24+AH24+AO24+AV24+BC24&lt;=Consolidação!H27+Consolidação!K27+Consolidação!N27+Consolidação!Q27+Consolidação!T27,Consolidação!$T$4,IF(F24+M24+T24+AA24+AH24+AO24+AV24+BC24&lt;=Consolidação!H27+Consolidação!K27+Consolidação!N27+Consolidação!Q27+Consolidação!T27+Consolidação!W27,Consolidação!$W$4,IF(F24+M24+T24+AA24+AH24+AO24+AV24+BC24&lt;=Consolidação!H27+Consolidação!K27+Consolidação!N27+Consolidação!Q27+Consolidação!T27+Consolidação!W27+Consolidação!Z27,Consolidação!$Z$4,IF(F24+M24+T24+AA24+AH24+AO24+AV24+BC24&lt;=Consolidação!H27+Consolidação!K27+Consolidação!N27+Consolidação!Q27+Consolidação!T27+Consolidação!W27+Consolidação!Z27+Consolidação!AC27,Consolidação!$AC$4,IF(F24+M24+T24+AA24+AH24+AO24+AV24+BC24&lt;=Consolidação!H27+Consolidação!K27+Consolidação!N27+Consolidação!Q27+Consolidação!T27+Consolidação!W27+Consolidação!Z27+Consolidação!AC27+Consolidação!AF27,Consolidação!$AF$4,IF(F24+M24+T24+AA24+AH24+AO24+AV24+BC24&lt;=Consolidação!H27+Consolidação!K27+Consolidação!N27+Consolidação!Q27+Consolidação!T27+Consolidação!W27+Consolidação!Z27+Consolidação!AC27+Consolidação!AF27+Consolidação!AI27,Consolidação!$AI$4,IF(F24+M24+T24+AA24+AH24+AO24+AV24+BC24&lt;=Consolidação!H27+Consolidação!K27+Consolidação!N27+Consolidação!Q27+Consolidação!T27+Consolidação!W27+Consolidação!Z27+Consolidação!AC27+Consolidação!AF27+Consolidação!AI27+Consolidação!AL27,Consolidação!$AL$4,IF(F24+M24+T24+AA24+AH24+AO24+AV24+BC24&lt;=Consolidação!H27+Consolidação!K27+Consolidação!N27+Consolidação!Q27+Consolidação!T27+Consolidação!W27+Consolidação!Z27+Consolidação!AC27+Consolidação!AF27+Consolidação!AI27+Consolidação!AL27+Consolidação!AO27,Consolidação!$AO$4,IF(F24+M24+T24+AA24+AH24+AO24+AV24+BC24&lt;=Consolidação!H27+Consolidação!K27+Consolidação!N27+Consolidação!Q27+Consolidação!T27+Consolidação!W27+Consolidação!Z27+Consolidação!AC27+Consolidação!AF27+Consolidação!AI27+Consolidação!AL27+Consolidação!AO27+Consolidação!AR27,Consolidação!$AR$4,IF(F24+M24+T24+AA24+AH24+AO24+AV24+BC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+M24+T24+AA24+AH24+AO24+AV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+T24+AA24+AH24+AO24+AV24+BC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/>
      </c>
      <c r="BG24" s="318" t="str">
        <f t="shared" si="32"/>
        <v/>
      </c>
      <c r="BH24" s="312"/>
      <c r="BI24" s="270"/>
      <c r="BJ24" s="314"/>
      <c r="BK24" s="315"/>
      <c r="BL24" s="332"/>
      <c r="BM24" s="317" t="str">
        <f>IF(BJ24=0,"",IF(F24+M24+T24+AA24+AH24+AO24+AV24+BC24+BJ24&lt;=Consolidação!H27,Consolidação!$H$4,IF(F24+M24+T24+AA24+AH24+AO24+AV24+BC24+BJ24&lt;=Consolidação!H27+Consolidação!K27,Consolidação!$K$4,IF(F24+M24+T24+AA24+AH24+AO24+AV24+BC24+BJ24&lt;=Consolidação!H27+Consolidação!K27+Consolidação!N27,Consolidação!$N$4,IF(F24+M24+T24+AA24+AH24+AO24+AV24+BC24+BJ24&lt;=Consolidação!H27+Consolidação!K27+Consolidação!N27+Consolidação!Q27,Consolidação!$Q$4,IF(F24+M24+T24+AA24+AH24+AO24+AV24+BC24+BJ24&lt;=Consolidação!H27+Consolidação!K27+Consolidação!N27+Consolidação!Q27+Consolidação!T27,Consolidação!$T$4,IF(F24+M24+T24+AA24+AH24+AO24+AV24+BC24+BJ24&lt;=Consolidação!H27+Consolidação!K27+Consolidação!N27+Consolidação!Q27+Consolidação!T27+Consolidação!W27,Consolidação!$W$4,IF(F24+M24+T24+AA24+AH24+AO24+AV24+BC24+BJ24&lt;=Consolidação!H27+Consolidação!K27+Consolidação!N27+Consolidação!Q27+Consolidação!T27+Consolidação!W27+Consolidação!Z27,Consolidação!$Z$4,IF(F24+M24+T24+AA24+AH24+AO24+AV24+BC24+BJ24&lt;=Consolidação!H27+Consolidação!K27+Consolidação!N27+Consolidação!Q27+Consolidação!T27+Consolidação!W27+Consolidação!Z27+Consolidação!AC27,Consolidação!$AC$4,IF(F24+M24+T24+AA24+AH24+AO24+AV24+BC24+BJ24&lt;=Consolidação!H27+Consolidação!K27+Consolidação!N27+Consolidação!Q27+Consolidação!T27+Consolidação!W27+Consolidação!Z27+Consolidação!AC27+Consolidação!AF27,Consolidação!$AF$4,IF(F24+M24+T24+AA24+AH24+AO24+AV24+BC24+BJ24&lt;=Consolidação!H27+Consolidação!K27+Consolidação!N27+Consolidação!Q27+Consolidação!T27+Consolidação!W27+Consolidação!Z27+Consolidação!AC27+Consolidação!AF27+Consolidação!AI27,Consolidação!$AI$4,IF(F24+M24+T24+AA24+AH24+AO24+AV24+BC24+BJ24&lt;=Consolidação!H27+Consolidação!K27+Consolidação!N27+Consolidação!Q27+Consolidação!T27+Consolidação!W27+Consolidação!Z27+Consolidação!AC27+Consolidação!AF27+Consolidação!AI27+Consolidação!AL27,Consolidação!$AL$4,IF(F24+M24+T24+AA24+AH24+AO24+AV24+BC24+BJ24&lt;=Consolidação!H27+Consolidação!K27+Consolidação!N27+Consolidação!Q27+Consolidação!T27+Consolidação!W27+Consolidação!Z27+Consolidação!AC27+Consolidação!AF27+Consolidação!AI27+Consolidação!AL27+Consolidação!AO27,Consolidação!$AO$4,IF(F24+M24+T24+AA24+AH24+AO24+AV24+BC24+BJ24&lt;=Consolidação!H27+Consolidação!K27+Consolidação!N27+Consolidação!Q27+Consolidação!T27+Consolidação!W27+Consolidação!Z27+Consolidação!AC27+Consolidação!AF27+Consolidação!AI27+Consolidação!AL27+Consolidação!AO27+Consolidação!AR27,Consolidação!$AR$4,IF(F24+M24+T24+AA24+AH24+AO24+AV24+BC24+BJ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+M24+T24+AA24+AH24+AO24+AV24+BC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+T24+AA24+AH24+AO24+AV24+BC24+BJ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/>
      </c>
      <c r="BN24" s="318" t="str">
        <f t="shared" si="33"/>
        <v/>
      </c>
      <c r="BO24" s="312"/>
      <c r="BP24" s="270"/>
      <c r="BQ24" s="314"/>
      <c r="BR24" s="315"/>
      <c r="BS24" s="332"/>
      <c r="BT24" s="317" t="str">
        <f>IF(BQ24=0,"",IF(F24+M24+T24+AA24+AH24+AO24+AV24+BC24+BJ24+BQ24&lt;=Consolidação!H27,Consolidação!$H$4,IF(F24+M24+T24+AA24+AH24+AO24+AV24+BC24+BJ24+BQ24&lt;=Consolidação!H27+Consolidação!K27,Consolidação!$K$4,IF(F24+M24+T24+AA24+AH24+AO24+AV24+BC24+BJ24+BQ24&lt;=Consolidação!H27+Consolidação!K27+Consolidação!N27,Consolidação!$N$4,IF(F24+M24+T24+AA24+AH24+AO24+AV24+BC24+BJ24+BQ24&lt;=Consolidação!H27+Consolidação!K27+Consolidação!N27+Consolidação!Q27,Consolidação!$Q$4,IF(F24+M24+T24+AA24+AH24+AO24+AV24+BC24+BJ24+BQ24&lt;=Consolidação!H27+Consolidação!K27+Consolidação!N27+Consolidação!Q27+Consolidação!T27,Consolidação!$T$4,IF(F24+M24+T24+AA24+AH24+AO24+AV24+BC24+BJ24+BQ24&lt;=Consolidação!H27+Consolidação!K27+Consolidação!N27+Consolidação!Q27+Consolidação!T27+Consolidação!W27,Consolidação!$W$4,IF(F24+M24+T24+AA24+AH24+AO24+AV24+BC24+BJ24+BQ24&lt;=Consolidação!H27+Consolidação!K27+Consolidação!N27+Consolidação!Q27+Consolidação!T27+Consolidação!W27+Consolidação!Z27,Consolidação!$Z$4,IF(F24+M24+T24+AA24+AH24+AO24+AV24+BC24+BJ24+BQ24&lt;=Consolidação!H27+Consolidação!K27+Consolidação!N27+Consolidação!Q27+Consolidação!T27+Consolidação!W27+Consolidação!Z27+Consolidação!AC27,Consolidação!$AC$4,IF(F24+M24+T24+AA24+AH24+AO24+AV24+BC24+BJ24+BQ24&lt;=Consolidação!H27+Consolidação!K27+Consolidação!N27+Consolidação!Q27+Consolidação!T27+Consolidação!W27+Consolidação!Z27+Consolidação!AC27+Consolidação!AF27,Consolidação!$AF$4,IF(F24+M24+T24+AA24+AH24+AO24+AV24+BC24+BJ24+BQ24&lt;=Consolidação!H27+Consolidação!K27+Consolidação!N27+Consolidação!Q27+Consolidação!T27+Consolidação!W27+Consolidação!Z27+Consolidação!AC27+Consolidação!AF27+Consolidação!AI27,Consolidação!$AI$4,IF(F24+M24+T24+AA24+AH24+AO24+AV24+BC24+BJ24+BQ24&lt;=Consolidação!H27+Consolidação!K27+Consolidação!N27+Consolidação!Q27+Consolidação!T27+Consolidação!W27+Consolidação!Z27+Consolidação!AC27+Consolidação!AF27+Consolidação!AI27+Consolidação!AL27,Consolidação!$AL$4,IF(F24+M24+T24+AA24+AH24+AO24+AV24+BC24+BJ24+BQ24&lt;=Consolidação!H27+Consolidação!K27+Consolidação!N27+Consolidação!Q27+Consolidação!T27+Consolidação!W27+Consolidação!Z27+Consolidação!AC27+Consolidação!AF27+Consolidação!AI27+Consolidação!AL27+Consolidação!AO27,Consolidação!$AO$4,IF(F24+M24+T24+AA24+AH24+AO24+AV24+BC24+BJ24+BQ24&lt;=Consolidação!H27+Consolidação!K27+Consolidação!N27+Consolidação!Q27+Consolidação!T27+Consolidação!W27+Consolidação!Z27+Consolidação!AC27+Consolidação!AF27+Consolidação!AI27+Consolidação!AL27+Consolidação!AO27+Consolidação!AR27,Consolidação!$AR$4,IF(F24+M24+T24+AA24+AH24+AO24+AV24+BC24+BJ24+BQ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+M24+T24+AA24+AH24+AO24+AV24+BC24+BJ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+T24+AA24+AH24+AO24+AV24+BC24+BJ24+BQ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/>
      </c>
      <c r="BU24" s="318" t="str">
        <f t="shared" si="34"/>
        <v/>
      </c>
      <c r="BV24" s="312"/>
      <c r="BW24" s="270"/>
      <c r="BX24" s="314"/>
      <c r="BY24" s="315"/>
      <c r="BZ24" s="332"/>
      <c r="CA24" s="317" t="str">
        <f>IF(BX24=0,"",IF(F24+M24+T24+AA24+AH24+AO24+AV24+BC24+BJ24+BQ24+BX24&lt;=Consolidação!H27,Consolidação!$H$4,IF(F24+M24+T24+AA24+AH24+AO24+AV24+BC24+BJ24+BQ24+BX24&lt;=Consolidação!H27+Consolidação!K27,Consolidação!$K$4,IF(F24+M24+T24+AA24+AH24+AO24+AV24+BC24+BJ24+BQ24+BX24&lt;=Consolidação!H27+Consolidação!K27+Consolidação!N27,Consolidação!$N$4,IF(F24+M24+T24+AA24+AH24+AO24+AV24+BC24+BJ24+BQ24+BX24&lt;=Consolidação!H27+Consolidação!K27+Consolidação!N27+Consolidação!Q27,Consolidação!$Q$4,IF(F24+M24+T24+AA24+AH24+AO24+AV24+BC24+BJ24+BQ24+BX24&lt;=Consolidação!H27+Consolidação!K27+Consolidação!N27+Consolidação!Q27+Consolidação!T27,Consolidação!$T$4,IF(F24+M24+T24+AA24+AH24+AO24+AV24+BC24+BJ24+BQ24+BX24&lt;=Consolidação!H27+Consolidação!K27+Consolidação!N27+Consolidação!Q27+Consolidação!T27+Consolidação!W27,Consolidação!$W$4,IF(F24+M24+T24+AA24+AH24+AO24+AV24+BC24+BJ24+BQ24+BX24&lt;=Consolidação!H27+Consolidação!K27+Consolidação!N27+Consolidação!Q27+Consolidação!T27+Consolidação!W27+Consolidação!Z27,Consolidação!$Z$4,IF(F24+M24+T24+AA24+AH24+AO24+AV24+BC24+BJ24+BQ24+BX24&lt;=Consolidação!H27+Consolidação!K27+Consolidação!N27+Consolidação!Q27+Consolidação!T27+Consolidação!W27+Consolidação!Z27+Consolidação!AC27,Consolidação!$AC$4,IF(F24+M24+T24+AA24+AH24+AO24+AV24+BC24+BJ24+BQ24+BX24&lt;=Consolidação!H27+Consolidação!K27+Consolidação!N27+Consolidação!Q27+Consolidação!T27+Consolidação!W27+Consolidação!Z27+Consolidação!AC27+Consolidação!AF27,Consolidação!$AF$4,IF(F24+M24+T24+AA24+AH24+AO24+AV24+BC24+BJ24+BQ24+BX24&lt;=Consolidação!H27+Consolidação!K27+Consolidação!N27+Consolidação!Q27+Consolidação!T27+Consolidação!W27+Consolidação!Z27+Consolidação!AC27+Consolidação!AF27+Consolidação!AI27,Consolidação!$AI$4,IF(F24+M24+T24+AA24+AH24+AO24+AV24+BC24+BJ24+BQ24+BX24&lt;=Consolidação!H27+Consolidação!K27+Consolidação!N27+Consolidação!Q27+Consolidação!T27+Consolidação!W27+Consolidação!Z27+Consolidação!AC27+Consolidação!AF27+Consolidação!AI27+Consolidação!AL27,Consolidação!$AL$4,IF(F24+M24+T24+AA24+AH24+AO24+AV24+BC24+BJ24+BQ24+BX24&lt;=Consolidação!H27+Consolidação!K27+Consolidação!N27+Consolidação!Q27+Consolidação!T27+Consolidação!W27+Consolidação!Z27+Consolidação!AC27+Consolidação!AF27+Consolidação!AI27+Consolidação!AL27+Consolidação!AO27,Consolidação!$AO$4,IF(F24+M24+T24+AA24+AH24+AO24+AV24+BC24+BJ24+BQ24+BX24&lt;=Consolidação!H27+Consolidação!K27+Consolidação!N27+Consolidação!Q27+Consolidação!T27+Consolidação!W27+Consolidação!Z27+Consolidação!AC27+Consolidação!AF27+Consolidação!AI27+Consolidação!AL27+Consolidação!AO27+Consolidação!AR27,Consolidação!$AR$4,IF(F24+M24+T24+AA24+AH24+AO24+AV24+BC24+BJ24+BQ24+BX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+M24+T24+AA24+AH24+AO24+AV24+BC24+BJ24+BQ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+T24+AA24+AH24+AO24+AV24+BC24+BJ24+BQ24+BX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/>
      </c>
      <c r="CB24" s="318" t="str">
        <f t="shared" si="35"/>
        <v/>
      </c>
      <c r="CC24" s="312"/>
      <c r="CD24" s="270"/>
      <c r="CE24" s="314"/>
      <c r="CF24" s="315"/>
      <c r="CG24" s="332"/>
      <c r="CH24" s="317" t="str">
        <f>IF(CE24=0,"",IF(F24+M24+T24+AA24+AH24+AO24+AV24+BC24+BJ24+BQ24+BX24+CE24&lt;=Consolidação!H27,Consolidação!$H$4,IF(F24+M24+T24+AA24+AH24+AO24+AV24+BC24+BJ24+BQ24+BX24+CE24&lt;=Consolidação!H27+Consolidação!K27,Consolidação!$K$4,IF(F24+M24+T24+AA24+AH24+AO24+AV24+BC24+BJ24+BQ24+BX24+CE24&lt;=Consolidação!H27+Consolidação!K27+Consolidação!N27,Consolidação!$N$4,IF(F24+M24+T24+AA24+AH24+AO24+AV24+BC24+BJ24+BQ24+BX24+CE24&lt;=Consolidação!H27+Consolidação!K27+Consolidação!N27+Consolidação!Q27,Consolidação!$Q$4,IF(F24+M24+T24+AA24+AH24+AO24+AV24+BC24+BJ24+BQ24+BX24+CE24&lt;=Consolidação!H27+Consolidação!K27+Consolidação!N27+Consolidação!Q27+Consolidação!T27,Consolidação!$T$4,IF(F24+M24+T24+AA24+AH24+AO24+AV24+BC24+BJ24+BQ24+BX24+CE24&lt;=Consolidação!H27+Consolidação!K27+Consolidação!N27+Consolidação!Q27+Consolidação!T27+Consolidação!W27,Consolidação!$W$4,IF(F24+M24+T24+AA24+AH24+AO24+AV24+BC24+BJ24+BQ24+BX24+CE24&lt;=Consolidação!H27+Consolidação!K27+Consolidação!N27+Consolidação!Q27+Consolidação!T27+Consolidação!W27+Consolidação!Z27,Consolidação!$Z$4,IF(F24+M24+T24+AA24+AH24+AO24+AV24+BC24+BJ24+BQ24+BX24+CE24&lt;=Consolidação!H27+Consolidação!K27+Consolidação!N27+Consolidação!Q27+Consolidação!T27+Consolidação!W27+Consolidação!Z27+Consolidação!AC27,Consolidação!$AC$4,IF(F24+M24+T24+AA24+AH24+AO24+AV24+BC24+BJ24+BQ24+BX24+CE24&lt;=Consolidação!H27+Consolidação!K27+Consolidação!N27+Consolidação!Q27+Consolidação!T27+Consolidação!W27+Consolidação!Z27+Consolidação!AC27+Consolidação!AF27,Consolidação!$AF$4,IF(F24+M24+T24+AA24+AH24+AO24+AV24+BC24+BJ24+BQ24+BX24+CE24&lt;=Consolidação!H27+Consolidação!K27+Consolidação!N27+Consolidação!Q27+Consolidação!T27+Consolidação!W27+Consolidação!Z27+Consolidação!AC27+Consolidação!AF27+Consolidação!AI27,Consolidação!$AI$4,IF(F24+M24+T24+AA24+AH24+AO24+AV24+BC24+BJ24+BQ24+BX24+CE24&lt;=Consolidação!H27+Consolidação!K27+Consolidação!N27+Consolidação!Q27+Consolidação!T27+Consolidação!W27+Consolidação!Z27+Consolidação!AC27+Consolidação!AF27+Consolidação!AI27+Consolidação!AL27,Consolidação!$AL$4,IF(F24+M24+T24+AA24+AH24+AO24+AV24+BC24+BJ24+BQ24+BX24+CE24&lt;=Consolidação!H27+Consolidação!K27+Consolidação!N27+Consolidação!Q27+Consolidação!T27+Consolidação!W27+Consolidação!Z27+Consolidação!AC27+Consolidação!AF27+Consolidação!AI27+Consolidação!AL27+Consolidação!AO27,Consolidação!$AO$4,IF(F24+M24+T24+AA24+AH24+AO24+AV24+BC24+BJ24+BQ24+BX24+CE24&lt;=Consolidação!H27+Consolidação!K27+Consolidação!N27+Consolidação!Q27+Consolidação!T27+Consolidação!W27+Consolidação!Z27+Consolidação!AC27+Consolidação!AF27+Consolidação!AI27+Consolidação!AL27+Consolidação!AO27+Consolidação!AR27,Consolidação!$AR$4,IF(F24+M24+T24+AA24+AH24+AO24+AV24+BC24+BJ24+BQ24+BX24+CE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+M24+T24+AA24+AH24+AO24+AV24+BC24+BJ24+BQ24+BX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+T24+AA24+AH24+AO24+AV24+BC24+BJ24+BQ24+BX24+CE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/>
      </c>
      <c r="CI24" s="318" t="str">
        <f t="shared" si="36"/>
        <v/>
      </c>
      <c r="CJ24" s="312"/>
      <c r="CK24" s="270"/>
      <c r="CL24" s="314"/>
      <c r="CM24" s="315"/>
      <c r="CN24" s="332"/>
      <c r="CO24" s="317" t="str">
        <f>IF(CL24=0,"",IF(F24+M24+T24+AA24+AH24+AO24+AV24+BC24+BJ24+BQ24+BX24+CE24+CL24&lt;=Consolidação!H27,Consolidação!$H$4,IF(F24+M24+T24+AA24+AH24+AO24+AV24+BC24+BJ24+BQ24+BX24+CE24+CL24&lt;=Consolidação!H27+Consolidação!K27,Consolidação!$K$4,IF(F24+M24+T24+AA24+AH24+AO24+AV24+BC24+BJ24+BQ24+BX24+CE24+CL24&lt;=Consolidação!H27+Consolidação!K27+Consolidação!N27,Consolidação!$N$4,IF(F24+M24+T24+AA24+AH24+AO24+AV24+BC24+BJ24+BQ24+BX24+CE24+CL24&lt;=Consolidação!H27+Consolidação!K27+Consolidação!N27+Consolidação!Q27,Consolidação!$Q$4,IF(F24+M24+T24+AA24+AH24+AO24+AV24+BC24+BJ24+BQ24+BX24+CE24+CL24&lt;=Consolidação!H27+Consolidação!K27+Consolidação!N27+Consolidação!Q27+Consolidação!T27,Consolidação!$T$4,IF(F24+M24+T24+AA24+AH24+AO24+AV24+BC24+BJ24+BQ24+BX24+CE24+CL24&lt;=Consolidação!H27+Consolidação!K27+Consolidação!N27+Consolidação!Q27+Consolidação!T27+Consolidação!W27,Consolidação!$W$4,IF(F24+M24+T24+AA24+AH24+AO24+AV24+BC24+BJ24+BQ24+BX24+CE24+CL24&lt;=Consolidação!H27+Consolidação!K27+Consolidação!N27+Consolidação!Q27+Consolidação!T27+Consolidação!W27+Consolidação!Z27,Consolidação!$Z$4,IF(F24+M24+T24+AA24+AH24+AO24+AV24+BC24+BJ24+BQ24+BX24+CE24+CL24&lt;=Consolidação!H27+Consolidação!K27+Consolidação!N27+Consolidação!Q27+Consolidação!T27+Consolidação!W27+Consolidação!Z27+Consolidação!AC27,Consolidação!$AC$4,IF(F24+M24+T24+AA24+AH24+AO24+AV24+BC24+BJ24+BQ24+BX24+CE24+CL24&lt;=Consolidação!H27+Consolidação!K27+Consolidação!N27+Consolidação!Q27+Consolidação!T27+Consolidação!W27+Consolidação!Z27+Consolidação!AC27+Consolidação!AF27,Consolidação!$AF$4,IF(F24+M24+T24+AA24+AH24+AO24+AV24+BC24+BJ24+BQ24+BX24+CE24+CL24&lt;=Consolidação!H27+Consolidação!K27+Consolidação!N27+Consolidação!Q27+Consolidação!T27+Consolidação!W27+Consolidação!Z27+Consolidação!AC27+Consolidação!AF27+Consolidação!AI27,Consolidação!$AI$4,IF(F24+M24+T24+AA24+AH24+AO24+AV24+BC24+BJ24+BQ24+BX24+CE24+CL24&lt;=Consolidação!H27+Consolidação!K27+Consolidação!N27+Consolidação!Q27+Consolidação!T27+Consolidação!W27+Consolidação!Z27+Consolidação!AC27+Consolidação!AF27+Consolidação!AI27+Consolidação!AL27,Consolidação!$AL$4,IF(F24+M24+T24+AA24+AH24+AO24+AV24+BC24+BJ24+BQ24+BX24+CE24+CL24&lt;=Consolidação!H27+Consolidação!K27+Consolidação!N27+Consolidação!Q27+Consolidação!T27+Consolidação!W27+Consolidação!Z27+Consolidação!AC27+Consolidação!AF27+Consolidação!AI27+Consolidação!AL27+Consolidação!AO27,Consolidação!$AO$4,IF(F24+M24+T24+AA24+AH24+AO24+AV24+BC24+BJ24+BQ24+BX24+CE24+CL24&lt;=Consolidação!H27+Consolidação!K27+Consolidação!N27+Consolidação!Q27+Consolidação!T27+Consolidação!W27+Consolidação!Z27+Consolidação!AC27+Consolidação!AF27+Consolidação!AI27+Consolidação!AL27+Consolidação!AO27+Consolidação!AR27,Consolidação!$AR$4,IF(F24+M24+T24+AA24+AH24+AO24+AV24+BC24+BJ24+BQ24+BX24+CE24+CL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+M24+T24+AA24+AH24+AO24+AV24+BC24+BJ24+BQ24+BX24+CE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+T24+AA24+AH24+AO24+AV24+BC24+BJ24+BQ24+BX24+CE24+CL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/>
      </c>
      <c r="CP24" s="318" t="str">
        <f t="shared" si="37"/>
        <v/>
      </c>
      <c r="CQ24" s="312"/>
      <c r="CR24" s="270"/>
      <c r="CS24" s="314"/>
      <c r="CT24" s="315"/>
      <c r="CU24" s="332"/>
      <c r="CV24" s="317" t="str">
        <f>IF(CS24=0,"",IF(F24+M24+T24+AA24+AH24+AO24+AV24+BC24+BJ24+BQ24+BX24+CE24+CL24+CS24&lt;=Consolidação!H27,Consolidação!$H$4,IF(F24+M24+T24+AA24+AH24+AO24+AV24+BC24+BJ24+BQ24+BX24+CE24+CL24+CS24&lt;=Consolidação!H27+Consolidação!K27,Consolidação!$K$4,IF(F24+M24+T24+AA24+AH24+AO24+AV24+BC24+BJ24+BQ24+BX24+CE24+CL24+CS24&lt;=Consolidação!H27+Consolidação!K27+Consolidação!N27,Consolidação!$N$4,IF(F24+M24+T24+AA24+AH24+AO24+AV24+BC24+BJ24+BQ24+BX24+CE24+CL24+CS24&lt;=Consolidação!H27+Consolidação!K27+Consolidação!N27+Consolidação!Q27,Consolidação!$Q$4,IF(F24+M24+T24+AA24+AH24+AO24+AV24+BC24+BJ24+BQ24+BX24+CE24+CL24+CS24&lt;=Consolidação!H27+Consolidação!K27+Consolidação!N27+Consolidação!Q27+Consolidação!T27,Consolidação!$T$4,IF(F24+M24+T24+AA24+AH24+AO24+AV24+BC24+BJ24+BQ24+BX24+CE24+CL24+CS24&lt;=Consolidação!H27+Consolidação!K27+Consolidação!N27+Consolidação!Q27+Consolidação!T27+Consolidação!W27,Consolidação!$W$4,IF(F24+M24+T24+AA24+AH24+AO24+AV24+BC24+BJ24+BQ24+BX24+CE24+CL24+CS24&lt;=Consolidação!H27+Consolidação!K27+Consolidação!N27+Consolidação!Q27+Consolidação!T27+Consolidação!W27+Consolidação!Z27,Consolidação!$Z$4,IF(F24+M24+T24+AA24+AH24+AO24+AV24+BC24+BJ24+BQ24+BX24+CE24+CL24+CS24&lt;=Consolidação!H27+Consolidação!K27+Consolidação!N27+Consolidação!Q27+Consolidação!T27+Consolidação!W27+Consolidação!Z27+Consolidação!AC27,Consolidação!$AC$4,IF(F24+M24+T24+AA24+AH24+AO24+AV24+BC24+BJ24+BQ24+BX24+CE24+CL24+CS24&lt;=Consolidação!H27+Consolidação!K27+Consolidação!N27+Consolidação!Q27+Consolidação!T27+Consolidação!W27+Consolidação!Z27+Consolidação!AC27+Consolidação!AF27,Consolidação!$AF$4,IF(F24+M24+T24+AA24+AH24+AO24+AV24+BC24+BJ24+BQ24+BX24+CE24+CL24+CS24&lt;=Consolidação!H27+Consolidação!K27+Consolidação!N27+Consolidação!Q27+Consolidação!T27+Consolidação!W27+Consolidação!Z27+Consolidação!AC27+Consolidação!AF27+Consolidação!AI27,Consolidação!$AI$4,IF(F24+M24+T24+AA24+AH24+AO24+AV24+BC24+BJ24+BQ24+BX24+CE24+CL24+CS24&lt;=Consolidação!H27+Consolidação!K27+Consolidação!N27+Consolidação!Q27+Consolidação!T27+Consolidação!W27+Consolidação!Z27+Consolidação!AC27+Consolidação!AF27+Consolidação!AI27+Consolidação!AL27,Consolidação!$AL$4,IF(F24+M24+T24+AA24+AH24+AO24+AV24+BC24+BJ24+BQ24+BX24+CE24+CL24+CS24&lt;=Consolidação!H27+Consolidação!K27+Consolidação!N27+Consolidação!Q27+Consolidação!T27+Consolidação!W27+Consolidação!Z27+Consolidação!AC27+Consolidação!AF27+Consolidação!AI27+Consolidação!AL27+Consolidação!AO27,Consolidação!$AO$4,IF(F24+M24+T24+AA24+AH24+AO24+AV24+BC24+BJ24+BQ24+BX24+CE24+CL24+CS24&lt;=Consolidação!H27+Consolidação!K27+Consolidação!N27+Consolidação!Q27+Consolidação!T27+Consolidação!W27+Consolidação!Z27+Consolidação!AC27+Consolidação!AF27+Consolidação!AI27+Consolidação!AL27+Consolidação!AO27+Consolidação!AR27,Consolidação!$AR$4,IF(F24+M24+T24+AA24+AH24+AO24+AV24+BC24+BJ24+BQ24+BX24+CE24+CL24+CS24&lt;=Consolidação!H27+Consolidação!K27+Consolidação!N27+Consolidação!Q27+Consolidação!T27+Consolidação!W27+Consolidação!Z27+Consolidação!AC27+Consolidação!AF27+Consolidação!AI27+Consolidação!AL27+Consolidação!AO27+Consolidação!AR27+Consolidação!AU27,Consolidação!$AU$4,IF(AND((Consolidação!H27+Consolidação!K27+Consolidação!N27+Consolidação!Q27+Consolidação!T27+Consolidação!W27+Consolidação!Z27+Consolidação!AC27+Consolidação!AF27+Consolidação!AI27+Consolidação!AL27+Consolidação!AO27+Consolidação!AR27+Consolidação!AU27)&gt;0,F24+M24+T24+AA24+AH24+AO24+AV24+BC24+BJ24+BQ24+BX24+CE24+CL24&lt;Consolidação!H27+Consolidação!K27+Consolidação!N27+Consolidação!Q27+Consolidação!T27+Consolidação!W27+Consolidação!Z27+Consolidação!AC27+Consolidação!AF27+Consolidação!AI27+Consolidação!AL27+Consolidação!AO27+Consolidação!AR27+Consolidação!AU27,F24+M24+T24+AA24+AH24+AO24+AV24+BC24+BJ24+BQ24+BX24+CE24+CL24+CS24&gt;Consolidação!H27+Consolidação!K27+Consolidação!N27+Consolidação!Q27+Consolidação!T27+Consolidação!W27+Consolidação!Z27+Consolidação!AC27+Consolidação!AF27+Consolidação!AI27+Consolidação!AL27+Consolidação!AO27+Consolidação!AR27+Consolidação!AU27),"CONSUMO PARCIAL","SEM PREVISÃO"))))))))))))))))</f>
        <v/>
      </c>
      <c r="CW24" s="318" t="str">
        <f t="shared" si="38"/>
        <v/>
      </c>
      <c r="CX24" s="270"/>
      <c r="CY24" s="314"/>
      <c r="CZ24" s="315"/>
      <c r="DA24" s="332"/>
      <c r="DB24" s="317" t="str">
        <f>IF(CY24=0,"",IF(L24+S24+Z24+AG24+AN24+AU24+BB24+BI24+BP24+BW24+CD24+CK24+CR24+CY24&lt;=Consolidação!N27,Consolidação!$H$4,IF(L24+S24+Z24+AG24+AN24+AU24+BB24+BI24+BP24+BW24+CD24+CK24+CR24+CY24&lt;=Consolidação!N27+Consolidação!Q27,Consolidação!$K$4,IF(L24+S24+Z24+AG24+AN24+AU24+BB24+BI24+BP24+BW24+CD24+CK24+CR24+CY24&lt;=Consolidação!N27+Consolidação!Q27+Consolidação!T27,Consolidação!$N$4,IF(L24+S24+Z24+AG24+AN24+AU24+BB24+BI24+BP24+BW24+CD24+CK24+CR24+CY24&lt;=Consolidação!N27+Consolidação!Q27+Consolidação!T27+Consolidação!W27,Consolidação!$Q$4,IF(L24+S24+Z24+AG24+AN24+AU24+BB24+BI24+BP24+BW24+CD24+CK24+CR24+CY24&lt;=Consolidação!N27+Consolidação!Q27+Consolidação!T27+Consolidação!W27+Consolidação!Z27,Consolidação!$T$4,IF(L24+S24+Z24+AG24+AN24+AU24+BB24+BI24+BP24+BW24+CD24+CK24+CR24+CY24&lt;=Consolidação!N27+Consolidação!Q27+Consolidação!T27+Consolidação!W27+Consolidação!Z27+Consolidação!AC27,Consolidação!$W$4,IF(L24+S24+Z24+AG24+AN24+AU24+BB24+BI24+BP24+BW24+CD24+CK24+CR24+CY24&lt;=Consolidação!N27+Consolidação!Q27+Consolidação!T27+Consolidação!W27+Consolidação!Z27+Consolidação!AC27+Consolidação!AF27,Consolidação!$Z$4,IF(L24+S24+Z24+AG24+AN24+AU24+BB24+BI24+BP24+BW24+CD24+CK24+CR24+CY24&lt;=Consolidação!N27+Consolidação!Q27+Consolidação!T27+Consolidação!W27+Consolidação!Z27+Consolidação!AC27+Consolidação!AF27+Consolidação!AI27,Consolidação!$AC$4,IF(L24+S24+Z24+AG24+AN24+AU24+BB24+BI24+BP24+BW24+CD24+CK24+CR24+CY24&lt;=Consolidação!N27+Consolidação!Q27+Consolidação!T27+Consolidação!W27+Consolidação!Z27+Consolidação!AC27+Consolidação!AF27+Consolidação!AI27+Consolidação!AL27,Consolidação!$AF$4,IF(L24+S24+Z24+AG24+AN24+AU24+BB24+BI24+BP24+BW24+CD24+CK24+CR24+CY24&lt;=Consolidação!N27+Consolidação!Q27+Consolidação!T27+Consolidação!W27+Consolidação!Z27+Consolidação!AC27+Consolidação!AF27+Consolidação!AI27+Consolidação!AL27+Consolidação!AO27,Consolidação!$AI$4,IF(L24+S24+Z24+AG24+AN24+AU24+BB24+BI24+BP24+BW24+CD24+CK24+CR24+CY24&lt;=Consolidação!N27+Consolidação!Q27+Consolidação!T27+Consolidação!W27+Consolidação!Z27+Consolidação!AC27+Consolidação!AF27+Consolidação!AI27+Consolidação!AL27+Consolidação!AO27+Consolidação!AR27,Consolidação!$AL$4,IF(L24+S24+Z24+AG24+AN24+AU24+BB24+BI24+BP24+BW24+CD24+CK24+CR24+CY24&lt;=Consolidação!N27+Consolidação!Q27+Consolidação!T27+Consolidação!W27+Consolidação!Z27+Consolidação!AC27+Consolidação!AF27+Consolidação!AI27+Consolidação!AL27+Consolidação!AO27+Consolidação!AR27+Consolidação!AU27,Consolidação!$AO$4,IF(L24+S24+Z24+AG24+AN24+AU24+BB24+BI24+BP24+BW24+CD24+CK24+CR24+CY24&lt;=Consolidação!N27+Consolidação!Q27+Consolidação!T27+Consolidação!W27+Consolidação!Z27+Consolidação!AC27+Consolidação!AF27+Consolidação!AI27+Consolidação!AL27+Consolidação!AO27+Consolidação!AR27+Consolidação!AU27+Consolidação!AX27,Consolidação!$AR$4,IF(L24+S24+Z24+AG24+AN24+AU24+BB24+BI24+BP24+BW24+CD24+CK24+CR24+CY24&lt;=Consolidação!N27+Consolidação!Q27+Consolidação!T27+Consolidação!W27+Consolidação!Z27+Consolidação!AC27+Consolidação!AF27+Consolidação!AI27+Consolidação!AL27+Consolidação!AO27+Consolidação!AR27+Consolidação!AU27+Consolidação!AX27+Consolidação!#REF!,Consolidação!$AU$4,IF(AND((Consolidação!N27+Consolidação!Q27+Consolidação!T27+Consolidação!W27+Consolidação!Z27+Consolidação!AC27+Consolidação!AF27+Consolidação!AI27+Consolidação!AL27+Consolidação!AO27+Consolidação!AR27+Consolidação!AU27+Consolidação!AX27+Consolidação!#REF!)&gt;0,L24+S24+Z24+AG24+AN24+AU24+BB24+BI24+BP24+BW24+CD24+CK24+CR24&lt;Consolidação!N27+Consolidação!Q27+Consolidação!T27+Consolidação!W27+Consolidação!Z27+Consolidação!AC27+Consolidação!AF27+Consolidação!AI27+Consolidação!AL27+Consolidação!AO27+Consolidação!AR27+Consolidação!AU27+Consolidação!AX27+Consolidação!#REF!,L24+S24+Z24+AG24+AN24+AU24+BB24+BI24+BP24+BW24+CD24+CK24+CR24+CY24&gt;Consolidação!N27+Consolidação!Q27+Consolidação!T27+Consolidação!W27+Consolidação!Z27+Consolidação!AC27+Consolidação!AF27+Consolidação!AI27+Consolidação!AL27+Consolidação!AO27+Consolidação!AR27+Consolidação!AU27+Consolidação!AX27+Consolidação!#REF!),"CONSUMO PARCIAL","SEM PREVISÃO"))))))))))))))))</f>
        <v/>
      </c>
      <c r="DC24" s="318" t="str">
        <f t="shared" si="39"/>
        <v/>
      </c>
      <c r="DD24" s="270"/>
      <c r="DE24" s="314"/>
      <c r="DF24" s="315"/>
      <c r="DG24" s="332"/>
      <c r="DH24" s="317" t="str">
        <f>IF(DE24=0,"",IF(R24+Y24+AF24+AM24+AT24+BA24+BH24+BO24+BV24+CC24+CJ24+CQ24+CX24+DE24&lt;=Consolidação!T27,Consolidação!$H$4,IF(R24+Y24+AF24+AM24+AT24+BA24+BH24+BO24+BV24+CC24+CJ24+CQ24+CX24+DE24&lt;=Consolidação!T27+Consolidação!W27,Consolidação!$K$4,IF(R24+Y24+AF24+AM24+AT24+BA24+BH24+BO24+BV24+CC24+CJ24+CQ24+CX24+DE24&lt;=Consolidação!T27+Consolidação!W27+Consolidação!Z27,Consolidação!$N$4,IF(R24+Y24+AF24+AM24+AT24+BA24+BH24+BO24+BV24+CC24+CJ24+CQ24+CX24+DE24&lt;=Consolidação!T27+Consolidação!W27+Consolidação!Z27+Consolidação!AC27,Consolidação!$Q$4,IF(R24+Y24+AF24+AM24+AT24+BA24+BH24+BO24+BV24+CC24+CJ24+CQ24+CX24+DE24&lt;=Consolidação!T27+Consolidação!W27+Consolidação!Z27+Consolidação!AC27+Consolidação!AF27,Consolidação!$T$4,IF(R24+Y24+AF24+AM24+AT24+BA24+BH24+BO24+BV24+CC24+CJ24+CQ24+CX24+DE24&lt;=Consolidação!T27+Consolidação!W27+Consolidação!Z27+Consolidação!AC27+Consolidação!AF27+Consolidação!AI27,Consolidação!$W$4,IF(R24+Y24+AF24+AM24+AT24+BA24+BH24+BO24+BV24+CC24+CJ24+CQ24+CX24+DE24&lt;=Consolidação!T27+Consolidação!W27+Consolidação!Z27+Consolidação!AC27+Consolidação!AF27+Consolidação!AI27+Consolidação!AL27,Consolidação!$Z$4,IF(R24+Y24+AF24+AM24+AT24+BA24+BH24+BO24+BV24+CC24+CJ24+CQ24+CX24+DE24&lt;=Consolidação!T27+Consolidação!W27+Consolidação!Z27+Consolidação!AC27+Consolidação!AF27+Consolidação!AI27+Consolidação!AL27+Consolidação!AO27,Consolidação!$AC$4,IF(R24+Y24+AF24+AM24+AT24+BA24+BH24+BO24+BV24+CC24+CJ24+CQ24+CX24+DE24&lt;=Consolidação!T27+Consolidação!W27+Consolidação!Z27+Consolidação!AC27+Consolidação!AF27+Consolidação!AI27+Consolidação!AL27+Consolidação!AO27+Consolidação!AR27,Consolidação!$AF$4,IF(R24+Y24+AF24+AM24+AT24+BA24+BH24+BO24+BV24+CC24+CJ24+CQ24+CX24+DE24&lt;=Consolidação!T27+Consolidação!W27+Consolidação!Z27+Consolidação!AC27+Consolidação!AF27+Consolidação!AI27+Consolidação!AL27+Consolidação!AO27+Consolidação!AR27+Consolidação!AU27,Consolidação!$AI$4,IF(R24+Y24+AF24+AM24+AT24+BA24+BH24+BO24+BV24+CC24+CJ24+CQ24+CX24+DE24&lt;=Consolidação!T27+Consolidação!W27+Consolidação!Z27+Consolidação!AC27+Consolidação!AF27+Consolidação!AI27+Consolidação!AL27+Consolidação!AO27+Consolidação!AR27+Consolidação!AU27+Consolidação!AX27,Consolidação!$AL$4,IF(R24+Y24+AF24+AM24+AT24+BA24+BH24+BO24+BV24+CC24+CJ24+CQ24+CX24+DE24&lt;=Consolidação!T27+Consolidação!W27+Consolidação!Z27+Consolidação!AC27+Consolidação!AF27+Consolidação!AI27+Consolidação!AL27+Consolidação!AO27+Consolidação!AR27+Consolidação!AU27+Consolidação!AX27+Consolidação!#REF!,Consolidação!$AO$4,IF(R24+Y24+AF24+AM24+AT24+BA24+BH24+BO24+BV24+CC24+CJ24+CQ24+CX24+DE24&lt;=Consolidação!T27+Consolidação!W27+Consolidação!Z27+Consolidação!AC27+Consolidação!AF27+Consolidação!AI27+Consolidação!AL27+Consolidação!AO27+Consolidação!AR27+Consolidação!AU27+Consolidação!AX27+Consolidação!#REF!+Consolidação!BC27,Consolidação!$AR$4,IF(R24+Y24+AF24+AM24+AT24+BA24+BH24+BO24+BV24+CC24+CJ24+CQ24+CX24+DE24&lt;=Consolidação!T27+Consolidação!W27+Consolidação!Z27+Consolidação!AC27+Consolidação!AF27+Consolidação!AI27+Consolidação!AL27+Consolidação!AO27+Consolidação!AR27+Consolidação!AU27+Consolidação!AX27+Consolidação!#REF!+Consolidação!BC27+Consolidação!BF27,Consolidação!$AU$4,IF(AND((Consolidação!T27+Consolidação!W27+Consolidação!Z27+Consolidação!AC27+Consolidação!AF27+Consolidação!AI27+Consolidação!AL27+Consolidação!AO27+Consolidação!AR27+Consolidação!AU27+Consolidação!AX27+Consolidação!#REF!+Consolidação!BC27+Consolidação!BF27)&gt;0,R24+Y24+AF24+AM24+AT24+BA24+BH24+BO24+BV24+CC24+CJ24+CQ24+CX24&lt;Consolidação!T27+Consolidação!W27+Consolidação!Z27+Consolidação!AC27+Consolidação!AF27+Consolidação!AI27+Consolidação!AL27+Consolidação!AO27+Consolidação!AR27+Consolidação!AU27+Consolidação!AX27+Consolidação!#REF!+Consolidação!BC27+Consolidação!BF27,R24+Y24+AF24+AM24+AT24+BA24+BH24+BO24+BV24+CC24+CJ24+CQ24+CX24+DE24&gt;Consolidação!T27+Consolidação!W27+Consolidação!Z27+Consolidação!AC27+Consolidação!AF27+Consolidação!AI27+Consolidação!AL27+Consolidação!AO27+Consolidação!AR27+Consolidação!AU27+Consolidação!AX27+Consolidação!#REF!+Consolidação!BC27+Consolidação!BF27),"CONSUMO PARCIAL","SEM PREVISÃO"))))))))))))))))</f>
        <v/>
      </c>
      <c r="DI24" s="318" t="str">
        <f t="shared" si="40"/>
        <v/>
      </c>
      <c r="DJ24" s="270"/>
      <c r="DK24" s="314"/>
      <c r="DL24" s="315"/>
      <c r="DM24" s="332"/>
      <c r="DN24" s="317" t="str">
        <f>IF(DK24=0,"",IF(X24+AE24+AL24+AS24+AZ24+BG24+BN24+BU24+CB24+CI24+CP24+CW24+DD24+DK24&lt;=Consolidação!Z27,Consolidação!$H$4,IF(X24+AE24+AL24+AS24+AZ24+BG24+BN24+BU24+CB24+CI24+CP24+CW24+DD24+DK24&lt;=Consolidação!Z27+Consolidação!AC27,Consolidação!$K$4,IF(X24+AE24+AL24+AS24+AZ24+BG24+BN24+BU24+CB24+CI24+CP24+CW24+DD24+DK24&lt;=Consolidação!Z27+Consolidação!AC27+Consolidação!AF27,Consolidação!$N$4,IF(X24+AE24+AL24+AS24+AZ24+BG24+BN24+BU24+CB24+CI24+CP24+CW24+DD24+DK24&lt;=Consolidação!Z27+Consolidação!AC27+Consolidação!AF27+Consolidação!AI27,Consolidação!$Q$4,IF(X24+AE24+AL24+AS24+AZ24+BG24+BN24+BU24+CB24+CI24+CP24+CW24+DD24+DK24&lt;=Consolidação!Z27+Consolidação!AC27+Consolidação!AF27+Consolidação!AI27+Consolidação!AL27,Consolidação!$T$4,IF(X24+AE24+AL24+AS24+AZ24+BG24+BN24+BU24+CB24+CI24+CP24+CW24+DD24+DK24&lt;=Consolidação!Z27+Consolidação!AC27+Consolidação!AF27+Consolidação!AI27+Consolidação!AL27+Consolidação!AO27,Consolidação!$W$4,IF(X24+AE24+AL24+AS24+AZ24+BG24+BN24+BU24+CB24+CI24+CP24+CW24+DD24+DK24&lt;=Consolidação!Z27+Consolidação!AC27+Consolidação!AF27+Consolidação!AI27+Consolidação!AL27+Consolidação!AO27+Consolidação!AR27,Consolidação!$Z$4,IF(X24+AE24+AL24+AS24+AZ24+BG24+BN24+BU24+CB24+CI24+CP24+CW24+DD24+DK24&lt;=Consolidação!Z27+Consolidação!AC27+Consolidação!AF27+Consolidação!AI27+Consolidação!AL27+Consolidação!AO27+Consolidação!AR27+Consolidação!AU27,Consolidação!$AC$4,IF(X24+AE24+AL24+AS24+AZ24+BG24+BN24+BU24+CB24+CI24+CP24+CW24+DD24+DK24&lt;=Consolidação!Z27+Consolidação!AC27+Consolidação!AF27+Consolidação!AI27+Consolidação!AL27+Consolidação!AO27+Consolidação!AR27+Consolidação!AU27+Consolidação!AX27,Consolidação!$AF$4,IF(X24+AE24+AL24+AS24+AZ24+BG24+BN24+BU24+CB24+CI24+CP24+CW24+DD24+DK24&lt;=Consolidação!Z27+Consolidação!AC27+Consolidação!AF27+Consolidação!AI27+Consolidação!AL27+Consolidação!AO27+Consolidação!AR27+Consolidação!AU27+Consolidação!AX27+Consolidação!#REF!,Consolidação!$AI$4,IF(X24+AE24+AL24+AS24+AZ24+BG24+BN24+BU24+CB24+CI24+CP24+CW24+DD24+DK24&lt;=Consolidação!Z27+Consolidação!AC27+Consolidação!AF27+Consolidação!AI27+Consolidação!AL27+Consolidação!AO27+Consolidação!AR27+Consolidação!AU27+Consolidação!AX27+Consolidação!#REF!+Consolidação!BC27,Consolidação!$AL$4,IF(X24+AE24+AL24+AS24+AZ24+BG24+BN24+BU24+CB24+CI24+CP24+CW24+DD24+DK24&lt;=Consolidação!Z27+Consolidação!AC27+Consolidação!AF27+Consolidação!AI27+Consolidação!AL27+Consolidação!AO27+Consolidação!AR27+Consolidação!AU27+Consolidação!AX27+Consolidação!#REF!+Consolidação!BC27+Consolidação!BF27,Consolidação!$AO$4,IF(X24+AE24+AL24+AS24+AZ24+BG24+BN24+BU24+CB24+CI24+CP24+CW24+DD24+DK24&lt;=Consolidação!Z27+Consolidação!AC27+Consolidação!AF27+Consolidação!AI27+Consolidação!AL27+Consolidação!AO27+Consolidação!AR27+Consolidação!AU27+Consolidação!AX27+Consolidação!#REF!+Consolidação!BC27+Consolidação!BF27+Consolidação!BI27,Consolidação!$AR$4,IF(X24+AE24+AL24+AS24+AZ24+BG24+BN24+BU24+CB24+CI24+CP24+CW24+DD24+DK24&lt;=Consolidação!Z27+Consolidação!AC27+Consolidação!AF27+Consolidação!AI27+Consolidação!AL27+Consolidação!AO27+Consolidação!AR27+Consolidação!AU27+Consolidação!AX27+Consolidação!#REF!+Consolidação!BC27+Consolidação!BF27+Consolidação!BI27+Consolidação!BL27,Consolidação!$AU$4,IF(AND((Consolidação!Z27+Consolidação!AC27+Consolidação!AF27+Consolidação!AI27+Consolidação!AL27+Consolidação!AO27+Consolidação!AR27+Consolidação!AU27+Consolidação!AX27+Consolidação!#REF!+Consolidação!BC27+Consolidação!BF27+Consolidação!BI27+Consolidação!BL27)&gt;0,X24+AE24+AL24+AS24+AZ24+BG24+BN24+BU24+CB24+CI24+CP24+CW24+DD24&lt;Consolidação!Z27+Consolidação!AC27+Consolidação!AF27+Consolidação!AI27+Consolidação!AL27+Consolidação!AO27+Consolidação!AR27+Consolidação!AU27+Consolidação!AX27+Consolidação!#REF!+Consolidação!BC27+Consolidação!BF27+Consolidação!BI27+Consolidação!BL27,X24+AE24+AL24+AS24+AZ24+BG24+BN24+BU24+CB24+CI24+CP24+CW24+DD24+DK24&gt;Consolidação!Z27+Consolidação!AC27+Consolidação!AF27+Consolidação!AI27+Consolidação!AL27+Consolidação!AO27+Consolidação!AR27+Consolidação!AU27+Consolidação!AX27+Consolidação!#REF!+Consolidação!BC27+Consolidação!BF27+Consolidação!BI27+Consolidação!BL27),"CONSUMO PARCIAL","SEM PREVISÃO"))))))))))))))))</f>
        <v/>
      </c>
      <c r="DO24" s="318" t="str">
        <f t="shared" si="41"/>
        <v/>
      </c>
      <c r="DP24" s="270"/>
      <c r="DQ24" s="314"/>
      <c r="DR24" s="315"/>
      <c r="DS24" s="332"/>
      <c r="DT24" s="317" t="str">
        <f>IF(DQ24=0,"",IF(AD24+AK24+AR24+AY24+BF24+BM24+BT24+CA24+CH24+CO24+CV24+DC24+DJ24+DQ24&lt;=Consolidação!AF27,Consolidação!$H$4,IF(AD24+AK24+AR24+AY24+BF24+BM24+BT24+CA24+CH24+CO24+CV24+DC24+DJ24+DQ24&lt;=Consolidação!AF27+Consolidação!AI27,Consolidação!$K$4,IF(AD24+AK24+AR24+AY24+BF24+BM24+BT24+CA24+CH24+CO24+CV24+DC24+DJ24+DQ24&lt;=Consolidação!AF27+Consolidação!AI27+Consolidação!AL27,Consolidação!$N$4,IF(AD24+AK24+AR24+AY24+BF24+BM24+BT24+CA24+CH24+CO24+CV24+DC24+DJ24+DQ24&lt;=Consolidação!AF27+Consolidação!AI27+Consolidação!AL27+Consolidação!AO27,Consolidação!$Q$4,IF(AD24+AK24+AR24+AY24+BF24+BM24+BT24+CA24+CH24+CO24+CV24+DC24+DJ24+DQ24&lt;=Consolidação!AF27+Consolidação!AI27+Consolidação!AL27+Consolidação!AO27+Consolidação!AR27,Consolidação!$T$4,IF(AD24+AK24+AR24+AY24+BF24+BM24+BT24+CA24+CH24+CO24+CV24+DC24+DJ24+DQ24&lt;=Consolidação!AF27+Consolidação!AI27+Consolidação!AL27+Consolidação!AO27+Consolidação!AR27+Consolidação!AU27,Consolidação!$W$4,IF(AD24+AK24+AR24+AY24+BF24+BM24+BT24+CA24+CH24+CO24+CV24+DC24+DJ24+DQ24&lt;=Consolidação!AF27+Consolidação!AI27+Consolidação!AL27+Consolidação!AO27+Consolidação!AR27+Consolidação!AU27+Consolidação!AX27,Consolidação!$Z$4,IF(AD24+AK24+AR24+AY24+BF24+BM24+BT24+CA24+CH24+CO24+CV24+DC24+DJ24+DQ24&lt;=Consolidação!AF27+Consolidação!AI27+Consolidação!AL27+Consolidação!AO27+Consolidação!AR27+Consolidação!AU27+Consolidação!AX27+Consolidação!#REF!,Consolidação!$AC$4,IF(AD24+AK24+AR24+AY24+BF24+BM24+BT24+CA24+CH24+CO24+CV24+DC24+DJ24+DQ24&lt;=Consolidação!AF27+Consolidação!AI27+Consolidação!AL27+Consolidação!AO27+Consolidação!AR27+Consolidação!AU27+Consolidação!AX27+Consolidação!#REF!+Consolidação!BC27,Consolidação!$AF$4,IF(AD24+AK24+AR24+AY24+BF24+BM24+BT24+CA24+CH24+CO24+CV24+DC24+DJ24+DQ24&lt;=Consolidação!AF27+Consolidação!AI27+Consolidação!AL27+Consolidação!AO27+Consolidação!AR27+Consolidação!AU27+Consolidação!AX27+Consolidação!#REF!+Consolidação!BC27+Consolidação!BF27,Consolidação!$AI$4,IF(AD24+AK24+AR24+AY24+BF24+BM24+BT24+CA24+CH24+CO24+CV24+DC24+DJ24+DQ24&lt;=Consolidação!AF27+Consolidação!AI27+Consolidação!AL27+Consolidação!AO27+Consolidação!AR27+Consolidação!AU27+Consolidação!AX27+Consolidação!#REF!+Consolidação!BC27+Consolidação!BF27+Consolidação!BI27,Consolidação!$AL$4,IF(AD24+AK24+AR24+AY24+BF24+BM24+BT24+CA24+CH24+CO24+CV24+DC24+DJ24+DQ24&lt;=Consolidação!AF27+Consolidação!AI27+Consolidação!AL27+Consolidação!AO27+Consolidação!AR27+Consolidação!AU27+Consolidação!AX27+Consolidação!#REF!+Consolidação!BC27+Consolidação!BF27+Consolidação!BI27+Consolidação!BL27,Consolidação!$AO$4,IF(AD24+AK24+AR24+AY24+BF24+BM24+BT24+CA24+CH24+CO24+CV24+DC24+DJ24+DQ24&lt;=Consolidação!AF27+Consolidação!AI27+Consolidação!AL27+Consolidação!AO27+Consolidação!AR27+Consolidação!AU27+Consolidação!AX27+Consolidação!#REF!+Consolidação!BC27+Consolidação!BF27+Consolidação!BI27+Consolidação!BL27+Consolidação!BO27,Consolidação!$AR$4,IF(AD24+AK24+AR24+AY24+BF24+BM24+BT24+CA24+CH24+CO24+CV24+DC24+DJ24+DQ24&lt;=Consolidação!AF27+Consolidação!AI27+Consolidação!AL27+Consolidação!AO27+Consolidação!AR27+Consolidação!AU27+Consolidação!AX27+Consolidação!#REF!+Consolidação!BC27+Consolidação!BF27+Consolidação!BI27+Consolidação!BL27+Consolidação!BO27+Consolidação!BR27,Consolidação!$AU$4,IF(AND((Consolidação!AF27+Consolidação!AI27+Consolidação!AL27+Consolidação!AO27+Consolidação!AR27+Consolidação!AU27+Consolidação!AX27+Consolidação!#REF!+Consolidação!BC27+Consolidação!BF27+Consolidação!BI27+Consolidação!BL27+Consolidação!BO27+Consolidação!BR27)&gt;0,AD24+AK24+AR24+AY24+BF24+BM24+BT24+CA24+CH24+CO24+CV24+DC24+DJ24&lt;Consolidação!AF27+Consolidação!AI27+Consolidação!AL27+Consolidação!AO27+Consolidação!AR27+Consolidação!AU27+Consolidação!AX27+Consolidação!#REF!+Consolidação!BC27+Consolidação!BF27+Consolidação!BI27+Consolidação!BL27+Consolidação!BO27+Consolidação!BR27,AD24+AK24+AR24+AY24+BF24+BM24+BT24+CA24+CH24+CO24+CV24+DC24+DJ24+DQ24&gt;Consolidação!AF27+Consolidação!AI27+Consolidação!AL27+Consolidação!AO27+Consolidação!AR27+Consolidação!AU27+Consolidação!AX27+Consolidação!#REF!+Consolidação!BC27+Consolidação!BF27+Consolidação!BI27+Consolidação!BL27+Consolidação!BO27+Consolidação!BR27),"CONSUMO PARCIAL","SEM PREVISÃO"))))))))))))))))</f>
        <v/>
      </c>
      <c r="DU24" s="318" t="str">
        <f t="shared" si="42"/>
        <v/>
      </c>
      <c r="DV24" s="270"/>
      <c r="DW24" s="314"/>
      <c r="DX24" s="315"/>
      <c r="DY24" s="332"/>
      <c r="DZ24" s="317" t="str">
        <f>IF(DW24=0,"",IF(AJ24+AQ24+AX24+BE24+BL24+BS24+BZ24+CG24+CN24+CU24+DB24+DI24+DP24+DW24&lt;=Consolidação!AL27,Consolidação!$H$4,IF(AJ24+AQ24+AX24+BE24+BL24+BS24+BZ24+CG24+CN24+CU24+DB24+DI24+DP24+DW24&lt;=Consolidação!AL27+Consolidação!AO27,Consolidação!$K$4,IF(AJ24+AQ24+AX24+BE24+BL24+BS24+BZ24+CG24+CN24+CU24+DB24+DI24+DP24+DW24&lt;=Consolidação!AL27+Consolidação!AO27+Consolidação!AR27,Consolidação!$N$4,IF(AJ24+AQ24+AX24+BE24+BL24+BS24+BZ24+CG24+CN24+CU24+DB24+DI24+DP24+DW24&lt;=Consolidação!AL27+Consolidação!AO27+Consolidação!AR27+Consolidação!AU27,Consolidação!$Q$4,IF(AJ24+AQ24+AX24+BE24+BL24+BS24+BZ24+CG24+CN24+CU24+DB24+DI24+DP24+DW24&lt;=Consolidação!AL27+Consolidação!AO27+Consolidação!AR27+Consolidação!AU27+Consolidação!AX27,Consolidação!$T$4,IF(AJ24+AQ24+AX24+BE24+BL24+BS24+BZ24+CG24+CN24+CU24+DB24+DI24+DP24+DW24&lt;=Consolidação!AL27+Consolidação!AO27+Consolidação!AR27+Consolidação!AU27+Consolidação!AX27+Consolidação!#REF!,Consolidação!$W$4,IF(AJ24+AQ24+AX24+BE24+BL24+BS24+BZ24+CG24+CN24+CU24+DB24+DI24+DP24+DW24&lt;=Consolidação!AL27+Consolidação!AO27+Consolidação!AR27+Consolidação!AU27+Consolidação!AX27+Consolidação!#REF!+Consolidação!BC27,Consolidação!$Z$4,IF(AJ24+AQ24+AX24+BE24+BL24+BS24+BZ24+CG24+CN24+CU24+DB24+DI24+DP24+DW24&lt;=Consolidação!AL27+Consolidação!AO27+Consolidação!AR27+Consolidação!AU27+Consolidação!AX27+Consolidação!#REF!+Consolidação!BC27+Consolidação!BF27,Consolidação!$AC$4,IF(AJ24+AQ24+AX24+BE24+BL24+BS24+BZ24+CG24+CN24+CU24+DB24+DI24+DP24+DW24&lt;=Consolidação!AL27+Consolidação!AO27+Consolidação!AR27+Consolidação!AU27+Consolidação!AX27+Consolidação!#REF!+Consolidação!BC27+Consolidação!BF27+Consolidação!BI27,Consolidação!$AF$4,IF(AJ24+AQ24+AX24+BE24+BL24+BS24+BZ24+CG24+CN24+CU24+DB24+DI24+DP24+DW24&lt;=Consolidação!AL27+Consolidação!AO27+Consolidação!AR27+Consolidação!AU27+Consolidação!AX27+Consolidação!#REF!+Consolidação!BC27+Consolidação!BF27+Consolidação!BI27+Consolidação!BL27,Consolidação!$AI$4,IF(AJ24+AQ24+AX24+BE24+BL24+BS24+BZ24+CG24+CN24+CU24+DB24+DI24+DP24+DW24&lt;=Consolidação!AL27+Consolidação!AO27+Consolidação!AR27+Consolidação!AU27+Consolidação!AX27+Consolidação!#REF!+Consolidação!BC27+Consolidação!BF27+Consolidação!BI27+Consolidação!BL27+Consolidação!BO27,Consolidação!$AL$4,IF(AJ24+AQ24+AX24+BE24+BL24+BS24+BZ24+CG24+CN24+CU24+DB24+DI24+DP24+DW24&lt;=Consolidação!AL27+Consolidação!AO27+Consolidação!AR27+Consolidação!AU27+Consolidação!AX27+Consolidação!#REF!+Consolidação!BC27+Consolidação!BF27+Consolidação!BI27+Consolidação!BL27+Consolidação!BO27+Consolidação!BR27,Consolidação!$AO$4,IF(AJ24+AQ24+AX24+BE24+BL24+BS24+BZ24+CG24+CN24+CU24+DB24+DI24+DP24+DW24&lt;=Consolidação!AL27+Consolidação!AO27+Consolidação!AR27+Consolidação!AU27+Consolidação!AX27+Consolidação!#REF!+Consolidação!BC27+Consolidação!BF27+Consolidação!BI27+Consolidação!BL27+Consolidação!BO27+Consolidação!BR27+Consolidação!BU27,Consolidação!$AR$4,IF(AJ24+AQ24+AX24+BE24+BL24+BS24+BZ24+CG24+CN24+CU24+DB24+DI24+DP24+DW24&lt;=Consolidação!AL27+Consolidação!AO27+Consolidação!AR27+Consolidação!AU27+Consolidação!AX27+Consolidação!#REF!+Consolidação!BC27+Consolidação!BF27+Consolidação!BI27+Consolidação!BL27+Consolidação!BO27+Consolidação!BR27+Consolidação!BU27+Consolidação!BX27,Consolidação!$AU$4,IF(AND((Consolidação!AL27+Consolidação!AO27+Consolidação!AR27+Consolidação!AU27+Consolidação!AX27+Consolidação!#REF!+Consolidação!BC27+Consolidação!BF27+Consolidação!BI27+Consolidação!BL27+Consolidação!BO27+Consolidação!BR27+Consolidação!BU27+Consolidação!BX27)&gt;0,AJ24+AQ24+AX24+BE24+BL24+BS24+BZ24+CG24+CN24+CU24+DB24+DI24+DP24&lt;Consolidação!AL27+Consolidação!AO27+Consolidação!AR27+Consolidação!AU27+Consolidação!AX27+Consolidação!#REF!+Consolidação!BC27+Consolidação!BF27+Consolidação!BI27+Consolidação!BL27+Consolidação!BO27+Consolidação!BR27+Consolidação!BU27+Consolidação!BX27,AJ24+AQ24+AX24+BE24+BL24+BS24+BZ24+CG24+CN24+CU24+DB24+DI24+DP24+DW24&gt;Consolidação!AL27+Consolidação!AO27+Consolidação!AR27+Consolidação!AU27+Consolidação!AX27+Consolidação!#REF!+Consolidação!BC27+Consolidação!BF27+Consolidação!BI27+Consolidação!BL27+Consolidação!BO27+Consolidação!BR27+Consolidação!BU27+Consolidação!BX27),"CONSUMO PARCIAL","SEM PREVISÃO"))))))))))))))))</f>
        <v/>
      </c>
      <c r="EA24" s="318" t="str">
        <f t="shared" si="43"/>
        <v/>
      </c>
      <c r="EB24" s="270"/>
      <c r="EC24" s="314"/>
      <c r="ED24" s="315"/>
      <c r="EE24" s="332"/>
      <c r="EF24" s="317" t="str">
        <f>IF(EC24=0,"",IF(AP24+AW24+BD24+BK24+BR24+BY24+CF24+CM24+CT24+DA24+DH24+DO24+DV24+EC24&lt;=Consolidação!AR27,Consolidação!$H$4,IF(AP24+AW24+BD24+BK24+BR24+BY24+CF24+CM24+CT24+DA24+DH24+DO24+DV24+EC24&lt;=Consolidação!AR27+Consolidação!AU27,Consolidação!$K$4,IF(AP24+AW24+BD24+BK24+BR24+BY24+CF24+CM24+CT24+DA24+DH24+DO24+DV24+EC24&lt;=Consolidação!AR27+Consolidação!AU27+Consolidação!AX27,Consolidação!$N$4,IF(AP24+AW24+BD24+BK24+BR24+BY24+CF24+CM24+CT24+DA24+DH24+DO24+DV24+EC24&lt;=Consolidação!AR27+Consolidação!AU27+Consolidação!AX27+Consolidação!#REF!,Consolidação!$Q$4,IF(AP24+AW24+BD24+BK24+BR24+BY24+CF24+CM24+CT24+DA24+DH24+DO24+DV24+EC24&lt;=Consolidação!AR27+Consolidação!AU27+Consolidação!AX27+Consolidação!#REF!+Consolidação!BC27,Consolidação!$T$4,IF(AP24+AW24+BD24+BK24+BR24+BY24+CF24+CM24+CT24+DA24+DH24+DO24+DV24+EC24&lt;=Consolidação!AR27+Consolidação!AU27+Consolidação!AX27+Consolidação!#REF!+Consolidação!BC27+Consolidação!BF27,Consolidação!$W$4,IF(AP24+AW24+BD24+BK24+BR24+BY24+CF24+CM24+CT24+DA24+DH24+DO24+DV24+EC24&lt;=Consolidação!AR27+Consolidação!AU27+Consolidação!AX27+Consolidação!#REF!+Consolidação!BC27+Consolidação!BF27+Consolidação!BI27,Consolidação!$Z$4,IF(AP24+AW24+BD24+BK24+BR24+BY24+CF24+CM24+CT24+DA24+DH24+DO24+DV24+EC24&lt;=Consolidação!AR27+Consolidação!AU27+Consolidação!AX27+Consolidação!#REF!+Consolidação!BC27+Consolidação!BF27+Consolidação!BI27+Consolidação!BL27,Consolidação!$AC$4,IF(AP24+AW24+BD24+BK24+BR24+BY24+CF24+CM24+CT24+DA24+DH24+DO24+DV24+EC24&lt;=Consolidação!AR27+Consolidação!AU27+Consolidação!AX27+Consolidação!#REF!+Consolidação!BC27+Consolidação!BF27+Consolidação!BI27+Consolidação!BL27+Consolidação!BO27,Consolidação!$AF$4,IF(AP24+AW24+BD24+BK24+BR24+BY24+CF24+CM24+CT24+DA24+DH24+DO24+DV24+EC24&lt;=Consolidação!AR27+Consolidação!AU27+Consolidação!AX27+Consolidação!#REF!+Consolidação!BC27+Consolidação!BF27+Consolidação!BI27+Consolidação!BL27+Consolidação!BO27+Consolidação!BR27,Consolidação!$AI$4,IF(AP24+AW24+BD24+BK24+BR24+BY24+CF24+CM24+CT24+DA24+DH24+DO24+DV24+EC24&lt;=Consolidação!AR27+Consolidação!AU27+Consolidação!AX27+Consolidação!#REF!+Consolidação!BC27+Consolidação!BF27+Consolidação!BI27+Consolidação!BL27+Consolidação!BO27+Consolidação!BR27+Consolidação!BU27,Consolidação!$AL$4,IF(AP24+AW24+BD24+BK24+BR24+BY24+CF24+CM24+CT24+DA24+DH24+DO24+DV24+EC24&lt;=Consolidação!AR27+Consolidação!AU27+Consolidação!AX27+Consolidação!#REF!+Consolidação!BC27+Consolidação!BF27+Consolidação!BI27+Consolidação!BL27+Consolidação!BO27+Consolidação!BR27+Consolidação!BU27+Consolidação!BX27,Consolidação!$AO$4,IF(AP24+AW24+BD24+BK24+BR24+BY24+CF24+CM24+CT24+DA24+DH24+DO24+DV24+EC24&lt;=Consolidação!AR27+Consolidação!AU27+Consolidação!AX27+Consolidação!#REF!+Consolidação!BC27+Consolidação!BF27+Consolidação!BI27+Consolidação!BL27+Consolidação!BO27+Consolidação!BR27+Consolidação!BU27+Consolidação!BX27+Consolidação!CA27,Consolidação!$AR$4,IF(AP24+AW24+BD24+BK24+BR24+BY24+CF24+CM24+CT24+DA24+DH24+DO24+DV24+EC24&lt;=Consolidação!AR27+Consolidação!AU27+Consolidação!AX27+Consolidação!#REF!+Consolidação!BC27+Consolidação!BF27+Consolidação!BI27+Consolidação!BL27+Consolidação!BO27+Consolidação!BR27+Consolidação!BU27+Consolidação!BX27+Consolidação!CA27+Consolidação!CD27,Consolidação!$AU$4,IF(AND((Consolidação!AR27+Consolidação!AU27+Consolidação!AX27+Consolidação!#REF!+Consolidação!BC27+Consolidação!BF27+Consolidação!BI27+Consolidação!BL27+Consolidação!BO27+Consolidação!BR27+Consolidação!BU27+Consolidação!BX27+Consolidação!CA27+Consolidação!CD27)&gt;0,AP24+AW24+BD24+BK24+BR24+BY24+CF24+CM24+CT24+DA24+DH24+DO24+DV24&lt;Consolidação!AR27+Consolidação!AU27+Consolidação!AX27+Consolidação!#REF!+Consolidação!BC27+Consolidação!BF27+Consolidação!BI27+Consolidação!BL27+Consolidação!BO27+Consolidação!BR27+Consolidação!BU27+Consolidação!BX27+Consolidação!CA27+Consolidação!CD27,AP24+AW24+BD24+BK24+BR24+BY24+CF24+CM24+CT24+DA24+DH24+DO24+DV24+EC24&gt;Consolidação!AR27+Consolidação!AU27+Consolidação!AX27+Consolidação!#REF!+Consolidação!BC27+Consolidação!BF27+Consolidação!BI27+Consolidação!BL27+Consolidação!BO27+Consolidação!BR27+Consolidação!BU27+Consolidação!BX27+Consolidação!CA27+Consolidação!CD27),"CONSUMO PARCIAL","SEM PREVISÃO"))))))))))))))))</f>
        <v/>
      </c>
      <c r="EG24" s="318" t="str">
        <f t="shared" si="44"/>
        <v/>
      </c>
      <c r="EH24" s="270"/>
      <c r="EI24" s="314"/>
      <c r="EJ24" s="315"/>
      <c r="EK24" s="332"/>
      <c r="EL24" s="317" t="str">
        <f>IF(EI24=0,"",IF(AV24+BC24+BJ24+BQ24+BX24+CE24+CL24+CS24+CZ24+DG24+DN24+DU24+EB24+EI24&lt;=Consolidação!AX27,Consolidação!$H$4,IF(AV24+BC24+BJ24+BQ24+BX24+CE24+CL24+CS24+CZ24+DG24+DN24+DU24+EB24+EI24&lt;=Consolidação!AX27+Consolidação!#REF!,Consolidação!$K$4,IF(AV24+BC24+BJ24+BQ24+BX24+CE24+CL24+CS24+CZ24+DG24+DN24+DU24+EB24+EI24&lt;=Consolidação!AX27+Consolidação!#REF!+Consolidação!BC27,Consolidação!$N$4,IF(AV24+BC24+BJ24+BQ24+BX24+CE24+CL24+CS24+CZ24+DG24+DN24+DU24+EB24+EI24&lt;=Consolidação!AX27+Consolidação!#REF!+Consolidação!BC27+Consolidação!BF27,Consolidação!$Q$4,IF(AV24+BC24+BJ24+BQ24+BX24+CE24+CL24+CS24+CZ24+DG24+DN24+DU24+EB24+EI24&lt;=Consolidação!AX27+Consolidação!#REF!+Consolidação!BC27+Consolidação!BF27+Consolidação!BI27,Consolidação!$T$4,IF(AV24+BC24+BJ24+BQ24+BX24+CE24+CL24+CS24+CZ24+DG24+DN24+DU24+EB24+EI24&lt;=Consolidação!AX27+Consolidação!#REF!+Consolidação!BC27+Consolidação!BF27+Consolidação!BI27+Consolidação!BL27,Consolidação!$W$4,IF(AV24+BC24+BJ24+BQ24+BX24+CE24+CL24+CS24+CZ24+DG24+DN24+DU24+EB24+EI24&lt;=Consolidação!AX27+Consolidação!#REF!+Consolidação!BC27+Consolidação!BF27+Consolidação!BI27+Consolidação!BL27+Consolidação!BO27,Consolidação!$Z$4,IF(AV24+BC24+BJ24+BQ24+BX24+CE24+CL24+CS24+CZ24+DG24+DN24+DU24+EB24+EI24&lt;=Consolidação!AX27+Consolidação!#REF!+Consolidação!BC27+Consolidação!BF27+Consolidação!BI27+Consolidação!BL27+Consolidação!BO27+Consolidação!BR27,Consolidação!$AC$4,IF(AV24+BC24+BJ24+BQ24+BX24+CE24+CL24+CS24+CZ24+DG24+DN24+DU24+EB24+EI24&lt;=Consolidação!AX27+Consolidação!#REF!+Consolidação!BC27+Consolidação!BF27+Consolidação!BI27+Consolidação!BL27+Consolidação!BO27+Consolidação!BR27+Consolidação!BU27,Consolidação!$AF$4,IF(AV24+BC24+BJ24+BQ24+BX24+CE24+CL24+CS24+CZ24+DG24+DN24+DU24+EB24+EI24&lt;=Consolidação!AX27+Consolidação!#REF!+Consolidação!BC27+Consolidação!BF27+Consolidação!BI27+Consolidação!BL27+Consolidação!BO27+Consolidação!BR27+Consolidação!BU27+Consolidação!BX27,Consolidação!$AI$4,IF(AV24+BC24+BJ24+BQ24+BX24+CE24+CL24+CS24+CZ24+DG24+DN24+DU24+EB24+EI24&lt;=Consolidação!AX27+Consolidação!#REF!+Consolidação!BC27+Consolidação!BF27+Consolidação!BI27+Consolidação!BL27+Consolidação!BO27+Consolidação!BR27+Consolidação!BU27+Consolidação!BX27+Consolidação!CA27,Consolidação!$AL$4,IF(AV24+BC24+BJ24+BQ24+BX24+CE24+CL24+CS24+CZ24+DG24+DN24+DU24+EB24+EI24&lt;=Consolidação!AX27+Consolidação!#REF!+Consolidação!BC27+Consolidação!BF27+Consolidação!BI27+Consolidação!BL27+Consolidação!BO27+Consolidação!BR27+Consolidação!BU27+Consolidação!BX27+Consolidação!CA27+Consolidação!CD27,Consolidação!$AO$4,IF(AV24+BC24+BJ24+BQ24+BX24+CE24+CL24+CS24+CZ24+DG24+DN24+DU24+EB24+EI24&lt;=Consolidação!AX27+Consolidação!#REF!+Consolidação!BC27+Consolidação!BF27+Consolidação!BI27+Consolidação!BL27+Consolidação!BO27+Consolidação!BR27+Consolidação!BU27+Consolidação!BX27+Consolidação!CA27+Consolidação!CD27+Consolidação!CG27,Consolidação!$AR$4,IF(AV24+BC24+BJ24+BQ24+BX24+CE24+CL24+CS24+CZ24+DG24+DN24+DU24+EB24+EI24&lt;=Consolidação!AX27+Consolidação!#REF!+Consolidação!BC27+Consolidação!BF27+Consolidação!BI27+Consolidação!BL27+Consolidação!BO27+Consolidação!BR27+Consolidação!BU27+Consolidação!BX27+Consolidação!CA27+Consolidação!CD27+Consolidação!CG27+Consolidação!CJ27,Consolidação!$AU$4,IF(AND((Consolidação!AX27+Consolidação!#REF!+Consolidação!BC27+Consolidação!BF27+Consolidação!BI27+Consolidação!BL27+Consolidação!BO27+Consolidação!BR27+Consolidação!BU27+Consolidação!BX27+Consolidação!CA27+Consolidação!CD27+Consolidação!CG27+Consolidação!CJ27)&gt;0,AV24+BC24+BJ24+BQ24+BX24+CE24+CL24+CS24+CZ24+DG24+DN24+DU24+EB24&lt;Consolidação!AX27+Consolidação!#REF!+Consolidação!BC27+Consolidação!BF27+Consolidação!BI27+Consolidação!BL27+Consolidação!BO27+Consolidação!BR27+Consolidação!BU27+Consolidação!BX27+Consolidação!CA27+Consolidação!CD27+Consolidação!CG27+Consolidação!CJ27,AV24+BC24+BJ24+BQ24+BX24+CE24+CL24+CS24+CZ24+DG24+DN24+DU24+EB24+EI24&gt;Consolidação!AX27+Consolidação!#REF!+Consolidação!BC27+Consolidação!BF27+Consolidação!BI27+Consolidação!BL27+Consolidação!BO27+Consolidação!BR27+Consolidação!BU27+Consolidação!BX27+Consolidação!CA27+Consolidação!CD27+Consolidação!CG27+Consolidação!CJ27),"CONSUMO PARCIAL","SEM PREVISÃO"))))))))))))))))</f>
        <v/>
      </c>
      <c r="EM24" s="318" t="str">
        <f t="shared" si="45"/>
        <v/>
      </c>
      <c r="EN24" s="270"/>
      <c r="EO24" s="314"/>
      <c r="EP24" s="315"/>
      <c r="EQ24" s="332"/>
      <c r="ER24" s="317" t="str">
        <f>IF(EO24=0,"",IF(BB24+BI24+BP24+BW24+CD24+CK24+CR24+CY24+DF24+DM24+DT24+EA24+EH24+EO24&lt;=Consolidação!BC27,Consolidação!$H$4,IF(BB24+BI24+BP24+BW24+CD24+CK24+CR24+CY24+DF24+DM24+DT24+EA24+EH24+EO24&lt;=Consolidação!BC27+Consolidação!BF27,Consolidação!$K$4,IF(BB24+BI24+BP24+BW24+CD24+CK24+CR24+CY24+DF24+DM24+DT24+EA24+EH24+EO24&lt;=Consolidação!BC27+Consolidação!BF27+Consolidação!BI27,Consolidação!$N$4,IF(BB24+BI24+BP24+BW24+CD24+CK24+CR24+CY24+DF24+DM24+DT24+EA24+EH24+EO24&lt;=Consolidação!BC27+Consolidação!BF27+Consolidação!BI27+Consolidação!BL27,Consolidação!$Q$4,IF(BB24+BI24+BP24+BW24+CD24+CK24+CR24+CY24+DF24+DM24+DT24+EA24+EH24+EO24&lt;=Consolidação!BC27+Consolidação!BF27+Consolidação!BI27+Consolidação!BL27+Consolidação!BO27,Consolidação!$T$4,IF(BB24+BI24+BP24+BW24+CD24+CK24+CR24+CY24+DF24+DM24+DT24+EA24+EH24+EO24&lt;=Consolidação!BC27+Consolidação!BF27+Consolidação!BI27+Consolidação!BL27+Consolidação!BO27+Consolidação!BR27,Consolidação!$W$4,IF(BB24+BI24+BP24+BW24+CD24+CK24+CR24+CY24+DF24+DM24+DT24+EA24+EH24+EO24&lt;=Consolidação!BC27+Consolidação!BF27+Consolidação!BI27+Consolidação!BL27+Consolidação!BO27+Consolidação!BR27+Consolidação!BU27,Consolidação!$Z$4,IF(BB24+BI24+BP24+BW24+CD24+CK24+CR24+CY24+DF24+DM24+DT24+EA24+EH24+EO24&lt;=Consolidação!BC27+Consolidação!BF27+Consolidação!BI27+Consolidação!BL27+Consolidação!BO27+Consolidação!BR27+Consolidação!BU27+Consolidação!BX27,Consolidação!$AC$4,IF(BB24+BI24+BP24+BW24+CD24+CK24+CR24+CY24+DF24+DM24+DT24+EA24+EH24+EO24&lt;=Consolidação!BC27+Consolidação!BF27+Consolidação!BI27+Consolidação!BL27+Consolidação!BO27+Consolidação!BR27+Consolidação!BU27+Consolidação!BX27+Consolidação!CA27,Consolidação!$AF$4,IF(BB24+BI24+BP24+BW24+CD24+CK24+CR24+CY24+DF24+DM24+DT24+EA24+EH24+EO24&lt;=Consolidação!BC27+Consolidação!BF27+Consolidação!BI27+Consolidação!BL27+Consolidação!BO27+Consolidação!BR27+Consolidação!BU27+Consolidação!BX27+Consolidação!CA27+Consolidação!CD27,Consolidação!$AI$4,IF(BB24+BI24+BP24+BW24+CD24+CK24+CR24+CY24+DF24+DM24+DT24+EA24+EH24+EO24&lt;=Consolidação!BC27+Consolidação!BF27+Consolidação!BI27+Consolidação!BL27+Consolidação!BO27+Consolidação!BR27+Consolidação!BU27+Consolidação!BX27+Consolidação!CA27+Consolidação!CD27+Consolidação!CG27,Consolidação!$AL$4,IF(BB24+BI24+BP24+BW24+CD24+CK24+CR24+CY24+DF24+DM24+DT24+EA24+EH24+EO24&lt;=Consolidação!BC27+Consolidação!BF27+Consolidação!BI27+Consolidação!BL27+Consolidação!BO27+Consolidação!BR27+Consolidação!BU27+Consolidação!BX27+Consolidação!CA27+Consolidação!CD27+Consolidação!CG27+Consolidação!CJ27,Consolidação!$AO$4,IF(BB24+BI24+BP24+BW24+CD24+CK24+CR24+CY24+DF24+DM24+DT24+EA24+EH24+EO24&lt;=Consolidação!BC27+Consolidação!BF27+Consolidação!BI27+Consolidação!BL27+Consolidação!BO27+Consolidação!BR27+Consolidação!BU27+Consolidação!BX27+Consolidação!CA27+Consolidação!CD27+Consolidação!CG27+Consolidação!CJ27+Consolidação!CM27,Consolidação!$AR$4,IF(BB24+BI24+BP24+BW24+CD24+CK24+CR24+CY24+DF24+DM24+DT24+EA24+EH24+EO24&lt;=Consolidação!BC27+Consolidação!BF27+Consolidação!BI27+Consolidação!BL27+Consolidação!BO27+Consolidação!BR27+Consolidação!BU27+Consolidação!BX27+Consolidação!CA27+Consolidação!CD27+Consolidação!CG27+Consolidação!CJ27+Consolidação!CM27+Consolidação!CP27,Consolidação!$AU$4,IF(AND((Consolidação!BC27+Consolidação!BF27+Consolidação!BI27+Consolidação!BL27+Consolidação!BO27+Consolidação!BR27+Consolidação!BU27+Consolidação!BX27+Consolidação!CA27+Consolidação!CD27+Consolidação!CG27+Consolidação!CJ27+Consolidação!CM27+Consolidação!CP27)&gt;0,BB24+BI24+BP24+BW24+CD24+CK24+CR24+CY24+DF24+DM24+DT24+EA24+EH24&lt;Consolidação!BC27+Consolidação!BF27+Consolidação!BI27+Consolidação!BL27+Consolidação!BO27+Consolidação!BR27+Consolidação!BU27+Consolidação!BX27+Consolidação!CA27+Consolidação!CD27+Consolidação!CG27+Consolidação!CJ27+Consolidação!CM27+Consolidação!CP27,BB24+BI24+BP24+BW24+CD24+CK24+CR24+CY24+DF24+DM24+DT24+EA24+EH24+EO24&gt;Consolidação!BC27+Consolidação!BF27+Consolidação!BI27+Consolidação!BL27+Consolidação!BO27+Consolidação!BR27+Consolidação!BU27+Consolidação!BX27+Consolidação!CA27+Consolidação!CD27+Consolidação!CG27+Consolidação!CJ27+Consolidação!CM27+Consolidação!CP27),"CONSUMO PARCIAL","SEM PREVISÃO"))))))))))))))))</f>
        <v/>
      </c>
      <c r="ES24" s="318" t="str">
        <f t="shared" si="46"/>
        <v/>
      </c>
      <c r="ET24" s="270"/>
      <c r="EU24" s="314"/>
      <c r="EV24" s="315"/>
      <c r="EW24" s="332"/>
      <c r="EX24" s="317" t="str">
        <f>IF(EU24=0,"",IF(BH24+BO24+BV24+CC24+CJ24+CQ24+CX24+DE24+DL24+DS24+DZ24+EG24+EN24+EU24&lt;=Consolidação!BI27,Consolidação!$H$4,IF(BH24+BO24+BV24+CC24+CJ24+CQ24+CX24+DE24+DL24+DS24+DZ24+EG24+EN24+EU24&lt;=Consolidação!BI27+Consolidação!BL27,Consolidação!$K$4,IF(BH24+BO24+BV24+CC24+CJ24+CQ24+CX24+DE24+DL24+DS24+DZ24+EG24+EN24+EU24&lt;=Consolidação!BI27+Consolidação!BL27+Consolidação!BO27,Consolidação!$N$4,IF(BH24+BO24+BV24+CC24+CJ24+CQ24+CX24+DE24+DL24+DS24+DZ24+EG24+EN24+EU24&lt;=Consolidação!BI27+Consolidação!BL27+Consolidação!BO27+Consolidação!BR27,Consolidação!$Q$4,IF(BH24+BO24+BV24+CC24+CJ24+CQ24+CX24+DE24+DL24+DS24+DZ24+EG24+EN24+EU24&lt;=Consolidação!BI27+Consolidação!BL27+Consolidação!BO27+Consolidação!BR27+Consolidação!BU27,Consolidação!$T$4,IF(BH24+BO24+BV24+CC24+CJ24+CQ24+CX24+DE24+DL24+DS24+DZ24+EG24+EN24+EU24&lt;=Consolidação!BI27+Consolidação!BL27+Consolidação!BO27+Consolidação!BR27+Consolidação!BU27+Consolidação!BX27,Consolidação!$W$4,IF(BH24+BO24+BV24+CC24+CJ24+CQ24+CX24+DE24+DL24+DS24+DZ24+EG24+EN24+EU24&lt;=Consolidação!BI27+Consolidação!BL27+Consolidação!BO27+Consolidação!BR27+Consolidação!BU27+Consolidação!BX27+Consolidação!CA27,Consolidação!$Z$4,IF(BH24+BO24+BV24+CC24+CJ24+CQ24+CX24+DE24+DL24+DS24+DZ24+EG24+EN24+EU24&lt;=Consolidação!BI27+Consolidação!BL27+Consolidação!BO27+Consolidação!BR27+Consolidação!BU27+Consolidação!BX27+Consolidação!CA27+Consolidação!CD27,Consolidação!$AC$4,IF(BH24+BO24+BV24+CC24+CJ24+CQ24+CX24+DE24+DL24+DS24+DZ24+EG24+EN24+EU24&lt;=Consolidação!BI27+Consolidação!BL27+Consolidação!BO27+Consolidação!BR27+Consolidação!BU27+Consolidação!BX27+Consolidação!CA27+Consolidação!CD27+Consolidação!CG27,Consolidação!$AF$4,IF(BH24+BO24+BV24+CC24+CJ24+CQ24+CX24+DE24+DL24+DS24+DZ24+EG24+EN24+EU24&lt;=Consolidação!BI27+Consolidação!BL27+Consolidação!BO27+Consolidação!BR27+Consolidação!BU27+Consolidação!BX27+Consolidação!CA27+Consolidação!CD27+Consolidação!CG27+Consolidação!CJ27,Consolidação!$AI$4,IF(BH24+BO24+BV24+CC24+CJ24+CQ24+CX24+DE24+DL24+DS24+DZ24+EG24+EN24+EU24&lt;=Consolidação!BI27+Consolidação!BL27+Consolidação!BO27+Consolidação!BR27+Consolidação!BU27+Consolidação!BX27+Consolidação!CA27+Consolidação!CD27+Consolidação!CG27+Consolidação!CJ27+Consolidação!CM27,Consolidação!$AL$4,IF(BH24+BO24+BV24+CC24+CJ24+CQ24+CX24+DE24+DL24+DS24+DZ24+EG24+EN24+EU24&lt;=Consolidação!BI27+Consolidação!BL27+Consolidação!BO27+Consolidação!BR27+Consolidação!BU27+Consolidação!BX27+Consolidação!CA27+Consolidação!CD27+Consolidação!CG27+Consolidação!CJ27+Consolidação!CM27+Consolidação!CP27,Consolidação!$AO$4,IF(BH24+BO24+BV24+CC24+CJ24+CQ24+CX24+DE24+DL24+DS24+DZ24+EG24+EN24+EU24&lt;=Consolidação!BI27+Consolidação!BL27+Consolidação!BO27+Consolidação!BR27+Consolidação!BU27+Consolidação!BX27+Consolidação!CA27+Consolidação!CD27+Consolidação!CG27+Consolidação!CJ27+Consolidação!CM27+Consolidação!CP27+Consolidação!CS27,Consolidação!$AR$4,IF(BH24+BO24+BV24+CC24+CJ24+CQ24+CX24+DE24+DL24+DS24+DZ24+EG24+EN24+EU24&lt;=Consolidação!BI27+Consolidação!BL27+Consolidação!BO27+Consolidação!BR27+Consolidação!BU27+Consolidação!BX27+Consolidação!CA27+Consolidação!CD27+Consolidação!CG27+Consolidação!CJ27+Consolidação!CM27+Consolidação!CP27+Consolidação!CS27+Consolidação!CV27,Consolidação!$AU$4,IF(AND((Consolidação!BI27+Consolidação!BL27+Consolidação!BO27+Consolidação!BR27+Consolidação!BU27+Consolidação!BX27+Consolidação!CA27+Consolidação!CD27+Consolidação!CG27+Consolidação!CJ27+Consolidação!CM27+Consolidação!CP27+Consolidação!CS27+Consolidação!CV27)&gt;0,BH24+BO24+BV24+CC24+CJ24+CQ24+CX24+DE24+DL24+DS24+DZ24+EG24+EN24&lt;Consolidação!BI27+Consolidação!BL27+Consolidação!BO27+Consolidação!BR27+Consolidação!BU27+Consolidação!BX27+Consolidação!CA27+Consolidação!CD27+Consolidação!CG27+Consolidação!CJ27+Consolidação!CM27+Consolidação!CP27+Consolidação!CS27+Consolidação!CV27,BH24+BO24+BV24+CC24+CJ24+CQ24+CX24+DE24+DL24+DS24+DZ24+EG24+EN24+EU24&gt;Consolidação!BI27+Consolidação!BL27+Consolidação!BO27+Consolidação!BR27+Consolidação!BU27+Consolidação!BX27+Consolidação!CA27+Consolidação!CD27+Consolidação!CG27+Consolidação!CJ27+Consolidação!CM27+Consolidação!CP27+Consolidação!CS27+Consolidação!CV27),"CONSUMO PARCIAL","SEM PREVISÃO"))))))))))))))))</f>
        <v/>
      </c>
      <c r="EY24" s="318" t="str">
        <f t="shared" si="47"/>
        <v/>
      </c>
      <c r="EZ24" s="270"/>
      <c r="FA24" s="314"/>
      <c r="FB24" s="315"/>
      <c r="FC24" s="332"/>
      <c r="FD24" s="317" t="str">
        <f>IF(FA24=0,"",IF(BN24+BU24+CB24+CI24+CP24+CW24+DD24+DK24+DR24+DY24+EF24+EM24+ET24+FA24&lt;=Consolidação!BO27,Consolidação!$H$4,IF(BN24+BU24+CB24+CI24+CP24+CW24+DD24+DK24+DR24+DY24+EF24+EM24+ET24+FA24&lt;=Consolidação!BO27+Consolidação!BR27,Consolidação!$K$4,IF(BN24+BU24+CB24+CI24+CP24+CW24+DD24+DK24+DR24+DY24+EF24+EM24+ET24+FA24&lt;=Consolidação!BO27+Consolidação!BR27+Consolidação!BU27,Consolidação!$N$4,IF(BN24+BU24+CB24+CI24+CP24+CW24+DD24+DK24+DR24+DY24+EF24+EM24+ET24+FA24&lt;=Consolidação!BO27+Consolidação!BR27+Consolidação!BU27+Consolidação!BX27,Consolidação!$Q$4,IF(BN24+BU24+CB24+CI24+CP24+CW24+DD24+DK24+DR24+DY24+EF24+EM24+ET24+FA24&lt;=Consolidação!BO27+Consolidação!BR27+Consolidação!BU27+Consolidação!BX27+Consolidação!CA27,Consolidação!$T$4,IF(BN24+BU24+CB24+CI24+CP24+CW24+DD24+DK24+DR24+DY24+EF24+EM24+ET24+FA24&lt;=Consolidação!BO27+Consolidação!BR27+Consolidação!BU27+Consolidação!BX27+Consolidação!CA27+Consolidação!CD27,Consolidação!$W$4,IF(BN24+BU24+CB24+CI24+CP24+CW24+DD24+DK24+DR24+DY24+EF24+EM24+ET24+FA24&lt;=Consolidação!BO27+Consolidação!BR27+Consolidação!BU27+Consolidação!BX27+Consolidação!CA27+Consolidação!CD27+Consolidação!CG27,Consolidação!$Z$4,IF(BN24+BU24+CB24+CI24+CP24+CW24+DD24+DK24+DR24+DY24+EF24+EM24+ET24+FA24&lt;=Consolidação!BO27+Consolidação!BR27+Consolidação!BU27+Consolidação!BX27+Consolidação!CA27+Consolidação!CD27+Consolidação!CG27+Consolidação!CJ27,Consolidação!$AC$4,IF(BN24+BU24+CB24+CI24+CP24+CW24+DD24+DK24+DR24+DY24+EF24+EM24+ET24+FA24&lt;=Consolidação!BO27+Consolidação!BR27+Consolidação!BU27+Consolidação!BX27+Consolidação!CA27+Consolidação!CD27+Consolidação!CG27+Consolidação!CJ27+Consolidação!CM27,Consolidação!$AF$4,IF(BN24+BU24+CB24+CI24+CP24+CW24+DD24+DK24+DR24+DY24+EF24+EM24+ET24+FA24&lt;=Consolidação!BO27+Consolidação!BR27+Consolidação!BU27+Consolidação!BX27+Consolidação!CA27+Consolidação!CD27+Consolidação!CG27+Consolidação!CJ27+Consolidação!CM27+Consolidação!CP27,Consolidação!$AI$4,IF(BN24+BU24+CB24+CI24+CP24+CW24+DD24+DK24+DR24+DY24+EF24+EM24+ET24+FA24&lt;=Consolidação!BO27+Consolidação!BR27+Consolidação!BU27+Consolidação!BX27+Consolidação!CA27+Consolidação!CD27+Consolidação!CG27+Consolidação!CJ27+Consolidação!CM27+Consolidação!CP27+Consolidação!CS27,Consolidação!$AL$4,IF(BN24+BU24+CB24+CI24+CP24+CW24+DD24+DK24+DR24+DY24+EF24+EM24+ET24+FA24&lt;=Consolidação!BO27+Consolidação!BR27+Consolidação!BU27+Consolidação!BX27+Consolidação!CA27+Consolidação!CD27+Consolidação!CG27+Consolidação!CJ27+Consolidação!CM27+Consolidação!CP27+Consolidação!CS27+Consolidação!CV27,Consolidação!$AO$4,IF(BN24+BU24+CB24+CI24+CP24+CW24+DD24+DK24+DR24+DY24+EF24+EM24+ET24+FA24&lt;=Consolidação!BO27+Consolidação!BR27+Consolidação!BU27+Consolidação!BX27+Consolidação!CA27+Consolidação!CD27+Consolidação!CG27+Consolidação!CJ27+Consolidação!CM27+Consolidação!CP27+Consolidação!CS27+Consolidação!CV27+Consolidação!CY27,Consolidação!$AR$4,IF(BN24+BU24+CB24+CI24+CP24+CW24+DD24+DK24+DR24+DY24+EF24+EM24+ET24+FA24&lt;=Consolidação!BO27+Consolidação!BR27+Consolidação!BU27+Consolidação!BX27+Consolidação!CA27+Consolidação!CD27+Consolidação!CG27+Consolidação!CJ27+Consolidação!CM27+Consolidação!CP27+Consolidação!CS27+Consolidação!CV27+Consolidação!CY27+Consolidação!DB27,Consolidação!$AU$4,IF(AND((Consolidação!BO27+Consolidação!BR27+Consolidação!BU27+Consolidação!BX27+Consolidação!CA27+Consolidação!CD27+Consolidação!CG27+Consolidação!CJ27+Consolidação!CM27+Consolidação!CP27+Consolidação!CS27+Consolidação!CV27+Consolidação!CY27+Consolidação!DB27)&gt;0,BN24+BU24+CB24+CI24+CP24+CW24+DD24+DK24+DR24+DY24+EF24+EM24+ET24&lt;Consolidação!BO27+Consolidação!BR27+Consolidação!BU27+Consolidação!BX27+Consolidação!CA27+Consolidação!CD27+Consolidação!CG27+Consolidação!CJ27+Consolidação!CM27+Consolidação!CP27+Consolidação!CS27+Consolidação!CV27+Consolidação!CY27+Consolidação!DB27,BN24+BU24+CB24+CI24+CP24+CW24+DD24+DK24+DR24+DY24+EF24+EM24+ET24+FA24&gt;Consolidação!BO27+Consolidação!BR27+Consolidação!BU27+Consolidação!BX27+Consolidação!CA27+Consolidação!CD27+Consolidação!CG27+Consolidação!CJ27+Consolidação!CM27+Consolidação!CP27+Consolidação!CS27+Consolidação!CV27+Consolidação!CY27+Consolidação!DB27),"CONSUMO PARCIAL","SEM PREVISÃO"))))))))))))))))</f>
        <v/>
      </c>
      <c r="FE24" s="318" t="str">
        <f t="shared" si="48"/>
        <v/>
      </c>
      <c r="FF24" s="270"/>
      <c r="FG24" s="314"/>
      <c r="FH24" s="315"/>
      <c r="FI24" s="332"/>
      <c r="FJ24" s="317" t="str">
        <f>IF(FG24=0,"",IF(BT24+CA24+CH24+CO24+CV24+DC24+DJ24+DQ24+DX24+EE24+EL24+ES24+EZ24+FG24&lt;=Consolidação!BU27,Consolidação!$H$4,IF(BT24+CA24+CH24+CO24+CV24+DC24+DJ24+DQ24+DX24+EE24+EL24+ES24+EZ24+FG24&lt;=Consolidação!BU27+Consolidação!BX27,Consolidação!$K$4,IF(BT24+CA24+CH24+CO24+CV24+DC24+DJ24+DQ24+DX24+EE24+EL24+ES24+EZ24+FG24&lt;=Consolidação!BU27+Consolidação!BX27+Consolidação!CA27,Consolidação!$N$4,IF(BT24+CA24+CH24+CO24+CV24+DC24+DJ24+DQ24+DX24+EE24+EL24+ES24+EZ24+FG24&lt;=Consolidação!BU27+Consolidação!BX27+Consolidação!CA27+Consolidação!CD27,Consolidação!$Q$4,IF(BT24+CA24+CH24+CO24+CV24+DC24+DJ24+DQ24+DX24+EE24+EL24+ES24+EZ24+FG24&lt;=Consolidação!BU27+Consolidação!BX27+Consolidação!CA27+Consolidação!CD27+Consolidação!CG27,Consolidação!$T$4,IF(BT24+CA24+CH24+CO24+CV24+DC24+DJ24+DQ24+DX24+EE24+EL24+ES24+EZ24+FG24&lt;=Consolidação!BU27+Consolidação!BX27+Consolidação!CA27+Consolidação!CD27+Consolidação!CG27+Consolidação!CJ27,Consolidação!$W$4,IF(BT24+CA24+CH24+CO24+CV24+DC24+DJ24+DQ24+DX24+EE24+EL24+ES24+EZ24+FG24&lt;=Consolidação!BU27+Consolidação!BX27+Consolidação!CA27+Consolidação!CD27+Consolidação!CG27+Consolidação!CJ27+Consolidação!CM27,Consolidação!$Z$4,IF(BT24+CA24+CH24+CO24+CV24+DC24+DJ24+DQ24+DX24+EE24+EL24+ES24+EZ24+FG24&lt;=Consolidação!BU27+Consolidação!BX27+Consolidação!CA27+Consolidação!CD27+Consolidação!CG27+Consolidação!CJ27+Consolidação!CM27+Consolidação!CP27,Consolidação!$AC$4,IF(BT24+CA24+CH24+CO24+CV24+DC24+DJ24+DQ24+DX24+EE24+EL24+ES24+EZ24+FG24&lt;=Consolidação!BU27+Consolidação!BX27+Consolidação!CA27+Consolidação!CD27+Consolidação!CG27+Consolidação!CJ27+Consolidação!CM27+Consolidação!CP27+Consolidação!CS27,Consolidação!$AF$4,IF(BT24+CA24+CH24+CO24+CV24+DC24+DJ24+DQ24+DX24+EE24+EL24+ES24+EZ24+FG24&lt;=Consolidação!BU27+Consolidação!BX27+Consolidação!CA27+Consolidação!CD27+Consolidação!CG27+Consolidação!CJ27+Consolidação!CM27+Consolidação!CP27+Consolidação!CS27+Consolidação!CV27,Consolidação!$AI$4,IF(BT24+CA24+CH24+CO24+CV24+DC24+DJ24+DQ24+DX24+EE24+EL24+ES24+EZ24+FG24&lt;=Consolidação!BU27+Consolidação!BX27+Consolidação!CA27+Consolidação!CD27+Consolidação!CG27+Consolidação!CJ27+Consolidação!CM27+Consolidação!CP27+Consolidação!CS27+Consolidação!CV27+Consolidação!CY27,Consolidação!$AL$4,IF(BT24+CA24+CH24+CO24+CV24+DC24+DJ24+DQ24+DX24+EE24+EL24+ES24+EZ24+FG24&lt;=Consolidação!BU27+Consolidação!BX27+Consolidação!CA27+Consolidação!CD27+Consolidação!CG27+Consolidação!CJ27+Consolidação!CM27+Consolidação!CP27+Consolidação!CS27+Consolidação!CV27+Consolidação!CY27+Consolidação!DB27,Consolidação!$AO$4,IF(BT24+CA24+CH24+CO24+CV24+DC24+DJ24+DQ24+DX24+EE24+EL24+ES24+EZ24+FG24&lt;=Consolidação!BU27+Consolidação!BX27+Consolidação!CA27+Consolidação!CD27+Consolidação!CG27+Consolidação!CJ27+Consolidação!CM27+Consolidação!CP27+Consolidação!CS27+Consolidação!CV27+Consolidação!CY27+Consolidação!DB27+Consolidação!DE27,Consolidação!$AR$4,IF(BT24+CA24+CH24+CO24+CV24+DC24+DJ24+DQ24+DX24+EE24+EL24+ES24+EZ24+FG24&lt;=Consolidação!BU27+Consolidação!BX27+Consolidação!CA27+Consolidação!CD27+Consolidação!CG27+Consolidação!CJ27+Consolidação!CM27+Consolidação!CP27+Consolidação!CS27+Consolidação!CV27+Consolidação!CY27+Consolidação!DB27+Consolidação!DE27+Consolidação!DH27,Consolidação!$AU$4,IF(AND((Consolidação!BU27+Consolidação!BX27+Consolidação!CA27+Consolidação!CD27+Consolidação!CG27+Consolidação!CJ27+Consolidação!CM27+Consolidação!CP27+Consolidação!CS27+Consolidação!CV27+Consolidação!CY27+Consolidação!DB27+Consolidação!DE27+Consolidação!DH27)&gt;0,BT24+CA24+CH24+CO24+CV24+DC24+DJ24+DQ24+DX24+EE24+EL24+ES24+EZ24&lt;Consolidação!BU27+Consolidação!BX27+Consolidação!CA27+Consolidação!CD27+Consolidação!CG27+Consolidação!CJ27+Consolidação!CM27+Consolidação!CP27+Consolidação!CS27+Consolidação!CV27+Consolidação!CY27+Consolidação!DB27+Consolidação!DE27+Consolidação!DH27,BT24+CA24+CH24+CO24+CV24+DC24+DJ24+DQ24+DX24+EE24+EL24+ES24+EZ24+FG24&gt;Consolidação!BU27+Consolidação!BX27+Consolidação!CA27+Consolidação!CD27+Consolidação!CG27+Consolidação!CJ27+Consolidação!CM27+Consolidação!CP27+Consolidação!CS27+Consolidação!CV27+Consolidação!CY27+Consolidação!DB27+Consolidação!DE27+Consolidação!DH27),"CONSUMO PARCIAL","SEM PREVISÃO"))))))))))))))))</f>
        <v/>
      </c>
      <c r="FK24" s="540" t="str">
        <f t="shared" si="49"/>
        <v/>
      </c>
      <c r="FL24" s="569"/>
      <c r="FM24" s="550"/>
      <c r="FN24" s="550"/>
      <c r="FO24" s="550"/>
      <c r="FP24" s="550"/>
      <c r="FQ24" s="576"/>
      <c r="FR24" s="569"/>
      <c r="FS24" s="550"/>
      <c r="FT24" s="550"/>
      <c r="FU24" s="550"/>
      <c r="FV24" s="550"/>
      <c r="FW24" s="550"/>
      <c r="FX24" s="545" t="str">
        <f>IF((Consolidação!C27+Consolidação!E27)=(F24+M24+T24+AA24+AH24+AO24+AV24+BC24+BJ24+BQ24+BX24+CE24+CL24+CS24),"ATUALIZADO","DESATUALIZADO")</f>
        <v>DESATUALIZADO</v>
      </c>
    </row>
    <row r="25" spans="1:180" x14ac:dyDescent="0.3">
      <c r="A25" s="325">
        <v>2242</v>
      </c>
      <c r="B25" s="635"/>
      <c r="C25" s="593" t="s">
        <v>1</v>
      </c>
      <c r="D25" s="321"/>
      <c r="E25" s="270">
        <v>19408</v>
      </c>
      <c r="F25" s="314">
        <v>75.564999999999998</v>
      </c>
      <c r="G25" s="315"/>
      <c r="H25" s="316">
        <v>45904</v>
      </c>
      <c r="I25" s="317">
        <f>IF(F25=0,"",IF(F25&lt;=Consolidação!H28,Consolidação!H$4,IF(F25&lt;=Consolidação!H28+Consolidação!K28,Consolidação!K$4,IF(F25&lt;=Consolidação!H28+Consolidação!K28+Consolidação!N28,Consolidação!N$4,IF(F25&lt;=Consolidação!H28+Consolidação!K28+Consolidação!N28+Consolidação!Q28,Consolidação!Q$4,IF(F25&lt;=Consolidação!H28+Consolidação!K28+Consolidação!N28+Consolidação!Q28+Consolidação!T28,Consolidação!T$4,IF(F25&lt;=Consolidação!H28+Consolidação!K28+Consolidação!N28+Consolidação!Q28+Consolidação!T28+Consolidação!W28,Consolidação!W$4,IF(F25&lt;=Consolidação!H28+Consolidação!K28+Consolidação!N28+Consolidação!Q28+Consolidação!T28+Consolidação!W28+Consolidação!Z28,Consolidação!Z$4,IF(F25&lt;=Consolidação!H28+Consolidação!K28+Consolidação!N28+Consolidação!Q28+Consolidação!T28+Consolidação!W28+Consolidação!Z28+Consolidação!AC28,Consolidação!AC$4,IF(F25&lt;=Consolidação!H28+Consolidação!K28+Consolidação!N28+Consolidação!Q28+Consolidação!T28+Consolidação!W28+Consolidação!Z28+Consolidação!AC28+Consolidação!AF28,Consolidação!AF$4,IF(F25&lt;=Consolidação!H28+Consolidação!K28+Consolidação!N28+Consolidação!Q28+Consolidação!T28+Consolidação!W28+Consolidação!Z28+Consolidação!AC28+Consolidação!AF28+Consolidação!AI28,Consolidação!AI$4,IF(F25&lt;=Consolidação!H28+Consolidação!K28+Consolidação!N28+Consolidação!Q28+Consolidação!T28+Consolidação!W28+Consolidação!Z28+Consolidação!AC28+Consolidação!AF28+Consolidação!AI28+Consolidação!AL28,Consolidação!AL$4,IF(F25&lt;=Consolidação!H28+Consolidação!K28+Consolidação!N28+Consolidação!Q28+Consolidação!T28+Consolidação!W28+Consolidação!Z28+Consolidação!AC28+Consolidação!AF28+Consolidação!AI28+Consolidação!AL28+Consolidação!AO28,Consolidação!AO$4,IF(F25&lt;=Consolidação!H28+Consolidação!K28+Consolidação!N28+Consolidação!Q28+Consolidação!T28+Consolidação!W28+Consolidação!Z28+Consolidação!AC28+Consolidação!AF28+Consolidação!AI28+Consolidação!AL28+Consolidação!AO28+Consolidação!AR28,Consolidação!AR$4,IF(F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>45352</v>
      </c>
      <c r="J25" s="318" t="str">
        <f t="shared" si="25"/>
        <v>ü</v>
      </c>
      <c r="K25" s="312"/>
      <c r="L25" s="270">
        <v>19434</v>
      </c>
      <c r="M25" s="314">
        <v>199.6</v>
      </c>
      <c r="N25" s="315"/>
      <c r="O25" s="316">
        <v>45956</v>
      </c>
      <c r="P25" s="317">
        <f>IF(M25=0,"",IF(F25+M25&lt;=Consolidação!H28,Consolidação!$H$4,IF(F25+M25&lt;=Consolidação!H28+Consolidação!K28,Consolidação!$K$4,IF(F25+M25&lt;=Consolidação!H28+Consolidação!K28+Consolidação!N28,Consolidação!$N$4,IF(F25+M25&lt;=Consolidação!H28+Consolidação!K28+Consolidação!N28+Consolidação!Q28,Consolidação!$Q$4,IF(F25+M25&lt;=Consolidação!H28+Consolidação!K28+Consolidação!N28+Consolidação!Q28+Consolidação!T28,Consolidação!$T$4,IF(F25+M25&lt;=Consolidação!H28+Consolidação!K28+Consolidação!N28+Consolidação!Q28+Consolidação!T28+Consolidação!W28,Consolidação!$W$4,IF(F25+M25&lt;=Consolidação!H28+Consolidação!K28+Consolidação!N28+Consolidação!Q28+Consolidação!T28+Consolidação!W28+Consolidação!Z28,Consolidação!$Z$4,IF(F25+M25&lt;=Consolidação!H28+Consolidação!K28+Consolidação!N28+Consolidação!Q28+Consolidação!T28+Consolidação!W28+Consolidação!Z28+Consolidação!AC28,Consolidação!$AC$4,IF(F25+M25&lt;=Consolidação!H28+Consolidação!K28+Consolidação!N28+Consolidação!Q28+Consolidação!T28+Consolidação!W28+Consolidação!Z28+Consolidação!AC28+Consolidação!AF28,Consolidação!$AF$4,IF(F25+M25&lt;=Consolidação!H28+Consolidação!K28+Consolidação!N28+Consolidação!Q28+Consolidação!T28+Consolidação!W28+Consolidação!Z28+Consolidação!AC28+Consolidação!AF28+Consolidação!AI28,Consolidação!$AI$4,IF(F25+M25&lt;=Consolidação!H28+Consolidação!K28+Consolidação!N28+Consolidação!Q28+Consolidação!T28+Consolidação!W28+Consolidação!Z28+Consolidação!AC28+Consolidação!AF28+Consolidação!AI28+Consolidação!AL28,Consolidação!$AL$4,IF(F25+M25&lt;=Consolidação!H28+Consolidação!K28+Consolidação!N28+Consolidação!Q28+Consolidação!T28+Consolidação!W28+Consolidação!Z28+Consolidação!AC28+Consolidação!AF28+Consolidação!AI28+Consolidação!AL28+Consolidação!AO28,Consolidação!$AO$4,IF(F25+M25&lt;=Consolidação!H28+Consolidação!K28+Consolidação!N28+Consolidação!Q28+Consolidação!T28+Consolidação!W28+Consolidação!Z28+Consolidação!AC28+Consolidação!AF28+Consolidação!AI28+Consolidação!AL28+Consolidação!AO28+Consolidação!AR28,Consolidação!$AR$4,IF(F25+M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>45352</v>
      </c>
      <c r="Q25" s="318" t="str">
        <f t="shared" si="26"/>
        <v>ü</v>
      </c>
      <c r="R25" s="312"/>
      <c r="S25" s="270">
        <v>19419</v>
      </c>
      <c r="T25" s="314">
        <v>499</v>
      </c>
      <c r="U25" s="315"/>
      <c r="V25" s="316">
        <v>45978</v>
      </c>
      <c r="W25" s="317">
        <f>IF(T25=0,"",IF(F25+M25+T25&lt;=Consolidação!H28,Consolidação!$H$4,IF(F25+M25+T25&lt;=Consolidação!H28+Consolidação!K28,Consolidação!$K$4,IF(F25+M25+T25&lt;=Consolidação!H28+Consolidação!K28+Consolidação!N28,Consolidação!$N$4,IF(F25+M25+T25&lt;=Consolidação!H28+Consolidação!K28+Consolidação!N28+Consolidação!Q28,Consolidação!$Q$4,IF(F25+M25+T25&lt;=Consolidação!H28+Consolidação!K28+Consolidação!N28+Consolidação!Q28+Consolidação!T28,Consolidação!$T$4,IF(F25+M25+T25&lt;=Consolidação!H28+Consolidação!K28+Consolidação!N28+Consolidação!Q28+Consolidação!T28+Consolidação!W28,Consolidação!$W$4,IF(F25+M25+T25&lt;=Consolidação!H28+Consolidação!K28+Consolidação!N28+Consolidação!Q28+Consolidação!T28+Consolidação!W28+Consolidação!Z28,Consolidação!$Z$4,IF(F25+M25+T25&lt;=Consolidação!H28+Consolidação!K28+Consolidação!N28+Consolidação!Q28+Consolidação!T28+Consolidação!W28+Consolidação!Z28+Consolidação!AC28,Consolidação!$AC$4,IF(F25+M25+T25&lt;=Consolidação!H28+Consolidação!K28+Consolidação!N28+Consolidação!Q28+Consolidação!T28+Consolidação!W28+Consolidação!Z28+Consolidação!AC28+Consolidação!AF28,Consolidação!$AF$4,IF(F25+M25+T25&lt;=Consolidação!H28+Consolidação!K28+Consolidação!N28+Consolidação!Q28+Consolidação!T28+Consolidação!W28+Consolidação!Z28+Consolidação!AC28+Consolidação!AF28+Consolidação!AI28,Consolidação!$AI$4,IF(F25+M25+T25&lt;=Consolidação!H28+Consolidação!K28+Consolidação!N28+Consolidação!Q28+Consolidação!T28+Consolidação!W28+Consolidação!Z28+Consolidação!AC28+Consolidação!AF28+Consolidação!AI28+Consolidação!AL28,Consolidação!$AL$4,IF(F25+M25+T25&lt;=Consolidação!H28+Consolidação!K28+Consolidação!N28+Consolidação!Q28+Consolidação!T28+Consolidação!W28+Consolidação!Z28+Consolidação!AC28+Consolidação!AF28+Consolidação!AI28+Consolidação!AL28+Consolidação!AO28,Consolidação!$AO$4,IF(F25+M25+T25&lt;=Consolidação!H28+Consolidação!K28+Consolidação!N28+Consolidação!Q28+Consolidação!T28+Consolidação!W28+Consolidação!Z28+Consolidação!AC28+Consolidação!AF28+Consolidação!AI28+Consolidação!AL28+Consolidação!AO28+Consolidação!AR28,Consolidação!$AR$4,IF(F25+M25+T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+M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+T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>45413</v>
      </c>
      <c r="X25" s="318" t="str">
        <f t="shared" si="27"/>
        <v>ü</v>
      </c>
      <c r="Y25" s="312"/>
      <c r="Z25" s="270">
        <v>19456</v>
      </c>
      <c r="AA25" s="314">
        <v>1000</v>
      </c>
      <c r="AB25" s="315"/>
      <c r="AC25" s="316">
        <v>46010</v>
      </c>
      <c r="AD25" s="317" t="str">
        <f>IF(AA25=0,"",IF(F25+M25+T25+AA25&lt;=Consolidação!H28,Consolidação!$H$4,IF(F25+M25+T25+AA25&lt;=Consolidação!H28+Consolidação!K28,Consolidação!$K$4,IF(F25+M25+T25+AA25&lt;=Consolidação!H28+Consolidação!K28+Consolidação!N28,Consolidação!$N$4,IF(F25+M25+T25+AA25&lt;=Consolidação!H28+Consolidação!K28+Consolidação!N28+Consolidação!Q28,Consolidação!$Q$4,IF(F25+M25+T25+AA25&lt;=Consolidação!H28+Consolidação!K28+Consolidação!N28+Consolidação!Q28+Consolidação!T28,Consolidação!$T$4,IF(F25+M25+T25+AA25&lt;=Consolidação!H28+Consolidação!K28+Consolidação!N28+Consolidação!Q28+Consolidação!T28+Consolidação!W28,Consolidação!$W$4,IF(F25+M25+T25+AA25&lt;=Consolidação!H28+Consolidação!K28+Consolidação!N28+Consolidação!Q28+Consolidação!T28+Consolidação!W28+Consolidação!Z28,Consolidação!$Z$4,IF(F25+M25+T25+AA25&lt;=Consolidação!H28+Consolidação!K28+Consolidação!N28+Consolidação!Q28+Consolidação!T28+Consolidação!W28+Consolidação!Z28+Consolidação!AC28,Consolidação!$AC$4,IF(F25+M25+T25+AA25&lt;=Consolidação!H28+Consolidação!K28+Consolidação!N28+Consolidação!Q28+Consolidação!T28+Consolidação!W28+Consolidação!Z28+Consolidação!AC28+Consolidação!AF28,Consolidação!$AF$4,IF(F25+M25+T25+AA25&lt;=Consolidação!H28+Consolidação!K28+Consolidação!N28+Consolidação!Q28+Consolidação!T28+Consolidação!W28+Consolidação!Z28+Consolidação!AC28+Consolidação!AF28+Consolidação!AI28,Consolidação!$AI$4,IF(F25+M25+T25+AA25&lt;=Consolidação!H28+Consolidação!K28+Consolidação!N28+Consolidação!Q28+Consolidação!T28+Consolidação!W28+Consolidação!Z28+Consolidação!AC28+Consolidação!AF28+Consolidação!AI28+Consolidação!AL28,Consolidação!$AL$4,IF(F25+M25+T25+AA25&lt;=Consolidação!H28+Consolidação!K28+Consolidação!N28+Consolidação!Q28+Consolidação!T28+Consolidação!W28+Consolidação!Z28+Consolidação!AC28+Consolidação!AF28+Consolidação!AI28+Consolidação!AL28+Consolidação!AO28,Consolidação!$AO$4,IF(F25+M25+T25+AA25&lt;=Consolidação!H28+Consolidação!K28+Consolidação!N28+Consolidação!Q28+Consolidação!T28+Consolidação!W28+Consolidação!Z28+Consolidação!AC28+Consolidação!AF28+Consolidação!AI28+Consolidação!AL28+Consolidação!AO28+Consolidação!AR28,Consolidação!AR26,IF(F25+M25+T25+AA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+M25+T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+T25+AA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>CONSUMO PARCIAL</v>
      </c>
      <c r="AE25" s="318" t="str">
        <f t="shared" si="28"/>
        <v>û</v>
      </c>
      <c r="AF25" s="312"/>
      <c r="AG25" s="270"/>
      <c r="AH25" s="314"/>
      <c r="AI25" s="315"/>
      <c r="AJ25" s="316"/>
      <c r="AK25" s="317" t="str">
        <f>IF(AH25=0,"",IF(F25+M25+T25+AA25+AH25&lt;=Consolidação!H28,Consolidação!$H$4,IF(F25+M25+T25+AA25+AH25&lt;=Consolidação!H28+Consolidação!K28,Consolidação!$K$4,IF(F25+M25+T25+AA25+AH25&lt;=Consolidação!H28+Consolidação!K28+Consolidação!N28,Consolidação!$N$4,IF(F25+M25+T25+AA25+AH25&lt;=Consolidação!H28+Consolidação!K28+Consolidação!N28+Consolidação!Q28,Consolidação!$Q$4,IF(F25+M25+T25+AA25+AH25&lt;=Consolidação!H28+Consolidação!K28+Consolidação!N28+Consolidação!Q28+Consolidação!T28,Consolidação!$T$4,IF(F25+M25+T25+AA25+AH25&lt;=Consolidação!H28+Consolidação!K28+Consolidação!N28+Consolidação!Q28+Consolidação!T28+Consolidação!W28,Consolidação!$W$4,IF(F25+M25+T25+AA25+AH25&lt;=Consolidação!H28+Consolidação!K28+Consolidação!N28+Consolidação!Q28+Consolidação!T28+Consolidação!W28+Consolidação!Z28,Consolidação!$Z$4,IF(F25+M25+T25+AA25+AH25&lt;=Consolidação!H28+Consolidação!K28+Consolidação!N28+Consolidação!Q28+Consolidação!T28+Consolidação!W28+Consolidação!Z28+Consolidação!AC28,Consolidação!$AC$4,IF(F25+M25+T25+AA25+AH25&lt;=Consolidação!H28+Consolidação!K28+Consolidação!N28+Consolidação!Q28+Consolidação!T28+Consolidação!W28+Consolidação!Z28+Consolidação!AC28+Consolidação!AF28,Consolidação!$AF$4,IF(F25+M25+T25+AA25+AH25&lt;=Consolidação!H28+Consolidação!K28+Consolidação!N28+Consolidação!Q28+Consolidação!T28+Consolidação!W28+Consolidação!Z28+Consolidação!AC28+Consolidação!AF28+Consolidação!AI28,Consolidação!$AI$4,IF(F25+M25+T25+AA25+AH25&lt;=Consolidação!H28+Consolidação!K28+Consolidação!N28+Consolidação!Q28+Consolidação!T28+Consolidação!W28+Consolidação!Z28+Consolidação!AC28+Consolidação!AF28+Consolidação!AI28+Consolidação!AL28,Consolidação!$AL$4,IF(F25+M25+T25+AA25+AH25&lt;=Consolidação!H28+Consolidação!K28+Consolidação!N28+Consolidação!Q28+Consolidação!T28+Consolidação!W28+Consolidação!Z28+Consolidação!AC28+Consolidação!AF28+Consolidação!AI28+Consolidação!AL28+Consolidação!AO28,Consolidação!$AO$4,IF(F25+M25+T25+AA25+AH25&lt;=Consolidação!H28+Consolidação!K28+Consolidação!N28+Consolidação!Q28+Consolidação!T28+Consolidação!W28+Consolidação!Z28+Consolidação!AC28+Consolidação!AF28+Consolidação!AI28+Consolidação!AL28+Consolidação!AO28+Consolidação!AR28,Consolidação!$AR$4,IF(F25+M25+T25+AA25+AH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+M25+T25+AA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+T25+AA25+AH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/>
      </c>
      <c r="AL25" s="318" t="str">
        <f t="shared" si="29"/>
        <v/>
      </c>
      <c r="AM25" s="312"/>
      <c r="AN25" s="270"/>
      <c r="AO25" s="314"/>
      <c r="AP25" s="315"/>
      <c r="AQ25" s="332"/>
      <c r="AR25" s="317" t="str">
        <f>IF(AO25=0,"",IF(F25+M25+T25+AA25+AH25+AO25&lt;=Consolidação!H28,Consolidação!$H$4,IF(F25+M25+T25+AA25+AH25+AO25&lt;=Consolidação!H28+Consolidação!K28,Consolidação!$K$4,IF(F25+M25+T25+AA25+AH25+AO25&lt;=Consolidação!H28+Consolidação!K28+Consolidação!N28,Consolidação!$N$4,IF(F25+M25+T25+AA25+AH25+AO25&lt;=Consolidação!H28+Consolidação!K28+Consolidação!N28+Consolidação!Q28,Consolidação!$Q$4,IF(F25+M25+T25+AA25+AH25+AO25&lt;=Consolidação!H28+Consolidação!K28+Consolidação!N28+Consolidação!Q28+Consolidação!T28,Consolidação!$T$4,IF(F25+M25+T25+AA25+AH25+AO25&lt;=Consolidação!H28+Consolidação!K28+Consolidação!N28+Consolidação!Q28+Consolidação!T28+Consolidação!W28,Consolidação!$W$4,IF(F25+M25+T25+AA25+AH25+AO25&lt;=Consolidação!H28+Consolidação!K28+Consolidação!N28+Consolidação!Q28+Consolidação!T28+Consolidação!W28+Consolidação!Z28,Consolidação!$Z$4,IF(F25+M25+T25+AA25+AH25+AO25&lt;=Consolidação!H28+Consolidação!K28+Consolidação!N28+Consolidação!Q28+Consolidação!T28+Consolidação!W28+Consolidação!Z28+Consolidação!AC28,Consolidação!$AC$4,IF(F25+M25+T25+AA25+AH25+AO25&lt;=Consolidação!H28+Consolidação!K28+Consolidação!N28+Consolidação!Q28+Consolidação!T28+Consolidação!W28+Consolidação!Z28+Consolidação!AC28+Consolidação!AF28,Consolidação!$AF$4,IF(F25+M25+T25+AA25+AH25+AO25&lt;=Consolidação!H28+Consolidação!K28+Consolidação!N28+Consolidação!Q28+Consolidação!T28+Consolidação!W28+Consolidação!Z28+Consolidação!AC28+Consolidação!AF28+Consolidação!AI28,Consolidação!$AI$4,IF(F25+M25+T25+AA25+AH25+AO25&lt;=Consolidação!H28+Consolidação!K28+Consolidação!N28+Consolidação!Q28+Consolidação!T28+Consolidação!W28+Consolidação!Z28+Consolidação!AC28+Consolidação!AF28+Consolidação!AI28+Consolidação!AL28,Consolidação!$AL$4,IF(F25+M25+T25+AA25+AH25+AO25&lt;=Consolidação!H28+Consolidação!K28+Consolidação!N28+Consolidação!Q28+Consolidação!T28+Consolidação!W28+Consolidação!Z28+Consolidação!AC28+Consolidação!AF28+Consolidação!AI28+Consolidação!AL28+Consolidação!AO28,Consolidação!$AO$4,IF(F25+M25+T25+AA25+AH25+AO25&lt;=Consolidação!H28+Consolidação!K28+Consolidação!N28+Consolidação!Q28+Consolidação!T28+Consolidação!W28+Consolidação!Z28+Consolidação!AC28+Consolidação!AF28+Consolidação!AI28+Consolidação!AL28+Consolidação!AO28+Consolidação!AR28,Consolidação!$AR$4,IF(F25+M25+T25+AA25+AH25+AO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+M25+T25+AA25+AH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+T25+AA25+AH25+AO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/>
      </c>
      <c r="AS25" s="318" t="str">
        <f t="shared" si="30"/>
        <v/>
      </c>
      <c r="AT25" s="312"/>
      <c r="AU25" s="270"/>
      <c r="AV25" s="314"/>
      <c r="AW25" s="315"/>
      <c r="AX25" s="332"/>
      <c r="AY25" s="317" t="str">
        <f>IF(AV25=0,"",IF(F25+M25+T25+AA25+AH25+AO25+AV25&lt;=Consolidação!H28,Consolidação!$H$4,IF(F25+M25+T25+AA25+AH25+AO25+AV25&lt;=Consolidação!H28+Consolidação!K28,Consolidação!$K$4,IF(F25+M25+T25+AA25+AH25+AO25+AV25&lt;=Consolidação!H28+Consolidação!K28+Consolidação!N28,Consolidação!$N$4,IF(F25+M25+T25+AA25+AH25+AO25+AV25&lt;=Consolidação!H28+Consolidação!K28+Consolidação!N28+Consolidação!Q28,Consolidação!$Q$4,IF(F25+M25+T25+AA25+AH25+AO25+AV25&lt;=Consolidação!H28+Consolidação!K28+Consolidação!N28+Consolidação!Q28+Consolidação!T28,Consolidação!$T$4,IF(F25+M25+T25+AA25+AH25+AO25+AV25&lt;=Consolidação!H28+Consolidação!K28+Consolidação!N28+Consolidação!Q28+Consolidação!T28+Consolidação!W28,Consolidação!$W$4,IF(F25+M25+T25+AA25+AH25+AO25+AV25&lt;=Consolidação!H28+Consolidação!K28+Consolidação!N28+Consolidação!Q28+Consolidação!T28+Consolidação!W28+Consolidação!Z28,Consolidação!$Z$4,IF(F25+M25+T25+AA25+AH25+AO25+AV25&lt;=Consolidação!H28+Consolidação!K28+Consolidação!N28+Consolidação!Q28+Consolidação!T28+Consolidação!W28+Consolidação!Z28+Consolidação!AC28,Consolidação!$AC$4,IF(F25+M25+T25+AA25+AH25+AO25+AV25&lt;=Consolidação!H28+Consolidação!K28+Consolidação!N28+Consolidação!Q28+Consolidação!T28+Consolidação!W28+Consolidação!Z28+Consolidação!AC28+Consolidação!AF28,Consolidação!$AF$4,IF(F25+M25+T25+AA25+AH25+AO25+AV25&lt;=Consolidação!H28+Consolidação!K28+Consolidação!N28+Consolidação!Q28+Consolidação!T28+Consolidação!W28+Consolidação!Z28+Consolidação!AC28+Consolidação!AF28+Consolidação!AI28,Consolidação!$AI$4,IF(F25+M25+T25+AA25+AH25+AO25+AV25&lt;=Consolidação!H28+Consolidação!K28+Consolidação!N28+Consolidação!Q28+Consolidação!T28+Consolidação!W28+Consolidação!Z28+Consolidação!AC28+Consolidação!AF28+Consolidação!AI28+Consolidação!AL28,Consolidação!$AL$4,IF(F25+M25+T25+AA25+AH25+AO25+AV25&lt;=Consolidação!H28+Consolidação!K28+Consolidação!N28+Consolidação!Q28+Consolidação!T28+Consolidação!W28+Consolidação!Z28+Consolidação!AC28+Consolidação!AF28+Consolidação!AI28+Consolidação!AL28+Consolidação!AO28,Consolidação!$AO$4,IF(F25+M25+T25+AA25+AH25+AO25+AV25&lt;=Consolidação!H28+Consolidação!K28+Consolidação!N28+Consolidação!Q28+Consolidação!T28+Consolidação!W28+Consolidação!Z28+Consolidação!AC28+Consolidação!AF28+Consolidação!AI28+Consolidação!AL28+Consolidação!AO28+Consolidação!AR28,Consolidação!$AR$4,IF(F25+M25+T25+AA25+AH25+AO25+AV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+M25+T25+AA25+AH25+AO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+T25+AA25+AH25+AO25+AV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/>
      </c>
      <c r="AZ25" s="318" t="str">
        <f t="shared" si="31"/>
        <v/>
      </c>
      <c r="BA25" s="312"/>
      <c r="BB25" s="270"/>
      <c r="BC25" s="314"/>
      <c r="BD25" s="315"/>
      <c r="BE25" s="332"/>
      <c r="BF25" s="317" t="str">
        <f>IF(BC25=0,"",IF(F25+M25+T25+AA25+AH25+AO25+AV25+BC25&lt;=Consolidação!H28,Consolidação!$H$4,IF(F25+M25+T25+AA25+AH25+AO25+AV25+BC25&lt;=Consolidação!H28+Consolidação!K28,Consolidação!$K$4,IF(F25+M25+T25+AA25+AH25+AO25+AV25+BC25&lt;=Consolidação!H28+Consolidação!K28+Consolidação!N28,Consolidação!$N$4,IF(F25+M25+T25+AA25+AH25+AO25+AV25+BC25&lt;=Consolidação!H28+Consolidação!K28+Consolidação!N28+Consolidação!Q28,Consolidação!$Q$4,IF(F25+M25+T25+AA25+AH25+AO25+AV25+BC25&lt;=Consolidação!H28+Consolidação!K28+Consolidação!N28+Consolidação!Q28+Consolidação!T28,Consolidação!$T$4,IF(F25+M25+T25+AA25+AH25+AO25+AV25+BC25&lt;=Consolidação!H28+Consolidação!K28+Consolidação!N28+Consolidação!Q28+Consolidação!T28+Consolidação!W28,Consolidação!$W$4,IF(F25+M25+T25+AA25+AH25+AO25+AV25+BC25&lt;=Consolidação!H28+Consolidação!K28+Consolidação!N28+Consolidação!Q28+Consolidação!T28+Consolidação!W28+Consolidação!Z28,Consolidação!$Z$4,IF(F25+M25+T25+AA25+AH25+AO25+AV25+BC25&lt;=Consolidação!H28+Consolidação!K28+Consolidação!N28+Consolidação!Q28+Consolidação!T28+Consolidação!W28+Consolidação!Z28+Consolidação!AC28,Consolidação!$AC$4,IF(F25+M25+T25+AA25+AH25+AO25+AV25+BC25&lt;=Consolidação!H28+Consolidação!K28+Consolidação!N28+Consolidação!Q28+Consolidação!T28+Consolidação!W28+Consolidação!Z28+Consolidação!AC28+Consolidação!AF28,Consolidação!$AF$4,IF(F25+M25+T25+AA25+AH25+AO25+AV25+BC25&lt;=Consolidação!H28+Consolidação!K28+Consolidação!N28+Consolidação!Q28+Consolidação!T28+Consolidação!W28+Consolidação!Z28+Consolidação!AC28+Consolidação!AF28+Consolidação!AI28,Consolidação!$AI$4,IF(F25+M25+T25+AA25+AH25+AO25+AV25+BC25&lt;=Consolidação!H28+Consolidação!K28+Consolidação!N28+Consolidação!Q28+Consolidação!T28+Consolidação!W28+Consolidação!Z28+Consolidação!AC28+Consolidação!AF28+Consolidação!AI28+Consolidação!AL28,Consolidação!$AL$4,IF(F25+M25+T25+AA25+AH25+AO25+AV25+BC25&lt;=Consolidação!H28+Consolidação!K28+Consolidação!N28+Consolidação!Q28+Consolidação!T28+Consolidação!W28+Consolidação!Z28+Consolidação!AC28+Consolidação!AF28+Consolidação!AI28+Consolidação!AL28+Consolidação!AO28,Consolidação!$AO$4,IF(F25+M25+T25+AA25+AH25+AO25+AV25+BC25&lt;=Consolidação!H28+Consolidação!K28+Consolidação!N28+Consolidação!Q28+Consolidação!T28+Consolidação!W28+Consolidação!Z28+Consolidação!AC28+Consolidação!AF28+Consolidação!AI28+Consolidação!AL28+Consolidação!AO28+Consolidação!AR28,Consolidação!$AR$4,IF(F25+M25+T25+AA25+AH25+AO25+AV25+BC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+M25+T25+AA25+AH25+AO25+AV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+T25+AA25+AH25+AO25+AV25+BC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/>
      </c>
      <c r="BG25" s="318" t="str">
        <f t="shared" si="32"/>
        <v/>
      </c>
      <c r="BH25" s="312"/>
      <c r="BI25" s="270"/>
      <c r="BJ25" s="314"/>
      <c r="BK25" s="315"/>
      <c r="BL25" s="332"/>
      <c r="BM25" s="317" t="str">
        <f>IF(BJ25=0,"",IF(F25+M25+T25+AA25+AH25+AO25+AV25+BC25+BJ25&lt;=Consolidação!H28,Consolidação!$H$4,IF(F25+M25+T25+AA25+AH25+AO25+AV25+BC25+BJ25&lt;=Consolidação!H28+Consolidação!K28,Consolidação!$K$4,IF(F25+M25+T25+AA25+AH25+AO25+AV25+BC25+BJ25&lt;=Consolidação!H28+Consolidação!K28+Consolidação!N28,Consolidação!$N$4,IF(F25+M25+T25+AA25+AH25+AO25+AV25+BC25+BJ25&lt;=Consolidação!H28+Consolidação!K28+Consolidação!N28+Consolidação!Q28,Consolidação!$Q$4,IF(F25+M25+T25+AA25+AH25+AO25+AV25+BC25+BJ25&lt;=Consolidação!H28+Consolidação!K28+Consolidação!N28+Consolidação!Q28+Consolidação!T28,Consolidação!$T$4,IF(F25+M25+T25+AA25+AH25+AO25+AV25+BC25+BJ25&lt;=Consolidação!H28+Consolidação!K28+Consolidação!N28+Consolidação!Q28+Consolidação!T28+Consolidação!W28,Consolidação!$W$4,IF(F25+M25+T25+AA25+AH25+AO25+AV25+BC25+BJ25&lt;=Consolidação!H28+Consolidação!K28+Consolidação!N28+Consolidação!Q28+Consolidação!T28+Consolidação!W28+Consolidação!Z28,Consolidação!$Z$4,IF(F25+M25+T25+AA25+AH25+AO25+AV25+BC25+BJ25&lt;=Consolidação!H28+Consolidação!K28+Consolidação!N28+Consolidação!Q28+Consolidação!T28+Consolidação!W28+Consolidação!Z28+Consolidação!AC28,Consolidação!$AC$4,IF(F25+M25+T25+AA25+AH25+AO25+AV25+BC25+BJ25&lt;=Consolidação!H28+Consolidação!K28+Consolidação!N28+Consolidação!Q28+Consolidação!T28+Consolidação!W28+Consolidação!Z28+Consolidação!AC28+Consolidação!AF28,Consolidação!$AF$4,IF(F25+M25+T25+AA25+AH25+AO25+AV25+BC25+BJ25&lt;=Consolidação!H28+Consolidação!K28+Consolidação!N28+Consolidação!Q28+Consolidação!T28+Consolidação!W28+Consolidação!Z28+Consolidação!AC28+Consolidação!AF28+Consolidação!AI28,Consolidação!$AI$4,IF(F25+M25+T25+AA25+AH25+AO25+AV25+BC25+BJ25&lt;=Consolidação!H28+Consolidação!K28+Consolidação!N28+Consolidação!Q28+Consolidação!T28+Consolidação!W28+Consolidação!Z28+Consolidação!AC28+Consolidação!AF28+Consolidação!AI28+Consolidação!AL28,Consolidação!$AL$4,IF(F25+M25+T25+AA25+AH25+AO25+AV25+BC25+BJ25&lt;=Consolidação!H28+Consolidação!K28+Consolidação!N28+Consolidação!Q28+Consolidação!T28+Consolidação!W28+Consolidação!Z28+Consolidação!AC28+Consolidação!AF28+Consolidação!AI28+Consolidação!AL28+Consolidação!AO28,Consolidação!$AO$4,IF(F25+M25+T25+AA25+AH25+AO25+AV25+BC25+BJ25&lt;=Consolidação!H28+Consolidação!K28+Consolidação!N28+Consolidação!Q28+Consolidação!T28+Consolidação!W28+Consolidação!Z28+Consolidação!AC28+Consolidação!AF28+Consolidação!AI28+Consolidação!AL28+Consolidação!AO28+Consolidação!AR28,Consolidação!$AR$4,IF(F25+M25+T25+AA25+AH25+AO25+AV25+BC25+BJ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+M25+T25+AA25+AH25+AO25+AV25+BC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+T25+AA25+AH25+AO25+AV25+BC25+BJ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/>
      </c>
      <c r="BN25" s="318" t="str">
        <f t="shared" si="33"/>
        <v/>
      </c>
      <c r="BO25" s="312"/>
      <c r="BP25" s="270"/>
      <c r="BQ25" s="314"/>
      <c r="BR25" s="315"/>
      <c r="BS25" s="332"/>
      <c r="BT25" s="317" t="str">
        <f>IF(BQ25=0,"",IF(F25+M25+T25+AA25+AH25+AO25+AV25+BC25+BJ25+BQ25&lt;=Consolidação!H28,Consolidação!$H$4,IF(F25+M25+T25+AA25+AH25+AO25+AV25+BC25+BJ25+BQ25&lt;=Consolidação!H28+Consolidação!K28,Consolidação!$K$4,IF(F25+M25+T25+AA25+AH25+AO25+AV25+BC25+BJ25+BQ25&lt;=Consolidação!H28+Consolidação!K28+Consolidação!N28,Consolidação!$N$4,IF(F25+M25+T25+AA25+AH25+AO25+AV25+BC25+BJ25+BQ25&lt;=Consolidação!H28+Consolidação!K28+Consolidação!N28+Consolidação!Q28,Consolidação!$Q$4,IF(F25+M25+T25+AA25+AH25+AO25+AV25+BC25+BJ25+BQ25&lt;=Consolidação!H28+Consolidação!K28+Consolidação!N28+Consolidação!Q28+Consolidação!T28,Consolidação!$T$4,IF(F25+M25+T25+AA25+AH25+AO25+AV25+BC25+BJ25+BQ25&lt;=Consolidação!H28+Consolidação!K28+Consolidação!N28+Consolidação!Q28+Consolidação!T28+Consolidação!W28,Consolidação!$W$4,IF(F25+M25+T25+AA25+AH25+AO25+AV25+BC25+BJ25+BQ25&lt;=Consolidação!H28+Consolidação!K28+Consolidação!N28+Consolidação!Q28+Consolidação!T28+Consolidação!W28+Consolidação!Z28,Consolidação!$Z$4,IF(F25+M25+T25+AA25+AH25+AO25+AV25+BC25+BJ25+BQ25&lt;=Consolidação!H28+Consolidação!K28+Consolidação!N28+Consolidação!Q28+Consolidação!T28+Consolidação!W28+Consolidação!Z28+Consolidação!AC28,Consolidação!$AC$4,IF(F25+M25+T25+AA25+AH25+AO25+AV25+BC25+BJ25+BQ25&lt;=Consolidação!H28+Consolidação!K28+Consolidação!N28+Consolidação!Q28+Consolidação!T28+Consolidação!W28+Consolidação!Z28+Consolidação!AC28+Consolidação!AF28,Consolidação!$AF$4,IF(F25+M25+T25+AA25+AH25+AO25+AV25+BC25+BJ25+BQ25&lt;=Consolidação!H28+Consolidação!K28+Consolidação!N28+Consolidação!Q28+Consolidação!T28+Consolidação!W28+Consolidação!Z28+Consolidação!AC28+Consolidação!AF28+Consolidação!AI28,Consolidação!$AI$4,IF(F25+M25+T25+AA25+AH25+AO25+AV25+BC25+BJ25+BQ25&lt;=Consolidação!H28+Consolidação!K28+Consolidação!N28+Consolidação!Q28+Consolidação!T28+Consolidação!W28+Consolidação!Z28+Consolidação!AC28+Consolidação!AF28+Consolidação!AI28+Consolidação!AL28,Consolidação!$AL$4,IF(F25+M25+T25+AA25+AH25+AO25+AV25+BC25+BJ25+BQ25&lt;=Consolidação!H28+Consolidação!K28+Consolidação!N28+Consolidação!Q28+Consolidação!T28+Consolidação!W28+Consolidação!Z28+Consolidação!AC28+Consolidação!AF28+Consolidação!AI28+Consolidação!AL28+Consolidação!AO28,Consolidação!$AO$4,IF(F25+M25+T25+AA25+AH25+AO25+AV25+BC25+BJ25+BQ25&lt;=Consolidação!H28+Consolidação!K28+Consolidação!N28+Consolidação!Q28+Consolidação!T28+Consolidação!W28+Consolidação!Z28+Consolidação!AC28+Consolidação!AF28+Consolidação!AI28+Consolidação!AL28+Consolidação!AO28+Consolidação!AR28,Consolidação!$AR$4,IF(F25+M25+T25+AA25+AH25+AO25+AV25+BC25+BJ25+BQ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+M25+T25+AA25+AH25+AO25+AV25+BC25+BJ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+T25+AA25+AH25+AO25+AV25+BC25+BJ25+BQ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/>
      </c>
      <c r="BU25" s="318" t="str">
        <f t="shared" si="34"/>
        <v/>
      </c>
      <c r="BV25" s="312"/>
      <c r="BW25" s="270"/>
      <c r="BX25" s="314"/>
      <c r="BY25" s="315"/>
      <c r="BZ25" s="332"/>
      <c r="CA25" s="317" t="str">
        <f>IF(BX25=0,"",IF(F25+M25+T25+AA25+AH25+AO25+AV25+BC25+BJ25+BQ25+BX25&lt;=Consolidação!H28,Consolidação!$H$4,IF(F25+M25+T25+AA25+AH25+AO25+AV25+BC25+BJ25+BQ25+BX25&lt;=Consolidação!H28+Consolidação!K28,Consolidação!$K$4,IF(F25+M25+T25+AA25+AH25+AO25+AV25+BC25+BJ25+BQ25+BX25&lt;=Consolidação!H28+Consolidação!K28+Consolidação!N28,Consolidação!$N$4,IF(F25+M25+T25+AA25+AH25+AO25+AV25+BC25+BJ25+BQ25+BX25&lt;=Consolidação!H28+Consolidação!K28+Consolidação!N28+Consolidação!Q28,Consolidação!$Q$4,IF(F25+M25+T25+AA25+AH25+AO25+AV25+BC25+BJ25+BQ25+BX25&lt;=Consolidação!H28+Consolidação!K28+Consolidação!N28+Consolidação!Q28+Consolidação!T28,Consolidação!$T$4,IF(F25+M25+T25+AA25+AH25+AO25+AV25+BC25+BJ25+BQ25+BX25&lt;=Consolidação!H28+Consolidação!K28+Consolidação!N28+Consolidação!Q28+Consolidação!T28+Consolidação!W28,Consolidação!$W$4,IF(F25+M25+T25+AA25+AH25+AO25+AV25+BC25+BJ25+BQ25+BX25&lt;=Consolidação!H28+Consolidação!K28+Consolidação!N28+Consolidação!Q28+Consolidação!T28+Consolidação!W28+Consolidação!Z28,Consolidação!$Z$4,IF(F25+M25+T25+AA25+AH25+AO25+AV25+BC25+BJ25+BQ25+BX25&lt;=Consolidação!H28+Consolidação!K28+Consolidação!N28+Consolidação!Q28+Consolidação!T28+Consolidação!W28+Consolidação!Z28+Consolidação!AC28,Consolidação!$AC$4,IF(F25+M25+T25+AA25+AH25+AO25+AV25+BC25+BJ25+BQ25+BX25&lt;=Consolidação!H28+Consolidação!K28+Consolidação!N28+Consolidação!Q28+Consolidação!T28+Consolidação!W28+Consolidação!Z28+Consolidação!AC28+Consolidação!AF28,Consolidação!$AF$4,IF(F25+M25+T25+AA25+AH25+AO25+AV25+BC25+BJ25+BQ25+BX25&lt;=Consolidação!H28+Consolidação!K28+Consolidação!N28+Consolidação!Q28+Consolidação!T28+Consolidação!W28+Consolidação!Z28+Consolidação!AC28+Consolidação!AF28+Consolidação!AI28,Consolidação!$AI$4,IF(F25+M25+T25+AA25+AH25+AO25+AV25+BC25+BJ25+BQ25+BX25&lt;=Consolidação!H28+Consolidação!K28+Consolidação!N28+Consolidação!Q28+Consolidação!T28+Consolidação!W28+Consolidação!Z28+Consolidação!AC28+Consolidação!AF28+Consolidação!AI28+Consolidação!AL28,Consolidação!$AL$4,IF(F25+M25+T25+AA25+AH25+AO25+AV25+BC25+BJ25+BQ25+BX25&lt;=Consolidação!H28+Consolidação!K28+Consolidação!N28+Consolidação!Q28+Consolidação!T28+Consolidação!W28+Consolidação!Z28+Consolidação!AC28+Consolidação!AF28+Consolidação!AI28+Consolidação!AL28+Consolidação!AO28,Consolidação!$AO$4,IF(F25+M25+T25+AA25+AH25+AO25+AV25+BC25+BJ25+BQ25+BX25&lt;=Consolidação!H28+Consolidação!K28+Consolidação!N28+Consolidação!Q28+Consolidação!T28+Consolidação!W28+Consolidação!Z28+Consolidação!AC28+Consolidação!AF28+Consolidação!AI28+Consolidação!AL28+Consolidação!AO28+Consolidação!AR28,Consolidação!$AR$4,IF(F25+M25+T25+AA25+AH25+AO25+AV25+BC25+BJ25+BQ25+BX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+M25+T25+AA25+AH25+AO25+AV25+BC25+BJ25+BQ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+T25+AA25+AH25+AO25+AV25+BC25+BJ25+BQ25+BX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/>
      </c>
      <c r="CB25" s="318" t="str">
        <f t="shared" si="35"/>
        <v/>
      </c>
      <c r="CC25" s="312"/>
      <c r="CD25" s="270"/>
      <c r="CE25" s="314"/>
      <c r="CF25" s="315"/>
      <c r="CG25" s="332"/>
      <c r="CH25" s="317" t="str">
        <f>IF(CE25=0,"",IF(F25+M25+T25+AA25+AH25+AO25+AV25+BC25+BJ25+BQ25+BX25+CE25&lt;=Consolidação!H28,Consolidação!$H$4,IF(F25+M25+T25+AA25+AH25+AO25+AV25+BC25+BJ25+BQ25+BX25+CE25&lt;=Consolidação!H28+Consolidação!K28,Consolidação!$K$4,IF(F25+M25+T25+AA25+AH25+AO25+AV25+BC25+BJ25+BQ25+BX25+CE25&lt;=Consolidação!H28+Consolidação!K28+Consolidação!N28,Consolidação!$N$4,IF(F25+M25+T25+AA25+AH25+AO25+AV25+BC25+BJ25+BQ25+BX25+CE25&lt;=Consolidação!H28+Consolidação!K28+Consolidação!N28+Consolidação!Q28,Consolidação!$Q$4,IF(F25+M25+T25+AA25+AH25+AO25+AV25+BC25+BJ25+BQ25+BX25+CE25&lt;=Consolidação!H28+Consolidação!K28+Consolidação!N28+Consolidação!Q28+Consolidação!T28,Consolidação!$T$4,IF(F25+M25+T25+AA25+AH25+AO25+AV25+BC25+BJ25+BQ25+BX25+CE25&lt;=Consolidação!H28+Consolidação!K28+Consolidação!N28+Consolidação!Q28+Consolidação!T28+Consolidação!W28,Consolidação!$W$4,IF(F25+M25+T25+AA25+AH25+AO25+AV25+BC25+BJ25+BQ25+BX25+CE25&lt;=Consolidação!H28+Consolidação!K28+Consolidação!N28+Consolidação!Q28+Consolidação!T28+Consolidação!W28+Consolidação!Z28,Consolidação!$Z$4,IF(F25+M25+T25+AA25+AH25+AO25+AV25+BC25+BJ25+BQ25+BX25+CE25&lt;=Consolidação!H28+Consolidação!K28+Consolidação!N28+Consolidação!Q28+Consolidação!T28+Consolidação!W28+Consolidação!Z28+Consolidação!AC28,Consolidação!$AC$4,IF(F25+M25+T25+AA25+AH25+AO25+AV25+BC25+BJ25+BQ25+BX25+CE25&lt;=Consolidação!H28+Consolidação!K28+Consolidação!N28+Consolidação!Q28+Consolidação!T28+Consolidação!W28+Consolidação!Z28+Consolidação!AC28+Consolidação!AF28,Consolidação!$AF$4,IF(F25+M25+T25+AA25+AH25+AO25+AV25+BC25+BJ25+BQ25+BX25+CE25&lt;=Consolidação!H28+Consolidação!K28+Consolidação!N28+Consolidação!Q28+Consolidação!T28+Consolidação!W28+Consolidação!Z28+Consolidação!AC28+Consolidação!AF28+Consolidação!AI28,Consolidação!$AI$4,IF(F25+M25+T25+AA25+AH25+AO25+AV25+BC25+BJ25+BQ25+BX25+CE25&lt;=Consolidação!H28+Consolidação!K28+Consolidação!N28+Consolidação!Q28+Consolidação!T28+Consolidação!W28+Consolidação!Z28+Consolidação!AC28+Consolidação!AF28+Consolidação!AI28+Consolidação!AL28,Consolidação!$AL$4,IF(F25+M25+T25+AA25+AH25+AO25+AV25+BC25+BJ25+BQ25+BX25+CE25&lt;=Consolidação!H28+Consolidação!K28+Consolidação!N28+Consolidação!Q28+Consolidação!T28+Consolidação!W28+Consolidação!Z28+Consolidação!AC28+Consolidação!AF28+Consolidação!AI28+Consolidação!AL28+Consolidação!AO28,Consolidação!$AO$4,IF(F25+M25+T25+AA25+AH25+AO25+AV25+BC25+BJ25+BQ25+BX25+CE25&lt;=Consolidação!H28+Consolidação!K28+Consolidação!N28+Consolidação!Q28+Consolidação!T28+Consolidação!W28+Consolidação!Z28+Consolidação!AC28+Consolidação!AF28+Consolidação!AI28+Consolidação!AL28+Consolidação!AO28+Consolidação!AR28,Consolidação!$AR$4,IF(F25+M25+T25+AA25+AH25+AO25+AV25+BC25+BJ25+BQ25+BX25+CE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+M25+T25+AA25+AH25+AO25+AV25+BC25+BJ25+BQ25+BX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+T25+AA25+AH25+AO25+AV25+BC25+BJ25+BQ25+BX25+CE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/>
      </c>
      <c r="CI25" s="318" t="str">
        <f t="shared" si="36"/>
        <v/>
      </c>
      <c r="CJ25" s="312"/>
      <c r="CK25" s="270"/>
      <c r="CL25" s="314"/>
      <c r="CM25" s="315"/>
      <c r="CN25" s="332"/>
      <c r="CO25" s="317" t="str">
        <f>IF(CL25=0,"",IF(F25+M25+T25+AA25+AH25+AO25+AV25+BC25+BJ25+BQ25+BX25+CE25+CL25&lt;=Consolidação!H28,Consolidação!$H$4,IF(F25+M25+T25+AA25+AH25+AO25+AV25+BC25+BJ25+BQ25+BX25+CE25+CL25&lt;=Consolidação!H28+Consolidação!K28,Consolidação!$K$4,IF(F25+M25+T25+AA25+AH25+AO25+AV25+BC25+BJ25+BQ25+BX25+CE25+CL25&lt;=Consolidação!H28+Consolidação!K28+Consolidação!N28,Consolidação!$N$4,IF(F25+M25+T25+AA25+AH25+AO25+AV25+BC25+BJ25+BQ25+BX25+CE25+CL25&lt;=Consolidação!H28+Consolidação!K28+Consolidação!N28+Consolidação!Q28,Consolidação!$Q$4,IF(F25+M25+T25+AA25+AH25+AO25+AV25+BC25+BJ25+BQ25+BX25+CE25+CL25&lt;=Consolidação!H28+Consolidação!K28+Consolidação!N28+Consolidação!Q28+Consolidação!T28,Consolidação!$T$4,IF(F25+M25+T25+AA25+AH25+AO25+AV25+BC25+BJ25+BQ25+BX25+CE25+CL25&lt;=Consolidação!H28+Consolidação!K28+Consolidação!N28+Consolidação!Q28+Consolidação!T28+Consolidação!W28,Consolidação!$W$4,IF(F25+M25+T25+AA25+AH25+AO25+AV25+BC25+BJ25+BQ25+BX25+CE25+CL25&lt;=Consolidação!H28+Consolidação!K28+Consolidação!N28+Consolidação!Q28+Consolidação!T28+Consolidação!W28+Consolidação!Z28,Consolidação!$Z$4,IF(F25+M25+T25+AA25+AH25+AO25+AV25+BC25+BJ25+BQ25+BX25+CE25+CL25&lt;=Consolidação!H28+Consolidação!K28+Consolidação!N28+Consolidação!Q28+Consolidação!T28+Consolidação!W28+Consolidação!Z28+Consolidação!AC28,Consolidação!$AC$4,IF(F25+M25+T25+AA25+AH25+AO25+AV25+BC25+BJ25+BQ25+BX25+CE25+CL25&lt;=Consolidação!H28+Consolidação!K28+Consolidação!N28+Consolidação!Q28+Consolidação!T28+Consolidação!W28+Consolidação!Z28+Consolidação!AC28+Consolidação!AF28,Consolidação!$AF$4,IF(F25+M25+T25+AA25+AH25+AO25+AV25+BC25+BJ25+BQ25+BX25+CE25+CL25&lt;=Consolidação!H28+Consolidação!K28+Consolidação!N28+Consolidação!Q28+Consolidação!T28+Consolidação!W28+Consolidação!Z28+Consolidação!AC28+Consolidação!AF28+Consolidação!AI28,Consolidação!$AI$4,IF(F25+M25+T25+AA25+AH25+AO25+AV25+BC25+BJ25+BQ25+BX25+CE25+CL25&lt;=Consolidação!H28+Consolidação!K28+Consolidação!N28+Consolidação!Q28+Consolidação!T28+Consolidação!W28+Consolidação!Z28+Consolidação!AC28+Consolidação!AF28+Consolidação!AI28+Consolidação!AL28,Consolidação!$AL$4,IF(F25+M25+T25+AA25+AH25+AO25+AV25+BC25+BJ25+BQ25+BX25+CE25+CL25&lt;=Consolidação!H28+Consolidação!K28+Consolidação!N28+Consolidação!Q28+Consolidação!T28+Consolidação!W28+Consolidação!Z28+Consolidação!AC28+Consolidação!AF28+Consolidação!AI28+Consolidação!AL28+Consolidação!AO28,Consolidação!$AO$4,IF(F25+M25+T25+AA25+AH25+AO25+AV25+BC25+BJ25+BQ25+BX25+CE25+CL25&lt;=Consolidação!H28+Consolidação!K28+Consolidação!N28+Consolidação!Q28+Consolidação!T28+Consolidação!W28+Consolidação!Z28+Consolidação!AC28+Consolidação!AF28+Consolidação!AI28+Consolidação!AL28+Consolidação!AO28+Consolidação!AR28,Consolidação!$AR$4,IF(F25+M25+T25+AA25+AH25+AO25+AV25+BC25+BJ25+BQ25+BX25+CE25+CL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+M25+T25+AA25+AH25+AO25+AV25+BC25+BJ25+BQ25+BX25+CE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+T25+AA25+AH25+AO25+AV25+BC25+BJ25+BQ25+BX25+CE25+CL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/>
      </c>
      <c r="CP25" s="318" t="str">
        <f t="shared" si="37"/>
        <v/>
      </c>
      <c r="CQ25" s="312"/>
      <c r="CR25" s="270"/>
      <c r="CS25" s="314"/>
      <c r="CT25" s="315"/>
      <c r="CU25" s="332"/>
      <c r="CV25" s="317" t="str">
        <f>IF(CS25=0,"",IF(F25+M25+T25+AA25+AH25+AO25+AV25+BC25+BJ25+BQ25+BX25+CE25+CL25+CS25&lt;=Consolidação!H28,Consolidação!$H$4,IF(F25+M25+T25+AA25+AH25+AO25+AV25+BC25+BJ25+BQ25+BX25+CE25+CL25+CS25&lt;=Consolidação!H28+Consolidação!K28,Consolidação!$K$4,IF(F25+M25+T25+AA25+AH25+AO25+AV25+BC25+BJ25+BQ25+BX25+CE25+CL25+CS25&lt;=Consolidação!H28+Consolidação!K28+Consolidação!N28,Consolidação!$N$4,IF(F25+M25+T25+AA25+AH25+AO25+AV25+BC25+BJ25+BQ25+BX25+CE25+CL25+CS25&lt;=Consolidação!H28+Consolidação!K28+Consolidação!N28+Consolidação!Q28,Consolidação!$Q$4,IF(F25+M25+T25+AA25+AH25+AO25+AV25+BC25+BJ25+BQ25+BX25+CE25+CL25+CS25&lt;=Consolidação!H28+Consolidação!K28+Consolidação!N28+Consolidação!Q28+Consolidação!T28,Consolidação!$T$4,IF(F25+M25+T25+AA25+AH25+AO25+AV25+BC25+BJ25+BQ25+BX25+CE25+CL25+CS25&lt;=Consolidação!H28+Consolidação!K28+Consolidação!N28+Consolidação!Q28+Consolidação!T28+Consolidação!W28,Consolidação!$W$4,IF(F25+M25+T25+AA25+AH25+AO25+AV25+BC25+BJ25+BQ25+BX25+CE25+CL25+CS25&lt;=Consolidação!H28+Consolidação!K28+Consolidação!N28+Consolidação!Q28+Consolidação!T28+Consolidação!W28+Consolidação!Z28,Consolidação!$Z$4,IF(F25+M25+T25+AA25+AH25+AO25+AV25+BC25+BJ25+BQ25+BX25+CE25+CL25+CS25&lt;=Consolidação!H28+Consolidação!K28+Consolidação!N28+Consolidação!Q28+Consolidação!T28+Consolidação!W28+Consolidação!Z28+Consolidação!AC28,Consolidação!$AC$4,IF(F25+M25+T25+AA25+AH25+AO25+AV25+BC25+BJ25+BQ25+BX25+CE25+CL25+CS25&lt;=Consolidação!H28+Consolidação!K28+Consolidação!N28+Consolidação!Q28+Consolidação!T28+Consolidação!W28+Consolidação!Z28+Consolidação!AC28+Consolidação!AF28,Consolidação!$AF$4,IF(F25+M25+T25+AA25+AH25+AO25+AV25+BC25+BJ25+BQ25+BX25+CE25+CL25+CS25&lt;=Consolidação!H28+Consolidação!K28+Consolidação!N28+Consolidação!Q28+Consolidação!T28+Consolidação!W28+Consolidação!Z28+Consolidação!AC28+Consolidação!AF28+Consolidação!AI28,Consolidação!$AI$4,IF(F25+M25+T25+AA25+AH25+AO25+AV25+BC25+BJ25+BQ25+BX25+CE25+CL25+CS25&lt;=Consolidação!H28+Consolidação!K28+Consolidação!N28+Consolidação!Q28+Consolidação!T28+Consolidação!W28+Consolidação!Z28+Consolidação!AC28+Consolidação!AF28+Consolidação!AI28+Consolidação!AL28,Consolidação!$AL$4,IF(F25+M25+T25+AA25+AH25+AO25+AV25+BC25+BJ25+BQ25+BX25+CE25+CL25+CS25&lt;=Consolidação!H28+Consolidação!K28+Consolidação!N28+Consolidação!Q28+Consolidação!T28+Consolidação!W28+Consolidação!Z28+Consolidação!AC28+Consolidação!AF28+Consolidação!AI28+Consolidação!AL28+Consolidação!AO28,Consolidação!$AO$4,IF(F25+M25+T25+AA25+AH25+AO25+AV25+BC25+BJ25+BQ25+BX25+CE25+CL25+CS25&lt;=Consolidação!H28+Consolidação!K28+Consolidação!N28+Consolidação!Q28+Consolidação!T28+Consolidação!W28+Consolidação!Z28+Consolidação!AC28+Consolidação!AF28+Consolidação!AI28+Consolidação!AL28+Consolidação!AO28+Consolidação!AR28,Consolidação!$AR$4,IF(F25+M25+T25+AA25+AH25+AO25+AV25+BC25+BJ25+BQ25+BX25+CE25+CL25+CS25&lt;=Consolidação!H28+Consolidação!K28+Consolidação!N28+Consolidação!Q28+Consolidação!T28+Consolidação!W28+Consolidação!Z28+Consolidação!AC28+Consolidação!AF28+Consolidação!AI28+Consolidação!AL28+Consolidação!AO28+Consolidação!AR28+Consolidação!AU28,Consolidação!$AU$4,IF(AND((Consolidação!H28+Consolidação!K28+Consolidação!N28+Consolidação!Q28+Consolidação!T28+Consolidação!W28+Consolidação!Z28+Consolidação!AC28+Consolidação!AF28+Consolidação!AI28+Consolidação!AL28+Consolidação!AO28+Consolidação!AR28+Consolidação!AU28)&gt;0,F25+M25+T25+AA25+AH25+AO25+AV25+BC25+BJ25+BQ25+BX25+CE25+CL25&lt;Consolidação!H28+Consolidação!K28+Consolidação!N28+Consolidação!Q28+Consolidação!T28+Consolidação!W28+Consolidação!Z28+Consolidação!AC28+Consolidação!AF28+Consolidação!AI28+Consolidação!AL28+Consolidação!AO28+Consolidação!AR28+Consolidação!AU28,F25+M25+T25+AA25+AH25+AO25+AV25+BC25+BJ25+BQ25+BX25+CE25+CL25+CS25&gt;Consolidação!H28+Consolidação!K28+Consolidação!N28+Consolidação!Q28+Consolidação!T28+Consolidação!W28+Consolidação!Z28+Consolidação!AC28+Consolidação!AF28+Consolidação!AI28+Consolidação!AL28+Consolidação!AO28+Consolidação!AR28+Consolidação!AU28),"CONSUMO PARCIAL","SEM PREVISÃO"))))))))))))))))</f>
        <v/>
      </c>
      <c r="CW25" s="318" t="str">
        <f t="shared" si="38"/>
        <v/>
      </c>
      <c r="CX25" s="270"/>
      <c r="CY25" s="314"/>
      <c r="CZ25" s="315"/>
      <c r="DA25" s="332"/>
      <c r="DB25" s="317" t="str">
        <f>IF(CY25=0,"",IF(L25+S25+Z25+AG25+AN25+AU25+BB25+BI25+BP25+BW25+CD25+CK25+CR25+CY25&lt;=Consolidação!N28,Consolidação!$H$4,IF(L25+S25+Z25+AG25+AN25+AU25+BB25+BI25+BP25+BW25+CD25+CK25+CR25+CY25&lt;=Consolidação!N28+Consolidação!Q28,Consolidação!$K$4,IF(L25+S25+Z25+AG25+AN25+AU25+BB25+BI25+BP25+BW25+CD25+CK25+CR25+CY25&lt;=Consolidação!N28+Consolidação!Q28+Consolidação!T28,Consolidação!$N$4,IF(L25+S25+Z25+AG25+AN25+AU25+BB25+BI25+BP25+BW25+CD25+CK25+CR25+CY25&lt;=Consolidação!N28+Consolidação!Q28+Consolidação!T28+Consolidação!W28,Consolidação!$Q$4,IF(L25+S25+Z25+AG25+AN25+AU25+BB25+BI25+BP25+BW25+CD25+CK25+CR25+CY25&lt;=Consolidação!N28+Consolidação!Q28+Consolidação!T28+Consolidação!W28+Consolidação!Z28,Consolidação!$T$4,IF(L25+S25+Z25+AG25+AN25+AU25+BB25+BI25+BP25+BW25+CD25+CK25+CR25+CY25&lt;=Consolidação!N28+Consolidação!Q28+Consolidação!T28+Consolidação!W28+Consolidação!Z28+Consolidação!AC28,Consolidação!$W$4,IF(L25+S25+Z25+AG25+AN25+AU25+BB25+BI25+BP25+BW25+CD25+CK25+CR25+CY25&lt;=Consolidação!N28+Consolidação!Q28+Consolidação!T28+Consolidação!W28+Consolidação!Z28+Consolidação!AC28+Consolidação!AF28,Consolidação!$Z$4,IF(L25+S25+Z25+AG25+AN25+AU25+BB25+BI25+BP25+BW25+CD25+CK25+CR25+CY25&lt;=Consolidação!N28+Consolidação!Q28+Consolidação!T28+Consolidação!W28+Consolidação!Z28+Consolidação!AC28+Consolidação!AF28+Consolidação!AI28,Consolidação!$AC$4,IF(L25+S25+Z25+AG25+AN25+AU25+BB25+BI25+BP25+BW25+CD25+CK25+CR25+CY25&lt;=Consolidação!N28+Consolidação!Q28+Consolidação!T28+Consolidação!W28+Consolidação!Z28+Consolidação!AC28+Consolidação!AF28+Consolidação!AI28+Consolidação!AL28,Consolidação!$AF$4,IF(L25+S25+Z25+AG25+AN25+AU25+BB25+BI25+BP25+BW25+CD25+CK25+CR25+CY25&lt;=Consolidação!N28+Consolidação!Q28+Consolidação!T28+Consolidação!W28+Consolidação!Z28+Consolidação!AC28+Consolidação!AF28+Consolidação!AI28+Consolidação!AL28+Consolidação!AO28,Consolidação!$AI$4,IF(L25+S25+Z25+AG25+AN25+AU25+BB25+BI25+BP25+BW25+CD25+CK25+CR25+CY25&lt;=Consolidação!N28+Consolidação!Q28+Consolidação!T28+Consolidação!W28+Consolidação!Z28+Consolidação!AC28+Consolidação!AF28+Consolidação!AI28+Consolidação!AL28+Consolidação!AO28+Consolidação!AR28,Consolidação!$AL$4,IF(L25+S25+Z25+AG25+AN25+AU25+BB25+BI25+BP25+BW25+CD25+CK25+CR25+CY25&lt;=Consolidação!N28+Consolidação!Q28+Consolidação!T28+Consolidação!W28+Consolidação!Z28+Consolidação!AC28+Consolidação!AF28+Consolidação!AI28+Consolidação!AL28+Consolidação!AO28+Consolidação!AR28+Consolidação!AU28,Consolidação!$AO$4,IF(L25+S25+Z25+AG25+AN25+AU25+BB25+BI25+BP25+BW25+CD25+CK25+CR25+CY25&lt;=Consolidação!N28+Consolidação!Q28+Consolidação!T28+Consolidação!W28+Consolidação!Z28+Consolidação!AC28+Consolidação!AF28+Consolidação!AI28+Consolidação!AL28+Consolidação!AO28+Consolidação!AR28+Consolidação!AU28+Consolidação!AX28,Consolidação!$AR$4,IF(L25+S25+Z25+AG25+AN25+AU25+BB25+BI25+BP25+BW25+CD25+CK25+CR25+CY25&lt;=Consolidação!N28+Consolidação!Q28+Consolidação!T28+Consolidação!W28+Consolidação!Z28+Consolidação!AC28+Consolidação!AF28+Consolidação!AI28+Consolidação!AL28+Consolidação!AO28+Consolidação!AR28+Consolidação!AU28+Consolidação!AX28+Consolidação!#REF!,Consolidação!$AU$4,IF(AND((Consolidação!N28+Consolidação!Q28+Consolidação!T28+Consolidação!W28+Consolidação!Z28+Consolidação!AC28+Consolidação!AF28+Consolidação!AI28+Consolidação!AL28+Consolidação!AO28+Consolidação!AR28+Consolidação!AU28+Consolidação!AX28+Consolidação!#REF!)&gt;0,L25+S25+Z25+AG25+AN25+AU25+BB25+BI25+BP25+BW25+CD25+CK25+CR25&lt;Consolidação!N28+Consolidação!Q28+Consolidação!T28+Consolidação!W28+Consolidação!Z28+Consolidação!AC28+Consolidação!AF28+Consolidação!AI28+Consolidação!AL28+Consolidação!AO28+Consolidação!AR28+Consolidação!AU28+Consolidação!AX28+Consolidação!#REF!,L25+S25+Z25+AG25+AN25+AU25+BB25+BI25+BP25+BW25+CD25+CK25+CR25+CY25&gt;Consolidação!N28+Consolidação!Q28+Consolidação!T28+Consolidação!W28+Consolidação!Z28+Consolidação!AC28+Consolidação!AF28+Consolidação!AI28+Consolidação!AL28+Consolidação!AO28+Consolidação!AR28+Consolidação!AU28+Consolidação!AX28+Consolidação!#REF!),"CONSUMO PARCIAL","SEM PREVISÃO"))))))))))))))))</f>
        <v/>
      </c>
      <c r="DC25" s="318" t="str">
        <f t="shared" ref="DC25:DC34" si="50">IF(DB25="","",IF(DB25="SEM PREVISÃO","û",IF(DB25="CONSUMO PARCIAL","û",IF(DA25&lt;DB25+90,"û","ü"))))</f>
        <v/>
      </c>
      <c r="DD25" s="270"/>
      <c r="DE25" s="314"/>
      <c r="DF25" s="315"/>
      <c r="DG25" s="332"/>
      <c r="DH25" s="317" t="str">
        <f>IF(DE25=0,"",IF(R25+Y25+AF25+AM25+AT25+BA25+BH25+BO25+BV25+CC25+CJ25+CQ25+CX25+DE25&lt;=Consolidação!T28,Consolidação!$H$4,IF(R25+Y25+AF25+AM25+AT25+BA25+BH25+BO25+BV25+CC25+CJ25+CQ25+CX25+DE25&lt;=Consolidação!T28+Consolidação!W28,Consolidação!$K$4,IF(R25+Y25+AF25+AM25+AT25+BA25+BH25+BO25+BV25+CC25+CJ25+CQ25+CX25+DE25&lt;=Consolidação!T28+Consolidação!W28+Consolidação!Z28,Consolidação!$N$4,IF(R25+Y25+AF25+AM25+AT25+BA25+BH25+BO25+BV25+CC25+CJ25+CQ25+CX25+DE25&lt;=Consolidação!T28+Consolidação!W28+Consolidação!Z28+Consolidação!AC28,Consolidação!$Q$4,IF(R25+Y25+AF25+AM25+AT25+BA25+BH25+BO25+BV25+CC25+CJ25+CQ25+CX25+DE25&lt;=Consolidação!T28+Consolidação!W28+Consolidação!Z28+Consolidação!AC28+Consolidação!AF28,Consolidação!$T$4,IF(R25+Y25+AF25+AM25+AT25+BA25+BH25+BO25+BV25+CC25+CJ25+CQ25+CX25+DE25&lt;=Consolidação!T28+Consolidação!W28+Consolidação!Z28+Consolidação!AC28+Consolidação!AF28+Consolidação!AI28,Consolidação!$W$4,IF(R25+Y25+AF25+AM25+AT25+BA25+BH25+BO25+BV25+CC25+CJ25+CQ25+CX25+DE25&lt;=Consolidação!T28+Consolidação!W28+Consolidação!Z28+Consolidação!AC28+Consolidação!AF28+Consolidação!AI28+Consolidação!AL28,Consolidação!$Z$4,IF(R25+Y25+AF25+AM25+AT25+BA25+BH25+BO25+BV25+CC25+CJ25+CQ25+CX25+DE25&lt;=Consolidação!T28+Consolidação!W28+Consolidação!Z28+Consolidação!AC28+Consolidação!AF28+Consolidação!AI28+Consolidação!AL28+Consolidação!AO28,Consolidação!$AC$4,IF(R25+Y25+AF25+AM25+AT25+BA25+BH25+BO25+BV25+CC25+CJ25+CQ25+CX25+DE25&lt;=Consolidação!T28+Consolidação!W28+Consolidação!Z28+Consolidação!AC28+Consolidação!AF28+Consolidação!AI28+Consolidação!AL28+Consolidação!AO28+Consolidação!AR28,Consolidação!$AF$4,IF(R25+Y25+AF25+AM25+AT25+BA25+BH25+BO25+BV25+CC25+CJ25+CQ25+CX25+DE25&lt;=Consolidação!T28+Consolidação!W28+Consolidação!Z28+Consolidação!AC28+Consolidação!AF28+Consolidação!AI28+Consolidação!AL28+Consolidação!AO28+Consolidação!AR28+Consolidação!AU28,Consolidação!$AI$4,IF(R25+Y25+AF25+AM25+AT25+BA25+BH25+BO25+BV25+CC25+CJ25+CQ25+CX25+DE25&lt;=Consolidação!T28+Consolidação!W28+Consolidação!Z28+Consolidação!AC28+Consolidação!AF28+Consolidação!AI28+Consolidação!AL28+Consolidação!AO28+Consolidação!AR28+Consolidação!AU28+Consolidação!AX28,Consolidação!$AL$4,IF(R25+Y25+AF25+AM25+AT25+BA25+BH25+BO25+BV25+CC25+CJ25+CQ25+CX25+DE25&lt;=Consolidação!T28+Consolidação!W28+Consolidação!Z28+Consolidação!AC28+Consolidação!AF28+Consolidação!AI28+Consolidação!AL28+Consolidação!AO28+Consolidação!AR28+Consolidação!AU28+Consolidação!AX28+Consolidação!#REF!,Consolidação!$AO$4,IF(R25+Y25+AF25+AM25+AT25+BA25+BH25+BO25+BV25+CC25+CJ25+CQ25+CX25+DE25&lt;=Consolidação!T28+Consolidação!W28+Consolidação!Z28+Consolidação!AC28+Consolidação!AF28+Consolidação!AI28+Consolidação!AL28+Consolidação!AO28+Consolidação!AR28+Consolidação!AU28+Consolidação!AX28+Consolidação!#REF!+Consolidação!BC28,Consolidação!$AR$4,IF(R25+Y25+AF25+AM25+AT25+BA25+BH25+BO25+BV25+CC25+CJ25+CQ25+CX25+DE25&lt;=Consolidação!T28+Consolidação!W28+Consolidação!Z28+Consolidação!AC28+Consolidação!AF28+Consolidação!AI28+Consolidação!AL28+Consolidação!AO28+Consolidação!AR28+Consolidação!AU28+Consolidação!AX28+Consolidação!#REF!+Consolidação!BC28+Consolidação!BF28,Consolidação!$AU$4,IF(AND((Consolidação!T28+Consolidação!W28+Consolidação!Z28+Consolidação!AC28+Consolidação!AF28+Consolidação!AI28+Consolidação!AL28+Consolidação!AO28+Consolidação!AR28+Consolidação!AU28+Consolidação!AX28+Consolidação!#REF!+Consolidação!BC28+Consolidação!BF28)&gt;0,R25+Y25+AF25+AM25+AT25+BA25+BH25+BO25+BV25+CC25+CJ25+CQ25+CX25&lt;Consolidação!T28+Consolidação!W28+Consolidação!Z28+Consolidação!AC28+Consolidação!AF28+Consolidação!AI28+Consolidação!AL28+Consolidação!AO28+Consolidação!AR28+Consolidação!AU28+Consolidação!AX28+Consolidação!#REF!+Consolidação!BC28+Consolidação!BF28,R25+Y25+AF25+AM25+AT25+BA25+BH25+BO25+BV25+CC25+CJ25+CQ25+CX25+DE25&gt;Consolidação!T28+Consolidação!W28+Consolidação!Z28+Consolidação!AC28+Consolidação!AF28+Consolidação!AI28+Consolidação!AL28+Consolidação!AO28+Consolidação!AR28+Consolidação!AU28+Consolidação!AX28+Consolidação!#REF!+Consolidação!BC28+Consolidação!BF28),"CONSUMO PARCIAL","SEM PREVISÃO"))))))))))))))))</f>
        <v/>
      </c>
      <c r="DI25" s="318" t="str">
        <f t="shared" ref="DI25:DI34" si="51">IF(DH25="","",IF(DH25="SEM PREVISÃO","û",IF(DH25="CONSUMO PARCIAL","û",IF(DG25&lt;DH25+90,"û","ü"))))</f>
        <v/>
      </c>
      <c r="DJ25" s="270"/>
      <c r="DK25" s="314"/>
      <c r="DL25" s="315"/>
      <c r="DM25" s="332"/>
      <c r="DN25" s="317" t="str">
        <f>IF(DK25=0,"",IF(X25+AE25+AL25+AS25+AZ25+BG25+BN25+BU25+CB25+CI25+CP25+CW25+DD25+DK25&lt;=Consolidação!Z28,Consolidação!$H$4,IF(X25+AE25+AL25+AS25+AZ25+BG25+BN25+BU25+CB25+CI25+CP25+CW25+DD25+DK25&lt;=Consolidação!Z28+Consolidação!AC28,Consolidação!$K$4,IF(X25+AE25+AL25+AS25+AZ25+BG25+BN25+BU25+CB25+CI25+CP25+CW25+DD25+DK25&lt;=Consolidação!Z28+Consolidação!AC28+Consolidação!AF28,Consolidação!$N$4,IF(X25+AE25+AL25+AS25+AZ25+BG25+BN25+BU25+CB25+CI25+CP25+CW25+DD25+DK25&lt;=Consolidação!Z28+Consolidação!AC28+Consolidação!AF28+Consolidação!AI28,Consolidação!$Q$4,IF(X25+AE25+AL25+AS25+AZ25+BG25+BN25+BU25+CB25+CI25+CP25+CW25+DD25+DK25&lt;=Consolidação!Z28+Consolidação!AC28+Consolidação!AF28+Consolidação!AI28+Consolidação!AL28,Consolidação!$T$4,IF(X25+AE25+AL25+AS25+AZ25+BG25+BN25+BU25+CB25+CI25+CP25+CW25+DD25+DK25&lt;=Consolidação!Z28+Consolidação!AC28+Consolidação!AF28+Consolidação!AI28+Consolidação!AL28+Consolidação!AO28,Consolidação!$W$4,IF(X25+AE25+AL25+AS25+AZ25+BG25+BN25+BU25+CB25+CI25+CP25+CW25+DD25+DK25&lt;=Consolidação!Z28+Consolidação!AC28+Consolidação!AF28+Consolidação!AI28+Consolidação!AL28+Consolidação!AO28+Consolidação!AR28,Consolidação!$Z$4,IF(X25+AE25+AL25+AS25+AZ25+BG25+BN25+BU25+CB25+CI25+CP25+CW25+DD25+DK25&lt;=Consolidação!Z28+Consolidação!AC28+Consolidação!AF28+Consolidação!AI28+Consolidação!AL28+Consolidação!AO28+Consolidação!AR28+Consolidação!AU28,Consolidação!$AC$4,IF(X25+AE25+AL25+AS25+AZ25+BG25+BN25+BU25+CB25+CI25+CP25+CW25+DD25+DK25&lt;=Consolidação!Z28+Consolidação!AC28+Consolidação!AF28+Consolidação!AI28+Consolidação!AL28+Consolidação!AO28+Consolidação!AR28+Consolidação!AU28+Consolidação!AX28,Consolidação!$AF$4,IF(X25+AE25+AL25+AS25+AZ25+BG25+BN25+BU25+CB25+CI25+CP25+CW25+DD25+DK25&lt;=Consolidação!Z28+Consolidação!AC28+Consolidação!AF28+Consolidação!AI28+Consolidação!AL28+Consolidação!AO28+Consolidação!AR28+Consolidação!AU28+Consolidação!AX28+Consolidação!#REF!,Consolidação!$AI$4,IF(X25+AE25+AL25+AS25+AZ25+BG25+BN25+BU25+CB25+CI25+CP25+CW25+DD25+DK25&lt;=Consolidação!Z28+Consolidação!AC28+Consolidação!AF28+Consolidação!AI28+Consolidação!AL28+Consolidação!AO28+Consolidação!AR28+Consolidação!AU28+Consolidação!AX28+Consolidação!#REF!+Consolidação!BC28,Consolidação!$AL$4,IF(X25+AE25+AL25+AS25+AZ25+BG25+BN25+BU25+CB25+CI25+CP25+CW25+DD25+DK25&lt;=Consolidação!Z28+Consolidação!AC28+Consolidação!AF28+Consolidação!AI28+Consolidação!AL28+Consolidação!AO28+Consolidação!AR28+Consolidação!AU28+Consolidação!AX28+Consolidação!#REF!+Consolidação!BC28+Consolidação!BF28,Consolidação!$AO$4,IF(X25+AE25+AL25+AS25+AZ25+BG25+BN25+BU25+CB25+CI25+CP25+CW25+DD25+DK25&lt;=Consolidação!Z28+Consolidação!AC28+Consolidação!AF28+Consolidação!AI28+Consolidação!AL28+Consolidação!AO28+Consolidação!AR28+Consolidação!AU28+Consolidação!AX28+Consolidação!#REF!+Consolidação!BC28+Consolidação!BF28+Consolidação!BI28,Consolidação!$AR$4,IF(X25+AE25+AL25+AS25+AZ25+BG25+BN25+BU25+CB25+CI25+CP25+CW25+DD25+DK25&lt;=Consolidação!Z28+Consolidação!AC28+Consolidação!AF28+Consolidação!AI28+Consolidação!AL28+Consolidação!AO28+Consolidação!AR28+Consolidação!AU28+Consolidação!AX28+Consolidação!#REF!+Consolidação!BC28+Consolidação!BF28+Consolidação!BI28+Consolidação!BL28,Consolidação!$AU$4,IF(AND((Consolidação!Z28+Consolidação!AC28+Consolidação!AF28+Consolidação!AI28+Consolidação!AL28+Consolidação!AO28+Consolidação!AR28+Consolidação!AU28+Consolidação!AX28+Consolidação!#REF!+Consolidação!BC28+Consolidação!BF28+Consolidação!BI28+Consolidação!BL28)&gt;0,X25+AE25+AL25+AS25+AZ25+BG25+BN25+BU25+CB25+CI25+CP25+CW25+DD25&lt;Consolidação!Z28+Consolidação!AC28+Consolidação!AF28+Consolidação!AI28+Consolidação!AL28+Consolidação!AO28+Consolidação!AR28+Consolidação!AU28+Consolidação!AX28+Consolidação!#REF!+Consolidação!BC28+Consolidação!BF28+Consolidação!BI28+Consolidação!BL28,X25+AE25+AL25+AS25+AZ25+BG25+BN25+BU25+CB25+CI25+CP25+CW25+DD25+DK25&gt;Consolidação!Z28+Consolidação!AC28+Consolidação!AF28+Consolidação!AI28+Consolidação!AL28+Consolidação!AO28+Consolidação!AR28+Consolidação!AU28+Consolidação!AX28+Consolidação!#REF!+Consolidação!BC28+Consolidação!BF28+Consolidação!BI28+Consolidação!BL28),"CONSUMO PARCIAL","SEM PREVISÃO"))))))))))))))))</f>
        <v/>
      </c>
      <c r="DO25" s="318" t="str">
        <f t="shared" ref="DO25:DO34" si="52">IF(DN25="","",IF(DN25="SEM PREVISÃO","û",IF(DN25="CONSUMO PARCIAL","û",IF(DM25&lt;DN25+90,"û","ü"))))</f>
        <v/>
      </c>
      <c r="DP25" s="270"/>
      <c r="DQ25" s="314"/>
      <c r="DR25" s="315"/>
      <c r="DS25" s="332"/>
      <c r="DT25" s="317" t="str">
        <f>IF(DQ25=0,"",IF(AD25+AK25+AR25+AY25+BF25+BM25+BT25+CA25+CH25+CO25+CV25+DC25+DJ25+DQ25&lt;=Consolidação!AF28,Consolidação!$H$4,IF(AD25+AK25+AR25+AY25+BF25+BM25+BT25+CA25+CH25+CO25+CV25+DC25+DJ25+DQ25&lt;=Consolidação!AF28+Consolidação!AI28,Consolidação!$K$4,IF(AD25+AK25+AR25+AY25+BF25+BM25+BT25+CA25+CH25+CO25+CV25+DC25+DJ25+DQ25&lt;=Consolidação!AF28+Consolidação!AI28+Consolidação!AL28,Consolidação!$N$4,IF(AD25+AK25+AR25+AY25+BF25+BM25+BT25+CA25+CH25+CO25+CV25+DC25+DJ25+DQ25&lt;=Consolidação!AF28+Consolidação!AI28+Consolidação!AL28+Consolidação!AO28,Consolidação!$Q$4,IF(AD25+AK25+AR25+AY25+BF25+BM25+BT25+CA25+CH25+CO25+CV25+DC25+DJ25+DQ25&lt;=Consolidação!AF28+Consolidação!AI28+Consolidação!AL28+Consolidação!AO28+Consolidação!AR28,Consolidação!$T$4,IF(AD25+AK25+AR25+AY25+BF25+BM25+BT25+CA25+CH25+CO25+CV25+DC25+DJ25+DQ25&lt;=Consolidação!AF28+Consolidação!AI28+Consolidação!AL28+Consolidação!AO28+Consolidação!AR28+Consolidação!AU28,Consolidação!$W$4,IF(AD25+AK25+AR25+AY25+BF25+BM25+BT25+CA25+CH25+CO25+CV25+DC25+DJ25+DQ25&lt;=Consolidação!AF28+Consolidação!AI28+Consolidação!AL28+Consolidação!AO28+Consolidação!AR28+Consolidação!AU28+Consolidação!AX28,Consolidação!$Z$4,IF(AD25+AK25+AR25+AY25+BF25+BM25+BT25+CA25+CH25+CO25+CV25+DC25+DJ25+DQ25&lt;=Consolidação!AF28+Consolidação!AI28+Consolidação!AL28+Consolidação!AO28+Consolidação!AR28+Consolidação!AU28+Consolidação!AX28+Consolidação!#REF!,Consolidação!$AC$4,IF(AD25+AK25+AR25+AY25+BF25+BM25+BT25+CA25+CH25+CO25+CV25+DC25+DJ25+DQ25&lt;=Consolidação!AF28+Consolidação!AI28+Consolidação!AL28+Consolidação!AO28+Consolidação!AR28+Consolidação!AU28+Consolidação!AX28+Consolidação!#REF!+Consolidação!BC28,Consolidação!$AF$4,IF(AD25+AK25+AR25+AY25+BF25+BM25+BT25+CA25+CH25+CO25+CV25+DC25+DJ25+DQ25&lt;=Consolidação!AF28+Consolidação!AI28+Consolidação!AL28+Consolidação!AO28+Consolidação!AR28+Consolidação!AU28+Consolidação!AX28+Consolidação!#REF!+Consolidação!BC28+Consolidação!BF28,Consolidação!$AI$4,IF(AD25+AK25+AR25+AY25+BF25+BM25+BT25+CA25+CH25+CO25+CV25+DC25+DJ25+DQ25&lt;=Consolidação!AF28+Consolidação!AI28+Consolidação!AL28+Consolidação!AO28+Consolidação!AR28+Consolidação!AU28+Consolidação!AX28+Consolidação!#REF!+Consolidação!BC28+Consolidação!BF28+Consolidação!BI28,Consolidação!$AL$4,IF(AD25+AK25+AR25+AY25+BF25+BM25+BT25+CA25+CH25+CO25+CV25+DC25+DJ25+DQ25&lt;=Consolidação!AF28+Consolidação!AI28+Consolidação!AL28+Consolidação!AO28+Consolidação!AR28+Consolidação!AU28+Consolidação!AX28+Consolidação!#REF!+Consolidação!BC28+Consolidação!BF28+Consolidação!BI28+Consolidação!BL28,Consolidação!$AO$4,IF(AD25+AK25+AR25+AY25+BF25+BM25+BT25+CA25+CH25+CO25+CV25+DC25+DJ25+DQ25&lt;=Consolidação!AF28+Consolidação!AI28+Consolidação!AL28+Consolidação!AO28+Consolidação!AR28+Consolidação!AU28+Consolidação!AX28+Consolidação!#REF!+Consolidação!BC28+Consolidação!BF28+Consolidação!BI28+Consolidação!BL28+Consolidação!BO28,Consolidação!$AR$4,IF(AD25+AK25+AR25+AY25+BF25+BM25+BT25+CA25+CH25+CO25+CV25+DC25+DJ25+DQ25&lt;=Consolidação!AF28+Consolidação!AI28+Consolidação!AL28+Consolidação!AO28+Consolidação!AR28+Consolidação!AU28+Consolidação!AX28+Consolidação!#REF!+Consolidação!BC28+Consolidação!BF28+Consolidação!BI28+Consolidação!BL28+Consolidação!BO28+Consolidação!BR28,Consolidação!$AU$4,IF(AND((Consolidação!AF28+Consolidação!AI28+Consolidação!AL28+Consolidação!AO28+Consolidação!AR28+Consolidação!AU28+Consolidação!AX28+Consolidação!#REF!+Consolidação!BC28+Consolidação!BF28+Consolidação!BI28+Consolidação!BL28+Consolidação!BO28+Consolidação!BR28)&gt;0,AD25+AK25+AR25+AY25+BF25+BM25+BT25+CA25+CH25+CO25+CV25+DC25+DJ25&lt;Consolidação!AF28+Consolidação!AI28+Consolidação!AL28+Consolidação!AO28+Consolidação!AR28+Consolidação!AU28+Consolidação!AX28+Consolidação!#REF!+Consolidação!BC28+Consolidação!BF28+Consolidação!BI28+Consolidação!BL28+Consolidação!BO28+Consolidação!BR28,AD25+AK25+AR25+AY25+BF25+BM25+BT25+CA25+CH25+CO25+CV25+DC25+DJ25+DQ25&gt;Consolidação!AF28+Consolidação!AI28+Consolidação!AL28+Consolidação!AO28+Consolidação!AR28+Consolidação!AU28+Consolidação!AX28+Consolidação!#REF!+Consolidação!BC28+Consolidação!BF28+Consolidação!BI28+Consolidação!BL28+Consolidação!BO28+Consolidação!BR28),"CONSUMO PARCIAL","SEM PREVISÃO"))))))))))))))))</f>
        <v/>
      </c>
      <c r="DU25" s="318" t="str">
        <f t="shared" ref="DU25:DU34" si="53">IF(DT25="","",IF(DT25="SEM PREVISÃO","û",IF(DT25="CONSUMO PARCIAL","û",IF(DS25&lt;DT25+90,"û","ü"))))</f>
        <v/>
      </c>
      <c r="DV25" s="270"/>
      <c r="DW25" s="314"/>
      <c r="DX25" s="315"/>
      <c r="DY25" s="332"/>
      <c r="DZ25" s="317" t="str">
        <f>IF(DW25=0,"",IF(AJ25+AQ25+AX25+BE25+BL25+BS25+BZ25+CG25+CN25+CU25+DB25+DI25+DP25+DW25&lt;=Consolidação!AL28,Consolidação!$H$4,IF(AJ25+AQ25+AX25+BE25+BL25+BS25+BZ25+CG25+CN25+CU25+DB25+DI25+DP25+DW25&lt;=Consolidação!AL28+Consolidação!AO28,Consolidação!$K$4,IF(AJ25+AQ25+AX25+BE25+BL25+BS25+BZ25+CG25+CN25+CU25+DB25+DI25+DP25+DW25&lt;=Consolidação!AL28+Consolidação!AO28+Consolidação!AR28,Consolidação!$N$4,IF(AJ25+AQ25+AX25+BE25+BL25+BS25+BZ25+CG25+CN25+CU25+DB25+DI25+DP25+DW25&lt;=Consolidação!AL28+Consolidação!AO28+Consolidação!AR28+Consolidação!AU28,Consolidação!$Q$4,IF(AJ25+AQ25+AX25+BE25+BL25+BS25+BZ25+CG25+CN25+CU25+DB25+DI25+DP25+DW25&lt;=Consolidação!AL28+Consolidação!AO28+Consolidação!AR28+Consolidação!AU28+Consolidação!AX28,Consolidação!$T$4,IF(AJ25+AQ25+AX25+BE25+BL25+BS25+BZ25+CG25+CN25+CU25+DB25+DI25+DP25+DW25&lt;=Consolidação!AL28+Consolidação!AO28+Consolidação!AR28+Consolidação!AU28+Consolidação!AX28+Consolidação!#REF!,Consolidação!$W$4,IF(AJ25+AQ25+AX25+BE25+BL25+BS25+BZ25+CG25+CN25+CU25+DB25+DI25+DP25+DW25&lt;=Consolidação!AL28+Consolidação!AO28+Consolidação!AR28+Consolidação!AU28+Consolidação!AX28+Consolidação!#REF!+Consolidação!BC28,Consolidação!$Z$4,IF(AJ25+AQ25+AX25+BE25+BL25+BS25+BZ25+CG25+CN25+CU25+DB25+DI25+DP25+DW25&lt;=Consolidação!AL28+Consolidação!AO28+Consolidação!AR28+Consolidação!AU28+Consolidação!AX28+Consolidação!#REF!+Consolidação!BC28+Consolidação!BF28,Consolidação!$AC$4,IF(AJ25+AQ25+AX25+BE25+BL25+BS25+BZ25+CG25+CN25+CU25+DB25+DI25+DP25+DW25&lt;=Consolidação!AL28+Consolidação!AO28+Consolidação!AR28+Consolidação!AU28+Consolidação!AX28+Consolidação!#REF!+Consolidação!BC28+Consolidação!BF28+Consolidação!BI28,Consolidação!$AF$4,IF(AJ25+AQ25+AX25+BE25+BL25+BS25+BZ25+CG25+CN25+CU25+DB25+DI25+DP25+DW25&lt;=Consolidação!AL28+Consolidação!AO28+Consolidação!AR28+Consolidação!AU28+Consolidação!AX28+Consolidação!#REF!+Consolidação!BC28+Consolidação!BF28+Consolidação!BI28+Consolidação!BL28,Consolidação!$AI$4,IF(AJ25+AQ25+AX25+BE25+BL25+BS25+BZ25+CG25+CN25+CU25+DB25+DI25+DP25+DW25&lt;=Consolidação!AL28+Consolidação!AO28+Consolidação!AR28+Consolidação!AU28+Consolidação!AX28+Consolidação!#REF!+Consolidação!BC28+Consolidação!BF28+Consolidação!BI28+Consolidação!BL28+Consolidação!BO28,Consolidação!$AL$4,IF(AJ25+AQ25+AX25+BE25+BL25+BS25+BZ25+CG25+CN25+CU25+DB25+DI25+DP25+DW25&lt;=Consolidação!AL28+Consolidação!AO28+Consolidação!AR28+Consolidação!AU28+Consolidação!AX28+Consolidação!#REF!+Consolidação!BC28+Consolidação!BF28+Consolidação!BI28+Consolidação!BL28+Consolidação!BO28+Consolidação!BR28,Consolidação!$AO$4,IF(AJ25+AQ25+AX25+BE25+BL25+BS25+BZ25+CG25+CN25+CU25+DB25+DI25+DP25+DW25&lt;=Consolidação!AL28+Consolidação!AO28+Consolidação!AR28+Consolidação!AU28+Consolidação!AX28+Consolidação!#REF!+Consolidação!BC28+Consolidação!BF28+Consolidação!BI28+Consolidação!BL28+Consolidação!BO28+Consolidação!BR28+Consolidação!BU28,Consolidação!$AR$4,IF(AJ25+AQ25+AX25+BE25+BL25+BS25+BZ25+CG25+CN25+CU25+DB25+DI25+DP25+DW25&lt;=Consolidação!AL28+Consolidação!AO28+Consolidação!AR28+Consolidação!AU28+Consolidação!AX28+Consolidação!#REF!+Consolidação!BC28+Consolidação!BF28+Consolidação!BI28+Consolidação!BL28+Consolidação!BO28+Consolidação!BR28+Consolidação!BU28+Consolidação!BX28,Consolidação!$AU$4,IF(AND((Consolidação!AL28+Consolidação!AO28+Consolidação!AR28+Consolidação!AU28+Consolidação!AX28+Consolidação!#REF!+Consolidação!BC28+Consolidação!BF28+Consolidação!BI28+Consolidação!BL28+Consolidação!BO28+Consolidação!BR28+Consolidação!BU28+Consolidação!BX28)&gt;0,AJ25+AQ25+AX25+BE25+BL25+BS25+BZ25+CG25+CN25+CU25+DB25+DI25+DP25&lt;Consolidação!AL28+Consolidação!AO28+Consolidação!AR28+Consolidação!AU28+Consolidação!AX28+Consolidação!#REF!+Consolidação!BC28+Consolidação!BF28+Consolidação!BI28+Consolidação!BL28+Consolidação!BO28+Consolidação!BR28+Consolidação!BU28+Consolidação!BX28,AJ25+AQ25+AX25+BE25+BL25+BS25+BZ25+CG25+CN25+CU25+DB25+DI25+DP25+DW25&gt;Consolidação!AL28+Consolidação!AO28+Consolidação!AR28+Consolidação!AU28+Consolidação!AX28+Consolidação!#REF!+Consolidação!BC28+Consolidação!BF28+Consolidação!BI28+Consolidação!BL28+Consolidação!BO28+Consolidação!BR28+Consolidação!BU28+Consolidação!BX28),"CONSUMO PARCIAL","SEM PREVISÃO"))))))))))))))))</f>
        <v/>
      </c>
      <c r="EA25" s="318" t="str">
        <f t="shared" ref="EA25:EA34" si="54">IF(DZ25="","",IF(DZ25="SEM PREVISÃO","û",IF(DZ25="CONSUMO PARCIAL","û",IF(DY25&lt;DZ25+90,"û","ü"))))</f>
        <v/>
      </c>
      <c r="EB25" s="270"/>
      <c r="EC25" s="314"/>
      <c r="ED25" s="315"/>
      <c r="EE25" s="332"/>
      <c r="EF25" s="317" t="str">
        <f>IF(EC25=0,"",IF(AP25+AW25+BD25+BK25+BR25+BY25+CF25+CM25+CT25+DA25+DH25+DO25+DV25+EC25&lt;=Consolidação!AR28,Consolidação!$H$4,IF(AP25+AW25+BD25+BK25+BR25+BY25+CF25+CM25+CT25+DA25+DH25+DO25+DV25+EC25&lt;=Consolidação!AR28+Consolidação!AU28,Consolidação!$K$4,IF(AP25+AW25+BD25+BK25+BR25+BY25+CF25+CM25+CT25+DA25+DH25+DO25+DV25+EC25&lt;=Consolidação!AR28+Consolidação!AU28+Consolidação!AX28,Consolidação!$N$4,IF(AP25+AW25+BD25+BK25+BR25+BY25+CF25+CM25+CT25+DA25+DH25+DO25+DV25+EC25&lt;=Consolidação!AR28+Consolidação!AU28+Consolidação!AX28+Consolidação!#REF!,Consolidação!$Q$4,IF(AP25+AW25+BD25+BK25+BR25+BY25+CF25+CM25+CT25+DA25+DH25+DO25+DV25+EC25&lt;=Consolidação!AR28+Consolidação!AU28+Consolidação!AX28+Consolidação!#REF!+Consolidação!BC28,Consolidação!$T$4,IF(AP25+AW25+BD25+BK25+BR25+BY25+CF25+CM25+CT25+DA25+DH25+DO25+DV25+EC25&lt;=Consolidação!AR28+Consolidação!AU28+Consolidação!AX28+Consolidação!#REF!+Consolidação!BC28+Consolidação!BF28,Consolidação!$W$4,IF(AP25+AW25+BD25+BK25+BR25+BY25+CF25+CM25+CT25+DA25+DH25+DO25+DV25+EC25&lt;=Consolidação!AR28+Consolidação!AU28+Consolidação!AX28+Consolidação!#REF!+Consolidação!BC28+Consolidação!BF28+Consolidação!BI28,Consolidação!$Z$4,IF(AP25+AW25+BD25+BK25+BR25+BY25+CF25+CM25+CT25+DA25+DH25+DO25+DV25+EC25&lt;=Consolidação!AR28+Consolidação!AU28+Consolidação!AX28+Consolidação!#REF!+Consolidação!BC28+Consolidação!BF28+Consolidação!BI28+Consolidação!BL28,Consolidação!$AC$4,IF(AP25+AW25+BD25+BK25+BR25+BY25+CF25+CM25+CT25+DA25+DH25+DO25+DV25+EC25&lt;=Consolidação!AR28+Consolidação!AU28+Consolidação!AX28+Consolidação!#REF!+Consolidação!BC28+Consolidação!BF28+Consolidação!BI28+Consolidação!BL28+Consolidação!BO28,Consolidação!$AF$4,IF(AP25+AW25+BD25+BK25+BR25+BY25+CF25+CM25+CT25+DA25+DH25+DO25+DV25+EC25&lt;=Consolidação!AR28+Consolidação!AU28+Consolidação!AX28+Consolidação!#REF!+Consolidação!BC28+Consolidação!BF28+Consolidação!BI28+Consolidação!BL28+Consolidação!BO28+Consolidação!BR28,Consolidação!$AI$4,IF(AP25+AW25+BD25+BK25+BR25+BY25+CF25+CM25+CT25+DA25+DH25+DO25+DV25+EC25&lt;=Consolidação!AR28+Consolidação!AU28+Consolidação!AX28+Consolidação!#REF!+Consolidação!BC28+Consolidação!BF28+Consolidação!BI28+Consolidação!BL28+Consolidação!BO28+Consolidação!BR28+Consolidação!BU28,Consolidação!$AL$4,IF(AP25+AW25+BD25+BK25+BR25+BY25+CF25+CM25+CT25+DA25+DH25+DO25+DV25+EC25&lt;=Consolidação!AR28+Consolidação!AU28+Consolidação!AX28+Consolidação!#REF!+Consolidação!BC28+Consolidação!BF28+Consolidação!BI28+Consolidação!BL28+Consolidação!BO28+Consolidação!BR28+Consolidação!BU28+Consolidação!BX28,Consolidação!$AO$4,IF(AP25+AW25+BD25+BK25+BR25+BY25+CF25+CM25+CT25+DA25+DH25+DO25+DV25+EC25&lt;=Consolidação!AR28+Consolidação!AU28+Consolidação!AX28+Consolidação!#REF!+Consolidação!BC28+Consolidação!BF28+Consolidação!BI28+Consolidação!BL28+Consolidação!BO28+Consolidação!BR28+Consolidação!BU28+Consolidação!BX28+Consolidação!CA28,Consolidação!$AR$4,IF(AP25+AW25+BD25+BK25+BR25+BY25+CF25+CM25+CT25+DA25+DH25+DO25+DV25+EC25&lt;=Consolidação!AR28+Consolidação!AU28+Consolidação!AX28+Consolidação!#REF!+Consolidação!BC28+Consolidação!BF28+Consolidação!BI28+Consolidação!BL28+Consolidação!BO28+Consolidação!BR28+Consolidação!BU28+Consolidação!BX28+Consolidação!CA28+Consolidação!CD28,Consolidação!$AU$4,IF(AND((Consolidação!AR28+Consolidação!AU28+Consolidação!AX28+Consolidação!#REF!+Consolidação!BC28+Consolidação!BF28+Consolidação!BI28+Consolidação!BL28+Consolidação!BO28+Consolidação!BR28+Consolidação!BU28+Consolidação!BX28+Consolidação!CA28+Consolidação!CD28)&gt;0,AP25+AW25+BD25+BK25+BR25+BY25+CF25+CM25+CT25+DA25+DH25+DO25+DV25&lt;Consolidação!AR28+Consolidação!AU28+Consolidação!AX28+Consolidação!#REF!+Consolidação!BC28+Consolidação!BF28+Consolidação!BI28+Consolidação!BL28+Consolidação!BO28+Consolidação!BR28+Consolidação!BU28+Consolidação!BX28+Consolidação!CA28+Consolidação!CD28,AP25+AW25+BD25+BK25+BR25+BY25+CF25+CM25+CT25+DA25+DH25+DO25+DV25+EC25&gt;Consolidação!AR28+Consolidação!AU28+Consolidação!AX28+Consolidação!#REF!+Consolidação!BC28+Consolidação!BF28+Consolidação!BI28+Consolidação!BL28+Consolidação!BO28+Consolidação!BR28+Consolidação!BU28+Consolidação!BX28+Consolidação!CA28+Consolidação!CD28),"CONSUMO PARCIAL","SEM PREVISÃO"))))))))))))))))</f>
        <v/>
      </c>
      <c r="EG25" s="318" t="str">
        <f t="shared" ref="EG25:EG34" si="55">IF(EF25="","",IF(EF25="SEM PREVISÃO","û",IF(EF25="CONSUMO PARCIAL","û",IF(EE25&lt;EF25+90,"û","ü"))))</f>
        <v/>
      </c>
      <c r="EH25" s="270"/>
      <c r="EI25" s="314"/>
      <c r="EJ25" s="315"/>
      <c r="EK25" s="332"/>
      <c r="EL25" s="317" t="str">
        <f>IF(EI25=0,"",IF(AV25+BC25+BJ25+BQ25+BX25+CE25+CL25+CS25+CZ25+DG25+DN25+DU25+EB25+EI25&lt;=Consolidação!AX28,Consolidação!$H$4,IF(AV25+BC25+BJ25+BQ25+BX25+CE25+CL25+CS25+CZ25+DG25+DN25+DU25+EB25+EI25&lt;=Consolidação!AX28+Consolidação!#REF!,Consolidação!$K$4,IF(AV25+BC25+BJ25+BQ25+BX25+CE25+CL25+CS25+CZ25+DG25+DN25+DU25+EB25+EI25&lt;=Consolidação!AX28+Consolidação!#REF!+Consolidação!BC28,Consolidação!$N$4,IF(AV25+BC25+BJ25+BQ25+BX25+CE25+CL25+CS25+CZ25+DG25+DN25+DU25+EB25+EI25&lt;=Consolidação!AX28+Consolidação!#REF!+Consolidação!BC28+Consolidação!BF28,Consolidação!$Q$4,IF(AV25+BC25+BJ25+BQ25+BX25+CE25+CL25+CS25+CZ25+DG25+DN25+DU25+EB25+EI25&lt;=Consolidação!AX28+Consolidação!#REF!+Consolidação!BC28+Consolidação!BF28+Consolidação!BI28,Consolidação!$T$4,IF(AV25+BC25+BJ25+BQ25+BX25+CE25+CL25+CS25+CZ25+DG25+DN25+DU25+EB25+EI25&lt;=Consolidação!AX28+Consolidação!#REF!+Consolidação!BC28+Consolidação!BF28+Consolidação!BI28+Consolidação!BL28,Consolidação!$W$4,IF(AV25+BC25+BJ25+BQ25+BX25+CE25+CL25+CS25+CZ25+DG25+DN25+DU25+EB25+EI25&lt;=Consolidação!AX28+Consolidação!#REF!+Consolidação!BC28+Consolidação!BF28+Consolidação!BI28+Consolidação!BL28+Consolidação!BO28,Consolidação!$Z$4,IF(AV25+BC25+BJ25+BQ25+BX25+CE25+CL25+CS25+CZ25+DG25+DN25+DU25+EB25+EI25&lt;=Consolidação!AX28+Consolidação!#REF!+Consolidação!BC28+Consolidação!BF28+Consolidação!BI28+Consolidação!BL28+Consolidação!BO28+Consolidação!BR28,Consolidação!$AC$4,IF(AV25+BC25+BJ25+BQ25+BX25+CE25+CL25+CS25+CZ25+DG25+DN25+DU25+EB25+EI25&lt;=Consolidação!AX28+Consolidação!#REF!+Consolidação!BC28+Consolidação!BF28+Consolidação!BI28+Consolidação!BL28+Consolidação!BO28+Consolidação!BR28+Consolidação!BU28,Consolidação!$AF$4,IF(AV25+BC25+BJ25+BQ25+BX25+CE25+CL25+CS25+CZ25+DG25+DN25+DU25+EB25+EI25&lt;=Consolidação!AX28+Consolidação!#REF!+Consolidação!BC28+Consolidação!BF28+Consolidação!BI28+Consolidação!BL28+Consolidação!BO28+Consolidação!BR28+Consolidação!BU28+Consolidação!BX28,Consolidação!$AI$4,IF(AV25+BC25+BJ25+BQ25+BX25+CE25+CL25+CS25+CZ25+DG25+DN25+DU25+EB25+EI25&lt;=Consolidação!AX28+Consolidação!#REF!+Consolidação!BC28+Consolidação!BF28+Consolidação!BI28+Consolidação!BL28+Consolidação!BO28+Consolidação!BR28+Consolidação!BU28+Consolidação!BX28+Consolidação!CA28,Consolidação!$AL$4,IF(AV25+BC25+BJ25+BQ25+BX25+CE25+CL25+CS25+CZ25+DG25+DN25+DU25+EB25+EI25&lt;=Consolidação!AX28+Consolidação!#REF!+Consolidação!BC28+Consolidação!BF28+Consolidação!BI28+Consolidação!BL28+Consolidação!BO28+Consolidação!BR28+Consolidação!BU28+Consolidação!BX28+Consolidação!CA28+Consolidação!CD28,Consolidação!$AO$4,IF(AV25+BC25+BJ25+BQ25+BX25+CE25+CL25+CS25+CZ25+DG25+DN25+DU25+EB25+EI25&lt;=Consolidação!AX28+Consolidação!#REF!+Consolidação!BC28+Consolidação!BF28+Consolidação!BI28+Consolidação!BL28+Consolidação!BO28+Consolidação!BR28+Consolidação!BU28+Consolidação!BX28+Consolidação!CA28+Consolidação!CD28+Consolidação!CG28,Consolidação!$AR$4,IF(AV25+BC25+BJ25+BQ25+BX25+CE25+CL25+CS25+CZ25+DG25+DN25+DU25+EB25+EI25&lt;=Consolidação!AX28+Consolidação!#REF!+Consolidação!BC28+Consolidação!BF28+Consolidação!BI28+Consolidação!BL28+Consolidação!BO28+Consolidação!BR28+Consolidação!BU28+Consolidação!BX28+Consolidação!CA28+Consolidação!CD28+Consolidação!CG28+Consolidação!CJ28,Consolidação!$AU$4,IF(AND((Consolidação!AX28+Consolidação!#REF!+Consolidação!BC28+Consolidação!BF28+Consolidação!BI28+Consolidação!BL28+Consolidação!BO28+Consolidação!BR28+Consolidação!BU28+Consolidação!BX28+Consolidação!CA28+Consolidação!CD28+Consolidação!CG28+Consolidação!CJ28)&gt;0,AV25+BC25+BJ25+BQ25+BX25+CE25+CL25+CS25+CZ25+DG25+DN25+DU25+EB25&lt;Consolidação!AX28+Consolidação!#REF!+Consolidação!BC28+Consolidação!BF28+Consolidação!BI28+Consolidação!BL28+Consolidação!BO28+Consolidação!BR28+Consolidação!BU28+Consolidação!BX28+Consolidação!CA28+Consolidação!CD28+Consolidação!CG28+Consolidação!CJ28,AV25+BC25+BJ25+BQ25+BX25+CE25+CL25+CS25+CZ25+DG25+DN25+DU25+EB25+EI25&gt;Consolidação!AX28+Consolidação!#REF!+Consolidação!BC28+Consolidação!BF28+Consolidação!BI28+Consolidação!BL28+Consolidação!BO28+Consolidação!BR28+Consolidação!BU28+Consolidação!BX28+Consolidação!CA28+Consolidação!CD28+Consolidação!CG28+Consolidação!CJ28),"CONSUMO PARCIAL","SEM PREVISÃO"))))))))))))))))</f>
        <v/>
      </c>
      <c r="EM25" s="318" t="str">
        <f t="shared" ref="EM25:EM34" si="56">IF(EL25="","",IF(EL25="SEM PREVISÃO","û",IF(EL25="CONSUMO PARCIAL","û",IF(EK25&lt;EL25+90,"û","ü"))))</f>
        <v/>
      </c>
      <c r="EN25" s="270"/>
      <c r="EO25" s="314"/>
      <c r="EP25" s="315"/>
      <c r="EQ25" s="332"/>
      <c r="ER25" s="317" t="str">
        <f>IF(EO25=0,"",IF(BB25+BI25+BP25+BW25+CD25+CK25+CR25+CY25+DF25+DM25+DT25+EA25+EH25+EO25&lt;=Consolidação!BC28,Consolidação!$H$4,IF(BB25+BI25+BP25+BW25+CD25+CK25+CR25+CY25+DF25+DM25+DT25+EA25+EH25+EO25&lt;=Consolidação!BC28+Consolidação!BF28,Consolidação!$K$4,IF(BB25+BI25+BP25+BW25+CD25+CK25+CR25+CY25+DF25+DM25+DT25+EA25+EH25+EO25&lt;=Consolidação!BC28+Consolidação!BF28+Consolidação!BI28,Consolidação!$N$4,IF(BB25+BI25+BP25+BW25+CD25+CK25+CR25+CY25+DF25+DM25+DT25+EA25+EH25+EO25&lt;=Consolidação!BC28+Consolidação!BF28+Consolidação!BI28+Consolidação!BL28,Consolidação!$Q$4,IF(BB25+BI25+BP25+BW25+CD25+CK25+CR25+CY25+DF25+DM25+DT25+EA25+EH25+EO25&lt;=Consolidação!BC28+Consolidação!BF28+Consolidação!BI28+Consolidação!BL28+Consolidação!BO28,Consolidação!$T$4,IF(BB25+BI25+BP25+BW25+CD25+CK25+CR25+CY25+DF25+DM25+DT25+EA25+EH25+EO25&lt;=Consolidação!BC28+Consolidação!BF28+Consolidação!BI28+Consolidação!BL28+Consolidação!BO28+Consolidação!BR28,Consolidação!$W$4,IF(BB25+BI25+BP25+BW25+CD25+CK25+CR25+CY25+DF25+DM25+DT25+EA25+EH25+EO25&lt;=Consolidação!BC28+Consolidação!BF28+Consolidação!BI28+Consolidação!BL28+Consolidação!BO28+Consolidação!BR28+Consolidação!BU28,Consolidação!$Z$4,IF(BB25+BI25+BP25+BW25+CD25+CK25+CR25+CY25+DF25+DM25+DT25+EA25+EH25+EO25&lt;=Consolidação!BC28+Consolidação!BF28+Consolidação!BI28+Consolidação!BL28+Consolidação!BO28+Consolidação!BR28+Consolidação!BU28+Consolidação!BX28,Consolidação!$AC$4,IF(BB25+BI25+BP25+BW25+CD25+CK25+CR25+CY25+DF25+DM25+DT25+EA25+EH25+EO25&lt;=Consolidação!BC28+Consolidação!BF28+Consolidação!BI28+Consolidação!BL28+Consolidação!BO28+Consolidação!BR28+Consolidação!BU28+Consolidação!BX28+Consolidação!CA28,Consolidação!$AF$4,IF(BB25+BI25+BP25+BW25+CD25+CK25+CR25+CY25+DF25+DM25+DT25+EA25+EH25+EO25&lt;=Consolidação!BC28+Consolidação!BF28+Consolidação!BI28+Consolidação!BL28+Consolidação!BO28+Consolidação!BR28+Consolidação!BU28+Consolidação!BX28+Consolidação!CA28+Consolidação!CD28,Consolidação!$AI$4,IF(BB25+BI25+BP25+BW25+CD25+CK25+CR25+CY25+DF25+DM25+DT25+EA25+EH25+EO25&lt;=Consolidação!BC28+Consolidação!BF28+Consolidação!BI28+Consolidação!BL28+Consolidação!BO28+Consolidação!BR28+Consolidação!BU28+Consolidação!BX28+Consolidação!CA28+Consolidação!CD28+Consolidação!CG28,Consolidação!$AL$4,IF(BB25+BI25+BP25+BW25+CD25+CK25+CR25+CY25+DF25+DM25+DT25+EA25+EH25+EO25&lt;=Consolidação!BC28+Consolidação!BF28+Consolidação!BI28+Consolidação!BL28+Consolidação!BO28+Consolidação!BR28+Consolidação!BU28+Consolidação!BX28+Consolidação!CA28+Consolidação!CD28+Consolidação!CG28+Consolidação!CJ28,Consolidação!$AO$4,IF(BB25+BI25+BP25+BW25+CD25+CK25+CR25+CY25+DF25+DM25+DT25+EA25+EH25+EO25&lt;=Consolidação!BC28+Consolidação!BF28+Consolidação!BI28+Consolidação!BL28+Consolidação!BO28+Consolidação!BR28+Consolidação!BU28+Consolidação!BX28+Consolidação!CA28+Consolidação!CD28+Consolidação!CG28+Consolidação!CJ28+Consolidação!CM28,Consolidação!$AR$4,IF(BB25+BI25+BP25+BW25+CD25+CK25+CR25+CY25+DF25+DM25+DT25+EA25+EH25+EO25&lt;=Consolidação!BC28+Consolidação!BF28+Consolidação!BI28+Consolidação!BL28+Consolidação!BO28+Consolidação!BR28+Consolidação!BU28+Consolidação!BX28+Consolidação!CA28+Consolidação!CD28+Consolidação!CG28+Consolidação!CJ28+Consolidação!CM28+Consolidação!CP28,Consolidação!$AU$4,IF(AND((Consolidação!BC28+Consolidação!BF28+Consolidação!BI28+Consolidação!BL28+Consolidação!BO28+Consolidação!BR28+Consolidação!BU28+Consolidação!BX28+Consolidação!CA28+Consolidação!CD28+Consolidação!CG28+Consolidação!CJ28+Consolidação!CM28+Consolidação!CP28)&gt;0,BB25+BI25+BP25+BW25+CD25+CK25+CR25+CY25+DF25+DM25+DT25+EA25+EH25&lt;Consolidação!BC28+Consolidação!BF28+Consolidação!BI28+Consolidação!BL28+Consolidação!BO28+Consolidação!BR28+Consolidação!BU28+Consolidação!BX28+Consolidação!CA28+Consolidação!CD28+Consolidação!CG28+Consolidação!CJ28+Consolidação!CM28+Consolidação!CP28,BB25+BI25+BP25+BW25+CD25+CK25+CR25+CY25+DF25+DM25+DT25+EA25+EH25+EO25&gt;Consolidação!BC28+Consolidação!BF28+Consolidação!BI28+Consolidação!BL28+Consolidação!BO28+Consolidação!BR28+Consolidação!BU28+Consolidação!BX28+Consolidação!CA28+Consolidação!CD28+Consolidação!CG28+Consolidação!CJ28+Consolidação!CM28+Consolidação!CP28),"CONSUMO PARCIAL","SEM PREVISÃO"))))))))))))))))</f>
        <v/>
      </c>
      <c r="ES25" s="318" t="str">
        <f t="shared" ref="ES25:ES34" si="57">IF(ER25="","",IF(ER25="SEM PREVISÃO","û",IF(ER25="CONSUMO PARCIAL","û",IF(EQ25&lt;ER25+90,"û","ü"))))</f>
        <v/>
      </c>
      <c r="ET25" s="270"/>
      <c r="EU25" s="314"/>
      <c r="EV25" s="315"/>
      <c r="EW25" s="332"/>
      <c r="EX25" s="317" t="str">
        <f>IF(EU25=0,"",IF(BH25+BO25+BV25+CC25+CJ25+CQ25+CX25+DE25+DL25+DS25+DZ25+EG25+EN25+EU25&lt;=Consolidação!BI28,Consolidação!$H$4,IF(BH25+BO25+BV25+CC25+CJ25+CQ25+CX25+DE25+DL25+DS25+DZ25+EG25+EN25+EU25&lt;=Consolidação!BI28+Consolidação!BL28,Consolidação!$K$4,IF(BH25+BO25+BV25+CC25+CJ25+CQ25+CX25+DE25+DL25+DS25+DZ25+EG25+EN25+EU25&lt;=Consolidação!BI28+Consolidação!BL28+Consolidação!BO28,Consolidação!$N$4,IF(BH25+BO25+BV25+CC25+CJ25+CQ25+CX25+DE25+DL25+DS25+DZ25+EG25+EN25+EU25&lt;=Consolidação!BI28+Consolidação!BL28+Consolidação!BO28+Consolidação!BR28,Consolidação!$Q$4,IF(BH25+BO25+BV25+CC25+CJ25+CQ25+CX25+DE25+DL25+DS25+DZ25+EG25+EN25+EU25&lt;=Consolidação!BI28+Consolidação!BL28+Consolidação!BO28+Consolidação!BR28+Consolidação!BU28,Consolidação!$T$4,IF(BH25+BO25+BV25+CC25+CJ25+CQ25+CX25+DE25+DL25+DS25+DZ25+EG25+EN25+EU25&lt;=Consolidação!BI28+Consolidação!BL28+Consolidação!BO28+Consolidação!BR28+Consolidação!BU28+Consolidação!BX28,Consolidação!$W$4,IF(BH25+BO25+BV25+CC25+CJ25+CQ25+CX25+DE25+DL25+DS25+DZ25+EG25+EN25+EU25&lt;=Consolidação!BI28+Consolidação!BL28+Consolidação!BO28+Consolidação!BR28+Consolidação!BU28+Consolidação!BX28+Consolidação!CA28,Consolidação!$Z$4,IF(BH25+BO25+BV25+CC25+CJ25+CQ25+CX25+DE25+DL25+DS25+DZ25+EG25+EN25+EU25&lt;=Consolidação!BI28+Consolidação!BL28+Consolidação!BO28+Consolidação!BR28+Consolidação!BU28+Consolidação!BX28+Consolidação!CA28+Consolidação!CD28,Consolidação!$AC$4,IF(BH25+BO25+BV25+CC25+CJ25+CQ25+CX25+DE25+DL25+DS25+DZ25+EG25+EN25+EU25&lt;=Consolidação!BI28+Consolidação!BL28+Consolidação!BO28+Consolidação!BR28+Consolidação!BU28+Consolidação!BX28+Consolidação!CA28+Consolidação!CD28+Consolidação!CG28,Consolidação!$AF$4,IF(BH25+BO25+BV25+CC25+CJ25+CQ25+CX25+DE25+DL25+DS25+DZ25+EG25+EN25+EU25&lt;=Consolidação!BI28+Consolidação!BL28+Consolidação!BO28+Consolidação!BR28+Consolidação!BU28+Consolidação!BX28+Consolidação!CA28+Consolidação!CD28+Consolidação!CG28+Consolidação!CJ28,Consolidação!$AI$4,IF(BH25+BO25+BV25+CC25+CJ25+CQ25+CX25+DE25+DL25+DS25+DZ25+EG25+EN25+EU25&lt;=Consolidação!BI28+Consolidação!BL28+Consolidação!BO28+Consolidação!BR28+Consolidação!BU28+Consolidação!BX28+Consolidação!CA28+Consolidação!CD28+Consolidação!CG28+Consolidação!CJ28+Consolidação!CM28,Consolidação!$AL$4,IF(BH25+BO25+BV25+CC25+CJ25+CQ25+CX25+DE25+DL25+DS25+DZ25+EG25+EN25+EU25&lt;=Consolidação!BI28+Consolidação!BL28+Consolidação!BO28+Consolidação!BR28+Consolidação!BU28+Consolidação!BX28+Consolidação!CA28+Consolidação!CD28+Consolidação!CG28+Consolidação!CJ28+Consolidação!CM28+Consolidação!CP28,Consolidação!$AO$4,IF(BH25+BO25+BV25+CC25+CJ25+CQ25+CX25+DE25+DL25+DS25+DZ25+EG25+EN25+EU25&lt;=Consolidação!BI28+Consolidação!BL28+Consolidação!BO28+Consolidação!BR28+Consolidação!BU28+Consolidação!BX28+Consolidação!CA28+Consolidação!CD28+Consolidação!CG28+Consolidação!CJ28+Consolidação!CM28+Consolidação!CP28+Consolidação!CS28,Consolidação!$AR$4,IF(BH25+BO25+BV25+CC25+CJ25+CQ25+CX25+DE25+DL25+DS25+DZ25+EG25+EN25+EU25&lt;=Consolidação!BI28+Consolidação!BL28+Consolidação!BO28+Consolidação!BR28+Consolidação!BU28+Consolidação!BX28+Consolidação!CA28+Consolidação!CD28+Consolidação!CG28+Consolidação!CJ28+Consolidação!CM28+Consolidação!CP28+Consolidação!CS28+Consolidação!CV28,Consolidação!$AU$4,IF(AND((Consolidação!BI28+Consolidação!BL28+Consolidação!BO28+Consolidação!BR28+Consolidação!BU28+Consolidação!BX28+Consolidação!CA28+Consolidação!CD28+Consolidação!CG28+Consolidação!CJ28+Consolidação!CM28+Consolidação!CP28+Consolidação!CS28+Consolidação!CV28)&gt;0,BH25+BO25+BV25+CC25+CJ25+CQ25+CX25+DE25+DL25+DS25+DZ25+EG25+EN25&lt;Consolidação!BI28+Consolidação!BL28+Consolidação!BO28+Consolidação!BR28+Consolidação!BU28+Consolidação!BX28+Consolidação!CA28+Consolidação!CD28+Consolidação!CG28+Consolidação!CJ28+Consolidação!CM28+Consolidação!CP28+Consolidação!CS28+Consolidação!CV28,BH25+BO25+BV25+CC25+CJ25+CQ25+CX25+DE25+DL25+DS25+DZ25+EG25+EN25+EU25&gt;Consolidação!BI28+Consolidação!BL28+Consolidação!BO28+Consolidação!BR28+Consolidação!BU28+Consolidação!BX28+Consolidação!CA28+Consolidação!CD28+Consolidação!CG28+Consolidação!CJ28+Consolidação!CM28+Consolidação!CP28+Consolidação!CS28+Consolidação!CV28),"CONSUMO PARCIAL","SEM PREVISÃO"))))))))))))))))</f>
        <v/>
      </c>
      <c r="EY25" s="318" t="str">
        <f t="shared" ref="EY25:EY34" si="58">IF(EX25="","",IF(EX25="SEM PREVISÃO","û",IF(EX25="CONSUMO PARCIAL","û",IF(EW25&lt;EX25+90,"û","ü"))))</f>
        <v/>
      </c>
      <c r="EZ25" s="270"/>
      <c r="FA25" s="314"/>
      <c r="FB25" s="315"/>
      <c r="FC25" s="332"/>
      <c r="FD25" s="317" t="str">
        <f>IF(FA25=0,"",IF(BN25+BU25+CB25+CI25+CP25+CW25+DD25+DK25+DR25+DY25+EF25+EM25+ET25+FA25&lt;=Consolidação!BO28,Consolidação!$H$4,IF(BN25+BU25+CB25+CI25+CP25+CW25+DD25+DK25+DR25+DY25+EF25+EM25+ET25+FA25&lt;=Consolidação!BO28+Consolidação!BR28,Consolidação!$K$4,IF(BN25+BU25+CB25+CI25+CP25+CW25+DD25+DK25+DR25+DY25+EF25+EM25+ET25+FA25&lt;=Consolidação!BO28+Consolidação!BR28+Consolidação!BU28,Consolidação!$N$4,IF(BN25+BU25+CB25+CI25+CP25+CW25+DD25+DK25+DR25+DY25+EF25+EM25+ET25+FA25&lt;=Consolidação!BO28+Consolidação!BR28+Consolidação!BU28+Consolidação!BX28,Consolidação!$Q$4,IF(BN25+BU25+CB25+CI25+CP25+CW25+DD25+DK25+DR25+DY25+EF25+EM25+ET25+FA25&lt;=Consolidação!BO28+Consolidação!BR28+Consolidação!BU28+Consolidação!BX28+Consolidação!CA28,Consolidação!$T$4,IF(BN25+BU25+CB25+CI25+CP25+CW25+DD25+DK25+DR25+DY25+EF25+EM25+ET25+FA25&lt;=Consolidação!BO28+Consolidação!BR28+Consolidação!BU28+Consolidação!BX28+Consolidação!CA28+Consolidação!CD28,Consolidação!$W$4,IF(BN25+BU25+CB25+CI25+CP25+CW25+DD25+DK25+DR25+DY25+EF25+EM25+ET25+FA25&lt;=Consolidação!BO28+Consolidação!BR28+Consolidação!BU28+Consolidação!BX28+Consolidação!CA28+Consolidação!CD28+Consolidação!CG28,Consolidação!$Z$4,IF(BN25+BU25+CB25+CI25+CP25+CW25+DD25+DK25+DR25+DY25+EF25+EM25+ET25+FA25&lt;=Consolidação!BO28+Consolidação!BR28+Consolidação!BU28+Consolidação!BX28+Consolidação!CA28+Consolidação!CD28+Consolidação!CG28+Consolidação!CJ28,Consolidação!$AC$4,IF(BN25+BU25+CB25+CI25+CP25+CW25+DD25+DK25+DR25+DY25+EF25+EM25+ET25+FA25&lt;=Consolidação!BO28+Consolidação!BR28+Consolidação!BU28+Consolidação!BX28+Consolidação!CA28+Consolidação!CD28+Consolidação!CG28+Consolidação!CJ28+Consolidação!CM28,Consolidação!$AF$4,IF(BN25+BU25+CB25+CI25+CP25+CW25+DD25+DK25+DR25+DY25+EF25+EM25+ET25+FA25&lt;=Consolidação!BO28+Consolidação!BR28+Consolidação!BU28+Consolidação!BX28+Consolidação!CA28+Consolidação!CD28+Consolidação!CG28+Consolidação!CJ28+Consolidação!CM28+Consolidação!CP28,Consolidação!$AI$4,IF(BN25+BU25+CB25+CI25+CP25+CW25+DD25+DK25+DR25+DY25+EF25+EM25+ET25+FA25&lt;=Consolidação!BO28+Consolidação!BR28+Consolidação!BU28+Consolidação!BX28+Consolidação!CA28+Consolidação!CD28+Consolidação!CG28+Consolidação!CJ28+Consolidação!CM28+Consolidação!CP28+Consolidação!CS28,Consolidação!$AL$4,IF(BN25+BU25+CB25+CI25+CP25+CW25+DD25+DK25+DR25+DY25+EF25+EM25+ET25+FA25&lt;=Consolidação!BO28+Consolidação!BR28+Consolidação!BU28+Consolidação!BX28+Consolidação!CA28+Consolidação!CD28+Consolidação!CG28+Consolidação!CJ28+Consolidação!CM28+Consolidação!CP28+Consolidação!CS28+Consolidação!CV28,Consolidação!$AO$4,IF(BN25+BU25+CB25+CI25+CP25+CW25+DD25+DK25+DR25+DY25+EF25+EM25+ET25+FA25&lt;=Consolidação!BO28+Consolidação!BR28+Consolidação!BU28+Consolidação!BX28+Consolidação!CA28+Consolidação!CD28+Consolidação!CG28+Consolidação!CJ28+Consolidação!CM28+Consolidação!CP28+Consolidação!CS28+Consolidação!CV28+Consolidação!CY28,Consolidação!$AR$4,IF(BN25+BU25+CB25+CI25+CP25+CW25+DD25+DK25+DR25+DY25+EF25+EM25+ET25+FA25&lt;=Consolidação!BO28+Consolidação!BR28+Consolidação!BU28+Consolidação!BX28+Consolidação!CA28+Consolidação!CD28+Consolidação!CG28+Consolidação!CJ28+Consolidação!CM28+Consolidação!CP28+Consolidação!CS28+Consolidação!CV28+Consolidação!CY28+Consolidação!DB28,Consolidação!$AU$4,IF(AND((Consolidação!BO28+Consolidação!BR28+Consolidação!BU28+Consolidação!BX28+Consolidação!CA28+Consolidação!CD28+Consolidação!CG28+Consolidação!CJ28+Consolidação!CM28+Consolidação!CP28+Consolidação!CS28+Consolidação!CV28+Consolidação!CY28+Consolidação!DB28)&gt;0,BN25+BU25+CB25+CI25+CP25+CW25+DD25+DK25+DR25+DY25+EF25+EM25+ET25&lt;Consolidação!BO28+Consolidação!BR28+Consolidação!BU28+Consolidação!BX28+Consolidação!CA28+Consolidação!CD28+Consolidação!CG28+Consolidação!CJ28+Consolidação!CM28+Consolidação!CP28+Consolidação!CS28+Consolidação!CV28+Consolidação!CY28+Consolidação!DB28,BN25+BU25+CB25+CI25+CP25+CW25+DD25+DK25+DR25+DY25+EF25+EM25+ET25+FA25&gt;Consolidação!BO28+Consolidação!BR28+Consolidação!BU28+Consolidação!BX28+Consolidação!CA28+Consolidação!CD28+Consolidação!CG28+Consolidação!CJ28+Consolidação!CM28+Consolidação!CP28+Consolidação!CS28+Consolidação!CV28+Consolidação!CY28+Consolidação!DB28),"CONSUMO PARCIAL","SEM PREVISÃO"))))))))))))))))</f>
        <v/>
      </c>
      <c r="FE25" s="318" t="str">
        <f t="shared" ref="FE25:FE34" si="59">IF(FD25="","",IF(FD25="SEM PREVISÃO","û",IF(FD25="CONSUMO PARCIAL","û",IF(FC25&lt;FD25+90,"û","ü"))))</f>
        <v/>
      </c>
      <c r="FF25" s="270"/>
      <c r="FG25" s="314"/>
      <c r="FH25" s="315"/>
      <c r="FI25" s="332"/>
      <c r="FJ25" s="317" t="str">
        <f>IF(FG25=0,"",IF(BT25+CA25+CH25+CO25+CV25+DC25+DJ25+DQ25+DX25+EE25+EL25+ES25+EZ25+FG25&lt;=Consolidação!BU28,Consolidação!$H$4,IF(BT25+CA25+CH25+CO25+CV25+DC25+DJ25+DQ25+DX25+EE25+EL25+ES25+EZ25+FG25&lt;=Consolidação!BU28+Consolidação!BX28,Consolidação!$K$4,IF(BT25+CA25+CH25+CO25+CV25+DC25+DJ25+DQ25+DX25+EE25+EL25+ES25+EZ25+FG25&lt;=Consolidação!BU28+Consolidação!BX28+Consolidação!CA28,Consolidação!$N$4,IF(BT25+CA25+CH25+CO25+CV25+DC25+DJ25+DQ25+DX25+EE25+EL25+ES25+EZ25+FG25&lt;=Consolidação!BU28+Consolidação!BX28+Consolidação!CA28+Consolidação!CD28,Consolidação!$Q$4,IF(BT25+CA25+CH25+CO25+CV25+DC25+DJ25+DQ25+DX25+EE25+EL25+ES25+EZ25+FG25&lt;=Consolidação!BU28+Consolidação!BX28+Consolidação!CA28+Consolidação!CD28+Consolidação!CG28,Consolidação!$T$4,IF(BT25+CA25+CH25+CO25+CV25+DC25+DJ25+DQ25+DX25+EE25+EL25+ES25+EZ25+FG25&lt;=Consolidação!BU28+Consolidação!BX28+Consolidação!CA28+Consolidação!CD28+Consolidação!CG28+Consolidação!CJ28,Consolidação!$W$4,IF(BT25+CA25+CH25+CO25+CV25+DC25+DJ25+DQ25+DX25+EE25+EL25+ES25+EZ25+FG25&lt;=Consolidação!BU28+Consolidação!BX28+Consolidação!CA28+Consolidação!CD28+Consolidação!CG28+Consolidação!CJ28+Consolidação!CM28,Consolidação!$Z$4,IF(BT25+CA25+CH25+CO25+CV25+DC25+DJ25+DQ25+DX25+EE25+EL25+ES25+EZ25+FG25&lt;=Consolidação!BU28+Consolidação!BX28+Consolidação!CA28+Consolidação!CD28+Consolidação!CG28+Consolidação!CJ28+Consolidação!CM28+Consolidação!CP28,Consolidação!$AC$4,IF(BT25+CA25+CH25+CO25+CV25+DC25+DJ25+DQ25+DX25+EE25+EL25+ES25+EZ25+FG25&lt;=Consolidação!BU28+Consolidação!BX28+Consolidação!CA28+Consolidação!CD28+Consolidação!CG28+Consolidação!CJ28+Consolidação!CM28+Consolidação!CP28+Consolidação!CS28,Consolidação!$AF$4,IF(BT25+CA25+CH25+CO25+CV25+DC25+DJ25+DQ25+DX25+EE25+EL25+ES25+EZ25+FG25&lt;=Consolidação!BU28+Consolidação!BX28+Consolidação!CA28+Consolidação!CD28+Consolidação!CG28+Consolidação!CJ28+Consolidação!CM28+Consolidação!CP28+Consolidação!CS28+Consolidação!CV28,Consolidação!$AI$4,IF(BT25+CA25+CH25+CO25+CV25+DC25+DJ25+DQ25+DX25+EE25+EL25+ES25+EZ25+FG25&lt;=Consolidação!BU28+Consolidação!BX28+Consolidação!CA28+Consolidação!CD28+Consolidação!CG28+Consolidação!CJ28+Consolidação!CM28+Consolidação!CP28+Consolidação!CS28+Consolidação!CV28+Consolidação!CY28,Consolidação!$AL$4,IF(BT25+CA25+CH25+CO25+CV25+DC25+DJ25+DQ25+DX25+EE25+EL25+ES25+EZ25+FG25&lt;=Consolidação!BU28+Consolidação!BX28+Consolidação!CA28+Consolidação!CD28+Consolidação!CG28+Consolidação!CJ28+Consolidação!CM28+Consolidação!CP28+Consolidação!CS28+Consolidação!CV28+Consolidação!CY28+Consolidação!DB28,Consolidação!$AO$4,IF(BT25+CA25+CH25+CO25+CV25+DC25+DJ25+DQ25+DX25+EE25+EL25+ES25+EZ25+FG25&lt;=Consolidação!BU28+Consolidação!BX28+Consolidação!CA28+Consolidação!CD28+Consolidação!CG28+Consolidação!CJ28+Consolidação!CM28+Consolidação!CP28+Consolidação!CS28+Consolidação!CV28+Consolidação!CY28+Consolidação!DB28+Consolidação!DE28,Consolidação!$AR$4,IF(BT25+CA25+CH25+CO25+CV25+DC25+DJ25+DQ25+DX25+EE25+EL25+ES25+EZ25+FG25&lt;=Consolidação!BU28+Consolidação!BX28+Consolidação!CA28+Consolidação!CD28+Consolidação!CG28+Consolidação!CJ28+Consolidação!CM28+Consolidação!CP28+Consolidação!CS28+Consolidação!CV28+Consolidação!CY28+Consolidação!DB28+Consolidação!DE28+Consolidação!DH28,Consolidação!$AU$4,IF(AND((Consolidação!BU28+Consolidação!BX28+Consolidação!CA28+Consolidação!CD28+Consolidação!CG28+Consolidação!CJ28+Consolidação!CM28+Consolidação!CP28+Consolidação!CS28+Consolidação!CV28+Consolidação!CY28+Consolidação!DB28+Consolidação!DE28+Consolidação!DH28)&gt;0,BT25+CA25+CH25+CO25+CV25+DC25+DJ25+DQ25+DX25+EE25+EL25+ES25+EZ25&lt;Consolidação!BU28+Consolidação!BX28+Consolidação!CA28+Consolidação!CD28+Consolidação!CG28+Consolidação!CJ28+Consolidação!CM28+Consolidação!CP28+Consolidação!CS28+Consolidação!CV28+Consolidação!CY28+Consolidação!DB28+Consolidação!DE28+Consolidação!DH28,BT25+CA25+CH25+CO25+CV25+DC25+DJ25+DQ25+DX25+EE25+EL25+ES25+EZ25+FG25&gt;Consolidação!BU28+Consolidação!BX28+Consolidação!CA28+Consolidação!CD28+Consolidação!CG28+Consolidação!CJ28+Consolidação!CM28+Consolidação!CP28+Consolidação!CS28+Consolidação!CV28+Consolidação!CY28+Consolidação!DB28+Consolidação!DE28+Consolidação!DH28),"CONSUMO PARCIAL","SEM PREVISÃO"))))))))))))))))</f>
        <v/>
      </c>
      <c r="FK25" s="540" t="str">
        <f t="shared" ref="FK25:FK34" si="60">IF(FJ25="","",IF(FJ25="SEM PREVISÃO","û",IF(FJ25="CONSUMO PARCIAL","û",IF(FI25&lt;FJ25+90,"û","ü"))))</f>
        <v/>
      </c>
      <c r="FL25" s="569"/>
      <c r="FM25" s="550"/>
      <c r="FN25" s="550"/>
      <c r="FO25" s="550"/>
      <c r="FP25" s="550"/>
      <c r="FQ25" s="576"/>
      <c r="FR25" s="569"/>
      <c r="FS25" s="550"/>
      <c r="FT25" s="550"/>
      <c r="FU25" s="550"/>
      <c r="FV25" s="550"/>
      <c r="FW25" s="550"/>
      <c r="FX25" s="545" t="str">
        <f>IF((Consolidação!C28+Consolidação!E28)=(F25+M25+T25+AA25+AH25+AO25+AV25+BC25+BJ25+BQ25+BX25+CE25+CL25+CS25),"ATUALIZADO","DESATUALIZADO")</f>
        <v>DESATUALIZADO</v>
      </c>
    </row>
    <row r="26" spans="1:180" x14ac:dyDescent="0.3">
      <c r="A26" s="313">
        <v>2266</v>
      </c>
      <c r="B26" s="634"/>
      <c r="C26" s="324" t="s">
        <v>1</v>
      </c>
      <c r="D26" s="321"/>
      <c r="E26" s="270">
        <v>19410</v>
      </c>
      <c r="F26" s="314">
        <v>80.02</v>
      </c>
      <c r="G26" s="315"/>
      <c r="H26" s="316">
        <v>45838</v>
      </c>
      <c r="I26" s="317">
        <f>IF(F26=0,"",IF(F26&lt;=Consolidação!H29,Consolidação!H$4,IF(F26&lt;=Consolidação!H29+Consolidação!K29,Consolidação!K$4,IF(F26&lt;=Consolidação!H29+Consolidação!K29+Consolidação!N29,Consolidação!N$4,IF(F26&lt;=Consolidação!H29+Consolidação!K29+Consolidação!N29+Consolidação!Q29,Consolidação!Q$4,IF(F26&lt;=Consolidação!H29+Consolidação!K29+Consolidação!N29+Consolidação!Q29+Consolidação!T29,Consolidação!T$4,IF(F26&lt;=Consolidação!H29+Consolidação!K29+Consolidação!N29+Consolidação!Q29+Consolidação!T29+Consolidação!W29,Consolidação!W$4,IF(F26&lt;=Consolidação!H29+Consolidação!K29+Consolidação!N29+Consolidação!Q29+Consolidação!T29+Consolidação!W29+Consolidação!Z29,Consolidação!Z$4,IF(F26&lt;=Consolidação!H29+Consolidação!K29+Consolidação!N29+Consolidação!Q29+Consolidação!T29+Consolidação!W29+Consolidação!Z29+Consolidação!AC29,Consolidação!AC$4,IF(F26&lt;=Consolidação!H29+Consolidação!K29+Consolidação!N29+Consolidação!Q29+Consolidação!T29+Consolidação!W29+Consolidação!Z29+Consolidação!AC29+Consolidação!AF29,Consolidação!AF$4,IF(F26&lt;=Consolidação!H29+Consolidação!K29+Consolidação!N29+Consolidação!Q29+Consolidação!T29+Consolidação!W29+Consolidação!Z29+Consolidação!AC29+Consolidação!AF29+Consolidação!AI29,Consolidação!AI$4,IF(F26&lt;=Consolidação!H29+Consolidação!K29+Consolidação!N29+Consolidação!Q29+Consolidação!T29+Consolidação!W29+Consolidação!Z29+Consolidação!AC29+Consolidação!AF29+Consolidação!AI29+Consolidação!AL29,Consolidação!AL$4,IF(F26&lt;=Consolidação!H29+Consolidação!K29+Consolidação!N29+Consolidação!Q29+Consolidação!T29+Consolidação!W29+Consolidação!Z29+Consolidação!AC29+Consolidação!AF29+Consolidação!AI29+Consolidação!AL29+Consolidação!AO29,Consolidação!AO$4,IF(F26&lt;=Consolidação!H29+Consolidação!K29+Consolidação!N29+Consolidação!Q29+Consolidação!T29+Consolidação!W29+Consolidação!Z29+Consolidação!AC29+Consolidação!AF29+Consolidação!AI29+Consolidação!AL29+Consolidação!AO29+Consolidação!AR29,Consolidação!AR$4,IF(F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>45352</v>
      </c>
      <c r="J26" s="318" t="str">
        <f t="shared" si="25"/>
        <v>ü</v>
      </c>
      <c r="K26" s="312"/>
      <c r="L26" s="270">
        <v>19462</v>
      </c>
      <c r="M26" s="314">
        <v>1400</v>
      </c>
      <c r="N26" s="315"/>
      <c r="O26" s="316">
        <v>45838</v>
      </c>
      <c r="P26" s="317">
        <f>IF(M26=0,"",IF(F26+M26&lt;=Consolidação!H29,Consolidação!$H$4,IF(F26+M26&lt;=Consolidação!H29+Consolidação!K29,Consolidação!$K$4,IF(F26+M26&lt;=Consolidação!H29+Consolidação!K29+Consolidação!N29,Consolidação!$N$4,IF(F26+M26&lt;=Consolidação!H29+Consolidação!K29+Consolidação!N29+Consolidação!Q29,Consolidação!$Q$4,IF(F26+M26&lt;=Consolidação!H29+Consolidação!K29+Consolidação!N29+Consolidação!Q29+Consolidação!T29,Consolidação!$T$4,IF(F26+M26&lt;=Consolidação!H29+Consolidação!K29+Consolidação!N29+Consolidação!Q29+Consolidação!T29+Consolidação!W29,Consolidação!$W$4,IF(F26+M26&lt;=Consolidação!H29+Consolidação!K29+Consolidação!N29+Consolidação!Q29+Consolidação!T29+Consolidação!W29+Consolidação!Z29,Consolidação!$Z$4,IF(F26+M26&lt;=Consolidação!H29+Consolidação!K29+Consolidação!N29+Consolidação!Q29+Consolidação!T29+Consolidação!W29+Consolidação!Z29+Consolidação!AC29,Consolidação!$AC$4,IF(F26+M26&lt;=Consolidação!H29+Consolidação!K29+Consolidação!N29+Consolidação!Q29+Consolidação!T29+Consolidação!W29+Consolidação!Z29+Consolidação!AC29+Consolidação!AF29,Consolidação!$AF$4,IF(F26+M26&lt;=Consolidação!H29+Consolidação!K29+Consolidação!N29+Consolidação!Q29+Consolidação!T29+Consolidação!W29+Consolidação!Z29+Consolidação!AC29+Consolidação!AF29+Consolidação!AI29,Consolidação!$AI$4,IF(F26+M26&lt;=Consolidação!H29+Consolidação!K29+Consolidação!N29+Consolidação!Q29+Consolidação!T29+Consolidação!W29+Consolidação!Z29+Consolidação!AC29+Consolidação!AF29+Consolidação!AI29+Consolidação!AL29,Consolidação!$AL$4,IF(F26+M26&lt;=Consolidação!H29+Consolidação!K29+Consolidação!N29+Consolidação!Q29+Consolidação!T29+Consolidação!W29+Consolidação!Z29+Consolidação!AC29+Consolidação!AF29+Consolidação!AI29+Consolidação!AL29+Consolidação!AO29,Consolidação!$AO$4,IF(F26+M26&lt;=Consolidação!H29+Consolidação!K29+Consolidação!N29+Consolidação!Q29+Consolidação!T29+Consolidação!W29+Consolidação!Z29+Consolidação!AC29+Consolidação!AF29+Consolidação!AI29+Consolidação!AL29+Consolidação!AO29+Consolidação!AR29,Consolidação!$AR$4,IF(F26+M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>45383</v>
      </c>
      <c r="Q26" s="318" t="str">
        <f t="shared" si="26"/>
        <v>ü</v>
      </c>
      <c r="R26" s="312"/>
      <c r="S26" s="270">
        <v>19393</v>
      </c>
      <c r="T26" s="314">
        <v>294.7</v>
      </c>
      <c r="U26" s="315"/>
      <c r="V26" s="316">
        <v>45899</v>
      </c>
      <c r="W26" s="317">
        <f>IF(T26=0,"",IF(F26+M26+T26&lt;=Consolidação!H29,Consolidação!$H$4,IF(F26+M26+T26&lt;=Consolidação!H29+Consolidação!K29,Consolidação!$K$4,IF(F26+M26+T26&lt;=Consolidação!H29+Consolidação!K29+Consolidação!N29,Consolidação!$N$4,IF(F26+M26+T26&lt;=Consolidação!H29+Consolidação!K29+Consolidação!N29+Consolidação!Q29,Consolidação!$Q$4,IF(F26+M26+T26&lt;=Consolidação!H29+Consolidação!K29+Consolidação!N29+Consolidação!Q29+Consolidação!T29,Consolidação!$T$4,IF(F26+M26+T26&lt;=Consolidação!H29+Consolidação!K29+Consolidação!N29+Consolidação!Q29+Consolidação!T29+Consolidação!W29,Consolidação!$W$4,IF(F26+M26+T26&lt;=Consolidação!H29+Consolidação!K29+Consolidação!N29+Consolidação!Q29+Consolidação!T29+Consolidação!W29+Consolidação!Z29,Consolidação!$Z$4,IF(F26+M26+T26&lt;=Consolidação!H29+Consolidação!K29+Consolidação!N29+Consolidação!Q29+Consolidação!T29+Consolidação!W29+Consolidação!Z29+Consolidação!AC29,Consolidação!$AC$4,IF(F26+M26+T26&lt;=Consolidação!H29+Consolidação!K29+Consolidação!N29+Consolidação!Q29+Consolidação!T29+Consolidação!W29+Consolidação!Z29+Consolidação!AC29+Consolidação!AF29,Consolidação!$AF$4,IF(F26+M26+T26&lt;=Consolidação!H29+Consolidação!K29+Consolidação!N29+Consolidação!Q29+Consolidação!T29+Consolidação!W29+Consolidação!Z29+Consolidação!AC29+Consolidação!AF29+Consolidação!AI29,Consolidação!$AI$4,IF(F26+M26+T26&lt;=Consolidação!H29+Consolidação!K29+Consolidação!N29+Consolidação!Q29+Consolidação!T29+Consolidação!W29+Consolidação!Z29+Consolidação!AC29+Consolidação!AF29+Consolidação!AI29+Consolidação!AL29,Consolidação!$AL$4,IF(F26+M26+T26&lt;=Consolidação!H29+Consolidação!K29+Consolidação!N29+Consolidação!Q29+Consolidação!T29+Consolidação!W29+Consolidação!Z29+Consolidação!AC29+Consolidação!AF29+Consolidação!AI29+Consolidação!AL29+Consolidação!AO29,Consolidação!$AO$4,IF(F26+M26+T26&lt;=Consolidação!H29+Consolidação!K29+Consolidação!N29+Consolidação!Q29+Consolidação!T29+Consolidação!W29+Consolidação!Z29+Consolidação!AC29+Consolidação!AF29+Consolidação!AI29+Consolidação!AL29+Consolidação!AO29+Consolidação!AR29,Consolidação!$AR$4,IF(F26+M26+T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+M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+T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>45413</v>
      </c>
      <c r="X26" s="318" t="str">
        <f t="shared" si="27"/>
        <v>ü</v>
      </c>
      <c r="Y26" s="312"/>
      <c r="Z26" s="270"/>
      <c r="AA26" s="314"/>
      <c r="AB26" s="315"/>
      <c r="AC26" s="316"/>
      <c r="AD26" s="317" t="str">
        <f>IF(AA26=0,"",IF(F26+M26+T26+AA26&lt;=Consolidação!H29,Consolidação!$H$4,IF(F26+M26+T26+AA26&lt;=Consolidação!H29+Consolidação!K29,Consolidação!$K$4,IF(F26+M26+T26+AA26&lt;=Consolidação!H29+Consolidação!K29+Consolidação!N29,Consolidação!$N$4,IF(F26+M26+T26+AA26&lt;=Consolidação!H29+Consolidação!K29+Consolidação!N29+Consolidação!Q29,Consolidação!$Q$4,IF(F26+M26+T26+AA26&lt;=Consolidação!H29+Consolidação!K29+Consolidação!N29+Consolidação!Q29+Consolidação!T29,Consolidação!$T$4,IF(F26+M26+T26+AA26&lt;=Consolidação!H29+Consolidação!K29+Consolidação!N29+Consolidação!Q29+Consolidação!T29+Consolidação!W29,Consolidação!$W$4,IF(F26+M26+T26+AA26&lt;=Consolidação!H29+Consolidação!K29+Consolidação!N29+Consolidação!Q29+Consolidação!T29+Consolidação!W29+Consolidação!Z29,Consolidação!$Z$4,IF(F26+M26+T26+AA26&lt;=Consolidação!H29+Consolidação!K29+Consolidação!N29+Consolidação!Q29+Consolidação!T29+Consolidação!W29+Consolidação!Z29+Consolidação!AC29,Consolidação!$AC$4,IF(F26+M26+T26+AA26&lt;=Consolidação!H29+Consolidação!K29+Consolidação!N29+Consolidação!Q29+Consolidação!T29+Consolidação!W29+Consolidação!Z29+Consolidação!AC29+Consolidação!AF29,Consolidação!$AF$4,IF(F26+M26+T26+AA26&lt;=Consolidação!H29+Consolidação!K29+Consolidação!N29+Consolidação!Q29+Consolidação!T29+Consolidação!W29+Consolidação!Z29+Consolidação!AC29+Consolidação!AF29+Consolidação!AI29,Consolidação!$AI$4,IF(F26+M26+T26+AA26&lt;=Consolidação!H29+Consolidação!K29+Consolidação!N29+Consolidação!Q29+Consolidação!T29+Consolidação!W29+Consolidação!Z29+Consolidação!AC29+Consolidação!AF29+Consolidação!AI29+Consolidação!AL29,Consolidação!$AL$4,IF(F26+M26+T26+AA26&lt;=Consolidação!H29+Consolidação!K29+Consolidação!N29+Consolidação!Q29+Consolidação!T29+Consolidação!W29+Consolidação!Z29+Consolidação!AC29+Consolidação!AF29+Consolidação!AI29+Consolidação!AL29+Consolidação!AO29,Consolidação!$AO$4,IF(F26+M26+T26+AA26&lt;=Consolidação!H29+Consolidação!K29+Consolidação!N29+Consolidação!Q29+Consolidação!T29+Consolidação!W29+Consolidação!Z29+Consolidação!AC29+Consolidação!AF29+Consolidação!AI29+Consolidação!AL29+Consolidação!AO29+Consolidação!AR29,Consolidação!#REF!,IF(F26+M26+T26+AA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+M26+T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+T26+AA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/>
      </c>
      <c r="AE26" s="318" t="str">
        <f t="shared" si="28"/>
        <v/>
      </c>
      <c r="AF26" s="312"/>
      <c r="AG26" s="270"/>
      <c r="AH26" s="314"/>
      <c r="AI26" s="315"/>
      <c r="AJ26" s="316"/>
      <c r="AK26" s="317" t="str">
        <f>IF(AH26=0,"",IF(F26+M26+T26+AA26+AH26&lt;=Consolidação!H29,Consolidação!$H$4,IF(F26+M26+T26+AA26+AH26&lt;=Consolidação!H29+Consolidação!K29,Consolidação!$K$4,IF(F26+M26+T26+AA26+AH26&lt;=Consolidação!H29+Consolidação!K29+Consolidação!N29,Consolidação!$N$4,IF(F26+M26+T26+AA26+AH26&lt;=Consolidação!H29+Consolidação!K29+Consolidação!N29+Consolidação!Q29,Consolidação!$Q$4,IF(F26+M26+T26+AA26+AH26&lt;=Consolidação!H29+Consolidação!K29+Consolidação!N29+Consolidação!Q29+Consolidação!T29,Consolidação!$T$4,IF(F26+M26+T26+AA26+AH26&lt;=Consolidação!H29+Consolidação!K29+Consolidação!N29+Consolidação!Q29+Consolidação!T29+Consolidação!W29,Consolidação!$W$4,IF(F26+M26+T26+AA26+AH26&lt;=Consolidação!H29+Consolidação!K29+Consolidação!N29+Consolidação!Q29+Consolidação!T29+Consolidação!W29+Consolidação!Z29,Consolidação!$Z$4,IF(F26+M26+T26+AA26+AH26&lt;=Consolidação!H29+Consolidação!K29+Consolidação!N29+Consolidação!Q29+Consolidação!T29+Consolidação!W29+Consolidação!Z29+Consolidação!AC29,Consolidação!$AC$4,IF(F26+M26+T26+AA26+AH26&lt;=Consolidação!H29+Consolidação!K29+Consolidação!N29+Consolidação!Q29+Consolidação!T29+Consolidação!W29+Consolidação!Z29+Consolidação!AC29+Consolidação!AF29,Consolidação!$AF$4,IF(F26+M26+T26+AA26+AH26&lt;=Consolidação!H29+Consolidação!K29+Consolidação!N29+Consolidação!Q29+Consolidação!T29+Consolidação!W29+Consolidação!Z29+Consolidação!AC29+Consolidação!AF29+Consolidação!AI29,Consolidação!$AI$4,IF(F26+M26+T26+AA26+AH26&lt;=Consolidação!H29+Consolidação!K29+Consolidação!N29+Consolidação!Q29+Consolidação!T29+Consolidação!W29+Consolidação!Z29+Consolidação!AC29+Consolidação!AF29+Consolidação!AI29+Consolidação!AL29,Consolidação!$AL$4,IF(F26+M26+T26+AA26+AH26&lt;=Consolidação!H29+Consolidação!K29+Consolidação!N29+Consolidação!Q29+Consolidação!T29+Consolidação!W29+Consolidação!Z29+Consolidação!AC29+Consolidação!AF29+Consolidação!AI29+Consolidação!AL29+Consolidação!AO29,Consolidação!$AO$4,IF(F26+M26+T26+AA26+AH26&lt;=Consolidação!H29+Consolidação!K29+Consolidação!N29+Consolidação!Q29+Consolidação!T29+Consolidação!W29+Consolidação!Z29+Consolidação!AC29+Consolidação!AF29+Consolidação!AI29+Consolidação!AL29+Consolidação!AO29+Consolidação!AR29,Consolidação!$AR$4,IF(F26+M26+T26+AA26+AH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+M26+T26+AA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+T26+AA26+AH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/>
      </c>
      <c r="AL26" s="318" t="str">
        <f t="shared" si="29"/>
        <v/>
      </c>
      <c r="AM26" s="312"/>
      <c r="AN26" s="270"/>
      <c r="AO26" s="314"/>
      <c r="AP26" s="315"/>
      <c r="AQ26" s="316"/>
      <c r="AR26" s="317" t="str">
        <f>IF(AO26=0,"",IF(F26+M26+T26+AA26+AH26+AO26&lt;=Consolidação!H29,Consolidação!$H$4,IF(F26+M26+T26+AA26+AH26+AO26&lt;=Consolidação!H29+Consolidação!K29,Consolidação!$K$4,IF(F26+M26+T26+AA26+AH26+AO26&lt;=Consolidação!H29+Consolidação!K29+Consolidação!N29,Consolidação!$N$4,IF(F26+M26+T26+AA26+AH26+AO26&lt;=Consolidação!H29+Consolidação!K29+Consolidação!N29+Consolidação!Q29,Consolidação!$Q$4,IF(F26+M26+T26+AA26+AH26+AO26&lt;=Consolidação!H29+Consolidação!K29+Consolidação!N29+Consolidação!Q29+Consolidação!T29,Consolidação!$T$4,IF(F26+M26+T26+AA26+AH26+AO26&lt;=Consolidação!H29+Consolidação!K29+Consolidação!N29+Consolidação!Q29+Consolidação!T29+Consolidação!W29,Consolidação!$W$4,IF(F26+M26+T26+AA26+AH26+AO26&lt;=Consolidação!H29+Consolidação!K29+Consolidação!N29+Consolidação!Q29+Consolidação!T29+Consolidação!W29+Consolidação!Z29,Consolidação!$Z$4,IF(F26+M26+T26+AA26+AH26+AO26&lt;=Consolidação!H29+Consolidação!K29+Consolidação!N29+Consolidação!Q29+Consolidação!T29+Consolidação!W29+Consolidação!Z29+Consolidação!AC29,Consolidação!$AC$4,IF(F26+M26+T26+AA26+AH26+AO26&lt;=Consolidação!H29+Consolidação!K29+Consolidação!N29+Consolidação!Q29+Consolidação!T29+Consolidação!W29+Consolidação!Z29+Consolidação!AC29+Consolidação!AF29,Consolidação!$AF$4,IF(F26+M26+T26+AA26+AH26+AO26&lt;=Consolidação!H29+Consolidação!K29+Consolidação!N29+Consolidação!Q29+Consolidação!T29+Consolidação!W29+Consolidação!Z29+Consolidação!AC29+Consolidação!AF29+Consolidação!AI29,Consolidação!$AI$4,IF(F26+M26+T26+AA26+AH26+AO26&lt;=Consolidação!H29+Consolidação!K29+Consolidação!N29+Consolidação!Q29+Consolidação!T29+Consolidação!W29+Consolidação!Z29+Consolidação!AC29+Consolidação!AF29+Consolidação!AI29+Consolidação!AL29,Consolidação!$AL$4,IF(F26+M26+T26+AA26+AH26+AO26&lt;=Consolidação!H29+Consolidação!K29+Consolidação!N29+Consolidação!Q29+Consolidação!T29+Consolidação!W29+Consolidação!Z29+Consolidação!AC29+Consolidação!AF29+Consolidação!AI29+Consolidação!AL29+Consolidação!AO29,Consolidação!$AO$4,IF(F26+M26+T26+AA26+AH26+AO26&lt;=Consolidação!H29+Consolidação!K29+Consolidação!N29+Consolidação!Q29+Consolidação!T29+Consolidação!W29+Consolidação!Z29+Consolidação!AC29+Consolidação!AF29+Consolidação!AI29+Consolidação!AL29+Consolidação!AO29+Consolidação!AR29,Consolidação!$AR$4,IF(F26+M26+T26+AA26+AH26+AO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+M26+T26+AA26+AH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+T26+AA26+AH26+AO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/>
      </c>
      <c r="AS26" s="318" t="str">
        <f t="shared" si="30"/>
        <v/>
      </c>
      <c r="AT26" s="312"/>
      <c r="AU26" s="270"/>
      <c r="AV26" s="314"/>
      <c r="AW26" s="315"/>
      <c r="AX26" s="332"/>
      <c r="AY26" s="317" t="str">
        <f>IF(AV26=0,"",IF(F26+M26+T26+AA26+AH26+AO26+AV26&lt;=Consolidação!H29,Consolidação!$H$4,IF(F26+M26+T26+AA26+AH26+AO26+AV26&lt;=Consolidação!H29+Consolidação!K29,Consolidação!$K$4,IF(F26+M26+T26+AA26+AH26+AO26+AV26&lt;=Consolidação!H29+Consolidação!K29+Consolidação!N29,Consolidação!$N$4,IF(F26+M26+T26+AA26+AH26+AO26+AV26&lt;=Consolidação!H29+Consolidação!K29+Consolidação!N29+Consolidação!Q29,Consolidação!$Q$4,IF(F26+M26+T26+AA26+AH26+AO26+AV26&lt;=Consolidação!H29+Consolidação!K29+Consolidação!N29+Consolidação!Q29+Consolidação!T29,Consolidação!$T$4,IF(F26+M26+T26+AA26+AH26+AO26+AV26&lt;=Consolidação!H29+Consolidação!K29+Consolidação!N29+Consolidação!Q29+Consolidação!T29+Consolidação!W29,Consolidação!$W$4,IF(F26+M26+T26+AA26+AH26+AO26+AV26&lt;=Consolidação!H29+Consolidação!K29+Consolidação!N29+Consolidação!Q29+Consolidação!T29+Consolidação!W29+Consolidação!Z29,Consolidação!$Z$4,IF(F26+M26+T26+AA26+AH26+AO26+AV26&lt;=Consolidação!H29+Consolidação!K29+Consolidação!N29+Consolidação!Q29+Consolidação!T29+Consolidação!W29+Consolidação!Z29+Consolidação!AC29,Consolidação!$AC$4,IF(F26+M26+T26+AA26+AH26+AO26+AV26&lt;=Consolidação!H29+Consolidação!K29+Consolidação!N29+Consolidação!Q29+Consolidação!T29+Consolidação!W29+Consolidação!Z29+Consolidação!AC29+Consolidação!AF29,Consolidação!$AF$4,IF(F26+M26+T26+AA26+AH26+AO26+AV26&lt;=Consolidação!H29+Consolidação!K29+Consolidação!N29+Consolidação!Q29+Consolidação!T29+Consolidação!W29+Consolidação!Z29+Consolidação!AC29+Consolidação!AF29+Consolidação!AI29,Consolidação!$AI$4,IF(F26+M26+T26+AA26+AH26+AO26+AV26&lt;=Consolidação!H29+Consolidação!K29+Consolidação!N29+Consolidação!Q29+Consolidação!T29+Consolidação!W29+Consolidação!Z29+Consolidação!AC29+Consolidação!AF29+Consolidação!AI29+Consolidação!AL29,Consolidação!$AL$4,IF(F26+M26+T26+AA26+AH26+AO26+AV26&lt;=Consolidação!H29+Consolidação!K29+Consolidação!N29+Consolidação!Q29+Consolidação!T29+Consolidação!W29+Consolidação!Z29+Consolidação!AC29+Consolidação!AF29+Consolidação!AI29+Consolidação!AL29+Consolidação!AO29,Consolidação!$AO$4,IF(F26+M26+T26+AA26+AH26+AO26+AV26&lt;=Consolidação!H29+Consolidação!K29+Consolidação!N29+Consolidação!Q29+Consolidação!T29+Consolidação!W29+Consolidação!Z29+Consolidação!AC29+Consolidação!AF29+Consolidação!AI29+Consolidação!AL29+Consolidação!AO29+Consolidação!AR29,Consolidação!$AR$4,IF(F26+M26+T26+AA26+AH26+AO26+AV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+M26+T26+AA26+AH26+AO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+T26+AA26+AH26+AO26+AV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/>
      </c>
      <c r="AZ26" s="318" t="str">
        <f t="shared" si="31"/>
        <v/>
      </c>
      <c r="BA26" s="312"/>
      <c r="BB26" s="270"/>
      <c r="BC26" s="314"/>
      <c r="BD26" s="315"/>
      <c r="BE26" s="332"/>
      <c r="BF26" s="317" t="str">
        <f>IF(BC26=0,"",IF(F26+M26+T26+AA26+AH26+AO26+AV26+BC26&lt;=Consolidação!H29,Consolidação!$H$4,IF(F26+M26+T26+AA26+AH26+AO26+AV26+BC26&lt;=Consolidação!H29+Consolidação!K29,Consolidação!$K$4,IF(F26+M26+T26+AA26+AH26+AO26+AV26+BC26&lt;=Consolidação!H29+Consolidação!K29+Consolidação!N29,Consolidação!$N$4,IF(F26+M26+T26+AA26+AH26+AO26+AV26+BC26&lt;=Consolidação!H29+Consolidação!K29+Consolidação!N29+Consolidação!Q29,Consolidação!$Q$4,IF(F26+M26+T26+AA26+AH26+AO26+AV26+BC26&lt;=Consolidação!H29+Consolidação!K29+Consolidação!N29+Consolidação!Q29+Consolidação!T29,Consolidação!$T$4,IF(F26+M26+T26+AA26+AH26+AO26+AV26+BC26&lt;=Consolidação!H29+Consolidação!K29+Consolidação!N29+Consolidação!Q29+Consolidação!T29+Consolidação!W29,Consolidação!$W$4,IF(F26+M26+T26+AA26+AH26+AO26+AV26+BC26&lt;=Consolidação!H29+Consolidação!K29+Consolidação!N29+Consolidação!Q29+Consolidação!T29+Consolidação!W29+Consolidação!Z29,Consolidação!$Z$4,IF(F26+M26+T26+AA26+AH26+AO26+AV26+BC26&lt;=Consolidação!H29+Consolidação!K29+Consolidação!N29+Consolidação!Q29+Consolidação!T29+Consolidação!W29+Consolidação!Z29+Consolidação!AC29,Consolidação!$AC$4,IF(F26+M26+T26+AA26+AH26+AO26+AV26+BC26&lt;=Consolidação!H29+Consolidação!K29+Consolidação!N29+Consolidação!Q29+Consolidação!T29+Consolidação!W29+Consolidação!Z29+Consolidação!AC29+Consolidação!AF29,Consolidação!$AF$4,IF(F26+M26+T26+AA26+AH26+AO26+AV26+BC26&lt;=Consolidação!H29+Consolidação!K29+Consolidação!N29+Consolidação!Q29+Consolidação!T29+Consolidação!W29+Consolidação!Z29+Consolidação!AC29+Consolidação!AF29+Consolidação!AI29,Consolidação!$AI$4,IF(F26+M26+T26+AA26+AH26+AO26+AV26+BC26&lt;=Consolidação!H29+Consolidação!K29+Consolidação!N29+Consolidação!Q29+Consolidação!T29+Consolidação!W29+Consolidação!Z29+Consolidação!AC29+Consolidação!AF29+Consolidação!AI29+Consolidação!AL29,Consolidação!$AL$4,IF(F26+M26+T26+AA26+AH26+AO26+AV26+BC26&lt;=Consolidação!H29+Consolidação!K29+Consolidação!N29+Consolidação!Q29+Consolidação!T29+Consolidação!W29+Consolidação!Z29+Consolidação!AC29+Consolidação!AF29+Consolidação!AI29+Consolidação!AL29+Consolidação!AO29,Consolidação!$AO$4,IF(F26+M26+T26+AA26+AH26+AO26+AV26+BC26&lt;=Consolidação!H29+Consolidação!K29+Consolidação!N29+Consolidação!Q29+Consolidação!T29+Consolidação!W29+Consolidação!Z29+Consolidação!AC29+Consolidação!AF29+Consolidação!AI29+Consolidação!AL29+Consolidação!AO29+Consolidação!AR29,Consolidação!$AR$4,IF(F26+M26+T26+AA26+AH26+AO26+AV26+BC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+M26+T26+AA26+AH26+AO26+AV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+T26+AA26+AH26+AO26+AV26+BC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/>
      </c>
      <c r="BG26" s="318" t="str">
        <f t="shared" si="32"/>
        <v/>
      </c>
      <c r="BH26" s="312"/>
      <c r="BI26" s="270"/>
      <c r="BJ26" s="314"/>
      <c r="BK26" s="315"/>
      <c r="BL26" s="332"/>
      <c r="BM26" s="317" t="str">
        <f>IF(BJ26=0,"",IF(F26+M26+T26+AA26+AH26+AO26+AV26+BC26+BJ26&lt;=Consolidação!H29,Consolidação!$H$4,IF(F26+M26+T26+AA26+AH26+AO26+AV26+BC26+BJ26&lt;=Consolidação!H29+Consolidação!K29,Consolidação!$K$4,IF(F26+M26+T26+AA26+AH26+AO26+AV26+BC26+BJ26&lt;=Consolidação!H29+Consolidação!K29+Consolidação!N29,Consolidação!$N$4,IF(F26+M26+T26+AA26+AH26+AO26+AV26+BC26+BJ26&lt;=Consolidação!H29+Consolidação!K29+Consolidação!N29+Consolidação!Q29,Consolidação!$Q$4,IF(F26+M26+T26+AA26+AH26+AO26+AV26+BC26+BJ26&lt;=Consolidação!H29+Consolidação!K29+Consolidação!N29+Consolidação!Q29+Consolidação!T29,Consolidação!$T$4,IF(F26+M26+T26+AA26+AH26+AO26+AV26+BC26+BJ26&lt;=Consolidação!H29+Consolidação!K29+Consolidação!N29+Consolidação!Q29+Consolidação!T29+Consolidação!W29,Consolidação!$W$4,IF(F26+M26+T26+AA26+AH26+AO26+AV26+BC26+BJ26&lt;=Consolidação!H29+Consolidação!K29+Consolidação!N29+Consolidação!Q29+Consolidação!T29+Consolidação!W29+Consolidação!Z29,Consolidação!$Z$4,IF(F26+M26+T26+AA26+AH26+AO26+AV26+BC26+BJ26&lt;=Consolidação!H29+Consolidação!K29+Consolidação!N29+Consolidação!Q29+Consolidação!T29+Consolidação!W29+Consolidação!Z29+Consolidação!AC29,Consolidação!$AC$4,IF(F26+M26+T26+AA26+AH26+AO26+AV26+BC26+BJ26&lt;=Consolidação!H29+Consolidação!K29+Consolidação!N29+Consolidação!Q29+Consolidação!T29+Consolidação!W29+Consolidação!Z29+Consolidação!AC29+Consolidação!AF29,Consolidação!$AF$4,IF(F26+M26+T26+AA26+AH26+AO26+AV26+BC26+BJ26&lt;=Consolidação!H29+Consolidação!K29+Consolidação!N29+Consolidação!Q29+Consolidação!T29+Consolidação!W29+Consolidação!Z29+Consolidação!AC29+Consolidação!AF29+Consolidação!AI29,Consolidação!$AI$4,IF(F26+M26+T26+AA26+AH26+AO26+AV26+BC26+BJ26&lt;=Consolidação!H29+Consolidação!K29+Consolidação!N29+Consolidação!Q29+Consolidação!T29+Consolidação!W29+Consolidação!Z29+Consolidação!AC29+Consolidação!AF29+Consolidação!AI29+Consolidação!AL29,Consolidação!$AL$4,IF(F26+M26+T26+AA26+AH26+AO26+AV26+BC26+BJ26&lt;=Consolidação!H29+Consolidação!K29+Consolidação!N29+Consolidação!Q29+Consolidação!T29+Consolidação!W29+Consolidação!Z29+Consolidação!AC29+Consolidação!AF29+Consolidação!AI29+Consolidação!AL29+Consolidação!AO29,Consolidação!$AO$4,IF(F26+M26+T26+AA26+AH26+AO26+AV26+BC26+BJ26&lt;=Consolidação!H29+Consolidação!K29+Consolidação!N29+Consolidação!Q29+Consolidação!T29+Consolidação!W29+Consolidação!Z29+Consolidação!AC29+Consolidação!AF29+Consolidação!AI29+Consolidação!AL29+Consolidação!AO29+Consolidação!AR29,Consolidação!$AR$4,IF(F26+M26+T26+AA26+AH26+AO26+AV26+BC26+BJ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+M26+T26+AA26+AH26+AO26+AV26+BC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+T26+AA26+AH26+AO26+AV26+BC26+BJ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/>
      </c>
      <c r="BN26" s="318" t="str">
        <f t="shared" si="33"/>
        <v/>
      </c>
      <c r="BO26" s="312"/>
      <c r="BP26" s="270"/>
      <c r="BQ26" s="314"/>
      <c r="BR26" s="315"/>
      <c r="BS26" s="332"/>
      <c r="BT26" s="317" t="str">
        <f>IF(BQ26=0,"",IF(F26+M26+T26+AA26+AH26+AO26+AV26+BC26+BJ26+BQ26&lt;=Consolidação!H29,Consolidação!$H$4,IF(F26+M26+T26+AA26+AH26+AO26+AV26+BC26+BJ26+BQ26&lt;=Consolidação!H29+Consolidação!K29,Consolidação!$K$4,IF(F26+M26+T26+AA26+AH26+AO26+AV26+BC26+BJ26+BQ26&lt;=Consolidação!H29+Consolidação!K29+Consolidação!N29,Consolidação!$N$4,IF(F26+M26+T26+AA26+AH26+AO26+AV26+BC26+BJ26+BQ26&lt;=Consolidação!H29+Consolidação!K29+Consolidação!N29+Consolidação!Q29,Consolidação!$Q$4,IF(F26+M26+T26+AA26+AH26+AO26+AV26+BC26+BJ26+BQ26&lt;=Consolidação!H29+Consolidação!K29+Consolidação!N29+Consolidação!Q29+Consolidação!T29,Consolidação!$T$4,IF(F26+M26+T26+AA26+AH26+AO26+AV26+BC26+BJ26+BQ26&lt;=Consolidação!H29+Consolidação!K29+Consolidação!N29+Consolidação!Q29+Consolidação!T29+Consolidação!W29,Consolidação!$W$4,IF(F26+M26+T26+AA26+AH26+AO26+AV26+BC26+BJ26+BQ26&lt;=Consolidação!H29+Consolidação!K29+Consolidação!N29+Consolidação!Q29+Consolidação!T29+Consolidação!W29+Consolidação!Z29,Consolidação!$Z$4,IF(F26+M26+T26+AA26+AH26+AO26+AV26+BC26+BJ26+BQ26&lt;=Consolidação!H29+Consolidação!K29+Consolidação!N29+Consolidação!Q29+Consolidação!T29+Consolidação!W29+Consolidação!Z29+Consolidação!AC29,Consolidação!$AC$4,IF(F26+M26+T26+AA26+AH26+AO26+AV26+BC26+BJ26+BQ26&lt;=Consolidação!H29+Consolidação!K29+Consolidação!N29+Consolidação!Q29+Consolidação!T29+Consolidação!W29+Consolidação!Z29+Consolidação!AC29+Consolidação!AF29,Consolidação!$AF$4,IF(F26+M26+T26+AA26+AH26+AO26+AV26+BC26+BJ26+BQ26&lt;=Consolidação!H29+Consolidação!K29+Consolidação!N29+Consolidação!Q29+Consolidação!T29+Consolidação!W29+Consolidação!Z29+Consolidação!AC29+Consolidação!AF29+Consolidação!AI29,Consolidação!$AI$4,IF(F26+M26+T26+AA26+AH26+AO26+AV26+BC26+BJ26+BQ26&lt;=Consolidação!H29+Consolidação!K29+Consolidação!N29+Consolidação!Q29+Consolidação!T29+Consolidação!W29+Consolidação!Z29+Consolidação!AC29+Consolidação!AF29+Consolidação!AI29+Consolidação!AL29,Consolidação!$AL$4,IF(F26+M26+T26+AA26+AH26+AO26+AV26+BC26+BJ26+BQ26&lt;=Consolidação!H29+Consolidação!K29+Consolidação!N29+Consolidação!Q29+Consolidação!T29+Consolidação!W29+Consolidação!Z29+Consolidação!AC29+Consolidação!AF29+Consolidação!AI29+Consolidação!AL29+Consolidação!AO29,Consolidação!$AO$4,IF(F26+M26+T26+AA26+AH26+AO26+AV26+BC26+BJ26+BQ26&lt;=Consolidação!H29+Consolidação!K29+Consolidação!N29+Consolidação!Q29+Consolidação!T29+Consolidação!W29+Consolidação!Z29+Consolidação!AC29+Consolidação!AF29+Consolidação!AI29+Consolidação!AL29+Consolidação!AO29+Consolidação!AR29,Consolidação!$AR$4,IF(F26+M26+T26+AA26+AH26+AO26+AV26+BC26+BJ26+BQ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+M26+T26+AA26+AH26+AO26+AV26+BC26+BJ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+T26+AA26+AH26+AO26+AV26+BC26+BJ26+BQ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/>
      </c>
      <c r="BU26" s="318" t="str">
        <f t="shared" si="34"/>
        <v/>
      </c>
      <c r="BV26" s="312"/>
      <c r="BW26" s="270"/>
      <c r="BX26" s="314"/>
      <c r="BY26" s="315"/>
      <c r="BZ26" s="332"/>
      <c r="CA26" s="317" t="str">
        <f>IF(BX26=0,"",IF(F26+M26+T26+AA26+AH26+AO26+AV26+BC26+BJ26+BQ26+BX26&lt;=Consolidação!H29,Consolidação!$H$4,IF(F26+M26+T26+AA26+AH26+AO26+AV26+BC26+BJ26+BQ26+BX26&lt;=Consolidação!H29+Consolidação!K29,Consolidação!$K$4,IF(F26+M26+T26+AA26+AH26+AO26+AV26+BC26+BJ26+BQ26+BX26&lt;=Consolidação!H29+Consolidação!K29+Consolidação!N29,Consolidação!$N$4,IF(F26+M26+T26+AA26+AH26+AO26+AV26+BC26+BJ26+BQ26+BX26&lt;=Consolidação!H29+Consolidação!K29+Consolidação!N29+Consolidação!Q29,Consolidação!$Q$4,IF(F26+M26+T26+AA26+AH26+AO26+AV26+BC26+BJ26+BQ26+BX26&lt;=Consolidação!H29+Consolidação!K29+Consolidação!N29+Consolidação!Q29+Consolidação!T29,Consolidação!$T$4,IF(F26+M26+T26+AA26+AH26+AO26+AV26+BC26+BJ26+BQ26+BX26&lt;=Consolidação!H29+Consolidação!K29+Consolidação!N29+Consolidação!Q29+Consolidação!T29+Consolidação!W29,Consolidação!$W$4,IF(F26+M26+T26+AA26+AH26+AO26+AV26+BC26+BJ26+BQ26+BX26&lt;=Consolidação!H29+Consolidação!K29+Consolidação!N29+Consolidação!Q29+Consolidação!T29+Consolidação!W29+Consolidação!Z29,Consolidação!$Z$4,IF(F26+M26+T26+AA26+AH26+AO26+AV26+BC26+BJ26+BQ26+BX26&lt;=Consolidação!H29+Consolidação!K29+Consolidação!N29+Consolidação!Q29+Consolidação!T29+Consolidação!W29+Consolidação!Z29+Consolidação!AC29,Consolidação!$AC$4,IF(F26+M26+T26+AA26+AH26+AO26+AV26+BC26+BJ26+BQ26+BX26&lt;=Consolidação!H29+Consolidação!K29+Consolidação!N29+Consolidação!Q29+Consolidação!T29+Consolidação!W29+Consolidação!Z29+Consolidação!AC29+Consolidação!AF29,Consolidação!$AF$4,IF(F26+M26+T26+AA26+AH26+AO26+AV26+BC26+BJ26+BQ26+BX26&lt;=Consolidação!H29+Consolidação!K29+Consolidação!N29+Consolidação!Q29+Consolidação!T29+Consolidação!W29+Consolidação!Z29+Consolidação!AC29+Consolidação!AF29+Consolidação!AI29,Consolidação!$AI$4,IF(F26+M26+T26+AA26+AH26+AO26+AV26+BC26+BJ26+BQ26+BX26&lt;=Consolidação!H29+Consolidação!K29+Consolidação!N29+Consolidação!Q29+Consolidação!T29+Consolidação!W29+Consolidação!Z29+Consolidação!AC29+Consolidação!AF29+Consolidação!AI29+Consolidação!AL29,Consolidação!$AL$4,IF(F26+M26+T26+AA26+AH26+AO26+AV26+BC26+BJ26+BQ26+BX26&lt;=Consolidação!H29+Consolidação!K29+Consolidação!N29+Consolidação!Q29+Consolidação!T29+Consolidação!W29+Consolidação!Z29+Consolidação!AC29+Consolidação!AF29+Consolidação!AI29+Consolidação!AL29+Consolidação!AO29,Consolidação!$AO$4,IF(F26+M26+T26+AA26+AH26+AO26+AV26+BC26+BJ26+BQ26+BX26&lt;=Consolidação!H29+Consolidação!K29+Consolidação!N29+Consolidação!Q29+Consolidação!T29+Consolidação!W29+Consolidação!Z29+Consolidação!AC29+Consolidação!AF29+Consolidação!AI29+Consolidação!AL29+Consolidação!AO29+Consolidação!AR29,Consolidação!$AR$4,IF(F26+M26+T26+AA26+AH26+AO26+AV26+BC26+BJ26+BQ26+BX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+M26+T26+AA26+AH26+AO26+AV26+BC26+BJ26+BQ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+T26+AA26+AH26+AO26+AV26+BC26+BJ26+BQ26+BX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/>
      </c>
      <c r="CB26" s="318" t="str">
        <f t="shared" si="35"/>
        <v/>
      </c>
      <c r="CC26" s="312"/>
      <c r="CD26" s="270"/>
      <c r="CE26" s="314"/>
      <c r="CF26" s="315"/>
      <c r="CG26" s="332"/>
      <c r="CH26" s="317" t="str">
        <f>IF(CE26=0,"",IF(F26+M26+T26+AA26+AH26+AO26+AV26+BC26+BJ26+BQ26+BX26+CE26&lt;=Consolidação!H29,Consolidação!$H$4,IF(F26+M26+T26+AA26+AH26+AO26+AV26+BC26+BJ26+BQ26+BX26+CE26&lt;=Consolidação!H29+Consolidação!K29,Consolidação!$K$4,IF(F26+M26+T26+AA26+AH26+AO26+AV26+BC26+BJ26+BQ26+BX26+CE26&lt;=Consolidação!H29+Consolidação!K29+Consolidação!N29,Consolidação!$N$4,IF(F26+M26+T26+AA26+AH26+AO26+AV26+BC26+BJ26+BQ26+BX26+CE26&lt;=Consolidação!H29+Consolidação!K29+Consolidação!N29+Consolidação!Q29,Consolidação!$Q$4,IF(F26+M26+T26+AA26+AH26+AO26+AV26+BC26+BJ26+BQ26+BX26+CE26&lt;=Consolidação!H29+Consolidação!K29+Consolidação!N29+Consolidação!Q29+Consolidação!T29,Consolidação!$T$4,IF(F26+M26+T26+AA26+AH26+AO26+AV26+BC26+BJ26+BQ26+BX26+CE26&lt;=Consolidação!H29+Consolidação!K29+Consolidação!N29+Consolidação!Q29+Consolidação!T29+Consolidação!W29,Consolidação!$W$4,IF(F26+M26+T26+AA26+AH26+AO26+AV26+BC26+BJ26+BQ26+BX26+CE26&lt;=Consolidação!H29+Consolidação!K29+Consolidação!N29+Consolidação!Q29+Consolidação!T29+Consolidação!W29+Consolidação!Z29,Consolidação!$Z$4,IF(F26+M26+T26+AA26+AH26+AO26+AV26+BC26+BJ26+BQ26+BX26+CE26&lt;=Consolidação!H29+Consolidação!K29+Consolidação!N29+Consolidação!Q29+Consolidação!T29+Consolidação!W29+Consolidação!Z29+Consolidação!AC29,Consolidação!$AC$4,IF(F26+M26+T26+AA26+AH26+AO26+AV26+BC26+BJ26+BQ26+BX26+CE26&lt;=Consolidação!H29+Consolidação!K29+Consolidação!N29+Consolidação!Q29+Consolidação!T29+Consolidação!W29+Consolidação!Z29+Consolidação!AC29+Consolidação!AF29,Consolidação!$AF$4,IF(F26+M26+T26+AA26+AH26+AO26+AV26+BC26+BJ26+BQ26+BX26+CE26&lt;=Consolidação!H29+Consolidação!K29+Consolidação!N29+Consolidação!Q29+Consolidação!T29+Consolidação!W29+Consolidação!Z29+Consolidação!AC29+Consolidação!AF29+Consolidação!AI29,Consolidação!$AI$4,IF(F26+M26+T26+AA26+AH26+AO26+AV26+BC26+BJ26+BQ26+BX26+CE26&lt;=Consolidação!H29+Consolidação!K29+Consolidação!N29+Consolidação!Q29+Consolidação!T29+Consolidação!W29+Consolidação!Z29+Consolidação!AC29+Consolidação!AF29+Consolidação!AI29+Consolidação!AL29,Consolidação!$AL$4,IF(F26+M26+T26+AA26+AH26+AO26+AV26+BC26+BJ26+BQ26+BX26+CE26&lt;=Consolidação!H29+Consolidação!K29+Consolidação!N29+Consolidação!Q29+Consolidação!T29+Consolidação!W29+Consolidação!Z29+Consolidação!AC29+Consolidação!AF29+Consolidação!AI29+Consolidação!AL29+Consolidação!AO29,Consolidação!$AO$4,IF(F26+M26+T26+AA26+AH26+AO26+AV26+BC26+BJ26+BQ26+BX26+CE26&lt;=Consolidação!H29+Consolidação!K29+Consolidação!N29+Consolidação!Q29+Consolidação!T29+Consolidação!W29+Consolidação!Z29+Consolidação!AC29+Consolidação!AF29+Consolidação!AI29+Consolidação!AL29+Consolidação!AO29+Consolidação!AR29,Consolidação!$AR$4,IF(F26+M26+T26+AA26+AH26+AO26+AV26+BC26+BJ26+BQ26+BX26+CE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+M26+T26+AA26+AH26+AO26+AV26+BC26+BJ26+BQ26+BX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+T26+AA26+AH26+AO26+AV26+BC26+BJ26+BQ26+BX26+CE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/>
      </c>
      <c r="CI26" s="318" t="str">
        <f t="shared" si="36"/>
        <v/>
      </c>
      <c r="CJ26" s="312"/>
      <c r="CK26" s="270"/>
      <c r="CL26" s="314"/>
      <c r="CM26" s="315"/>
      <c r="CN26" s="332"/>
      <c r="CO26" s="317" t="str">
        <f>IF(CL26=0,"",IF(F26+M26+T26+AA26+AH26+AO26+AV26+BC26+BJ26+BQ26+BX26+CE26+CL26&lt;=Consolidação!H29,Consolidação!$H$4,IF(F26+M26+T26+AA26+AH26+AO26+AV26+BC26+BJ26+BQ26+BX26+CE26+CL26&lt;=Consolidação!H29+Consolidação!K29,Consolidação!$K$4,IF(F26+M26+T26+AA26+AH26+AO26+AV26+BC26+BJ26+BQ26+BX26+CE26+CL26&lt;=Consolidação!H29+Consolidação!K29+Consolidação!N29,Consolidação!$N$4,IF(F26+M26+T26+AA26+AH26+AO26+AV26+BC26+BJ26+BQ26+BX26+CE26+CL26&lt;=Consolidação!H29+Consolidação!K29+Consolidação!N29+Consolidação!Q29,Consolidação!$Q$4,IF(F26+M26+T26+AA26+AH26+AO26+AV26+BC26+BJ26+BQ26+BX26+CE26+CL26&lt;=Consolidação!H29+Consolidação!K29+Consolidação!N29+Consolidação!Q29+Consolidação!T29,Consolidação!$T$4,IF(F26+M26+T26+AA26+AH26+AO26+AV26+BC26+BJ26+BQ26+BX26+CE26+CL26&lt;=Consolidação!H29+Consolidação!K29+Consolidação!N29+Consolidação!Q29+Consolidação!T29+Consolidação!W29,Consolidação!$W$4,IF(F26+M26+T26+AA26+AH26+AO26+AV26+BC26+BJ26+BQ26+BX26+CE26+CL26&lt;=Consolidação!H29+Consolidação!K29+Consolidação!N29+Consolidação!Q29+Consolidação!T29+Consolidação!W29+Consolidação!Z29,Consolidação!$Z$4,IF(F26+M26+T26+AA26+AH26+AO26+AV26+BC26+BJ26+BQ26+BX26+CE26+CL26&lt;=Consolidação!H29+Consolidação!K29+Consolidação!N29+Consolidação!Q29+Consolidação!T29+Consolidação!W29+Consolidação!Z29+Consolidação!AC29,Consolidação!$AC$4,IF(F26+M26+T26+AA26+AH26+AO26+AV26+BC26+BJ26+BQ26+BX26+CE26+CL26&lt;=Consolidação!H29+Consolidação!K29+Consolidação!N29+Consolidação!Q29+Consolidação!T29+Consolidação!W29+Consolidação!Z29+Consolidação!AC29+Consolidação!AF29,Consolidação!$AF$4,IF(F26+M26+T26+AA26+AH26+AO26+AV26+BC26+BJ26+BQ26+BX26+CE26+CL26&lt;=Consolidação!H29+Consolidação!K29+Consolidação!N29+Consolidação!Q29+Consolidação!T29+Consolidação!W29+Consolidação!Z29+Consolidação!AC29+Consolidação!AF29+Consolidação!AI29,Consolidação!$AI$4,IF(F26+M26+T26+AA26+AH26+AO26+AV26+BC26+BJ26+BQ26+BX26+CE26+CL26&lt;=Consolidação!H29+Consolidação!K29+Consolidação!N29+Consolidação!Q29+Consolidação!T29+Consolidação!W29+Consolidação!Z29+Consolidação!AC29+Consolidação!AF29+Consolidação!AI29+Consolidação!AL29,Consolidação!$AL$4,IF(F26+M26+T26+AA26+AH26+AO26+AV26+BC26+BJ26+BQ26+BX26+CE26+CL26&lt;=Consolidação!H29+Consolidação!K29+Consolidação!N29+Consolidação!Q29+Consolidação!T29+Consolidação!W29+Consolidação!Z29+Consolidação!AC29+Consolidação!AF29+Consolidação!AI29+Consolidação!AL29+Consolidação!AO29,Consolidação!$AO$4,IF(F26+M26+T26+AA26+AH26+AO26+AV26+BC26+BJ26+BQ26+BX26+CE26+CL26&lt;=Consolidação!H29+Consolidação!K29+Consolidação!N29+Consolidação!Q29+Consolidação!T29+Consolidação!W29+Consolidação!Z29+Consolidação!AC29+Consolidação!AF29+Consolidação!AI29+Consolidação!AL29+Consolidação!AO29+Consolidação!AR29,Consolidação!$AR$4,IF(F26+M26+T26+AA26+AH26+AO26+AV26+BC26+BJ26+BQ26+BX26+CE26+CL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+M26+T26+AA26+AH26+AO26+AV26+BC26+BJ26+BQ26+BX26+CE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+T26+AA26+AH26+AO26+AV26+BC26+BJ26+BQ26+BX26+CE26+CL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/>
      </c>
      <c r="CP26" s="318" t="str">
        <f t="shared" si="37"/>
        <v/>
      </c>
      <c r="CQ26" s="312"/>
      <c r="CR26" s="270"/>
      <c r="CS26" s="314"/>
      <c r="CT26" s="315"/>
      <c r="CU26" s="332"/>
      <c r="CV26" s="317" t="str">
        <f>IF(CS26=0,"",IF(F26+M26+T26+AA26+AH26+AO26+AV26+BC26+BJ26+BQ26+BX26+CE26+CL26+CS26&lt;=Consolidação!H29,Consolidação!$H$4,IF(F26+M26+T26+AA26+AH26+AO26+AV26+BC26+BJ26+BQ26+BX26+CE26+CL26+CS26&lt;=Consolidação!H29+Consolidação!K29,Consolidação!$K$4,IF(F26+M26+T26+AA26+AH26+AO26+AV26+BC26+BJ26+BQ26+BX26+CE26+CL26+CS26&lt;=Consolidação!H29+Consolidação!K29+Consolidação!N29,Consolidação!$N$4,IF(F26+M26+T26+AA26+AH26+AO26+AV26+BC26+BJ26+BQ26+BX26+CE26+CL26+CS26&lt;=Consolidação!H29+Consolidação!K29+Consolidação!N29+Consolidação!Q29,Consolidação!$Q$4,IF(F26+M26+T26+AA26+AH26+AO26+AV26+BC26+BJ26+BQ26+BX26+CE26+CL26+CS26&lt;=Consolidação!H29+Consolidação!K29+Consolidação!N29+Consolidação!Q29+Consolidação!T29,Consolidação!$T$4,IF(F26+M26+T26+AA26+AH26+AO26+AV26+BC26+BJ26+BQ26+BX26+CE26+CL26+CS26&lt;=Consolidação!H29+Consolidação!K29+Consolidação!N29+Consolidação!Q29+Consolidação!T29+Consolidação!W29,Consolidação!$W$4,IF(F26+M26+T26+AA26+AH26+AO26+AV26+BC26+BJ26+BQ26+BX26+CE26+CL26+CS26&lt;=Consolidação!H29+Consolidação!K29+Consolidação!N29+Consolidação!Q29+Consolidação!T29+Consolidação!W29+Consolidação!Z29,Consolidação!$Z$4,IF(F26+M26+T26+AA26+AH26+AO26+AV26+BC26+BJ26+BQ26+BX26+CE26+CL26+CS26&lt;=Consolidação!H29+Consolidação!K29+Consolidação!N29+Consolidação!Q29+Consolidação!T29+Consolidação!W29+Consolidação!Z29+Consolidação!AC29,Consolidação!$AC$4,IF(F26+M26+T26+AA26+AH26+AO26+AV26+BC26+BJ26+BQ26+BX26+CE26+CL26+CS26&lt;=Consolidação!H29+Consolidação!K29+Consolidação!N29+Consolidação!Q29+Consolidação!T29+Consolidação!W29+Consolidação!Z29+Consolidação!AC29+Consolidação!AF29,Consolidação!$AF$4,IF(F26+M26+T26+AA26+AH26+AO26+AV26+BC26+BJ26+BQ26+BX26+CE26+CL26+CS26&lt;=Consolidação!H29+Consolidação!K29+Consolidação!N29+Consolidação!Q29+Consolidação!T29+Consolidação!W29+Consolidação!Z29+Consolidação!AC29+Consolidação!AF29+Consolidação!AI29,Consolidação!$AI$4,IF(F26+M26+T26+AA26+AH26+AO26+AV26+BC26+BJ26+BQ26+BX26+CE26+CL26+CS26&lt;=Consolidação!H29+Consolidação!K29+Consolidação!N29+Consolidação!Q29+Consolidação!T29+Consolidação!W29+Consolidação!Z29+Consolidação!AC29+Consolidação!AF29+Consolidação!AI29+Consolidação!AL29,Consolidação!$AL$4,IF(F26+M26+T26+AA26+AH26+AO26+AV26+BC26+BJ26+BQ26+BX26+CE26+CL26+CS26&lt;=Consolidação!H29+Consolidação!K29+Consolidação!N29+Consolidação!Q29+Consolidação!T29+Consolidação!W29+Consolidação!Z29+Consolidação!AC29+Consolidação!AF29+Consolidação!AI29+Consolidação!AL29+Consolidação!AO29,Consolidação!$AO$4,IF(F26+M26+T26+AA26+AH26+AO26+AV26+BC26+BJ26+BQ26+BX26+CE26+CL26+CS26&lt;=Consolidação!H29+Consolidação!K29+Consolidação!N29+Consolidação!Q29+Consolidação!T29+Consolidação!W29+Consolidação!Z29+Consolidação!AC29+Consolidação!AF29+Consolidação!AI29+Consolidação!AL29+Consolidação!AO29+Consolidação!AR29,Consolidação!$AR$4,IF(F26+M26+T26+AA26+AH26+AO26+AV26+BC26+BJ26+BQ26+BX26+CE26+CL26+CS26&lt;=Consolidação!H29+Consolidação!K29+Consolidação!N29+Consolidação!Q29+Consolidação!T29+Consolidação!W29+Consolidação!Z29+Consolidação!AC29+Consolidação!AF29+Consolidação!AI29+Consolidação!AL29+Consolidação!AO29+Consolidação!AR29+Consolidação!AU29,Consolidação!$AU$4,IF(AND((Consolidação!H29+Consolidação!K29+Consolidação!N29+Consolidação!Q29+Consolidação!T29+Consolidação!W29+Consolidação!Z29+Consolidação!AC29+Consolidação!AF29+Consolidação!AI29+Consolidação!AL29+Consolidação!AO29+Consolidação!AR29+Consolidação!AU29)&gt;0,F26+M26+T26+AA26+AH26+AO26+AV26+BC26+BJ26+BQ26+BX26+CE26+CL26&lt;Consolidação!H29+Consolidação!K29+Consolidação!N29+Consolidação!Q29+Consolidação!T29+Consolidação!W29+Consolidação!Z29+Consolidação!AC29+Consolidação!AF29+Consolidação!AI29+Consolidação!AL29+Consolidação!AO29+Consolidação!AR29+Consolidação!AU29,F26+M26+T26+AA26+AH26+AO26+AV26+BC26+BJ26+BQ26+BX26+CE26+CL26+CS26&gt;Consolidação!H29+Consolidação!K29+Consolidação!N29+Consolidação!Q29+Consolidação!T29+Consolidação!W29+Consolidação!Z29+Consolidação!AC29+Consolidação!AF29+Consolidação!AI29+Consolidação!AL29+Consolidação!AO29+Consolidação!AR29+Consolidação!AU29),"CONSUMO PARCIAL","SEM PREVISÃO"))))))))))))))))</f>
        <v/>
      </c>
      <c r="CW26" s="318" t="str">
        <f t="shared" si="38"/>
        <v/>
      </c>
      <c r="CX26" s="270"/>
      <c r="CY26" s="314"/>
      <c r="CZ26" s="315"/>
      <c r="DA26" s="332"/>
      <c r="DB26" s="317" t="str">
        <f>IF(CY26=0,"",IF(L26+S26+Z26+AG26+AN26+AU26+BB26+BI26+BP26+BW26+CD26+CK26+CR26+CY26&lt;=Consolidação!N29,Consolidação!$H$4,IF(L26+S26+Z26+AG26+AN26+AU26+BB26+BI26+BP26+BW26+CD26+CK26+CR26+CY26&lt;=Consolidação!N29+Consolidação!Q29,Consolidação!$K$4,IF(L26+S26+Z26+AG26+AN26+AU26+BB26+BI26+BP26+BW26+CD26+CK26+CR26+CY26&lt;=Consolidação!N29+Consolidação!Q29+Consolidação!T29,Consolidação!$N$4,IF(L26+S26+Z26+AG26+AN26+AU26+BB26+BI26+BP26+BW26+CD26+CK26+CR26+CY26&lt;=Consolidação!N29+Consolidação!Q29+Consolidação!T29+Consolidação!W29,Consolidação!$Q$4,IF(L26+S26+Z26+AG26+AN26+AU26+BB26+BI26+BP26+BW26+CD26+CK26+CR26+CY26&lt;=Consolidação!N29+Consolidação!Q29+Consolidação!T29+Consolidação!W29+Consolidação!Z29,Consolidação!$T$4,IF(L26+S26+Z26+AG26+AN26+AU26+BB26+BI26+BP26+BW26+CD26+CK26+CR26+CY26&lt;=Consolidação!N29+Consolidação!Q29+Consolidação!T29+Consolidação!W29+Consolidação!Z29+Consolidação!AC29,Consolidação!$W$4,IF(L26+S26+Z26+AG26+AN26+AU26+BB26+BI26+BP26+BW26+CD26+CK26+CR26+CY26&lt;=Consolidação!N29+Consolidação!Q29+Consolidação!T29+Consolidação!W29+Consolidação!Z29+Consolidação!AC29+Consolidação!AF29,Consolidação!$Z$4,IF(L26+S26+Z26+AG26+AN26+AU26+BB26+BI26+BP26+BW26+CD26+CK26+CR26+CY26&lt;=Consolidação!N29+Consolidação!Q29+Consolidação!T29+Consolidação!W29+Consolidação!Z29+Consolidação!AC29+Consolidação!AF29+Consolidação!AI29,Consolidação!$AC$4,IF(L26+S26+Z26+AG26+AN26+AU26+BB26+BI26+BP26+BW26+CD26+CK26+CR26+CY26&lt;=Consolidação!N29+Consolidação!Q29+Consolidação!T29+Consolidação!W29+Consolidação!Z29+Consolidação!AC29+Consolidação!AF29+Consolidação!AI29+Consolidação!AL29,Consolidação!$AF$4,IF(L26+S26+Z26+AG26+AN26+AU26+BB26+BI26+BP26+BW26+CD26+CK26+CR26+CY26&lt;=Consolidação!N29+Consolidação!Q29+Consolidação!T29+Consolidação!W29+Consolidação!Z29+Consolidação!AC29+Consolidação!AF29+Consolidação!AI29+Consolidação!AL29+Consolidação!AO29,Consolidação!$AI$4,IF(L26+S26+Z26+AG26+AN26+AU26+BB26+BI26+BP26+BW26+CD26+CK26+CR26+CY26&lt;=Consolidação!N29+Consolidação!Q29+Consolidação!T29+Consolidação!W29+Consolidação!Z29+Consolidação!AC29+Consolidação!AF29+Consolidação!AI29+Consolidação!AL29+Consolidação!AO29+Consolidação!AR29,Consolidação!$AL$4,IF(L26+S26+Z26+AG26+AN26+AU26+BB26+BI26+BP26+BW26+CD26+CK26+CR26+CY26&lt;=Consolidação!N29+Consolidação!Q29+Consolidação!T29+Consolidação!W29+Consolidação!Z29+Consolidação!AC29+Consolidação!AF29+Consolidação!AI29+Consolidação!AL29+Consolidação!AO29+Consolidação!AR29+Consolidação!AU29,Consolidação!$AO$4,IF(L26+S26+Z26+AG26+AN26+AU26+BB26+BI26+BP26+BW26+CD26+CK26+CR26+CY26&lt;=Consolidação!N29+Consolidação!Q29+Consolidação!T29+Consolidação!W29+Consolidação!Z29+Consolidação!AC29+Consolidação!AF29+Consolidação!AI29+Consolidação!AL29+Consolidação!AO29+Consolidação!AR29+Consolidação!AU29+Consolidação!AX29,Consolidação!$AR$4,IF(L26+S26+Z26+AG26+AN26+AU26+BB26+BI26+BP26+BW26+CD26+CK26+CR26+CY26&lt;=Consolidação!N29+Consolidação!Q29+Consolidação!T29+Consolidação!W29+Consolidação!Z29+Consolidação!AC29+Consolidação!AF29+Consolidação!AI29+Consolidação!AL29+Consolidação!AO29+Consolidação!AR29+Consolidação!AU29+Consolidação!AX29+Consolidação!#REF!,Consolidação!$AU$4,IF(AND((Consolidação!N29+Consolidação!Q29+Consolidação!T29+Consolidação!W29+Consolidação!Z29+Consolidação!AC29+Consolidação!AF29+Consolidação!AI29+Consolidação!AL29+Consolidação!AO29+Consolidação!AR29+Consolidação!AU29+Consolidação!AX29+Consolidação!#REF!)&gt;0,L26+S26+Z26+AG26+AN26+AU26+BB26+BI26+BP26+BW26+CD26+CK26+CR26&lt;Consolidação!N29+Consolidação!Q29+Consolidação!T29+Consolidação!W29+Consolidação!Z29+Consolidação!AC29+Consolidação!AF29+Consolidação!AI29+Consolidação!AL29+Consolidação!AO29+Consolidação!AR29+Consolidação!AU29+Consolidação!AX29+Consolidação!#REF!,L26+S26+Z26+AG26+AN26+AU26+BB26+BI26+BP26+BW26+CD26+CK26+CR26+CY26&gt;Consolidação!N29+Consolidação!Q29+Consolidação!T29+Consolidação!W29+Consolidação!Z29+Consolidação!AC29+Consolidação!AF29+Consolidação!AI29+Consolidação!AL29+Consolidação!AO29+Consolidação!AR29+Consolidação!AU29+Consolidação!AX29+Consolidação!#REF!),"CONSUMO PARCIAL","SEM PREVISÃO"))))))))))))))))</f>
        <v/>
      </c>
      <c r="DC26" s="318" t="str">
        <f t="shared" si="50"/>
        <v/>
      </c>
      <c r="DD26" s="270"/>
      <c r="DE26" s="314"/>
      <c r="DF26" s="315"/>
      <c r="DG26" s="332"/>
      <c r="DH26" s="317" t="str">
        <f>IF(DE26=0,"",IF(R26+Y26+AF26+AM26+AT26+BA26+BH26+BO26+BV26+CC26+CJ26+CQ26+CX26+DE26&lt;=Consolidação!T29,Consolidação!$H$4,IF(R26+Y26+AF26+AM26+AT26+BA26+BH26+BO26+BV26+CC26+CJ26+CQ26+CX26+DE26&lt;=Consolidação!T29+Consolidação!W29,Consolidação!$K$4,IF(R26+Y26+AF26+AM26+AT26+BA26+BH26+BO26+BV26+CC26+CJ26+CQ26+CX26+DE26&lt;=Consolidação!T29+Consolidação!W29+Consolidação!Z29,Consolidação!$N$4,IF(R26+Y26+AF26+AM26+AT26+BA26+BH26+BO26+BV26+CC26+CJ26+CQ26+CX26+DE26&lt;=Consolidação!T29+Consolidação!W29+Consolidação!Z29+Consolidação!AC29,Consolidação!$Q$4,IF(R26+Y26+AF26+AM26+AT26+BA26+BH26+BO26+BV26+CC26+CJ26+CQ26+CX26+DE26&lt;=Consolidação!T29+Consolidação!W29+Consolidação!Z29+Consolidação!AC29+Consolidação!AF29,Consolidação!$T$4,IF(R26+Y26+AF26+AM26+AT26+BA26+BH26+BO26+BV26+CC26+CJ26+CQ26+CX26+DE26&lt;=Consolidação!T29+Consolidação!W29+Consolidação!Z29+Consolidação!AC29+Consolidação!AF29+Consolidação!AI29,Consolidação!$W$4,IF(R26+Y26+AF26+AM26+AT26+BA26+BH26+BO26+BV26+CC26+CJ26+CQ26+CX26+DE26&lt;=Consolidação!T29+Consolidação!W29+Consolidação!Z29+Consolidação!AC29+Consolidação!AF29+Consolidação!AI29+Consolidação!AL29,Consolidação!$Z$4,IF(R26+Y26+AF26+AM26+AT26+BA26+BH26+BO26+BV26+CC26+CJ26+CQ26+CX26+DE26&lt;=Consolidação!T29+Consolidação!W29+Consolidação!Z29+Consolidação!AC29+Consolidação!AF29+Consolidação!AI29+Consolidação!AL29+Consolidação!AO29,Consolidação!$AC$4,IF(R26+Y26+AF26+AM26+AT26+BA26+BH26+BO26+BV26+CC26+CJ26+CQ26+CX26+DE26&lt;=Consolidação!T29+Consolidação!W29+Consolidação!Z29+Consolidação!AC29+Consolidação!AF29+Consolidação!AI29+Consolidação!AL29+Consolidação!AO29+Consolidação!AR29,Consolidação!$AF$4,IF(R26+Y26+AF26+AM26+AT26+BA26+BH26+BO26+BV26+CC26+CJ26+CQ26+CX26+DE26&lt;=Consolidação!T29+Consolidação!W29+Consolidação!Z29+Consolidação!AC29+Consolidação!AF29+Consolidação!AI29+Consolidação!AL29+Consolidação!AO29+Consolidação!AR29+Consolidação!AU29,Consolidação!$AI$4,IF(R26+Y26+AF26+AM26+AT26+BA26+BH26+BO26+BV26+CC26+CJ26+CQ26+CX26+DE26&lt;=Consolidação!T29+Consolidação!W29+Consolidação!Z29+Consolidação!AC29+Consolidação!AF29+Consolidação!AI29+Consolidação!AL29+Consolidação!AO29+Consolidação!AR29+Consolidação!AU29+Consolidação!AX29,Consolidação!$AL$4,IF(R26+Y26+AF26+AM26+AT26+BA26+BH26+BO26+BV26+CC26+CJ26+CQ26+CX26+DE26&lt;=Consolidação!T29+Consolidação!W29+Consolidação!Z29+Consolidação!AC29+Consolidação!AF29+Consolidação!AI29+Consolidação!AL29+Consolidação!AO29+Consolidação!AR29+Consolidação!AU29+Consolidação!AX29+Consolidação!#REF!,Consolidação!$AO$4,IF(R26+Y26+AF26+AM26+AT26+BA26+BH26+BO26+BV26+CC26+CJ26+CQ26+CX26+DE26&lt;=Consolidação!T29+Consolidação!W29+Consolidação!Z29+Consolidação!AC29+Consolidação!AF29+Consolidação!AI29+Consolidação!AL29+Consolidação!AO29+Consolidação!AR29+Consolidação!AU29+Consolidação!AX29+Consolidação!#REF!+Consolidação!BC29,Consolidação!$AR$4,IF(R26+Y26+AF26+AM26+AT26+BA26+BH26+BO26+BV26+CC26+CJ26+CQ26+CX26+DE26&lt;=Consolidação!T29+Consolidação!W29+Consolidação!Z29+Consolidação!AC29+Consolidação!AF29+Consolidação!AI29+Consolidação!AL29+Consolidação!AO29+Consolidação!AR29+Consolidação!AU29+Consolidação!AX29+Consolidação!#REF!+Consolidação!BC29+Consolidação!BF29,Consolidação!$AU$4,IF(AND((Consolidação!T29+Consolidação!W29+Consolidação!Z29+Consolidação!AC29+Consolidação!AF29+Consolidação!AI29+Consolidação!AL29+Consolidação!AO29+Consolidação!AR29+Consolidação!AU29+Consolidação!AX29+Consolidação!#REF!+Consolidação!BC29+Consolidação!BF29)&gt;0,R26+Y26+AF26+AM26+AT26+BA26+BH26+BO26+BV26+CC26+CJ26+CQ26+CX26&lt;Consolidação!T29+Consolidação!W29+Consolidação!Z29+Consolidação!AC29+Consolidação!AF29+Consolidação!AI29+Consolidação!AL29+Consolidação!AO29+Consolidação!AR29+Consolidação!AU29+Consolidação!AX29+Consolidação!#REF!+Consolidação!BC29+Consolidação!BF29,R26+Y26+AF26+AM26+AT26+BA26+BH26+BO26+BV26+CC26+CJ26+CQ26+CX26+DE26&gt;Consolidação!T29+Consolidação!W29+Consolidação!Z29+Consolidação!AC29+Consolidação!AF29+Consolidação!AI29+Consolidação!AL29+Consolidação!AO29+Consolidação!AR29+Consolidação!AU29+Consolidação!AX29+Consolidação!#REF!+Consolidação!BC29+Consolidação!BF29),"CONSUMO PARCIAL","SEM PREVISÃO"))))))))))))))))</f>
        <v/>
      </c>
      <c r="DI26" s="318" t="str">
        <f t="shared" si="51"/>
        <v/>
      </c>
      <c r="DJ26" s="270"/>
      <c r="DK26" s="314"/>
      <c r="DL26" s="315"/>
      <c r="DM26" s="332"/>
      <c r="DN26" s="317" t="str">
        <f>IF(DK26=0,"",IF(X26+AE26+AL26+AS26+AZ26+BG26+BN26+BU26+CB26+CI26+CP26+CW26+DD26+DK26&lt;=Consolidação!Z29,Consolidação!$H$4,IF(X26+AE26+AL26+AS26+AZ26+BG26+BN26+BU26+CB26+CI26+CP26+CW26+DD26+DK26&lt;=Consolidação!Z29+Consolidação!AC29,Consolidação!$K$4,IF(X26+AE26+AL26+AS26+AZ26+BG26+BN26+BU26+CB26+CI26+CP26+CW26+DD26+DK26&lt;=Consolidação!Z29+Consolidação!AC29+Consolidação!AF29,Consolidação!$N$4,IF(X26+AE26+AL26+AS26+AZ26+BG26+BN26+BU26+CB26+CI26+CP26+CW26+DD26+DK26&lt;=Consolidação!Z29+Consolidação!AC29+Consolidação!AF29+Consolidação!AI29,Consolidação!$Q$4,IF(X26+AE26+AL26+AS26+AZ26+BG26+BN26+BU26+CB26+CI26+CP26+CW26+DD26+DK26&lt;=Consolidação!Z29+Consolidação!AC29+Consolidação!AF29+Consolidação!AI29+Consolidação!AL29,Consolidação!$T$4,IF(X26+AE26+AL26+AS26+AZ26+BG26+BN26+BU26+CB26+CI26+CP26+CW26+DD26+DK26&lt;=Consolidação!Z29+Consolidação!AC29+Consolidação!AF29+Consolidação!AI29+Consolidação!AL29+Consolidação!AO29,Consolidação!$W$4,IF(X26+AE26+AL26+AS26+AZ26+BG26+BN26+BU26+CB26+CI26+CP26+CW26+DD26+DK26&lt;=Consolidação!Z29+Consolidação!AC29+Consolidação!AF29+Consolidação!AI29+Consolidação!AL29+Consolidação!AO29+Consolidação!AR29,Consolidação!$Z$4,IF(X26+AE26+AL26+AS26+AZ26+BG26+BN26+BU26+CB26+CI26+CP26+CW26+DD26+DK26&lt;=Consolidação!Z29+Consolidação!AC29+Consolidação!AF29+Consolidação!AI29+Consolidação!AL29+Consolidação!AO29+Consolidação!AR29+Consolidação!AU29,Consolidação!$AC$4,IF(X26+AE26+AL26+AS26+AZ26+BG26+BN26+BU26+CB26+CI26+CP26+CW26+DD26+DK26&lt;=Consolidação!Z29+Consolidação!AC29+Consolidação!AF29+Consolidação!AI29+Consolidação!AL29+Consolidação!AO29+Consolidação!AR29+Consolidação!AU29+Consolidação!AX29,Consolidação!$AF$4,IF(X26+AE26+AL26+AS26+AZ26+BG26+BN26+BU26+CB26+CI26+CP26+CW26+DD26+DK26&lt;=Consolidação!Z29+Consolidação!AC29+Consolidação!AF29+Consolidação!AI29+Consolidação!AL29+Consolidação!AO29+Consolidação!AR29+Consolidação!AU29+Consolidação!AX29+Consolidação!#REF!,Consolidação!$AI$4,IF(X26+AE26+AL26+AS26+AZ26+BG26+BN26+BU26+CB26+CI26+CP26+CW26+DD26+DK26&lt;=Consolidação!Z29+Consolidação!AC29+Consolidação!AF29+Consolidação!AI29+Consolidação!AL29+Consolidação!AO29+Consolidação!AR29+Consolidação!AU29+Consolidação!AX29+Consolidação!#REF!+Consolidação!BC29,Consolidação!$AL$4,IF(X26+AE26+AL26+AS26+AZ26+BG26+BN26+BU26+CB26+CI26+CP26+CW26+DD26+DK26&lt;=Consolidação!Z29+Consolidação!AC29+Consolidação!AF29+Consolidação!AI29+Consolidação!AL29+Consolidação!AO29+Consolidação!AR29+Consolidação!AU29+Consolidação!AX29+Consolidação!#REF!+Consolidação!BC29+Consolidação!BF29,Consolidação!$AO$4,IF(X26+AE26+AL26+AS26+AZ26+BG26+BN26+BU26+CB26+CI26+CP26+CW26+DD26+DK26&lt;=Consolidação!Z29+Consolidação!AC29+Consolidação!AF29+Consolidação!AI29+Consolidação!AL29+Consolidação!AO29+Consolidação!AR29+Consolidação!AU29+Consolidação!AX29+Consolidação!#REF!+Consolidação!BC29+Consolidação!BF29+Consolidação!BI29,Consolidação!$AR$4,IF(X26+AE26+AL26+AS26+AZ26+BG26+BN26+BU26+CB26+CI26+CP26+CW26+DD26+DK26&lt;=Consolidação!Z29+Consolidação!AC29+Consolidação!AF29+Consolidação!AI29+Consolidação!AL29+Consolidação!AO29+Consolidação!AR29+Consolidação!AU29+Consolidação!AX29+Consolidação!#REF!+Consolidação!BC29+Consolidação!BF29+Consolidação!BI29+Consolidação!BL29,Consolidação!$AU$4,IF(AND((Consolidação!Z29+Consolidação!AC29+Consolidação!AF29+Consolidação!AI29+Consolidação!AL29+Consolidação!AO29+Consolidação!AR29+Consolidação!AU29+Consolidação!AX29+Consolidação!#REF!+Consolidação!BC29+Consolidação!BF29+Consolidação!BI29+Consolidação!BL29)&gt;0,X26+AE26+AL26+AS26+AZ26+BG26+BN26+BU26+CB26+CI26+CP26+CW26+DD26&lt;Consolidação!Z29+Consolidação!AC29+Consolidação!AF29+Consolidação!AI29+Consolidação!AL29+Consolidação!AO29+Consolidação!AR29+Consolidação!AU29+Consolidação!AX29+Consolidação!#REF!+Consolidação!BC29+Consolidação!BF29+Consolidação!BI29+Consolidação!BL29,X26+AE26+AL26+AS26+AZ26+BG26+BN26+BU26+CB26+CI26+CP26+CW26+DD26+DK26&gt;Consolidação!Z29+Consolidação!AC29+Consolidação!AF29+Consolidação!AI29+Consolidação!AL29+Consolidação!AO29+Consolidação!AR29+Consolidação!AU29+Consolidação!AX29+Consolidação!#REF!+Consolidação!BC29+Consolidação!BF29+Consolidação!BI29+Consolidação!BL29),"CONSUMO PARCIAL","SEM PREVISÃO"))))))))))))))))</f>
        <v/>
      </c>
      <c r="DO26" s="318" t="str">
        <f t="shared" si="52"/>
        <v/>
      </c>
      <c r="DP26" s="270"/>
      <c r="DQ26" s="314"/>
      <c r="DR26" s="315"/>
      <c r="DS26" s="332"/>
      <c r="DT26" s="317" t="str">
        <f>IF(DQ26=0,"",IF(AD26+AK26+AR26+AY26+BF26+BM26+BT26+CA26+CH26+CO26+CV26+DC26+DJ26+DQ26&lt;=Consolidação!AF29,Consolidação!$H$4,IF(AD26+AK26+AR26+AY26+BF26+BM26+BT26+CA26+CH26+CO26+CV26+DC26+DJ26+DQ26&lt;=Consolidação!AF29+Consolidação!AI29,Consolidação!$K$4,IF(AD26+AK26+AR26+AY26+BF26+BM26+BT26+CA26+CH26+CO26+CV26+DC26+DJ26+DQ26&lt;=Consolidação!AF29+Consolidação!AI29+Consolidação!AL29,Consolidação!$N$4,IF(AD26+AK26+AR26+AY26+BF26+BM26+BT26+CA26+CH26+CO26+CV26+DC26+DJ26+DQ26&lt;=Consolidação!AF29+Consolidação!AI29+Consolidação!AL29+Consolidação!AO29,Consolidação!$Q$4,IF(AD26+AK26+AR26+AY26+BF26+BM26+BT26+CA26+CH26+CO26+CV26+DC26+DJ26+DQ26&lt;=Consolidação!AF29+Consolidação!AI29+Consolidação!AL29+Consolidação!AO29+Consolidação!AR29,Consolidação!$T$4,IF(AD26+AK26+AR26+AY26+BF26+BM26+BT26+CA26+CH26+CO26+CV26+DC26+DJ26+DQ26&lt;=Consolidação!AF29+Consolidação!AI29+Consolidação!AL29+Consolidação!AO29+Consolidação!AR29+Consolidação!AU29,Consolidação!$W$4,IF(AD26+AK26+AR26+AY26+BF26+BM26+BT26+CA26+CH26+CO26+CV26+DC26+DJ26+DQ26&lt;=Consolidação!AF29+Consolidação!AI29+Consolidação!AL29+Consolidação!AO29+Consolidação!AR29+Consolidação!AU29+Consolidação!AX29,Consolidação!$Z$4,IF(AD26+AK26+AR26+AY26+BF26+BM26+BT26+CA26+CH26+CO26+CV26+DC26+DJ26+DQ26&lt;=Consolidação!AF29+Consolidação!AI29+Consolidação!AL29+Consolidação!AO29+Consolidação!AR29+Consolidação!AU29+Consolidação!AX29+Consolidação!#REF!,Consolidação!$AC$4,IF(AD26+AK26+AR26+AY26+BF26+BM26+BT26+CA26+CH26+CO26+CV26+DC26+DJ26+DQ26&lt;=Consolidação!AF29+Consolidação!AI29+Consolidação!AL29+Consolidação!AO29+Consolidação!AR29+Consolidação!AU29+Consolidação!AX29+Consolidação!#REF!+Consolidação!BC29,Consolidação!$AF$4,IF(AD26+AK26+AR26+AY26+BF26+BM26+BT26+CA26+CH26+CO26+CV26+DC26+DJ26+DQ26&lt;=Consolidação!AF29+Consolidação!AI29+Consolidação!AL29+Consolidação!AO29+Consolidação!AR29+Consolidação!AU29+Consolidação!AX29+Consolidação!#REF!+Consolidação!BC29+Consolidação!BF29,Consolidação!$AI$4,IF(AD26+AK26+AR26+AY26+BF26+BM26+BT26+CA26+CH26+CO26+CV26+DC26+DJ26+DQ26&lt;=Consolidação!AF29+Consolidação!AI29+Consolidação!AL29+Consolidação!AO29+Consolidação!AR29+Consolidação!AU29+Consolidação!AX29+Consolidação!#REF!+Consolidação!BC29+Consolidação!BF29+Consolidação!BI29,Consolidação!$AL$4,IF(AD26+AK26+AR26+AY26+BF26+BM26+BT26+CA26+CH26+CO26+CV26+DC26+DJ26+DQ26&lt;=Consolidação!AF29+Consolidação!AI29+Consolidação!AL29+Consolidação!AO29+Consolidação!AR29+Consolidação!AU29+Consolidação!AX29+Consolidação!#REF!+Consolidação!BC29+Consolidação!BF29+Consolidação!BI29+Consolidação!BL29,Consolidação!$AO$4,IF(AD26+AK26+AR26+AY26+BF26+BM26+BT26+CA26+CH26+CO26+CV26+DC26+DJ26+DQ26&lt;=Consolidação!AF29+Consolidação!AI29+Consolidação!AL29+Consolidação!AO29+Consolidação!AR29+Consolidação!AU29+Consolidação!AX29+Consolidação!#REF!+Consolidação!BC29+Consolidação!BF29+Consolidação!BI29+Consolidação!BL29+Consolidação!BO29,Consolidação!$AR$4,IF(AD26+AK26+AR26+AY26+BF26+BM26+BT26+CA26+CH26+CO26+CV26+DC26+DJ26+DQ26&lt;=Consolidação!AF29+Consolidação!AI29+Consolidação!AL29+Consolidação!AO29+Consolidação!AR29+Consolidação!AU29+Consolidação!AX29+Consolidação!#REF!+Consolidação!BC29+Consolidação!BF29+Consolidação!BI29+Consolidação!BL29+Consolidação!BO29+Consolidação!BR29,Consolidação!$AU$4,IF(AND((Consolidação!AF29+Consolidação!AI29+Consolidação!AL29+Consolidação!AO29+Consolidação!AR29+Consolidação!AU29+Consolidação!AX29+Consolidação!#REF!+Consolidação!BC29+Consolidação!BF29+Consolidação!BI29+Consolidação!BL29+Consolidação!BO29+Consolidação!BR29)&gt;0,AD26+AK26+AR26+AY26+BF26+BM26+BT26+CA26+CH26+CO26+CV26+DC26+DJ26&lt;Consolidação!AF29+Consolidação!AI29+Consolidação!AL29+Consolidação!AO29+Consolidação!AR29+Consolidação!AU29+Consolidação!AX29+Consolidação!#REF!+Consolidação!BC29+Consolidação!BF29+Consolidação!BI29+Consolidação!BL29+Consolidação!BO29+Consolidação!BR29,AD26+AK26+AR26+AY26+BF26+BM26+BT26+CA26+CH26+CO26+CV26+DC26+DJ26+DQ26&gt;Consolidação!AF29+Consolidação!AI29+Consolidação!AL29+Consolidação!AO29+Consolidação!AR29+Consolidação!AU29+Consolidação!AX29+Consolidação!#REF!+Consolidação!BC29+Consolidação!BF29+Consolidação!BI29+Consolidação!BL29+Consolidação!BO29+Consolidação!BR29),"CONSUMO PARCIAL","SEM PREVISÃO"))))))))))))))))</f>
        <v/>
      </c>
      <c r="DU26" s="318" t="str">
        <f t="shared" si="53"/>
        <v/>
      </c>
      <c r="DV26" s="270"/>
      <c r="DW26" s="314"/>
      <c r="DX26" s="315"/>
      <c r="DY26" s="332"/>
      <c r="DZ26" s="317" t="str">
        <f>IF(DW26=0,"",IF(AJ26+AQ26+AX26+BE26+BL26+BS26+BZ26+CG26+CN26+CU26+DB26+DI26+DP26+DW26&lt;=Consolidação!AL29,Consolidação!$H$4,IF(AJ26+AQ26+AX26+BE26+BL26+BS26+BZ26+CG26+CN26+CU26+DB26+DI26+DP26+DW26&lt;=Consolidação!AL29+Consolidação!AO29,Consolidação!$K$4,IF(AJ26+AQ26+AX26+BE26+BL26+BS26+BZ26+CG26+CN26+CU26+DB26+DI26+DP26+DW26&lt;=Consolidação!AL29+Consolidação!AO29+Consolidação!AR29,Consolidação!$N$4,IF(AJ26+AQ26+AX26+BE26+BL26+BS26+BZ26+CG26+CN26+CU26+DB26+DI26+DP26+DW26&lt;=Consolidação!AL29+Consolidação!AO29+Consolidação!AR29+Consolidação!AU29,Consolidação!$Q$4,IF(AJ26+AQ26+AX26+BE26+BL26+BS26+BZ26+CG26+CN26+CU26+DB26+DI26+DP26+DW26&lt;=Consolidação!AL29+Consolidação!AO29+Consolidação!AR29+Consolidação!AU29+Consolidação!AX29,Consolidação!$T$4,IF(AJ26+AQ26+AX26+BE26+BL26+BS26+BZ26+CG26+CN26+CU26+DB26+DI26+DP26+DW26&lt;=Consolidação!AL29+Consolidação!AO29+Consolidação!AR29+Consolidação!AU29+Consolidação!AX29+Consolidação!#REF!,Consolidação!$W$4,IF(AJ26+AQ26+AX26+BE26+BL26+BS26+BZ26+CG26+CN26+CU26+DB26+DI26+DP26+DW26&lt;=Consolidação!AL29+Consolidação!AO29+Consolidação!AR29+Consolidação!AU29+Consolidação!AX29+Consolidação!#REF!+Consolidação!BC29,Consolidação!$Z$4,IF(AJ26+AQ26+AX26+BE26+BL26+BS26+BZ26+CG26+CN26+CU26+DB26+DI26+DP26+DW26&lt;=Consolidação!AL29+Consolidação!AO29+Consolidação!AR29+Consolidação!AU29+Consolidação!AX29+Consolidação!#REF!+Consolidação!BC29+Consolidação!BF29,Consolidação!$AC$4,IF(AJ26+AQ26+AX26+BE26+BL26+BS26+BZ26+CG26+CN26+CU26+DB26+DI26+DP26+DW26&lt;=Consolidação!AL29+Consolidação!AO29+Consolidação!AR29+Consolidação!AU29+Consolidação!AX29+Consolidação!#REF!+Consolidação!BC29+Consolidação!BF29+Consolidação!BI29,Consolidação!$AF$4,IF(AJ26+AQ26+AX26+BE26+BL26+BS26+BZ26+CG26+CN26+CU26+DB26+DI26+DP26+DW26&lt;=Consolidação!AL29+Consolidação!AO29+Consolidação!AR29+Consolidação!AU29+Consolidação!AX29+Consolidação!#REF!+Consolidação!BC29+Consolidação!BF29+Consolidação!BI29+Consolidação!BL29,Consolidação!$AI$4,IF(AJ26+AQ26+AX26+BE26+BL26+BS26+BZ26+CG26+CN26+CU26+DB26+DI26+DP26+DW26&lt;=Consolidação!AL29+Consolidação!AO29+Consolidação!AR29+Consolidação!AU29+Consolidação!AX29+Consolidação!#REF!+Consolidação!BC29+Consolidação!BF29+Consolidação!BI29+Consolidação!BL29+Consolidação!BO29,Consolidação!$AL$4,IF(AJ26+AQ26+AX26+BE26+BL26+BS26+BZ26+CG26+CN26+CU26+DB26+DI26+DP26+DW26&lt;=Consolidação!AL29+Consolidação!AO29+Consolidação!AR29+Consolidação!AU29+Consolidação!AX29+Consolidação!#REF!+Consolidação!BC29+Consolidação!BF29+Consolidação!BI29+Consolidação!BL29+Consolidação!BO29+Consolidação!BR29,Consolidação!$AO$4,IF(AJ26+AQ26+AX26+BE26+BL26+BS26+BZ26+CG26+CN26+CU26+DB26+DI26+DP26+DW26&lt;=Consolidação!AL29+Consolidação!AO29+Consolidação!AR29+Consolidação!AU29+Consolidação!AX29+Consolidação!#REF!+Consolidação!BC29+Consolidação!BF29+Consolidação!BI29+Consolidação!BL29+Consolidação!BO29+Consolidação!BR29+Consolidação!BU29,Consolidação!$AR$4,IF(AJ26+AQ26+AX26+BE26+BL26+BS26+BZ26+CG26+CN26+CU26+DB26+DI26+DP26+DW26&lt;=Consolidação!AL29+Consolidação!AO29+Consolidação!AR29+Consolidação!AU29+Consolidação!AX29+Consolidação!#REF!+Consolidação!BC29+Consolidação!BF29+Consolidação!BI29+Consolidação!BL29+Consolidação!BO29+Consolidação!BR29+Consolidação!BU29+Consolidação!BX29,Consolidação!$AU$4,IF(AND((Consolidação!AL29+Consolidação!AO29+Consolidação!AR29+Consolidação!AU29+Consolidação!AX29+Consolidação!#REF!+Consolidação!BC29+Consolidação!BF29+Consolidação!BI29+Consolidação!BL29+Consolidação!BO29+Consolidação!BR29+Consolidação!BU29+Consolidação!BX29)&gt;0,AJ26+AQ26+AX26+BE26+BL26+BS26+BZ26+CG26+CN26+CU26+DB26+DI26+DP26&lt;Consolidação!AL29+Consolidação!AO29+Consolidação!AR29+Consolidação!AU29+Consolidação!AX29+Consolidação!#REF!+Consolidação!BC29+Consolidação!BF29+Consolidação!BI29+Consolidação!BL29+Consolidação!BO29+Consolidação!BR29+Consolidação!BU29+Consolidação!BX29,AJ26+AQ26+AX26+BE26+BL26+BS26+BZ26+CG26+CN26+CU26+DB26+DI26+DP26+DW26&gt;Consolidação!AL29+Consolidação!AO29+Consolidação!AR29+Consolidação!AU29+Consolidação!AX29+Consolidação!#REF!+Consolidação!BC29+Consolidação!BF29+Consolidação!BI29+Consolidação!BL29+Consolidação!BO29+Consolidação!BR29+Consolidação!BU29+Consolidação!BX29),"CONSUMO PARCIAL","SEM PREVISÃO"))))))))))))))))</f>
        <v/>
      </c>
      <c r="EA26" s="318" t="str">
        <f t="shared" si="54"/>
        <v/>
      </c>
      <c r="EB26" s="270"/>
      <c r="EC26" s="314"/>
      <c r="ED26" s="315"/>
      <c r="EE26" s="332"/>
      <c r="EF26" s="317" t="str">
        <f>IF(EC26=0,"",IF(AP26+AW26+BD26+BK26+BR26+BY26+CF26+CM26+CT26+DA26+DH26+DO26+DV26+EC26&lt;=Consolidação!AR29,Consolidação!$H$4,IF(AP26+AW26+BD26+BK26+BR26+BY26+CF26+CM26+CT26+DA26+DH26+DO26+DV26+EC26&lt;=Consolidação!AR29+Consolidação!AU29,Consolidação!$K$4,IF(AP26+AW26+BD26+BK26+BR26+BY26+CF26+CM26+CT26+DA26+DH26+DO26+DV26+EC26&lt;=Consolidação!AR29+Consolidação!AU29+Consolidação!AX29,Consolidação!$N$4,IF(AP26+AW26+BD26+BK26+BR26+BY26+CF26+CM26+CT26+DA26+DH26+DO26+DV26+EC26&lt;=Consolidação!AR29+Consolidação!AU29+Consolidação!AX29+Consolidação!#REF!,Consolidação!$Q$4,IF(AP26+AW26+BD26+BK26+BR26+BY26+CF26+CM26+CT26+DA26+DH26+DO26+DV26+EC26&lt;=Consolidação!AR29+Consolidação!AU29+Consolidação!AX29+Consolidação!#REF!+Consolidação!BC29,Consolidação!$T$4,IF(AP26+AW26+BD26+BK26+BR26+BY26+CF26+CM26+CT26+DA26+DH26+DO26+DV26+EC26&lt;=Consolidação!AR29+Consolidação!AU29+Consolidação!AX29+Consolidação!#REF!+Consolidação!BC29+Consolidação!BF29,Consolidação!$W$4,IF(AP26+AW26+BD26+BK26+BR26+BY26+CF26+CM26+CT26+DA26+DH26+DO26+DV26+EC26&lt;=Consolidação!AR29+Consolidação!AU29+Consolidação!AX29+Consolidação!#REF!+Consolidação!BC29+Consolidação!BF29+Consolidação!BI29,Consolidação!$Z$4,IF(AP26+AW26+BD26+BK26+BR26+BY26+CF26+CM26+CT26+DA26+DH26+DO26+DV26+EC26&lt;=Consolidação!AR29+Consolidação!AU29+Consolidação!AX29+Consolidação!#REF!+Consolidação!BC29+Consolidação!BF29+Consolidação!BI29+Consolidação!BL29,Consolidação!$AC$4,IF(AP26+AW26+BD26+BK26+BR26+BY26+CF26+CM26+CT26+DA26+DH26+DO26+DV26+EC26&lt;=Consolidação!AR29+Consolidação!AU29+Consolidação!AX29+Consolidação!#REF!+Consolidação!BC29+Consolidação!BF29+Consolidação!BI29+Consolidação!BL29+Consolidação!BO29,Consolidação!$AF$4,IF(AP26+AW26+BD26+BK26+BR26+BY26+CF26+CM26+CT26+DA26+DH26+DO26+DV26+EC26&lt;=Consolidação!AR29+Consolidação!AU29+Consolidação!AX29+Consolidação!#REF!+Consolidação!BC29+Consolidação!BF29+Consolidação!BI29+Consolidação!BL29+Consolidação!BO29+Consolidação!BR29,Consolidação!$AI$4,IF(AP26+AW26+BD26+BK26+BR26+BY26+CF26+CM26+CT26+DA26+DH26+DO26+DV26+EC26&lt;=Consolidação!AR29+Consolidação!AU29+Consolidação!AX29+Consolidação!#REF!+Consolidação!BC29+Consolidação!BF29+Consolidação!BI29+Consolidação!BL29+Consolidação!BO29+Consolidação!BR29+Consolidação!BU29,Consolidação!$AL$4,IF(AP26+AW26+BD26+BK26+BR26+BY26+CF26+CM26+CT26+DA26+DH26+DO26+DV26+EC26&lt;=Consolidação!AR29+Consolidação!AU29+Consolidação!AX29+Consolidação!#REF!+Consolidação!BC29+Consolidação!BF29+Consolidação!BI29+Consolidação!BL29+Consolidação!BO29+Consolidação!BR29+Consolidação!BU29+Consolidação!BX29,Consolidação!$AO$4,IF(AP26+AW26+BD26+BK26+BR26+BY26+CF26+CM26+CT26+DA26+DH26+DO26+DV26+EC26&lt;=Consolidação!AR29+Consolidação!AU29+Consolidação!AX29+Consolidação!#REF!+Consolidação!BC29+Consolidação!BF29+Consolidação!BI29+Consolidação!BL29+Consolidação!BO29+Consolidação!BR29+Consolidação!BU29+Consolidação!BX29+Consolidação!CA29,Consolidação!$AR$4,IF(AP26+AW26+BD26+BK26+BR26+BY26+CF26+CM26+CT26+DA26+DH26+DO26+DV26+EC26&lt;=Consolidação!AR29+Consolidação!AU29+Consolidação!AX29+Consolidação!#REF!+Consolidação!BC29+Consolidação!BF29+Consolidação!BI29+Consolidação!BL29+Consolidação!BO29+Consolidação!BR29+Consolidação!BU29+Consolidação!BX29+Consolidação!CA29+Consolidação!CD29,Consolidação!$AU$4,IF(AND((Consolidação!AR29+Consolidação!AU29+Consolidação!AX29+Consolidação!#REF!+Consolidação!BC29+Consolidação!BF29+Consolidação!BI29+Consolidação!BL29+Consolidação!BO29+Consolidação!BR29+Consolidação!BU29+Consolidação!BX29+Consolidação!CA29+Consolidação!CD29)&gt;0,AP26+AW26+BD26+BK26+BR26+BY26+CF26+CM26+CT26+DA26+DH26+DO26+DV26&lt;Consolidação!AR29+Consolidação!AU29+Consolidação!AX29+Consolidação!#REF!+Consolidação!BC29+Consolidação!BF29+Consolidação!BI29+Consolidação!BL29+Consolidação!BO29+Consolidação!BR29+Consolidação!BU29+Consolidação!BX29+Consolidação!CA29+Consolidação!CD29,AP26+AW26+BD26+BK26+BR26+BY26+CF26+CM26+CT26+DA26+DH26+DO26+DV26+EC26&gt;Consolidação!AR29+Consolidação!AU29+Consolidação!AX29+Consolidação!#REF!+Consolidação!BC29+Consolidação!BF29+Consolidação!BI29+Consolidação!BL29+Consolidação!BO29+Consolidação!BR29+Consolidação!BU29+Consolidação!BX29+Consolidação!CA29+Consolidação!CD29),"CONSUMO PARCIAL","SEM PREVISÃO"))))))))))))))))</f>
        <v/>
      </c>
      <c r="EG26" s="318" t="str">
        <f t="shared" si="55"/>
        <v/>
      </c>
      <c r="EH26" s="270"/>
      <c r="EI26" s="314"/>
      <c r="EJ26" s="315"/>
      <c r="EK26" s="332"/>
      <c r="EL26" s="317" t="str">
        <f>IF(EI26=0,"",IF(AV26+BC26+BJ26+BQ26+BX26+CE26+CL26+CS26+CZ26+DG26+DN26+DU26+EB26+EI26&lt;=Consolidação!AX29,Consolidação!$H$4,IF(AV26+BC26+BJ26+BQ26+BX26+CE26+CL26+CS26+CZ26+DG26+DN26+DU26+EB26+EI26&lt;=Consolidação!AX29+Consolidação!#REF!,Consolidação!$K$4,IF(AV26+BC26+BJ26+BQ26+BX26+CE26+CL26+CS26+CZ26+DG26+DN26+DU26+EB26+EI26&lt;=Consolidação!AX29+Consolidação!#REF!+Consolidação!BC29,Consolidação!$N$4,IF(AV26+BC26+BJ26+BQ26+BX26+CE26+CL26+CS26+CZ26+DG26+DN26+DU26+EB26+EI26&lt;=Consolidação!AX29+Consolidação!#REF!+Consolidação!BC29+Consolidação!BF29,Consolidação!$Q$4,IF(AV26+BC26+BJ26+BQ26+BX26+CE26+CL26+CS26+CZ26+DG26+DN26+DU26+EB26+EI26&lt;=Consolidação!AX29+Consolidação!#REF!+Consolidação!BC29+Consolidação!BF29+Consolidação!BI29,Consolidação!$T$4,IF(AV26+BC26+BJ26+BQ26+BX26+CE26+CL26+CS26+CZ26+DG26+DN26+DU26+EB26+EI26&lt;=Consolidação!AX29+Consolidação!#REF!+Consolidação!BC29+Consolidação!BF29+Consolidação!BI29+Consolidação!BL29,Consolidação!$W$4,IF(AV26+BC26+BJ26+BQ26+BX26+CE26+CL26+CS26+CZ26+DG26+DN26+DU26+EB26+EI26&lt;=Consolidação!AX29+Consolidação!#REF!+Consolidação!BC29+Consolidação!BF29+Consolidação!BI29+Consolidação!BL29+Consolidação!BO29,Consolidação!$Z$4,IF(AV26+BC26+BJ26+BQ26+BX26+CE26+CL26+CS26+CZ26+DG26+DN26+DU26+EB26+EI26&lt;=Consolidação!AX29+Consolidação!#REF!+Consolidação!BC29+Consolidação!BF29+Consolidação!BI29+Consolidação!BL29+Consolidação!BO29+Consolidação!BR29,Consolidação!$AC$4,IF(AV26+BC26+BJ26+BQ26+BX26+CE26+CL26+CS26+CZ26+DG26+DN26+DU26+EB26+EI26&lt;=Consolidação!AX29+Consolidação!#REF!+Consolidação!BC29+Consolidação!BF29+Consolidação!BI29+Consolidação!BL29+Consolidação!BO29+Consolidação!BR29+Consolidação!BU29,Consolidação!$AF$4,IF(AV26+BC26+BJ26+BQ26+BX26+CE26+CL26+CS26+CZ26+DG26+DN26+DU26+EB26+EI26&lt;=Consolidação!AX29+Consolidação!#REF!+Consolidação!BC29+Consolidação!BF29+Consolidação!BI29+Consolidação!BL29+Consolidação!BO29+Consolidação!BR29+Consolidação!BU29+Consolidação!BX29,Consolidação!$AI$4,IF(AV26+BC26+BJ26+BQ26+BX26+CE26+CL26+CS26+CZ26+DG26+DN26+DU26+EB26+EI26&lt;=Consolidação!AX29+Consolidação!#REF!+Consolidação!BC29+Consolidação!BF29+Consolidação!BI29+Consolidação!BL29+Consolidação!BO29+Consolidação!BR29+Consolidação!BU29+Consolidação!BX29+Consolidação!CA29,Consolidação!$AL$4,IF(AV26+BC26+BJ26+BQ26+BX26+CE26+CL26+CS26+CZ26+DG26+DN26+DU26+EB26+EI26&lt;=Consolidação!AX29+Consolidação!#REF!+Consolidação!BC29+Consolidação!BF29+Consolidação!BI29+Consolidação!BL29+Consolidação!BO29+Consolidação!BR29+Consolidação!BU29+Consolidação!BX29+Consolidação!CA29+Consolidação!CD29,Consolidação!$AO$4,IF(AV26+BC26+BJ26+BQ26+BX26+CE26+CL26+CS26+CZ26+DG26+DN26+DU26+EB26+EI26&lt;=Consolidação!AX29+Consolidação!#REF!+Consolidação!BC29+Consolidação!BF29+Consolidação!BI29+Consolidação!BL29+Consolidação!BO29+Consolidação!BR29+Consolidação!BU29+Consolidação!BX29+Consolidação!CA29+Consolidação!CD29+Consolidação!CG29,Consolidação!$AR$4,IF(AV26+BC26+BJ26+BQ26+BX26+CE26+CL26+CS26+CZ26+DG26+DN26+DU26+EB26+EI26&lt;=Consolidação!AX29+Consolidação!#REF!+Consolidação!BC29+Consolidação!BF29+Consolidação!BI29+Consolidação!BL29+Consolidação!BO29+Consolidação!BR29+Consolidação!BU29+Consolidação!BX29+Consolidação!CA29+Consolidação!CD29+Consolidação!CG29+Consolidação!CJ29,Consolidação!$AU$4,IF(AND((Consolidação!AX29+Consolidação!#REF!+Consolidação!BC29+Consolidação!BF29+Consolidação!BI29+Consolidação!BL29+Consolidação!BO29+Consolidação!BR29+Consolidação!BU29+Consolidação!BX29+Consolidação!CA29+Consolidação!CD29+Consolidação!CG29+Consolidação!CJ29)&gt;0,AV26+BC26+BJ26+BQ26+BX26+CE26+CL26+CS26+CZ26+DG26+DN26+DU26+EB26&lt;Consolidação!AX29+Consolidação!#REF!+Consolidação!BC29+Consolidação!BF29+Consolidação!BI29+Consolidação!BL29+Consolidação!BO29+Consolidação!BR29+Consolidação!BU29+Consolidação!BX29+Consolidação!CA29+Consolidação!CD29+Consolidação!CG29+Consolidação!CJ29,AV26+BC26+BJ26+BQ26+BX26+CE26+CL26+CS26+CZ26+DG26+DN26+DU26+EB26+EI26&gt;Consolidação!AX29+Consolidação!#REF!+Consolidação!BC29+Consolidação!BF29+Consolidação!BI29+Consolidação!BL29+Consolidação!BO29+Consolidação!BR29+Consolidação!BU29+Consolidação!BX29+Consolidação!CA29+Consolidação!CD29+Consolidação!CG29+Consolidação!CJ29),"CONSUMO PARCIAL","SEM PREVISÃO"))))))))))))))))</f>
        <v/>
      </c>
      <c r="EM26" s="318" t="str">
        <f t="shared" si="56"/>
        <v/>
      </c>
      <c r="EN26" s="270"/>
      <c r="EO26" s="314"/>
      <c r="EP26" s="315"/>
      <c r="EQ26" s="332"/>
      <c r="ER26" s="317" t="str">
        <f>IF(EO26=0,"",IF(BB26+BI26+BP26+BW26+CD26+CK26+CR26+CY26+DF26+DM26+DT26+EA26+EH26+EO26&lt;=Consolidação!BC29,Consolidação!$H$4,IF(BB26+BI26+BP26+BW26+CD26+CK26+CR26+CY26+DF26+DM26+DT26+EA26+EH26+EO26&lt;=Consolidação!BC29+Consolidação!BF29,Consolidação!$K$4,IF(BB26+BI26+BP26+BW26+CD26+CK26+CR26+CY26+DF26+DM26+DT26+EA26+EH26+EO26&lt;=Consolidação!BC29+Consolidação!BF29+Consolidação!BI29,Consolidação!$N$4,IF(BB26+BI26+BP26+BW26+CD26+CK26+CR26+CY26+DF26+DM26+DT26+EA26+EH26+EO26&lt;=Consolidação!BC29+Consolidação!BF29+Consolidação!BI29+Consolidação!BL29,Consolidação!$Q$4,IF(BB26+BI26+BP26+BW26+CD26+CK26+CR26+CY26+DF26+DM26+DT26+EA26+EH26+EO26&lt;=Consolidação!BC29+Consolidação!BF29+Consolidação!BI29+Consolidação!BL29+Consolidação!BO29,Consolidação!$T$4,IF(BB26+BI26+BP26+BW26+CD26+CK26+CR26+CY26+DF26+DM26+DT26+EA26+EH26+EO26&lt;=Consolidação!BC29+Consolidação!BF29+Consolidação!BI29+Consolidação!BL29+Consolidação!BO29+Consolidação!BR29,Consolidação!$W$4,IF(BB26+BI26+BP26+BW26+CD26+CK26+CR26+CY26+DF26+DM26+DT26+EA26+EH26+EO26&lt;=Consolidação!BC29+Consolidação!BF29+Consolidação!BI29+Consolidação!BL29+Consolidação!BO29+Consolidação!BR29+Consolidação!BU29,Consolidação!$Z$4,IF(BB26+BI26+BP26+BW26+CD26+CK26+CR26+CY26+DF26+DM26+DT26+EA26+EH26+EO26&lt;=Consolidação!BC29+Consolidação!BF29+Consolidação!BI29+Consolidação!BL29+Consolidação!BO29+Consolidação!BR29+Consolidação!BU29+Consolidação!BX29,Consolidação!$AC$4,IF(BB26+BI26+BP26+BW26+CD26+CK26+CR26+CY26+DF26+DM26+DT26+EA26+EH26+EO26&lt;=Consolidação!BC29+Consolidação!BF29+Consolidação!BI29+Consolidação!BL29+Consolidação!BO29+Consolidação!BR29+Consolidação!BU29+Consolidação!BX29+Consolidação!CA29,Consolidação!$AF$4,IF(BB26+BI26+BP26+BW26+CD26+CK26+CR26+CY26+DF26+DM26+DT26+EA26+EH26+EO26&lt;=Consolidação!BC29+Consolidação!BF29+Consolidação!BI29+Consolidação!BL29+Consolidação!BO29+Consolidação!BR29+Consolidação!BU29+Consolidação!BX29+Consolidação!CA29+Consolidação!CD29,Consolidação!$AI$4,IF(BB26+BI26+BP26+BW26+CD26+CK26+CR26+CY26+DF26+DM26+DT26+EA26+EH26+EO26&lt;=Consolidação!BC29+Consolidação!BF29+Consolidação!BI29+Consolidação!BL29+Consolidação!BO29+Consolidação!BR29+Consolidação!BU29+Consolidação!BX29+Consolidação!CA29+Consolidação!CD29+Consolidação!CG29,Consolidação!$AL$4,IF(BB26+BI26+BP26+BW26+CD26+CK26+CR26+CY26+DF26+DM26+DT26+EA26+EH26+EO26&lt;=Consolidação!BC29+Consolidação!BF29+Consolidação!BI29+Consolidação!BL29+Consolidação!BO29+Consolidação!BR29+Consolidação!BU29+Consolidação!BX29+Consolidação!CA29+Consolidação!CD29+Consolidação!CG29+Consolidação!CJ29,Consolidação!$AO$4,IF(BB26+BI26+BP26+BW26+CD26+CK26+CR26+CY26+DF26+DM26+DT26+EA26+EH26+EO26&lt;=Consolidação!BC29+Consolidação!BF29+Consolidação!BI29+Consolidação!BL29+Consolidação!BO29+Consolidação!BR29+Consolidação!BU29+Consolidação!BX29+Consolidação!CA29+Consolidação!CD29+Consolidação!CG29+Consolidação!CJ29+Consolidação!CM29,Consolidação!$AR$4,IF(BB26+BI26+BP26+BW26+CD26+CK26+CR26+CY26+DF26+DM26+DT26+EA26+EH26+EO26&lt;=Consolidação!BC29+Consolidação!BF29+Consolidação!BI29+Consolidação!BL29+Consolidação!BO29+Consolidação!BR29+Consolidação!BU29+Consolidação!BX29+Consolidação!CA29+Consolidação!CD29+Consolidação!CG29+Consolidação!CJ29+Consolidação!CM29+Consolidação!CP29,Consolidação!$AU$4,IF(AND((Consolidação!BC29+Consolidação!BF29+Consolidação!BI29+Consolidação!BL29+Consolidação!BO29+Consolidação!BR29+Consolidação!BU29+Consolidação!BX29+Consolidação!CA29+Consolidação!CD29+Consolidação!CG29+Consolidação!CJ29+Consolidação!CM29+Consolidação!CP29)&gt;0,BB26+BI26+BP26+BW26+CD26+CK26+CR26+CY26+DF26+DM26+DT26+EA26+EH26&lt;Consolidação!BC29+Consolidação!BF29+Consolidação!BI29+Consolidação!BL29+Consolidação!BO29+Consolidação!BR29+Consolidação!BU29+Consolidação!BX29+Consolidação!CA29+Consolidação!CD29+Consolidação!CG29+Consolidação!CJ29+Consolidação!CM29+Consolidação!CP29,BB26+BI26+BP26+BW26+CD26+CK26+CR26+CY26+DF26+DM26+DT26+EA26+EH26+EO26&gt;Consolidação!BC29+Consolidação!BF29+Consolidação!BI29+Consolidação!BL29+Consolidação!BO29+Consolidação!BR29+Consolidação!BU29+Consolidação!BX29+Consolidação!CA29+Consolidação!CD29+Consolidação!CG29+Consolidação!CJ29+Consolidação!CM29+Consolidação!CP29),"CONSUMO PARCIAL","SEM PREVISÃO"))))))))))))))))</f>
        <v/>
      </c>
      <c r="ES26" s="318" t="str">
        <f t="shared" si="57"/>
        <v/>
      </c>
      <c r="ET26" s="270"/>
      <c r="EU26" s="314"/>
      <c r="EV26" s="315"/>
      <c r="EW26" s="332"/>
      <c r="EX26" s="317" t="str">
        <f>IF(EU26=0,"",IF(BH26+BO26+BV26+CC26+CJ26+CQ26+CX26+DE26+DL26+DS26+DZ26+EG26+EN26+EU26&lt;=Consolidação!BI29,Consolidação!$H$4,IF(BH26+BO26+BV26+CC26+CJ26+CQ26+CX26+DE26+DL26+DS26+DZ26+EG26+EN26+EU26&lt;=Consolidação!BI29+Consolidação!BL29,Consolidação!$K$4,IF(BH26+BO26+BV26+CC26+CJ26+CQ26+CX26+DE26+DL26+DS26+DZ26+EG26+EN26+EU26&lt;=Consolidação!BI29+Consolidação!BL29+Consolidação!BO29,Consolidação!$N$4,IF(BH26+BO26+BV26+CC26+CJ26+CQ26+CX26+DE26+DL26+DS26+DZ26+EG26+EN26+EU26&lt;=Consolidação!BI29+Consolidação!BL29+Consolidação!BO29+Consolidação!BR29,Consolidação!$Q$4,IF(BH26+BO26+BV26+CC26+CJ26+CQ26+CX26+DE26+DL26+DS26+DZ26+EG26+EN26+EU26&lt;=Consolidação!BI29+Consolidação!BL29+Consolidação!BO29+Consolidação!BR29+Consolidação!BU29,Consolidação!$T$4,IF(BH26+BO26+BV26+CC26+CJ26+CQ26+CX26+DE26+DL26+DS26+DZ26+EG26+EN26+EU26&lt;=Consolidação!BI29+Consolidação!BL29+Consolidação!BO29+Consolidação!BR29+Consolidação!BU29+Consolidação!BX29,Consolidação!$W$4,IF(BH26+BO26+BV26+CC26+CJ26+CQ26+CX26+DE26+DL26+DS26+DZ26+EG26+EN26+EU26&lt;=Consolidação!BI29+Consolidação!BL29+Consolidação!BO29+Consolidação!BR29+Consolidação!BU29+Consolidação!BX29+Consolidação!CA29,Consolidação!$Z$4,IF(BH26+BO26+BV26+CC26+CJ26+CQ26+CX26+DE26+DL26+DS26+DZ26+EG26+EN26+EU26&lt;=Consolidação!BI29+Consolidação!BL29+Consolidação!BO29+Consolidação!BR29+Consolidação!BU29+Consolidação!BX29+Consolidação!CA29+Consolidação!CD29,Consolidação!$AC$4,IF(BH26+BO26+BV26+CC26+CJ26+CQ26+CX26+DE26+DL26+DS26+DZ26+EG26+EN26+EU26&lt;=Consolidação!BI29+Consolidação!BL29+Consolidação!BO29+Consolidação!BR29+Consolidação!BU29+Consolidação!BX29+Consolidação!CA29+Consolidação!CD29+Consolidação!CG29,Consolidação!$AF$4,IF(BH26+BO26+BV26+CC26+CJ26+CQ26+CX26+DE26+DL26+DS26+DZ26+EG26+EN26+EU26&lt;=Consolidação!BI29+Consolidação!BL29+Consolidação!BO29+Consolidação!BR29+Consolidação!BU29+Consolidação!BX29+Consolidação!CA29+Consolidação!CD29+Consolidação!CG29+Consolidação!CJ29,Consolidação!$AI$4,IF(BH26+BO26+BV26+CC26+CJ26+CQ26+CX26+DE26+DL26+DS26+DZ26+EG26+EN26+EU26&lt;=Consolidação!BI29+Consolidação!BL29+Consolidação!BO29+Consolidação!BR29+Consolidação!BU29+Consolidação!BX29+Consolidação!CA29+Consolidação!CD29+Consolidação!CG29+Consolidação!CJ29+Consolidação!CM29,Consolidação!$AL$4,IF(BH26+BO26+BV26+CC26+CJ26+CQ26+CX26+DE26+DL26+DS26+DZ26+EG26+EN26+EU26&lt;=Consolidação!BI29+Consolidação!BL29+Consolidação!BO29+Consolidação!BR29+Consolidação!BU29+Consolidação!BX29+Consolidação!CA29+Consolidação!CD29+Consolidação!CG29+Consolidação!CJ29+Consolidação!CM29+Consolidação!CP29,Consolidação!$AO$4,IF(BH26+BO26+BV26+CC26+CJ26+CQ26+CX26+DE26+DL26+DS26+DZ26+EG26+EN26+EU26&lt;=Consolidação!BI29+Consolidação!BL29+Consolidação!BO29+Consolidação!BR29+Consolidação!BU29+Consolidação!BX29+Consolidação!CA29+Consolidação!CD29+Consolidação!CG29+Consolidação!CJ29+Consolidação!CM29+Consolidação!CP29+Consolidação!CS29,Consolidação!$AR$4,IF(BH26+BO26+BV26+CC26+CJ26+CQ26+CX26+DE26+DL26+DS26+DZ26+EG26+EN26+EU26&lt;=Consolidação!BI29+Consolidação!BL29+Consolidação!BO29+Consolidação!BR29+Consolidação!BU29+Consolidação!BX29+Consolidação!CA29+Consolidação!CD29+Consolidação!CG29+Consolidação!CJ29+Consolidação!CM29+Consolidação!CP29+Consolidação!CS29+Consolidação!CV29,Consolidação!$AU$4,IF(AND((Consolidação!BI29+Consolidação!BL29+Consolidação!BO29+Consolidação!BR29+Consolidação!BU29+Consolidação!BX29+Consolidação!CA29+Consolidação!CD29+Consolidação!CG29+Consolidação!CJ29+Consolidação!CM29+Consolidação!CP29+Consolidação!CS29+Consolidação!CV29)&gt;0,BH26+BO26+BV26+CC26+CJ26+CQ26+CX26+DE26+DL26+DS26+DZ26+EG26+EN26&lt;Consolidação!BI29+Consolidação!BL29+Consolidação!BO29+Consolidação!BR29+Consolidação!BU29+Consolidação!BX29+Consolidação!CA29+Consolidação!CD29+Consolidação!CG29+Consolidação!CJ29+Consolidação!CM29+Consolidação!CP29+Consolidação!CS29+Consolidação!CV29,BH26+BO26+BV26+CC26+CJ26+CQ26+CX26+DE26+DL26+DS26+DZ26+EG26+EN26+EU26&gt;Consolidação!BI29+Consolidação!BL29+Consolidação!BO29+Consolidação!BR29+Consolidação!BU29+Consolidação!BX29+Consolidação!CA29+Consolidação!CD29+Consolidação!CG29+Consolidação!CJ29+Consolidação!CM29+Consolidação!CP29+Consolidação!CS29+Consolidação!CV29),"CONSUMO PARCIAL","SEM PREVISÃO"))))))))))))))))</f>
        <v/>
      </c>
      <c r="EY26" s="318" t="str">
        <f t="shared" si="58"/>
        <v/>
      </c>
      <c r="EZ26" s="270"/>
      <c r="FA26" s="314"/>
      <c r="FB26" s="315"/>
      <c r="FC26" s="332"/>
      <c r="FD26" s="317" t="str">
        <f>IF(FA26=0,"",IF(BN26+BU26+CB26+CI26+CP26+CW26+DD26+DK26+DR26+DY26+EF26+EM26+ET26+FA26&lt;=Consolidação!BO29,Consolidação!$H$4,IF(BN26+BU26+CB26+CI26+CP26+CW26+DD26+DK26+DR26+DY26+EF26+EM26+ET26+FA26&lt;=Consolidação!BO29+Consolidação!BR29,Consolidação!$K$4,IF(BN26+BU26+CB26+CI26+CP26+CW26+DD26+DK26+DR26+DY26+EF26+EM26+ET26+FA26&lt;=Consolidação!BO29+Consolidação!BR29+Consolidação!BU29,Consolidação!$N$4,IF(BN26+BU26+CB26+CI26+CP26+CW26+DD26+DK26+DR26+DY26+EF26+EM26+ET26+FA26&lt;=Consolidação!BO29+Consolidação!BR29+Consolidação!BU29+Consolidação!BX29,Consolidação!$Q$4,IF(BN26+BU26+CB26+CI26+CP26+CW26+DD26+DK26+DR26+DY26+EF26+EM26+ET26+FA26&lt;=Consolidação!BO29+Consolidação!BR29+Consolidação!BU29+Consolidação!BX29+Consolidação!CA29,Consolidação!$T$4,IF(BN26+BU26+CB26+CI26+CP26+CW26+DD26+DK26+DR26+DY26+EF26+EM26+ET26+FA26&lt;=Consolidação!BO29+Consolidação!BR29+Consolidação!BU29+Consolidação!BX29+Consolidação!CA29+Consolidação!CD29,Consolidação!$W$4,IF(BN26+BU26+CB26+CI26+CP26+CW26+DD26+DK26+DR26+DY26+EF26+EM26+ET26+FA26&lt;=Consolidação!BO29+Consolidação!BR29+Consolidação!BU29+Consolidação!BX29+Consolidação!CA29+Consolidação!CD29+Consolidação!CG29,Consolidação!$Z$4,IF(BN26+BU26+CB26+CI26+CP26+CW26+DD26+DK26+DR26+DY26+EF26+EM26+ET26+FA26&lt;=Consolidação!BO29+Consolidação!BR29+Consolidação!BU29+Consolidação!BX29+Consolidação!CA29+Consolidação!CD29+Consolidação!CG29+Consolidação!CJ29,Consolidação!$AC$4,IF(BN26+BU26+CB26+CI26+CP26+CW26+DD26+DK26+DR26+DY26+EF26+EM26+ET26+FA26&lt;=Consolidação!BO29+Consolidação!BR29+Consolidação!BU29+Consolidação!BX29+Consolidação!CA29+Consolidação!CD29+Consolidação!CG29+Consolidação!CJ29+Consolidação!CM29,Consolidação!$AF$4,IF(BN26+BU26+CB26+CI26+CP26+CW26+DD26+DK26+DR26+DY26+EF26+EM26+ET26+FA26&lt;=Consolidação!BO29+Consolidação!BR29+Consolidação!BU29+Consolidação!BX29+Consolidação!CA29+Consolidação!CD29+Consolidação!CG29+Consolidação!CJ29+Consolidação!CM29+Consolidação!CP29,Consolidação!$AI$4,IF(BN26+BU26+CB26+CI26+CP26+CW26+DD26+DK26+DR26+DY26+EF26+EM26+ET26+FA26&lt;=Consolidação!BO29+Consolidação!BR29+Consolidação!BU29+Consolidação!BX29+Consolidação!CA29+Consolidação!CD29+Consolidação!CG29+Consolidação!CJ29+Consolidação!CM29+Consolidação!CP29+Consolidação!CS29,Consolidação!$AL$4,IF(BN26+BU26+CB26+CI26+CP26+CW26+DD26+DK26+DR26+DY26+EF26+EM26+ET26+FA26&lt;=Consolidação!BO29+Consolidação!BR29+Consolidação!BU29+Consolidação!BX29+Consolidação!CA29+Consolidação!CD29+Consolidação!CG29+Consolidação!CJ29+Consolidação!CM29+Consolidação!CP29+Consolidação!CS29+Consolidação!CV29,Consolidação!$AO$4,IF(BN26+BU26+CB26+CI26+CP26+CW26+DD26+DK26+DR26+DY26+EF26+EM26+ET26+FA26&lt;=Consolidação!BO29+Consolidação!BR29+Consolidação!BU29+Consolidação!BX29+Consolidação!CA29+Consolidação!CD29+Consolidação!CG29+Consolidação!CJ29+Consolidação!CM29+Consolidação!CP29+Consolidação!CS29+Consolidação!CV29+Consolidação!CY29,Consolidação!$AR$4,IF(BN26+BU26+CB26+CI26+CP26+CW26+DD26+DK26+DR26+DY26+EF26+EM26+ET26+FA26&lt;=Consolidação!BO29+Consolidação!BR29+Consolidação!BU29+Consolidação!BX29+Consolidação!CA29+Consolidação!CD29+Consolidação!CG29+Consolidação!CJ29+Consolidação!CM29+Consolidação!CP29+Consolidação!CS29+Consolidação!CV29+Consolidação!CY29+Consolidação!DB29,Consolidação!$AU$4,IF(AND((Consolidação!BO29+Consolidação!BR29+Consolidação!BU29+Consolidação!BX29+Consolidação!CA29+Consolidação!CD29+Consolidação!CG29+Consolidação!CJ29+Consolidação!CM29+Consolidação!CP29+Consolidação!CS29+Consolidação!CV29+Consolidação!CY29+Consolidação!DB29)&gt;0,BN26+BU26+CB26+CI26+CP26+CW26+DD26+DK26+DR26+DY26+EF26+EM26+ET26&lt;Consolidação!BO29+Consolidação!BR29+Consolidação!BU29+Consolidação!BX29+Consolidação!CA29+Consolidação!CD29+Consolidação!CG29+Consolidação!CJ29+Consolidação!CM29+Consolidação!CP29+Consolidação!CS29+Consolidação!CV29+Consolidação!CY29+Consolidação!DB29,BN26+BU26+CB26+CI26+CP26+CW26+DD26+DK26+DR26+DY26+EF26+EM26+ET26+FA26&gt;Consolidação!BO29+Consolidação!BR29+Consolidação!BU29+Consolidação!BX29+Consolidação!CA29+Consolidação!CD29+Consolidação!CG29+Consolidação!CJ29+Consolidação!CM29+Consolidação!CP29+Consolidação!CS29+Consolidação!CV29+Consolidação!CY29+Consolidação!DB29),"CONSUMO PARCIAL","SEM PREVISÃO"))))))))))))))))</f>
        <v/>
      </c>
      <c r="FE26" s="318" t="str">
        <f t="shared" si="59"/>
        <v/>
      </c>
      <c r="FF26" s="270"/>
      <c r="FG26" s="314"/>
      <c r="FH26" s="315"/>
      <c r="FI26" s="332"/>
      <c r="FJ26" s="317" t="str">
        <f>IF(FG26=0,"",IF(BT26+CA26+CH26+CO26+CV26+DC26+DJ26+DQ26+DX26+EE26+EL26+ES26+EZ26+FG26&lt;=Consolidação!BU29,Consolidação!$H$4,IF(BT26+CA26+CH26+CO26+CV26+DC26+DJ26+DQ26+DX26+EE26+EL26+ES26+EZ26+FG26&lt;=Consolidação!BU29+Consolidação!BX29,Consolidação!$K$4,IF(BT26+CA26+CH26+CO26+CV26+DC26+DJ26+DQ26+DX26+EE26+EL26+ES26+EZ26+FG26&lt;=Consolidação!BU29+Consolidação!BX29+Consolidação!CA29,Consolidação!$N$4,IF(BT26+CA26+CH26+CO26+CV26+DC26+DJ26+DQ26+DX26+EE26+EL26+ES26+EZ26+FG26&lt;=Consolidação!BU29+Consolidação!BX29+Consolidação!CA29+Consolidação!CD29,Consolidação!$Q$4,IF(BT26+CA26+CH26+CO26+CV26+DC26+DJ26+DQ26+DX26+EE26+EL26+ES26+EZ26+FG26&lt;=Consolidação!BU29+Consolidação!BX29+Consolidação!CA29+Consolidação!CD29+Consolidação!CG29,Consolidação!$T$4,IF(BT26+CA26+CH26+CO26+CV26+DC26+DJ26+DQ26+DX26+EE26+EL26+ES26+EZ26+FG26&lt;=Consolidação!BU29+Consolidação!BX29+Consolidação!CA29+Consolidação!CD29+Consolidação!CG29+Consolidação!CJ29,Consolidação!$W$4,IF(BT26+CA26+CH26+CO26+CV26+DC26+DJ26+DQ26+DX26+EE26+EL26+ES26+EZ26+FG26&lt;=Consolidação!BU29+Consolidação!BX29+Consolidação!CA29+Consolidação!CD29+Consolidação!CG29+Consolidação!CJ29+Consolidação!CM29,Consolidação!$Z$4,IF(BT26+CA26+CH26+CO26+CV26+DC26+DJ26+DQ26+DX26+EE26+EL26+ES26+EZ26+FG26&lt;=Consolidação!BU29+Consolidação!BX29+Consolidação!CA29+Consolidação!CD29+Consolidação!CG29+Consolidação!CJ29+Consolidação!CM29+Consolidação!CP29,Consolidação!$AC$4,IF(BT26+CA26+CH26+CO26+CV26+DC26+DJ26+DQ26+DX26+EE26+EL26+ES26+EZ26+FG26&lt;=Consolidação!BU29+Consolidação!BX29+Consolidação!CA29+Consolidação!CD29+Consolidação!CG29+Consolidação!CJ29+Consolidação!CM29+Consolidação!CP29+Consolidação!CS29,Consolidação!$AF$4,IF(BT26+CA26+CH26+CO26+CV26+DC26+DJ26+DQ26+DX26+EE26+EL26+ES26+EZ26+FG26&lt;=Consolidação!BU29+Consolidação!BX29+Consolidação!CA29+Consolidação!CD29+Consolidação!CG29+Consolidação!CJ29+Consolidação!CM29+Consolidação!CP29+Consolidação!CS29+Consolidação!CV29,Consolidação!$AI$4,IF(BT26+CA26+CH26+CO26+CV26+DC26+DJ26+DQ26+DX26+EE26+EL26+ES26+EZ26+FG26&lt;=Consolidação!BU29+Consolidação!BX29+Consolidação!CA29+Consolidação!CD29+Consolidação!CG29+Consolidação!CJ29+Consolidação!CM29+Consolidação!CP29+Consolidação!CS29+Consolidação!CV29+Consolidação!CY29,Consolidação!$AL$4,IF(BT26+CA26+CH26+CO26+CV26+DC26+DJ26+DQ26+DX26+EE26+EL26+ES26+EZ26+FG26&lt;=Consolidação!BU29+Consolidação!BX29+Consolidação!CA29+Consolidação!CD29+Consolidação!CG29+Consolidação!CJ29+Consolidação!CM29+Consolidação!CP29+Consolidação!CS29+Consolidação!CV29+Consolidação!CY29+Consolidação!DB29,Consolidação!$AO$4,IF(BT26+CA26+CH26+CO26+CV26+DC26+DJ26+DQ26+DX26+EE26+EL26+ES26+EZ26+FG26&lt;=Consolidação!BU29+Consolidação!BX29+Consolidação!CA29+Consolidação!CD29+Consolidação!CG29+Consolidação!CJ29+Consolidação!CM29+Consolidação!CP29+Consolidação!CS29+Consolidação!CV29+Consolidação!CY29+Consolidação!DB29+Consolidação!DE29,Consolidação!$AR$4,IF(BT26+CA26+CH26+CO26+CV26+DC26+DJ26+DQ26+DX26+EE26+EL26+ES26+EZ26+FG26&lt;=Consolidação!BU29+Consolidação!BX29+Consolidação!CA29+Consolidação!CD29+Consolidação!CG29+Consolidação!CJ29+Consolidação!CM29+Consolidação!CP29+Consolidação!CS29+Consolidação!CV29+Consolidação!CY29+Consolidação!DB29+Consolidação!DE29+Consolidação!DH29,Consolidação!$AU$4,IF(AND((Consolidação!BU29+Consolidação!BX29+Consolidação!CA29+Consolidação!CD29+Consolidação!CG29+Consolidação!CJ29+Consolidação!CM29+Consolidação!CP29+Consolidação!CS29+Consolidação!CV29+Consolidação!CY29+Consolidação!DB29+Consolidação!DE29+Consolidação!DH29)&gt;0,BT26+CA26+CH26+CO26+CV26+DC26+DJ26+DQ26+DX26+EE26+EL26+ES26+EZ26&lt;Consolidação!BU29+Consolidação!BX29+Consolidação!CA29+Consolidação!CD29+Consolidação!CG29+Consolidação!CJ29+Consolidação!CM29+Consolidação!CP29+Consolidação!CS29+Consolidação!CV29+Consolidação!CY29+Consolidação!DB29+Consolidação!DE29+Consolidação!DH29,BT26+CA26+CH26+CO26+CV26+DC26+DJ26+DQ26+DX26+EE26+EL26+ES26+EZ26+FG26&gt;Consolidação!BU29+Consolidação!BX29+Consolidação!CA29+Consolidação!CD29+Consolidação!CG29+Consolidação!CJ29+Consolidação!CM29+Consolidação!CP29+Consolidação!CS29+Consolidação!CV29+Consolidação!CY29+Consolidação!DB29+Consolidação!DE29+Consolidação!DH29),"CONSUMO PARCIAL","SEM PREVISÃO"))))))))))))))))</f>
        <v/>
      </c>
      <c r="FK26" s="540" t="str">
        <f t="shared" si="60"/>
        <v/>
      </c>
      <c r="FL26" s="569"/>
      <c r="FM26" s="550"/>
      <c r="FN26" s="550"/>
      <c r="FO26" s="550"/>
      <c r="FP26" s="550"/>
      <c r="FQ26" s="576"/>
      <c r="FR26" s="569"/>
      <c r="FS26" s="550"/>
      <c r="FT26" s="550"/>
      <c r="FU26" s="550"/>
      <c r="FV26" s="550"/>
      <c r="FW26" s="550"/>
      <c r="FX26" s="545" t="str">
        <f>IF((Consolidação!C29+Consolidação!E29)=(F26+M26+T26+AA26+AH26+AO26+AV26+BC26+BJ26+BQ26+BX26+CE26+CL26+CS26),"ATUALIZADO","DESATUALIZADO")</f>
        <v>DESATUALIZADO</v>
      </c>
    </row>
    <row r="27" spans="1:180" x14ac:dyDescent="0.3">
      <c r="A27" s="319">
        <v>2297</v>
      </c>
      <c r="B27" s="633"/>
      <c r="C27" s="324" t="s">
        <v>1</v>
      </c>
      <c r="D27" s="321"/>
      <c r="E27" s="270">
        <v>19324</v>
      </c>
      <c r="F27" s="314">
        <v>94.545000000000002</v>
      </c>
      <c r="G27" s="322">
        <v>49.74</v>
      </c>
      <c r="H27" s="316">
        <v>45800</v>
      </c>
      <c r="I27" s="317">
        <f>IF(F27=0,"",IF(F27&lt;=Consolidação!H30,Consolidação!H$4,IF(F27&lt;=Consolidação!H30+Consolidação!K30,Consolidação!K$4,IF(F27&lt;=Consolidação!H30+Consolidação!K30+Consolidação!N30,Consolidação!N$4,IF(F27&lt;=Consolidação!H30+Consolidação!K30+Consolidação!N30+Consolidação!Q30,Consolidação!Q$4,IF(F27&lt;=Consolidação!H30+Consolidação!K30+Consolidação!N30+Consolidação!Q30+Consolidação!T30,Consolidação!T$4,IF(F27&lt;=Consolidação!H30+Consolidação!K30+Consolidação!N30+Consolidação!Q30+Consolidação!T30+Consolidação!W30,Consolidação!W$4,IF(F27&lt;=Consolidação!H30+Consolidação!K30+Consolidação!N30+Consolidação!Q30+Consolidação!T30+Consolidação!W30+Consolidação!Z30,Consolidação!Z$4,IF(F27&lt;=Consolidação!H30+Consolidação!K30+Consolidação!N30+Consolidação!Q30+Consolidação!T30+Consolidação!W30+Consolidação!Z30+Consolidação!AC30,Consolidação!AC$4,IF(F27&lt;=Consolidação!H30+Consolidação!K30+Consolidação!N30+Consolidação!Q30+Consolidação!T30+Consolidação!W30+Consolidação!Z30+Consolidação!AC30+Consolidação!AF30,Consolidação!AF$4,IF(F27&lt;=Consolidação!H30+Consolidação!K30+Consolidação!N30+Consolidação!Q30+Consolidação!T30+Consolidação!W30+Consolidação!Z30+Consolidação!AC30+Consolidação!AF30+Consolidação!AI30,Consolidação!AI$4,IF(F27&lt;=Consolidação!H30+Consolidação!K30+Consolidação!N30+Consolidação!Q30+Consolidação!T30+Consolidação!W30+Consolidação!Z30+Consolidação!AC30+Consolidação!AF30+Consolidação!AI30+Consolidação!AL30,Consolidação!AL$4,IF(F27&lt;=Consolidação!H30+Consolidação!K30+Consolidação!N30+Consolidação!Q30+Consolidação!T30+Consolidação!W30+Consolidação!Z30+Consolidação!AC30+Consolidação!AF30+Consolidação!AI30+Consolidação!AL30+Consolidação!AO30,Consolidação!AO$4,IF(F27&lt;=Consolidação!H30+Consolidação!K30+Consolidação!N30+Consolidação!Q30+Consolidação!T30+Consolidação!W30+Consolidação!Z30+Consolidação!AC30+Consolidação!AF30+Consolidação!AI30+Consolidação!AL30+Consolidação!AO30+Consolidação!AR30,Consolidação!AR$4,IF(F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>45413</v>
      </c>
      <c r="J27" s="318" t="str">
        <f t="shared" si="25"/>
        <v>ü</v>
      </c>
      <c r="K27" s="312"/>
      <c r="L27" s="270"/>
      <c r="M27" s="314"/>
      <c r="N27" s="315"/>
      <c r="O27" s="316"/>
      <c r="P27" s="317" t="str">
        <f>IF(M27=0,"",IF(F27+M27&lt;=Consolidação!H30,Consolidação!$H$4,IF(F27+M27&lt;=Consolidação!H30+Consolidação!K30,Consolidação!$K$4,IF(F27+M27&lt;=Consolidação!H30+Consolidação!K30+Consolidação!N30,Consolidação!$N$4,IF(F27+M27&lt;=Consolidação!H30+Consolidação!K30+Consolidação!N30+Consolidação!Q30,Consolidação!$Q$4,IF(F27+M27&lt;=Consolidação!H30+Consolidação!K30+Consolidação!N30+Consolidação!Q30+Consolidação!T30,Consolidação!$T$4,IF(F27+M27&lt;=Consolidação!H30+Consolidação!K30+Consolidação!N30+Consolidação!Q30+Consolidação!T30+Consolidação!W30,Consolidação!$W$4,IF(F27+M27&lt;=Consolidação!H30+Consolidação!K30+Consolidação!N30+Consolidação!Q30+Consolidação!T30+Consolidação!W30+Consolidação!Z30,Consolidação!$Z$4,IF(F27+M27&lt;=Consolidação!H30+Consolidação!K30+Consolidação!N30+Consolidação!Q30+Consolidação!T30+Consolidação!W30+Consolidação!Z30+Consolidação!AC30,Consolidação!$AC$4,IF(F27+M27&lt;=Consolidação!H30+Consolidação!K30+Consolidação!N30+Consolidação!Q30+Consolidação!T30+Consolidação!W30+Consolidação!Z30+Consolidação!AC30+Consolidação!AF30,Consolidação!$AF$4,IF(F27+M27&lt;=Consolidação!H30+Consolidação!K30+Consolidação!N30+Consolidação!Q30+Consolidação!T30+Consolidação!W30+Consolidação!Z30+Consolidação!AC30+Consolidação!AF30+Consolidação!AI30,Consolidação!$AI$4,IF(F27+M27&lt;=Consolidação!H30+Consolidação!K30+Consolidação!N30+Consolidação!Q30+Consolidação!T30+Consolidação!W30+Consolidação!Z30+Consolidação!AC30+Consolidação!AF30+Consolidação!AI30+Consolidação!AL30,Consolidação!$AL$4,IF(F27+M27&lt;=Consolidação!H30+Consolidação!K30+Consolidação!N30+Consolidação!Q30+Consolidação!T30+Consolidação!W30+Consolidação!Z30+Consolidação!AC30+Consolidação!AF30+Consolidação!AI30+Consolidação!AL30+Consolidação!AO30,Consolidação!$AO$4,IF(F27+M27&lt;=Consolidação!H30+Consolidação!K30+Consolidação!N30+Consolidação!Q30+Consolidação!T30+Consolidação!W30+Consolidação!Z30+Consolidação!AC30+Consolidação!AF30+Consolidação!AI30+Consolidação!AL30+Consolidação!AO30+Consolidação!AR30,Consolidação!$AR$4,IF(F27+M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Q27" s="318" t="str">
        <f t="shared" si="26"/>
        <v/>
      </c>
      <c r="R27" s="312"/>
      <c r="S27" s="270"/>
      <c r="T27" s="314"/>
      <c r="U27" s="322"/>
      <c r="V27" s="316"/>
      <c r="W27" s="317" t="str">
        <f>IF(T27=0,"",IF(F27+M27+T27&lt;=Consolidação!H30,Consolidação!$H$4,IF(F27+M27+T27&lt;=Consolidação!H30+Consolidação!K30,Consolidação!$K$4,IF(F27+M27+T27&lt;=Consolidação!H30+Consolidação!K30+Consolidação!N30,Consolidação!$N$4,IF(F27+M27+T27&lt;=Consolidação!H30+Consolidação!K30+Consolidação!N30+Consolidação!Q30,Consolidação!$Q$4,IF(F27+M27+T27&lt;=Consolidação!H30+Consolidação!K30+Consolidação!N30+Consolidação!Q30+Consolidação!T30,Consolidação!$T$4,IF(F27+M27+T27&lt;=Consolidação!H30+Consolidação!K30+Consolidação!N30+Consolidação!Q30+Consolidação!T30+Consolidação!W30,Consolidação!$W$4,IF(F27+M27+T27&lt;=Consolidação!H30+Consolidação!K30+Consolidação!N30+Consolidação!Q30+Consolidação!T30+Consolidação!W30+Consolidação!Z30,Consolidação!$Z$4,IF(F27+M27+T27&lt;=Consolidação!H30+Consolidação!K30+Consolidação!N30+Consolidação!Q30+Consolidação!T30+Consolidação!W30+Consolidação!Z30+Consolidação!AC30,Consolidação!$AC$4,IF(F27+M27+T27&lt;=Consolidação!H30+Consolidação!K30+Consolidação!N30+Consolidação!Q30+Consolidação!T30+Consolidação!W30+Consolidação!Z30+Consolidação!AC30+Consolidação!AF30,Consolidação!$AF$4,IF(F27+M27+T27&lt;=Consolidação!H30+Consolidação!K30+Consolidação!N30+Consolidação!Q30+Consolidação!T30+Consolidação!W30+Consolidação!Z30+Consolidação!AC30+Consolidação!AF30+Consolidação!AI30,Consolidação!$AI$4,IF(F27+M27+T27&lt;=Consolidação!H30+Consolidação!K30+Consolidação!N30+Consolidação!Q30+Consolidação!T30+Consolidação!W30+Consolidação!Z30+Consolidação!AC30+Consolidação!AF30+Consolidação!AI30+Consolidação!AL30,Consolidação!$AL$4,IF(F27+M27+T27&lt;=Consolidação!H30+Consolidação!K30+Consolidação!N30+Consolidação!Q30+Consolidação!T30+Consolidação!W30+Consolidação!Z30+Consolidação!AC30+Consolidação!AF30+Consolidação!AI30+Consolidação!AL30+Consolidação!AO30,Consolidação!$AO$4,IF(F27+M27+T27&lt;=Consolidação!H30+Consolidação!K30+Consolidação!N30+Consolidação!Q30+Consolidação!T30+Consolidação!W30+Consolidação!Z30+Consolidação!AC30+Consolidação!AF30+Consolidação!AI30+Consolidação!AL30+Consolidação!AO30+Consolidação!AR30,Consolidação!$AR$4,IF(F27+M27+T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+M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+T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X27" s="318" t="str">
        <f t="shared" si="27"/>
        <v/>
      </c>
      <c r="Y27" s="312"/>
      <c r="Z27" s="270"/>
      <c r="AA27" s="314"/>
      <c r="AB27" s="322"/>
      <c r="AC27" s="316"/>
      <c r="AD27" s="317" t="str">
        <f>IF(AA27=0,"",IF(F27+M27+T27+AA27&lt;=Consolidação!H30,Consolidação!$H$4,IF(F27+M27+T27+AA27&lt;=Consolidação!H30+Consolidação!K30,Consolidação!$K$4,IF(F27+M27+T27+AA27&lt;=Consolidação!H30+Consolidação!K30+Consolidação!N30,Consolidação!$N$4,IF(F27+M27+T27+AA27&lt;=Consolidação!H30+Consolidação!K30+Consolidação!N30+Consolidação!Q30,Consolidação!$Q$4,IF(F27+M27+T27+AA27&lt;=Consolidação!H30+Consolidação!K30+Consolidação!N30+Consolidação!Q30+Consolidação!T30,Consolidação!$T$4,IF(F27+M27+T27+AA27&lt;=Consolidação!H30+Consolidação!K30+Consolidação!N30+Consolidação!Q30+Consolidação!T30+Consolidação!W30,Consolidação!$W$4,IF(F27+M27+T27+AA27&lt;=Consolidação!H30+Consolidação!K30+Consolidação!N30+Consolidação!Q30+Consolidação!T30+Consolidação!W30+Consolidação!Z30,Consolidação!$Z$4,IF(F27+M27+T27+AA27&lt;=Consolidação!H30+Consolidação!K30+Consolidação!N30+Consolidação!Q30+Consolidação!T30+Consolidação!W30+Consolidação!Z30+Consolidação!AC30,Consolidação!$AC$4,IF(F27+M27+T27+AA27&lt;=Consolidação!H30+Consolidação!K30+Consolidação!N30+Consolidação!Q30+Consolidação!T30+Consolidação!W30+Consolidação!Z30+Consolidação!AC30+Consolidação!AF30,Consolidação!$AF$4,IF(F27+M27+T27+AA27&lt;=Consolidação!H30+Consolidação!K30+Consolidação!N30+Consolidação!Q30+Consolidação!T30+Consolidação!W30+Consolidação!Z30+Consolidação!AC30+Consolidação!AF30+Consolidação!AI30,Consolidação!$AI$4,IF(F27+M27+T27+AA27&lt;=Consolidação!H30+Consolidação!K30+Consolidação!N30+Consolidação!Q30+Consolidação!T30+Consolidação!W30+Consolidação!Z30+Consolidação!AC30+Consolidação!AF30+Consolidação!AI30+Consolidação!AL30,Consolidação!$AL$4,IF(F27+M27+T27+AA27&lt;=Consolidação!H30+Consolidação!K30+Consolidação!N30+Consolidação!Q30+Consolidação!T30+Consolidação!W30+Consolidação!Z30+Consolidação!AC30+Consolidação!AF30+Consolidação!AI30+Consolidação!AL30+Consolidação!AO30,Consolidação!$AO$4,IF(F27+M27+T27+AA27&lt;=Consolidação!H30+Consolidação!K30+Consolidação!N30+Consolidação!Q30+Consolidação!T30+Consolidação!W30+Consolidação!Z30+Consolidação!AC30+Consolidação!AF30+Consolidação!AI30+Consolidação!AL30+Consolidação!AO30+Consolidação!AR30,Consolidação!AR28,IF(F27+M27+T27+AA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+M27+T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+T27+AA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AE27" s="318" t="str">
        <f t="shared" si="28"/>
        <v/>
      </c>
      <c r="AF27" s="312"/>
      <c r="AG27" s="270"/>
      <c r="AH27" s="314"/>
      <c r="AI27" s="322"/>
      <c r="AJ27" s="316"/>
      <c r="AK27" s="317" t="str">
        <f>IF(AH27=0,"",IF(F27+M27+T27+AA27+AH27&lt;=Consolidação!H30,Consolidação!$H$4,IF(F27+M27+T27+AA27+AH27&lt;=Consolidação!H30+Consolidação!K30,Consolidação!$K$4,IF(F27+M27+T27+AA27+AH27&lt;=Consolidação!H30+Consolidação!K30+Consolidação!N30,Consolidação!$N$4,IF(F27+M27+T27+AA27+AH27&lt;=Consolidação!H30+Consolidação!K30+Consolidação!N30+Consolidação!Q30,Consolidação!$Q$4,IF(F27+M27+T27+AA27+AH27&lt;=Consolidação!H30+Consolidação!K30+Consolidação!N30+Consolidação!Q30+Consolidação!T30,Consolidação!$T$4,IF(F27+M27+T27+AA27+AH27&lt;=Consolidação!H30+Consolidação!K30+Consolidação!N30+Consolidação!Q30+Consolidação!T30+Consolidação!W30,Consolidação!$W$4,IF(F27+M27+T27+AA27+AH27&lt;=Consolidação!H30+Consolidação!K30+Consolidação!N30+Consolidação!Q30+Consolidação!T30+Consolidação!W30+Consolidação!Z30,Consolidação!$Z$4,IF(F27+M27+T27+AA27+AH27&lt;=Consolidação!H30+Consolidação!K30+Consolidação!N30+Consolidação!Q30+Consolidação!T30+Consolidação!W30+Consolidação!Z30+Consolidação!AC30,Consolidação!$AC$4,IF(F27+M27+T27+AA27+AH27&lt;=Consolidação!H30+Consolidação!K30+Consolidação!N30+Consolidação!Q30+Consolidação!T30+Consolidação!W30+Consolidação!Z30+Consolidação!AC30+Consolidação!AF30,Consolidação!$AF$4,IF(F27+M27+T27+AA27+AH27&lt;=Consolidação!H30+Consolidação!K30+Consolidação!N30+Consolidação!Q30+Consolidação!T30+Consolidação!W30+Consolidação!Z30+Consolidação!AC30+Consolidação!AF30+Consolidação!AI30,Consolidação!$AI$4,IF(F27+M27+T27+AA27+AH27&lt;=Consolidação!H30+Consolidação!K30+Consolidação!N30+Consolidação!Q30+Consolidação!T30+Consolidação!W30+Consolidação!Z30+Consolidação!AC30+Consolidação!AF30+Consolidação!AI30+Consolidação!AL30,Consolidação!$AL$4,IF(F27+M27+T27+AA27+AH27&lt;=Consolidação!H30+Consolidação!K30+Consolidação!N30+Consolidação!Q30+Consolidação!T30+Consolidação!W30+Consolidação!Z30+Consolidação!AC30+Consolidação!AF30+Consolidação!AI30+Consolidação!AL30+Consolidação!AO30,Consolidação!$AO$4,IF(F27+M27+T27+AA27+AH27&lt;=Consolidação!H30+Consolidação!K30+Consolidação!N30+Consolidação!Q30+Consolidação!T30+Consolidação!W30+Consolidação!Z30+Consolidação!AC30+Consolidação!AF30+Consolidação!AI30+Consolidação!AL30+Consolidação!AO30+Consolidação!AR30,Consolidação!$AR$4,IF(F27+M27+T27+AA27+AH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+M27+T27+AA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+T27+AA27+AH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AL27" s="318" t="str">
        <f t="shared" si="29"/>
        <v/>
      </c>
      <c r="AM27" s="312"/>
      <c r="AN27" s="270"/>
      <c r="AO27" s="314"/>
      <c r="AP27" s="315"/>
      <c r="AQ27" s="332"/>
      <c r="AR27" s="317" t="str">
        <f>IF(AO27=0,"",IF(F27+M27+T27+AA27+AH27+AO27&lt;=Consolidação!H30,Consolidação!$H$4,IF(F27+M27+T27+AA27+AH27+AO27&lt;=Consolidação!H30+Consolidação!K30,Consolidação!$K$4,IF(F27+M27+T27+AA27+AH27+AO27&lt;=Consolidação!H30+Consolidação!K30+Consolidação!N30,Consolidação!$N$4,IF(F27+M27+T27+AA27+AH27+AO27&lt;=Consolidação!H30+Consolidação!K30+Consolidação!N30+Consolidação!Q30,Consolidação!$Q$4,IF(F27+M27+T27+AA27+AH27+AO27&lt;=Consolidação!H30+Consolidação!K30+Consolidação!N30+Consolidação!Q30+Consolidação!T30,Consolidação!$T$4,IF(F27+M27+T27+AA27+AH27+AO27&lt;=Consolidação!H30+Consolidação!K30+Consolidação!N30+Consolidação!Q30+Consolidação!T30+Consolidação!W30,Consolidação!$W$4,IF(F27+M27+T27+AA27+AH27+AO27&lt;=Consolidação!H30+Consolidação!K30+Consolidação!N30+Consolidação!Q30+Consolidação!T30+Consolidação!W30+Consolidação!Z30,Consolidação!$Z$4,IF(F27+M27+T27+AA27+AH27+AO27&lt;=Consolidação!H30+Consolidação!K30+Consolidação!N30+Consolidação!Q30+Consolidação!T30+Consolidação!W30+Consolidação!Z30+Consolidação!AC30,Consolidação!$AC$4,IF(F27+M27+T27+AA27+AH27+AO27&lt;=Consolidação!H30+Consolidação!K30+Consolidação!N30+Consolidação!Q30+Consolidação!T30+Consolidação!W30+Consolidação!Z30+Consolidação!AC30+Consolidação!AF30,Consolidação!$AF$4,IF(F27+M27+T27+AA27+AH27+AO27&lt;=Consolidação!H30+Consolidação!K30+Consolidação!N30+Consolidação!Q30+Consolidação!T30+Consolidação!W30+Consolidação!Z30+Consolidação!AC30+Consolidação!AF30+Consolidação!AI30,Consolidação!$AI$4,IF(F27+M27+T27+AA27+AH27+AO27&lt;=Consolidação!H30+Consolidação!K30+Consolidação!N30+Consolidação!Q30+Consolidação!T30+Consolidação!W30+Consolidação!Z30+Consolidação!AC30+Consolidação!AF30+Consolidação!AI30+Consolidação!AL30,Consolidação!$AL$4,IF(F27+M27+T27+AA27+AH27+AO27&lt;=Consolidação!H30+Consolidação!K30+Consolidação!N30+Consolidação!Q30+Consolidação!T30+Consolidação!W30+Consolidação!Z30+Consolidação!AC30+Consolidação!AF30+Consolidação!AI30+Consolidação!AL30+Consolidação!AO30,Consolidação!$AO$4,IF(F27+M27+T27+AA27+AH27+AO27&lt;=Consolidação!H30+Consolidação!K30+Consolidação!N30+Consolidação!Q30+Consolidação!T30+Consolidação!W30+Consolidação!Z30+Consolidação!AC30+Consolidação!AF30+Consolidação!AI30+Consolidação!AL30+Consolidação!AO30+Consolidação!AR30,Consolidação!$AR$4,IF(F27+M27+T27+AA27+AH27+AO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+M27+T27+AA27+AH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+T27+AA27+AH27+AO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AS27" s="318" t="str">
        <f t="shared" si="30"/>
        <v/>
      </c>
      <c r="AT27" s="312"/>
      <c r="AU27" s="270"/>
      <c r="AV27" s="314"/>
      <c r="AW27" s="315"/>
      <c r="AX27" s="332"/>
      <c r="AY27" s="317" t="str">
        <f>IF(AV27=0,"",IF(F27+M27+T27+AA27+AH27+AO27+AV27&lt;=Consolidação!H30,Consolidação!$H$4,IF(F27+M27+T27+AA27+AH27+AO27+AV27&lt;=Consolidação!H30+Consolidação!K30,Consolidação!$K$4,IF(F27+M27+T27+AA27+AH27+AO27+AV27&lt;=Consolidação!H30+Consolidação!K30+Consolidação!N30,Consolidação!$N$4,IF(F27+M27+T27+AA27+AH27+AO27+AV27&lt;=Consolidação!H30+Consolidação!K30+Consolidação!N30+Consolidação!Q30,Consolidação!$Q$4,IF(F27+M27+T27+AA27+AH27+AO27+AV27&lt;=Consolidação!H30+Consolidação!K30+Consolidação!N30+Consolidação!Q30+Consolidação!T30,Consolidação!$T$4,IF(F27+M27+T27+AA27+AH27+AO27+AV27&lt;=Consolidação!H30+Consolidação!K30+Consolidação!N30+Consolidação!Q30+Consolidação!T30+Consolidação!W30,Consolidação!$W$4,IF(F27+M27+T27+AA27+AH27+AO27+AV27&lt;=Consolidação!H30+Consolidação!K30+Consolidação!N30+Consolidação!Q30+Consolidação!T30+Consolidação!W30+Consolidação!Z30,Consolidação!$Z$4,IF(F27+M27+T27+AA27+AH27+AO27+AV27&lt;=Consolidação!H30+Consolidação!K30+Consolidação!N30+Consolidação!Q30+Consolidação!T30+Consolidação!W30+Consolidação!Z30+Consolidação!AC30,Consolidação!$AC$4,IF(F27+M27+T27+AA27+AH27+AO27+AV27&lt;=Consolidação!H30+Consolidação!K30+Consolidação!N30+Consolidação!Q30+Consolidação!T30+Consolidação!W30+Consolidação!Z30+Consolidação!AC30+Consolidação!AF30,Consolidação!$AF$4,IF(F27+M27+T27+AA27+AH27+AO27+AV27&lt;=Consolidação!H30+Consolidação!K30+Consolidação!N30+Consolidação!Q30+Consolidação!T30+Consolidação!W30+Consolidação!Z30+Consolidação!AC30+Consolidação!AF30+Consolidação!AI30,Consolidação!$AI$4,IF(F27+M27+T27+AA27+AH27+AO27+AV27&lt;=Consolidação!H30+Consolidação!K30+Consolidação!N30+Consolidação!Q30+Consolidação!T30+Consolidação!W30+Consolidação!Z30+Consolidação!AC30+Consolidação!AF30+Consolidação!AI30+Consolidação!AL30,Consolidação!$AL$4,IF(F27+M27+T27+AA27+AH27+AO27+AV27&lt;=Consolidação!H30+Consolidação!K30+Consolidação!N30+Consolidação!Q30+Consolidação!T30+Consolidação!W30+Consolidação!Z30+Consolidação!AC30+Consolidação!AF30+Consolidação!AI30+Consolidação!AL30+Consolidação!AO30,Consolidação!$AO$4,IF(F27+M27+T27+AA27+AH27+AO27+AV27&lt;=Consolidação!H30+Consolidação!K30+Consolidação!N30+Consolidação!Q30+Consolidação!T30+Consolidação!W30+Consolidação!Z30+Consolidação!AC30+Consolidação!AF30+Consolidação!AI30+Consolidação!AL30+Consolidação!AO30+Consolidação!AR30,Consolidação!$AR$4,IF(F27+M27+T27+AA27+AH27+AO27+AV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+M27+T27+AA27+AH27+AO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+T27+AA27+AH27+AO27+AV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AZ27" s="318" t="str">
        <f t="shared" si="31"/>
        <v/>
      </c>
      <c r="BA27" s="312"/>
      <c r="BB27" s="270"/>
      <c r="BC27" s="314"/>
      <c r="BD27" s="315"/>
      <c r="BE27" s="332"/>
      <c r="BF27" s="317" t="str">
        <f>IF(BC27=0,"",IF(F27+M27+T27+AA27+AH27+AO27+AV27+BC27&lt;=Consolidação!H30,Consolidação!$H$4,IF(F27+M27+T27+AA27+AH27+AO27+AV27+BC27&lt;=Consolidação!H30+Consolidação!K30,Consolidação!$K$4,IF(F27+M27+T27+AA27+AH27+AO27+AV27+BC27&lt;=Consolidação!H30+Consolidação!K30+Consolidação!N30,Consolidação!$N$4,IF(F27+M27+T27+AA27+AH27+AO27+AV27+BC27&lt;=Consolidação!H30+Consolidação!K30+Consolidação!N30+Consolidação!Q30,Consolidação!$Q$4,IF(F27+M27+T27+AA27+AH27+AO27+AV27+BC27&lt;=Consolidação!H30+Consolidação!K30+Consolidação!N30+Consolidação!Q30+Consolidação!T30,Consolidação!$T$4,IF(F27+M27+T27+AA27+AH27+AO27+AV27+BC27&lt;=Consolidação!H30+Consolidação!K30+Consolidação!N30+Consolidação!Q30+Consolidação!T30+Consolidação!W30,Consolidação!$W$4,IF(F27+M27+T27+AA27+AH27+AO27+AV27+BC27&lt;=Consolidação!H30+Consolidação!K30+Consolidação!N30+Consolidação!Q30+Consolidação!T30+Consolidação!W30+Consolidação!Z30,Consolidação!$Z$4,IF(F27+M27+T27+AA27+AH27+AO27+AV27+BC27&lt;=Consolidação!H30+Consolidação!K30+Consolidação!N30+Consolidação!Q30+Consolidação!T30+Consolidação!W30+Consolidação!Z30+Consolidação!AC30,Consolidação!$AC$4,IF(F27+M27+T27+AA27+AH27+AO27+AV27+BC27&lt;=Consolidação!H30+Consolidação!K30+Consolidação!N30+Consolidação!Q30+Consolidação!T30+Consolidação!W30+Consolidação!Z30+Consolidação!AC30+Consolidação!AF30,Consolidação!$AF$4,IF(F27+M27+T27+AA27+AH27+AO27+AV27+BC27&lt;=Consolidação!H30+Consolidação!K30+Consolidação!N30+Consolidação!Q30+Consolidação!T30+Consolidação!W30+Consolidação!Z30+Consolidação!AC30+Consolidação!AF30+Consolidação!AI30,Consolidação!$AI$4,IF(F27+M27+T27+AA27+AH27+AO27+AV27+BC27&lt;=Consolidação!H30+Consolidação!K30+Consolidação!N30+Consolidação!Q30+Consolidação!T30+Consolidação!W30+Consolidação!Z30+Consolidação!AC30+Consolidação!AF30+Consolidação!AI30+Consolidação!AL30,Consolidação!$AL$4,IF(F27+M27+T27+AA27+AH27+AO27+AV27+BC27&lt;=Consolidação!H30+Consolidação!K30+Consolidação!N30+Consolidação!Q30+Consolidação!T30+Consolidação!W30+Consolidação!Z30+Consolidação!AC30+Consolidação!AF30+Consolidação!AI30+Consolidação!AL30+Consolidação!AO30,Consolidação!$AO$4,IF(F27+M27+T27+AA27+AH27+AO27+AV27+BC27&lt;=Consolidação!H30+Consolidação!K30+Consolidação!N30+Consolidação!Q30+Consolidação!T30+Consolidação!W30+Consolidação!Z30+Consolidação!AC30+Consolidação!AF30+Consolidação!AI30+Consolidação!AL30+Consolidação!AO30+Consolidação!AR30,Consolidação!$AR$4,IF(F27+M27+T27+AA27+AH27+AO27+AV27+BC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+M27+T27+AA27+AH27+AO27+AV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+T27+AA27+AH27+AO27+AV27+BC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BG27" s="318" t="str">
        <f t="shared" si="32"/>
        <v/>
      </c>
      <c r="BH27" s="312"/>
      <c r="BI27" s="270"/>
      <c r="BJ27" s="314"/>
      <c r="BK27" s="315"/>
      <c r="BL27" s="332"/>
      <c r="BM27" s="317" t="str">
        <f>IF(BJ27=0,"",IF(F27+M27+T27+AA27+AH27+AO27+AV27+BC27+BJ27&lt;=Consolidação!H30,Consolidação!$H$4,IF(F27+M27+T27+AA27+AH27+AO27+AV27+BC27+BJ27&lt;=Consolidação!H30+Consolidação!K30,Consolidação!$K$4,IF(F27+M27+T27+AA27+AH27+AO27+AV27+BC27+BJ27&lt;=Consolidação!H30+Consolidação!K30+Consolidação!N30,Consolidação!$N$4,IF(F27+M27+T27+AA27+AH27+AO27+AV27+BC27+BJ27&lt;=Consolidação!H30+Consolidação!K30+Consolidação!N30+Consolidação!Q30,Consolidação!$Q$4,IF(F27+M27+T27+AA27+AH27+AO27+AV27+BC27+BJ27&lt;=Consolidação!H30+Consolidação!K30+Consolidação!N30+Consolidação!Q30+Consolidação!T30,Consolidação!$T$4,IF(F27+M27+T27+AA27+AH27+AO27+AV27+BC27+BJ27&lt;=Consolidação!H30+Consolidação!K30+Consolidação!N30+Consolidação!Q30+Consolidação!T30+Consolidação!W30,Consolidação!$W$4,IF(F27+M27+T27+AA27+AH27+AO27+AV27+BC27+BJ27&lt;=Consolidação!H30+Consolidação!K30+Consolidação!N30+Consolidação!Q30+Consolidação!T30+Consolidação!W30+Consolidação!Z30,Consolidação!$Z$4,IF(F27+M27+T27+AA27+AH27+AO27+AV27+BC27+BJ27&lt;=Consolidação!H30+Consolidação!K30+Consolidação!N30+Consolidação!Q30+Consolidação!T30+Consolidação!W30+Consolidação!Z30+Consolidação!AC30,Consolidação!$AC$4,IF(F27+M27+T27+AA27+AH27+AO27+AV27+BC27+BJ27&lt;=Consolidação!H30+Consolidação!K30+Consolidação!N30+Consolidação!Q30+Consolidação!T30+Consolidação!W30+Consolidação!Z30+Consolidação!AC30+Consolidação!AF30,Consolidação!$AF$4,IF(F27+M27+T27+AA27+AH27+AO27+AV27+BC27+BJ27&lt;=Consolidação!H30+Consolidação!K30+Consolidação!N30+Consolidação!Q30+Consolidação!T30+Consolidação!W30+Consolidação!Z30+Consolidação!AC30+Consolidação!AF30+Consolidação!AI30,Consolidação!$AI$4,IF(F27+M27+T27+AA27+AH27+AO27+AV27+BC27+BJ27&lt;=Consolidação!H30+Consolidação!K30+Consolidação!N30+Consolidação!Q30+Consolidação!T30+Consolidação!W30+Consolidação!Z30+Consolidação!AC30+Consolidação!AF30+Consolidação!AI30+Consolidação!AL30,Consolidação!$AL$4,IF(F27+M27+T27+AA27+AH27+AO27+AV27+BC27+BJ27&lt;=Consolidação!H30+Consolidação!K30+Consolidação!N30+Consolidação!Q30+Consolidação!T30+Consolidação!W30+Consolidação!Z30+Consolidação!AC30+Consolidação!AF30+Consolidação!AI30+Consolidação!AL30+Consolidação!AO30,Consolidação!$AO$4,IF(F27+M27+T27+AA27+AH27+AO27+AV27+BC27+BJ27&lt;=Consolidação!H30+Consolidação!K30+Consolidação!N30+Consolidação!Q30+Consolidação!T30+Consolidação!W30+Consolidação!Z30+Consolidação!AC30+Consolidação!AF30+Consolidação!AI30+Consolidação!AL30+Consolidação!AO30+Consolidação!AR30,Consolidação!$AR$4,IF(F27+M27+T27+AA27+AH27+AO27+AV27+BC27+BJ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+M27+T27+AA27+AH27+AO27+AV27+BC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+T27+AA27+AH27+AO27+AV27+BC27+BJ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BN27" s="318" t="str">
        <f t="shared" si="33"/>
        <v/>
      </c>
      <c r="BO27" s="312"/>
      <c r="BP27" s="270"/>
      <c r="BQ27" s="314"/>
      <c r="BR27" s="315"/>
      <c r="BS27" s="332"/>
      <c r="BT27" s="317" t="str">
        <f>IF(BQ27=0,"",IF(F27+M27+T27+AA27+AH27+AO27+AV27+BC27+BJ27+BQ27&lt;=Consolidação!H30,Consolidação!$H$4,IF(F27+M27+T27+AA27+AH27+AO27+AV27+BC27+BJ27+BQ27&lt;=Consolidação!H30+Consolidação!K30,Consolidação!$K$4,IF(F27+M27+T27+AA27+AH27+AO27+AV27+BC27+BJ27+BQ27&lt;=Consolidação!H30+Consolidação!K30+Consolidação!N30,Consolidação!$N$4,IF(F27+M27+T27+AA27+AH27+AO27+AV27+BC27+BJ27+BQ27&lt;=Consolidação!H30+Consolidação!K30+Consolidação!N30+Consolidação!Q30,Consolidação!$Q$4,IF(F27+M27+T27+AA27+AH27+AO27+AV27+BC27+BJ27+BQ27&lt;=Consolidação!H30+Consolidação!K30+Consolidação!N30+Consolidação!Q30+Consolidação!T30,Consolidação!$T$4,IF(F27+M27+T27+AA27+AH27+AO27+AV27+BC27+BJ27+BQ27&lt;=Consolidação!H30+Consolidação!K30+Consolidação!N30+Consolidação!Q30+Consolidação!T30+Consolidação!W30,Consolidação!$W$4,IF(F27+M27+T27+AA27+AH27+AO27+AV27+BC27+BJ27+BQ27&lt;=Consolidação!H30+Consolidação!K30+Consolidação!N30+Consolidação!Q30+Consolidação!T30+Consolidação!W30+Consolidação!Z30,Consolidação!$Z$4,IF(F27+M27+T27+AA27+AH27+AO27+AV27+BC27+BJ27+BQ27&lt;=Consolidação!H30+Consolidação!K30+Consolidação!N30+Consolidação!Q30+Consolidação!T30+Consolidação!W30+Consolidação!Z30+Consolidação!AC30,Consolidação!$AC$4,IF(F27+M27+T27+AA27+AH27+AO27+AV27+BC27+BJ27+BQ27&lt;=Consolidação!H30+Consolidação!K30+Consolidação!N30+Consolidação!Q30+Consolidação!T30+Consolidação!W30+Consolidação!Z30+Consolidação!AC30+Consolidação!AF30,Consolidação!$AF$4,IF(F27+M27+T27+AA27+AH27+AO27+AV27+BC27+BJ27+BQ27&lt;=Consolidação!H30+Consolidação!K30+Consolidação!N30+Consolidação!Q30+Consolidação!T30+Consolidação!W30+Consolidação!Z30+Consolidação!AC30+Consolidação!AF30+Consolidação!AI30,Consolidação!$AI$4,IF(F27+M27+T27+AA27+AH27+AO27+AV27+BC27+BJ27+BQ27&lt;=Consolidação!H30+Consolidação!K30+Consolidação!N30+Consolidação!Q30+Consolidação!T30+Consolidação!W30+Consolidação!Z30+Consolidação!AC30+Consolidação!AF30+Consolidação!AI30+Consolidação!AL30,Consolidação!$AL$4,IF(F27+M27+T27+AA27+AH27+AO27+AV27+BC27+BJ27+BQ27&lt;=Consolidação!H30+Consolidação!K30+Consolidação!N30+Consolidação!Q30+Consolidação!T30+Consolidação!W30+Consolidação!Z30+Consolidação!AC30+Consolidação!AF30+Consolidação!AI30+Consolidação!AL30+Consolidação!AO30,Consolidação!$AO$4,IF(F27+M27+T27+AA27+AH27+AO27+AV27+BC27+BJ27+BQ27&lt;=Consolidação!H30+Consolidação!K30+Consolidação!N30+Consolidação!Q30+Consolidação!T30+Consolidação!W30+Consolidação!Z30+Consolidação!AC30+Consolidação!AF30+Consolidação!AI30+Consolidação!AL30+Consolidação!AO30+Consolidação!AR30,Consolidação!$AR$4,IF(F27+M27+T27+AA27+AH27+AO27+AV27+BC27+BJ27+BQ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+M27+T27+AA27+AH27+AO27+AV27+BC27+BJ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+T27+AA27+AH27+AO27+AV27+BC27+BJ27+BQ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BU27" s="318" t="str">
        <f t="shared" si="34"/>
        <v/>
      </c>
      <c r="BV27" s="312"/>
      <c r="BW27" s="270"/>
      <c r="BX27" s="314"/>
      <c r="BY27" s="315"/>
      <c r="BZ27" s="332"/>
      <c r="CA27" s="317" t="str">
        <f>IF(BX27=0,"",IF(F27+M27+T27+AA27+AH27+AO27+AV27+BC27+BJ27+BQ27+BX27&lt;=Consolidação!H30,Consolidação!$H$4,IF(F27+M27+T27+AA27+AH27+AO27+AV27+BC27+BJ27+BQ27+BX27&lt;=Consolidação!H30+Consolidação!K30,Consolidação!$K$4,IF(F27+M27+T27+AA27+AH27+AO27+AV27+BC27+BJ27+BQ27+BX27&lt;=Consolidação!H30+Consolidação!K30+Consolidação!N30,Consolidação!$N$4,IF(F27+M27+T27+AA27+AH27+AO27+AV27+BC27+BJ27+BQ27+BX27&lt;=Consolidação!H30+Consolidação!K30+Consolidação!N30+Consolidação!Q30,Consolidação!$Q$4,IF(F27+M27+T27+AA27+AH27+AO27+AV27+BC27+BJ27+BQ27+BX27&lt;=Consolidação!H30+Consolidação!K30+Consolidação!N30+Consolidação!Q30+Consolidação!T30,Consolidação!$T$4,IF(F27+M27+T27+AA27+AH27+AO27+AV27+BC27+BJ27+BQ27+BX27&lt;=Consolidação!H30+Consolidação!K30+Consolidação!N30+Consolidação!Q30+Consolidação!T30+Consolidação!W30,Consolidação!$W$4,IF(F27+M27+T27+AA27+AH27+AO27+AV27+BC27+BJ27+BQ27+BX27&lt;=Consolidação!H30+Consolidação!K30+Consolidação!N30+Consolidação!Q30+Consolidação!T30+Consolidação!W30+Consolidação!Z30,Consolidação!$Z$4,IF(F27+M27+T27+AA27+AH27+AO27+AV27+BC27+BJ27+BQ27+BX27&lt;=Consolidação!H30+Consolidação!K30+Consolidação!N30+Consolidação!Q30+Consolidação!T30+Consolidação!W30+Consolidação!Z30+Consolidação!AC30,Consolidação!$AC$4,IF(F27+M27+T27+AA27+AH27+AO27+AV27+BC27+BJ27+BQ27+BX27&lt;=Consolidação!H30+Consolidação!K30+Consolidação!N30+Consolidação!Q30+Consolidação!T30+Consolidação!W30+Consolidação!Z30+Consolidação!AC30+Consolidação!AF30,Consolidação!$AF$4,IF(F27+M27+T27+AA27+AH27+AO27+AV27+BC27+BJ27+BQ27+BX27&lt;=Consolidação!H30+Consolidação!K30+Consolidação!N30+Consolidação!Q30+Consolidação!T30+Consolidação!W30+Consolidação!Z30+Consolidação!AC30+Consolidação!AF30+Consolidação!AI30,Consolidação!$AI$4,IF(F27+M27+T27+AA27+AH27+AO27+AV27+BC27+BJ27+BQ27+BX27&lt;=Consolidação!H30+Consolidação!K30+Consolidação!N30+Consolidação!Q30+Consolidação!T30+Consolidação!W30+Consolidação!Z30+Consolidação!AC30+Consolidação!AF30+Consolidação!AI30+Consolidação!AL30,Consolidação!$AL$4,IF(F27+M27+T27+AA27+AH27+AO27+AV27+BC27+BJ27+BQ27+BX27&lt;=Consolidação!H30+Consolidação!K30+Consolidação!N30+Consolidação!Q30+Consolidação!T30+Consolidação!W30+Consolidação!Z30+Consolidação!AC30+Consolidação!AF30+Consolidação!AI30+Consolidação!AL30+Consolidação!AO30,Consolidação!$AO$4,IF(F27+M27+T27+AA27+AH27+AO27+AV27+BC27+BJ27+BQ27+BX27&lt;=Consolidação!H30+Consolidação!K30+Consolidação!N30+Consolidação!Q30+Consolidação!T30+Consolidação!W30+Consolidação!Z30+Consolidação!AC30+Consolidação!AF30+Consolidação!AI30+Consolidação!AL30+Consolidação!AO30+Consolidação!AR30,Consolidação!$AR$4,IF(F27+M27+T27+AA27+AH27+AO27+AV27+BC27+BJ27+BQ27+BX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+M27+T27+AA27+AH27+AO27+AV27+BC27+BJ27+BQ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+T27+AA27+AH27+AO27+AV27+BC27+BJ27+BQ27+BX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CB27" s="318" t="str">
        <f t="shared" si="35"/>
        <v/>
      </c>
      <c r="CC27" s="312"/>
      <c r="CD27" s="270"/>
      <c r="CE27" s="314"/>
      <c r="CF27" s="315"/>
      <c r="CG27" s="332"/>
      <c r="CH27" s="317" t="str">
        <f>IF(CE27=0,"",IF(F27+M27+T27+AA27+AH27+AO27+AV27+BC27+BJ27+BQ27+BX27+CE27&lt;=Consolidação!H30,Consolidação!$H$4,IF(F27+M27+T27+AA27+AH27+AO27+AV27+BC27+BJ27+BQ27+BX27+CE27&lt;=Consolidação!H30+Consolidação!K30,Consolidação!$K$4,IF(F27+M27+T27+AA27+AH27+AO27+AV27+BC27+BJ27+BQ27+BX27+CE27&lt;=Consolidação!H30+Consolidação!K30+Consolidação!N30,Consolidação!$N$4,IF(F27+M27+T27+AA27+AH27+AO27+AV27+BC27+BJ27+BQ27+BX27+CE27&lt;=Consolidação!H30+Consolidação!K30+Consolidação!N30+Consolidação!Q30,Consolidação!$Q$4,IF(F27+M27+T27+AA27+AH27+AO27+AV27+BC27+BJ27+BQ27+BX27+CE27&lt;=Consolidação!H30+Consolidação!K30+Consolidação!N30+Consolidação!Q30+Consolidação!T30,Consolidação!$T$4,IF(F27+M27+T27+AA27+AH27+AO27+AV27+BC27+BJ27+BQ27+BX27+CE27&lt;=Consolidação!H30+Consolidação!K30+Consolidação!N30+Consolidação!Q30+Consolidação!T30+Consolidação!W30,Consolidação!$W$4,IF(F27+M27+T27+AA27+AH27+AO27+AV27+BC27+BJ27+BQ27+BX27+CE27&lt;=Consolidação!H30+Consolidação!K30+Consolidação!N30+Consolidação!Q30+Consolidação!T30+Consolidação!W30+Consolidação!Z30,Consolidação!$Z$4,IF(F27+M27+T27+AA27+AH27+AO27+AV27+BC27+BJ27+BQ27+BX27+CE27&lt;=Consolidação!H30+Consolidação!K30+Consolidação!N30+Consolidação!Q30+Consolidação!T30+Consolidação!W30+Consolidação!Z30+Consolidação!AC30,Consolidação!$AC$4,IF(F27+M27+T27+AA27+AH27+AO27+AV27+BC27+BJ27+BQ27+BX27+CE27&lt;=Consolidação!H30+Consolidação!K30+Consolidação!N30+Consolidação!Q30+Consolidação!T30+Consolidação!W30+Consolidação!Z30+Consolidação!AC30+Consolidação!AF30,Consolidação!$AF$4,IF(F27+M27+T27+AA27+AH27+AO27+AV27+BC27+BJ27+BQ27+BX27+CE27&lt;=Consolidação!H30+Consolidação!K30+Consolidação!N30+Consolidação!Q30+Consolidação!T30+Consolidação!W30+Consolidação!Z30+Consolidação!AC30+Consolidação!AF30+Consolidação!AI30,Consolidação!$AI$4,IF(F27+M27+T27+AA27+AH27+AO27+AV27+BC27+BJ27+BQ27+BX27+CE27&lt;=Consolidação!H30+Consolidação!K30+Consolidação!N30+Consolidação!Q30+Consolidação!T30+Consolidação!W30+Consolidação!Z30+Consolidação!AC30+Consolidação!AF30+Consolidação!AI30+Consolidação!AL30,Consolidação!$AL$4,IF(F27+M27+T27+AA27+AH27+AO27+AV27+BC27+BJ27+BQ27+BX27+CE27&lt;=Consolidação!H30+Consolidação!K30+Consolidação!N30+Consolidação!Q30+Consolidação!T30+Consolidação!W30+Consolidação!Z30+Consolidação!AC30+Consolidação!AF30+Consolidação!AI30+Consolidação!AL30+Consolidação!AO30,Consolidação!$AO$4,IF(F27+M27+T27+AA27+AH27+AO27+AV27+BC27+BJ27+BQ27+BX27+CE27&lt;=Consolidação!H30+Consolidação!K30+Consolidação!N30+Consolidação!Q30+Consolidação!T30+Consolidação!W30+Consolidação!Z30+Consolidação!AC30+Consolidação!AF30+Consolidação!AI30+Consolidação!AL30+Consolidação!AO30+Consolidação!AR30,Consolidação!$AR$4,IF(F27+M27+T27+AA27+AH27+AO27+AV27+BC27+BJ27+BQ27+BX27+CE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+M27+T27+AA27+AH27+AO27+AV27+BC27+BJ27+BQ27+BX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+T27+AA27+AH27+AO27+AV27+BC27+BJ27+BQ27+BX27+CE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CI27" s="318" t="str">
        <f t="shared" si="36"/>
        <v/>
      </c>
      <c r="CJ27" s="312"/>
      <c r="CK27" s="270"/>
      <c r="CL27" s="314"/>
      <c r="CM27" s="315"/>
      <c r="CN27" s="332"/>
      <c r="CO27" s="317" t="str">
        <f>IF(CL27=0,"",IF(F27+M27+T27+AA27+AH27+AO27+AV27+BC27+BJ27+BQ27+BX27+CE27+CL27&lt;=Consolidação!H30,Consolidação!$H$4,IF(F27+M27+T27+AA27+AH27+AO27+AV27+BC27+BJ27+BQ27+BX27+CE27+CL27&lt;=Consolidação!H30+Consolidação!K30,Consolidação!$K$4,IF(F27+M27+T27+AA27+AH27+AO27+AV27+BC27+BJ27+BQ27+BX27+CE27+CL27&lt;=Consolidação!H30+Consolidação!K30+Consolidação!N30,Consolidação!$N$4,IF(F27+M27+T27+AA27+AH27+AO27+AV27+BC27+BJ27+BQ27+BX27+CE27+CL27&lt;=Consolidação!H30+Consolidação!K30+Consolidação!N30+Consolidação!Q30,Consolidação!$Q$4,IF(F27+M27+T27+AA27+AH27+AO27+AV27+BC27+BJ27+BQ27+BX27+CE27+CL27&lt;=Consolidação!H30+Consolidação!K30+Consolidação!N30+Consolidação!Q30+Consolidação!T30,Consolidação!$T$4,IF(F27+M27+T27+AA27+AH27+AO27+AV27+BC27+BJ27+BQ27+BX27+CE27+CL27&lt;=Consolidação!H30+Consolidação!K30+Consolidação!N30+Consolidação!Q30+Consolidação!T30+Consolidação!W30,Consolidação!$W$4,IF(F27+M27+T27+AA27+AH27+AO27+AV27+BC27+BJ27+BQ27+BX27+CE27+CL27&lt;=Consolidação!H30+Consolidação!K30+Consolidação!N30+Consolidação!Q30+Consolidação!T30+Consolidação!W30+Consolidação!Z30,Consolidação!$Z$4,IF(F27+M27+T27+AA27+AH27+AO27+AV27+BC27+BJ27+BQ27+BX27+CE27+CL27&lt;=Consolidação!H30+Consolidação!K30+Consolidação!N30+Consolidação!Q30+Consolidação!T30+Consolidação!W30+Consolidação!Z30+Consolidação!AC30,Consolidação!$AC$4,IF(F27+M27+T27+AA27+AH27+AO27+AV27+BC27+BJ27+BQ27+BX27+CE27+CL27&lt;=Consolidação!H30+Consolidação!K30+Consolidação!N30+Consolidação!Q30+Consolidação!T30+Consolidação!W30+Consolidação!Z30+Consolidação!AC30+Consolidação!AF30,Consolidação!$AF$4,IF(F27+M27+T27+AA27+AH27+AO27+AV27+BC27+BJ27+BQ27+BX27+CE27+CL27&lt;=Consolidação!H30+Consolidação!K30+Consolidação!N30+Consolidação!Q30+Consolidação!T30+Consolidação!W30+Consolidação!Z30+Consolidação!AC30+Consolidação!AF30+Consolidação!AI30,Consolidação!$AI$4,IF(F27+M27+T27+AA27+AH27+AO27+AV27+BC27+BJ27+BQ27+BX27+CE27+CL27&lt;=Consolidação!H30+Consolidação!K30+Consolidação!N30+Consolidação!Q30+Consolidação!T30+Consolidação!W30+Consolidação!Z30+Consolidação!AC30+Consolidação!AF30+Consolidação!AI30+Consolidação!AL30,Consolidação!$AL$4,IF(F27+M27+T27+AA27+AH27+AO27+AV27+BC27+BJ27+BQ27+BX27+CE27+CL27&lt;=Consolidação!H30+Consolidação!K30+Consolidação!N30+Consolidação!Q30+Consolidação!T30+Consolidação!W30+Consolidação!Z30+Consolidação!AC30+Consolidação!AF30+Consolidação!AI30+Consolidação!AL30+Consolidação!AO30,Consolidação!$AO$4,IF(F27+M27+T27+AA27+AH27+AO27+AV27+BC27+BJ27+BQ27+BX27+CE27+CL27&lt;=Consolidação!H30+Consolidação!K30+Consolidação!N30+Consolidação!Q30+Consolidação!T30+Consolidação!W30+Consolidação!Z30+Consolidação!AC30+Consolidação!AF30+Consolidação!AI30+Consolidação!AL30+Consolidação!AO30+Consolidação!AR30,Consolidação!$AR$4,IF(F27+M27+T27+AA27+AH27+AO27+AV27+BC27+BJ27+BQ27+BX27+CE27+CL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+M27+T27+AA27+AH27+AO27+AV27+BC27+BJ27+BQ27+BX27+CE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+T27+AA27+AH27+AO27+AV27+BC27+BJ27+BQ27+BX27+CE27+CL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CP27" s="318" t="str">
        <f t="shared" si="37"/>
        <v/>
      </c>
      <c r="CQ27" s="312"/>
      <c r="CR27" s="270"/>
      <c r="CS27" s="314"/>
      <c r="CT27" s="315"/>
      <c r="CU27" s="332"/>
      <c r="CV27" s="317" t="str">
        <f>IF(CS27=0,"",IF(F27+M27+T27+AA27+AH27+AO27+AV27+BC27+BJ27+BQ27+BX27+CE27+CL27+CS27&lt;=Consolidação!H30,Consolidação!$H$4,IF(F27+M27+T27+AA27+AH27+AO27+AV27+BC27+BJ27+BQ27+BX27+CE27+CL27+CS27&lt;=Consolidação!H30+Consolidação!K30,Consolidação!$K$4,IF(F27+M27+T27+AA27+AH27+AO27+AV27+BC27+BJ27+BQ27+BX27+CE27+CL27+CS27&lt;=Consolidação!H30+Consolidação!K30+Consolidação!N30,Consolidação!$N$4,IF(F27+M27+T27+AA27+AH27+AO27+AV27+BC27+BJ27+BQ27+BX27+CE27+CL27+CS27&lt;=Consolidação!H30+Consolidação!K30+Consolidação!N30+Consolidação!Q30,Consolidação!$Q$4,IF(F27+M27+T27+AA27+AH27+AO27+AV27+BC27+BJ27+BQ27+BX27+CE27+CL27+CS27&lt;=Consolidação!H30+Consolidação!K30+Consolidação!N30+Consolidação!Q30+Consolidação!T30,Consolidação!$T$4,IF(F27+M27+T27+AA27+AH27+AO27+AV27+BC27+BJ27+BQ27+BX27+CE27+CL27+CS27&lt;=Consolidação!H30+Consolidação!K30+Consolidação!N30+Consolidação!Q30+Consolidação!T30+Consolidação!W30,Consolidação!$W$4,IF(F27+M27+T27+AA27+AH27+AO27+AV27+BC27+BJ27+BQ27+BX27+CE27+CL27+CS27&lt;=Consolidação!H30+Consolidação!K30+Consolidação!N30+Consolidação!Q30+Consolidação!T30+Consolidação!W30+Consolidação!Z30,Consolidação!$Z$4,IF(F27+M27+T27+AA27+AH27+AO27+AV27+BC27+BJ27+BQ27+BX27+CE27+CL27+CS27&lt;=Consolidação!H30+Consolidação!K30+Consolidação!N30+Consolidação!Q30+Consolidação!T30+Consolidação!W30+Consolidação!Z30+Consolidação!AC30,Consolidação!$AC$4,IF(F27+M27+T27+AA27+AH27+AO27+AV27+BC27+BJ27+BQ27+BX27+CE27+CL27+CS27&lt;=Consolidação!H30+Consolidação!K30+Consolidação!N30+Consolidação!Q30+Consolidação!T30+Consolidação!W30+Consolidação!Z30+Consolidação!AC30+Consolidação!AF30,Consolidação!$AF$4,IF(F27+M27+T27+AA27+AH27+AO27+AV27+BC27+BJ27+BQ27+BX27+CE27+CL27+CS27&lt;=Consolidação!H30+Consolidação!K30+Consolidação!N30+Consolidação!Q30+Consolidação!T30+Consolidação!W30+Consolidação!Z30+Consolidação!AC30+Consolidação!AF30+Consolidação!AI30,Consolidação!$AI$4,IF(F27+M27+T27+AA27+AH27+AO27+AV27+BC27+BJ27+BQ27+BX27+CE27+CL27+CS27&lt;=Consolidação!H30+Consolidação!K30+Consolidação!N30+Consolidação!Q30+Consolidação!T30+Consolidação!W30+Consolidação!Z30+Consolidação!AC30+Consolidação!AF30+Consolidação!AI30+Consolidação!AL30,Consolidação!$AL$4,IF(F27+M27+T27+AA27+AH27+AO27+AV27+BC27+BJ27+BQ27+BX27+CE27+CL27+CS27&lt;=Consolidação!H30+Consolidação!K30+Consolidação!N30+Consolidação!Q30+Consolidação!T30+Consolidação!W30+Consolidação!Z30+Consolidação!AC30+Consolidação!AF30+Consolidação!AI30+Consolidação!AL30+Consolidação!AO30,Consolidação!$AO$4,IF(F27+M27+T27+AA27+AH27+AO27+AV27+BC27+BJ27+BQ27+BX27+CE27+CL27+CS27&lt;=Consolidação!H30+Consolidação!K30+Consolidação!N30+Consolidação!Q30+Consolidação!T30+Consolidação!W30+Consolidação!Z30+Consolidação!AC30+Consolidação!AF30+Consolidação!AI30+Consolidação!AL30+Consolidação!AO30+Consolidação!AR30,Consolidação!$AR$4,IF(F27+M27+T27+AA27+AH27+AO27+AV27+BC27+BJ27+BQ27+BX27+CE27+CL27+CS27&lt;=Consolidação!H30+Consolidação!K30+Consolidação!N30+Consolidação!Q30+Consolidação!T30+Consolidação!W30+Consolidação!Z30+Consolidação!AC30+Consolidação!AF30+Consolidação!AI30+Consolidação!AL30+Consolidação!AO30+Consolidação!AR30+Consolidação!AU30,Consolidação!$AU$4,IF(AND((Consolidação!H30+Consolidação!K30+Consolidação!N30+Consolidação!Q30+Consolidação!T30+Consolidação!W30+Consolidação!Z30+Consolidação!AC30+Consolidação!AF30+Consolidação!AI30+Consolidação!AL30+Consolidação!AO30+Consolidação!AR30+Consolidação!AU30)&gt;0,F27+M27+T27+AA27+AH27+AO27+AV27+BC27+BJ27+BQ27+BX27+CE27+CL27&lt;Consolidação!H30+Consolidação!K30+Consolidação!N30+Consolidação!Q30+Consolidação!T30+Consolidação!W30+Consolidação!Z30+Consolidação!AC30+Consolidação!AF30+Consolidação!AI30+Consolidação!AL30+Consolidação!AO30+Consolidação!AR30+Consolidação!AU30,F27+M27+T27+AA27+AH27+AO27+AV27+BC27+BJ27+BQ27+BX27+CE27+CL27+CS27&gt;Consolidação!H30+Consolidação!K30+Consolidação!N30+Consolidação!Q30+Consolidação!T30+Consolidação!W30+Consolidação!Z30+Consolidação!AC30+Consolidação!AF30+Consolidação!AI30+Consolidação!AL30+Consolidação!AO30+Consolidação!AR30+Consolidação!AU30),"CONSUMO PARCIAL","SEM PREVISÃO"))))))))))))))))</f>
        <v/>
      </c>
      <c r="CW27" s="318" t="str">
        <f t="shared" si="38"/>
        <v/>
      </c>
      <c r="CX27" s="270"/>
      <c r="CY27" s="314"/>
      <c r="CZ27" s="315"/>
      <c r="DA27" s="332"/>
      <c r="DB27" s="317" t="str">
        <f>IF(CY27=0,"",IF(L27+S27+Z27+AG27+AN27+AU27+BB27+BI27+BP27+BW27+CD27+CK27+CR27+CY27&lt;=Consolidação!N30,Consolidação!$H$4,IF(L27+S27+Z27+AG27+AN27+AU27+BB27+BI27+BP27+BW27+CD27+CK27+CR27+CY27&lt;=Consolidação!N30+Consolidação!Q30,Consolidação!$K$4,IF(L27+S27+Z27+AG27+AN27+AU27+BB27+BI27+BP27+BW27+CD27+CK27+CR27+CY27&lt;=Consolidação!N30+Consolidação!Q30+Consolidação!T30,Consolidação!$N$4,IF(L27+S27+Z27+AG27+AN27+AU27+BB27+BI27+BP27+BW27+CD27+CK27+CR27+CY27&lt;=Consolidação!N30+Consolidação!Q30+Consolidação!T30+Consolidação!W30,Consolidação!$Q$4,IF(L27+S27+Z27+AG27+AN27+AU27+BB27+BI27+BP27+BW27+CD27+CK27+CR27+CY27&lt;=Consolidação!N30+Consolidação!Q30+Consolidação!T30+Consolidação!W30+Consolidação!Z30,Consolidação!$T$4,IF(L27+S27+Z27+AG27+AN27+AU27+BB27+BI27+BP27+BW27+CD27+CK27+CR27+CY27&lt;=Consolidação!N30+Consolidação!Q30+Consolidação!T30+Consolidação!W30+Consolidação!Z30+Consolidação!AC30,Consolidação!$W$4,IF(L27+S27+Z27+AG27+AN27+AU27+BB27+BI27+BP27+BW27+CD27+CK27+CR27+CY27&lt;=Consolidação!N30+Consolidação!Q30+Consolidação!T30+Consolidação!W30+Consolidação!Z30+Consolidação!AC30+Consolidação!AF30,Consolidação!$Z$4,IF(L27+S27+Z27+AG27+AN27+AU27+BB27+BI27+BP27+BW27+CD27+CK27+CR27+CY27&lt;=Consolidação!N30+Consolidação!Q30+Consolidação!T30+Consolidação!W30+Consolidação!Z30+Consolidação!AC30+Consolidação!AF30+Consolidação!AI30,Consolidação!$AC$4,IF(L27+S27+Z27+AG27+AN27+AU27+BB27+BI27+BP27+BW27+CD27+CK27+CR27+CY27&lt;=Consolidação!N30+Consolidação!Q30+Consolidação!T30+Consolidação!W30+Consolidação!Z30+Consolidação!AC30+Consolidação!AF30+Consolidação!AI30+Consolidação!AL30,Consolidação!$AF$4,IF(L27+S27+Z27+AG27+AN27+AU27+BB27+BI27+BP27+BW27+CD27+CK27+CR27+CY27&lt;=Consolidação!N30+Consolidação!Q30+Consolidação!T30+Consolidação!W30+Consolidação!Z30+Consolidação!AC30+Consolidação!AF30+Consolidação!AI30+Consolidação!AL30+Consolidação!AO30,Consolidação!$AI$4,IF(L27+S27+Z27+AG27+AN27+AU27+BB27+BI27+BP27+BW27+CD27+CK27+CR27+CY27&lt;=Consolidação!N30+Consolidação!Q30+Consolidação!T30+Consolidação!W30+Consolidação!Z30+Consolidação!AC30+Consolidação!AF30+Consolidação!AI30+Consolidação!AL30+Consolidação!AO30+Consolidação!AR30,Consolidação!$AL$4,IF(L27+S27+Z27+AG27+AN27+AU27+BB27+BI27+BP27+BW27+CD27+CK27+CR27+CY27&lt;=Consolidação!N30+Consolidação!Q30+Consolidação!T30+Consolidação!W30+Consolidação!Z30+Consolidação!AC30+Consolidação!AF30+Consolidação!AI30+Consolidação!AL30+Consolidação!AO30+Consolidação!AR30+Consolidação!AU30,Consolidação!$AO$4,IF(L27+S27+Z27+AG27+AN27+AU27+BB27+BI27+BP27+BW27+CD27+CK27+CR27+CY27&lt;=Consolidação!N30+Consolidação!Q30+Consolidação!T30+Consolidação!W30+Consolidação!Z30+Consolidação!AC30+Consolidação!AF30+Consolidação!AI30+Consolidação!AL30+Consolidação!AO30+Consolidação!AR30+Consolidação!AU30+Consolidação!AX30,Consolidação!$AR$4,IF(L27+S27+Z27+AG27+AN27+AU27+BB27+BI27+BP27+BW27+CD27+CK27+CR27+CY27&lt;=Consolidação!N30+Consolidação!Q30+Consolidação!T30+Consolidação!W30+Consolidação!Z30+Consolidação!AC30+Consolidação!AF30+Consolidação!AI30+Consolidação!AL30+Consolidação!AO30+Consolidação!AR30+Consolidação!AU30+Consolidação!AX30+Consolidação!#REF!,Consolidação!$AU$4,IF(AND((Consolidação!N30+Consolidação!Q30+Consolidação!T30+Consolidação!W30+Consolidação!Z30+Consolidação!AC30+Consolidação!AF30+Consolidação!AI30+Consolidação!AL30+Consolidação!AO30+Consolidação!AR30+Consolidação!AU30+Consolidação!AX30+Consolidação!#REF!)&gt;0,L27+S27+Z27+AG27+AN27+AU27+BB27+BI27+BP27+BW27+CD27+CK27+CR27&lt;Consolidação!N30+Consolidação!Q30+Consolidação!T30+Consolidação!W30+Consolidação!Z30+Consolidação!AC30+Consolidação!AF30+Consolidação!AI30+Consolidação!AL30+Consolidação!AO30+Consolidação!AR30+Consolidação!AU30+Consolidação!AX30+Consolidação!#REF!,L27+S27+Z27+AG27+AN27+AU27+BB27+BI27+BP27+BW27+CD27+CK27+CR27+CY27&gt;Consolidação!N30+Consolidação!Q30+Consolidação!T30+Consolidação!W30+Consolidação!Z30+Consolidação!AC30+Consolidação!AF30+Consolidação!AI30+Consolidação!AL30+Consolidação!AO30+Consolidação!AR30+Consolidação!AU30+Consolidação!AX30+Consolidação!#REF!),"CONSUMO PARCIAL","SEM PREVISÃO"))))))))))))))))</f>
        <v/>
      </c>
      <c r="DC27" s="318" t="str">
        <f t="shared" si="50"/>
        <v/>
      </c>
      <c r="DD27" s="270"/>
      <c r="DE27" s="314"/>
      <c r="DF27" s="315"/>
      <c r="DG27" s="332"/>
      <c r="DH27" s="317" t="str">
        <f>IF(DE27=0,"",IF(R27+Y27+AF27+AM27+AT27+BA27+BH27+BO27+BV27+CC27+CJ27+CQ27+CX27+DE27&lt;=Consolidação!T30,Consolidação!$H$4,IF(R27+Y27+AF27+AM27+AT27+BA27+BH27+BO27+BV27+CC27+CJ27+CQ27+CX27+DE27&lt;=Consolidação!T30+Consolidação!W30,Consolidação!$K$4,IF(R27+Y27+AF27+AM27+AT27+BA27+BH27+BO27+BV27+CC27+CJ27+CQ27+CX27+DE27&lt;=Consolidação!T30+Consolidação!W30+Consolidação!Z30,Consolidação!$N$4,IF(R27+Y27+AF27+AM27+AT27+BA27+BH27+BO27+BV27+CC27+CJ27+CQ27+CX27+DE27&lt;=Consolidação!T30+Consolidação!W30+Consolidação!Z30+Consolidação!AC30,Consolidação!$Q$4,IF(R27+Y27+AF27+AM27+AT27+BA27+BH27+BO27+BV27+CC27+CJ27+CQ27+CX27+DE27&lt;=Consolidação!T30+Consolidação!W30+Consolidação!Z30+Consolidação!AC30+Consolidação!AF30,Consolidação!$T$4,IF(R27+Y27+AF27+AM27+AT27+BA27+BH27+BO27+BV27+CC27+CJ27+CQ27+CX27+DE27&lt;=Consolidação!T30+Consolidação!W30+Consolidação!Z30+Consolidação!AC30+Consolidação!AF30+Consolidação!AI30,Consolidação!$W$4,IF(R27+Y27+AF27+AM27+AT27+BA27+BH27+BO27+BV27+CC27+CJ27+CQ27+CX27+DE27&lt;=Consolidação!T30+Consolidação!W30+Consolidação!Z30+Consolidação!AC30+Consolidação!AF30+Consolidação!AI30+Consolidação!AL30,Consolidação!$Z$4,IF(R27+Y27+AF27+AM27+AT27+BA27+BH27+BO27+BV27+CC27+CJ27+CQ27+CX27+DE27&lt;=Consolidação!T30+Consolidação!W30+Consolidação!Z30+Consolidação!AC30+Consolidação!AF30+Consolidação!AI30+Consolidação!AL30+Consolidação!AO30,Consolidação!$AC$4,IF(R27+Y27+AF27+AM27+AT27+BA27+BH27+BO27+BV27+CC27+CJ27+CQ27+CX27+DE27&lt;=Consolidação!T30+Consolidação!W30+Consolidação!Z30+Consolidação!AC30+Consolidação!AF30+Consolidação!AI30+Consolidação!AL30+Consolidação!AO30+Consolidação!AR30,Consolidação!$AF$4,IF(R27+Y27+AF27+AM27+AT27+BA27+BH27+BO27+BV27+CC27+CJ27+CQ27+CX27+DE27&lt;=Consolidação!T30+Consolidação!W30+Consolidação!Z30+Consolidação!AC30+Consolidação!AF30+Consolidação!AI30+Consolidação!AL30+Consolidação!AO30+Consolidação!AR30+Consolidação!AU30,Consolidação!$AI$4,IF(R27+Y27+AF27+AM27+AT27+BA27+BH27+BO27+BV27+CC27+CJ27+CQ27+CX27+DE27&lt;=Consolidação!T30+Consolidação!W30+Consolidação!Z30+Consolidação!AC30+Consolidação!AF30+Consolidação!AI30+Consolidação!AL30+Consolidação!AO30+Consolidação!AR30+Consolidação!AU30+Consolidação!AX30,Consolidação!$AL$4,IF(R27+Y27+AF27+AM27+AT27+BA27+BH27+BO27+BV27+CC27+CJ27+CQ27+CX27+DE27&lt;=Consolidação!T30+Consolidação!W30+Consolidação!Z30+Consolidação!AC30+Consolidação!AF30+Consolidação!AI30+Consolidação!AL30+Consolidação!AO30+Consolidação!AR30+Consolidação!AU30+Consolidação!AX30+Consolidação!#REF!,Consolidação!$AO$4,IF(R27+Y27+AF27+AM27+AT27+BA27+BH27+BO27+BV27+CC27+CJ27+CQ27+CX27+DE27&lt;=Consolidação!T30+Consolidação!W30+Consolidação!Z30+Consolidação!AC30+Consolidação!AF30+Consolidação!AI30+Consolidação!AL30+Consolidação!AO30+Consolidação!AR30+Consolidação!AU30+Consolidação!AX30+Consolidação!#REF!+Consolidação!BC30,Consolidação!$AR$4,IF(R27+Y27+AF27+AM27+AT27+BA27+BH27+BO27+BV27+CC27+CJ27+CQ27+CX27+DE27&lt;=Consolidação!T30+Consolidação!W30+Consolidação!Z30+Consolidação!AC30+Consolidação!AF30+Consolidação!AI30+Consolidação!AL30+Consolidação!AO30+Consolidação!AR30+Consolidação!AU30+Consolidação!AX30+Consolidação!#REF!+Consolidação!BC30+Consolidação!BF30,Consolidação!$AU$4,IF(AND((Consolidação!T30+Consolidação!W30+Consolidação!Z30+Consolidação!AC30+Consolidação!AF30+Consolidação!AI30+Consolidação!AL30+Consolidação!AO30+Consolidação!AR30+Consolidação!AU30+Consolidação!AX30+Consolidação!#REF!+Consolidação!BC30+Consolidação!BF30)&gt;0,R27+Y27+AF27+AM27+AT27+BA27+BH27+BO27+BV27+CC27+CJ27+CQ27+CX27&lt;Consolidação!T30+Consolidação!W30+Consolidação!Z30+Consolidação!AC30+Consolidação!AF30+Consolidação!AI30+Consolidação!AL30+Consolidação!AO30+Consolidação!AR30+Consolidação!AU30+Consolidação!AX30+Consolidação!#REF!+Consolidação!BC30+Consolidação!BF30,R27+Y27+AF27+AM27+AT27+BA27+BH27+BO27+BV27+CC27+CJ27+CQ27+CX27+DE27&gt;Consolidação!T30+Consolidação!W30+Consolidação!Z30+Consolidação!AC30+Consolidação!AF30+Consolidação!AI30+Consolidação!AL30+Consolidação!AO30+Consolidação!AR30+Consolidação!AU30+Consolidação!AX30+Consolidação!#REF!+Consolidação!BC30+Consolidação!BF30),"CONSUMO PARCIAL","SEM PREVISÃO"))))))))))))))))</f>
        <v/>
      </c>
      <c r="DI27" s="318" t="str">
        <f t="shared" si="51"/>
        <v/>
      </c>
      <c r="DJ27" s="270"/>
      <c r="DK27" s="314"/>
      <c r="DL27" s="315"/>
      <c r="DM27" s="332"/>
      <c r="DN27" s="317" t="str">
        <f>IF(DK27=0,"",IF(X27+AE27+AL27+AS27+AZ27+BG27+BN27+BU27+CB27+CI27+CP27+CW27+DD27+DK27&lt;=Consolidação!Z30,Consolidação!$H$4,IF(X27+AE27+AL27+AS27+AZ27+BG27+BN27+BU27+CB27+CI27+CP27+CW27+DD27+DK27&lt;=Consolidação!Z30+Consolidação!AC30,Consolidação!$K$4,IF(X27+AE27+AL27+AS27+AZ27+BG27+BN27+BU27+CB27+CI27+CP27+CW27+DD27+DK27&lt;=Consolidação!Z30+Consolidação!AC30+Consolidação!AF30,Consolidação!$N$4,IF(X27+AE27+AL27+AS27+AZ27+BG27+BN27+BU27+CB27+CI27+CP27+CW27+DD27+DK27&lt;=Consolidação!Z30+Consolidação!AC30+Consolidação!AF30+Consolidação!AI30,Consolidação!$Q$4,IF(X27+AE27+AL27+AS27+AZ27+BG27+BN27+BU27+CB27+CI27+CP27+CW27+DD27+DK27&lt;=Consolidação!Z30+Consolidação!AC30+Consolidação!AF30+Consolidação!AI30+Consolidação!AL30,Consolidação!$T$4,IF(X27+AE27+AL27+AS27+AZ27+BG27+BN27+BU27+CB27+CI27+CP27+CW27+DD27+DK27&lt;=Consolidação!Z30+Consolidação!AC30+Consolidação!AF30+Consolidação!AI30+Consolidação!AL30+Consolidação!AO30,Consolidação!$W$4,IF(X27+AE27+AL27+AS27+AZ27+BG27+BN27+BU27+CB27+CI27+CP27+CW27+DD27+DK27&lt;=Consolidação!Z30+Consolidação!AC30+Consolidação!AF30+Consolidação!AI30+Consolidação!AL30+Consolidação!AO30+Consolidação!AR30,Consolidação!$Z$4,IF(X27+AE27+AL27+AS27+AZ27+BG27+BN27+BU27+CB27+CI27+CP27+CW27+DD27+DK27&lt;=Consolidação!Z30+Consolidação!AC30+Consolidação!AF30+Consolidação!AI30+Consolidação!AL30+Consolidação!AO30+Consolidação!AR30+Consolidação!AU30,Consolidação!$AC$4,IF(X27+AE27+AL27+AS27+AZ27+BG27+BN27+BU27+CB27+CI27+CP27+CW27+DD27+DK27&lt;=Consolidação!Z30+Consolidação!AC30+Consolidação!AF30+Consolidação!AI30+Consolidação!AL30+Consolidação!AO30+Consolidação!AR30+Consolidação!AU30+Consolidação!AX30,Consolidação!$AF$4,IF(X27+AE27+AL27+AS27+AZ27+BG27+BN27+BU27+CB27+CI27+CP27+CW27+DD27+DK27&lt;=Consolidação!Z30+Consolidação!AC30+Consolidação!AF30+Consolidação!AI30+Consolidação!AL30+Consolidação!AO30+Consolidação!AR30+Consolidação!AU30+Consolidação!AX30+Consolidação!#REF!,Consolidação!$AI$4,IF(X27+AE27+AL27+AS27+AZ27+BG27+BN27+BU27+CB27+CI27+CP27+CW27+DD27+DK27&lt;=Consolidação!Z30+Consolidação!AC30+Consolidação!AF30+Consolidação!AI30+Consolidação!AL30+Consolidação!AO30+Consolidação!AR30+Consolidação!AU30+Consolidação!AX30+Consolidação!#REF!+Consolidação!BC30,Consolidação!$AL$4,IF(X27+AE27+AL27+AS27+AZ27+BG27+BN27+BU27+CB27+CI27+CP27+CW27+DD27+DK27&lt;=Consolidação!Z30+Consolidação!AC30+Consolidação!AF30+Consolidação!AI30+Consolidação!AL30+Consolidação!AO30+Consolidação!AR30+Consolidação!AU30+Consolidação!AX30+Consolidação!#REF!+Consolidação!BC30+Consolidação!BF30,Consolidação!$AO$4,IF(X27+AE27+AL27+AS27+AZ27+BG27+BN27+BU27+CB27+CI27+CP27+CW27+DD27+DK27&lt;=Consolidação!Z30+Consolidação!AC30+Consolidação!AF30+Consolidação!AI30+Consolidação!AL30+Consolidação!AO30+Consolidação!AR30+Consolidação!AU30+Consolidação!AX30+Consolidação!#REF!+Consolidação!BC30+Consolidação!BF30+Consolidação!BI30,Consolidação!$AR$4,IF(X27+AE27+AL27+AS27+AZ27+BG27+BN27+BU27+CB27+CI27+CP27+CW27+DD27+DK27&lt;=Consolidação!Z30+Consolidação!AC30+Consolidação!AF30+Consolidação!AI30+Consolidação!AL30+Consolidação!AO30+Consolidação!AR30+Consolidação!AU30+Consolidação!AX30+Consolidação!#REF!+Consolidação!BC30+Consolidação!BF30+Consolidação!BI30+Consolidação!BL30,Consolidação!$AU$4,IF(AND((Consolidação!Z30+Consolidação!AC30+Consolidação!AF30+Consolidação!AI30+Consolidação!AL30+Consolidação!AO30+Consolidação!AR30+Consolidação!AU30+Consolidação!AX30+Consolidação!#REF!+Consolidação!BC30+Consolidação!BF30+Consolidação!BI30+Consolidação!BL30)&gt;0,X27+AE27+AL27+AS27+AZ27+BG27+BN27+BU27+CB27+CI27+CP27+CW27+DD27&lt;Consolidação!Z30+Consolidação!AC30+Consolidação!AF30+Consolidação!AI30+Consolidação!AL30+Consolidação!AO30+Consolidação!AR30+Consolidação!AU30+Consolidação!AX30+Consolidação!#REF!+Consolidação!BC30+Consolidação!BF30+Consolidação!BI30+Consolidação!BL30,X27+AE27+AL27+AS27+AZ27+BG27+BN27+BU27+CB27+CI27+CP27+CW27+DD27+DK27&gt;Consolidação!Z30+Consolidação!AC30+Consolidação!AF30+Consolidação!AI30+Consolidação!AL30+Consolidação!AO30+Consolidação!AR30+Consolidação!AU30+Consolidação!AX30+Consolidação!#REF!+Consolidação!BC30+Consolidação!BF30+Consolidação!BI30+Consolidação!BL30),"CONSUMO PARCIAL","SEM PREVISÃO"))))))))))))))))</f>
        <v/>
      </c>
      <c r="DO27" s="318" t="str">
        <f t="shared" si="52"/>
        <v/>
      </c>
      <c r="DP27" s="270"/>
      <c r="DQ27" s="314"/>
      <c r="DR27" s="315"/>
      <c r="DS27" s="332"/>
      <c r="DT27" s="317" t="str">
        <f>IF(DQ27=0,"",IF(AD27+AK27+AR27+AY27+BF27+BM27+BT27+CA27+CH27+CO27+CV27+DC27+DJ27+DQ27&lt;=Consolidação!AF30,Consolidação!$H$4,IF(AD27+AK27+AR27+AY27+BF27+BM27+BT27+CA27+CH27+CO27+CV27+DC27+DJ27+DQ27&lt;=Consolidação!AF30+Consolidação!AI30,Consolidação!$K$4,IF(AD27+AK27+AR27+AY27+BF27+BM27+BT27+CA27+CH27+CO27+CV27+DC27+DJ27+DQ27&lt;=Consolidação!AF30+Consolidação!AI30+Consolidação!AL30,Consolidação!$N$4,IF(AD27+AK27+AR27+AY27+BF27+BM27+BT27+CA27+CH27+CO27+CV27+DC27+DJ27+DQ27&lt;=Consolidação!AF30+Consolidação!AI30+Consolidação!AL30+Consolidação!AO30,Consolidação!$Q$4,IF(AD27+AK27+AR27+AY27+BF27+BM27+BT27+CA27+CH27+CO27+CV27+DC27+DJ27+DQ27&lt;=Consolidação!AF30+Consolidação!AI30+Consolidação!AL30+Consolidação!AO30+Consolidação!AR30,Consolidação!$T$4,IF(AD27+AK27+AR27+AY27+BF27+BM27+BT27+CA27+CH27+CO27+CV27+DC27+DJ27+DQ27&lt;=Consolidação!AF30+Consolidação!AI30+Consolidação!AL30+Consolidação!AO30+Consolidação!AR30+Consolidação!AU30,Consolidação!$W$4,IF(AD27+AK27+AR27+AY27+BF27+BM27+BT27+CA27+CH27+CO27+CV27+DC27+DJ27+DQ27&lt;=Consolidação!AF30+Consolidação!AI30+Consolidação!AL30+Consolidação!AO30+Consolidação!AR30+Consolidação!AU30+Consolidação!AX30,Consolidação!$Z$4,IF(AD27+AK27+AR27+AY27+BF27+BM27+BT27+CA27+CH27+CO27+CV27+DC27+DJ27+DQ27&lt;=Consolidação!AF30+Consolidação!AI30+Consolidação!AL30+Consolidação!AO30+Consolidação!AR30+Consolidação!AU30+Consolidação!AX30+Consolidação!#REF!,Consolidação!$AC$4,IF(AD27+AK27+AR27+AY27+BF27+BM27+BT27+CA27+CH27+CO27+CV27+DC27+DJ27+DQ27&lt;=Consolidação!AF30+Consolidação!AI30+Consolidação!AL30+Consolidação!AO30+Consolidação!AR30+Consolidação!AU30+Consolidação!AX30+Consolidação!#REF!+Consolidação!BC30,Consolidação!$AF$4,IF(AD27+AK27+AR27+AY27+BF27+BM27+BT27+CA27+CH27+CO27+CV27+DC27+DJ27+DQ27&lt;=Consolidação!AF30+Consolidação!AI30+Consolidação!AL30+Consolidação!AO30+Consolidação!AR30+Consolidação!AU30+Consolidação!AX30+Consolidação!#REF!+Consolidação!BC30+Consolidação!BF30,Consolidação!$AI$4,IF(AD27+AK27+AR27+AY27+BF27+BM27+BT27+CA27+CH27+CO27+CV27+DC27+DJ27+DQ27&lt;=Consolidação!AF30+Consolidação!AI30+Consolidação!AL30+Consolidação!AO30+Consolidação!AR30+Consolidação!AU30+Consolidação!AX30+Consolidação!#REF!+Consolidação!BC30+Consolidação!BF30+Consolidação!BI30,Consolidação!$AL$4,IF(AD27+AK27+AR27+AY27+BF27+BM27+BT27+CA27+CH27+CO27+CV27+DC27+DJ27+DQ27&lt;=Consolidação!AF30+Consolidação!AI30+Consolidação!AL30+Consolidação!AO30+Consolidação!AR30+Consolidação!AU30+Consolidação!AX30+Consolidação!#REF!+Consolidação!BC30+Consolidação!BF30+Consolidação!BI30+Consolidação!BL30,Consolidação!$AO$4,IF(AD27+AK27+AR27+AY27+BF27+BM27+BT27+CA27+CH27+CO27+CV27+DC27+DJ27+DQ27&lt;=Consolidação!AF30+Consolidação!AI30+Consolidação!AL30+Consolidação!AO30+Consolidação!AR30+Consolidação!AU30+Consolidação!AX30+Consolidação!#REF!+Consolidação!BC30+Consolidação!BF30+Consolidação!BI30+Consolidação!BL30+Consolidação!BO30,Consolidação!$AR$4,IF(AD27+AK27+AR27+AY27+BF27+BM27+BT27+CA27+CH27+CO27+CV27+DC27+DJ27+DQ27&lt;=Consolidação!AF30+Consolidação!AI30+Consolidação!AL30+Consolidação!AO30+Consolidação!AR30+Consolidação!AU30+Consolidação!AX30+Consolidação!#REF!+Consolidação!BC30+Consolidação!BF30+Consolidação!BI30+Consolidação!BL30+Consolidação!BO30+Consolidação!BR30,Consolidação!$AU$4,IF(AND((Consolidação!AF30+Consolidação!AI30+Consolidação!AL30+Consolidação!AO30+Consolidação!AR30+Consolidação!AU30+Consolidação!AX30+Consolidação!#REF!+Consolidação!BC30+Consolidação!BF30+Consolidação!BI30+Consolidação!BL30+Consolidação!BO30+Consolidação!BR30)&gt;0,AD27+AK27+AR27+AY27+BF27+BM27+BT27+CA27+CH27+CO27+CV27+DC27+DJ27&lt;Consolidação!AF30+Consolidação!AI30+Consolidação!AL30+Consolidação!AO30+Consolidação!AR30+Consolidação!AU30+Consolidação!AX30+Consolidação!#REF!+Consolidação!BC30+Consolidação!BF30+Consolidação!BI30+Consolidação!BL30+Consolidação!BO30+Consolidação!BR30,AD27+AK27+AR27+AY27+BF27+BM27+BT27+CA27+CH27+CO27+CV27+DC27+DJ27+DQ27&gt;Consolidação!AF30+Consolidação!AI30+Consolidação!AL30+Consolidação!AO30+Consolidação!AR30+Consolidação!AU30+Consolidação!AX30+Consolidação!#REF!+Consolidação!BC30+Consolidação!BF30+Consolidação!BI30+Consolidação!BL30+Consolidação!BO30+Consolidação!BR30),"CONSUMO PARCIAL","SEM PREVISÃO"))))))))))))))))</f>
        <v/>
      </c>
      <c r="DU27" s="318" t="str">
        <f t="shared" si="53"/>
        <v/>
      </c>
      <c r="DV27" s="270"/>
      <c r="DW27" s="314"/>
      <c r="DX27" s="315"/>
      <c r="DY27" s="332"/>
      <c r="DZ27" s="317" t="str">
        <f>IF(DW27=0,"",IF(AJ27+AQ27+AX27+BE27+BL27+BS27+BZ27+CG27+CN27+CU27+DB27+DI27+DP27+DW27&lt;=Consolidação!AL30,Consolidação!$H$4,IF(AJ27+AQ27+AX27+BE27+BL27+BS27+BZ27+CG27+CN27+CU27+DB27+DI27+DP27+DW27&lt;=Consolidação!AL30+Consolidação!AO30,Consolidação!$K$4,IF(AJ27+AQ27+AX27+BE27+BL27+BS27+BZ27+CG27+CN27+CU27+DB27+DI27+DP27+DW27&lt;=Consolidação!AL30+Consolidação!AO30+Consolidação!AR30,Consolidação!$N$4,IF(AJ27+AQ27+AX27+BE27+BL27+BS27+BZ27+CG27+CN27+CU27+DB27+DI27+DP27+DW27&lt;=Consolidação!AL30+Consolidação!AO30+Consolidação!AR30+Consolidação!AU30,Consolidação!$Q$4,IF(AJ27+AQ27+AX27+BE27+BL27+BS27+BZ27+CG27+CN27+CU27+DB27+DI27+DP27+DW27&lt;=Consolidação!AL30+Consolidação!AO30+Consolidação!AR30+Consolidação!AU30+Consolidação!AX30,Consolidação!$T$4,IF(AJ27+AQ27+AX27+BE27+BL27+BS27+BZ27+CG27+CN27+CU27+DB27+DI27+DP27+DW27&lt;=Consolidação!AL30+Consolidação!AO30+Consolidação!AR30+Consolidação!AU30+Consolidação!AX30+Consolidação!#REF!,Consolidação!$W$4,IF(AJ27+AQ27+AX27+BE27+BL27+BS27+BZ27+CG27+CN27+CU27+DB27+DI27+DP27+DW27&lt;=Consolidação!AL30+Consolidação!AO30+Consolidação!AR30+Consolidação!AU30+Consolidação!AX30+Consolidação!#REF!+Consolidação!BC30,Consolidação!$Z$4,IF(AJ27+AQ27+AX27+BE27+BL27+BS27+BZ27+CG27+CN27+CU27+DB27+DI27+DP27+DW27&lt;=Consolidação!AL30+Consolidação!AO30+Consolidação!AR30+Consolidação!AU30+Consolidação!AX30+Consolidação!#REF!+Consolidação!BC30+Consolidação!BF30,Consolidação!$AC$4,IF(AJ27+AQ27+AX27+BE27+BL27+BS27+BZ27+CG27+CN27+CU27+DB27+DI27+DP27+DW27&lt;=Consolidação!AL30+Consolidação!AO30+Consolidação!AR30+Consolidação!AU30+Consolidação!AX30+Consolidação!#REF!+Consolidação!BC30+Consolidação!BF30+Consolidação!BI30,Consolidação!$AF$4,IF(AJ27+AQ27+AX27+BE27+BL27+BS27+BZ27+CG27+CN27+CU27+DB27+DI27+DP27+DW27&lt;=Consolidação!AL30+Consolidação!AO30+Consolidação!AR30+Consolidação!AU30+Consolidação!AX30+Consolidação!#REF!+Consolidação!BC30+Consolidação!BF30+Consolidação!BI30+Consolidação!BL30,Consolidação!$AI$4,IF(AJ27+AQ27+AX27+BE27+BL27+BS27+BZ27+CG27+CN27+CU27+DB27+DI27+DP27+DW27&lt;=Consolidação!AL30+Consolidação!AO30+Consolidação!AR30+Consolidação!AU30+Consolidação!AX30+Consolidação!#REF!+Consolidação!BC30+Consolidação!BF30+Consolidação!BI30+Consolidação!BL30+Consolidação!BO30,Consolidação!$AL$4,IF(AJ27+AQ27+AX27+BE27+BL27+BS27+BZ27+CG27+CN27+CU27+DB27+DI27+DP27+DW27&lt;=Consolidação!AL30+Consolidação!AO30+Consolidação!AR30+Consolidação!AU30+Consolidação!AX30+Consolidação!#REF!+Consolidação!BC30+Consolidação!BF30+Consolidação!BI30+Consolidação!BL30+Consolidação!BO30+Consolidação!BR30,Consolidação!$AO$4,IF(AJ27+AQ27+AX27+BE27+BL27+BS27+BZ27+CG27+CN27+CU27+DB27+DI27+DP27+DW27&lt;=Consolidação!AL30+Consolidação!AO30+Consolidação!AR30+Consolidação!AU30+Consolidação!AX30+Consolidação!#REF!+Consolidação!BC30+Consolidação!BF30+Consolidação!BI30+Consolidação!BL30+Consolidação!BO30+Consolidação!BR30+Consolidação!BU30,Consolidação!$AR$4,IF(AJ27+AQ27+AX27+BE27+BL27+BS27+BZ27+CG27+CN27+CU27+DB27+DI27+DP27+DW27&lt;=Consolidação!AL30+Consolidação!AO30+Consolidação!AR30+Consolidação!AU30+Consolidação!AX30+Consolidação!#REF!+Consolidação!BC30+Consolidação!BF30+Consolidação!BI30+Consolidação!BL30+Consolidação!BO30+Consolidação!BR30+Consolidação!BU30+Consolidação!BX30,Consolidação!$AU$4,IF(AND((Consolidação!AL30+Consolidação!AO30+Consolidação!AR30+Consolidação!AU30+Consolidação!AX30+Consolidação!#REF!+Consolidação!BC30+Consolidação!BF30+Consolidação!BI30+Consolidação!BL30+Consolidação!BO30+Consolidação!BR30+Consolidação!BU30+Consolidação!BX30)&gt;0,AJ27+AQ27+AX27+BE27+BL27+BS27+BZ27+CG27+CN27+CU27+DB27+DI27+DP27&lt;Consolidação!AL30+Consolidação!AO30+Consolidação!AR30+Consolidação!AU30+Consolidação!AX30+Consolidação!#REF!+Consolidação!BC30+Consolidação!BF30+Consolidação!BI30+Consolidação!BL30+Consolidação!BO30+Consolidação!BR30+Consolidação!BU30+Consolidação!BX30,AJ27+AQ27+AX27+BE27+BL27+BS27+BZ27+CG27+CN27+CU27+DB27+DI27+DP27+DW27&gt;Consolidação!AL30+Consolidação!AO30+Consolidação!AR30+Consolidação!AU30+Consolidação!AX30+Consolidação!#REF!+Consolidação!BC30+Consolidação!BF30+Consolidação!BI30+Consolidação!BL30+Consolidação!BO30+Consolidação!BR30+Consolidação!BU30+Consolidação!BX30),"CONSUMO PARCIAL","SEM PREVISÃO"))))))))))))))))</f>
        <v/>
      </c>
      <c r="EA27" s="318" t="str">
        <f t="shared" si="54"/>
        <v/>
      </c>
      <c r="EB27" s="270"/>
      <c r="EC27" s="314"/>
      <c r="ED27" s="315"/>
      <c r="EE27" s="332"/>
      <c r="EF27" s="317" t="str">
        <f>IF(EC27=0,"",IF(AP27+AW27+BD27+BK27+BR27+BY27+CF27+CM27+CT27+DA27+DH27+DO27+DV27+EC27&lt;=Consolidação!AR30,Consolidação!$H$4,IF(AP27+AW27+BD27+BK27+BR27+BY27+CF27+CM27+CT27+DA27+DH27+DO27+DV27+EC27&lt;=Consolidação!AR30+Consolidação!AU30,Consolidação!$K$4,IF(AP27+AW27+BD27+BK27+BR27+BY27+CF27+CM27+CT27+DA27+DH27+DO27+DV27+EC27&lt;=Consolidação!AR30+Consolidação!AU30+Consolidação!AX30,Consolidação!$N$4,IF(AP27+AW27+BD27+BK27+BR27+BY27+CF27+CM27+CT27+DA27+DH27+DO27+DV27+EC27&lt;=Consolidação!AR30+Consolidação!AU30+Consolidação!AX30+Consolidação!#REF!,Consolidação!$Q$4,IF(AP27+AW27+BD27+BK27+BR27+BY27+CF27+CM27+CT27+DA27+DH27+DO27+DV27+EC27&lt;=Consolidação!AR30+Consolidação!AU30+Consolidação!AX30+Consolidação!#REF!+Consolidação!BC30,Consolidação!$T$4,IF(AP27+AW27+BD27+BK27+BR27+BY27+CF27+CM27+CT27+DA27+DH27+DO27+DV27+EC27&lt;=Consolidação!AR30+Consolidação!AU30+Consolidação!AX30+Consolidação!#REF!+Consolidação!BC30+Consolidação!BF30,Consolidação!$W$4,IF(AP27+AW27+BD27+BK27+BR27+BY27+CF27+CM27+CT27+DA27+DH27+DO27+DV27+EC27&lt;=Consolidação!AR30+Consolidação!AU30+Consolidação!AX30+Consolidação!#REF!+Consolidação!BC30+Consolidação!BF30+Consolidação!BI30,Consolidação!$Z$4,IF(AP27+AW27+BD27+BK27+BR27+BY27+CF27+CM27+CT27+DA27+DH27+DO27+DV27+EC27&lt;=Consolidação!AR30+Consolidação!AU30+Consolidação!AX30+Consolidação!#REF!+Consolidação!BC30+Consolidação!BF30+Consolidação!BI30+Consolidação!BL30,Consolidação!$AC$4,IF(AP27+AW27+BD27+BK27+BR27+BY27+CF27+CM27+CT27+DA27+DH27+DO27+DV27+EC27&lt;=Consolidação!AR30+Consolidação!AU30+Consolidação!AX30+Consolidação!#REF!+Consolidação!BC30+Consolidação!BF30+Consolidação!BI30+Consolidação!BL30+Consolidação!BO30,Consolidação!$AF$4,IF(AP27+AW27+BD27+BK27+BR27+BY27+CF27+CM27+CT27+DA27+DH27+DO27+DV27+EC27&lt;=Consolidação!AR30+Consolidação!AU30+Consolidação!AX30+Consolidação!#REF!+Consolidação!BC30+Consolidação!BF30+Consolidação!BI30+Consolidação!BL30+Consolidação!BO30+Consolidação!BR30,Consolidação!$AI$4,IF(AP27+AW27+BD27+BK27+BR27+BY27+CF27+CM27+CT27+DA27+DH27+DO27+DV27+EC27&lt;=Consolidação!AR30+Consolidação!AU30+Consolidação!AX30+Consolidação!#REF!+Consolidação!BC30+Consolidação!BF30+Consolidação!BI30+Consolidação!BL30+Consolidação!BO30+Consolidação!BR30+Consolidação!BU30,Consolidação!$AL$4,IF(AP27+AW27+BD27+BK27+BR27+BY27+CF27+CM27+CT27+DA27+DH27+DO27+DV27+EC27&lt;=Consolidação!AR30+Consolidação!AU30+Consolidação!AX30+Consolidação!#REF!+Consolidação!BC30+Consolidação!BF30+Consolidação!BI30+Consolidação!BL30+Consolidação!BO30+Consolidação!BR30+Consolidação!BU30+Consolidação!BX30,Consolidação!$AO$4,IF(AP27+AW27+BD27+BK27+BR27+BY27+CF27+CM27+CT27+DA27+DH27+DO27+DV27+EC27&lt;=Consolidação!AR30+Consolidação!AU30+Consolidação!AX30+Consolidação!#REF!+Consolidação!BC30+Consolidação!BF30+Consolidação!BI30+Consolidação!BL30+Consolidação!BO30+Consolidação!BR30+Consolidação!BU30+Consolidação!BX30+Consolidação!CA30,Consolidação!$AR$4,IF(AP27+AW27+BD27+BK27+BR27+BY27+CF27+CM27+CT27+DA27+DH27+DO27+DV27+EC27&lt;=Consolidação!AR30+Consolidação!AU30+Consolidação!AX30+Consolidação!#REF!+Consolidação!BC30+Consolidação!BF30+Consolidação!BI30+Consolidação!BL30+Consolidação!BO30+Consolidação!BR30+Consolidação!BU30+Consolidação!BX30+Consolidação!CA30+Consolidação!CD30,Consolidação!$AU$4,IF(AND((Consolidação!AR30+Consolidação!AU30+Consolidação!AX30+Consolidação!#REF!+Consolidação!BC30+Consolidação!BF30+Consolidação!BI30+Consolidação!BL30+Consolidação!BO30+Consolidação!BR30+Consolidação!BU30+Consolidação!BX30+Consolidação!CA30+Consolidação!CD30)&gt;0,AP27+AW27+BD27+BK27+BR27+BY27+CF27+CM27+CT27+DA27+DH27+DO27+DV27&lt;Consolidação!AR30+Consolidação!AU30+Consolidação!AX30+Consolidação!#REF!+Consolidação!BC30+Consolidação!BF30+Consolidação!BI30+Consolidação!BL30+Consolidação!BO30+Consolidação!BR30+Consolidação!BU30+Consolidação!BX30+Consolidação!CA30+Consolidação!CD30,AP27+AW27+BD27+BK27+BR27+BY27+CF27+CM27+CT27+DA27+DH27+DO27+DV27+EC27&gt;Consolidação!AR30+Consolidação!AU30+Consolidação!AX30+Consolidação!#REF!+Consolidação!BC30+Consolidação!BF30+Consolidação!BI30+Consolidação!BL30+Consolidação!BO30+Consolidação!BR30+Consolidação!BU30+Consolidação!BX30+Consolidação!CA30+Consolidação!CD30),"CONSUMO PARCIAL","SEM PREVISÃO"))))))))))))))))</f>
        <v/>
      </c>
      <c r="EG27" s="318" t="str">
        <f t="shared" si="55"/>
        <v/>
      </c>
      <c r="EH27" s="270"/>
      <c r="EI27" s="314"/>
      <c r="EJ27" s="315"/>
      <c r="EK27" s="332"/>
      <c r="EL27" s="317" t="str">
        <f>IF(EI27=0,"",IF(AV27+BC27+BJ27+BQ27+BX27+CE27+CL27+CS27+CZ27+DG27+DN27+DU27+EB27+EI27&lt;=Consolidação!AX30,Consolidação!$H$4,IF(AV27+BC27+BJ27+BQ27+BX27+CE27+CL27+CS27+CZ27+DG27+DN27+DU27+EB27+EI27&lt;=Consolidação!AX30+Consolidação!#REF!,Consolidação!$K$4,IF(AV27+BC27+BJ27+BQ27+BX27+CE27+CL27+CS27+CZ27+DG27+DN27+DU27+EB27+EI27&lt;=Consolidação!AX30+Consolidação!#REF!+Consolidação!BC30,Consolidação!$N$4,IF(AV27+BC27+BJ27+BQ27+BX27+CE27+CL27+CS27+CZ27+DG27+DN27+DU27+EB27+EI27&lt;=Consolidação!AX30+Consolidação!#REF!+Consolidação!BC30+Consolidação!BF30,Consolidação!$Q$4,IF(AV27+BC27+BJ27+BQ27+BX27+CE27+CL27+CS27+CZ27+DG27+DN27+DU27+EB27+EI27&lt;=Consolidação!AX30+Consolidação!#REF!+Consolidação!BC30+Consolidação!BF30+Consolidação!BI30,Consolidação!$T$4,IF(AV27+BC27+BJ27+BQ27+BX27+CE27+CL27+CS27+CZ27+DG27+DN27+DU27+EB27+EI27&lt;=Consolidação!AX30+Consolidação!#REF!+Consolidação!BC30+Consolidação!BF30+Consolidação!BI30+Consolidação!BL30,Consolidação!$W$4,IF(AV27+BC27+BJ27+BQ27+BX27+CE27+CL27+CS27+CZ27+DG27+DN27+DU27+EB27+EI27&lt;=Consolidação!AX30+Consolidação!#REF!+Consolidação!BC30+Consolidação!BF30+Consolidação!BI30+Consolidação!BL30+Consolidação!BO30,Consolidação!$Z$4,IF(AV27+BC27+BJ27+BQ27+BX27+CE27+CL27+CS27+CZ27+DG27+DN27+DU27+EB27+EI27&lt;=Consolidação!AX30+Consolidação!#REF!+Consolidação!BC30+Consolidação!BF30+Consolidação!BI30+Consolidação!BL30+Consolidação!BO30+Consolidação!BR30,Consolidação!$AC$4,IF(AV27+BC27+BJ27+BQ27+BX27+CE27+CL27+CS27+CZ27+DG27+DN27+DU27+EB27+EI27&lt;=Consolidação!AX30+Consolidação!#REF!+Consolidação!BC30+Consolidação!BF30+Consolidação!BI30+Consolidação!BL30+Consolidação!BO30+Consolidação!BR30+Consolidação!BU30,Consolidação!$AF$4,IF(AV27+BC27+BJ27+BQ27+BX27+CE27+CL27+CS27+CZ27+DG27+DN27+DU27+EB27+EI27&lt;=Consolidação!AX30+Consolidação!#REF!+Consolidação!BC30+Consolidação!BF30+Consolidação!BI30+Consolidação!BL30+Consolidação!BO30+Consolidação!BR30+Consolidação!BU30+Consolidação!BX30,Consolidação!$AI$4,IF(AV27+BC27+BJ27+BQ27+BX27+CE27+CL27+CS27+CZ27+DG27+DN27+DU27+EB27+EI27&lt;=Consolidação!AX30+Consolidação!#REF!+Consolidação!BC30+Consolidação!BF30+Consolidação!BI30+Consolidação!BL30+Consolidação!BO30+Consolidação!BR30+Consolidação!BU30+Consolidação!BX30+Consolidação!CA30,Consolidação!$AL$4,IF(AV27+BC27+BJ27+BQ27+BX27+CE27+CL27+CS27+CZ27+DG27+DN27+DU27+EB27+EI27&lt;=Consolidação!AX30+Consolidação!#REF!+Consolidação!BC30+Consolidação!BF30+Consolidação!BI30+Consolidação!BL30+Consolidação!BO30+Consolidação!BR30+Consolidação!BU30+Consolidação!BX30+Consolidação!CA30+Consolidação!CD30,Consolidação!$AO$4,IF(AV27+BC27+BJ27+BQ27+BX27+CE27+CL27+CS27+CZ27+DG27+DN27+DU27+EB27+EI27&lt;=Consolidação!AX30+Consolidação!#REF!+Consolidação!BC30+Consolidação!BF30+Consolidação!BI30+Consolidação!BL30+Consolidação!BO30+Consolidação!BR30+Consolidação!BU30+Consolidação!BX30+Consolidação!CA30+Consolidação!CD30+Consolidação!CG30,Consolidação!$AR$4,IF(AV27+BC27+BJ27+BQ27+BX27+CE27+CL27+CS27+CZ27+DG27+DN27+DU27+EB27+EI27&lt;=Consolidação!AX30+Consolidação!#REF!+Consolidação!BC30+Consolidação!BF30+Consolidação!BI30+Consolidação!BL30+Consolidação!BO30+Consolidação!BR30+Consolidação!BU30+Consolidação!BX30+Consolidação!CA30+Consolidação!CD30+Consolidação!CG30+Consolidação!CJ30,Consolidação!$AU$4,IF(AND((Consolidação!AX30+Consolidação!#REF!+Consolidação!BC30+Consolidação!BF30+Consolidação!BI30+Consolidação!BL30+Consolidação!BO30+Consolidação!BR30+Consolidação!BU30+Consolidação!BX30+Consolidação!CA30+Consolidação!CD30+Consolidação!CG30+Consolidação!CJ30)&gt;0,AV27+BC27+BJ27+BQ27+BX27+CE27+CL27+CS27+CZ27+DG27+DN27+DU27+EB27&lt;Consolidação!AX30+Consolidação!#REF!+Consolidação!BC30+Consolidação!BF30+Consolidação!BI30+Consolidação!BL30+Consolidação!BO30+Consolidação!BR30+Consolidação!BU30+Consolidação!BX30+Consolidação!CA30+Consolidação!CD30+Consolidação!CG30+Consolidação!CJ30,AV27+BC27+BJ27+BQ27+BX27+CE27+CL27+CS27+CZ27+DG27+DN27+DU27+EB27+EI27&gt;Consolidação!AX30+Consolidação!#REF!+Consolidação!BC30+Consolidação!BF30+Consolidação!BI30+Consolidação!BL30+Consolidação!BO30+Consolidação!BR30+Consolidação!BU30+Consolidação!BX30+Consolidação!CA30+Consolidação!CD30+Consolidação!CG30+Consolidação!CJ30),"CONSUMO PARCIAL","SEM PREVISÃO"))))))))))))))))</f>
        <v/>
      </c>
      <c r="EM27" s="318" t="str">
        <f t="shared" si="56"/>
        <v/>
      </c>
      <c r="EN27" s="270"/>
      <c r="EO27" s="314"/>
      <c r="EP27" s="315"/>
      <c r="EQ27" s="332"/>
      <c r="ER27" s="317" t="str">
        <f>IF(EO27=0,"",IF(BB27+BI27+BP27+BW27+CD27+CK27+CR27+CY27+DF27+DM27+DT27+EA27+EH27+EO27&lt;=Consolidação!BC30,Consolidação!$H$4,IF(BB27+BI27+BP27+BW27+CD27+CK27+CR27+CY27+DF27+DM27+DT27+EA27+EH27+EO27&lt;=Consolidação!BC30+Consolidação!BF30,Consolidação!$K$4,IF(BB27+BI27+BP27+BW27+CD27+CK27+CR27+CY27+DF27+DM27+DT27+EA27+EH27+EO27&lt;=Consolidação!BC30+Consolidação!BF30+Consolidação!BI30,Consolidação!$N$4,IF(BB27+BI27+BP27+BW27+CD27+CK27+CR27+CY27+DF27+DM27+DT27+EA27+EH27+EO27&lt;=Consolidação!BC30+Consolidação!BF30+Consolidação!BI30+Consolidação!BL30,Consolidação!$Q$4,IF(BB27+BI27+BP27+BW27+CD27+CK27+CR27+CY27+DF27+DM27+DT27+EA27+EH27+EO27&lt;=Consolidação!BC30+Consolidação!BF30+Consolidação!BI30+Consolidação!BL30+Consolidação!BO30,Consolidação!$T$4,IF(BB27+BI27+BP27+BW27+CD27+CK27+CR27+CY27+DF27+DM27+DT27+EA27+EH27+EO27&lt;=Consolidação!BC30+Consolidação!BF30+Consolidação!BI30+Consolidação!BL30+Consolidação!BO30+Consolidação!BR30,Consolidação!$W$4,IF(BB27+BI27+BP27+BW27+CD27+CK27+CR27+CY27+DF27+DM27+DT27+EA27+EH27+EO27&lt;=Consolidação!BC30+Consolidação!BF30+Consolidação!BI30+Consolidação!BL30+Consolidação!BO30+Consolidação!BR30+Consolidação!BU30,Consolidação!$Z$4,IF(BB27+BI27+BP27+BW27+CD27+CK27+CR27+CY27+DF27+DM27+DT27+EA27+EH27+EO27&lt;=Consolidação!BC30+Consolidação!BF30+Consolidação!BI30+Consolidação!BL30+Consolidação!BO30+Consolidação!BR30+Consolidação!BU30+Consolidação!BX30,Consolidação!$AC$4,IF(BB27+BI27+BP27+BW27+CD27+CK27+CR27+CY27+DF27+DM27+DT27+EA27+EH27+EO27&lt;=Consolidação!BC30+Consolidação!BF30+Consolidação!BI30+Consolidação!BL30+Consolidação!BO30+Consolidação!BR30+Consolidação!BU30+Consolidação!BX30+Consolidação!CA30,Consolidação!$AF$4,IF(BB27+BI27+BP27+BW27+CD27+CK27+CR27+CY27+DF27+DM27+DT27+EA27+EH27+EO27&lt;=Consolidação!BC30+Consolidação!BF30+Consolidação!BI30+Consolidação!BL30+Consolidação!BO30+Consolidação!BR30+Consolidação!BU30+Consolidação!BX30+Consolidação!CA30+Consolidação!CD30,Consolidação!$AI$4,IF(BB27+BI27+BP27+BW27+CD27+CK27+CR27+CY27+DF27+DM27+DT27+EA27+EH27+EO27&lt;=Consolidação!BC30+Consolidação!BF30+Consolidação!BI30+Consolidação!BL30+Consolidação!BO30+Consolidação!BR30+Consolidação!BU30+Consolidação!BX30+Consolidação!CA30+Consolidação!CD30+Consolidação!CG30,Consolidação!$AL$4,IF(BB27+BI27+BP27+BW27+CD27+CK27+CR27+CY27+DF27+DM27+DT27+EA27+EH27+EO27&lt;=Consolidação!BC30+Consolidação!BF30+Consolidação!BI30+Consolidação!BL30+Consolidação!BO30+Consolidação!BR30+Consolidação!BU30+Consolidação!BX30+Consolidação!CA30+Consolidação!CD30+Consolidação!CG30+Consolidação!CJ30,Consolidação!$AO$4,IF(BB27+BI27+BP27+BW27+CD27+CK27+CR27+CY27+DF27+DM27+DT27+EA27+EH27+EO27&lt;=Consolidação!BC30+Consolidação!BF30+Consolidação!BI30+Consolidação!BL30+Consolidação!BO30+Consolidação!BR30+Consolidação!BU30+Consolidação!BX30+Consolidação!CA30+Consolidação!CD30+Consolidação!CG30+Consolidação!CJ30+Consolidação!CM30,Consolidação!$AR$4,IF(BB27+BI27+BP27+BW27+CD27+CK27+CR27+CY27+DF27+DM27+DT27+EA27+EH27+EO27&lt;=Consolidação!BC30+Consolidação!BF30+Consolidação!BI30+Consolidação!BL30+Consolidação!BO30+Consolidação!BR30+Consolidação!BU30+Consolidação!BX30+Consolidação!CA30+Consolidação!CD30+Consolidação!CG30+Consolidação!CJ30+Consolidação!CM30+Consolidação!CP30,Consolidação!$AU$4,IF(AND((Consolidação!BC30+Consolidação!BF30+Consolidação!BI30+Consolidação!BL30+Consolidação!BO30+Consolidação!BR30+Consolidação!BU30+Consolidação!BX30+Consolidação!CA30+Consolidação!CD30+Consolidação!CG30+Consolidação!CJ30+Consolidação!CM30+Consolidação!CP30)&gt;0,BB27+BI27+BP27+BW27+CD27+CK27+CR27+CY27+DF27+DM27+DT27+EA27+EH27&lt;Consolidação!BC30+Consolidação!BF30+Consolidação!BI30+Consolidação!BL30+Consolidação!BO30+Consolidação!BR30+Consolidação!BU30+Consolidação!BX30+Consolidação!CA30+Consolidação!CD30+Consolidação!CG30+Consolidação!CJ30+Consolidação!CM30+Consolidação!CP30,BB27+BI27+BP27+BW27+CD27+CK27+CR27+CY27+DF27+DM27+DT27+EA27+EH27+EO27&gt;Consolidação!BC30+Consolidação!BF30+Consolidação!BI30+Consolidação!BL30+Consolidação!BO30+Consolidação!BR30+Consolidação!BU30+Consolidação!BX30+Consolidação!CA30+Consolidação!CD30+Consolidação!CG30+Consolidação!CJ30+Consolidação!CM30+Consolidação!CP30),"CONSUMO PARCIAL","SEM PREVISÃO"))))))))))))))))</f>
        <v/>
      </c>
      <c r="ES27" s="318" t="str">
        <f t="shared" si="57"/>
        <v/>
      </c>
      <c r="ET27" s="270"/>
      <c r="EU27" s="314"/>
      <c r="EV27" s="315"/>
      <c r="EW27" s="332"/>
      <c r="EX27" s="317" t="str">
        <f>IF(EU27=0,"",IF(BH27+BO27+BV27+CC27+CJ27+CQ27+CX27+DE27+DL27+DS27+DZ27+EG27+EN27+EU27&lt;=Consolidação!BI30,Consolidação!$H$4,IF(BH27+BO27+BV27+CC27+CJ27+CQ27+CX27+DE27+DL27+DS27+DZ27+EG27+EN27+EU27&lt;=Consolidação!BI30+Consolidação!BL30,Consolidação!$K$4,IF(BH27+BO27+BV27+CC27+CJ27+CQ27+CX27+DE27+DL27+DS27+DZ27+EG27+EN27+EU27&lt;=Consolidação!BI30+Consolidação!BL30+Consolidação!BO30,Consolidação!$N$4,IF(BH27+BO27+BV27+CC27+CJ27+CQ27+CX27+DE27+DL27+DS27+DZ27+EG27+EN27+EU27&lt;=Consolidação!BI30+Consolidação!BL30+Consolidação!BO30+Consolidação!BR30,Consolidação!$Q$4,IF(BH27+BO27+BV27+CC27+CJ27+CQ27+CX27+DE27+DL27+DS27+DZ27+EG27+EN27+EU27&lt;=Consolidação!BI30+Consolidação!BL30+Consolidação!BO30+Consolidação!BR30+Consolidação!BU30,Consolidação!$T$4,IF(BH27+BO27+BV27+CC27+CJ27+CQ27+CX27+DE27+DL27+DS27+DZ27+EG27+EN27+EU27&lt;=Consolidação!BI30+Consolidação!BL30+Consolidação!BO30+Consolidação!BR30+Consolidação!BU30+Consolidação!BX30,Consolidação!$W$4,IF(BH27+BO27+BV27+CC27+CJ27+CQ27+CX27+DE27+DL27+DS27+DZ27+EG27+EN27+EU27&lt;=Consolidação!BI30+Consolidação!BL30+Consolidação!BO30+Consolidação!BR30+Consolidação!BU30+Consolidação!BX30+Consolidação!CA30,Consolidação!$Z$4,IF(BH27+BO27+BV27+CC27+CJ27+CQ27+CX27+DE27+DL27+DS27+DZ27+EG27+EN27+EU27&lt;=Consolidação!BI30+Consolidação!BL30+Consolidação!BO30+Consolidação!BR30+Consolidação!BU30+Consolidação!BX30+Consolidação!CA30+Consolidação!CD30,Consolidação!$AC$4,IF(BH27+BO27+BV27+CC27+CJ27+CQ27+CX27+DE27+DL27+DS27+DZ27+EG27+EN27+EU27&lt;=Consolidação!BI30+Consolidação!BL30+Consolidação!BO30+Consolidação!BR30+Consolidação!BU30+Consolidação!BX30+Consolidação!CA30+Consolidação!CD30+Consolidação!CG30,Consolidação!$AF$4,IF(BH27+BO27+BV27+CC27+CJ27+CQ27+CX27+DE27+DL27+DS27+DZ27+EG27+EN27+EU27&lt;=Consolidação!BI30+Consolidação!BL30+Consolidação!BO30+Consolidação!BR30+Consolidação!BU30+Consolidação!BX30+Consolidação!CA30+Consolidação!CD30+Consolidação!CG30+Consolidação!CJ30,Consolidação!$AI$4,IF(BH27+BO27+BV27+CC27+CJ27+CQ27+CX27+DE27+DL27+DS27+DZ27+EG27+EN27+EU27&lt;=Consolidação!BI30+Consolidação!BL30+Consolidação!BO30+Consolidação!BR30+Consolidação!BU30+Consolidação!BX30+Consolidação!CA30+Consolidação!CD30+Consolidação!CG30+Consolidação!CJ30+Consolidação!CM30,Consolidação!$AL$4,IF(BH27+BO27+BV27+CC27+CJ27+CQ27+CX27+DE27+DL27+DS27+DZ27+EG27+EN27+EU27&lt;=Consolidação!BI30+Consolidação!BL30+Consolidação!BO30+Consolidação!BR30+Consolidação!BU30+Consolidação!BX30+Consolidação!CA30+Consolidação!CD30+Consolidação!CG30+Consolidação!CJ30+Consolidação!CM30+Consolidação!CP30,Consolidação!$AO$4,IF(BH27+BO27+BV27+CC27+CJ27+CQ27+CX27+DE27+DL27+DS27+DZ27+EG27+EN27+EU27&lt;=Consolidação!BI30+Consolidação!BL30+Consolidação!BO30+Consolidação!BR30+Consolidação!BU30+Consolidação!BX30+Consolidação!CA30+Consolidação!CD30+Consolidação!CG30+Consolidação!CJ30+Consolidação!CM30+Consolidação!CP30+Consolidação!CS30,Consolidação!$AR$4,IF(BH27+BO27+BV27+CC27+CJ27+CQ27+CX27+DE27+DL27+DS27+DZ27+EG27+EN27+EU27&lt;=Consolidação!BI30+Consolidação!BL30+Consolidação!BO30+Consolidação!BR30+Consolidação!BU30+Consolidação!BX30+Consolidação!CA30+Consolidação!CD30+Consolidação!CG30+Consolidação!CJ30+Consolidação!CM30+Consolidação!CP30+Consolidação!CS30+Consolidação!CV30,Consolidação!$AU$4,IF(AND((Consolidação!BI30+Consolidação!BL30+Consolidação!BO30+Consolidação!BR30+Consolidação!BU30+Consolidação!BX30+Consolidação!CA30+Consolidação!CD30+Consolidação!CG30+Consolidação!CJ30+Consolidação!CM30+Consolidação!CP30+Consolidação!CS30+Consolidação!CV30)&gt;0,BH27+BO27+BV27+CC27+CJ27+CQ27+CX27+DE27+DL27+DS27+DZ27+EG27+EN27&lt;Consolidação!BI30+Consolidação!BL30+Consolidação!BO30+Consolidação!BR30+Consolidação!BU30+Consolidação!BX30+Consolidação!CA30+Consolidação!CD30+Consolidação!CG30+Consolidação!CJ30+Consolidação!CM30+Consolidação!CP30+Consolidação!CS30+Consolidação!CV30,BH27+BO27+BV27+CC27+CJ27+CQ27+CX27+DE27+DL27+DS27+DZ27+EG27+EN27+EU27&gt;Consolidação!BI30+Consolidação!BL30+Consolidação!BO30+Consolidação!BR30+Consolidação!BU30+Consolidação!BX30+Consolidação!CA30+Consolidação!CD30+Consolidação!CG30+Consolidação!CJ30+Consolidação!CM30+Consolidação!CP30+Consolidação!CS30+Consolidação!CV30),"CONSUMO PARCIAL","SEM PREVISÃO"))))))))))))))))</f>
        <v/>
      </c>
      <c r="EY27" s="318" t="str">
        <f t="shared" si="58"/>
        <v/>
      </c>
      <c r="EZ27" s="270"/>
      <c r="FA27" s="314"/>
      <c r="FB27" s="315"/>
      <c r="FC27" s="332"/>
      <c r="FD27" s="317" t="str">
        <f>IF(FA27=0,"",IF(BN27+BU27+CB27+CI27+CP27+CW27+DD27+DK27+DR27+DY27+EF27+EM27+ET27+FA27&lt;=Consolidação!BO30,Consolidação!$H$4,IF(BN27+BU27+CB27+CI27+CP27+CW27+DD27+DK27+DR27+DY27+EF27+EM27+ET27+FA27&lt;=Consolidação!BO30+Consolidação!BR30,Consolidação!$K$4,IF(BN27+BU27+CB27+CI27+CP27+CW27+DD27+DK27+DR27+DY27+EF27+EM27+ET27+FA27&lt;=Consolidação!BO30+Consolidação!BR30+Consolidação!BU30,Consolidação!$N$4,IF(BN27+BU27+CB27+CI27+CP27+CW27+DD27+DK27+DR27+DY27+EF27+EM27+ET27+FA27&lt;=Consolidação!BO30+Consolidação!BR30+Consolidação!BU30+Consolidação!BX30,Consolidação!$Q$4,IF(BN27+BU27+CB27+CI27+CP27+CW27+DD27+DK27+DR27+DY27+EF27+EM27+ET27+FA27&lt;=Consolidação!BO30+Consolidação!BR30+Consolidação!BU30+Consolidação!BX30+Consolidação!CA30,Consolidação!$T$4,IF(BN27+BU27+CB27+CI27+CP27+CW27+DD27+DK27+DR27+DY27+EF27+EM27+ET27+FA27&lt;=Consolidação!BO30+Consolidação!BR30+Consolidação!BU30+Consolidação!BX30+Consolidação!CA30+Consolidação!CD30,Consolidação!$W$4,IF(BN27+BU27+CB27+CI27+CP27+CW27+DD27+DK27+DR27+DY27+EF27+EM27+ET27+FA27&lt;=Consolidação!BO30+Consolidação!BR30+Consolidação!BU30+Consolidação!BX30+Consolidação!CA30+Consolidação!CD30+Consolidação!CG30,Consolidação!$Z$4,IF(BN27+BU27+CB27+CI27+CP27+CW27+DD27+DK27+DR27+DY27+EF27+EM27+ET27+FA27&lt;=Consolidação!BO30+Consolidação!BR30+Consolidação!BU30+Consolidação!BX30+Consolidação!CA30+Consolidação!CD30+Consolidação!CG30+Consolidação!CJ30,Consolidação!$AC$4,IF(BN27+BU27+CB27+CI27+CP27+CW27+DD27+DK27+DR27+DY27+EF27+EM27+ET27+FA27&lt;=Consolidação!BO30+Consolidação!BR30+Consolidação!BU30+Consolidação!BX30+Consolidação!CA30+Consolidação!CD30+Consolidação!CG30+Consolidação!CJ30+Consolidação!CM30,Consolidação!$AF$4,IF(BN27+BU27+CB27+CI27+CP27+CW27+DD27+DK27+DR27+DY27+EF27+EM27+ET27+FA27&lt;=Consolidação!BO30+Consolidação!BR30+Consolidação!BU30+Consolidação!BX30+Consolidação!CA30+Consolidação!CD30+Consolidação!CG30+Consolidação!CJ30+Consolidação!CM30+Consolidação!CP30,Consolidação!$AI$4,IF(BN27+BU27+CB27+CI27+CP27+CW27+DD27+DK27+DR27+DY27+EF27+EM27+ET27+FA27&lt;=Consolidação!BO30+Consolidação!BR30+Consolidação!BU30+Consolidação!BX30+Consolidação!CA30+Consolidação!CD30+Consolidação!CG30+Consolidação!CJ30+Consolidação!CM30+Consolidação!CP30+Consolidação!CS30,Consolidação!$AL$4,IF(BN27+BU27+CB27+CI27+CP27+CW27+DD27+DK27+DR27+DY27+EF27+EM27+ET27+FA27&lt;=Consolidação!BO30+Consolidação!BR30+Consolidação!BU30+Consolidação!BX30+Consolidação!CA30+Consolidação!CD30+Consolidação!CG30+Consolidação!CJ30+Consolidação!CM30+Consolidação!CP30+Consolidação!CS30+Consolidação!CV30,Consolidação!$AO$4,IF(BN27+BU27+CB27+CI27+CP27+CW27+DD27+DK27+DR27+DY27+EF27+EM27+ET27+FA27&lt;=Consolidação!BO30+Consolidação!BR30+Consolidação!BU30+Consolidação!BX30+Consolidação!CA30+Consolidação!CD30+Consolidação!CG30+Consolidação!CJ30+Consolidação!CM30+Consolidação!CP30+Consolidação!CS30+Consolidação!CV30+Consolidação!CY30,Consolidação!$AR$4,IF(BN27+BU27+CB27+CI27+CP27+CW27+DD27+DK27+DR27+DY27+EF27+EM27+ET27+FA27&lt;=Consolidação!BO30+Consolidação!BR30+Consolidação!BU30+Consolidação!BX30+Consolidação!CA30+Consolidação!CD30+Consolidação!CG30+Consolidação!CJ30+Consolidação!CM30+Consolidação!CP30+Consolidação!CS30+Consolidação!CV30+Consolidação!CY30+Consolidação!DB30,Consolidação!$AU$4,IF(AND((Consolidação!BO30+Consolidação!BR30+Consolidação!BU30+Consolidação!BX30+Consolidação!CA30+Consolidação!CD30+Consolidação!CG30+Consolidação!CJ30+Consolidação!CM30+Consolidação!CP30+Consolidação!CS30+Consolidação!CV30+Consolidação!CY30+Consolidação!DB30)&gt;0,BN27+BU27+CB27+CI27+CP27+CW27+DD27+DK27+DR27+DY27+EF27+EM27+ET27&lt;Consolidação!BO30+Consolidação!BR30+Consolidação!BU30+Consolidação!BX30+Consolidação!CA30+Consolidação!CD30+Consolidação!CG30+Consolidação!CJ30+Consolidação!CM30+Consolidação!CP30+Consolidação!CS30+Consolidação!CV30+Consolidação!CY30+Consolidação!DB30,BN27+BU27+CB27+CI27+CP27+CW27+DD27+DK27+DR27+DY27+EF27+EM27+ET27+FA27&gt;Consolidação!BO30+Consolidação!BR30+Consolidação!BU30+Consolidação!BX30+Consolidação!CA30+Consolidação!CD30+Consolidação!CG30+Consolidação!CJ30+Consolidação!CM30+Consolidação!CP30+Consolidação!CS30+Consolidação!CV30+Consolidação!CY30+Consolidação!DB30),"CONSUMO PARCIAL","SEM PREVISÃO"))))))))))))))))</f>
        <v/>
      </c>
      <c r="FE27" s="318" t="str">
        <f t="shared" si="59"/>
        <v/>
      </c>
      <c r="FF27" s="270"/>
      <c r="FG27" s="314"/>
      <c r="FH27" s="315"/>
      <c r="FI27" s="332"/>
      <c r="FJ27" s="317" t="str">
        <f>IF(FG27=0,"",IF(BT27+CA27+CH27+CO27+CV27+DC27+DJ27+DQ27+DX27+EE27+EL27+ES27+EZ27+FG27&lt;=Consolidação!BU30,Consolidação!$H$4,IF(BT27+CA27+CH27+CO27+CV27+DC27+DJ27+DQ27+DX27+EE27+EL27+ES27+EZ27+FG27&lt;=Consolidação!BU30+Consolidação!BX30,Consolidação!$K$4,IF(BT27+CA27+CH27+CO27+CV27+DC27+DJ27+DQ27+DX27+EE27+EL27+ES27+EZ27+FG27&lt;=Consolidação!BU30+Consolidação!BX30+Consolidação!CA30,Consolidação!$N$4,IF(BT27+CA27+CH27+CO27+CV27+DC27+DJ27+DQ27+DX27+EE27+EL27+ES27+EZ27+FG27&lt;=Consolidação!BU30+Consolidação!BX30+Consolidação!CA30+Consolidação!CD30,Consolidação!$Q$4,IF(BT27+CA27+CH27+CO27+CV27+DC27+DJ27+DQ27+DX27+EE27+EL27+ES27+EZ27+FG27&lt;=Consolidação!BU30+Consolidação!BX30+Consolidação!CA30+Consolidação!CD30+Consolidação!CG30,Consolidação!$T$4,IF(BT27+CA27+CH27+CO27+CV27+DC27+DJ27+DQ27+DX27+EE27+EL27+ES27+EZ27+FG27&lt;=Consolidação!BU30+Consolidação!BX30+Consolidação!CA30+Consolidação!CD30+Consolidação!CG30+Consolidação!CJ30,Consolidação!$W$4,IF(BT27+CA27+CH27+CO27+CV27+DC27+DJ27+DQ27+DX27+EE27+EL27+ES27+EZ27+FG27&lt;=Consolidação!BU30+Consolidação!BX30+Consolidação!CA30+Consolidação!CD30+Consolidação!CG30+Consolidação!CJ30+Consolidação!CM30,Consolidação!$Z$4,IF(BT27+CA27+CH27+CO27+CV27+DC27+DJ27+DQ27+DX27+EE27+EL27+ES27+EZ27+FG27&lt;=Consolidação!BU30+Consolidação!BX30+Consolidação!CA30+Consolidação!CD30+Consolidação!CG30+Consolidação!CJ30+Consolidação!CM30+Consolidação!CP30,Consolidação!$AC$4,IF(BT27+CA27+CH27+CO27+CV27+DC27+DJ27+DQ27+DX27+EE27+EL27+ES27+EZ27+FG27&lt;=Consolidação!BU30+Consolidação!BX30+Consolidação!CA30+Consolidação!CD30+Consolidação!CG30+Consolidação!CJ30+Consolidação!CM30+Consolidação!CP30+Consolidação!CS30,Consolidação!$AF$4,IF(BT27+CA27+CH27+CO27+CV27+DC27+DJ27+DQ27+DX27+EE27+EL27+ES27+EZ27+FG27&lt;=Consolidação!BU30+Consolidação!BX30+Consolidação!CA30+Consolidação!CD30+Consolidação!CG30+Consolidação!CJ30+Consolidação!CM30+Consolidação!CP30+Consolidação!CS30+Consolidação!CV30,Consolidação!$AI$4,IF(BT27+CA27+CH27+CO27+CV27+DC27+DJ27+DQ27+DX27+EE27+EL27+ES27+EZ27+FG27&lt;=Consolidação!BU30+Consolidação!BX30+Consolidação!CA30+Consolidação!CD30+Consolidação!CG30+Consolidação!CJ30+Consolidação!CM30+Consolidação!CP30+Consolidação!CS30+Consolidação!CV30+Consolidação!CY30,Consolidação!$AL$4,IF(BT27+CA27+CH27+CO27+CV27+DC27+DJ27+DQ27+DX27+EE27+EL27+ES27+EZ27+FG27&lt;=Consolidação!BU30+Consolidação!BX30+Consolidação!CA30+Consolidação!CD30+Consolidação!CG30+Consolidação!CJ30+Consolidação!CM30+Consolidação!CP30+Consolidação!CS30+Consolidação!CV30+Consolidação!CY30+Consolidação!DB30,Consolidação!$AO$4,IF(BT27+CA27+CH27+CO27+CV27+DC27+DJ27+DQ27+DX27+EE27+EL27+ES27+EZ27+FG27&lt;=Consolidação!BU30+Consolidação!BX30+Consolidação!CA30+Consolidação!CD30+Consolidação!CG30+Consolidação!CJ30+Consolidação!CM30+Consolidação!CP30+Consolidação!CS30+Consolidação!CV30+Consolidação!CY30+Consolidação!DB30+Consolidação!DE30,Consolidação!$AR$4,IF(BT27+CA27+CH27+CO27+CV27+DC27+DJ27+DQ27+DX27+EE27+EL27+ES27+EZ27+FG27&lt;=Consolidação!BU30+Consolidação!BX30+Consolidação!CA30+Consolidação!CD30+Consolidação!CG30+Consolidação!CJ30+Consolidação!CM30+Consolidação!CP30+Consolidação!CS30+Consolidação!CV30+Consolidação!CY30+Consolidação!DB30+Consolidação!DE30+Consolidação!DH30,Consolidação!$AU$4,IF(AND((Consolidação!BU30+Consolidação!BX30+Consolidação!CA30+Consolidação!CD30+Consolidação!CG30+Consolidação!CJ30+Consolidação!CM30+Consolidação!CP30+Consolidação!CS30+Consolidação!CV30+Consolidação!CY30+Consolidação!DB30+Consolidação!DE30+Consolidação!DH30)&gt;0,BT27+CA27+CH27+CO27+CV27+DC27+DJ27+DQ27+DX27+EE27+EL27+ES27+EZ27&lt;Consolidação!BU30+Consolidação!BX30+Consolidação!CA30+Consolidação!CD30+Consolidação!CG30+Consolidação!CJ30+Consolidação!CM30+Consolidação!CP30+Consolidação!CS30+Consolidação!CV30+Consolidação!CY30+Consolidação!DB30+Consolidação!DE30+Consolidação!DH30,BT27+CA27+CH27+CO27+CV27+DC27+DJ27+DQ27+DX27+EE27+EL27+ES27+EZ27+FG27&gt;Consolidação!BU30+Consolidação!BX30+Consolidação!CA30+Consolidação!CD30+Consolidação!CG30+Consolidação!CJ30+Consolidação!CM30+Consolidação!CP30+Consolidação!CS30+Consolidação!CV30+Consolidação!CY30+Consolidação!DB30+Consolidação!DE30+Consolidação!DH30),"CONSUMO PARCIAL","SEM PREVISÃO"))))))))))))))))</f>
        <v/>
      </c>
      <c r="FK27" s="540" t="str">
        <f t="shared" si="60"/>
        <v/>
      </c>
      <c r="FL27" s="569"/>
      <c r="FM27" s="550"/>
      <c r="FN27" s="550"/>
      <c r="FO27" s="550"/>
      <c r="FP27" s="550"/>
      <c r="FQ27" s="576"/>
      <c r="FR27" s="569"/>
      <c r="FS27" s="550"/>
      <c r="FT27" s="550"/>
      <c r="FU27" s="550"/>
      <c r="FV27" s="550"/>
      <c r="FW27" s="550"/>
      <c r="FX27" s="545" t="str">
        <f>IF((Consolidação!C30+Consolidação!E30)=(F27+M27+T27+AA27+AH27+AO27+AV27+BC27+BJ27+BQ27+BX27+CE27+CL27+CS27),"ATUALIZADO","DESATUALIZADO")</f>
        <v>DESATUALIZADO</v>
      </c>
    </row>
    <row r="28" spans="1:180" x14ac:dyDescent="0.3">
      <c r="A28" s="361">
        <v>2302</v>
      </c>
      <c r="B28" s="634"/>
      <c r="C28" s="324" t="s">
        <v>1</v>
      </c>
      <c r="D28" s="321"/>
      <c r="E28" s="270">
        <v>19091</v>
      </c>
      <c r="F28" s="314">
        <v>3.8319999999999999</v>
      </c>
      <c r="G28" s="322">
        <v>400</v>
      </c>
      <c r="H28" s="316">
        <v>45441</v>
      </c>
      <c r="I28" s="317" t="str">
        <f>IF(F28=0,"",IF(F28&lt;=Consolidação!H31,Consolidação!H$4,IF(F28&lt;=Consolidação!H31+Consolidação!K31,Consolidação!K$4,IF(F28&lt;=Consolidação!H31+Consolidação!K31+Consolidação!N31,Consolidação!N$4,IF(F28&lt;=Consolidação!H31+Consolidação!K31+Consolidação!N31+Consolidação!Q31,Consolidação!Q$4,IF(F28&lt;=Consolidação!H31+Consolidação!K31+Consolidação!N31+Consolidação!Q31+Consolidação!T31,Consolidação!T$4,IF(F28&lt;=Consolidação!H31+Consolidação!K31+Consolidação!N31+Consolidação!Q31+Consolidação!T31+Consolidação!W31,Consolidação!W$4,IF(F28&lt;=Consolidação!H31+Consolidação!K31+Consolidação!N31+Consolidação!Q31+Consolidação!T31+Consolidação!W31+Consolidação!Z31,Consolidação!Z$4,IF(F28&lt;=Consolidação!H31+Consolidação!K31+Consolidação!N31+Consolidação!Q31+Consolidação!T31+Consolidação!W31+Consolidação!Z31+Consolidação!AC31,Consolidação!AC$4,IF(F28&lt;=Consolidação!H31+Consolidação!K31+Consolidação!N31+Consolidação!Q31+Consolidação!T31+Consolidação!W31+Consolidação!Z31+Consolidação!AC31+Consolidação!AF31,Consolidação!AF$4,IF(F28&lt;=Consolidação!H31+Consolidação!K31+Consolidação!N31+Consolidação!Q31+Consolidação!T31+Consolidação!W31+Consolidação!Z31+Consolidação!AC31+Consolidação!AF31+Consolidação!AI31,Consolidação!AI$4,IF(F28&lt;=Consolidação!H31+Consolidação!K31+Consolidação!N31+Consolidação!Q31+Consolidação!T31+Consolidação!W31+Consolidação!Z31+Consolidação!AC31+Consolidação!AF31+Consolidação!AI31+Consolidação!AL31,Consolidação!AL$4,IF(F28&lt;=Consolidação!H31+Consolidação!K31+Consolidação!N31+Consolidação!Q31+Consolidação!T31+Consolidação!W31+Consolidação!Z31+Consolidação!AC31+Consolidação!AF31+Consolidação!AI31+Consolidação!AL31+Consolidação!AO31,Consolidação!AO$4,IF(F28&lt;=Consolidação!H31+Consolidação!K31+Consolidação!N31+Consolidação!Q31+Consolidação!T31+Consolidação!W31+Consolidação!Z31+Consolidação!AC31+Consolidação!AF31+Consolidação!AI31+Consolidação!AL31+Consolidação!AO31+Consolidação!AR31,Consolidação!AR$4,IF(F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>CONSUMO PARCIAL</v>
      </c>
      <c r="J28" s="318" t="str">
        <f t="shared" si="25"/>
        <v>û</v>
      </c>
      <c r="K28" s="312"/>
      <c r="L28" s="270"/>
      <c r="M28" s="314"/>
      <c r="N28" s="322"/>
      <c r="O28" s="316"/>
      <c r="P28" s="317" t="str">
        <f>IF(M28=0,"",IF(F28+M28&lt;=Consolidação!H31,Consolidação!$H$4,IF(F28+M28&lt;=Consolidação!H31+Consolidação!K31,Consolidação!$K$4,IF(F28+M28&lt;=Consolidação!H31+Consolidação!K31+Consolidação!N31,Consolidação!$N$4,IF(F28+M28&lt;=Consolidação!H31+Consolidação!K31+Consolidação!N31+Consolidação!Q31,Consolidação!$Q$4,IF(F28+M28&lt;=Consolidação!H31+Consolidação!K31+Consolidação!N31+Consolidação!Q31+Consolidação!T31,Consolidação!$T$4,IF(F28+M28&lt;=Consolidação!H31+Consolidação!K31+Consolidação!N31+Consolidação!Q31+Consolidação!T31+Consolidação!W31,Consolidação!$W$4,IF(F28+M28&lt;=Consolidação!H31+Consolidação!K31+Consolidação!N31+Consolidação!Q31+Consolidação!T31+Consolidação!W31+Consolidação!Z31,Consolidação!$Z$4,IF(F28+M28&lt;=Consolidação!H31+Consolidação!K31+Consolidação!N31+Consolidação!Q31+Consolidação!T31+Consolidação!W31+Consolidação!Z31+Consolidação!AC31,Consolidação!$AC$4,IF(F28+M28&lt;=Consolidação!H31+Consolidação!K31+Consolidação!N31+Consolidação!Q31+Consolidação!T31+Consolidação!W31+Consolidação!Z31+Consolidação!AC31+Consolidação!AF31,Consolidação!$AF$4,IF(F28+M28&lt;=Consolidação!H31+Consolidação!K31+Consolidação!N31+Consolidação!Q31+Consolidação!T31+Consolidação!W31+Consolidação!Z31+Consolidação!AC31+Consolidação!AF31+Consolidação!AI31,Consolidação!$AI$4,IF(F28+M28&lt;=Consolidação!H31+Consolidação!K31+Consolidação!N31+Consolidação!Q31+Consolidação!T31+Consolidação!W31+Consolidação!Z31+Consolidação!AC31+Consolidação!AF31+Consolidação!AI31+Consolidação!AL31,Consolidação!$AL$4,IF(F28+M28&lt;=Consolidação!H31+Consolidação!K31+Consolidação!N31+Consolidação!Q31+Consolidação!T31+Consolidação!W31+Consolidação!Z31+Consolidação!AC31+Consolidação!AF31+Consolidação!AI31+Consolidação!AL31+Consolidação!AO31,Consolidação!$AO$4,IF(F28+M28&lt;=Consolidação!H31+Consolidação!K31+Consolidação!N31+Consolidação!Q31+Consolidação!T31+Consolidação!W31+Consolidação!Z31+Consolidação!AC31+Consolidação!AF31+Consolidação!AI31+Consolidação!AL31+Consolidação!AO31+Consolidação!AR31,Consolidação!$AR$4,IF(F28+M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Q28" s="318" t="str">
        <f t="shared" si="26"/>
        <v/>
      </c>
      <c r="R28" s="312"/>
      <c r="S28" s="270"/>
      <c r="T28" s="314"/>
      <c r="U28" s="322"/>
      <c r="V28" s="316"/>
      <c r="W28" s="317" t="str">
        <f>IF(T28=0,"",IF(F28+M28+T28&lt;=Consolidação!H31,Consolidação!$H$4,IF(F28+M28+T28&lt;=Consolidação!H31+Consolidação!K31,Consolidação!$K$4,IF(F28+M28+T28&lt;=Consolidação!H31+Consolidação!K31+Consolidação!N31,Consolidação!$N$4,IF(F28+M28+T28&lt;=Consolidação!H31+Consolidação!K31+Consolidação!N31+Consolidação!Q31,Consolidação!$Q$4,IF(F28+M28+T28&lt;=Consolidação!H31+Consolidação!K31+Consolidação!N31+Consolidação!Q31+Consolidação!T31,Consolidação!$T$4,IF(F28+M28+T28&lt;=Consolidação!H31+Consolidação!K31+Consolidação!N31+Consolidação!Q31+Consolidação!T31+Consolidação!W31,Consolidação!$W$4,IF(F28+M28+T28&lt;=Consolidação!H31+Consolidação!K31+Consolidação!N31+Consolidação!Q31+Consolidação!T31+Consolidação!W31+Consolidação!Z31,Consolidação!$Z$4,IF(F28+M28+T28&lt;=Consolidação!H31+Consolidação!K31+Consolidação!N31+Consolidação!Q31+Consolidação!T31+Consolidação!W31+Consolidação!Z31+Consolidação!AC31,Consolidação!$AC$4,IF(F28+M28+T28&lt;=Consolidação!H31+Consolidação!K31+Consolidação!N31+Consolidação!Q31+Consolidação!T31+Consolidação!W31+Consolidação!Z31+Consolidação!AC31+Consolidação!AF31,Consolidação!$AF$4,IF(F28+M28+T28&lt;=Consolidação!H31+Consolidação!K31+Consolidação!N31+Consolidação!Q31+Consolidação!T31+Consolidação!W31+Consolidação!Z31+Consolidação!AC31+Consolidação!AF31+Consolidação!AI31,Consolidação!$AI$4,IF(F28+M28+T28&lt;=Consolidação!H31+Consolidação!K31+Consolidação!N31+Consolidação!Q31+Consolidação!T31+Consolidação!W31+Consolidação!Z31+Consolidação!AC31+Consolidação!AF31+Consolidação!AI31+Consolidação!AL31,Consolidação!$AL$4,IF(F28+M28+T28&lt;=Consolidação!H31+Consolidação!K31+Consolidação!N31+Consolidação!Q31+Consolidação!T31+Consolidação!W31+Consolidação!Z31+Consolidação!AC31+Consolidação!AF31+Consolidação!AI31+Consolidação!AL31+Consolidação!AO31,Consolidação!$AO$4,IF(F28+M28+T28&lt;=Consolidação!H31+Consolidação!K31+Consolidação!N31+Consolidação!Q31+Consolidação!T31+Consolidação!W31+Consolidação!Z31+Consolidação!AC31+Consolidação!AF31+Consolidação!AI31+Consolidação!AL31+Consolidação!AO31+Consolidação!AR31,Consolidação!$AR$4,IF(F28+M28+T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+M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+T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X28" s="318" t="str">
        <f t="shared" si="27"/>
        <v/>
      </c>
      <c r="Y28" s="312"/>
      <c r="Z28" s="270"/>
      <c r="AA28" s="314"/>
      <c r="AB28" s="322"/>
      <c r="AC28" s="316"/>
      <c r="AD28" s="317" t="str">
        <f>IF(AA28=0,"",IF(F28+M28+T28+AA28&lt;=Consolidação!H31,Consolidação!$H$4,IF(F28+M28+T28+AA28&lt;=Consolidação!H31+Consolidação!K31,Consolidação!$K$4,IF(F28+M28+T28+AA28&lt;=Consolidação!H31+Consolidação!K31+Consolidação!N31,Consolidação!$N$4,IF(F28+M28+T28+AA28&lt;=Consolidação!H31+Consolidação!K31+Consolidação!N31+Consolidação!Q31,Consolidação!$Q$4,IF(F28+M28+T28+AA28&lt;=Consolidação!H31+Consolidação!K31+Consolidação!N31+Consolidação!Q31+Consolidação!T31,Consolidação!$T$4,IF(F28+M28+T28+AA28&lt;=Consolidação!H31+Consolidação!K31+Consolidação!N31+Consolidação!Q31+Consolidação!T31+Consolidação!W31,Consolidação!$W$4,IF(F28+M28+T28+AA28&lt;=Consolidação!H31+Consolidação!K31+Consolidação!N31+Consolidação!Q31+Consolidação!T31+Consolidação!W31+Consolidação!Z31,Consolidação!$Z$4,IF(F28+M28+T28+AA28&lt;=Consolidação!H31+Consolidação!K31+Consolidação!N31+Consolidação!Q31+Consolidação!T31+Consolidação!W31+Consolidação!Z31+Consolidação!AC31,Consolidação!$AC$4,IF(F28+M28+T28+AA28&lt;=Consolidação!H31+Consolidação!K31+Consolidação!N31+Consolidação!Q31+Consolidação!T31+Consolidação!W31+Consolidação!Z31+Consolidação!AC31+Consolidação!AF31,Consolidação!$AF$4,IF(F28+M28+T28+AA28&lt;=Consolidação!H31+Consolidação!K31+Consolidação!N31+Consolidação!Q31+Consolidação!T31+Consolidação!W31+Consolidação!Z31+Consolidação!AC31+Consolidação!AF31+Consolidação!AI31,Consolidação!$AI$4,IF(F28+M28+T28+AA28&lt;=Consolidação!H31+Consolidação!K31+Consolidação!N31+Consolidação!Q31+Consolidação!T31+Consolidação!W31+Consolidação!Z31+Consolidação!AC31+Consolidação!AF31+Consolidação!AI31+Consolidação!AL31,Consolidação!$AL$4,IF(F28+M28+T28+AA28&lt;=Consolidação!H31+Consolidação!K31+Consolidação!N31+Consolidação!Q31+Consolidação!T31+Consolidação!W31+Consolidação!Z31+Consolidação!AC31+Consolidação!AF31+Consolidação!AI31+Consolidação!AL31+Consolidação!AO31,Consolidação!$AO$4,IF(F28+M28+T28+AA28&lt;=Consolidação!H31+Consolidação!K31+Consolidação!N31+Consolidação!Q31+Consolidação!T31+Consolidação!W31+Consolidação!Z31+Consolidação!AC31+Consolidação!AF31+Consolidação!AI31+Consolidação!AL31+Consolidação!AO31+Consolidação!AR31,Consolidação!AR29,IF(F28+M28+T28+AA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+M28+T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+T28+AA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AE28" s="318" t="str">
        <f t="shared" si="28"/>
        <v/>
      </c>
      <c r="AF28" s="312"/>
      <c r="AG28" s="270"/>
      <c r="AH28" s="314"/>
      <c r="AI28" s="315"/>
      <c r="AJ28" s="316"/>
      <c r="AK28" s="317" t="str">
        <f>IF(AH28=0,"",IF(F28+M28+T28+AA28+AH28&lt;=Consolidação!H31,Consolidação!$H$4,IF(F28+M28+T28+AA28+AH28&lt;=Consolidação!H31+Consolidação!K31,Consolidação!$K$4,IF(F28+M28+T28+AA28+AH28&lt;=Consolidação!H31+Consolidação!K31+Consolidação!N31,Consolidação!$N$4,IF(F28+M28+T28+AA28+AH28&lt;=Consolidação!H31+Consolidação!K31+Consolidação!N31+Consolidação!Q31,Consolidação!$Q$4,IF(F28+M28+T28+AA28+AH28&lt;=Consolidação!H31+Consolidação!K31+Consolidação!N31+Consolidação!Q31+Consolidação!T31,Consolidação!$T$4,IF(F28+M28+T28+AA28+AH28&lt;=Consolidação!H31+Consolidação!K31+Consolidação!N31+Consolidação!Q31+Consolidação!T31+Consolidação!W31,Consolidação!$W$4,IF(F28+M28+T28+AA28+AH28&lt;=Consolidação!H31+Consolidação!K31+Consolidação!N31+Consolidação!Q31+Consolidação!T31+Consolidação!W31+Consolidação!Z31,Consolidação!$Z$4,IF(F28+M28+T28+AA28+AH28&lt;=Consolidação!H31+Consolidação!K31+Consolidação!N31+Consolidação!Q31+Consolidação!T31+Consolidação!W31+Consolidação!Z31+Consolidação!AC31,Consolidação!$AC$4,IF(F28+M28+T28+AA28+AH28&lt;=Consolidação!H31+Consolidação!K31+Consolidação!N31+Consolidação!Q31+Consolidação!T31+Consolidação!W31+Consolidação!Z31+Consolidação!AC31+Consolidação!AF31,Consolidação!$AF$4,IF(F28+M28+T28+AA28+AH28&lt;=Consolidação!H31+Consolidação!K31+Consolidação!N31+Consolidação!Q31+Consolidação!T31+Consolidação!W31+Consolidação!Z31+Consolidação!AC31+Consolidação!AF31+Consolidação!AI31,Consolidação!$AI$4,IF(F28+M28+T28+AA28+AH28&lt;=Consolidação!H31+Consolidação!K31+Consolidação!N31+Consolidação!Q31+Consolidação!T31+Consolidação!W31+Consolidação!Z31+Consolidação!AC31+Consolidação!AF31+Consolidação!AI31+Consolidação!AL31,Consolidação!$AL$4,IF(F28+M28+T28+AA28+AH28&lt;=Consolidação!H31+Consolidação!K31+Consolidação!N31+Consolidação!Q31+Consolidação!T31+Consolidação!W31+Consolidação!Z31+Consolidação!AC31+Consolidação!AF31+Consolidação!AI31+Consolidação!AL31+Consolidação!AO31,Consolidação!$AO$4,IF(F28+M28+T28+AA28+AH28&lt;=Consolidação!H31+Consolidação!K31+Consolidação!N31+Consolidação!Q31+Consolidação!T31+Consolidação!W31+Consolidação!Z31+Consolidação!AC31+Consolidação!AF31+Consolidação!AI31+Consolidação!AL31+Consolidação!AO31+Consolidação!AR31,Consolidação!$AR$4,IF(F28+M28+T28+AA28+AH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+M28+T28+AA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+T28+AA28+AH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AL28" s="318" t="str">
        <f t="shared" si="29"/>
        <v/>
      </c>
      <c r="AM28" s="312"/>
      <c r="AN28" s="270"/>
      <c r="AO28" s="314"/>
      <c r="AP28" s="315"/>
      <c r="AQ28" s="332"/>
      <c r="AR28" s="317" t="str">
        <f>IF(AO28=0,"",IF(F28+M28+T28+AA28+AH28+AO28&lt;=Consolidação!H31,Consolidação!$H$4,IF(F28+M28+T28+AA28+AH28+AO28&lt;=Consolidação!H31+Consolidação!K31,Consolidação!$K$4,IF(F28+M28+T28+AA28+AH28+AO28&lt;=Consolidação!H31+Consolidação!K31+Consolidação!N31,Consolidação!$N$4,IF(F28+M28+T28+AA28+AH28+AO28&lt;=Consolidação!H31+Consolidação!K31+Consolidação!N31+Consolidação!Q31,Consolidação!$Q$4,IF(F28+M28+T28+AA28+AH28+AO28&lt;=Consolidação!H31+Consolidação!K31+Consolidação!N31+Consolidação!Q31+Consolidação!T31,Consolidação!$T$4,IF(F28+M28+T28+AA28+AH28+AO28&lt;=Consolidação!H31+Consolidação!K31+Consolidação!N31+Consolidação!Q31+Consolidação!T31+Consolidação!W31,Consolidação!$W$4,IF(F28+M28+T28+AA28+AH28+AO28&lt;=Consolidação!H31+Consolidação!K31+Consolidação!N31+Consolidação!Q31+Consolidação!T31+Consolidação!W31+Consolidação!Z31,Consolidação!$Z$4,IF(F28+M28+T28+AA28+AH28+AO28&lt;=Consolidação!H31+Consolidação!K31+Consolidação!N31+Consolidação!Q31+Consolidação!T31+Consolidação!W31+Consolidação!Z31+Consolidação!AC31,Consolidação!$AC$4,IF(F28+M28+T28+AA28+AH28+AO28&lt;=Consolidação!H31+Consolidação!K31+Consolidação!N31+Consolidação!Q31+Consolidação!T31+Consolidação!W31+Consolidação!Z31+Consolidação!AC31+Consolidação!AF31,Consolidação!$AF$4,IF(F28+M28+T28+AA28+AH28+AO28&lt;=Consolidação!H31+Consolidação!K31+Consolidação!N31+Consolidação!Q31+Consolidação!T31+Consolidação!W31+Consolidação!Z31+Consolidação!AC31+Consolidação!AF31+Consolidação!AI31,Consolidação!$AI$4,IF(F28+M28+T28+AA28+AH28+AO28&lt;=Consolidação!H31+Consolidação!K31+Consolidação!N31+Consolidação!Q31+Consolidação!T31+Consolidação!W31+Consolidação!Z31+Consolidação!AC31+Consolidação!AF31+Consolidação!AI31+Consolidação!AL31,Consolidação!$AL$4,IF(F28+M28+T28+AA28+AH28+AO28&lt;=Consolidação!H31+Consolidação!K31+Consolidação!N31+Consolidação!Q31+Consolidação!T31+Consolidação!W31+Consolidação!Z31+Consolidação!AC31+Consolidação!AF31+Consolidação!AI31+Consolidação!AL31+Consolidação!AO31,Consolidação!$AO$4,IF(F28+M28+T28+AA28+AH28+AO28&lt;=Consolidação!H31+Consolidação!K31+Consolidação!N31+Consolidação!Q31+Consolidação!T31+Consolidação!W31+Consolidação!Z31+Consolidação!AC31+Consolidação!AF31+Consolidação!AI31+Consolidação!AL31+Consolidação!AO31+Consolidação!AR31,Consolidação!$AR$4,IF(F28+M28+T28+AA28+AH28+AO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+M28+T28+AA28+AH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+T28+AA28+AH28+AO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AS28" s="318" t="str">
        <f t="shared" si="30"/>
        <v/>
      </c>
      <c r="AT28" s="312"/>
      <c r="AU28" s="270"/>
      <c r="AV28" s="314"/>
      <c r="AW28" s="315"/>
      <c r="AX28" s="332"/>
      <c r="AY28" s="317" t="str">
        <f>IF(AV28=0,"",IF(F28+M28+T28+AA28+AH28+AO28+AV28&lt;=Consolidação!H31,Consolidação!$H$4,IF(F28+M28+T28+AA28+AH28+AO28+AV28&lt;=Consolidação!H31+Consolidação!K31,Consolidação!$K$4,IF(F28+M28+T28+AA28+AH28+AO28+AV28&lt;=Consolidação!H31+Consolidação!K31+Consolidação!N31,Consolidação!$N$4,IF(F28+M28+T28+AA28+AH28+AO28+AV28&lt;=Consolidação!H31+Consolidação!K31+Consolidação!N31+Consolidação!Q31,Consolidação!$Q$4,IF(F28+M28+T28+AA28+AH28+AO28+AV28&lt;=Consolidação!H31+Consolidação!K31+Consolidação!N31+Consolidação!Q31+Consolidação!T31,Consolidação!$T$4,IF(F28+M28+T28+AA28+AH28+AO28+AV28&lt;=Consolidação!H31+Consolidação!K31+Consolidação!N31+Consolidação!Q31+Consolidação!T31+Consolidação!W31,Consolidação!$W$4,IF(F28+M28+T28+AA28+AH28+AO28+AV28&lt;=Consolidação!H31+Consolidação!K31+Consolidação!N31+Consolidação!Q31+Consolidação!T31+Consolidação!W31+Consolidação!Z31,Consolidação!$Z$4,IF(F28+M28+T28+AA28+AH28+AO28+AV28&lt;=Consolidação!H31+Consolidação!K31+Consolidação!N31+Consolidação!Q31+Consolidação!T31+Consolidação!W31+Consolidação!Z31+Consolidação!AC31,Consolidação!$AC$4,IF(F28+M28+T28+AA28+AH28+AO28+AV28&lt;=Consolidação!H31+Consolidação!K31+Consolidação!N31+Consolidação!Q31+Consolidação!T31+Consolidação!W31+Consolidação!Z31+Consolidação!AC31+Consolidação!AF31,Consolidação!$AF$4,IF(F28+M28+T28+AA28+AH28+AO28+AV28&lt;=Consolidação!H31+Consolidação!K31+Consolidação!N31+Consolidação!Q31+Consolidação!T31+Consolidação!W31+Consolidação!Z31+Consolidação!AC31+Consolidação!AF31+Consolidação!AI31,Consolidação!$AI$4,IF(F28+M28+T28+AA28+AH28+AO28+AV28&lt;=Consolidação!H31+Consolidação!K31+Consolidação!N31+Consolidação!Q31+Consolidação!T31+Consolidação!W31+Consolidação!Z31+Consolidação!AC31+Consolidação!AF31+Consolidação!AI31+Consolidação!AL31,Consolidação!$AL$4,IF(F28+M28+T28+AA28+AH28+AO28+AV28&lt;=Consolidação!H31+Consolidação!K31+Consolidação!N31+Consolidação!Q31+Consolidação!T31+Consolidação!W31+Consolidação!Z31+Consolidação!AC31+Consolidação!AF31+Consolidação!AI31+Consolidação!AL31+Consolidação!AO31,Consolidação!$AO$4,IF(F28+M28+T28+AA28+AH28+AO28+AV28&lt;=Consolidação!H31+Consolidação!K31+Consolidação!N31+Consolidação!Q31+Consolidação!T31+Consolidação!W31+Consolidação!Z31+Consolidação!AC31+Consolidação!AF31+Consolidação!AI31+Consolidação!AL31+Consolidação!AO31+Consolidação!AR31,Consolidação!$AR$4,IF(F28+M28+T28+AA28+AH28+AO28+AV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+M28+T28+AA28+AH28+AO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+T28+AA28+AH28+AO28+AV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AZ28" s="318" t="str">
        <f t="shared" si="31"/>
        <v/>
      </c>
      <c r="BA28" s="312"/>
      <c r="BB28" s="270"/>
      <c r="BC28" s="314"/>
      <c r="BD28" s="315"/>
      <c r="BE28" s="332"/>
      <c r="BF28" s="317" t="str">
        <f>IF(BC28=0,"",IF(F28+M28+T28+AA28+AH28+AO28+AV28+BC28&lt;=Consolidação!H31,Consolidação!$H$4,IF(F28+M28+T28+AA28+AH28+AO28+AV28+BC28&lt;=Consolidação!H31+Consolidação!K31,Consolidação!$K$4,IF(F28+M28+T28+AA28+AH28+AO28+AV28+BC28&lt;=Consolidação!H31+Consolidação!K31+Consolidação!N31,Consolidação!$N$4,IF(F28+M28+T28+AA28+AH28+AO28+AV28+BC28&lt;=Consolidação!H31+Consolidação!K31+Consolidação!N31+Consolidação!Q31,Consolidação!$Q$4,IF(F28+M28+T28+AA28+AH28+AO28+AV28+BC28&lt;=Consolidação!H31+Consolidação!K31+Consolidação!N31+Consolidação!Q31+Consolidação!T31,Consolidação!$T$4,IF(F28+M28+T28+AA28+AH28+AO28+AV28+BC28&lt;=Consolidação!H31+Consolidação!K31+Consolidação!N31+Consolidação!Q31+Consolidação!T31+Consolidação!W31,Consolidação!$W$4,IF(F28+M28+T28+AA28+AH28+AO28+AV28+BC28&lt;=Consolidação!H31+Consolidação!K31+Consolidação!N31+Consolidação!Q31+Consolidação!T31+Consolidação!W31+Consolidação!Z31,Consolidação!$Z$4,IF(F28+M28+T28+AA28+AH28+AO28+AV28+BC28&lt;=Consolidação!H31+Consolidação!K31+Consolidação!N31+Consolidação!Q31+Consolidação!T31+Consolidação!W31+Consolidação!Z31+Consolidação!AC31,Consolidação!$AC$4,IF(F28+M28+T28+AA28+AH28+AO28+AV28+BC28&lt;=Consolidação!H31+Consolidação!K31+Consolidação!N31+Consolidação!Q31+Consolidação!T31+Consolidação!W31+Consolidação!Z31+Consolidação!AC31+Consolidação!AF31,Consolidação!$AF$4,IF(F28+M28+T28+AA28+AH28+AO28+AV28+BC28&lt;=Consolidação!H31+Consolidação!K31+Consolidação!N31+Consolidação!Q31+Consolidação!T31+Consolidação!W31+Consolidação!Z31+Consolidação!AC31+Consolidação!AF31+Consolidação!AI31,Consolidação!$AI$4,IF(F28+M28+T28+AA28+AH28+AO28+AV28+BC28&lt;=Consolidação!H31+Consolidação!K31+Consolidação!N31+Consolidação!Q31+Consolidação!T31+Consolidação!W31+Consolidação!Z31+Consolidação!AC31+Consolidação!AF31+Consolidação!AI31+Consolidação!AL31,Consolidação!$AL$4,IF(F28+M28+T28+AA28+AH28+AO28+AV28+BC28&lt;=Consolidação!H31+Consolidação!K31+Consolidação!N31+Consolidação!Q31+Consolidação!T31+Consolidação!W31+Consolidação!Z31+Consolidação!AC31+Consolidação!AF31+Consolidação!AI31+Consolidação!AL31+Consolidação!AO31,Consolidação!$AO$4,IF(F28+M28+T28+AA28+AH28+AO28+AV28+BC28&lt;=Consolidação!H31+Consolidação!K31+Consolidação!N31+Consolidação!Q31+Consolidação!T31+Consolidação!W31+Consolidação!Z31+Consolidação!AC31+Consolidação!AF31+Consolidação!AI31+Consolidação!AL31+Consolidação!AO31+Consolidação!AR31,Consolidação!$AR$4,IF(F28+M28+T28+AA28+AH28+AO28+AV28+BC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+M28+T28+AA28+AH28+AO28+AV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+T28+AA28+AH28+AO28+AV28+BC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BG28" s="318" t="str">
        <f t="shared" si="32"/>
        <v/>
      </c>
      <c r="BH28" s="312"/>
      <c r="BI28" s="270"/>
      <c r="BJ28" s="314"/>
      <c r="BK28" s="315"/>
      <c r="BL28" s="332"/>
      <c r="BM28" s="317" t="str">
        <f>IF(BJ28=0,"",IF(F28+M28+T28+AA28+AH28+AO28+AV28+BC28+BJ28&lt;=Consolidação!H31,Consolidação!$H$4,IF(F28+M28+T28+AA28+AH28+AO28+AV28+BC28+BJ28&lt;=Consolidação!H31+Consolidação!K31,Consolidação!$K$4,IF(F28+M28+T28+AA28+AH28+AO28+AV28+BC28+BJ28&lt;=Consolidação!H31+Consolidação!K31+Consolidação!N31,Consolidação!$N$4,IF(F28+M28+T28+AA28+AH28+AO28+AV28+BC28+BJ28&lt;=Consolidação!H31+Consolidação!K31+Consolidação!N31+Consolidação!Q31,Consolidação!$Q$4,IF(F28+M28+T28+AA28+AH28+AO28+AV28+BC28+BJ28&lt;=Consolidação!H31+Consolidação!K31+Consolidação!N31+Consolidação!Q31+Consolidação!T31,Consolidação!$T$4,IF(F28+M28+T28+AA28+AH28+AO28+AV28+BC28+BJ28&lt;=Consolidação!H31+Consolidação!K31+Consolidação!N31+Consolidação!Q31+Consolidação!T31+Consolidação!W31,Consolidação!$W$4,IF(F28+M28+T28+AA28+AH28+AO28+AV28+BC28+BJ28&lt;=Consolidação!H31+Consolidação!K31+Consolidação!N31+Consolidação!Q31+Consolidação!T31+Consolidação!W31+Consolidação!Z31,Consolidação!$Z$4,IF(F28+M28+T28+AA28+AH28+AO28+AV28+BC28+BJ28&lt;=Consolidação!H31+Consolidação!K31+Consolidação!N31+Consolidação!Q31+Consolidação!T31+Consolidação!W31+Consolidação!Z31+Consolidação!AC31,Consolidação!$AC$4,IF(F28+M28+T28+AA28+AH28+AO28+AV28+BC28+BJ28&lt;=Consolidação!H31+Consolidação!K31+Consolidação!N31+Consolidação!Q31+Consolidação!T31+Consolidação!W31+Consolidação!Z31+Consolidação!AC31+Consolidação!AF31,Consolidação!$AF$4,IF(F28+M28+T28+AA28+AH28+AO28+AV28+BC28+BJ28&lt;=Consolidação!H31+Consolidação!K31+Consolidação!N31+Consolidação!Q31+Consolidação!T31+Consolidação!W31+Consolidação!Z31+Consolidação!AC31+Consolidação!AF31+Consolidação!AI31,Consolidação!$AI$4,IF(F28+M28+T28+AA28+AH28+AO28+AV28+BC28+BJ28&lt;=Consolidação!H31+Consolidação!K31+Consolidação!N31+Consolidação!Q31+Consolidação!T31+Consolidação!W31+Consolidação!Z31+Consolidação!AC31+Consolidação!AF31+Consolidação!AI31+Consolidação!AL31,Consolidação!$AL$4,IF(F28+M28+T28+AA28+AH28+AO28+AV28+BC28+BJ28&lt;=Consolidação!H31+Consolidação!K31+Consolidação!N31+Consolidação!Q31+Consolidação!T31+Consolidação!W31+Consolidação!Z31+Consolidação!AC31+Consolidação!AF31+Consolidação!AI31+Consolidação!AL31+Consolidação!AO31,Consolidação!$AO$4,IF(F28+M28+T28+AA28+AH28+AO28+AV28+BC28+BJ28&lt;=Consolidação!H31+Consolidação!K31+Consolidação!N31+Consolidação!Q31+Consolidação!T31+Consolidação!W31+Consolidação!Z31+Consolidação!AC31+Consolidação!AF31+Consolidação!AI31+Consolidação!AL31+Consolidação!AO31+Consolidação!AR31,Consolidação!$AR$4,IF(F28+M28+T28+AA28+AH28+AO28+AV28+BC28+BJ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+M28+T28+AA28+AH28+AO28+AV28+BC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+T28+AA28+AH28+AO28+AV28+BC28+BJ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BN28" s="318" t="str">
        <f t="shared" si="33"/>
        <v/>
      </c>
      <c r="BO28" s="312"/>
      <c r="BP28" s="270"/>
      <c r="BQ28" s="314"/>
      <c r="BR28" s="315"/>
      <c r="BS28" s="332"/>
      <c r="BT28" s="317" t="str">
        <f>IF(BQ28=0,"",IF(F28+M28+T28+AA28+AH28+AO28+AV28+BC28+BJ28+BQ28&lt;=Consolidação!H31,Consolidação!$H$4,IF(F28+M28+T28+AA28+AH28+AO28+AV28+BC28+BJ28+BQ28&lt;=Consolidação!H31+Consolidação!K31,Consolidação!$K$4,IF(F28+M28+T28+AA28+AH28+AO28+AV28+BC28+BJ28+BQ28&lt;=Consolidação!H31+Consolidação!K31+Consolidação!N31,Consolidação!$N$4,IF(F28+M28+T28+AA28+AH28+AO28+AV28+BC28+BJ28+BQ28&lt;=Consolidação!H31+Consolidação!K31+Consolidação!N31+Consolidação!Q31,Consolidação!$Q$4,IF(F28+M28+T28+AA28+AH28+AO28+AV28+BC28+BJ28+BQ28&lt;=Consolidação!H31+Consolidação!K31+Consolidação!N31+Consolidação!Q31+Consolidação!T31,Consolidação!$T$4,IF(F28+M28+T28+AA28+AH28+AO28+AV28+BC28+BJ28+BQ28&lt;=Consolidação!H31+Consolidação!K31+Consolidação!N31+Consolidação!Q31+Consolidação!T31+Consolidação!W31,Consolidação!$W$4,IF(F28+M28+T28+AA28+AH28+AO28+AV28+BC28+BJ28+BQ28&lt;=Consolidação!H31+Consolidação!K31+Consolidação!N31+Consolidação!Q31+Consolidação!T31+Consolidação!W31+Consolidação!Z31,Consolidação!$Z$4,IF(F28+M28+T28+AA28+AH28+AO28+AV28+BC28+BJ28+BQ28&lt;=Consolidação!H31+Consolidação!K31+Consolidação!N31+Consolidação!Q31+Consolidação!T31+Consolidação!W31+Consolidação!Z31+Consolidação!AC31,Consolidação!$AC$4,IF(F28+M28+T28+AA28+AH28+AO28+AV28+BC28+BJ28+BQ28&lt;=Consolidação!H31+Consolidação!K31+Consolidação!N31+Consolidação!Q31+Consolidação!T31+Consolidação!W31+Consolidação!Z31+Consolidação!AC31+Consolidação!AF31,Consolidação!$AF$4,IF(F28+M28+T28+AA28+AH28+AO28+AV28+BC28+BJ28+BQ28&lt;=Consolidação!H31+Consolidação!K31+Consolidação!N31+Consolidação!Q31+Consolidação!T31+Consolidação!W31+Consolidação!Z31+Consolidação!AC31+Consolidação!AF31+Consolidação!AI31,Consolidação!$AI$4,IF(F28+M28+T28+AA28+AH28+AO28+AV28+BC28+BJ28+BQ28&lt;=Consolidação!H31+Consolidação!K31+Consolidação!N31+Consolidação!Q31+Consolidação!T31+Consolidação!W31+Consolidação!Z31+Consolidação!AC31+Consolidação!AF31+Consolidação!AI31+Consolidação!AL31,Consolidação!$AL$4,IF(F28+M28+T28+AA28+AH28+AO28+AV28+BC28+BJ28+BQ28&lt;=Consolidação!H31+Consolidação!K31+Consolidação!N31+Consolidação!Q31+Consolidação!T31+Consolidação!W31+Consolidação!Z31+Consolidação!AC31+Consolidação!AF31+Consolidação!AI31+Consolidação!AL31+Consolidação!AO31,Consolidação!$AO$4,IF(F28+M28+T28+AA28+AH28+AO28+AV28+BC28+BJ28+BQ28&lt;=Consolidação!H31+Consolidação!K31+Consolidação!N31+Consolidação!Q31+Consolidação!T31+Consolidação!W31+Consolidação!Z31+Consolidação!AC31+Consolidação!AF31+Consolidação!AI31+Consolidação!AL31+Consolidação!AO31+Consolidação!AR31,Consolidação!$AR$4,IF(F28+M28+T28+AA28+AH28+AO28+AV28+BC28+BJ28+BQ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+M28+T28+AA28+AH28+AO28+AV28+BC28+BJ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+T28+AA28+AH28+AO28+AV28+BC28+BJ28+BQ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BU28" s="318" t="str">
        <f t="shared" si="34"/>
        <v/>
      </c>
      <c r="BV28" s="312"/>
      <c r="BW28" s="270"/>
      <c r="BX28" s="314"/>
      <c r="BY28" s="315"/>
      <c r="BZ28" s="332"/>
      <c r="CA28" s="317" t="str">
        <f>IF(BX28=0,"",IF(F28+M28+T28+AA28+AH28+AO28+AV28+BC28+BJ28+BQ28+BX28&lt;=Consolidação!H31,Consolidação!$H$4,IF(F28+M28+T28+AA28+AH28+AO28+AV28+BC28+BJ28+BQ28+BX28&lt;=Consolidação!H31+Consolidação!K31,Consolidação!$K$4,IF(F28+M28+T28+AA28+AH28+AO28+AV28+BC28+BJ28+BQ28+BX28&lt;=Consolidação!H31+Consolidação!K31+Consolidação!N31,Consolidação!$N$4,IF(F28+M28+T28+AA28+AH28+AO28+AV28+BC28+BJ28+BQ28+BX28&lt;=Consolidação!H31+Consolidação!K31+Consolidação!N31+Consolidação!Q31,Consolidação!$Q$4,IF(F28+M28+T28+AA28+AH28+AO28+AV28+BC28+BJ28+BQ28+BX28&lt;=Consolidação!H31+Consolidação!K31+Consolidação!N31+Consolidação!Q31+Consolidação!T31,Consolidação!$T$4,IF(F28+M28+T28+AA28+AH28+AO28+AV28+BC28+BJ28+BQ28+BX28&lt;=Consolidação!H31+Consolidação!K31+Consolidação!N31+Consolidação!Q31+Consolidação!T31+Consolidação!W31,Consolidação!$W$4,IF(F28+M28+T28+AA28+AH28+AO28+AV28+BC28+BJ28+BQ28+BX28&lt;=Consolidação!H31+Consolidação!K31+Consolidação!N31+Consolidação!Q31+Consolidação!T31+Consolidação!W31+Consolidação!Z31,Consolidação!$Z$4,IF(F28+M28+T28+AA28+AH28+AO28+AV28+BC28+BJ28+BQ28+BX28&lt;=Consolidação!H31+Consolidação!K31+Consolidação!N31+Consolidação!Q31+Consolidação!T31+Consolidação!W31+Consolidação!Z31+Consolidação!AC31,Consolidação!$AC$4,IF(F28+M28+T28+AA28+AH28+AO28+AV28+BC28+BJ28+BQ28+BX28&lt;=Consolidação!H31+Consolidação!K31+Consolidação!N31+Consolidação!Q31+Consolidação!T31+Consolidação!W31+Consolidação!Z31+Consolidação!AC31+Consolidação!AF31,Consolidação!$AF$4,IF(F28+M28+T28+AA28+AH28+AO28+AV28+BC28+BJ28+BQ28+BX28&lt;=Consolidação!H31+Consolidação!K31+Consolidação!N31+Consolidação!Q31+Consolidação!T31+Consolidação!W31+Consolidação!Z31+Consolidação!AC31+Consolidação!AF31+Consolidação!AI31,Consolidação!$AI$4,IF(F28+M28+T28+AA28+AH28+AO28+AV28+BC28+BJ28+BQ28+BX28&lt;=Consolidação!H31+Consolidação!K31+Consolidação!N31+Consolidação!Q31+Consolidação!T31+Consolidação!W31+Consolidação!Z31+Consolidação!AC31+Consolidação!AF31+Consolidação!AI31+Consolidação!AL31,Consolidação!$AL$4,IF(F28+M28+T28+AA28+AH28+AO28+AV28+BC28+BJ28+BQ28+BX28&lt;=Consolidação!H31+Consolidação!K31+Consolidação!N31+Consolidação!Q31+Consolidação!T31+Consolidação!W31+Consolidação!Z31+Consolidação!AC31+Consolidação!AF31+Consolidação!AI31+Consolidação!AL31+Consolidação!AO31,Consolidação!$AO$4,IF(F28+M28+T28+AA28+AH28+AO28+AV28+BC28+BJ28+BQ28+BX28&lt;=Consolidação!H31+Consolidação!K31+Consolidação!N31+Consolidação!Q31+Consolidação!T31+Consolidação!W31+Consolidação!Z31+Consolidação!AC31+Consolidação!AF31+Consolidação!AI31+Consolidação!AL31+Consolidação!AO31+Consolidação!AR31,Consolidação!$AR$4,IF(F28+M28+T28+AA28+AH28+AO28+AV28+BC28+BJ28+BQ28+BX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+M28+T28+AA28+AH28+AO28+AV28+BC28+BJ28+BQ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+T28+AA28+AH28+AO28+AV28+BC28+BJ28+BQ28+BX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CB28" s="318" t="str">
        <f t="shared" si="35"/>
        <v/>
      </c>
      <c r="CC28" s="312"/>
      <c r="CD28" s="270"/>
      <c r="CE28" s="314"/>
      <c r="CF28" s="315"/>
      <c r="CG28" s="332"/>
      <c r="CH28" s="317" t="str">
        <f>IF(CE28=0,"",IF(F28+M28+T28+AA28+AH28+AO28+AV28+BC28+BJ28+BQ28+BX28+CE28&lt;=Consolidação!H31,Consolidação!$H$4,IF(F28+M28+T28+AA28+AH28+AO28+AV28+BC28+BJ28+BQ28+BX28+CE28&lt;=Consolidação!H31+Consolidação!K31,Consolidação!$K$4,IF(F28+M28+T28+AA28+AH28+AO28+AV28+BC28+BJ28+BQ28+BX28+CE28&lt;=Consolidação!H31+Consolidação!K31+Consolidação!N31,Consolidação!$N$4,IF(F28+M28+T28+AA28+AH28+AO28+AV28+BC28+BJ28+BQ28+BX28+CE28&lt;=Consolidação!H31+Consolidação!K31+Consolidação!N31+Consolidação!Q31,Consolidação!$Q$4,IF(F28+M28+T28+AA28+AH28+AO28+AV28+BC28+BJ28+BQ28+BX28+CE28&lt;=Consolidação!H31+Consolidação!K31+Consolidação!N31+Consolidação!Q31+Consolidação!T31,Consolidação!$T$4,IF(F28+M28+T28+AA28+AH28+AO28+AV28+BC28+BJ28+BQ28+BX28+CE28&lt;=Consolidação!H31+Consolidação!K31+Consolidação!N31+Consolidação!Q31+Consolidação!T31+Consolidação!W31,Consolidação!$W$4,IF(F28+M28+T28+AA28+AH28+AO28+AV28+BC28+BJ28+BQ28+BX28+CE28&lt;=Consolidação!H31+Consolidação!K31+Consolidação!N31+Consolidação!Q31+Consolidação!T31+Consolidação!W31+Consolidação!Z31,Consolidação!$Z$4,IF(F28+M28+T28+AA28+AH28+AO28+AV28+BC28+BJ28+BQ28+BX28+CE28&lt;=Consolidação!H31+Consolidação!K31+Consolidação!N31+Consolidação!Q31+Consolidação!T31+Consolidação!W31+Consolidação!Z31+Consolidação!AC31,Consolidação!$AC$4,IF(F28+M28+T28+AA28+AH28+AO28+AV28+BC28+BJ28+BQ28+BX28+CE28&lt;=Consolidação!H31+Consolidação!K31+Consolidação!N31+Consolidação!Q31+Consolidação!T31+Consolidação!W31+Consolidação!Z31+Consolidação!AC31+Consolidação!AF31,Consolidação!$AF$4,IF(F28+M28+T28+AA28+AH28+AO28+AV28+BC28+BJ28+BQ28+BX28+CE28&lt;=Consolidação!H31+Consolidação!K31+Consolidação!N31+Consolidação!Q31+Consolidação!T31+Consolidação!W31+Consolidação!Z31+Consolidação!AC31+Consolidação!AF31+Consolidação!AI31,Consolidação!$AI$4,IF(F28+M28+T28+AA28+AH28+AO28+AV28+BC28+BJ28+BQ28+BX28+CE28&lt;=Consolidação!H31+Consolidação!K31+Consolidação!N31+Consolidação!Q31+Consolidação!T31+Consolidação!W31+Consolidação!Z31+Consolidação!AC31+Consolidação!AF31+Consolidação!AI31+Consolidação!AL31,Consolidação!$AL$4,IF(F28+M28+T28+AA28+AH28+AO28+AV28+BC28+BJ28+BQ28+BX28+CE28&lt;=Consolidação!H31+Consolidação!K31+Consolidação!N31+Consolidação!Q31+Consolidação!T31+Consolidação!W31+Consolidação!Z31+Consolidação!AC31+Consolidação!AF31+Consolidação!AI31+Consolidação!AL31+Consolidação!AO31,Consolidação!$AO$4,IF(F28+M28+T28+AA28+AH28+AO28+AV28+BC28+BJ28+BQ28+BX28+CE28&lt;=Consolidação!H31+Consolidação!K31+Consolidação!N31+Consolidação!Q31+Consolidação!T31+Consolidação!W31+Consolidação!Z31+Consolidação!AC31+Consolidação!AF31+Consolidação!AI31+Consolidação!AL31+Consolidação!AO31+Consolidação!AR31,Consolidação!$AR$4,IF(F28+M28+T28+AA28+AH28+AO28+AV28+BC28+BJ28+BQ28+BX28+CE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+M28+T28+AA28+AH28+AO28+AV28+BC28+BJ28+BQ28+BX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+T28+AA28+AH28+AO28+AV28+BC28+BJ28+BQ28+BX28+CE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CI28" s="318" t="str">
        <f t="shared" si="36"/>
        <v/>
      </c>
      <c r="CJ28" s="312"/>
      <c r="CK28" s="270"/>
      <c r="CL28" s="314"/>
      <c r="CM28" s="315"/>
      <c r="CN28" s="332"/>
      <c r="CO28" s="317" t="str">
        <f>IF(CL28=0,"",IF(F28+M28+T28+AA28+AH28+AO28+AV28+BC28+BJ28+BQ28+BX28+CE28+CL28&lt;=Consolidação!H31,Consolidação!$H$4,IF(F28+M28+T28+AA28+AH28+AO28+AV28+BC28+BJ28+BQ28+BX28+CE28+CL28&lt;=Consolidação!H31+Consolidação!K31,Consolidação!$K$4,IF(F28+M28+T28+AA28+AH28+AO28+AV28+BC28+BJ28+BQ28+BX28+CE28+CL28&lt;=Consolidação!H31+Consolidação!K31+Consolidação!N31,Consolidação!$N$4,IF(F28+M28+T28+AA28+AH28+AO28+AV28+BC28+BJ28+BQ28+BX28+CE28+CL28&lt;=Consolidação!H31+Consolidação!K31+Consolidação!N31+Consolidação!Q31,Consolidação!$Q$4,IF(F28+M28+T28+AA28+AH28+AO28+AV28+BC28+BJ28+BQ28+BX28+CE28+CL28&lt;=Consolidação!H31+Consolidação!K31+Consolidação!N31+Consolidação!Q31+Consolidação!T31,Consolidação!$T$4,IF(F28+M28+T28+AA28+AH28+AO28+AV28+BC28+BJ28+BQ28+BX28+CE28+CL28&lt;=Consolidação!H31+Consolidação!K31+Consolidação!N31+Consolidação!Q31+Consolidação!T31+Consolidação!W31,Consolidação!$W$4,IF(F28+M28+T28+AA28+AH28+AO28+AV28+BC28+BJ28+BQ28+BX28+CE28+CL28&lt;=Consolidação!H31+Consolidação!K31+Consolidação!N31+Consolidação!Q31+Consolidação!T31+Consolidação!W31+Consolidação!Z31,Consolidação!$Z$4,IF(F28+M28+T28+AA28+AH28+AO28+AV28+BC28+BJ28+BQ28+BX28+CE28+CL28&lt;=Consolidação!H31+Consolidação!K31+Consolidação!N31+Consolidação!Q31+Consolidação!T31+Consolidação!W31+Consolidação!Z31+Consolidação!AC31,Consolidação!$AC$4,IF(F28+M28+T28+AA28+AH28+AO28+AV28+BC28+BJ28+BQ28+BX28+CE28+CL28&lt;=Consolidação!H31+Consolidação!K31+Consolidação!N31+Consolidação!Q31+Consolidação!T31+Consolidação!W31+Consolidação!Z31+Consolidação!AC31+Consolidação!AF31,Consolidação!$AF$4,IF(F28+M28+T28+AA28+AH28+AO28+AV28+BC28+BJ28+BQ28+BX28+CE28+CL28&lt;=Consolidação!H31+Consolidação!K31+Consolidação!N31+Consolidação!Q31+Consolidação!T31+Consolidação!W31+Consolidação!Z31+Consolidação!AC31+Consolidação!AF31+Consolidação!AI31,Consolidação!$AI$4,IF(F28+M28+T28+AA28+AH28+AO28+AV28+BC28+BJ28+BQ28+BX28+CE28+CL28&lt;=Consolidação!H31+Consolidação!K31+Consolidação!N31+Consolidação!Q31+Consolidação!T31+Consolidação!W31+Consolidação!Z31+Consolidação!AC31+Consolidação!AF31+Consolidação!AI31+Consolidação!AL31,Consolidação!$AL$4,IF(F28+M28+T28+AA28+AH28+AO28+AV28+BC28+BJ28+BQ28+BX28+CE28+CL28&lt;=Consolidação!H31+Consolidação!K31+Consolidação!N31+Consolidação!Q31+Consolidação!T31+Consolidação!W31+Consolidação!Z31+Consolidação!AC31+Consolidação!AF31+Consolidação!AI31+Consolidação!AL31+Consolidação!AO31,Consolidação!$AO$4,IF(F28+M28+T28+AA28+AH28+AO28+AV28+BC28+BJ28+BQ28+BX28+CE28+CL28&lt;=Consolidação!H31+Consolidação!K31+Consolidação!N31+Consolidação!Q31+Consolidação!T31+Consolidação!W31+Consolidação!Z31+Consolidação!AC31+Consolidação!AF31+Consolidação!AI31+Consolidação!AL31+Consolidação!AO31+Consolidação!AR31,Consolidação!$AR$4,IF(F28+M28+T28+AA28+AH28+AO28+AV28+BC28+BJ28+BQ28+BX28+CE28+CL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+M28+T28+AA28+AH28+AO28+AV28+BC28+BJ28+BQ28+BX28+CE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+T28+AA28+AH28+AO28+AV28+BC28+BJ28+BQ28+BX28+CE28+CL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CP28" s="318" t="str">
        <f t="shared" si="37"/>
        <v/>
      </c>
      <c r="CQ28" s="312"/>
      <c r="CR28" s="270"/>
      <c r="CS28" s="314"/>
      <c r="CT28" s="315"/>
      <c r="CU28" s="332"/>
      <c r="CV28" s="317" t="str">
        <f>IF(CS28=0,"",IF(F28+M28+T28+AA28+AH28+AO28+AV28+BC28+BJ28+BQ28+BX28+CE28+CL28+CS28&lt;=Consolidação!H31,Consolidação!$H$4,IF(F28+M28+T28+AA28+AH28+AO28+AV28+BC28+BJ28+BQ28+BX28+CE28+CL28+CS28&lt;=Consolidação!H31+Consolidação!K31,Consolidação!$K$4,IF(F28+M28+T28+AA28+AH28+AO28+AV28+BC28+BJ28+BQ28+BX28+CE28+CL28+CS28&lt;=Consolidação!H31+Consolidação!K31+Consolidação!N31,Consolidação!$N$4,IF(F28+M28+T28+AA28+AH28+AO28+AV28+BC28+BJ28+BQ28+BX28+CE28+CL28+CS28&lt;=Consolidação!H31+Consolidação!K31+Consolidação!N31+Consolidação!Q31,Consolidação!$Q$4,IF(F28+M28+T28+AA28+AH28+AO28+AV28+BC28+BJ28+BQ28+BX28+CE28+CL28+CS28&lt;=Consolidação!H31+Consolidação!K31+Consolidação!N31+Consolidação!Q31+Consolidação!T31,Consolidação!$T$4,IF(F28+M28+T28+AA28+AH28+AO28+AV28+BC28+BJ28+BQ28+BX28+CE28+CL28+CS28&lt;=Consolidação!H31+Consolidação!K31+Consolidação!N31+Consolidação!Q31+Consolidação!T31+Consolidação!W31,Consolidação!$W$4,IF(F28+M28+T28+AA28+AH28+AO28+AV28+BC28+BJ28+BQ28+BX28+CE28+CL28+CS28&lt;=Consolidação!H31+Consolidação!K31+Consolidação!N31+Consolidação!Q31+Consolidação!T31+Consolidação!W31+Consolidação!Z31,Consolidação!$Z$4,IF(F28+M28+T28+AA28+AH28+AO28+AV28+BC28+BJ28+BQ28+BX28+CE28+CL28+CS28&lt;=Consolidação!H31+Consolidação!K31+Consolidação!N31+Consolidação!Q31+Consolidação!T31+Consolidação!W31+Consolidação!Z31+Consolidação!AC31,Consolidação!$AC$4,IF(F28+M28+T28+AA28+AH28+AO28+AV28+BC28+BJ28+BQ28+BX28+CE28+CL28+CS28&lt;=Consolidação!H31+Consolidação!K31+Consolidação!N31+Consolidação!Q31+Consolidação!T31+Consolidação!W31+Consolidação!Z31+Consolidação!AC31+Consolidação!AF31,Consolidação!$AF$4,IF(F28+M28+T28+AA28+AH28+AO28+AV28+BC28+BJ28+BQ28+BX28+CE28+CL28+CS28&lt;=Consolidação!H31+Consolidação!K31+Consolidação!N31+Consolidação!Q31+Consolidação!T31+Consolidação!W31+Consolidação!Z31+Consolidação!AC31+Consolidação!AF31+Consolidação!AI31,Consolidação!$AI$4,IF(F28+M28+T28+AA28+AH28+AO28+AV28+BC28+BJ28+BQ28+BX28+CE28+CL28+CS28&lt;=Consolidação!H31+Consolidação!K31+Consolidação!N31+Consolidação!Q31+Consolidação!T31+Consolidação!W31+Consolidação!Z31+Consolidação!AC31+Consolidação!AF31+Consolidação!AI31+Consolidação!AL31,Consolidação!$AL$4,IF(F28+M28+T28+AA28+AH28+AO28+AV28+BC28+BJ28+BQ28+BX28+CE28+CL28+CS28&lt;=Consolidação!H31+Consolidação!K31+Consolidação!N31+Consolidação!Q31+Consolidação!T31+Consolidação!W31+Consolidação!Z31+Consolidação!AC31+Consolidação!AF31+Consolidação!AI31+Consolidação!AL31+Consolidação!AO31,Consolidação!$AO$4,IF(F28+M28+T28+AA28+AH28+AO28+AV28+BC28+BJ28+BQ28+BX28+CE28+CL28+CS28&lt;=Consolidação!H31+Consolidação!K31+Consolidação!N31+Consolidação!Q31+Consolidação!T31+Consolidação!W31+Consolidação!Z31+Consolidação!AC31+Consolidação!AF31+Consolidação!AI31+Consolidação!AL31+Consolidação!AO31+Consolidação!AR31,Consolidação!$AR$4,IF(F28+M28+T28+AA28+AH28+AO28+AV28+BC28+BJ28+BQ28+BX28+CE28+CL28+CS28&lt;=Consolidação!H31+Consolidação!K31+Consolidação!N31+Consolidação!Q31+Consolidação!T31+Consolidação!W31+Consolidação!Z31+Consolidação!AC31+Consolidação!AF31+Consolidação!AI31+Consolidação!AL31+Consolidação!AO31+Consolidação!AR31+Consolidação!AU31,Consolidação!$AU$4,IF(AND((Consolidação!H31+Consolidação!K31+Consolidação!N31+Consolidação!Q31+Consolidação!T31+Consolidação!W31+Consolidação!Z31+Consolidação!AC31+Consolidação!AF31+Consolidação!AI31+Consolidação!AL31+Consolidação!AO31+Consolidação!AR31+Consolidação!AU31)&gt;0,F28+M28+T28+AA28+AH28+AO28+AV28+BC28+BJ28+BQ28+BX28+CE28+CL28&lt;Consolidação!H31+Consolidação!K31+Consolidação!N31+Consolidação!Q31+Consolidação!T31+Consolidação!W31+Consolidação!Z31+Consolidação!AC31+Consolidação!AF31+Consolidação!AI31+Consolidação!AL31+Consolidação!AO31+Consolidação!AR31+Consolidação!AU31,F28+M28+T28+AA28+AH28+AO28+AV28+BC28+BJ28+BQ28+BX28+CE28+CL28+CS28&gt;Consolidação!H31+Consolidação!K31+Consolidação!N31+Consolidação!Q31+Consolidação!T31+Consolidação!W31+Consolidação!Z31+Consolidação!AC31+Consolidação!AF31+Consolidação!AI31+Consolidação!AL31+Consolidação!AO31+Consolidação!AR31+Consolidação!AU31),"CONSUMO PARCIAL","SEM PREVISÃO"))))))))))))))))</f>
        <v/>
      </c>
      <c r="CW28" s="318" t="str">
        <f t="shared" si="38"/>
        <v/>
      </c>
      <c r="CX28" s="270"/>
      <c r="CY28" s="314"/>
      <c r="CZ28" s="315"/>
      <c r="DA28" s="332"/>
      <c r="DB28" s="317" t="str">
        <f>IF(CY28=0,"",IF(L28+S28+Z28+AG28+AN28+AU28+BB28+BI28+BP28+BW28+CD28+CK28+CR28+CY28&lt;=Consolidação!N31,Consolidação!$H$4,IF(L28+S28+Z28+AG28+AN28+AU28+BB28+BI28+BP28+BW28+CD28+CK28+CR28+CY28&lt;=Consolidação!N31+Consolidação!Q31,Consolidação!$K$4,IF(L28+S28+Z28+AG28+AN28+AU28+BB28+BI28+BP28+BW28+CD28+CK28+CR28+CY28&lt;=Consolidação!N31+Consolidação!Q31+Consolidação!T31,Consolidação!$N$4,IF(L28+S28+Z28+AG28+AN28+AU28+BB28+BI28+BP28+BW28+CD28+CK28+CR28+CY28&lt;=Consolidação!N31+Consolidação!Q31+Consolidação!T31+Consolidação!W31,Consolidação!$Q$4,IF(L28+S28+Z28+AG28+AN28+AU28+BB28+BI28+BP28+BW28+CD28+CK28+CR28+CY28&lt;=Consolidação!N31+Consolidação!Q31+Consolidação!T31+Consolidação!W31+Consolidação!Z31,Consolidação!$T$4,IF(L28+S28+Z28+AG28+AN28+AU28+BB28+BI28+BP28+BW28+CD28+CK28+CR28+CY28&lt;=Consolidação!N31+Consolidação!Q31+Consolidação!T31+Consolidação!W31+Consolidação!Z31+Consolidação!AC31,Consolidação!$W$4,IF(L28+S28+Z28+AG28+AN28+AU28+BB28+BI28+BP28+BW28+CD28+CK28+CR28+CY28&lt;=Consolidação!N31+Consolidação!Q31+Consolidação!T31+Consolidação!W31+Consolidação!Z31+Consolidação!AC31+Consolidação!AF31,Consolidação!$Z$4,IF(L28+S28+Z28+AG28+AN28+AU28+BB28+BI28+BP28+BW28+CD28+CK28+CR28+CY28&lt;=Consolidação!N31+Consolidação!Q31+Consolidação!T31+Consolidação!W31+Consolidação!Z31+Consolidação!AC31+Consolidação!AF31+Consolidação!AI31,Consolidação!$AC$4,IF(L28+S28+Z28+AG28+AN28+AU28+BB28+BI28+BP28+BW28+CD28+CK28+CR28+CY28&lt;=Consolidação!N31+Consolidação!Q31+Consolidação!T31+Consolidação!W31+Consolidação!Z31+Consolidação!AC31+Consolidação!AF31+Consolidação!AI31+Consolidação!AL31,Consolidação!$AF$4,IF(L28+S28+Z28+AG28+AN28+AU28+BB28+BI28+BP28+BW28+CD28+CK28+CR28+CY28&lt;=Consolidação!N31+Consolidação!Q31+Consolidação!T31+Consolidação!W31+Consolidação!Z31+Consolidação!AC31+Consolidação!AF31+Consolidação!AI31+Consolidação!AL31+Consolidação!AO31,Consolidação!$AI$4,IF(L28+S28+Z28+AG28+AN28+AU28+BB28+BI28+BP28+BW28+CD28+CK28+CR28+CY28&lt;=Consolidação!N31+Consolidação!Q31+Consolidação!T31+Consolidação!W31+Consolidação!Z31+Consolidação!AC31+Consolidação!AF31+Consolidação!AI31+Consolidação!AL31+Consolidação!AO31+Consolidação!AR31,Consolidação!$AL$4,IF(L28+S28+Z28+AG28+AN28+AU28+BB28+BI28+BP28+BW28+CD28+CK28+CR28+CY28&lt;=Consolidação!N31+Consolidação!Q31+Consolidação!T31+Consolidação!W31+Consolidação!Z31+Consolidação!AC31+Consolidação!AF31+Consolidação!AI31+Consolidação!AL31+Consolidação!AO31+Consolidação!AR31+Consolidação!AU31,Consolidação!$AO$4,IF(L28+S28+Z28+AG28+AN28+AU28+BB28+BI28+BP28+BW28+CD28+CK28+CR28+CY28&lt;=Consolidação!N31+Consolidação!Q31+Consolidação!T31+Consolidação!W31+Consolidação!Z31+Consolidação!AC31+Consolidação!AF31+Consolidação!AI31+Consolidação!AL31+Consolidação!AO31+Consolidação!AR31+Consolidação!AU31+Consolidação!AX31,Consolidação!$AR$4,IF(L28+S28+Z28+AG28+AN28+AU28+BB28+BI28+BP28+BW28+CD28+CK28+CR28+CY28&lt;=Consolidação!N31+Consolidação!Q31+Consolidação!T31+Consolidação!W31+Consolidação!Z31+Consolidação!AC31+Consolidação!AF31+Consolidação!AI31+Consolidação!AL31+Consolidação!AO31+Consolidação!AR31+Consolidação!AU31+Consolidação!AX31+Consolidação!#REF!,Consolidação!$AU$4,IF(AND((Consolidação!N31+Consolidação!Q31+Consolidação!T31+Consolidação!W31+Consolidação!Z31+Consolidação!AC31+Consolidação!AF31+Consolidação!AI31+Consolidação!AL31+Consolidação!AO31+Consolidação!AR31+Consolidação!AU31+Consolidação!AX31+Consolidação!#REF!)&gt;0,L28+S28+Z28+AG28+AN28+AU28+BB28+BI28+BP28+BW28+CD28+CK28+CR28&lt;Consolidação!N31+Consolidação!Q31+Consolidação!T31+Consolidação!W31+Consolidação!Z31+Consolidação!AC31+Consolidação!AF31+Consolidação!AI31+Consolidação!AL31+Consolidação!AO31+Consolidação!AR31+Consolidação!AU31+Consolidação!AX31+Consolidação!#REF!,L28+S28+Z28+AG28+AN28+AU28+BB28+BI28+BP28+BW28+CD28+CK28+CR28+CY28&gt;Consolidação!N31+Consolidação!Q31+Consolidação!T31+Consolidação!W31+Consolidação!Z31+Consolidação!AC31+Consolidação!AF31+Consolidação!AI31+Consolidação!AL31+Consolidação!AO31+Consolidação!AR31+Consolidação!AU31+Consolidação!AX31+Consolidação!#REF!),"CONSUMO PARCIAL","SEM PREVISÃO"))))))))))))))))</f>
        <v/>
      </c>
      <c r="DC28" s="318" t="str">
        <f t="shared" si="50"/>
        <v/>
      </c>
      <c r="DD28" s="270"/>
      <c r="DE28" s="314"/>
      <c r="DF28" s="315"/>
      <c r="DG28" s="332"/>
      <c r="DH28" s="317" t="str">
        <f>IF(DE28=0,"",IF(R28+Y28+AF28+AM28+AT28+BA28+BH28+BO28+BV28+CC28+CJ28+CQ28+CX28+DE28&lt;=Consolidação!T31,Consolidação!$H$4,IF(R28+Y28+AF28+AM28+AT28+BA28+BH28+BO28+BV28+CC28+CJ28+CQ28+CX28+DE28&lt;=Consolidação!T31+Consolidação!W31,Consolidação!$K$4,IF(R28+Y28+AF28+AM28+AT28+BA28+BH28+BO28+BV28+CC28+CJ28+CQ28+CX28+DE28&lt;=Consolidação!T31+Consolidação!W31+Consolidação!Z31,Consolidação!$N$4,IF(R28+Y28+AF28+AM28+AT28+BA28+BH28+BO28+BV28+CC28+CJ28+CQ28+CX28+DE28&lt;=Consolidação!T31+Consolidação!W31+Consolidação!Z31+Consolidação!AC31,Consolidação!$Q$4,IF(R28+Y28+AF28+AM28+AT28+BA28+BH28+BO28+BV28+CC28+CJ28+CQ28+CX28+DE28&lt;=Consolidação!T31+Consolidação!W31+Consolidação!Z31+Consolidação!AC31+Consolidação!AF31,Consolidação!$T$4,IF(R28+Y28+AF28+AM28+AT28+BA28+BH28+BO28+BV28+CC28+CJ28+CQ28+CX28+DE28&lt;=Consolidação!T31+Consolidação!W31+Consolidação!Z31+Consolidação!AC31+Consolidação!AF31+Consolidação!AI31,Consolidação!$W$4,IF(R28+Y28+AF28+AM28+AT28+BA28+BH28+BO28+BV28+CC28+CJ28+CQ28+CX28+DE28&lt;=Consolidação!T31+Consolidação!W31+Consolidação!Z31+Consolidação!AC31+Consolidação!AF31+Consolidação!AI31+Consolidação!AL31,Consolidação!$Z$4,IF(R28+Y28+AF28+AM28+AT28+BA28+BH28+BO28+BV28+CC28+CJ28+CQ28+CX28+DE28&lt;=Consolidação!T31+Consolidação!W31+Consolidação!Z31+Consolidação!AC31+Consolidação!AF31+Consolidação!AI31+Consolidação!AL31+Consolidação!AO31,Consolidação!$AC$4,IF(R28+Y28+AF28+AM28+AT28+BA28+BH28+BO28+BV28+CC28+CJ28+CQ28+CX28+DE28&lt;=Consolidação!T31+Consolidação!W31+Consolidação!Z31+Consolidação!AC31+Consolidação!AF31+Consolidação!AI31+Consolidação!AL31+Consolidação!AO31+Consolidação!AR31,Consolidação!$AF$4,IF(R28+Y28+AF28+AM28+AT28+BA28+BH28+BO28+BV28+CC28+CJ28+CQ28+CX28+DE28&lt;=Consolidação!T31+Consolidação!W31+Consolidação!Z31+Consolidação!AC31+Consolidação!AF31+Consolidação!AI31+Consolidação!AL31+Consolidação!AO31+Consolidação!AR31+Consolidação!AU31,Consolidação!$AI$4,IF(R28+Y28+AF28+AM28+AT28+BA28+BH28+BO28+BV28+CC28+CJ28+CQ28+CX28+DE28&lt;=Consolidação!T31+Consolidação!W31+Consolidação!Z31+Consolidação!AC31+Consolidação!AF31+Consolidação!AI31+Consolidação!AL31+Consolidação!AO31+Consolidação!AR31+Consolidação!AU31+Consolidação!AX31,Consolidação!$AL$4,IF(R28+Y28+AF28+AM28+AT28+BA28+BH28+BO28+BV28+CC28+CJ28+CQ28+CX28+DE28&lt;=Consolidação!T31+Consolidação!W31+Consolidação!Z31+Consolidação!AC31+Consolidação!AF31+Consolidação!AI31+Consolidação!AL31+Consolidação!AO31+Consolidação!AR31+Consolidação!AU31+Consolidação!AX31+Consolidação!#REF!,Consolidação!$AO$4,IF(R28+Y28+AF28+AM28+AT28+BA28+BH28+BO28+BV28+CC28+CJ28+CQ28+CX28+DE28&lt;=Consolidação!T31+Consolidação!W31+Consolidação!Z31+Consolidação!AC31+Consolidação!AF31+Consolidação!AI31+Consolidação!AL31+Consolidação!AO31+Consolidação!AR31+Consolidação!AU31+Consolidação!AX31+Consolidação!#REF!+Consolidação!BC31,Consolidação!$AR$4,IF(R28+Y28+AF28+AM28+AT28+BA28+BH28+BO28+BV28+CC28+CJ28+CQ28+CX28+DE28&lt;=Consolidação!T31+Consolidação!W31+Consolidação!Z31+Consolidação!AC31+Consolidação!AF31+Consolidação!AI31+Consolidação!AL31+Consolidação!AO31+Consolidação!AR31+Consolidação!AU31+Consolidação!AX31+Consolidação!#REF!+Consolidação!BC31+Consolidação!BF31,Consolidação!$AU$4,IF(AND((Consolidação!T31+Consolidação!W31+Consolidação!Z31+Consolidação!AC31+Consolidação!AF31+Consolidação!AI31+Consolidação!AL31+Consolidação!AO31+Consolidação!AR31+Consolidação!AU31+Consolidação!AX31+Consolidação!#REF!+Consolidação!BC31+Consolidação!BF31)&gt;0,R28+Y28+AF28+AM28+AT28+BA28+BH28+BO28+BV28+CC28+CJ28+CQ28+CX28&lt;Consolidação!T31+Consolidação!W31+Consolidação!Z31+Consolidação!AC31+Consolidação!AF31+Consolidação!AI31+Consolidação!AL31+Consolidação!AO31+Consolidação!AR31+Consolidação!AU31+Consolidação!AX31+Consolidação!#REF!+Consolidação!BC31+Consolidação!BF31,R28+Y28+AF28+AM28+AT28+BA28+BH28+BO28+BV28+CC28+CJ28+CQ28+CX28+DE28&gt;Consolidação!T31+Consolidação!W31+Consolidação!Z31+Consolidação!AC31+Consolidação!AF31+Consolidação!AI31+Consolidação!AL31+Consolidação!AO31+Consolidação!AR31+Consolidação!AU31+Consolidação!AX31+Consolidação!#REF!+Consolidação!BC31+Consolidação!BF31),"CONSUMO PARCIAL","SEM PREVISÃO"))))))))))))))))</f>
        <v/>
      </c>
      <c r="DI28" s="318" t="str">
        <f t="shared" si="51"/>
        <v/>
      </c>
      <c r="DJ28" s="270"/>
      <c r="DK28" s="314"/>
      <c r="DL28" s="315"/>
      <c r="DM28" s="332"/>
      <c r="DN28" s="317" t="str">
        <f>IF(DK28=0,"",IF(X28+AE28+AL28+AS28+AZ28+BG28+BN28+BU28+CB28+CI28+CP28+CW28+DD28+DK28&lt;=Consolidação!Z31,Consolidação!$H$4,IF(X28+AE28+AL28+AS28+AZ28+BG28+BN28+BU28+CB28+CI28+CP28+CW28+DD28+DK28&lt;=Consolidação!Z31+Consolidação!AC31,Consolidação!$K$4,IF(X28+AE28+AL28+AS28+AZ28+BG28+BN28+BU28+CB28+CI28+CP28+CW28+DD28+DK28&lt;=Consolidação!Z31+Consolidação!AC31+Consolidação!AF31,Consolidação!$N$4,IF(X28+AE28+AL28+AS28+AZ28+BG28+BN28+BU28+CB28+CI28+CP28+CW28+DD28+DK28&lt;=Consolidação!Z31+Consolidação!AC31+Consolidação!AF31+Consolidação!AI31,Consolidação!$Q$4,IF(X28+AE28+AL28+AS28+AZ28+BG28+BN28+BU28+CB28+CI28+CP28+CW28+DD28+DK28&lt;=Consolidação!Z31+Consolidação!AC31+Consolidação!AF31+Consolidação!AI31+Consolidação!AL31,Consolidação!$T$4,IF(X28+AE28+AL28+AS28+AZ28+BG28+BN28+BU28+CB28+CI28+CP28+CW28+DD28+DK28&lt;=Consolidação!Z31+Consolidação!AC31+Consolidação!AF31+Consolidação!AI31+Consolidação!AL31+Consolidação!AO31,Consolidação!$W$4,IF(X28+AE28+AL28+AS28+AZ28+BG28+BN28+BU28+CB28+CI28+CP28+CW28+DD28+DK28&lt;=Consolidação!Z31+Consolidação!AC31+Consolidação!AF31+Consolidação!AI31+Consolidação!AL31+Consolidação!AO31+Consolidação!AR31,Consolidação!$Z$4,IF(X28+AE28+AL28+AS28+AZ28+BG28+BN28+BU28+CB28+CI28+CP28+CW28+DD28+DK28&lt;=Consolidação!Z31+Consolidação!AC31+Consolidação!AF31+Consolidação!AI31+Consolidação!AL31+Consolidação!AO31+Consolidação!AR31+Consolidação!AU31,Consolidação!$AC$4,IF(X28+AE28+AL28+AS28+AZ28+BG28+BN28+BU28+CB28+CI28+CP28+CW28+DD28+DK28&lt;=Consolidação!Z31+Consolidação!AC31+Consolidação!AF31+Consolidação!AI31+Consolidação!AL31+Consolidação!AO31+Consolidação!AR31+Consolidação!AU31+Consolidação!AX31,Consolidação!$AF$4,IF(X28+AE28+AL28+AS28+AZ28+BG28+BN28+BU28+CB28+CI28+CP28+CW28+DD28+DK28&lt;=Consolidação!Z31+Consolidação!AC31+Consolidação!AF31+Consolidação!AI31+Consolidação!AL31+Consolidação!AO31+Consolidação!AR31+Consolidação!AU31+Consolidação!AX31+Consolidação!#REF!,Consolidação!$AI$4,IF(X28+AE28+AL28+AS28+AZ28+BG28+BN28+BU28+CB28+CI28+CP28+CW28+DD28+DK28&lt;=Consolidação!Z31+Consolidação!AC31+Consolidação!AF31+Consolidação!AI31+Consolidação!AL31+Consolidação!AO31+Consolidação!AR31+Consolidação!AU31+Consolidação!AX31+Consolidação!#REF!+Consolidação!BC31,Consolidação!$AL$4,IF(X28+AE28+AL28+AS28+AZ28+BG28+BN28+BU28+CB28+CI28+CP28+CW28+DD28+DK28&lt;=Consolidação!Z31+Consolidação!AC31+Consolidação!AF31+Consolidação!AI31+Consolidação!AL31+Consolidação!AO31+Consolidação!AR31+Consolidação!AU31+Consolidação!AX31+Consolidação!#REF!+Consolidação!BC31+Consolidação!BF31,Consolidação!$AO$4,IF(X28+AE28+AL28+AS28+AZ28+BG28+BN28+BU28+CB28+CI28+CP28+CW28+DD28+DK28&lt;=Consolidação!Z31+Consolidação!AC31+Consolidação!AF31+Consolidação!AI31+Consolidação!AL31+Consolidação!AO31+Consolidação!AR31+Consolidação!AU31+Consolidação!AX31+Consolidação!#REF!+Consolidação!BC31+Consolidação!BF31+Consolidação!BI31,Consolidação!$AR$4,IF(X28+AE28+AL28+AS28+AZ28+BG28+BN28+BU28+CB28+CI28+CP28+CW28+DD28+DK28&lt;=Consolidação!Z31+Consolidação!AC31+Consolidação!AF31+Consolidação!AI31+Consolidação!AL31+Consolidação!AO31+Consolidação!AR31+Consolidação!AU31+Consolidação!AX31+Consolidação!#REF!+Consolidação!BC31+Consolidação!BF31+Consolidação!BI31+Consolidação!BL31,Consolidação!$AU$4,IF(AND((Consolidação!Z31+Consolidação!AC31+Consolidação!AF31+Consolidação!AI31+Consolidação!AL31+Consolidação!AO31+Consolidação!AR31+Consolidação!AU31+Consolidação!AX31+Consolidação!#REF!+Consolidação!BC31+Consolidação!BF31+Consolidação!BI31+Consolidação!BL31)&gt;0,X28+AE28+AL28+AS28+AZ28+BG28+BN28+BU28+CB28+CI28+CP28+CW28+DD28&lt;Consolidação!Z31+Consolidação!AC31+Consolidação!AF31+Consolidação!AI31+Consolidação!AL31+Consolidação!AO31+Consolidação!AR31+Consolidação!AU31+Consolidação!AX31+Consolidação!#REF!+Consolidação!BC31+Consolidação!BF31+Consolidação!BI31+Consolidação!BL31,X28+AE28+AL28+AS28+AZ28+BG28+BN28+BU28+CB28+CI28+CP28+CW28+DD28+DK28&gt;Consolidação!Z31+Consolidação!AC31+Consolidação!AF31+Consolidação!AI31+Consolidação!AL31+Consolidação!AO31+Consolidação!AR31+Consolidação!AU31+Consolidação!AX31+Consolidação!#REF!+Consolidação!BC31+Consolidação!BF31+Consolidação!BI31+Consolidação!BL31),"CONSUMO PARCIAL","SEM PREVISÃO"))))))))))))))))</f>
        <v/>
      </c>
      <c r="DO28" s="318" t="str">
        <f t="shared" si="52"/>
        <v/>
      </c>
      <c r="DP28" s="270"/>
      <c r="DQ28" s="314"/>
      <c r="DR28" s="315"/>
      <c r="DS28" s="332"/>
      <c r="DT28" s="317" t="str">
        <f>IF(DQ28=0,"",IF(AD28+AK28+AR28+AY28+BF28+BM28+BT28+CA28+CH28+CO28+CV28+DC28+DJ28+DQ28&lt;=Consolidação!AF31,Consolidação!$H$4,IF(AD28+AK28+AR28+AY28+BF28+BM28+BT28+CA28+CH28+CO28+CV28+DC28+DJ28+DQ28&lt;=Consolidação!AF31+Consolidação!AI31,Consolidação!$K$4,IF(AD28+AK28+AR28+AY28+BF28+BM28+BT28+CA28+CH28+CO28+CV28+DC28+DJ28+DQ28&lt;=Consolidação!AF31+Consolidação!AI31+Consolidação!AL31,Consolidação!$N$4,IF(AD28+AK28+AR28+AY28+BF28+BM28+BT28+CA28+CH28+CO28+CV28+DC28+DJ28+DQ28&lt;=Consolidação!AF31+Consolidação!AI31+Consolidação!AL31+Consolidação!AO31,Consolidação!$Q$4,IF(AD28+AK28+AR28+AY28+BF28+BM28+BT28+CA28+CH28+CO28+CV28+DC28+DJ28+DQ28&lt;=Consolidação!AF31+Consolidação!AI31+Consolidação!AL31+Consolidação!AO31+Consolidação!AR31,Consolidação!$T$4,IF(AD28+AK28+AR28+AY28+BF28+BM28+BT28+CA28+CH28+CO28+CV28+DC28+DJ28+DQ28&lt;=Consolidação!AF31+Consolidação!AI31+Consolidação!AL31+Consolidação!AO31+Consolidação!AR31+Consolidação!AU31,Consolidação!$W$4,IF(AD28+AK28+AR28+AY28+BF28+BM28+BT28+CA28+CH28+CO28+CV28+DC28+DJ28+DQ28&lt;=Consolidação!AF31+Consolidação!AI31+Consolidação!AL31+Consolidação!AO31+Consolidação!AR31+Consolidação!AU31+Consolidação!AX31,Consolidação!$Z$4,IF(AD28+AK28+AR28+AY28+BF28+BM28+BT28+CA28+CH28+CO28+CV28+DC28+DJ28+DQ28&lt;=Consolidação!AF31+Consolidação!AI31+Consolidação!AL31+Consolidação!AO31+Consolidação!AR31+Consolidação!AU31+Consolidação!AX31+Consolidação!#REF!,Consolidação!$AC$4,IF(AD28+AK28+AR28+AY28+BF28+BM28+BT28+CA28+CH28+CO28+CV28+DC28+DJ28+DQ28&lt;=Consolidação!AF31+Consolidação!AI31+Consolidação!AL31+Consolidação!AO31+Consolidação!AR31+Consolidação!AU31+Consolidação!AX31+Consolidação!#REF!+Consolidação!BC31,Consolidação!$AF$4,IF(AD28+AK28+AR28+AY28+BF28+BM28+BT28+CA28+CH28+CO28+CV28+DC28+DJ28+DQ28&lt;=Consolidação!AF31+Consolidação!AI31+Consolidação!AL31+Consolidação!AO31+Consolidação!AR31+Consolidação!AU31+Consolidação!AX31+Consolidação!#REF!+Consolidação!BC31+Consolidação!BF31,Consolidação!$AI$4,IF(AD28+AK28+AR28+AY28+BF28+BM28+BT28+CA28+CH28+CO28+CV28+DC28+DJ28+DQ28&lt;=Consolidação!AF31+Consolidação!AI31+Consolidação!AL31+Consolidação!AO31+Consolidação!AR31+Consolidação!AU31+Consolidação!AX31+Consolidação!#REF!+Consolidação!BC31+Consolidação!BF31+Consolidação!BI31,Consolidação!$AL$4,IF(AD28+AK28+AR28+AY28+BF28+BM28+BT28+CA28+CH28+CO28+CV28+DC28+DJ28+DQ28&lt;=Consolidação!AF31+Consolidação!AI31+Consolidação!AL31+Consolidação!AO31+Consolidação!AR31+Consolidação!AU31+Consolidação!AX31+Consolidação!#REF!+Consolidação!BC31+Consolidação!BF31+Consolidação!BI31+Consolidação!BL31,Consolidação!$AO$4,IF(AD28+AK28+AR28+AY28+BF28+BM28+BT28+CA28+CH28+CO28+CV28+DC28+DJ28+DQ28&lt;=Consolidação!AF31+Consolidação!AI31+Consolidação!AL31+Consolidação!AO31+Consolidação!AR31+Consolidação!AU31+Consolidação!AX31+Consolidação!#REF!+Consolidação!BC31+Consolidação!BF31+Consolidação!BI31+Consolidação!BL31+Consolidação!BO31,Consolidação!$AR$4,IF(AD28+AK28+AR28+AY28+BF28+BM28+BT28+CA28+CH28+CO28+CV28+DC28+DJ28+DQ28&lt;=Consolidação!AF31+Consolidação!AI31+Consolidação!AL31+Consolidação!AO31+Consolidação!AR31+Consolidação!AU31+Consolidação!AX31+Consolidação!#REF!+Consolidação!BC31+Consolidação!BF31+Consolidação!BI31+Consolidação!BL31+Consolidação!BO31+Consolidação!BR31,Consolidação!$AU$4,IF(AND((Consolidação!AF31+Consolidação!AI31+Consolidação!AL31+Consolidação!AO31+Consolidação!AR31+Consolidação!AU31+Consolidação!AX31+Consolidação!#REF!+Consolidação!BC31+Consolidação!BF31+Consolidação!BI31+Consolidação!BL31+Consolidação!BO31+Consolidação!BR31)&gt;0,AD28+AK28+AR28+AY28+BF28+BM28+BT28+CA28+CH28+CO28+CV28+DC28+DJ28&lt;Consolidação!AF31+Consolidação!AI31+Consolidação!AL31+Consolidação!AO31+Consolidação!AR31+Consolidação!AU31+Consolidação!AX31+Consolidação!#REF!+Consolidação!BC31+Consolidação!BF31+Consolidação!BI31+Consolidação!BL31+Consolidação!BO31+Consolidação!BR31,AD28+AK28+AR28+AY28+BF28+BM28+BT28+CA28+CH28+CO28+CV28+DC28+DJ28+DQ28&gt;Consolidação!AF31+Consolidação!AI31+Consolidação!AL31+Consolidação!AO31+Consolidação!AR31+Consolidação!AU31+Consolidação!AX31+Consolidação!#REF!+Consolidação!BC31+Consolidação!BF31+Consolidação!BI31+Consolidação!BL31+Consolidação!BO31+Consolidação!BR31),"CONSUMO PARCIAL","SEM PREVISÃO"))))))))))))))))</f>
        <v/>
      </c>
      <c r="DU28" s="318" t="str">
        <f t="shared" si="53"/>
        <v/>
      </c>
      <c r="DV28" s="270"/>
      <c r="DW28" s="314"/>
      <c r="DX28" s="315"/>
      <c r="DY28" s="332"/>
      <c r="DZ28" s="317" t="str">
        <f>IF(DW28=0,"",IF(AJ28+AQ28+AX28+BE28+BL28+BS28+BZ28+CG28+CN28+CU28+DB28+DI28+DP28+DW28&lt;=Consolidação!AL31,Consolidação!$H$4,IF(AJ28+AQ28+AX28+BE28+BL28+BS28+BZ28+CG28+CN28+CU28+DB28+DI28+DP28+DW28&lt;=Consolidação!AL31+Consolidação!AO31,Consolidação!$K$4,IF(AJ28+AQ28+AX28+BE28+BL28+BS28+BZ28+CG28+CN28+CU28+DB28+DI28+DP28+DW28&lt;=Consolidação!AL31+Consolidação!AO31+Consolidação!AR31,Consolidação!$N$4,IF(AJ28+AQ28+AX28+BE28+BL28+BS28+BZ28+CG28+CN28+CU28+DB28+DI28+DP28+DW28&lt;=Consolidação!AL31+Consolidação!AO31+Consolidação!AR31+Consolidação!AU31,Consolidação!$Q$4,IF(AJ28+AQ28+AX28+BE28+BL28+BS28+BZ28+CG28+CN28+CU28+DB28+DI28+DP28+DW28&lt;=Consolidação!AL31+Consolidação!AO31+Consolidação!AR31+Consolidação!AU31+Consolidação!AX31,Consolidação!$T$4,IF(AJ28+AQ28+AX28+BE28+BL28+BS28+BZ28+CG28+CN28+CU28+DB28+DI28+DP28+DW28&lt;=Consolidação!AL31+Consolidação!AO31+Consolidação!AR31+Consolidação!AU31+Consolidação!AX31+Consolidação!#REF!,Consolidação!$W$4,IF(AJ28+AQ28+AX28+BE28+BL28+BS28+BZ28+CG28+CN28+CU28+DB28+DI28+DP28+DW28&lt;=Consolidação!AL31+Consolidação!AO31+Consolidação!AR31+Consolidação!AU31+Consolidação!AX31+Consolidação!#REF!+Consolidação!BC31,Consolidação!$Z$4,IF(AJ28+AQ28+AX28+BE28+BL28+BS28+BZ28+CG28+CN28+CU28+DB28+DI28+DP28+DW28&lt;=Consolidação!AL31+Consolidação!AO31+Consolidação!AR31+Consolidação!AU31+Consolidação!AX31+Consolidação!#REF!+Consolidação!BC31+Consolidação!BF31,Consolidação!$AC$4,IF(AJ28+AQ28+AX28+BE28+BL28+BS28+BZ28+CG28+CN28+CU28+DB28+DI28+DP28+DW28&lt;=Consolidação!AL31+Consolidação!AO31+Consolidação!AR31+Consolidação!AU31+Consolidação!AX31+Consolidação!#REF!+Consolidação!BC31+Consolidação!BF31+Consolidação!BI31,Consolidação!$AF$4,IF(AJ28+AQ28+AX28+BE28+BL28+BS28+BZ28+CG28+CN28+CU28+DB28+DI28+DP28+DW28&lt;=Consolidação!AL31+Consolidação!AO31+Consolidação!AR31+Consolidação!AU31+Consolidação!AX31+Consolidação!#REF!+Consolidação!BC31+Consolidação!BF31+Consolidação!BI31+Consolidação!BL31,Consolidação!$AI$4,IF(AJ28+AQ28+AX28+BE28+BL28+BS28+BZ28+CG28+CN28+CU28+DB28+DI28+DP28+DW28&lt;=Consolidação!AL31+Consolidação!AO31+Consolidação!AR31+Consolidação!AU31+Consolidação!AX31+Consolidação!#REF!+Consolidação!BC31+Consolidação!BF31+Consolidação!BI31+Consolidação!BL31+Consolidação!BO31,Consolidação!$AL$4,IF(AJ28+AQ28+AX28+BE28+BL28+BS28+BZ28+CG28+CN28+CU28+DB28+DI28+DP28+DW28&lt;=Consolidação!AL31+Consolidação!AO31+Consolidação!AR31+Consolidação!AU31+Consolidação!AX31+Consolidação!#REF!+Consolidação!BC31+Consolidação!BF31+Consolidação!BI31+Consolidação!BL31+Consolidação!BO31+Consolidação!BR31,Consolidação!$AO$4,IF(AJ28+AQ28+AX28+BE28+BL28+BS28+BZ28+CG28+CN28+CU28+DB28+DI28+DP28+DW28&lt;=Consolidação!AL31+Consolidação!AO31+Consolidação!AR31+Consolidação!AU31+Consolidação!AX31+Consolidação!#REF!+Consolidação!BC31+Consolidação!BF31+Consolidação!BI31+Consolidação!BL31+Consolidação!BO31+Consolidação!BR31+Consolidação!BU31,Consolidação!$AR$4,IF(AJ28+AQ28+AX28+BE28+BL28+BS28+BZ28+CG28+CN28+CU28+DB28+DI28+DP28+DW28&lt;=Consolidação!AL31+Consolidação!AO31+Consolidação!AR31+Consolidação!AU31+Consolidação!AX31+Consolidação!#REF!+Consolidação!BC31+Consolidação!BF31+Consolidação!BI31+Consolidação!BL31+Consolidação!BO31+Consolidação!BR31+Consolidação!BU31+Consolidação!BX31,Consolidação!$AU$4,IF(AND((Consolidação!AL31+Consolidação!AO31+Consolidação!AR31+Consolidação!AU31+Consolidação!AX31+Consolidação!#REF!+Consolidação!BC31+Consolidação!BF31+Consolidação!BI31+Consolidação!BL31+Consolidação!BO31+Consolidação!BR31+Consolidação!BU31+Consolidação!BX31)&gt;0,AJ28+AQ28+AX28+BE28+BL28+BS28+BZ28+CG28+CN28+CU28+DB28+DI28+DP28&lt;Consolidação!AL31+Consolidação!AO31+Consolidação!AR31+Consolidação!AU31+Consolidação!AX31+Consolidação!#REF!+Consolidação!BC31+Consolidação!BF31+Consolidação!BI31+Consolidação!BL31+Consolidação!BO31+Consolidação!BR31+Consolidação!BU31+Consolidação!BX31,AJ28+AQ28+AX28+BE28+BL28+BS28+BZ28+CG28+CN28+CU28+DB28+DI28+DP28+DW28&gt;Consolidação!AL31+Consolidação!AO31+Consolidação!AR31+Consolidação!AU31+Consolidação!AX31+Consolidação!#REF!+Consolidação!BC31+Consolidação!BF31+Consolidação!BI31+Consolidação!BL31+Consolidação!BO31+Consolidação!BR31+Consolidação!BU31+Consolidação!BX31),"CONSUMO PARCIAL","SEM PREVISÃO"))))))))))))))))</f>
        <v/>
      </c>
      <c r="EA28" s="318" t="str">
        <f t="shared" si="54"/>
        <v/>
      </c>
      <c r="EB28" s="270"/>
      <c r="EC28" s="314"/>
      <c r="ED28" s="315"/>
      <c r="EE28" s="332"/>
      <c r="EF28" s="317" t="str">
        <f>IF(EC28=0,"",IF(AP28+AW28+BD28+BK28+BR28+BY28+CF28+CM28+CT28+DA28+DH28+DO28+DV28+EC28&lt;=Consolidação!AR31,Consolidação!$H$4,IF(AP28+AW28+BD28+BK28+BR28+BY28+CF28+CM28+CT28+DA28+DH28+DO28+DV28+EC28&lt;=Consolidação!AR31+Consolidação!AU31,Consolidação!$K$4,IF(AP28+AW28+BD28+BK28+BR28+BY28+CF28+CM28+CT28+DA28+DH28+DO28+DV28+EC28&lt;=Consolidação!AR31+Consolidação!AU31+Consolidação!AX31,Consolidação!$N$4,IF(AP28+AW28+BD28+BK28+BR28+BY28+CF28+CM28+CT28+DA28+DH28+DO28+DV28+EC28&lt;=Consolidação!AR31+Consolidação!AU31+Consolidação!AX31+Consolidação!#REF!,Consolidação!$Q$4,IF(AP28+AW28+BD28+BK28+BR28+BY28+CF28+CM28+CT28+DA28+DH28+DO28+DV28+EC28&lt;=Consolidação!AR31+Consolidação!AU31+Consolidação!AX31+Consolidação!#REF!+Consolidação!BC31,Consolidação!$T$4,IF(AP28+AW28+BD28+BK28+BR28+BY28+CF28+CM28+CT28+DA28+DH28+DO28+DV28+EC28&lt;=Consolidação!AR31+Consolidação!AU31+Consolidação!AX31+Consolidação!#REF!+Consolidação!BC31+Consolidação!BF31,Consolidação!$W$4,IF(AP28+AW28+BD28+BK28+BR28+BY28+CF28+CM28+CT28+DA28+DH28+DO28+DV28+EC28&lt;=Consolidação!AR31+Consolidação!AU31+Consolidação!AX31+Consolidação!#REF!+Consolidação!BC31+Consolidação!BF31+Consolidação!BI31,Consolidação!$Z$4,IF(AP28+AW28+BD28+BK28+BR28+BY28+CF28+CM28+CT28+DA28+DH28+DO28+DV28+EC28&lt;=Consolidação!AR31+Consolidação!AU31+Consolidação!AX31+Consolidação!#REF!+Consolidação!BC31+Consolidação!BF31+Consolidação!BI31+Consolidação!BL31,Consolidação!$AC$4,IF(AP28+AW28+BD28+BK28+BR28+BY28+CF28+CM28+CT28+DA28+DH28+DO28+DV28+EC28&lt;=Consolidação!AR31+Consolidação!AU31+Consolidação!AX31+Consolidação!#REF!+Consolidação!BC31+Consolidação!BF31+Consolidação!BI31+Consolidação!BL31+Consolidação!BO31,Consolidação!$AF$4,IF(AP28+AW28+BD28+BK28+BR28+BY28+CF28+CM28+CT28+DA28+DH28+DO28+DV28+EC28&lt;=Consolidação!AR31+Consolidação!AU31+Consolidação!AX31+Consolidação!#REF!+Consolidação!BC31+Consolidação!BF31+Consolidação!BI31+Consolidação!BL31+Consolidação!BO31+Consolidação!BR31,Consolidação!$AI$4,IF(AP28+AW28+BD28+BK28+BR28+BY28+CF28+CM28+CT28+DA28+DH28+DO28+DV28+EC28&lt;=Consolidação!AR31+Consolidação!AU31+Consolidação!AX31+Consolidação!#REF!+Consolidação!BC31+Consolidação!BF31+Consolidação!BI31+Consolidação!BL31+Consolidação!BO31+Consolidação!BR31+Consolidação!BU31,Consolidação!$AL$4,IF(AP28+AW28+BD28+BK28+BR28+BY28+CF28+CM28+CT28+DA28+DH28+DO28+DV28+EC28&lt;=Consolidação!AR31+Consolidação!AU31+Consolidação!AX31+Consolidação!#REF!+Consolidação!BC31+Consolidação!BF31+Consolidação!BI31+Consolidação!BL31+Consolidação!BO31+Consolidação!BR31+Consolidação!BU31+Consolidação!BX31,Consolidação!$AO$4,IF(AP28+AW28+BD28+BK28+BR28+BY28+CF28+CM28+CT28+DA28+DH28+DO28+DV28+EC28&lt;=Consolidação!AR31+Consolidação!AU31+Consolidação!AX31+Consolidação!#REF!+Consolidação!BC31+Consolidação!BF31+Consolidação!BI31+Consolidação!BL31+Consolidação!BO31+Consolidação!BR31+Consolidação!BU31+Consolidação!BX31+Consolidação!CA31,Consolidação!$AR$4,IF(AP28+AW28+BD28+BK28+BR28+BY28+CF28+CM28+CT28+DA28+DH28+DO28+DV28+EC28&lt;=Consolidação!AR31+Consolidação!AU31+Consolidação!AX31+Consolidação!#REF!+Consolidação!BC31+Consolidação!BF31+Consolidação!BI31+Consolidação!BL31+Consolidação!BO31+Consolidação!BR31+Consolidação!BU31+Consolidação!BX31+Consolidação!CA31+Consolidação!CD31,Consolidação!$AU$4,IF(AND((Consolidação!AR31+Consolidação!AU31+Consolidação!AX31+Consolidação!#REF!+Consolidação!BC31+Consolidação!BF31+Consolidação!BI31+Consolidação!BL31+Consolidação!BO31+Consolidação!BR31+Consolidação!BU31+Consolidação!BX31+Consolidação!CA31+Consolidação!CD31)&gt;0,AP28+AW28+BD28+BK28+BR28+BY28+CF28+CM28+CT28+DA28+DH28+DO28+DV28&lt;Consolidação!AR31+Consolidação!AU31+Consolidação!AX31+Consolidação!#REF!+Consolidação!BC31+Consolidação!BF31+Consolidação!BI31+Consolidação!BL31+Consolidação!BO31+Consolidação!BR31+Consolidação!BU31+Consolidação!BX31+Consolidação!CA31+Consolidação!CD31,AP28+AW28+BD28+BK28+BR28+BY28+CF28+CM28+CT28+DA28+DH28+DO28+DV28+EC28&gt;Consolidação!AR31+Consolidação!AU31+Consolidação!AX31+Consolidação!#REF!+Consolidação!BC31+Consolidação!BF31+Consolidação!BI31+Consolidação!BL31+Consolidação!BO31+Consolidação!BR31+Consolidação!BU31+Consolidação!BX31+Consolidação!CA31+Consolidação!CD31),"CONSUMO PARCIAL","SEM PREVISÃO"))))))))))))))))</f>
        <v/>
      </c>
      <c r="EG28" s="318" t="str">
        <f t="shared" si="55"/>
        <v/>
      </c>
      <c r="EH28" s="270"/>
      <c r="EI28" s="314"/>
      <c r="EJ28" s="315"/>
      <c r="EK28" s="332"/>
      <c r="EL28" s="317" t="str">
        <f>IF(EI28=0,"",IF(AV28+BC28+BJ28+BQ28+BX28+CE28+CL28+CS28+CZ28+DG28+DN28+DU28+EB28+EI28&lt;=Consolidação!AX31,Consolidação!$H$4,IF(AV28+BC28+BJ28+BQ28+BX28+CE28+CL28+CS28+CZ28+DG28+DN28+DU28+EB28+EI28&lt;=Consolidação!AX31+Consolidação!#REF!,Consolidação!$K$4,IF(AV28+BC28+BJ28+BQ28+BX28+CE28+CL28+CS28+CZ28+DG28+DN28+DU28+EB28+EI28&lt;=Consolidação!AX31+Consolidação!#REF!+Consolidação!BC31,Consolidação!$N$4,IF(AV28+BC28+BJ28+BQ28+BX28+CE28+CL28+CS28+CZ28+DG28+DN28+DU28+EB28+EI28&lt;=Consolidação!AX31+Consolidação!#REF!+Consolidação!BC31+Consolidação!BF31,Consolidação!$Q$4,IF(AV28+BC28+BJ28+BQ28+BX28+CE28+CL28+CS28+CZ28+DG28+DN28+DU28+EB28+EI28&lt;=Consolidação!AX31+Consolidação!#REF!+Consolidação!BC31+Consolidação!BF31+Consolidação!BI31,Consolidação!$T$4,IF(AV28+BC28+BJ28+BQ28+BX28+CE28+CL28+CS28+CZ28+DG28+DN28+DU28+EB28+EI28&lt;=Consolidação!AX31+Consolidação!#REF!+Consolidação!BC31+Consolidação!BF31+Consolidação!BI31+Consolidação!BL31,Consolidação!$W$4,IF(AV28+BC28+BJ28+BQ28+BX28+CE28+CL28+CS28+CZ28+DG28+DN28+DU28+EB28+EI28&lt;=Consolidação!AX31+Consolidação!#REF!+Consolidação!BC31+Consolidação!BF31+Consolidação!BI31+Consolidação!BL31+Consolidação!BO31,Consolidação!$Z$4,IF(AV28+BC28+BJ28+BQ28+BX28+CE28+CL28+CS28+CZ28+DG28+DN28+DU28+EB28+EI28&lt;=Consolidação!AX31+Consolidação!#REF!+Consolidação!BC31+Consolidação!BF31+Consolidação!BI31+Consolidação!BL31+Consolidação!BO31+Consolidação!BR31,Consolidação!$AC$4,IF(AV28+BC28+BJ28+BQ28+BX28+CE28+CL28+CS28+CZ28+DG28+DN28+DU28+EB28+EI28&lt;=Consolidação!AX31+Consolidação!#REF!+Consolidação!BC31+Consolidação!BF31+Consolidação!BI31+Consolidação!BL31+Consolidação!BO31+Consolidação!BR31+Consolidação!BU31,Consolidação!$AF$4,IF(AV28+BC28+BJ28+BQ28+BX28+CE28+CL28+CS28+CZ28+DG28+DN28+DU28+EB28+EI28&lt;=Consolidação!AX31+Consolidação!#REF!+Consolidação!BC31+Consolidação!BF31+Consolidação!BI31+Consolidação!BL31+Consolidação!BO31+Consolidação!BR31+Consolidação!BU31+Consolidação!BX31,Consolidação!$AI$4,IF(AV28+BC28+BJ28+BQ28+BX28+CE28+CL28+CS28+CZ28+DG28+DN28+DU28+EB28+EI28&lt;=Consolidação!AX31+Consolidação!#REF!+Consolidação!BC31+Consolidação!BF31+Consolidação!BI31+Consolidação!BL31+Consolidação!BO31+Consolidação!BR31+Consolidação!BU31+Consolidação!BX31+Consolidação!CA31,Consolidação!$AL$4,IF(AV28+BC28+BJ28+BQ28+BX28+CE28+CL28+CS28+CZ28+DG28+DN28+DU28+EB28+EI28&lt;=Consolidação!AX31+Consolidação!#REF!+Consolidação!BC31+Consolidação!BF31+Consolidação!BI31+Consolidação!BL31+Consolidação!BO31+Consolidação!BR31+Consolidação!BU31+Consolidação!BX31+Consolidação!CA31+Consolidação!CD31,Consolidação!$AO$4,IF(AV28+BC28+BJ28+BQ28+BX28+CE28+CL28+CS28+CZ28+DG28+DN28+DU28+EB28+EI28&lt;=Consolidação!AX31+Consolidação!#REF!+Consolidação!BC31+Consolidação!BF31+Consolidação!BI31+Consolidação!BL31+Consolidação!BO31+Consolidação!BR31+Consolidação!BU31+Consolidação!BX31+Consolidação!CA31+Consolidação!CD31+Consolidação!CG31,Consolidação!$AR$4,IF(AV28+BC28+BJ28+BQ28+BX28+CE28+CL28+CS28+CZ28+DG28+DN28+DU28+EB28+EI28&lt;=Consolidação!AX31+Consolidação!#REF!+Consolidação!BC31+Consolidação!BF31+Consolidação!BI31+Consolidação!BL31+Consolidação!BO31+Consolidação!BR31+Consolidação!BU31+Consolidação!BX31+Consolidação!CA31+Consolidação!CD31+Consolidação!CG31+Consolidação!CJ31,Consolidação!$AU$4,IF(AND((Consolidação!AX31+Consolidação!#REF!+Consolidação!BC31+Consolidação!BF31+Consolidação!BI31+Consolidação!BL31+Consolidação!BO31+Consolidação!BR31+Consolidação!BU31+Consolidação!BX31+Consolidação!CA31+Consolidação!CD31+Consolidação!CG31+Consolidação!CJ31)&gt;0,AV28+BC28+BJ28+BQ28+BX28+CE28+CL28+CS28+CZ28+DG28+DN28+DU28+EB28&lt;Consolidação!AX31+Consolidação!#REF!+Consolidação!BC31+Consolidação!BF31+Consolidação!BI31+Consolidação!BL31+Consolidação!BO31+Consolidação!BR31+Consolidação!BU31+Consolidação!BX31+Consolidação!CA31+Consolidação!CD31+Consolidação!CG31+Consolidação!CJ31,AV28+BC28+BJ28+BQ28+BX28+CE28+CL28+CS28+CZ28+DG28+DN28+DU28+EB28+EI28&gt;Consolidação!AX31+Consolidação!#REF!+Consolidação!BC31+Consolidação!BF31+Consolidação!BI31+Consolidação!BL31+Consolidação!BO31+Consolidação!BR31+Consolidação!BU31+Consolidação!BX31+Consolidação!CA31+Consolidação!CD31+Consolidação!CG31+Consolidação!CJ31),"CONSUMO PARCIAL","SEM PREVISÃO"))))))))))))))))</f>
        <v/>
      </c>
      <c r="EM28" s="318" t="str">
        <f t="shared" si="56"/>
        <v/>
      </c>
      <c r="EN28" s="270"/>
      <c r="EO28" s="314"/>
      <c r="EP28" s="315"/>
      <c r="EQ28" s="332"/>
      <c r="ER28" s="317" t="str">
        <f>IF(EO28=0,"",IF(BB28+BI28+BP28+BW28+CD28+CK28+CR28+CY28+DF28+DM28+DT28+EA28+EH28+EO28&lt;=Consolidação!BC31,Consolidação!$H$4,IF(BB28+BI28+BP28+BW28+CD28+CK28+CR28+CY28+DF28+DM28+DT28+EA28+EH28+EO28&lt;=Consolidação!BC31+Consolidação!BF31,Consolidação!$K$4,IF(BB28+BI28+BP28+BW28+CD28+CK28+CR28+CY28+DF28+DM28+DT28+EA28+EH28+EO28&lt;=Consolidação!BC31+Consolidação!BF31+Consolidação!BI31,Consolidação!$N$4,IF(BB28+BI28+BP28+BW28+CD28+CK28+CR28+CY28+DF28+DM28+DT28+EA28+EH28+EO28&lt;=Consolidação!BC31+Consolidação!BF31+Consolidação!BI31+Consolidação!BL31,Consolidação!$Q$4,IF(BB28+BI28+BP28+BW28+CD28+CK28+CR28+CY28+DF28+DM28+DT28+EA28+EH28+EO28&lt;=Consolidação!BC31+Consolidação!BF31+Consolidação!BI31+Consolidação!BL31+Consolidação!BO31,Consolidação!$T$4,IF(BB28+BI28+BP28+BW28+CD28+CK28+CR28+CY28+DF28+DM28+DT28+EA28+EH28+EO28&lt;=Consolidação!BC31+Consolidação!BF31+Consolidação!BI31+Consolidação!BL31+Consolidação!BO31+Consolidação!BR31,Consolidação!$W$4,IF(BB28+BI28+BP28+BW28+CD28+CK28+CR28+CY28+DF28+DM28+DT28+EA28+EH28+EO28&lt;=Consolidação!BC31+Consolidação!BF31+Consolidação!BI31+Consolidação!BL31+Consolidação!BO31+Consolidação!BR31+Consolidação!BU31,Consolidação!$Z$4,IF(BB28+BI28+BP28+BW28+CD28+CK28+CR28+CY28+DF28+DM28+DT28+EA28+EH28+EO28&lt;=Consolidação!BC31+Consolidação!BF31+Consolidação!BI31+Consolidação!BL31+Consolidação!BO31+Consolidação!BR31+Consolidação!BU31+Consolidação!BX31,Consolidação!$AC$4,IF(BB28+BI28+BP28+BW28+CD28+CK28+CR28+CY28+DF28+DM28+DT28+EA28+EH28+EO28&lt;=Consolidação!BC31+Consolidação!BF31+Consolidação!BI31+Consolidação!BL31+Consolidação!BO31+Consolidação!BR31+Consolidação!BU31+Consolidação!BX31+Consolidação!CA31,Consolidação!$AF$4,IF(BB28+BI28+BP28+BW28+CD28+CK28+CR28+CY28+DF28+DM28+DT28+EA28+EH28+EO28&lt;=Consolidação!BC31+Consolidação!BF31+Consolidação!BI31+Consolidação!BL31+Consolidação!BO31+Consolidação!BR31+Consolidação!BU31+Consolidação!BX31+Consolidação!CA31+Consolidação!CD31,Consolidação!$AI$4,IF(BB28+BI28+BP28+BW28+CD28+CK28+CR28+CY28+DF28+DM28+DT28+EA28+EH28+EO28&lt;=Consolidação!BC31+Consolidação!BF31+Consolidação!BI31+Consolidação!BL31+Consolidação!BO31+Consolidação!BR31+Consolidação!BU31+Consolidação!BX31+Consolidação!CA31+Consolidação!CD31+Consolidação!CG31,Consolidação!$AL$4,IF(BB28+BI28+BP28+BW28+CD28+CK28+CR28+CY28+DF28+DM28+DT28+EA28+EH28+EO28&lt;=Consolidação!BC31+Consolidação!BF31+Consolidação!BI31+Consolidação!BL31+Consolidação!BO31+Consolidação!BR31+Consolidação!BU31+Consolidação!BX31+Consolidação!CA31+Consolidação!CD31+Consolidação!CG31+Consolidação!CJ31,Consolidação!$AO$4,IF(BB28+BI28+BP28+BW28+CD28+CK28+CR28+CY28+DF28+DM28+DT28+EA28+EH28+EO28&lt;=Consolidação!BC31+Consolidação!BF31+Consolidação!BI31+Consolidação!BL31+Consolidação!BO31+Consolidação!BR31+Consolidação!BU31+Consolidação!BX31+Consolidação!CA31+Consolidação!CD31+Consolidação!CG31+Consolidação!CJ31+Consolidação!CM31,Consolidação!$AR$4,IF(BB28+BI28+BP28+BW28+CD28+CK28+CR28+CY28+DF28+DM28+DT28+EA28+EH28+EO28&lt;=Consolidação!BC31+Consolidação!BF31+Consolidação!BI31+Consolidação!BL31+Consolidação!BO31+Consolidação!BR31+Consolidação!BU31+Consolidação!BX31+Consolidação!CA31+Consolidação!CD31+Consolidação!CG31+Consolidação!CJ31+Consolidação!CM31+Consolidação!CP31,Consolidação!$AU$4,IF(AND((Consolidação!BC31+Consolidação!BF31+Consolidação!BI31+Consolidação!BL31+Consolidação!BO31+Consolidação!BR31+Consolidação!BU31+Consolidação!BX31+Consolidação!CA31+Consolidação!CD31+Consolidação!CG31+Consolidação!CJ31+Consolidação!CM31+Consolidação!CP31)&gt;0,BB28+BI28+BP28+BW28+CD28+CK28+CR28+CY28+DF28+DM28+DT28+EA28+EH28&lt;Consolidação!BC31+Consolidação!BF31+Consolidação!BI31+Consolidação!BL31+Consolidação!BO31+Consolidação!BR31+Consolidação!BU31+Consolidação!BX31+Consolidação!CA31+Consolidação!CD31+Consolidação!CG31+Consolidação!CJ31+Consolidação!CM31+Consolidação!CP31,BB28+BI28+BP28+BW28+CD28+CK28+CR28+CY28+DF28+DM28+DT28+EA28+EH28+EO28&gt;Consolidação!BC31+Consolidação!BF31+Consolidação!BI31+Consolidação!BL31+Consolidação!BO31+Consolidação!BR31+Consolidação!BU31+Consolidação!BX31+Consolidação!CA31+Consolidação!CD31+Consolidação!CG31+Consolidação!CJ31+Consolidação!CM31+Consolidação!CP31),"CONSUMO PARCIAL","SEM PREVISÃO"))))))))))))))))</f>
        <v/>
      </c>
      <c r="ES28" s="318" t="str">
        <f t="shared" si="57"/>
        <v/>
      </c>
      <c r="ET28" s="270"/>
      <c r="EU28" s="314"/>
      <c r="EV28" s="315"/>
      <c r="EW28" s="332"/>
      <c r="EX28" s="317" t="str">
        <f>IF(EU28=0,"",IF(BH28+BO28+BV28+CC28+CJ28+CQ28+CX28+DE28+DL28+DS28+DZ28+EG28+EN28+EU28&lt;=Consolidação!BI31,Consolidação!$H$4,IF(BH28+BO28+BV28+CC28+CJ28+CQ28+CX28+DE28+DL28+DS28+DZ28+EG28+EN28+EU28&lt;=Consolidação!BI31+Consolidação!BL31,Consolidação!$K$4,IF(BH28+BO28+BV28+CC28+CJ28+CQ28+CX28+DE28+DL28+DS28+DZ28+EG28+EN28+EU28&lt;=Consolidação!BI31+Consolidação!BL31+Consolidação!BO31,Consolidação!$N$4,IF(BH28+BO28+BV28+CC28+CJ28+CQ28+CX28+DE28+DL28+DS28+DZ28+EG28+EN28+EU28&lt;=Consolidação!BI31+Consolidação!BL31+Consolidação!BO31+Consolidação!BR31,Consolidação!$Q$4,IF(BH28+BO28+BV28+CC28+CJ28+CQ28+CX28+DE28+DL28+DS28+DZ28+EG28+EN28+EU28&lt;=Consolidação!BI31+Consolidação!BL31+Consolidação!BO31+Consolidação!BR31+Consolidação!BU31,Consolidação!$T$4,IF(BH28+BO28+BV28+CC28+CJ28+CQ28+CX28+DE28+DL28+DS28+DZ28+EG28+EN28+EU28&lt;=Consolidação!BI31+Consolidação!BL31+Consolidação!BO31+Consolidação!BR31+Consolidação!BU31+Consolidação!BX31,Consolidação!$W$4,IF(BH28+BO28+BV28+CC28+CJ28+CQ28+CX28+DE28+DL28+DS28+DZ28+EG28+EN28+EU28&lt;=Consolidação!BI31+Consolidação!BL31+Consolidação!BO31+Consolidação!BR31+Consolidação!BU31+Consolidação!BX31+Consolidação!CA31,Consolidação!$Z$4,IF(BH28+BO28+BV28+CC28+CJ28+CQ28+CX28+DE28+DL28+DS28+DZ28+EG28+EN28+EU28&lt;=Consolidação!BI31+Consolidação!BL31+Consolidação!BO31+Consolidação!BR31+Consolidação!BU31+Consolidação!BX31+Consolidação!CA31+Consolidação!CD31,Consolidação!$AC$4,IF(BH28+BO28+BV28+CC28+CJ28+CQ28+CX28+DE28+DL28+DS28+DZ28+EG28+EN28+EU28&lt;=Consolidação!BI31+Consolidação!BL31+Consolidação!BO31+Consolidação!BR31+Consolidação!BU31+Consolidação!BX31+Consolidação!CA31+Consolidação!CD31+Consolidação!CG31,Consolidação!$AF$4,IF(BH28+BO28+BV28+CC28+CJ28+CQ28+CX28+DE28+DL28+DS28+DZ28+EG28+EN28+EU28&lt;=Consolidação!BI31+Consolidação!BL31+Consolidação!BO31+Consolidação!BR31+Consolidação!BU31+Consolidação!BX31+Consolidação!CA31+Consolidação!CD31+Consolidação!CG31+Consolidação!CJ31,Consolidação!$AI$4,IF(BH28+BO28+BV28+CC28+CJ28+CQ28+CX28+DE28+DL28+DS28+DZ28+EG28+EN28+EU28&lt;=Consolidação!BI31+Consolidação!BL31+Consolidação!BO31+Consolidação!BR31+Consolidação!BU31+Consolidação!BX31+Consolidação!CA31+Consolidação!CD31+Consolidação!CG31+Consolidação!CJ31+Consolidação!CM31,Consolidação!$AL$4,IF(BH28+BO28+BV28+CC28+CJ28+CQ28+CX28+DE28+DL28+DS28+DZ28+EG28+EN28+EU28&lt;=Consolidação!BI31+Consolidação!BL31+Consolidação!BO31+Consolidação!BR31+Consolidação!BU31+Consolidação!BX31+Consolidação!CA31+Consolidação!CD31+Consolidação!CG31+Consolidação!CJ31+Consolidação!CM31+Consolidação!CP31,Consolidação!$AO$4,IF(BH28+BO28+BV28+CC28+CJ28+CQ28+CX28+DE28+DL28+DS28+DZ28+EG28+EN28+EU28&lt;=Consolidação!BI31+Consolidação!BL31+Consolidação!BO31+Consolidação!BR31+Consolidação!BU31+Consolidação!BX31+Consolidação!CA31+Consolidação!CD31+Consolidação!CG31+Consolidação!CJ31+Consolidação!CM31+Consolidação!CP31+Consolidação!CS31,Consolidação!$AR$4,IF(BH28+BO28+BV28+CC28+CJ28+CQ28+CX28+DE28+DL28+DS28+DZ28+EG28+EN28+EU28&lt;=Consolidação!BI31+Consolidação!BL31+Consolidação!BO31+Consolidação!BR31+Consolidação!BU31+Consolidação!BX31+Consolidação!CA31+Consolidação!CD31+Consolidação!CG31+Consolidação!CJ31+Consolidação!CM31+Consolidação!CP31+Consolidação!CS31+Consolidação!CV31,Consolidação!$AU$4,IF(AND((Consolidação!BI31+Consolidação!BL31+Consolidação!BO31+Consolidação!BR31+Consolidação!BU31+Consolidação!BX31+Consolidação!CA31+Consolidação!CD31+Consolidação!CG31+Consolidação!CJ31+Consolidação!CM31+Consolidação!CP31+Consolidação!CS31+Consolidação!CV31)&gt;0,BH28+BO28+BV28+CC28+CJ28+CQ28+CX28+DE28+DL28+DS28+DZ28+EG28+EN28&lt;Consolidação!BI31+Consolidação!BL31+Consolidação!BO31+Consolidação!BR31+Consolidação!BU31+Consolidação!BX31+Consolidação!CA31+Consolidação!CD31+Consolidação!CG31+Consolidação!CJ31+Consolidação!CM31+Consolidação!CP31+Consolidação!CS31+Consolidação!CV31,BH28+BO28+BV28+CC28+CJ28+CQ28+CX28+DE28+DL28+DS28+DZ28+EG28+EN28+EU28&gt;Consolidação!BI31+Consolidação!BL31+Consolidação!BO31+Consolidação!BR31+Consolidação!BU31+Consolidação!BX31+Consolidação!CA31+Consolidação!CD31+Consolidação!CG31+Consolidação!CJ31+Consolidação!CM31+Consolidação!CP31+Consolidação!CS31+Consolidação!CV31),"CONSUMO PARCIAL","SEM PREVISÃO"))))))))))))))))</f>
        <v/>
      </c>
      <c r="EY28" s="318" t="str">
        <f t="shared" si="58"/>
        <v/>
      </c>
      <c r="EZ28" s="270"/>
      <c r="FA28" s="314"/>
      <c r="FB28" s="315"/>
      <c r="FC28" s="332"/>
      <c r="FD28" s="317" t="str">
        <f>IF(FA28=0,"",IF(BN28+BU28+CB28+CI28+CP28+CW28+DD28+DK28+DR28+DY28+EF28+EM28+ET28+FA28&lt;=Consolidação!BO31,Consolidação!$H$4,IF(BN28+BU28+CB28+CI28+CP28+CW28+DD28+DK28+DR28+DY28+EF28+EM28+ET28+FA28&lt;=Consolidação!BO31+Consolidação!BR31,Consolidação!$K$4,IF(BN28+BU28+CB28+CI28+CP28+CW28+DD28+DK28+DR28+DY28+EF28+EM28+ET28+FA28&lt;=Consolidação!BO31+Consolidação!BR31+Consolidação!BU31,Consolidação!$N$4,IF(BN28+BU28+CB28+CI28+CP28+CW28+DD28+DK28+DR28+DY28+EF28+EM28+ET28+FA28&lt;=Consolidação!BO31+Consolidação!BR31+Consolidação!BU31+Consolidação!BX31,Consolidação!$Q$4,IF(BN28+BU28+CB28+CI28+CP28+CW28+DD28+DK28+DR28+DY28+EF28+EM28+ET28+FA28&lt;=Consolidação!BO31+Consolidação!BR31+Consolidação!BU31+Consolidação!BX31+Consolidação!CA31,Consolidação!$T$4,IF(BN28+BU28+CB28+CI28+CP28+CW28+DD28+DK28+DR28+DY28+EF28+EM28+ET28+FA28&lt;=Consolidação!BO31+Consolidação!BR31+Consolidação!BU31+Consolidação!BX31+Consolidação!CA31+Consolidação!CD31,Consolidação!$W$4,IF(BN28+BU28+CB28+CI28+CP28+CW28+DD28+DK28+DR28+DY28+EF28+EM28+ET28+FA28&lt;=Consolidação!BO31+Consolidação!BR31+Consolidação!BU31+Consolidação!BX31+Consolidação!CA31+Consolidação!CD31+Consolidação!CG31,Consolidação!$Z$4,IF(BN28+BU28+CB28+CI28+CP28+CW28+DD28+DK28+DR28+DY28+EF28+EM28+ET28+FA28&lt;=Consolidação!BO31+Consolidação!BR31+Consolidação!BU31+Consolidação!BX31+Consolidação!CA31+Consolidação!CD31+Consolidação!CG31+Consolidação!CJ31,Consolidação!$AC$4,IF(BN28+BU28+CB28+CI28+CP28+CW28+DD28+DK28+DR28+DY28+EF28+EM28+ET28+FA28&lt;=Consolidação!BO31+Consolidação!BR31+Consolidação!BU31+Consolidação!BX31+Consolidação!CA31+Consolidação!CD31+Consolidação!CG31+Consolidação!CJ31+Consolidação!CM31,Consolidação!$AF$4,IF(BN28+BU28+CB28+CI28+CP28+CW28+DD28+DK28+DR28+DY28+EF28+EM28+ET28+FA28&lt;=Consolidação!BO31+Consolidação!BR31+Consolidação!BU31+Consolidação!BX31+Consolidação!CA31+Consolidação!CD31+Consolidação!CG31+Consolidação!CJ31+Consolidação!CM31+Consolidação!CP31,Consolidação!$AI$4,IF(BN28+BU28+CB28+CI28+CP28+CW28+DD28+DK28+DR28+DY28+EF28+EM28+ET28+FA28&lt;=Consolidação!BO31+Consolidação!BR31+Consolidação!BU31+Consolidação!BX31+Consolidação!CA31+Consolidação!CD31+Consolidação!CG31+Consolidação!CJ31+Consolidação!CM31+Consolidação!CP31+Consolidação!CS31,Consolidação!$AL$4,IF(BN28+BU28+CB28+CI28+CP28+CW28+DD28+DK28+DR28+DY28+EF28+EM28+ET28+FA28&lt;=Consolidação!BO31+Consolidação!BR31+Consolidação!BU31+Consolidação!BX31+Consolidação!CA31+Consolidação!CD31+Consolidação!CG31+Consolidação!CJ31+Consolidação!CM31+Consolidação!CP31+Consolidação!CS31+Consolidação!CV31,Consolidação!$AO$4,IF(BN28+BU28+CB28+CI28+CP28+CW28+DD28+DK28+DR28+DY28+EF28+EM28+ET28+FA28&lt;=Consolidação!BO31+Consolidação!BR31+Consolidação!BU31+Consolidação!BX31+Consolidação!CA31+Consolidação!CD31+Consolidação!CG31+Consolidação!CJ31+Consolidação!CM31+Consolidação!CP31+Consolidação!CS31+Consolidação!CV31+Consolidação!CY31,Consolidação!$AR$4,IF(BN28+BU28+CB28+CI28+CP28+CW28+DD28+DK28+DR28+DY28+EF28+EM28+ET28+FA28&lt;=Consolidação!BO31+Consolidação!BR31+Consolidação!BU31+Consolidação!BX31+Consolidação!CA31+Consolidação!CD31+Consolidação!CG31+Consolidação!CJ31+Consolidação!CM31+Consolidação!CP31+Consolidação!CS31+Consolidação!CV31+Consolidação!CY31+Consolidação!DB31,Consolidação!$AU$4,IF(AND((Consolidação!BO31+Consolidação!BR31+Consolidação!BU31+Consolidação!BX31+Consolidação!CA31+Consolidação!CD31+Consolidação!CG31+Consolidação!CJ31+Consolidação!CM31+Consolidação!CP31+Consolidação!CS31+Consolidação!CV31+Consolidação!CY31+Consolidação!DB31)&gt;0,BN28+BU28+CB28+CI28+CP28+CW28+DD28+DK28+DR28+DY28+EF28+EM28+ET28&lt;Consolidação!BO31+Consolidação!BR31+Consolidação!BU31+Consolidação!BX31+Consolidação!CA31+Consolidação!CD31+Consolidação!CG31+Consolidação!CJ31+Consolidação!CM31+Consolidação!CP31+Consolidação!CS31+Consolidação!CV31+Consolidação!CY31+Consolidação!DB31,BN28+BU28+CB28+CI28+CP28+CW28+DD28+DK28+DR28+DY28+EF28+EM28+ET28+FA28&gt;Consolidação!BO31+Consolidação!BR31+Consolidação!BU31+Consolidação!BX31+Consolidação!CA31+Consolidação!CD31+Consolidação!CG31+Consolidação!CJ31+Consolidação!CM31+Consolidação!CP31+Consolidação!CS31+Consolidação!CV31+Consolidação!CY31+Consolidação!DB31),"CONSUMO PARCIAL","SEM PREVISÃO"))))))))))))))))</f>
        <v/>
      </c>
      <c r="FE28" s="318" t="str">
        <f t="shared" si="59"/>
        <v/>
      </c>
      <c r="FF28" s="270"/>
      <c r="FG28" s="314"/>
      <c r="FH28" s="315"/>
      <c r="FI28" s="332"/>
      <c r="FJ28" s="317" t="str">
        <f>IF(FG28=0,"",IF(BT28+CA28+CH28+CO28+CV28+DC28+DJ28+DQ28+DX28+EE28+EL28+ES28+EZ28+FG28&lt;=Consolidação!BU31,Consolidação!$H$4,IF(BT28+CA28+CH28+CO28+CV28+DC28+DJ28+DQ28+DX28+EE28+EL28+ES28+EZ28+FG28&lt;=Consolidação!BU31+Consolidação!BX31,Consolidação!$K$4,IF(BT28+CA28+CH28+CO28+CV28+DC28+DJ28+DQ28+DX28+EE28+EL28+ES28+EZ28+FG28&lt;=Consolidação!BU31+Consolidação!BX31+Consolidação!CA31,Consolidação!$N$4,IF(BT28+CA28+CH28+CO28+CV28+DC28+DJ28+DQ28+DX28+EE28+EL28+ES28+EZ28+FG28&lt;=Consolidação!BU31+Consolidação!BX31+Consolidação!CA31+Consolidação!CD31,Consolidação!$Q$4,IF(BT28+CA28+CH28+CO28+CV28+DC28+DJ28+DQ28+DX28+EE28+EL28+ES28+EZ28+FG28&lt;=Consolidação!BU31+Consolidação!BX31+Consolidação!CA31+Consolidação!CD31+Consolidação!CG31,Consolidação!$T$4,IF(BT28+CA28+CH28+CO28+CV28+DC28+DJ28+DQ28+DX28+EE28+EL28+ES28+EZ28+FG28&lt;=Consolidação!BU31+Consolidação!BX31+Consolidação!CA31+Consolidação!CD31+Consolidação!CG31+Consolidação!CJ31,Consolidação!$W$4,IF(BT28+CA28+CH28+CO28+CV28+DC28+DJ28+DQ28+DX28+EE28+EL28+ES28+EZ28+FG28&lt;=Consolidação!BU31+Consolidação!BX31+Consolidação!CA31+Consolidação!CD31+Consolidação!CG31+Consolidação!CJ31+Consolidação!CM31,Consolidação!$Z$4,IF(BT28+CA28+CH28+CO28+CV28+DC28+DJ28+DQ28+DX28+EE28+EL28+ES28+EZ28+FG28&lt;=Consolidação!BU31+Consolidação!BX31+Consolidação!CA31+Consolidação!CD31+Consolidação!CG31+Consolidação!CJ31+Consolidação!CM31+Consolidação!CP31,Consolidação!$AC$4,IF(BT28+CA28+CH28+CO28+CV28+DC28+DJ28+DQ28+DX28+EE28+EL28+ES28+EZ28+FG28&lt;=Consolidação!BU31+Consolidação!BX31+Consolidação!CA31+Consolidação!CD31+Consolidação!CG31+Consolidação!CJ31+Consolidação!CM31+Consolidação!CP31+Consolidação!CS31,Consolidação!$AF$4,IF(BT28+CA28+CH28+CO28+CV28+DC28+DJ28+DQ28+DX28+EE28+EL28+ES28+EZ28+FG28&lt;=Consolidação!BU31+Consolidação!BX31+Consolidação!CA31+Consolidação!CD31+Consolidação!CG31+Consolidação!CJ31+Consolidação!CM31+Consolidação!CP31+Consolidação!CS31+Consolidação!CV31,Consolidação!$AI$4,IF(BT28+CA28+CH28+CO28+CV28+DC28+DJ28+DQ28+DX28+EE28+EL28+ES28+EZ28+FG28&lt;=Consolidação!BU31+Consolidação!BX31+Consolidação!CA31+Consolidação!CD31+Consolidação!CG31+Consolidação!CJ31+Consolidação!CM31+Consolidação!CP31+Consolidação!CS31+Consolidação!CV31+Consolidação!CY31,Consolidação!$AL$4,IF(BT28+CA28+CH28+CO28+CV28+DC28+DJ28+DQ28+DX28+EE28+EL28+ES28+EZ28+FG28&lt;=Consolidação!BU31+Consolidação!BX31+Consolidação!CA31+Consolidação!CD31+Consolidação!CG31+Consolidação!CJ31+Consolidação!CM31+Consolidação!CP31+Consolidação!CS31+Consolidação!CV31+Consolidação!CY31+Consolidação!DB31,Consolidação!$AO$4,IF(BT28+CA28+CH28+CO28+CV28+DC28+DJ28+DQ28+DX28+EE28+EL28+ES28+EZ28+FG28&lt;=Consolidação!BU31+Consolidação!BX31+Consolidação!CA31+Consolidação!CD31+Consolidação!CG31+Consolidação!CJ31+Consolidação!CM31+Consolidação!CP31+Consolidação!CS31+Consolidação!CV31+Consolidação!CY31+Consolidação!DB31+Consolidação!DE31,Consolidação!$AR$4,IF(BT28+CA28+CH28+CO28+CV28+DC28+DJ28+DQ28+DX28+EE28+EL28+ES28+EZ28+FG28&lt;=Consolidação!BU31+Consolidação!BX31+Consolidação!CA31+Consolidação!CD31+Consolidação!CG31+Consolidação!CJ31+Consolidação!CM31+Consolidação!CP31+Consolidação!CS31+Consolidação!CV31+Consolidação!CY31+Consolidação!DB31+Consolidação!DE31+Consolidação!DH31,Consolidação!$AU$4,IF(AND((Consolidação!BU31+Consolidação!BX31+Consolidação!CA31+Consolidação!CD31+Consolidação!CG31+Consolidação!CJ31+Consolidação!CM31+Consolidação!CP31+Consolidação!CS31+Consolidação!CV31+Consolidação!CY31+Consolidação!DB31+Consolidação!DE31+Consolidação!DH31)&gt;0,BT28+CA28+CH28+CO28+CV28+DC28+DJ28+DQ28+DX28+EE28+EL28+ES28+EZ28&lt;Consolidação!BU31+Consolidação!BX31+Consolidação!CA31+Consolidação!CD31+Consolidação!CG31+Consolidação!CJ31+Consolidação!CM31+Consolidação!CP31+Consolidação!CS31+Consolidação!CV31+Consolidação!CY31+Consolidação!DB31+Consolidação!DE31+Consolidação!DH31,BT28+CA28+CH28+CO28+CV28+DC28+DJ28+DQ28+DX28+EE28+EL28+ES28+EZ28+FG28&gt;Consolidação!BU31+Consolidação!BX31+Consolidação!CA31+Consolidação!CD31+Consolidação!CG31+Consolidação!CJ31+Consolidação!CM31+Consolidação!CP31+Consolidação!CS31+Consolidação!CV31+Consolidação!CY31+Consolidação!DB31+Consolidação!DE31+Consolidação!DH31),"CONSUMO PARCIAL","SEM PREVISÃO"))))))))))))))))</f>
        <v/>
      </c>
      <c r="FK28" s="540" t="str">
        <f t="shared" si="60"/>
        <v/>
      </c>
      <c r="FL28" s="569"/>
      <c r="FM28" s="550"/>
      <c r="FN28" s="550"/>
      <c r="FO28" s="550"/>
      <c r="FP28" s="550"/>
      <c r="FQ28" s="576"/>
      <c r="FR28" s="569"/>
      <c r="FS28" s="550"/>
      <c r="FT28" s="550"/>
      <c r="FU28" s="550"/>
      <c r="FV28" s="550"/>
      <c r="FW28" s="550"/>
      <c r="FX28" s="545" t="str">
        <f>IF((Consolidação!C31+Consolidação!E31)=(F28+M28+T28+AA28+AH28+AO28+AV28+BC28+BJ28+BQ28+BX28+CE28+CL28+CS28),"ATUALIZADO","DESATUALIZADO")</f>
        <v>DESATUALIZADO</v>
      </c>
    </row>
    <row r="29" spans="1:180" x14ac:dyDescent="0.3">
      <c r="A29" s="313">
        <v>2303</v>
      </c>
      <c r="B29" s="634"/>
      <c r="C29" s="324" t="s">
        <v>1</v>
      </c>
      <c r="D29" s="321"/>
      <c r="E29" s="270">
        <v>19584</v>
      </c>
      <c r="F29" s="314">
        <v>14.875</v>
      </c>
      <c r="G29" s="315"/>
      <c r="H29" s="316">
        <v>45996</v>
      </c>
      <c r="I29" s="317" t="str">
        <f>IF(F29=0,"",IF(F29&lt;=Consolidação!H32,Consolidação!H$4,IF(F29&lt;=Consolidação!H32+Consolidação!K32,Consolidação!K$4,IF(F29&lt;=Consolidação!H32+Consolidação!K32+Consolidação!N32,Consolidação!N$4,IF(F29&lt;=Consolidação!H32+Consolidação!K32+Consolidação!N32+Consolidação!Q32,Consolidação!Q$4,IF(F29&lt;=Consolidação!H32+Consolidação!K32+Consolidação!N32+Consolidação!Q32+Consolidação!T32,Consolidação!T$4,IF(F29&lt;=Consolidação!H32+Consolidação!K32+Consolidação!N32+Consolidação!Q32+Consolidação!T32+Consolidação!W32,Consolidação!W$4,IF(F29&lt;=Consolidação!H32+Consolidação!K32+Consolidação!N32+Consolidação!Q32+Consolidação!T32+Consolidação!W32+Consolidação!Z32,Consolidação!Z$4,IF(F29&lt;=Consolidação!H32+Consolidação!K32+Consolidação!N32+Consolidação!Q32+Consolidação!T32+Consolidação!W32+Consolidação!Z32+Consolidação!AC32,Consolidação!AC$4,IF(F29&lt;=Consolidação!H32+Consolidação!K32+Consolidação!N32+Consolidação!Q32+Consolidação!T32+Consolidação!W32+Consolidação!Z32+Consolidação!AC32+Consolidação!AF32,Consolidação!AF$4,IF(F29&lt;=Consolidação!H32+Consolidação!K32+Consolidação!N32+Consolidação!Q32+Consolidação!T32+Consolidação!W32+Consolidação!Z32+Consolidação!AC32+Consolidação!AF32+Consolidação!AI32,Consolidação!AI$4,IF(F29&lt;=Consolidação!H32+Consolidação!K32+Consolidação!N32+Consolidação!Q32+Consolidação!T32+Consolidação!W32+Consolidação!Z32+Consolidação!AC32+Consolidação!AF32+Consolidação!AI32+Consolidação!AL32,Consolidação!AL$4,IF(F29&lt;=Consolidação!H32+Consolidação!K32+Consolidação!N32+Consolidação!Q32+Consolidação!T32+Consolidação!W32+Consolidação!Z32+Consolidação!AC32+Consolidação!AF32+Consolidação!AI32+Consolidação!AL32+Consolidação!AO32,Consolidação!AO$4,IF(F29&lt;=Consolidação!H32+Consolidação!K32+Consolidação!N32+Consolidação!Q32+Consolidação!T32+Consolidação!W32+Consolidação!Z32+Consolidação!AC32+Consolidação!AF32+Consolidação!AI32+Consolidação!AL32+Consolidação!AO32+Consolidação!AR32,Consolidação!AR$4,IF(F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>CONSUMO PARCIAL</v>
      </c>
      <c r="J29" s="318" t="str">
        <f t="shared" si="25"/>
        <v>û</v>
      </c>
      <c r="K29" s="312"/>
      <c r="L29" s="270"/>
      <c r="M29" s="314"/>
      <c r="N29" s="315"/>
      <c r="O29" s="316"/>
      <c r="P29" s="317" t="str">
        <f>IF(M29=0,"",IF(F29+M29&lt;=Consolidação!H32,Consolidação!$H$4,IF(F29+M29&lt;=Consolidação!H32+Consolidação!K32,Consolidação!$K$4,IF(F29+M29&lt;=Consolidação!H32+Consolidação!K32+Consolidação!N32,Consolidação!$N$4,IF(F29+M29&lt;=Consolidação!H32+Consolidação!K32+Consolidação!N32+Consolidação!Q32,Consolidação!$Q$4,IF(F29+M29&lt;=Consolidação!H32+Consolidação!K32+Consolidação!N32+Consolidação!Q32+Consolidação!T32,Consolidação!$T$4,IF(F29+M29&lt;=Consolidação!H32+Consolidação!K32+Consolidação!N32+Consolidação!Q32+Consolidação!T32+Consolidação!W32,Consolidação!$W$4,IF(F29+M29&lt;=Consolidação!H32+Consolidação!K32+Consolidação!N32+Consolidação!Q32+Consolidação!T32+Consolidação!W32+Consolidação!Z32,Consolidação!$Z$4,IF(F29+M29&lt;=Consolidação!H32+Consolidação!K32+Consolidação!N32+Consolidação!Q32+Consolidação!T32+Consolidação!W32+Consolidação!Z32+Consolidação!AC32,Consolidação!$AC$4,IF(F29+M29&lt;=Consolidação!H32+Consolidação!K32+Consolidação!N32+Consolidação!Q32+Consolidação!T32+Consolidação!W32+Consolidação!Z32+Consolidação!AC32+Consolidação!AF32,Consolidação!$AF$4,IF(F29+M29&lt;=Consolidação!H32+Consolidação!K32+Consolidação!N32+Consolidação!Q32+Consolidação!T32+Consolidação!W32+Consolidação!Z32+Consolidação!AC32+Consolidação!AF32+Consolidação!AI32,Consolidação!$AI$4,IF(F29+M29&lt;=Consolidação!H32+Consolidação!K32+Consolidação!N32+Consolidação!Q32+Consolidação!T32+Consolidação!W32+Consolidação!Z32+Consolidação!AC32+Consolidação!AF32+Consolidação!AI32+Consolidação!AL32,Consolidação!$AL$4,IF(F29+M29&lt;=Consolidação!H32+Consolidação!K32+Consolidação!N32+Consolidação!Q32+Consolidação!T32+Consolidação!W32+Consolidação!Z32+Consolidação!AC32+Consolidação!AF32+Consolidação!AI32+Consolidação!AL32+Consolidação!AO32,Consolidação!$AO$4,IF(F29+M29&lt;=Consolidação!H32+Consolidação!K32+Consolidação!N32+Consolidação!Q32+Consolidação!T32+Consolidação!W32+Consolidação!Z32+Consolidação!AC32+Consolidação!AF32+Consolidação!AI32+Consolidação!AL32+Consolidação!AO32+Consolidação!AR32,Consolidação!$AR$4,IF(F29+M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Q29" s="318" t="str">
        <f t="shared" si="26"/>
        <v/>
      </c>
      <c r="R29" s="312"/>
      <c r="S29" s="270"/>
      <c r="T29" s="314"/>
      <c r="U29" s="315"/>
      <c r="V29" s="316"/>
      <c r="W29" s="317" t="str">
        <f>IF(T29=0,"",IF(F29+M29+T29&lt;=Consolidação!H32,Consolidação!$H$4,IF(F29+M29+T29&lt;=Consolidação!H32+Consolidação!K32,Consolidação!$K$4,IF(F29+M29+T29&lt;=Consolidação!H32+Consolidação!K32+Consolidação!N32,Consolidação!$N$4,IF(F29+M29+T29&lt;=Consolidação!H32+Consolidação!K32+Consolidação!N32+Consolidação!Q32,Consolidação!$Q$4,IF(F29+M29+T29&lt;=Consolidação!H32+Consolidação!K32+Consolidação!N32+Consolidação!Q32+Consolidação!T32,Consolidação!$T$4,IF(F29+M29+T29&lt;=Consolidação!H32+Consolidação!K32+Consolidação!N32+Consolidação!Q32+Consolidação!T32+Consolidação!W32,Consolidação!$W$4,IF(F29+M29+T29&lt;=Consolidação!H32+Consolidação!K32+Consolidação!N32+Consolidação!Q32+Consolidação!T32+Consolidação!W32+Consolidação!Z32,Consolidação!$Z$4,IF(F29+M29+T29&lt;=Consolidação!H32+Consolidação!K32+Consolidação!N32+Consolidação!Q32+Consolidação!T32+Consolidação!W32+Consolidação!Z32+Consolidação!AC32,Consolidação!$AC$4,IF(F29+M29+T29&lt;=Consolidação!H32+Consolidação!K32+Consolidação!N32+Consolidação!Q32+Consolidação!T32+Consolidação!W32+Consolidação!Z32+Consolidação!AC32+Consolidação!AF32,Consolidação!$AF$4,IF(F29+M29+T29&lt;=Consolidação!H32+Consolidação!K32+Consolidação!N32+Consolidação!Q32+Consolidação!T32+Consolidação!W32+Consolidação!Z32+Consolidação!AC32+Consolidação!AF32+Consolidação!AI32,Consolidação!$AI$4,IF(F29+M29+T29&lt;=Consolidação!H32+Consolidação!K32+Consolidação!N32+Consolidação!Q32+Consolidação!T32+Consolidação!W32+Consolidação!Z32+Consolidação!AC32+Consolidação!AF32+Consolidação!AI32+Consolidação!AL32,Consolidação!$AL$4,IF(F29+M29+T29&lt;=Consolidação!H32+Consolidação!K32+Consolidação!N32+Consolidação!Q32+Consolidação!T32+Consolidação!W32+Consolidação!Z32+Consolidação!AC32+Consolidação!AF32+Consolidação!AI32+Consolidação!AL32+Consolidação!AO32,Consolidação!$AO$4,IF(F29+M29+T29&lt;=Consolidação!H32+Consolidação!K32+Consolidação!N32+Consolidação!Q32+Consolidação!T32+Consolidação!W32+Consolidação!Z32+Consolidação!AC32+Consolidação!AF32+Consolidação!AI32+Consolidação!AL32+Consolidação!AO32+Consolidação!AR32,Consolidação!$AR$4,IF(F29+M29+T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+M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+T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X29" s="318" t="str">
        <f t="shared" si="27"/>
        <v/>
      </c>
      <c r="Y29" s="312"/>
      <c r="Z29" s="270"/>
      <c r="AA29" s="314"/>
      <c r="AB29" s="315"/>
      <c r="AC29" s="316"/>
      <c r="AD29" s="317" t="str">
        <f>IF(AA29=0,"",IF(F29+M29+T29+AA29&lt;=Consolidação!H32,Consolidação!$H$4,IF(F29+M29+T29+AA29&lt;=Consolidação!H32+Consolidação!K32,Consolidação!$K$4,IF(F29+M29+T29+AA29&lt;=Consolidação!H32+Consolidação!K32+Consolidação!N32,Consolidação!$N$4,IF(F29+M29+T29+AA29&lt;=Consolidação!H32+Consolidação!K32+Consolidação!N32+Consolidação!Q32,Consolidação!$Q$4,IF(F29+M29+T29+AA29&lt;=Consolidação!H32+Consolidação!K32+Consolidação!N32+Consolidação!Q32+Consolidação!T32,Consolidação!$T$4,IF(F29+M29+T29+AA29&lt;=Consolidação!H32+Consolidação!K32+Consolidação!N32+Consolidação!Q32+Consolidação!T32+Consolidação!W32,Consolidação!$W$4,IF(F29+M29+T29+AA29&lt;=Consolidação!H32+Consolidação!K32+Consolidação!N32+Consolidação!Q32+Consolidação!T32+Consolidação!W32+Consolidação!Z32,Consolidação!$Z$4,IF(F29+M29+T29+AA29&lt;=Consolidação!H32+Consolidação!K32+Consolidação!N32+Consolidação!Q32+Consolidação!T32+Consolidação!W32+Consolidação!Z32+Consolidação!AC32,Consolidação!$AC$4,IF(F29+M29+T29+AA29&lt;=Consolidação!H32+Consolidação!K32+Consolidação!N32+Consolidação!Q32+Consolidação!T32+Consolidação!W32+Consolidação!Z32+Consolidação!AC32+Consolidação!AF32,Consolidação!$AF$4,IF(F29+M29+T29+AA29&lt;=Consolidação!H32+Consolidação!K32+Consolidação!N32+Consolidação!Q32+Consolidação!T32+Consolidação!W32+Consolidação!Z32+Consolidação!AC32+Consolidação!AF32+Consolidação!AI32,Consolidação!$AI$4,IF(F29+M29+T29+AA29&lt;=Consolidação!H32+Consolidação!K32+Consolidação!N32+Consolidação!Q32+Consolidação!T32+Consolidação!W32+Consolidação!Z32+Consolidação!AC32+Consolidação!AF32+Consolidação!AI32+Consolidação!AL32,Consolidação!$AL$4,IF(F29+M29+T29+AA29&lt;=Consolidação!H32+Consolidação!K32+Consolidação!N32+Consolidação!Q32+Consolidação!T32+Consolidação!W32+Consolidação!Z32+Consolidação!AC32+Consolidação!AF32+Consolidação!AI32+Consolidação!AL32+Consolidação!AO32,Consolidação!$AO$4,IF(F29+M29+T29+AA29&lt;=Consolidação!H32+Consolidação!K32+Consolidação!N32+Consolidação!Q32+Consolidação!T32+Consolidação!W32+Consolidação!Z32+Consolidação!AC32+Consolidação!AF32+Consolidação!AI32+Consolidação!AL32+Consolidação!AO32+Consolidação!AR32,Consolidação!#REF!,IF(F29+M29+T29+AA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+M29+T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+T29+AA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AE29" s="318" t="str">
        <f t="shared" si="28"/>
        <v/>
      </c>
      <c r="AF29" s="312"/>
      <c r="AG29" s="270"/>
      <c r="AH29" s="314"/>
      <c r="AI29" s="315"/>
      <c r="AJ29" s="316"/>
      <c r="AK29" s="317" t="str">
        <f>IF(AH29=0,"",IF(F29+M29+T29+AA29+AH29&lt;=Consolidação!H32,Consolidação!$H$4,IF(F29+M29+T29+AA29+AH29&lt;=Consolidação!H32+Consolidação!K32,Consolidação!$K$4,IF(F29+M29+T29+AA29+AH29&lt;=Consolidação!H32+Consolidação!K32+Consolidação!N32,Consolidação!$N$4,IF(F29+M29+T29+AA29+AH29&lt;=Consolidação!H32+Consolidação!K32+Consolidação!N32+Consolidação!Q32,Consolidação!$Q$4,IF(F29+M29+T29+AA29+AH29&lt;=Consolidação!H32+Consolidação!K32+Consolidação!N32+Consolidação!Q32+Consolidação!T32,Consolidação!$T$4,IF(F29+M29+T29+AA29+AH29&lt;=Consolidação!H32+Consolidação!K32+Consolidação!N32+Consolidação!Q32+Consolidação!T32+Consolidação!W32,Consolidação!$W$4,IF(F29+M29+T29+AA29+AH29&lt;=Consolidação!H32+Consolidação!K32+Consolidação!N32+Consolidação!Q32+Consolidação!T32+Consolidação!W32+Consolidação!Z32,Consolidação!$Z$4,IF(F29+M29+T29+AA29+AH29&lt;=Consolidação!H32+Consolidação!K32+Consolidação!N32+Consolidação!Q32+Consolidação!T32+Consolidação!W32+Consolidação!Z32+Consolidação!AC32,Consolidação!$AC$4,IF(F29+M29+T29+AA29+AH29&lt;=Consolidação!H32+Consolidação!K32+Consolidação!N32+Consolidação!Q32+Consolidação!T32+Consolidação!W32+Consolidação!Z32+Consolidação!AC32+Consolidação!AF32,Consolidação!$AF$4,IF(F29+M29+T29+AA29+AH29&lt;=Consolidação!H32+Consolidação!K32+Consolidação!N32+Consolidação!Q32+Consolidação!T32+Consolidação!W32+Consolidação!Z32+Consolidação!AC32+Consolidação!AF32+Consolidação!AI32,Consolidação!$AI$4,IF(F29+M29+T29+AA29+AH29&lt;=Consolidação!H32+Consolidação!K32+Consolidação!N32+Consolidação!Q32+Consolidação!T32+Consolidação!W32+Consolidação!Z32+Consolidação!AC32+Consolidação!AF32+Consolidação!AI32+Consolidação!AL32,Consolidação!$AL$4,IF(F29+M29+T29+AA29+AH29&lt;=Consolidação!H32+Consolidação!K32+Consolidação!N32+Consolidação!Q32+Consolidação!T32+Consolidação!W32+Consolidação!Z32+Consolidação!AC32+Consolidação!AF32+Consolidação!AI32+Consolidação!AL32+Consolidação!AO32,Consolidação!$AO$4,IF(F29+M29+T29+AA29+AH29&lt;=Consolidação!H32+Consolidação!K32+Consolidação!N32+Consolidação!Q32+Consolidação!T32+Consolidação!W32+Consolidação!Z32+Consolidação!AC32+Consolidação!AF32+Consolidação!AI32+Consolidação!AL32+Consolidação!AO32+Consolidação!AR32,Consolidação!$AR$4,IF(F29+M29+T29+AA29+AH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+M29+T29+AA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+T29+AA29+AH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AL29" s="318" t="str">
        <f t="shared" si="29"/>
        <v/>
      </c>
      <c r="AM29" s="312"/>
      <c r="AN29" s="270"/>
      <c r="AO29" s="314"/>
      <c r="AP29" s="315"/>
      <c r="AQ29" s="332"/>
      <c r="AR29" s="317" t="str">
        <f>IF(AO29=0,"",IF(F29+M29+T29+AA29+AH29+AO29&lt;=Consolidação!H32,Consolidação!$H$4,IF(F29+M29+T29+AA29+AH29+AO29&lt;=Consolidação!H32+Consolidação!K32,Consolidação!$K$4,IF(F29+M29+T29+AA29+AH29+AO29&lt;=Consolidação!H32+Consolidação!K32+Consolidação!N32,Consolidação!$N$4,IF(F29+M29+T29+AA29+AH29+AO29&lt;=Consolidação!H32+Consolidação!K32+Consolidação!N32+Consolidação!Q32,Consolidação!$Q$4,IF(F29+M29+T29+AA29+AH29+AO29&lt;=Consolidação!H32+Consolidação!K32+Consolidação!N32+Consolidação!Q32+Consolidação!T32,Consolidação!$T$4,IF(F29+M29+T29+AA29+AH29+AO29&lt;=Consolidação!H32+Consolidação!K32+Consolidação!N32+Consolidação!Q32+Consolidação!T32+Consolidação!W32,Consolidação!$W$4,IF(F29+M29+T29+AA29+AH29+AO29&lt;=Consolidação!H32+Consolidação!K32+Consolidação!N32+Consolidação!Q32+Consolidação!T32+Consolidação!W32+Consolidação!Z32,Consolidação!$Z$4,IF(F29+M29+T29+AA29+AH29+AO29&lt;=Consolidação!H32+Consolidação!K32+Consolidação!N32+Consolidação!Q32+Consolidação!T32+Consolidação!W32+Consolidação!Z32+Consolidação!AC32,Consolidação!$AC$4,IF(F29+M29+T29+AA29+AH29+AO29&lt;=Consolidação!H32+Consolidação!K32+Consolidação!N32+Consolidação!Q32+Consolidação!T32+Consolidação!W32+Consolidação!Z32+Consolidação!AC32+Consolidação!AF32,Consolidação!$AF$4,IF(F29+M29+T29+AA29+AH29+AO29&lt;=Consolidação!H32+Consolidação!K32+Consolidação!N32+Consolidação!Q32+Consolidação!T32+Consolidação!W32+Consolidação!Z32+Consolidação!AC32+Consolidação!AF32+Consolidação!AI32,Consolidação!$AI$4,IF(F29+M29+T29+AA29+AH29+AO29&lt;=Consolidação!H32+Consolidação!K32+Consolidação!N32+Consolidação!Q32+Consolidação!T32+Consolidação!W32+Consolidação!Z32+Consolidação!AC32+Consolidação!AF32+Consolidação!AI32+Consolidação!AL32,Consolidação!$AL$4,IF(F29+M29+T29+AA29+AH29+AO29&lt;=Consolidação!H32+Consolidação!K32+Consolidação!N32+Consolidação!Q32+Consolidação!T32+Consolidação!W32+Consolidação!Z32+Consolidação!AC32+Consolidação!AF32+Consolidação!AI32+Consolidação!AL32+Consolidação!AO32,Consolidação!$AO$4,IF(F29+M29+T29+AA29+AH29+AO29&lt;=Consolidação!H32+Consolidação!K32+Consolidação!N32+Consolidação!Q32+Consolidação!T32+Consolidação!W32+Consolidação!Z32+Consolidação!AC32+Consolidação!AF32+Consolidação!AI32+Consolidação!AL32+Consolidação!AO32+Consolidação!AR32,Consolidação!$AR$4,IF(F29+M29+T29+AA29+AH29+AO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+M29+T29+AA29+AH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+T29+AA29+AH29+AO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AS29" s="318" t="str">
        <f t="shared" si="30"/>
        <v/>
      </c>
      <c r="AT29" s="312"/>
      <c r="AU29" s="270"/>
      <c r="AV29" s="314"/>
      <c r="AW29" s="315"/>
      <c r="AX29" s="332"/>
      <c r="AY29" s="317" t="str">
        <f>IF(AV29=0,"",IF(F29+M29+T29+AA29+AH29+AO29+AV29&lt;=Consolidação!H32,Consolidação!$H$4,IF(F29+M29+T29+AA29+AH29+AO29+AV29&lt;=Consolidação!H32+Consolidação!K32,Consolidação!$K$4,IF(F29+M29+T29+AA29+AH29+AO29+AV29&lt;=Consolidação!H32+Consolidação!K32+Consolidação!N32,Consolidação!$N$4,IF(F29+M29+T29+AA29+AH29+AO29+AV29&lt;=Consolidação!H32+Consolidação!K32+Consolidação!N32+Consolidação!Q32,Consolidação!$Q$4,IF(F29+M29+T29+AA29+AH29+AO29+AV29&lt;=Consolidação!H32+Consolidação!K32+Consolidação!N32+Consolidação!Q32+Consolidação!T32,Consolidação!$T$4,IF(F29+M29+T29+AA29+AH29+AO29+AV29&lt;=Consolidação!H32+Consolidação!K32+Consolidação!N32+Consolidação!Q32+Consolidação!T32+Consolidação!W32,Consolidação!$W$4,IF(F29+M29+T29+AA29+AH29+AO29+AV29&lt;=Consolidação!H32+Consolidação!K32+Consolidação!N32+Consolidação!Q32+Consolidação!T32+Consolidação!W32+Consolidação!Z32,Consolidação!$Z$4,IF(F29+M29+T29+AA29+AH29+AO29+AV29&lt;=Consolidação!H32+Consolidação!K32+Consolidação!N32+Consolidação!Q32+Consolidação!T32+Consolidação!W32+Consolidação!Z32+Consolidação!AC32,Consolidação!$AC$4,IF(F29+M29+T29+AA29+AH29+AO29+AV29&lt;=Consolidação!H32+Consolidação!K32+Consolidação!N32+Consolidação!Q32+Consolidação!T32+Consolidação!W32+Consolidação!Z32+Consolidação!AC32+Consolidação!AF32,Consolidação!$AF$4,IF(F29+M29+T29+AA29+AH29+AO29+AV29&lt;=Consolidação!H32+Consolidação!K32+Consolidação!N32+Consolidação!Q32+Consolidação!T32+Consolidação!W32+Consolidação!Z32+Consolidação!AC32+Consolidação!AF32+Consolidação!AI32,Consolidação!$AI$4,IF(F29+M29+T29+AA29+AH29+AO29+AV29&lt;=Consolidação!H32+Consolidação!K32+Consolidação!N32+Consolidação!Q32+Consolidação!T32+Consolidação!W32+Consolidação!Z32+Consolidação!AC32+Consolidação!AF32+Consolidação!AI32+Consolidação!AL32,Consolidação!$AL$4,IF(F29+M29+T29+AA29+AH29+AO29+AV29&lt;=Consolidação!H32+Consolidação!K32+Consolidação!N32+Consolidação!Q32+Consolidação!T32+Consolidação!W32+Consolidação!Z32+Consolidação!AC32+Consolidação!AF32+Consolidação!AI32+Consolidação!AL32+Consolidação!AO32,Consolidação!$AO$4,IF(F29+M29+T29+AA29+AH29+AO29+AV29&lt;=Consolidação!H32+Consolidação!K32+Consolidação!N32+Consolidação!Q32+Consolidação!T32+Consolidação!W32+Consolidação!Z32+Consolidação!AC32+Consolidação!AF32+Consolidação!AI32+Consolidação!AL32+Consolidação!AO32+Consolidação!AR32,Consolidação!$AR$4,IF(F29+M29+T29+AA29+AH29+AO29+AV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+M29+T29+AA29+AH29+AO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+T29+AA29+AH29+AO29+AV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AZ29" s="318" t="str">
        <f t="shared" si="31"/>
        <v/>
      </c>
      <c r="BA29" s="312"/>
      <c r="BB29" s="270"/>
      <c r="BC29" s="314"/>
      <c r="BD29" s="315"/>
      <c r="BE29" s="332"/>
      <c r="BF29" s="317" t="str">
        <f>IF(BC29=0,"",IF(F29+M29+T29+AA29+AH29+AO29+AV29+BC29&lt;=Consolidação!H32,Consolidação!$H$4,IF(F29+M29+T29+AA29+AH29+AO29+AV29+BC29&lt;=Consolidação!H32+Consolidação!K32,Consolidação!$K$4,IF(F29+M29+T29+AA29+AH29+AO29+AV29+BC29&lt;=Consolidação!H32+Consolidação!K32+Consolidação!N32,Consolidação!$N$4,IF(F29+M29+T29+AA29+AH29+AO29+AV29+BC29&lt;=Consolidação!H32+Consolidação!K32+Consolidação!N32+Consolidação!Q32,Consolidação!$Q$4,IF(F29+M29+T29+AA29+AH29+AO29+AV29+BC29&lt;=Consolidação!H32+Consolidação!K32+Consolidação!N32+Consolidação!Q32+Consolidação!T32,Consolidação!$T$4,IF(F29+M29+T29+AA29+AH29+AO29+AV29+BC29&lt;=Consolidação!H32+Consolidação!K32+Consolidação!N32+Consolidação!Q32+Consolidação!T32+Consolidação!W32,Consolidação!$W$4,IF(F29+M29+T29+AA29+AH29+AO29+AV29+BC29&lt;=Consolidação!H32+Consolidação!K32+Consolidação!N32+Consolidação!Q32+Consolidação!T32+Consolidação!W32+Consolidação!Z32,Consolidação!$Z$4,IF(F29+M29+T29+AA29+AH29+AO29+AV29+BC29&lt;=Consolidação!H32+Consolidação!K32+Consolidação!N32+Consolidação!Q32+Consolidação!T32+Consolidação!W32+Consolidação!Z32+Consolidação!AC32,Consolidação!$AC$4,IF(F29+M29+T29+AA29+AH29+AO29+AV29+BC29&lt;=Consolidação!H32+Consolidação!K32+Consolidação!N32+Consolidação!Q32+Consolidação!T32+Consolidação!W32+Consolidação!Z32+Consolidação!AC32+Consolidação!AF32,Consolidação!$AF$4,IF(F29+M29+T29+AA29+AH29+AO29+AV29+BC29&lt;=Consolidação!H32+Consolidação!K32+Consolidação!N32+Consolidação!Q32+Consolidação!T32+Consolidação!W32+Consolidação!Z32+Consolidação!AC32+Consolidação!AF32+Consolidação!AI32,Consolidação!$AI$4,IF(F29+M29+T29+AA29+AH29+AO29+AV29+BC29&lt;=Consolidação!H32+Consolidação!K32+Consolidação!N32+Consolidação!Q32+Consolidação!T32+Consolidação!W32+Consolidação!Z32+Consolidação!AC32+Consolidação!AF32+Consolidação!AI32+Consolidação!AL32,Consolidação!$AL$4,IF(F29+M29+T29+AA29+AH29+AO29+AV29+BC29&lt;=Consolidação!H32+Consolidação!K32+Consolidação!N32+Consolidação!Q32+Consolidação!T32+Consolidação!W32+Consolidação!Z32+Consolidação!AC32+Consolidação!AF32+Consolidação!AI32+Consolidação!AL32+Consolidação!AO32,Consolidação!$AO$4,IF(F29+M29+T29+AA29+AH29+AO29+AV29+BC29&lt;=Consolidação!H32+Consolidação!K32+Consolidação!N32+Consolidação!Q32+Consolidação!T32+Consolidação!W32+Consolidação!Z32+Consolidação!AC32+Consolidação!AF32+Consolidação!AI32+Consolidação!AL32+Consolidação!AO32+Consolidação!AR32,Consolidação!$AR$4,IF(F29+M29+T29+AA29+AH29+AO29+AV29+BC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+M29+T29+AA29+AH29+AO29+AV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+T29+AA29+AH29+AO29+AV29+BC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BG29" s="318" t="str">
        <f t="shared" si="32"/>
        <v/>
      </c>
      <c r="BH29" s="312"/>
      <c r="BI29" s="270"/>
      <c r="BJ29" s="314"/>
      <c r="BK29" s="315"/>
      <c r="BL29" s="332"/>
      <c r="BM29" s="317" t="str">
        <f>IF(BJ29=0,"",IF(F29+M29+T29+AA29+AH29+AO29+AV29+BC29+BJ29&lt;=Consolidação!H32,Consolidação!$H$4,IF(F29+M29+T29+AA29+AH29+AO29+AV29+BC29+BJ29&lt;=Consolidação!H32+Consolidação!K32,Consolidação!$K$4,IF(F29+M29+T29+AA29+AH29+AO29+AV29+BC29+BJ29&lt;=Consolidação!H32+Consolidação!K32+Consolidação!N32,Consolidação!$N$4,IF(F29+M29+T29+AA29+AH29+AO29+AV29+BC29+BJ29&lt;=Consolidação!H32+Consolidação!K32+Consolidação!N32+Consolidação!Q32,Consolidação!$Q$4,IF(F29+M29+T29+AA29+AH29+AO29+AV29+BC29+BJ29&lt;=Consolidação!H32+Consolidação!K32+Consolidação!N32+Consolidação!Q32+Consolidação!T32,Consolidação!$T$4,IF(F29+M29+T29+AA29+AH29+AO29+AV29+BC29+BJ29&lt;=Consolidação!H32+Consolidação!K32+Consolidação!N32+Consolidação!Q32+Consolidação!T32+Consolidação!W32,Consolidação!$W$4,IF(F29+M29+T29+AA29+AH29+AO29+AV29+BC29+BJ29&lt;=Consolidação!H32+Consolidação!K32+Consolidação!N32+Consolidação!Q32+Consolidação!T32+Consolidação!W32+Consolidação!Z32,Consolidação!$Z$4,IF(F29+M29+T29+AA29+AH29+AO29+AV29+BC29+BJ29&lt;=Consolidação!H32+Consolidação!K32+Consolidação!N32+Consolidação!Q32+Consolidação!T32+Consolidação!W32+Consolidação!Z32+Consolidação!AC32,Consolidação!$AC$4,IF(F29+M29+T29+AA29+AH29+AO29+AV29+BC29+BJ29&lt;=Consolidação!H32+Consolidação!K32+Consolidação!N32+Consolidação!Q32+Consolidação!T32+Consolidação!W32+Consolidação!Z32+Consolidação!AC32+Consolidação!AF32,Consolidação!$AF$4,IF(F29+M29+T29+AA29+AH29+AO29+AV29+BC29+BJ29&lt;=Consolidação!H32+Consolidação!K32+Consolidação!N32+Consolidação!Q32+Consolidação!T32+Consolidação!W32+Consolidação!Z32+Consolidação!AC32+Consolidação!AF32+Consolidação!AI32,Consolidação!$AI$4,IF(F29+M29+T29+AA29+AH29+AO29+AV29+BC29+BJ29&lt;=Consolidação!H32+Consolidação!K32+Consolidação!N32+Consolidação!Q32+Consolidação!T32+Consolidação!W32+Consolidação!Z32+Consolidação!AC32+Consolidação!AF32+Consolidação!AI32+Consolidação!AL32,Consolidação!$AL$4,IF(F29+M29+T29+AA29+AH29+AO29+AV29+BC29+BJ29&lt;=Consolidação!H32+Consolidação!K32+Consolidação!N32+Consolidação!Q32+Consolidação!T32+Consolidação!W32+Consolidação!Z32+Consolidação!AC32+Consolidação!AF32+Consolidação!AI32+Consolidação!AL32+Consolidação!AO32,Consolidação!$AO$4,IF(F29+M29+T29+AA29+AH29+AO29+AV29+BC29+BJ29&lt;=Consolidação!H32+Consolidação!K32+Consolidação!N32+Consolidação!Q32+Consolidação!T32+Consolidação!W32+Consolidação!Z32+Consolidação!AC32+Consolidação!AF32+Consolidação!AI32+Consolidação!AL32+Consolidação!AO32+Consolidação!AR32,Consolidação!$AR$4,IF(F29+M29+T29+AA29+AH29+AO29+AV29+BC29+BJ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+M29+T29+AA29+AH29+AO29+AV29+BC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+T29+AA29+AH29+AO29+AV29+BC29+BJ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BN29" s="318" t="str">
        <f t="shared" si="33"/>
        <v/>
      </c>
      <c r="BO29" s="312"/>
      <c r="BP29" s="270"/>
      <c r="BQ29" s="314"/>
      <c r="BR29" s="315"/>
      <c r="BS29" s="332"/>
      <c r="BT29" s="317" t="str">
        <f>IF(BQ29=0,"",IF(F29+M29+T29+AA29+AH29+AO29+AV29+BC29+BJ29+BQ29&lt;=Consolidação!H32,Consolidação!$H$4,IF(F29+M29+T29+AA29+AH29+AO29+AV29+BC29+BJ29+BQ29&lt;=Consolidação!H32+Consolidação!K32,Consolidação!$K$4,IF(F29+M29+T29+AA29+AH29+AO29+AV29+BC29+BJ29+BQ29&lt;=Consolidação!H32+Consolidação!K32+Consolidação!N32,Consolidação!$N$4,IF(F29+M29+T29+AA29+AH29+AO29+AV29+BC29+BJ29+BQ29&lt;=Consolidação!H32+Consolidação!K32+Consolidação!N32+Consolidação!Q32,Consolidação!$Q$4,IF(F29+M29+T29+AA29+AH29+AO29+AV29+BC29+BJ29+BQ29&lt;=Consolidação!H32+Consolidação!K32+Consolidação!N32+Consolidação!Q32+Consolidação!T32,Consolidação!$T$4,IF(F29+M29+T29+AA29+AH29+AO29+AV29+BC29+BJ29+BQ29&lt;=Consolidação!H32+Consolidação!K32+Consolidação!N32+Consolidação!Q32+Consolidação!T32+Consolidação!W32,Consolidação!$W$4,IF(F29+M29+T29+AA29+AH29+AO29+AV29+BC29+BJ29+BQ29&lt;=Consolidação!H32+Consolidação!K32+Consolidação!N32+Consolidação!Q32+Consolidação!T32+Consolidação!W32+Consolidação!Z32,Consolidação!$Z$4,IF(F29+M29+T29+AA29+AH29+AO29+AV29+BC29+BJ29+BQ29&lt;=Consolidação!H32+Consolidação!K32+Consolidação!N32+Consolidação!Q32+Consolidação!T32+Consolidação!W32+Consolidação!Z32+Consolidação!AC32,Consolidação!$AC$4,IF(F29+M29+T29+AA29+AH29+AO29+AV29+BC29+BJ29+BQ29&lt;=Consolidação!H32+Consolidação!K32+Consolidação!N32+Consolidação!Q32+Consolidação!T32+Consolidação!W32+Consolidação!Z32+Consolidação!AC32+Consolidação!AF32,Consolidação!$AF$4,IF(F29+M29+T29+AA29+AH29+AO29+AV29+BC29+BJ29+BQ29&lt;=Consolidação!H32+Consolidação!K32+Consolidação!N32+Consolidação!Q32+Consolidação!T32+Consolidação!W32+Consolidação!Z32+Consolidação!AC32+Consolidação!AF32+Consolidação!AI32,Consolidação!$AI$4,IF(F29+M29+T29+AA29+AH29+AO29+AV29+BC29+BJ29+BQ29&lt;=Consolidação!H32+Consolidação!K32+Consolidação!N32+Consolidação!Q32+Consolidação!T32+Consolidação!W32+Consolidação!Z32+Consolidação!AC32+Consolidação!AF32+Consolidação!AI32+Consolidação!AL32,Consolidação!$AL$4,IF(F29+M29+T29+AA29+AH29+AO29+AV29+BC29+BJ29+BQ29&lt;=Consolidação!H32+Consolidação!K32+Consolidação!N32+Consolidação!Q32+Consolidação!T32+Consolidação!W32+Consolidação!Z32+Consolidação!AC32+Consolidação!AF32+Consolidação!AI32+Consolidação!AL32+Consolidação!AO32,Consolidação!$AO$4,IF(F29+M29+T29+AA29+AH29+AO29+AV29+BC29+BJ29+BQ29&lt;=Consolidação!H32+Consolidação!K32+Consolidação!N32+Consolidação!Q32+Consolidação!T32+Consolidação!W32+Consolidação!Z32+Consolidação!AC32+Consolidação!AF32+Consolidação!AI32+Consolidação!AL32+Consolidação!AO32+Consolidação!AR32,Consolidação!$AR$4,IF(F29+M29+T29+AA29+AH29+AO29+AV29+BC29+BJ29+BQ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+M29+T29+AA29+AH29+AO29+AV29+BC29+BJ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+T29+AA29+AH29+AO29+AV29+BC29+BJ29+BQ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BU29" s="318" t="str">
        <f t="shared" si="34"/>
        <v/>
      </c>
      <c r="BV29" s="312"/>
      <c r="BW29" s="270"/>
      <c r="BX29" s="314"/>
      <c r="BY29" s="315"/>
      <c r="BZ29" s="332"/>
      <c r="CA29" s="317" t="str">
        <f>IF(BX29=0,"",IF(F29+M29+T29+AA29+AH29+AO29+AV29+BC29+BJ29+BQ29+BX29&lt;=Consolidação!H32,Consolidação!$H$4,IF(F29+M29+T29+AA29+AH29+AO29+AV29+BC29+BJ29+BQ29+BX29&lt;=Consolidação!H32+Consolidação!K32,Consolidação!$K$4,IF(F29+M29+T29+AA29+AH29+AO29+AV29+BC29+BJ29+BQ29+BX29&lt;=Consolidação!H32+Consolidação!K32+Consolidação!N32,Consolidação!$N$4,IF(F29+M29+T29+AA29+AH29+AO29+AV29+BC29+BJ29+BQ29+BX29&lt;=Consolidação!H32+Consolidação!K32+Consolidação!N32+Consolidação!Q32,Consolidação!$Q$4,IF(F29+M29+T29+AA29+AH29+AO29+AV29+BC29+BJ29+BQ29+BX29&lt;=Consolidação!H32+Consolidação!K32+Consolidação!N32+Consolidação!Q32+Consolidação!T32,Consolidação!$T$4,IF(F29+M29+T29+AA29+AH29+AO29+AV29+BC29+BJ29+BQ29+BX29&lt;=Consolidação!H32+Consolidação!K32+Consolidação!N32+Consolidação!Q32+Consolidação!T32+Consolidação!W32,Consolidação!$W$4,IF(F29+M29+T29+AA29+AH29+AO29+AV29+BC29+BJ29+BQ29+BX29&lt;=Consolidação!H32+Consolidação!K32+Consolidação!N32+Consolidação!Q32+Consolidação!T32+Consolidação!W32+Consolidação!Z32,Consolidação!$Z$4,IF(F29+M29+T29+AA29+AH29+AO29+AV29+BC29+BJ29+BQ29+BX29&lt;=Consolidação!H32+Consolidação!K32+Consolidação!N32+Consolidação!Q32+Consolidação!T32+Consolidação!W32+Consolidação!Z32+Consolidação!AC32,Consolidação!$AC$4,IF(F29+M29+T29+AA29+AH29+AO29+AV29+BC29+BJ29+BQ29+BX29&lt;=Consolidação!H32+Consolidação!K32+Consolidação!N32+Consolidação!Q32+Consolidação!T32+Consolidação!W32+Consolidação!Z32+Consolidação!AC32+Consolidação!AF32,Consolidação!$AF$4,IF(F29+M29+T29+AA29+AH29+AO29+AV29+BC29+BJ29+BQ29+BX29&lt;=Consolidação!H32+Consolidação!K32+Consolidação!N32+Consolidação!Q32+Consolidação!T32+Consolidação!W32+Consolidação!Z32+Consolidação!AC32+Consolidação!AF32+Consolidação!AI32,Consolidação!$AI$4,IF(F29+M29+T29+AA29+AH29+AO29+AV29+BC29+BJ29+BQ29+BX29&lt;=Consolidação!H32+Consolidação!K32+Consolidação!N32+Consolidação!Q32+Consolidação!T32+Consolidação!W32+Consolidação!Z32+Consolidação!AC32+Consolidação!AF32+Consolidação!AI32+Consolidação!AL32,Consolidação!$AL$4,IF(F29+M29+T29+AA29+AH29+AO29+AV29+BC29+BJ29+BQ29+BX29&lt;=Consolidação!H32+Consolidação!K32+Consolidação!N32+Consolidação!Q32+Consolidação!T32+Consolidação!W32+Consolidação!Z32+Consolidação!AC32+Consolidação!AF32+Consolidação!AI32+Consolidação!AL32+Consolidação!AO32,Consolidação!$AO$4,IF(F29+M29+T29+AA29+AH29+AO29+AV29+BC29+BJ29+BQ29+BX29&lt;=Consolidação!H32+Consolidação!K32+Consolidação!N32+Consolidação!Q32+Consolidação!T32+Consolidação!W32+Consolidação!Z32+Consolidação!AC32+Consolidação!AF32+Consolidação!AI32+Consolidação!AL32+Consolidação!AO32+Consolidação!AR32,Consolidação!$AR$4,IF(F29+M29+T29+AA29+AH29+AO29+AV29+BC29+BJ29+BQ29+BX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+M29+T29+AA29+AH29+AO29+AV29+BC29+BJ29+BQ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+T29+AA29+AH29+AO29+AV29+BC29+BJ29+BQ29+BX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CB29" s="318" t="str">
        <f t="shared" si="35"/>
        <v/>
      </c>
      <c r="CC29" s="312"/>
      <c r="CD29" s="270"/>
      <c r="CE29" s="314"/>
      <c r="CF29" s="315"/>
      <c r="CG29" s="332"/>
      <c r="CH29" s="317" t="str">
        <f>IF(CE29=0,"",IF(F29+M29+T29+AA29+AH29+AO29+AV29+BC29+BJ29+BQ29+BX29+CE29&lt;=Consolidação!H32,Consolidação!$H$4,IF(F29+M29+T29+AA29+AH29+AO29+AV29+BC29+BJ29+BQ29+BX29+CE29&lt;=Consolidação!H32+Consolidação!K32,Consolidação!$K$4,IF(F29+M29+T29+AA29+AH29+AO29+AV29+BC29+BJ29+BQ29+BX29+CE29&lt;=Consolidação!H32+Consolidação!K32+Consolidação!N32,Consolidação!$N$4,IF(F29+M29+T29+AA29+AH29+AO29+AV29+BC29+BJ29+BQ29+BX29+CE29&lt;=Consolidação!H32+Consolidação!K32+Consolidação!N32+Consolidação!Q32,Consolidação!$Q$4,IF(F29+M29+T29+AA29+AH29+AO29+AV29+BC29+BJ29+BQ29+BX29+CE29&lt;=Consolidação!H32+Consolidação!K32+Consolidação!N32+Consolidação!Q32+Consolidação!T32,Consolidação!$T$4,IF(F29+M29+T29+AA29+AH29+AO29+AV29+BC29+BJ29+BQ29+BX29+CE29&lt;=Consolidação!H32+Consolidação!K32+Consolidação!N32+Consolidação!Q32+Consolidação!T32+Consolidação!W32,Consolidação!$W$4,IF(F29+M29+T29+AA29+AH29+AO29+AV29+BC29+BJ29+BQ29+BX29+CE29&lt;=Consolidação!H32+Consolidação!K32+Consolidação!N32+Consolidação!Q32+Consolidação!T32+Consolidação!W32+Consolidação!Z32,Consolidação!$Z$4,IF(F29+M29+T29+AA29+AH29+AO29+AV29+BC29+BJ29+BQ29+BX29+CE29&lt;=Consolidação!H32+Consolidação!K32+Consolidação!N32+Consolidação!Q32+Consolidação!T32+Consolidação!W32+Consolidação!Z32+Consolidação!AC32,Consolidação!$AC$4,IF(F29+M29+T29+AA29+AH29+AO29+AV29+BC29+BJ29+BQ29+BX29+CE29&lt;=Consolidação!H32+Consolidação!K32+Consolidação!N32+Consolidação!Q32+Consolidação!T32+Consolidação!W32+Consolidação!Z32+Consolidação!AC32+Consolidação!AF32,Consolidação!$AF$4,IF(F29+M29+T29+AA29+AH29+AO29+AV29+BC29+BJ29+BQ29+BX29+CE29&lt;=Consolidação!H32+Consolidação!K32+Consolidação!N32+Consolidação!Q32+Consolidação!T32+Consolidação!W32+Consolidação!Z32+Consolidação!AC32+Consolidação!AF32+Consolidação!AI32,Consolidação!$AI$4,IF(F29+M29+T29+AA29+AH29+AO29+AV29+BC29+BJ29+BQ29+BX29+CE29&lt;=Consolidação!H32+Consolidação!K32+Consolidação!N32+Consolidação!Q32+Consolidação!T32+Consolidação!W32+Consolidação!Z32+Consolidação!AC32+Consolidação!AF32+Consolidação!AI32+Consolidação!AL32,Consolidação!$AL$4,IF(F29+M29+T29+AA29+AH29+AO29+AV29+BC29+BJ29+BQ29+BX29+CE29&lt;=Consolidação!H32+Consolidação!K32+Consolidação!N32+Consolidação!Q32+Consolidação!T32+Consolidação!W32+Consolidação!Z32+Consolidação!AC32+Consolidação!AF32+Consolidação!AI32+Consolidação!AL32+Consolidação!AO32,Consolidação!$AO$4,IF(F29+M29+T29+AA29+AH29+AO29+AV29+BC29+BJ29+BQ29+BX29+CE29&lt;=Consolidação!H32+Consolidação!K32+Consolidação!N32+Consolidação!Q32+Consolidação!T32+Consolidação!W32+Consolidação!Z32+Consolidação!AC32+Consolidação!AF32+Consolidação!AI32+Consolidação!AL32+Consolidação!AO32+Consolidação!AR32,Consolidação!$AR$4,IF(F29+M29+T29+AA29+AH29+AO29+AV29+BC29+BJ29+BQ29+BX29+CE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+M29+T29+AA29+AH29+AO29+AV29+BC29+BJ29+BQ29+BX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+T29+AA29+AH29+AO29+AV29+BC29+BJ29+BQ29+BX29+CE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CI29" s="318" t="str">
        <f t="shared" si="36"/>
        <v/>
      </c>
      <c r="CJ29" s="312"/>
      <c r="CK29" s="270"/>
      <c r="CL29" s="314"/>
      <c r="CM29" s="315"/>
      <c r="CN29" s="332"/>
      <c r="CO29" s="317" t="str">
        <f>IF(CL29=0,"",IF(F29+M29+T29+AA29+AH29+AO29+AV29+BC29+BJ29+BQ29+BX29+CE29+CL29&lt;=Consolidação!H32,Consolidação!$H$4,IF(F29+M29+T29+AA29+AH29+AO29+AV29+BC29+BJ29+BQ29+BX29+CE29+CL29&lt;=Consolidação!H32+Consolidação!K32,Consolidação!$K$4,IF(F29+M29+T29+AA29+AH29+AO29+AV29+BC29+BJ29+BQ29+BX29+CE29+CL29&lt;=Consolidação!H32+Consolidação!K32+Consolidação!N32,Consolidação!$N$4,IF(F29+M29+T29+AA29+AH29+AO29+AV29+BC29+BJ29+BQ29+BX29+CE29+CL29&lt;=Consolidação!H32+Consolidação!K32+Consolidação!N32+Consolidação!Q32,Consolidação!$Q$4,IF(F29+M29+T29+AA29+AH29+AO29+AV29+BC29+BJ29+BQ29+BX29+CE29+CL29&lt;=Consolidação!H32+Consolidação!K32+Consolidação!N32+Consolidação!Q32+Consolidação!T32,Consolidação!$T$4,IF(F29+M29+T29+AA29+AH29+AO29+AV29+BC29+BJ29+BQ29+BX29+CE29+CL29&lt;=Consolidação!H32+Consolidação!K32+Consolidação!N32+Consolidação!Q32+Consolidação!T32+Consolidação!W32,Consolidação!$W$4,IF(F29+M29+T29+AA29+AH29+AO29+AV29+BC29+BJ29+BQ29+BX29+CE29+CL29&lt;=Consolidação!H32+Consolidação!K32+Consolidação!N32+Consolidação!Q32+Consolidação!T32+Consolidação!W32+Consolidação!Z32,Consolidação!$Z$4,IF(F29+M29+T29+AA29+AH29+AO29+AV29+BC29+BJ29+BQ29+BX29+CE29+CL29&lt;=Consolidação!H32+Consolidação!K32+Consolidação!N32+Consolidação!Q32+Consolidação!T32+Consolidação!W32+Consolidação!Z32+Consolidação!AC32,Consolidação!$AC$4,IF(F29+M29+T29+AA29+AH29+AO29+AV29+BC29+BJ29+BQ29+BX29+CE29+CL29&lt;=Consolidação!H32+Consolidação!K32+Consolidação!N32+Consolidação!Q32+Consolidação!T32+Consolidação!W32+Consolidação!Z32+Consolidação!AC32+Consolidação!AF32,Consolidação!$AF$4,IF(F29+M29+T29+AA29+AH29+AO29+AV29+BC29+BJ29+BQ29+BX29+CE29+CL29&lt;=Consolidação!H32+Consolidação!K32+Consolidação!N32+Consolidação!Q32+Consolidação!T32+Consolidação!W32+Consolidação!Z32+Consolidação!AC32+Consolidação!AF32+Consolidação!AI32,Consolidação!$AI$4,IF(F29+M29+T29+AA29+AH29+AO29+AV29+BC29+BJ29+BQ29+BX29+CE29+CL29&lt;=Consolidação!H32+Consolidação!K32+Consolidação!N32+Consolidação!Q32+Consolidação!T32+Consolidação!W32+Consolidação!Z32+Consolidação!AC32+Consolidação!AF32+Consolidação!AI32+Consolidação!AL32,Consolidação!$AL$4,IF(F29+M29+T29+AA29+AH29+AO29+AV29+BC29+BJ29+BQ29+BX29+CE29+CL29&lt;=Consolidação!H32+Consolidação!K32+Consolidação!N32+Consolidação!Q32+Consolidação!T32+Consolidação!W32+Consolidação!Z32+Consolidação!AC32+Consolidação!AF32+Consolidação!AI32+Consolidação!AL32+Consolidação!AO32,Consolidação!$AO$4,IF(F29+M29+T29+AA29+AH29+AO29+AV29+BC29+BJ29+BQ29+BX29+CE29+CL29&lt;=Consolidação!H32+Consolidação!K32+Consolidação!N32+Consolidação!Q32+Consolidação!T32+Consolidação!W32+Consolidação!Z32+Consolidação!AC32+Consolidação!AF32+Consolidação!AI32+Consolidação!AL32+Consolidação!AO32+Consolidação!AR32,Consolidação!$AR$4,IF(F29+M29+T29+AA29+AH29+AO29+AV29+BC29+BJ29+BQ29+BX29+CE29+CL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+M29+T29+AA29+AH29+AO29+AV29+BC29+BJ29+BQ29+BX29+CE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+T29+AA29+AH29+AO29+AV29+BC29+BJ29+BQ29+BX29+CE29+CL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CP29" s="318" t="str">
        <f t="shared" si="37"/>
        <v/>
      </c>
      <c r="CQ29" s="312"/>
      <c r="CR29" s="270"/>
      <c r="CS29" s="314"/>
      <c r="CT29" s="315"/>
      <c r="CU29" s="332"/>
      <c r="CV29" s="317" t="str">
        <f>IF(CS29=0,"",IF(F29+M29+T29+AA29+AH29+AO29+AV29+BC29+BJ29+BQ29+BX29+CE29+CL29+CS29&lt;=Consolidação!H32,Consolidação!$H$4,IF(F29+M29+T29+AA29+AH29+AO29+AV29+BC29+BJ29+BQ29+BX29+CE29+CL29+CS29&lt;=Consolidação!H32+Consolidação!K32,Consolidação!$K$4,IF(F29+M29+T29+AA29+AH29+AO29+AV29+BC29+BJ29+BQ29+BX29+CE29+CL29+CS29&lt;=Consolidação!H32+Consolidação!K32+Consolidação!N32,Consolidação!$N$4,IF(F29+M29+T29+AA29+AH29+AO29+AV29+BC29+BJ29+BQ29+BX29+CE29+CL29+CS29&lt;=Consolidação!H32+Consolidação!K32+Consolidação!N32+Consolidação!Q32,Consolidação!$Q$4,IF(F29+M29+T29+AA29+AH29+AO29+AV29+BC29+BJ29+BQ29+BX29+CE29+CL29+CS29&lt;=Consolidação!H32+Consolidação!K32+Consolidação!N32+Consolidação!Q32+Consolidação!T32,Consolidação!$T$4,IF(F29+M29+T29+AA29+AH29+AO29+AV29+BC29+BJ29+BQ29+BX29+CE29+CL29+CS29&lt;=Consolidação!H32+Consolidação!K32+Consolidação!N32+Consolidação!Q32+Consolidação!T32+Consolidação!W32,Consolidação!$W$4,IF(F29+M29+T29+AA29+AH29+AO29+AV29+BC29+BJ29+BQ29+BX29+CE29+CL29+CS29&lt;=Consolidação!H32+Consolidação!K32+Consolidação!N32+Consolidação!Q32+Consolidação!T32+Consolidação!W32+Consolidação!Z32,Consolidação!$Z$4,IF(F29+M29+T29+AA29+AH29+AO29+AV29+BC29+BJ29+BQ29+BX29+CE29+CL29+CS29&lt;=Consolidação!H32+Consolidação!K32+Consolidação!N32+Consolidação!Q32+Consolidação!T32+Consolidação!W32+Consolidação!Z32+Consolidação!AC32,Consolidação!$AC$4,IF(F29+M29+T29+AA29+AH29+AO29+AV29+BC29+BJ29+BQ29+BX29+CE29+CL29+CS29&lt;=Consolidação!H32+Consolidação!K32+Consolidação!N32+Consolidação!Q32+Consolidação!T32+Consolidação!W32+Consolidação!Z32+Consolidação!AC32+Consolidação!AF32,Consolidação!$AF$4,IF(F29+M29+T29+AA29+AH29+AO29+AV29+BC29+BJ29+BQ29+BX29+CE29+CL29+CS29&lt;=Consolidação!H32+Consolidação!K32+Consolidação!N32+Consolidação!Q32+Consolidação!T32+Consolidação!W32+Consolidação!Z32+Consolidação!AC32+Consolidação!AF32+Consolidação!AI32,Consolidação!$AI$4,IF(F29+M29+T29+AA29+AH29+AO29+AV29+BC29+BJ29+BQ29+BX29+CE29+CL29+CS29&lt;=Consolidação!H32+Consolidação!K32+Consolidação!N32+Consolidação!Q32+Consolidação!T32+Consolidação!W32+Consolidação!Z32+Consolidação!AC32+Consolidação!AF32+Consolidação!AI32+Consolidação!AL32,Consolidação!$AL$4,IF(F29+M29+T29+AA29+AH29+AO29+AV29+BC29+BJ29+BQ29+BX29+CE29+CL29+CS29&lt;=Consolidação!H32+Consolidação!K32+Consolidação!N32+Consolidação!Q32+Consolidação!T32+Consolidação!W32+Consolidação!Z32+Consolidação!AC32+Consolidação!AF32+Consolidação!AI32+Consolidação!AL32+Consolidação!AO32,Consolidação!$AO$4,IF(F29+M29+T29+AA29+AH29+AO29+AV29+BC29+BJ29+BQ29+BX29+CE29+CL29+CS29&lt;=Consolidação!H32+Consolidação!K32+Consolidação!N32+Consolidação!Q32+Consolidação!T32+Consolidação!W32+Consolidação!Z32+Consolidação!AC32+Consolidação!AF32+Consolidação!AI32+Consolidação!AL32+Consolidação!AO32+Consolidação!AR32,Consolidação!$AR$4,IF(F29+M29+T29+AA29+AH29+AO29+AV29+BC29+BJ29+BQ29+BX29+CE29+CL29+CS29&lt;=Consolidação!H32+Consolidação!K32+Consolidação!N32+Consolidação!Q32+Consolidação!T32+Consolidação!W32+Consolidação!Z32+Consolidação!AC32+Consolidação!AF32+Consolidação!AI32+Consolidação!AL32+Consolidação!AO32+Consolidação!AR32+Consolidação!AU32,Consolidação!$AU$4,IF(AND((Consolidação!H32+Consolidação!K32+Consolidação!N32+Consolidação!Q32+Consolidação!T32+Consolidação!W32+Consolidação!Z32+Consolidação!AC32+Consolidação!AF32+Consolidação!AI32+Consolidação!AL32+Consolidação!AO32+Consolidação!AR32+Consolidação!AU32)&gt;0,F29+M29+T29+AA29+AH29+AO29+AV29+BC29+BJ29+BQ29+BX29+CE29+CL29&lt;Consolidação!H32+Consolidação!K32+Consolidação!N32+Consolidação!Q32+Consolidação!T32+Consolidação!W32+Consolidação!Z32+Consolidação!AC32+Consolidação!AF32+Consolidação!AI32+Consolidação!AL32+Consolidação!AO32+Consolidação!AR32+Consolidação!AU32,F29+M29+T29+AA29+AH29+AO29+AV29+BC29+BJ29+BQ29+BX29+CE29+CL29+CS29&gt;Consolidação!H32+Consolidação!K32+Consolidação!N32+Consolidação!Q32+Consolidação!T32+Consolidação!W32+Consolidação!Z32+Consolidação!AC32+Consolidação!AF32+Consolidação!AI32+Consolidação!AL32+Consolidação!AO32+Consolidação!AR32+Consolidação!AU32),"CONSUMO PARCIAL","SEM PREVISÃO"))))))))))))))))</f>
        <v/>
      </c>
      <c r="CW29" s="318" t="str">
        <f t="shared" si="38"/>
        <v/>
      </c>
      <c r="CX29" s="270"/>
      <c r="CY29" s="314"/>
      <c r="CZ29" s="315"/>
      <c r="DA29" s="332"/>
      <c r="DB29" s="317" t="str">
        <f>IF(CY29=0,"",IF(L29+S29+Z29+AG29+AN29+AU29+BB29+BI29+BP29+BW29+CD29+CK29+CR29+CY29&lt;=Consolidação!N32,Consolidação!$H$4,IF(L29+S29+Z29+AG29+AN29+AU29+BB29+BI29+BP29+BW29+CD29+CK29+CR29+CY29&lt;=Consolidação!N32+Consolidação!Q32,Consolidação!$K$4,IF(L29+S29+Z29+AG29+AN29+AU29+BB29+BI29+BP29+BW29+CD29+CK29+CR29+CY29&lt;=Consolidação!N32+Consolidação!Q32+Consolidação!T32,Consolidação!$N$4,IF(L29+S29+Z29+AG29+AN29+AU29+BB29+BI29+BP29+BW29+CD29+CK29+CR29+CY29&lt;=Consolidação!N32+Consolidação!Q32+Consolidação!T32+Consolidação!W32,Consolidação!$Q$4,IF(L29+S29+Z29+AG29+AN29+AU29+BB29+BI29+BP29+BW29+CD29+CK29+CR29+CY29&lt;=Consolidação!N32+Consolidação!Q32+Consolidação!T32+Consolidação!W32+Consolidação!Z32,Consolidação!$T$4,IF(L29+S29+Z29+AG29+AN29+AU29+BB29+BI29+BP29+BW29+CD29+CK29+CR29+CY29&lt;=Consolidação!N32+Consolidação!Q32+Consolidação!T32+Consolidação!W32+Consolidação!Z32+Consolidação!AC32,Consolidação!$W$4,IF(L29+S29+Z29+AG29+AN29+AU29+BB29+BI29+BP29+BW29+CD29+CK29+CR29+CY29&lt;=Consolidação!N32+Consolidação!Q32+Consolidação!T32+Consolidação!W32+Consolidação!Z32+Consolidação!AC32+Consolidação!AF32,Consolidação!$Z$4,IF(L29+S29+Z29+AG29+AN29+AU29+BB29+BI29+BP29+BW29+CD29+CK29+CR29+CY29&lt;=Consolidação!N32+Consolidação!Q32+Consolidação!T32+Consolidação!W32+Consolidação!Z32+Consolidação!AC32+Consolidação!AF32+Consolidação!AI32,Consolidação!$AC$4,IF(L29+S29+Z29+AG29+AN29+AU29+BB29+BI29+BP29+BW29+CD29+CK29+CR29+CY29&lt;=Consolidação!N32+Consolidação!Q32+Consolidação!T32+Consolidação!W32+Consolidação!Z32+Consolidação!AC32+Consolidação!AF32+Consolidação!AI32+Consolidação!AL32,Consolidação!$AF$4,IF(L29+S29+Z29+AG29+AN29+AU29+BB29+BI29+BP29+BW29+CD29+CK29+CR29+CY29&lt;=Consolidação!N32+Consolidação!Q32+Consolidação!T32+Consolidação!W32+Consolidação!Z32+Consolidação!AC32+Consolidação!AF32+Consolidação!AI32+Consolidação!AL32+Consolidação!AO32,Consolidação!$AI$4,IF(L29+S29+Z29+AG29+AN29+AU29+BB29+BI29+BP29+BW29+CD29+CK29+CR29+CY29&lt;=Consolidação!N32+Consolidação!Q32+Consolidação!T32+Consolidação!W32+Consolidação!Z32+Consolidação!AC32+Consolidação!AF32+Consolidação!AI32+Consolidação!AL32+Consolidação!AO32+Consolidação!AR32,Consolidação!$AL$4,IF(L29+S29+Z29+AG29+AN29+AU29+BB29+BI29+BP29+BW29+CD29+CK29+CR29+CY29&lt;=Consolidação!N32+Consolidação!Q32+Consolidação!T32+Consolidação!W32+Consolidação!Z32+Consolidação!AC32+Consolidação!AF32+Consolidação!AI32+Consolidação!AL32+Consolidação!AO32+Consolidação!AR32+Consolidação!AU32,Consolidação!$AO$4,IF(L29+S29+Z29+AG29+AN29+AU29+BB29+BI29+BP29+BW29+CD29+CK29+CR29+CY29&lt;=Consolidação!N32+Consolidação!Q32+Consolidação!T32+Consolidação!W32+Consolidação!Z32+Consolidação!AC32+Consolidação!AF32+Consolidação!AI32+Consolidação!AL32+Consolidação!AO32+Consolidação!AR32+Consolidação!AU32+Consolidação!AX32,Consolidação!$AR$4,IF(L29+S29+Z29+AG29+AN29+AU29+BB29+BI29+BP29+BW29+CD29+CK29+CR29+CY29&lt;=Consolidação!N32+Consolidação!Q32+Consolidação!T32+Consolidação!W32+Consolidação!Z32+Consolidação!AC32+Consolidação!AF32+Consolidação!AI32+Consolidação!AL32+Consolidação!AO32+Consolidação!AR32+Consolidação!AU32+Consolidação!AX32+Consolidação!#REF!,Consolidação!$AU$4,IF(AND((Consolidação!N32+Consolidação!Q32+Consolidação!T32+Consolidação!W32+Consolidação!Z32+Consolidação!AC32+Consolidação!AF32+Consolidação!AI32+Consolidação!AL32+Consolidação!AO32+Consolidação!AR32+Consolidação!AU32+Consolidação!AX32+Consolidação!#REF!)&gt;0,L29+S29+Z29+AG29+AN29+AU29+BB29+BI29+BP29+BW29+CD29+CK29+CR29&lt;Consolidação!N32+Consolidação!Q32+Consolidação!T32+Consolidação!W32+Consolidação!Z32+Consolidação!AC32+Consolidação!AF32+Consolidação!AI32+Consolidação!AL32+Consolidação!AO32+Consolidação!AR32+Consolidação!AU32+Consolidação!AX32+Consolidação!#REF!,L29+S29+Z29+AG29+AN29+AU29+BB29+BI29+BP29+BW29+CD29+CK29+CR29+CY29&gt;Consolidação!N32+Consolidação!Q32+Consolidação!T32+Consolidação!W32+Consolidação!Z32+Consolidação!AC32+Consolidação!AF32+Consolidação!AI32+Consolidação!AL32+Consolidação!AO32+Consolidação!AR32+Consolidação!AU32+Consolidação!AX32+Consolidação!#REF!),"CONSUMO PARCIAL","SEM PREVISÃO"))))))))))))))))</f>
        <v/>
      </c>
      <c r="DC29" s="318" t="str">
        <f t="shared" si="50"/>
        <v/>
      </c>
      <c r="DD29" s="270"/>
      <c r="DE29" s="314"/>
      <c r="DF29" s="315"/>
      <c r="DG29" s="332"/>
      <c r="DH29" s="317" t="str">
        <f>IF(DE29=0,"",IF(R29+Y29+AF29+AM29+AT29+BA29+BH29+BO29+BV29+CC29+CJ29+CQ29+CX29+DE29&lt;=Consolidação!T32,Consolidação!$H$4,IF(R29+Y29+AF29+AM29+AT29+BA29+BH29+BO29+BV29+CC29+CJ29+CQ29+CX29+DE29&lt;=Consolidação!T32+Consolidação!W32,Consolidação!$K$4,IF(R29+Y29+AF29+AM29+AT29+BA29+BH29+BO29+BV29+CC29+CJ29+CQ29+CX29+DE29&lt;=Consolidação!T32+Consolidação!W32+Consolidação!Z32,Consolidação!$N$4,IF(R29+Y29+AF29+AM29+AT29+BA29+BH29+BO29+BV29+CC29+CJ29+CQ29+CX29+DE29&lt;=Consolidação!T32+Consolidação!W32+Consolidação!Z32+Consolidação!AC32,Consolidação!$Q$4,IF(R29+Y29+AF29+AM29+AT29+BA29+BH29+BO29+BV29+CC29+CJ29+CQ29+CX29+DE29&lt;=Consolidação!T32+Consolidação!W32+Consolidação!Z32+Consolidação!AC32+Consolidação!AF32,Consolidação!$T$4,IF(R29+Y29+AF29+AM29+AT29+BA29+BH29+BO29+BV29+CC29+CJ29+CQ29+CX29+DE29&lt;=Consolidação!T32+Consolidação!W32+Consolidação!Z32+Consolidação!AC32+Consolidação!AF32+Consolidação!AI32,Consolidação!$W$4,IF(R29+Y29+AF29+AM29+AT29+BA29+BH29+BO29+BV29+CC29+CJ29+CQ29+CX29+DE29&lt;=Consolidação!T32+Consolidação!W32+Consolidação!Z32+Consolidação!AC32+Consolidação!AF32+Consolidação!AI32+Consolidação!AL32,Consolidação!$Z$4,IF(R29+Y29+AF29+AM29+AT29+BA29+BH29+BO29+BV29+CC29+CJ29+CQ29+CX29+DE29&lt;=Consolidação!T32+Consolidação!W32+Consolidação!Z32+Consolidação!AC32+Consolidação!AF32+Consolidação!AI32+Consolidação!AL32+Consolidação!AO32,Consolidação!$AC$4,IF(R29+Y29+AF29+AM29+AT29+BA29+BH29+BO29+BV29+CC29+CJ29+CQ29+CX29+DE29&lt;=Consolidação!T32+Consolidação!W32+Consolidação!Z32+Consolidação!AC32+Consolidação!AF32+Consolidação!AI32+Consolidação!AL32+Consolidação!AO32+Consolidação!AR32,Consolidação!$AF$4,IF(R29+Y29+AF29+AM29+AT29+BA29+BH29+BO29+BV29+CC29+CJ29+CQ29+CX29+DE29&lt;=Consolidação!T32+Consolidação!W32+Consolidação!Z32+Consolidação!AC32+Consolidação!AF32+Consolidação!AI32+Consolidação!AL32+Consolidação!AO32+Consolidação!AR32+Consolidação!AU32,Consolidação!$AI$4,IF(R29+Y29+AF29+AM29+AT29+BA29+BH29+BO29+BV29+CC29+CJ29+CQ29+CX29+DE29&lt;=Consolidação!T32+Consolidação!W32+Consolidação!Z32+Consolidação!AC32+Consolidação!AF32+Consolidação!AI32+Consolidação!AL32+Consolidação!AO32+Consolidação!AR32+Consolidação!AU32+Consolidação!AX32,Consolidação!$AL$4,IF(R29+Y29+AF29+AM29+AT29+BA29+BH29+BO29+BV29+CC29+CJ29+CQ29+CX29+DE29&lt;=Consolidação!T32+Consolidação!W32+Consolidação!Z32+Consolidação!AC32+Consolidação!AF32+Consolidação!AI32+Consolidação!AL32+Consolidação!AO32+Consolidação!AR32+Consolidação!AU32+Consolidação!AX32+Consolidação!#REF!,Consolidação!$AO$4,IF(R29+Y29+AF29+AM29+AT29+BA29+BH29+BO29+BV29+CC29+CJ29+CQ29+CX29+DE29&lt;=Consolidação!T32+Consolidação!W32+Consolidação!Z32+Consolidação!AC32+Consolidação!AF32+Consolidação!AI32+Consolidação!AL32+Consolidação!AO32+Consolidação!AR32+Consolidação!AU32+Consolidação!AX32+Consolidação!#REF!+Consolidação!BC32,Consolidação!$AR$4,IF(R29+Y29+AF29+AM29+AT29+BA29+BH29+BO29+BV29+CC29+CJ29+CQ29+CX29+DE29&lt;=Consolidação!T32+Consolidação!W32+Consolidação!Z32+Consolidação!AC32+Consolidação!AF32+Consolidação!AI32+Consolidação!AL32+Consolidação!AO32+Consolidação!AR32+Consolidação!AU32+Consolidação!AX32+Consolidação!#REF!+Consolidação!BC32+Consolidação!BF32,Consolidação!$AU$4,IF(AND((Consolidação!T32+Consolidação!W32+Consolidação!Z32+Consolidação!AC32+Consolidação!AF32+Consolidação!AI32+Consolidação!AL32+Consolidação!AO32+Consolidação!AR32+Consolidação!AU32+Consolidação!AX32+Consolidação!#REF!+Consolidação!BC32+Consolidação!BF32)&gt;0,R29+Y29+AF29+AM29+AT29+BA29+BH29+BO29+BV29+CC29+CJ29+CQ29+CX29&lt;Consolidação!T32+Consolidação!W32+Consolidação!Z32+Consolidação!AC32+Consolidação!AF32+Consolidação!AI32+Consolidação!AL32+Consolidação!AO32+Consolidação!AR32+Consolidação!AU32+Consolidação!AX32+Consolidação!#REF!+Consolidação!BC32+Consolidação!BF32,R29+Y29+AF29+AM29+AT29+BA29+BH29+BO29+BV29+CC29+CJ29+CQ29+CX29+DE29&gt;Consolidação!T32+Consolidação!W32+Consolidação!Z32+Consolidação!AC32+Consolidação!AF32+Consolidação!AI32+Consolidação!AL32+Consolidação!AO32+Consolidação!AR32+Consolidação!AU32+Consolidação!AX32+Consolidação!#REF!+Consolidação!BC32+Consolidação!BF32),"CONSUMO PARCIAL","SEM PREVISÃO"))))))))))))))))</f>
        <v/>
      </c>
      <c r="DI29" s="318" t="str">
        <f t="shared" si="51"/>
        <v/>
      </c>
      <c r="DJ29" s="270"/>
      <c r="DK29" s="314"/>
      <c r="DL29" s="315"/>
      <c r="DM29" s="332"/>
      <c r="DN29" s="317" t="str">
        <f>IF(DK29=0,"",IF(X29+AE29+AL29+AS29+AZ29+BG29+BN29+BU29+CB29+CI29+CP29+CW29+DD29+DK29&lt;=Consolidação!Z32,Consolidação!$H$4,IF(X29+AE29+AL29+AS29+AZ29+BG29+BN29+BU29+CB29+CI29+CP29+CW29+DD29+DK29&lt;=Consolidação!Z32+Consolidação!AC32,Consolidação!$K$4,IF(X29+AE29+AL29+AS29+AZ29+BG29+BN29+BU29+CB29+CI29+CP29+CW29+DD29+DK29&lt;=Consolidação!Z32+Consolidação!AC32+Consolidação!AF32,Consolidação!$N$4,IF(X29+AE29+AL29+AS29+AZ29+BG29+BN29+BU29+CB29+CI29+CP29+CW29+DD29+DK29&lt;=Consolidação!Z32+Consolidação!AC32+Consolidação!AF32+Consolidação!AI32,Consolidação!$Q$4,IF(X29+AE29+AL29+AS29+AZ29+BG29+BN29+BU29+CB29+CI29+CP29+CW29+DD29+DK29&lt;=Consolidação!Z32+Consolidação!AC32+Consolidação!AF32+Consolidação!AI32+Consolidação!AL32,Consolidação!$T$4,IF(X29+AE29+AL29+AS29+AZ29+BG29+BN29+BU29+CB29+CI29+CP29+CW29+DD29+DK29&lt;=Consolidação!Z32+Consolidação!AC32+Consolidação!AF32+Consolidação!AI32+Consolidação!AL32+Consolidação!AO32,Consolidação!$W$4,IF(X29+AE29+AL29+AS29+AZ29+BG29+BN29+BU29+CB29+CI29+CP29+CW29+DD29+DK29&lt;=Consolidação!Z32+Consolidação!AC32+Consolidação!AF32+Consolidação!AI32+Consolidação!AL32+Consolidação!AO32+Consolidação!AR32,Consolidação!$Z$4,IF(X29+AE29+AL29+AS29+AZ29+BG29+BN29+BU29+CB29+CI29+CP29+CW29+DD29+DK29&lt;=Consolidação!Z32+Consolidação!AC32+Consolidação!AF32+Consolidação!AI32+Consolidação!AL32+Consolidação!AO32+Consolidação!AR32+Consolidação!AU32,Consolidação!$AC$4,IF(X29+AE29+AL29+AS29+AZ29+BG29+BN29+BU29+CB29+CI29+CP29+CW29+DD29+DK29&lt;=Consolidação!Z32+Consolidação!AC32+Consolidação!AF32+Consolidação!AI32+Consolidação!AL32+Consolidação!AO32+Consolidação!AR32+Consolidação!AU32+Consolidação!AX32,Consolidação!$AF$4,IF(X29+AE29+AL29+AS29+AZ29+BG29+BN29+BU29+CB29+CI29+CP29+CW29+DD29+DK29&lt;=Consolidação!Z32+Consolidação!AC32+Consolidação!AF32+Consolidação!AI32+Consolidação!AL32+Consolidação!AO32+Consolidação!AR32+Consolidação!AU32+Consolidação!AX32+Consolidação!#REF!,Consolidação!$AI$4,IF(X29+AE29+AL29+AS29+AZ29+BG29+BN29+BU29+CB29+CI29+CP29+CW29+DD29+DK29&lt;=Consolidação!Z32+Consolidação!AC32+Consolidação!AF32+Consolidação!AI32+Consolidação!AL32+Consolidação!AO32+Consolidação!AR32+Consolidação!AU32+Consolidação!AX32+Consolidação!#REF!+Consolidação!BC32,Consolidação!$AL$4,IF(X29+AE29+AL29+AS29+AZ29+BG29+BN29+BU29+CB29+CI29+CP29+CW29+DD29+DK29&lt;=Consolidação!Z32+Consolidação!AC32+Consolidação!AF32+Consolidação!AI32+Consolidação!AL32+Consolidação!AO32+Consolidação!AR32+Consolidação!AU32+Consolidação!AX32+Consolidação!#REF!+Consolidação!BC32+Consolidação!BF32,Consolidação!$AO$4,IF(X29+AE29+AL29+AS29+AZ29+BG29+BN29+BU29+CB29+CI29+CP29+CW29+DD29+DK29&lt;=Consolidação!Z32+Consolidação!AC32+Consolidação!AF32+Consolidação!AI32+Consolidação!AL32+Consolidação!AO32+Consolidação!AR32+Consolidação!AU32+Consolidação!AX32+Consolidação!#REF!+Consolidação!BC32+Consolidação!BF32+Consolidação!BI32,Consolidação!$AR$4,IF(X29+AE29+AL29+AS29+AZ29+BG29+BN29+BU29+CB29+CI29+CP29+CW29+DD29+DK29&lt;=Consolidação!Z32+Consolidação!AC32+Consolidação!AF32+Consolidação!AI32+Consolidação!AL32+Consolidação!AO32+Consolidação!AR32+Consolidação!AU32+Consolidação!AX32+Consolidação!#REF!+Consolidação!BC32+Consolidação!BF32+Consolidação!BI32+Consolidação!BL32,Consolidação!$AU$4,IF(AND((Consolidação!Z32+Consolidação!AC32+Consolidação!AF32+Consolidação!AI32+Consolidação!AL32+Consolidação!AO32+Consolidação!AR32+Consolidação!AU32+Consolidação!AX32+Consolidação!#REF!+Consolidação!BC32+Consolidação!BF32+Consolidação!BI32+Consolidação!BL32)&gt;0,X29+AE29+AL29+AS29+AZ29+BG29+BN29+BU29+CB29+CI29+CP29+CW29+DD29&lt;Consolidação!Z32+Consolidação!AC32+Consolidação!AF32+Consolidação!AI32+Consolidação!AL32+Consolidação!AO32+Consolidação!AR32+Consolidação!AU32+Consolidação!AX32+Consolidação!#REF!+Consolidação!BC32+Consolidação!BF32+Consolidação!BI32+Consolidação!BL32,X29+AE29+AL29+AS29+AZ29+BG29+BN29+BU29+CB29+CI29+CP29+CW29+DD29+DK29&gt;Consolidação!Z32+Consolidação!AC32+Consolidação!AF32+Consolidação!AI32+Consolidação!AL32+Consolidação!AO32+Consolidação!AR32+Consolidação!AU32+Consolidação!AX32+Consolidação!#REF!+Consolidação!BC32+Consolidação!BF32+Consolidação!BI32+Consolidação!BL32),"CONSUMO PARCIAL","SEM PREVISÃO"))))))))))))))))</f>
        <v/>
      </c>
      <c r="DO29" s="318" t="str">
        <f t="shared" si="52"/>
        <v/>
      </c>
      <c r="DP29" s="270"/>
      <c r="DQ29" s="314"/>
      <c r="DR29" s="315"/>
      <c r="DS29" s="332"/>
      <c r="DT29" s="317" t="str">
        <f>IF(DQ29=0,"",IF(AD29+AK29+AR29+AY29+BF29+BM29+BT29+CA29+CH29+CO29+CV29+DC29+DJ29+DQ29&lt;=Consolidação!AF32,Consolidação!$H$4,IF(AD29+AK29+AR29+AY29+BF29+BM29+BT29+CA29+CH29+CO29+CV29+DC29+DJ29+DQ29&lt;=Consolidação!AF32+Consolidação!AI32,Consolidação!$K$4,IF(AD29+AK29+AR29+AY29+BF29+BM29+BT29+CA29+CH29+CO29+CV29+DC29+DJ29+DQ29&lt;=Consolidação!AF32+Consolidação!AI32+Consolidação!AL32,Consolidação!$N$4,IF(AD29+AK29+AR29+AY29+BF29+BM29+BT29+CA29+CH29+CO29+CV29+DC29+DJ29+DQ29&lt;=Consolidação!AF32+Consolidação!AI32+Consolidação!AL32+Consolidação!AO32,Consolidação!$Q$4,IF(AD29+AK29+AR29+AY29+BF29+BM29+BT29+CA29+CH29+CO29+CV29+DC29+DJ29+DQ29&lt;=Consolidação!AF32+Consolidação!AI32+Consolidação!AL32+Consolidação!AO32+Consolidação!AR32,Consolidação!$T$4,IF(AD29+AK29+AR29+AY29+BF29+BM29+BT29+CA29+CH29+CO29+CV29+DC29+DJ29+DQ29&lt;=Consolidação!AF32+Consolidação!AI32+Consolidação!AL32+Consolidação!AO32+Consolidação!AR32+Consolidação!AU32,Consolidação!$W$4,IF(AD29+AK29+AR29+AY29+BF29+BM29+BT29+CA29+CH29+CO29+CV29+DC29+DJ29+DQ29&lt;=Consolidação!AF32+Consolidação!AI32+Consolidação!AL32+Consolidação!AO32+Consolidação!AR32+Consolidação!AU32+Consolidação!AX32,Consolidação!$Z$4,IF(AD29+AK29+AR29+AY29+BF29+BM29+BT29+CA29+CH29+CO29+CV29+DC29+DJ29+DQ29&lt;=Consolidação!AF32+Consolidação!AI32+Consolidação!AL32+Consolidação!AO32+Consolidação!AR32+Consolidação!AU32+Consolidação!AX32+Consolidação!#REF!,Consolidação!$AC$4,IF(AD29+AK29+AR29+AY29+BF29+BM29+BT29+CA29+CH29+CO29+CV29+DC29+DJ29+DQ29&lt;=Consolidação!AF32+Consolidação!AI32+Consolidação!AL32+Consolidação!AO32+Consolidação!AR32+Consolidação!AU32+Consolidação!AX32+Consolidação!#REF!+Consolidação!BC32,Consolidação!$AF$4,IF(AD29+AK29+AR29+AY29+BF29+BM29+BT29+CA29+CH29+CO29+CV29+DC29+DJ29+DQ29&lt;=Consolidação!AF32+Consolidação!AI32+Consolidação!AL32+Consolidação!AO32+Consolidação!AR32+Consolidação!AU32+Consolidação!AX32+Consolidação!#REF!+Consolidação!BC32+Consolidação!BF32,Consolidação!$AI$4,IF(AD29+AK29+AR29+AY29+BF29+BM29+BT29+CA29+CH29+CO29+CV29+DC29+DJ29+DQ29&lt;=Consolidação!AF32+Consolidação!AI32+Consolidação!AL32+Consolidação!AO32+Consolidação!AR32+Consolidação!AU32+Consolidação!AX32+Consolidação!#REF!+Consolidação!BC32+Consolidação!BF32+Consolidação!BI32,Consolidação!$AL$4,IF(AD29+AK29+AR29+AY29+BF29+BM29+BT29+CA29+CH29+CO29+CV29+DC29+DJ29+DQ29&lt;=Consolidação!AF32+Consolidação!AI32+Consolidação!AL32+Consolidação!AO32+Consolidação!AR32+Consolidação!AU32+Consolidação!AX32+Consolidação!#REF!+Consolidação!BC32+Consolidação!BF32+Consolidação!BI32+Consolidação!BL32,Consolidação!$AO$4,IF(AD29+AK29+AR29+AY29+BF29+BM29+BT29+CA29+CH29+CO29+CV29+DC29+DJ29+DQ29&lt;=Consolidação!AF32+Consolidação!AI32+Consolidação!AL32+Consolidação!AO32+Consolidação!AR32+Consolidação!AU32+Consolidação!AX32+Consolidação!#REF!+Consolidação!BC32+Consolidação!BF32+Consolidação!BI32+Consolidação!BL32+Consolidação!BO32,Consolidação!$AR$4,IF(AD29+AK29+AR29+AY29+BF29+BM29+BT29+CA29+CH29+CO29+CV29+DC29+DJ29+DQ29&lt;=Consolidação!AF32+Consolidação!AI32+Consolidação!AL32+Consolidação!AO32+Consolidação!AR32+Consolidação!AU32+Consolidação!AX32+Consolidação!#REF!+Consolidação!BC32+Consolidação!BF32+Consolidação!BI32+Consolidação!BL32+Consolidação!BO32+Consolidação!BR32,Consolidação!$AU$4,IF(AND((Consolidação!AF32+Consolidação!AI32+Consolidação!AL32+Consolidação!AO32+Consolidação!AR32+Consolidação!AU32+Consolidação!AX32+Consolidação!#REF!+Consolidação!BC32+Consolidação!BF32+Consolidação!BI32+Consolidação!BL32+Consolidação!BO32+Consolidação!BR32)&gt;0,AD29+AK29+AR29+AY29+BF29+BM29+BT29+CA29+CH29+CO29+CV29+DC29+DJ29&lt;Consolidação!AF32+Consolidação!AI32+Consolidação!AL32+Consolidação!AO32+Consolidação!AR32+Consolidação!AU32+Consolidação!AX32+Consolidação!#REF!+Consolidação!BC32+Consolidação!BF32+Consolidação!BI32+Consolidação!BL32+Consolidação!BO32+Consolidação!BR32,AD29+AK29+AR29+AY29+BF29+BM29+BT29+CA29+CH29+CO29+CV29+DC29+DJ29+DQ29&gt;Consolidação!AF32+Consolidação!AI32+Consolidação!AL32+Consolidação!AO32+Consolidação!AR32+Consolidação!AU32+Consolidação!AX32+Consolidação!#REF!+Consolidação!BC32+Consolidação!BF32+Consolidação!BI32+Consolidação!BL32+Consolidação!BO32+Consolidação!BR32),"CONSUMO PARCIAL","SEM PREVISÃO"))))))))))))))))</f>
        <v/>
      </c>
      <c r="DU29" s="318" t="str">
        <f t="shared" si="53"/>
        <v/>
      </c>
      <c r="DV29" s="270"/>
      <c r="DW29" s="314"/>
      <c r="DX29" s="315"/>
      <c r="DY29" s="332"/>
      <c r="DZ29" s="317" t="str">
        <f>IF(DW29=0,"",IF(AJ29+AQ29+AX29+BE29+BL29+BS29+BZ29+CG29+CN29+CU29+DB29+DI29+DP29+DW29&lt;=Consolidação!AL32,Consolidação!$H$4,IF(AJ29+AQ29+AX29+BE29+BL29+BS29+BZ29+CG29+CN29+CU29+DB29+DI29+DP29+DW29&lt;=Consolidação!AL32+Consolidação!AO32,Consolidação!$K$4,IF(AJ29+AQ29+AX29+BE29+BL29+BS29+BZ29+CG29+CN29+CU29+DB29+DI29+DP29+DW29&lt;=Consolidação!AL32+Consolidação!AO32+Consolidação!AR32,Consolidação!$N$4,IF(AJ29+AQ29+AX29+BE29+BL29+BS29+BZ29+CG29+CN29+CU29+DB29+DI29+DP29+DW29&lt;=Consolidação!AL32+Consolidação!AO32+Consolidação!AR32+Consolidação!AU32,Consolidação!$Q$4,IF(AJ29+AQ29+AX29+BE29+BL29+BS29+BZ29+CG29+CN29+CU29+DB29+DI29+DP29+DW29&lt;=Consolidação!AL32+Consolidação!AO32+Consolidação!AR32+Consolidação!AU32+Consolidação!AX32,Consolidação!$T$4,IF(AJ29+AQ29+AX29+BE29+BL29+BS29+BZ29+CG29+CN29+CU29+DB29+DI29+DP29+DW29&lt;=Consolidação!AL32+Consolidação!AO32+Consolidação!AR32+Consolidação!AU32+Consolidação!AX32+Consolidação!#REF!,Consolidação!$W$4,IF(AJ29+AQ29+AX29+BE29+BL29+BS29+BZ29+CG29+CN29+CU29+DB29+DI29+DP29+DW29&lt;=Consolidação!AL32+Consolidação!AO32+Consolidação!AR32+Consolidação!AU32+Consolidação!AX32+Consolidação!#REF!+Consolidação!BC32,Consolidação!$Z$4,IF(AJ29+AQ29+AX29+BE29+BL29+BS29+BZ29+CG29+CN29+CU29+DB29+DI29+DP29+DW29&lt;=Consolidação!AL32+Consolidação!AO32+Consolidação!AR32+Consolidação!AU32+Consolidação!AX32+Consolidação!#REF!+Consolidação!BC32+Consolidação!BF32,Consolidação!$AC$4,IF(AJ29+AQ29+AX29+BE29+BL29+BS29+BZ29+CG29+CN29+CU29+DB29+DI29+DP29+DW29&lt;=Consolidação!AL32+Consolidação!AO32+Consolidação!AR32+Consolidação!AU32+Consolidação!AX32+Consolidação!#REF!+Consolidação!BC32+Consolidação!BF32+Consolidação!BI32,Consolidação!$AF$4,IF(AJ29+AQ29+AX29+BE29+BL29+BS29+BZ29+CG29+CN29+CU29+DB29+DI29+DP29+DW29&lt;=Consolidação!AL32+Consolidação!AO32+Consolidação!AR32+Consolidação!AU32+Consolidação!AX32+Consolidação!#REF!+Consolidação!BC32+Consolidação!BF32+Consolidação!BI32+Consolidação!BL32,Consolidação!$AI$4,IF(AJ29+AQ29+AX29+BE29+BL29+BS29+BZ29+CG29+CN29+CU29+DB29+DI29+DP29+DW29&lt;=Consolidação!AL32+Consolidação!AO32+Consolidação!AR32+Consolidação!AU32+Consolidação!AX32+Consolidação!#REF!+Consolidação!BC32+Consolidação!BF32+Consolidação!BI32+Consolidação!BL32+Consolidação!BO32,Consolidação!$AL$4,IF(AJ29+AQ29+AX29+BE29+BL29+BS29+BZ29+CG29+CN29+CU29+DB29+DI29+DP29+DW29&lt;=Consolidação!AL32+Consolidação!AO32+Consolidação!AR32+Consolidação!AU32+Consolidação!AX32+Consolidação!#REF!+Consolidação!BC32+Consolidação!BF32+Consolidação!BI32+Consolidação!BL32+Consolidação!BO32+Consolidação!BR32,Consolidação!$AO$4,IF(AJ29+AQ29+AX29+BE29+BL29+BS29+BZ29+CG29+CN29+CU29+DB29+DI29+DP29+DW29&lt;=Consolidação!AL32+Consolidação!AO32+Consolidação!AR32+Consolidação!AU32+Consolidação!AX32+Consolidação!#REF!+Consolidação!BC32+Consolidação!BF32+Consolidação!BI32+Consolidação!BL32+Consolidação!BO32+Consolidação!BR32+Consolidação!BU32,Consolidação!$AR$4,IF(AJ29+AQ29+AX29+BE29+BL29+BS29+BZ29+CG29+CN29+CU29+DB29+DI29+DP29+DW29&lt;=Consolidação!AL32+Consolidação!AO32+Consolidação!AR32+Consolidação!AU32+Consolidação!AX32+Consolidação!#REF!+Consolidação!BC32+Consolidação!BF32+Consolidação!BI32+Consolidação!BL32+Consolidação!BO32+Consolidação!BR32+Consolidação!BU32+Consolidação!BX32,Consolidação!$AU$4,IF(AND((Consolidação!AL32+Consolidação!AO32+Consolidação!AR32+Consolidação!AU32+Consolidação!AX32+Consolidação!#REF!+Consolidação!BC32+Consolidação!BF32+Consolidação!BI32+Consolidação!BL32+Consolidação!BO32+Consolidação!BR32+Consolidação!BU32+Consolidação!BX32)&gt;0,AJ29+AQ29+AX29+BE29+BL29+BS29+BZ29+CG29+CN29+CU29+DB29+DI29+DP29&lt;Consolidação!AL32+Consolidação!AO32+Consolidação!AR32+Consolidação!AU32+Consolidação!AX32+Consolidação!#REF!+Consolidação!BC32+Consolidação!BF32+Consolidação!BI32+Consolidação!BL32+Consolidação!BO32+Consolidação!BR32+Consolidação!BU32+Consolidação!BX32,AJ29+AQ29+AX29+BE29+BL29+BS29+BZ29+CG29+CN29+CU29+DB29+DI29+DP29+DW29&gt;Consolidação!AL32+Consolidação!AO32+Consolidação!AR32+Consolidação!AU32+Consolidação!AX32+Consolidação!#REF!+Consolidação!BC32+Consolidação!BF32+Consolidação!BI32+Consolidação!BL32+Consolidação!BO32+Consolidação!BR32+Consolidação!BU32+Consolidação!BX32),"CONSUMO PARCIAL","SEM PREVISÃO"))))))))))))))))</f>
        <v/>
      </c>
      <c r="EA29" s="318" t="str">
        <f t="shared" si="54"/>
        <v/>
      </c>
      <c r="EB29" s="270"/>
      <c r="EC29" s="314"/>
      <c r="ED29" s="315"/>
      <c r="EE29" s="332"/>
      <c r="EF29" s="317" t="str">
        <f>IF(EC29=0,"",IF(AP29+AW29+BD29+BK29+BR29+BY29+CF29+CM29+CT29+DA29+DH29+DO29+DV29+EC29&lt;=Consolidação!AR32,Consolidação!$H$4,IF(AP29+AW29+BD29+BK29+BR29+BY29+CF29+CM29+CT29+DA29+DH29+DO29+DV29+EC29&lt;=Consolidação!AR32+Consolidação!AU32,Consolidação!$K$4,IF(AP29+AW29+BD29+BK29+BR29+BY29+CF29+CM29+CT29+DA29+DH29+DO29+DV29+EC29&lt;=Consolidação!AR32+Consolidação!AU32+Consolidação!AX32,Consolidação!$N$4,IF(AP29+AW29+BD29+BK29+BR29+BY29+CF29+CM29+CT29+DA29+DH29+DO29+DV29+EC29&lt;=Consolidação!AR32+Consolidação!AU32+Consolidação!AX32+Consolidação!#REF!,Consolidação!$Q$4,IF(AP29+AW29+BD29+BK29+BR29+BY29+CF29+CM29+CT29+DA29+DH29+DO29+DV29+EC29&lt;=Consolidação!AR32+Consolidação!AU32+Consolidação!AX32+Consolidação!#REF!+Consolidação!BC32,Consolidação!$T$4,IF(AP29+AW29+BD29+BK29+BR29+BY29+CF29+CM29+CT29+DA29+DH29+DO29+DV29+EC29&lt;=Consolidação!AR32+Consolidação!AU32+Consolidação!AX32+Consolidação!#REF!+Consolidação!BC32+Consolidação!BF32,Consolidação!$W$4,IF(AP29+AW29+BD29+BK29+BR29+BY29+CF29+CM29+CT29+DA29+DH29+DO29+DV29+EC29&lt;=Consolidação!AR32+Consolidação!AU32+Consolidação!AX32+Consolidação!#REF!+Consolidação!BC32+Consolidação!BF32+Consolidação!BI32,Consolidação!$Z$4,IF(AP29+AW29+BD29+BK29+BR29+BY29+CF29+CM29+CT29+DA29+DH29+DO29+DV29+EC29&lt;=Consolidação!AR32+Consolidação!AU32+Consolidação!AX32+Consolidação!#REF!+Consolidação!BC32+Consolidação!BF32+Consolidação!BI32+Consolidação!BL32,Consolidação!$AC$4,IF(AP29+AW29+BD29+BK29+BR29+BY29+CF29+CM29+CT29+DA29+DH29+DO29+DV29+EC29&lt;=Consolidação!AR32+Consolidação!AU32+Consolidação!AX32+Consolidação!#REF!+Consolidação!BC32+Consolidação!BF32+Consolidação!BI32+Consolidação!BL32+Consolidação!BO32,Consolidação!$AF$4,IF(AP29+AW29+BD29+BK29+BR29+BY29+CF29+CM29+CT29+DA29+DH29+DO29+DV29+EC29&lt;=Consolidação!AR32+Consolidação!AU32+Consolidação!AX32+Consolidação!#REF!+Consolidação!BC32+Consolidação!BF32+Consolidação!BI32+Consolidação!BL32+Consolidação!BO32+Consolidação!BR32,Consolidação!$AI$4,IF(AP29+AW29+BD29+BK29+BR29+BY29+CF29+CM29+CT29+DA29+DH29+DO29+DV29+EC29&lt;=Consolidação!AR32+Consolidação!AU32+Consolidação!AX32+Consolidação!#REF!+Consolidação!BC32+Consolidação!BF32+Consolidação!BI32+Consolidação!BL32+Consolidação!BO32+Consolidação!BR32+Consolidação!BU32,Consolidação!$AL$4,IF(AP29+AW29+BD29+BK29+BR29+BY29+CF29+CM29+CT29+DA29+DH29+DO29+DV29+EC29&lt;=Consolidação!AR32+Consolidação!AU32+Consolidação!AX32+Consolidação!#REF!+Consolidação!BC32+Consolidação!BF32+Consolidação!BI32+Consolidação!BL32+Consolidação!BO32+Consolidação!BR32+Consolidação!BU32+Consolidação!BX32,Consolidação!$AO$4,IF(AP29+AW29+BD29+BK29+BR29+BY29+CF29+CM29+CT29+DA29+DH29+DO29+DV29+EC29&lt;=Consolidação!AR32+Consolidação!AU32+Consolidação!AX32+Consolidação!#REF!+Consolidação!BC32+Consolidação!BF32+Consolidação!BI32+Consolidação!BL32+Consolidação!BO32+Consolidação!BR32+Consolidação!BU32+Consolidação!BX32+Consolidação!CA32,Consolidação!$AR$4,IF(AP29+AW29+BD29+BK29+BR29+BY29+CF29+CM29+CT29+DA29+DH29+DO29+DV29+EC29&lt;=Consolidação!AR32+Consolidação!AU32+Consolidação!AX32+Consolidação!#REF!+Consolidação!BC32+Consolidação!BF32+Consolidação!BI32+Consolidação!BL32+Consolidação!BO32+Consolidação!BR32+Consolidação!BU32+Consolidação!BX32+Consolidação!CA32+Consolidação!CD32,Consolidação!$AU$4,IF(AND((Consolidação!AR32+Consolidação!AU32+Consolidação!AX32+Consolidação!#REF!+Consolidação!BC32+Consolidação!BF32+Consolidação!BI32+Consolidação!BL32+Consolidação!BO32+Consolidação!BR32+Consolidação!BU32+Consolidação!BX32+Consolidação!CA32+Consolidação!CD32)&gt;0,AP29+AW29+BD29+BK29+BR29+BY29+CF29+CM29+CT29+DA29+DH29+DO29+DV29&lt;Consolidação!AR32+Consolidação!AU32+Consolidação!AX32+Consolidação!#REF!+Consolidação!BC32+Consolidação!BF32+Consolidação!BI32+Consolidação!BL32+Consolidação!BO32+Consolidação!BR32+Consolidação!BU32+Consolidação!BX32+Consolidação!CA32+Consolidação!CD32,AP29+AW29+BD29+BK29+BR29+BY29+CF29+CM29+CT29+DA29+DH29+DO29+DV29+EC29&gt;Consolidação!AR32+Consolidação!AU32+Consolidação!AX32+Consolidação!#REF!+Consolidação!BC32+Consolidação!BF32+Consolidação!BI32+Consolidação!BL32+Consolidação!BO32+Consolidação!BR32+Consolidação!BU32+Consolidação!BX32+Consolidação!CA32+Consolidação!CD32),"CONSUMO PARCIAL","SEM PREVISÃO"))))))))))))))))</f>
        <v/>
      </c>
      <c r="EG29" s="318" t="str">
        <f t="shared" si="55"/>
        <v/>
      </c>
      <c r="EH29" s="270"/>
      <c r="EI29" s="314"/>
      <c r="EJ29" s="315"/>
      <c r="EK29" s="332"/>
      <c r="EL29" s="317" t="str">
        <f>IF(EI29=0,"",IF(AV29+BC29+BJ29+BQ29+BX29+CE29+CL29+CS29+CZ29+DG29+DN29+DU29+EB29+EI29&lt;=Consolidação!AX32,Consolidação!$H$4,IF(AV29+BC29+BJ29+BQ29+BX29+CE29+CL29+CS29+CZ29+DG29+DN29+DU29+EB29+EI29&lt;=Consolidação!AX32+Consolidação!#REF!,Consolidação!$K$4,IF(AV29+BC29+BJ29+BQ29+BX29+CE29+CL29+CS29+CZ29+DG29+DN29+DU29+EB29+EI29&lt;=Consolidação!AX32+Consolidação!#REF!+Consolidação!BC32,Consolidação!$N$4,IF(AV29+BC29+BJ29+BQ29+BX29+CE29+CL29+CS29+CZ29+DG29+DN29+DU29+EB29+EI29&lt;=Consolidação!AX32+Consolidação!#REF!+Consolidação!BC32+Consolidação!BF32,Consolidação!$Q$4,IF(AV29+BC29+BJ29+BQ29+BX29+CE29+CL29+CS29+CZ29+DG29+DN29+DU29+EB29+EI29&lt;=Consolidação!AX32+Consolidação!#REF!+Consolidação!BC32+Consolidação!BF32+Consolidação!BI32,Consolidação!$T$4,IF(AV29+BC29+BJ29+BQ29+BX29+CE29+CL29+CS29+CZ29+DG29+DN29+DU29+EB29+EI29&lt;=Consolidação!AX32+Consolidação!#REF!+Consolidação!BC32+Consolidação!BF32+Consolidação!BI32+Consolidação!BL32,Consolidação!$W$4,IF(AV29+BC29+BJ29+BQ29+BX29+CE29+CL29+CS29+CZ29+DG29+DN29+DU29+EB29+EI29&lt;=Consolidação!AX32+Consolidação!#REF!+Consolidação!BC32+Consolidação!BF32+Consolidação!BI32+Consolidação!BL32+Consolidação!BO32,Consolidação!$Z$4,IF(AV29+BC29+BJ29+BQ29+BX29+CE29+CL29+CS29+CZ29+DG29+DN29+DU29+EB29+EI29&lt;=Consolidação!AX32+Consolidação!#REF!+Consolidação!BC32+Consolidação!BF32+Consolidação!BI32+Consolidação!BL32+Consolidação!BO32+Consolidação!BR32,Consolidação!$AC$4,IF(AV29+BC29+BJ29+BQ29+BX29+CE29+CL29+CS29+CZ29+DG29+DN29+DU29+EB29+EI29&lt;=Consolidação!AX32+Consolidação!#REF!+Consolidação!BC32+Consolidação!BF32+Consolidação!BI32+Consolidação!BL32+Consolidação!BO32+Consolidação!BR32+Consolidação!BU32,Consolidação!$AF$4,IF(AV29+BC29+BJ29+BQ29+BX29+CE29+CL29+CS29+CZ29+DG29+DN29+DU29+EB29+EI29&lt;=Consolidação!AX32+Consolidação!#REF!+Consolidação!BC32+Consolidação!BF32+Consolidação!BI32+Consolidação!BL32+Consolidação!BO32+Consolidação!BR32+Consolidação!BU32+Consolidação!BX32,Consolidação!$AI$4,IF(AV29+BC29+BJ29+BQ29+BX29+CE29+CL29+CS29+CZ29+DG29+DN29+DU29+EB29+EI29&lt;=Consolidação!AX32+Consolidação!#REF!+Consolidação!BC32+Consolidação!BF32+Consolidação!BI32+Consolidação!BL32+Consolidação!BO32+Consolidação!BR32+Consolidação!BU32+Consolidação!BX32+Consolidação!CA32,Consolidação!$AL$4,IF(AV29+BC29+BJ29+BQ29+BX29+CE29+CL29+CS29+CZ29+DG29+DN29+DU29+EB29+EI29&lt;=Consolidação!AX32+Consolidação!#REF!+Consolidação!BC32+Consolidação!BF32+Consolidação!BI32+Consolidação!BL32+Consolidação!BO32+Consolidação!BR32+Consolidação!BU32+Consolidação!BX32+Consolidação!CA32+Consolidação!CD32,Consolidação!$AO$4,IF(AV29+BC29+BJ29+BQ29+BX29+CE29+CL29+CS29+CZ29+DG29+DN29+DU29+EB29+EI29&lt;=Consolidação!AX32+Consolidação!#REF!+Consolidação!BC32+Consolidação!BF32+Consolidação!BI32+Consolidação!BL32+Consolidação!BO32+Consolidação!BR32+Consolidação!BU32+Consolidação!BX32+Consolidação!CA32+Consolidação!CD32+Consolidação!CG32,Consolidação!$AR$4,IF(AV29+BC29+BJ29+BQ29+BX29+CE29+CL29+CS29+CZ29+DG29+DN29+DU29+EB29+EI29&lt;=Consolidação!AX32+Consolidação!#REF!+Consolidação!BC32+Consolidação!BF32+Consolidação!BI32+Consolidação!BL32+Consolidação!BO32+Consolidação!BR32+Consolidação!BU32+Consolidação!BX32+Consolidação!CA32+Consolidação!CD32+Consolidação!CG32+Consolidação!CJ32,Consolidação!$AU$4,IF(AND((Consolidação!AX32+Consolidação!#REF!+Consolidação!BC32+Consolidação!BF32+Consolidação!BI32+Consolidação!BL32+Consolidação!BO32+Consolidação!BR32+Consolidação!BU32+Consolidação!BX32+Consolidação!CA32+Consolidação!CD32+Consolidação!CG32+Consolidação!CJ32)&gt;0,AV29+BC29+BJ29+BQ29+BX29+CE29+CL29+CS29+CZ29+DG29+DN29+DU29+EB29&lt;Consolidação!AX32+Consolidação!#REF!+Consolidação!BC32+Consolidação!BF32+Consolidação!BI32+Consolidação!BL32+Consolidação!BO32+Consolidação!BR32+Consolidação!BU32+Consolidação!BX32+Consolidação!CA32+Consolidação!CD32+Consolidação!CG32+Consolidação!CJ32,AV29+BC29+BJ29+BQ29+BX29+CE29+CL29+CS29+CZ29+DG29+DN29+DU29+EB29+EI29&gt;Consolidação!AX32+Consolidação!#REF!+Consolidação!BC32+Consolidação!BF32+Consolidação!BI32+Consolidação!BL32+Consolidação!BO32+Consolidação!BR32+Consolidação!BU32+Consolidação!BX32+Consolidação!CA32+Consolidação!CD32+Consolidação!CG32+Consolidação!CJ32),"CONSUMO PARCIAL","SEM PREVISÃO"))))))))))))))))</f>
        <v/>
      </c>
      <c r="EM29" s="318" t="str">
        <f t="shared" si="56"/>
        <v/>
      </c>
      <c r="EN29" s="270"/>
      <c r="EO29" s="314"/>
      <c r="EP29" s="315"/>
      <c r="EQ29" s="332"/>
      <c r="ER29" s="317" t="str">
        <f>IF(EO29=0,"",IF(BB29+BI29+BP29+BW29+CD29+CK29+CR29+CY29+DF29+DM29+DT29+EA29+EH29+EO29&lt;=Consolidação!BC32,Consolidação!$H$4,IF(BB29+BI29+BP29+BW29+CD29+CK29+CR29+CY29+DF29+DM29+DT29+EA29+EH29+EO29&lt;=Consolidação!BC32+Consolidação!BF32,Consolidação!$K$4,IF(BB29+BI29+BP29+BW29+CD29+CK29+CR29+CY29+DF29+DM29+DT29+EA29+EH29+EO29&lt;=Consolidação!BC32+Consolidação!BF32+Consolidação!BI32,Consolidação!$N$4,IF(BB29+BI29+BP29+BW29+CD29+CK29+CR29+CY29+DF29+DM29+DT29+EA29+EH29+EO29&lt;=Consolidação!BC32+Consolidação!BF32+Consolidação!BI32+Consolidação!BL32,Consolidação!$Q$4,IF(BB29+BI29+BP29+BW29+CD29+CK29+CR29+CY29+DF29+DM29+DT29+EA29+EH29+EO29&lt;=Consolidação!BC32+Consolidação!BF32+Consolidação!BI32+Consolidação!BL32+Consolidação!BO32,Consolidação!$T$4,IF(BB29+BI29+BP29+BW29+CD29+CK29+CR29+CY29+DF29+DM29+DT29+EA29+EH29+EO29&lt;=Consolidação!BC32+Consolidação!BF32+Consolidação!BI32+Consolidação!BL32+Consolidação!BO32+Consolidação!BR32,Consolidação!$W$4,IF(BB29+BI29+BP29+BW29+CD29+CK29+CR29+CY29+DF29+DM29+DT29+EA29+EH29+EO29&lt;=Consolidação!BC32+Consolidação!BF32+Consolidação!BI32+Consolidação!BL32+Consolidação!BO32+Consolidação!BR32+Consolidação!BU32,Consolidação!$Z$4,IF(BB29+BI29+BP29+BW29+CD29+CK29+CR29+CY29+DF29+DM29+DT29+EA29+EH29+EO29&lt;=Consolidação!BC32+Consolidação!BF32+Consolidação!BI32+Consolidação!BL32+Consolidação!BO32+Consolidação!BR32+Consolidação!BU32+Consolidação!BX32,Consolidação!$AC$4,IF(BB29+BI29+BP29+BW29+CD29+CK29+CR29+CY29+DF29+DM29+DT29+EA29+EH29+EO29&lt;=Consolidação!BC32+Consolidação!BF32+Consolidação!BI32+Consolidação!BL32+Consolidação!BO32+Consolidação!BR32+Consolidação!BU32+Consolidação!BX32+Consolidação!CA32,Consolidação!$AF$4,IF(BB29+BI29+BP29+BW29+CD29+CK29+CR29+CY29+DF29+DM29+DT29+EA29+EH29+EO29&lt;=Consolidação!BC32+Consolidação!BF32+Consolidação!BI32+Consolidação!BL32+Consolidação!BO32+Consolidação!BR32+Consolidação!BU32+Consolidação!BX32+Consolidação!CA32+Consolidação!CD32,Consolidação!$AI$4,IF(BB29+BI29+BP29+BW29+CD29+CK29+CR29+CY29+DF29+DM29+DT29+EA29+EH29+EO29&lt;=Consolidação!BC32+Consolidação!BF32+Consolidação!BI32+Consolidação!BL32+Consolidação!BO32+Consolidação!BR32+Consolidação!BU32+Consolidação!BX32+Consolidação!CA32+Consolidação!CD32+Consolidação!CG32,Consolidação!$AL$4,IF(BB29+BI29+BP29+BW29+CD29+CK29+CR29+CY29+DF29+DM29+DT29+EA29+EH29+EO29&lt;=Consolidação!BC32+Consolidação!BF32+Consolidação!BI32+Consolidação!BL32+Consolidação!BO32+Consolidação!BR32+Consolidação!BU32+Consolidação!BX32+Consolidação!CA32+Consolidação!CD32+Consolidação!CG32+Consolidação!CJ32,Consolidação!$AO$4,IF(BB29+BI29+BP29+BW29+CD29+CK29+CR29+CY29+DF29+DM29+DT29+EA29+EH29+EO29&lt;=Consolidação!BC32+Consolidação!BF32+Consolidação!BI32+Consolidação!BL32+Consolidação!BO32+Consolidação!BR32+Consolidação!BU32+Consolidação!BX32+Consolidação!CA32+Consolidação!CD32+Consolidação!CG32+Consolidação!CJ32+Consolidação!CM32,Consolidação!$AR$4,IF(BB29+BI29+BP29+BW29+CD29+CK29+CR29+CY29+DF29+DM29+DT29+EA29+EH29+EO29&lt;=Consolidação!BC32+Consolidação!BF32+Consolidação!BI32+Consolidação!BL32+Consolidação!BO32+Consolidação!BR32+Consolidação!BU32+Consolidação!BX32+Consolidação!CA32+Consolidação!CD32+Consolidação!CG32+Consolidação!CJ32+Consolidação!CM32+Consolidação!CP32,Consolidação!$AU$4,IF(AND((Consolidação!BC32+Consolidação!BF32+Consolidação!BI32+Consolidação!BL32+Consolidação!BO32+Consolidação!BR32+Consolidação!BU32+Consolidação!BX32+Consolidação!CA32+Consolidação!CD32+Consolidação!CG32+Consolidação!CJ32+Consolidação!CM32+Consolidação!CP32)&gt;0,BB29+BI29+BP29+BW29+CD29+CK29+CR29+CY29+DF29+DM29+DT29+EA29+EH29&lt;Consolidação!BC32+Consolidação!BF32+Consolidação!BI32+Consolidação!BL32+Consolidação!BO32+Consolidação!BR32+Consolidação!BU32+Consolidação!BX32+Consolidação!CA32+Consolidação!CD32+Consolidação!CG32+Consolidação!CJ32+Consolidação!CM32+Consolidação!CP32,BB29+BI29+BP29+BW29+CD29+CK29+CR29+CY29+DF29+DM29+DT29+EA29+EH29+EO29&gt;Consolidação!BC32+Consolidação!BF32+Consolidação!BI32+Consolidação!BL32+Consolidação!BO32+Consolidação!BR32+Consolidação!BU32+Consolidação!BX32+Consolidação!CA32+Consolidação!CD32+Consolidação!CG32+Consolidação!CJ32+Consolidação!CM32+Consolidação!CP32),"CONSUMO PARCIAL","SEM PREVISÃO"))))))))))))))))</f>
        <v/>
      </c>
      <c r="ES29" s="318" t="str">
        <f t="shared" si="57"/>
        <v/>
      </c>
      <c r="ET29" s="270"/>
      <c r="EU29" s="314"/>
      <c r="EV29" s="315"/>
      <c r="EW29" s="332"/>
      <c r="EX29" s="317" t="str">
        <f>IF(EU29=0,"",IF(BH29+BO29+BV29+CC29+CJ29+CQ29+CX29+DE29+DL29+DS29+DZ29+EG29+EN29+EU29&lt;=Consolidação!BI32,Consolidação!$H$4,IF(BH29+BO29+BV29+CC29+CJ29+CQ29+CX29+DE29+DL29+DS29+DZ29+EG29+EN29+EU29&lt;=Consolidação!BI32+Consolidação!BL32,Consolidação!$K$4,IF(BH29+BO29+BV29+CC29+CJ29+CQ29+CX29+DE29+DL29+DS29+DZ29+EG29+EN29+EU29&lt;=Consolidação!BI32+Consolidação!BL32+Consolidação!BO32,Consolidação!$N$4,IF(BH29+BO29+BV29+CC29+CJ29+CQ29+CX29+DE29+DL29+DS29+DZ29+EG29+EN29+EU29&lt;=Consolidação!BI32+Consolidação!BL32+Consolidação!BO32+Consolidação!BR32,Consolidação!$Q$4,IF(BH29+BO29+BV29+CC29+CJ29+CQ29+CX29+DE29+DL29+DS29+DZ29+EG29+EN29+EU29&lt;=Consolidação!BI32+Consolidação!BL32+Consolidação!BO32+Consolidação!BR32+Consolidação!BU32,Consolidação!$T$4,IF(BH29+BO29+BV29+CC29+CJ29+CQ29+CX29+DE29+DL29+DS29+DZ29+EG29+EN29+EU29&lt;=Consolidação!BI32+Consolidação!BL32+Consolidação!BO32+Consolidação!BR32+Consolidação!BU32+Consolidação!BX32,Consolidação!$W$4,IF(BH29+BO29+BV29+CC29+CJ29+CQ29+CX29+DE29+DL29+DS29+DZ29+EG29+EN29+EU29&lt;=Consolidação!BI32+Consolidação!BL32+Consolidação!BO32+Consolidação!BR32+Consolidação!BU32+Consolidação!BX32+Consolidação!CA32,Consolidação!$Z$4,IF(BH29+BO29+BV29+CC29+CJ29+CQ29+CX29+DE29+DL29+DS29+DZ29+EG29+EN29+EU29&lt;=Consolidação!BI32+Consolidação!BL32+Consolidação!BO32+Consolidação!BR32+Consolidação!BU32+Consolidação!BX32+Consolidação!CA32+Consolidação!CD32,Consolidação!$AC$4,IF(BH29+BO29+BV29+CC29+CJ29+CQ29+CX29+DE29+DL29+DS29+DZ29+EG29+EN29+EU29&lt;=Consolidação!BI32+Consolidação!BL32+Consolidação!BO32+Consolidação!BR32+Consolidação!BU32+Consolidação!BX32+Consolidação!CA32+Consolidação!CD32+Consolidação!CG32,Consolidação!$AF$4,IF(BH29+BO29+BV29+CC29+CJ29+CQ29+CX29+DE29+DL29+DS29+DZ29+EG29+EN29+EU29&lt;=Consolidação!BI32+Consolidação!BL32+Consolidação!BO32+Consolidação!BR32+Consolidação!BU32+Consolidação!BX32+Consolidação!CA32+Consolidação!CD32+Consolidação!CG32+Consolidação!CJ32,Consolidação!$AI$4,IF(BH29+BO29+BV29+CC29+CJ29+CQ29+CX29+DE29+DL29+DS29+DZ29+EG29+EN29+EU29&lt;=Consolidação!BI32+Consolidação!BL32+Consolidação!BO32+Consolidação!BR32+Consolidação!BU32+Consolidação!BX32+Consolidação!CA32+Consolidação!CD32+Consolidação!CG32+Consolidação!CJ32+Consolidação!CM32,Consolidação!$AL$4,IF(BH29+BO29+BV29+CC29+CJ29+CQ29+CX29+DE29+DL29+DS29+DZ29+EG29+EN29+EU29&lt;=Consolidação!BI32+Consolidação!BL32+Consolidação!BO32+Consolidação!BR32+Consolidação!BU32+Consolidação!BX32+Consolidação!CA32+Consolidação!CD32+Consolidação!CG32+Consolidação!CJ32+Consolidação!CM32+Consolidação!CP32,Consolidação!$AO$4,IF(BH29+BO29+BV29+CC29+CJ29+CQ29+CX29+DE29+DL29+DS29+DZ29+EG29+EN29+EU29&lt;=Consolidação!BI32+Consolidação!BL32+Consolidação!BO32+Consolidação!BR32+Consolidação!BU32+Consolidação!BX32+Consolidação!CA32+Consolidação!CD32+Consolidação!CG32+Consolidação!CJ32+Consolidação!CM32+Consolidação!CP32+Consolidação!CS32,Consolidação!$AR$4,IF(BH29+BO29+BV29+CC29+CJ29+CQ29+CX29+DE29+DL29+DS29+DZ29+EG29+EN29+EU29&lt;=Consolidação!BI32+Consolidação!BL32+Consolidação!BO32+Consolidação!BR32+Consolidação!BU32+Consolidação!BX32+Consolidação!CA32+Consolidação!CD32+Consolidação!CG32+Consolidação!CJ32+Consolidação!CM32+Consolidação!CP32+Consolidação!CS32+Consolidação!CV32,Consolidação!$AU$4,IF(AND((Consolidação!BI32+Consolidação!BL32+Consolidação!BO32+Consolidação!BR32+Consolidação!BU32+Consolidação!BX32+Consolidação!CA32+Consolidação!CD32+Consolidação!CG32+Consolidação!CJ32+Consolidação!CM32+Consolidação!CP32+Consolidação!CS32+Consolidação!CV32)&gt;0,BH29+BO29+BV29+CC29+CJ29+CQ29+CX29+DE29+DL29+DS29+DZ29+EG29+EN29&lt;Consolidação!BI32+Consolidação!BL32+Consolidação!BO32+Consolidação!BR32+Consolidação!BU32+Consolidação!BX32+Consolidação!CA32+Consolidação!CD32+Consolidação!CG32+Consolidação!CJ32+Consolidação!CM32+Consolidação!CP32+Consolidação!CS32+Consolidação!CV32,BH29+BO29+BV29+CC29+CJ29+CQ29+CX29+DE29+DL29+DS29+DZ29+EG29+EN29+EU29&gt;Consolidação!BI32+Consolidação!BL32+Consolidação!BO32+Consolidação!BR32+Consolidação!BU32+Consolidação!BX32+Consolidação!CA32+Consolidação!CD32+Consolidação!CG32+Consolidação!CJ32+Consolidação!CM32+Consolidação!CP32+Consolidação!CS32+Consolidação!CV32),"CONSUMO PARCIAL","SEM PREVISÃO"))))))))))))))))</f>
        <v/>
      </c>
      <c r="EY29" s="318" t="str">
        <f t="shared" si="58"/>
        <v/>
      </c>
      <c r="EZ29" s="270"/>
      <c r="FA29" s="314"/>
      <c r="FB29" s="315"/>
      <c r="FC29" s="332"/>
      <c r="FD29" s="317" t="str">
        <f>IF(FA29=0,"",IF(BN29+BU29+CB29+CI29+CP29+CW29+DD29+DK29+DR29+DY29+EF29+EM29+ET29+FA29&lt;=Consolidação!BO32,Consolidação!$H$4,IF(BN29+BU29+CB29+CI29+CP29+CW29+DD29+DK29+DR29+DY29+EF29+EM29+ET29+FA29&lt;=Consolidação!BO32+Consolidação!BR32,Consolidação!$K$4,IF(BN29+BU29+CB29+CI29+CP29+CW29+DD29+DK29+DR29+DY29+EF29+EM29+ET29+FA29&lt;=Consolidação!BO32+Consolidação!BR32+Consolidação!BU32,Consolidação!$N$4,IF(BN29+BU29+CB29+CI29+CP29+CW29+DD29+DK29+DR29+DY29+EF29+EM29+ET29+FA29&lt;=Consolidação!BO32+Consolidação!BR32+Consolidação!BU32+Consolidação!BX32,Consolidação!$Q$4,IF(BN29+BU29+CB29+CI29+CP29+CW29+DD29+DK29+DR29+DY29+EF29+EM29+ET29+FA29&lt;=Consolidação!BO32+Consolidação!BR32+Consolidação!BU32+Consolidação!BX32+Consolidação!CA32,Consolidação!$T$4,IF(BN29+BU29+CB29+CI29+CP29+CW29+DD29+DK29+DR29+DY29+EF29+EM29+ET29+FA29&lt;=Consolidação!BO32+Consolidação!BR32+Consolidação!BU32+Consolidação!BX32+Consolidação!CA32+Consolidação!CD32,Consolidação!$W$4,IF(BN29+BU29+CB29+CI29+CP29+CW29+DD29+DK29+DR29+DY29+EF29+EM29+ET29+FA29&lt;=Consolidação!BO32+Consolidação!BR32+Consolidação!BU32+Consolidação!BX32+Consolidação!CA32+Consolidação!CD32+Consolidação!CG32,Consolidação!$Z$4,IF(BN29+BU29+CB29+CI29+CP29+CW29+DD29+DK29+DR29+DY29+EF29+EM29+ET29+FA29&lt;=Consolidação!BO32+Consolidação!BR32+Consolidação!BU32+Consolidação!BX32+Consolidação!CA32+Consolidação!CD32+Consolidação!CG32+Consolidação!CJ32,Consolidação!$AC$4,IF(BN29+BU29+CB29+CI29+CP29+CW29+DD29+DK29+DR29+DY29+EF29+EM29+ET29+FA29&lt;=Consolidação!BO32+Consolidação!BR32+Consolidação!BU32+Consolidação!BX32+Consolidação!CA32+Consolidação!CD32+Consolidação!CG32+Consolidação!CJ32+Consolidação!CM32,Consolidação!$AF$4,IF(BN29+BU29+CB29+CI29+CP29+CW29+DD29+DK29+DR29+DY29+EF29+EM29+ET29+FA29&lt;=Consolidação!BO32+Consolidação!BR32+Consolidação!BU32+Consolidação!BX32+Consolidação!CA32+Consolidação!CD32+Consolidação!CG32+Consolidação!CJ32+Consolidação!CM32+Consolidação!CP32,Consolidação!$AI$4,IF(BN29+BU29+CB29+CI29+CP29+CW29+DD29+DK29+DR29+DY29+EF29+EM29+ET29+FA29&lt;=Consolidação!BO32+Consolidação!BR32+Consolidação!BU32+Consolidação!BX32+Consolidação!CA32+Consolidação!CD32+Consolidação!CG32+Consolidação!CJ32+Consolidação!CM32+Consolidação!CP32+Consolidação!CS32,Consolidação!$AL$4,IF(BN29+BU29+CB29+CI29+CP29+CW29+DD29+DK29+DR29+DY29+EF29+EM29+ET29+FA29&lt;=Consolidação!BO32+Consolidação!BR32+Consolidação!BU32+Consolidação!BX32+Consolidação!CA32+Consolidação!CD32+Consolidação!CG32+Consolidação!CJ32+Consolidação!CM32+Consolidação!CP32+Consolidação!CS32+Consolidação!CV32,Consolidação!$AO$4,IF(BN29+BU29+CB29+CI29+CP29+CW29+DD29+DK29+DR29+DY29+EF29+EM29+ET29+FA29&lt;=Consolidação!BO32+Consolidação!BR32+Consolidação!BU32+Consolidação!BX32+Consolidação!CA32+Consolidação!CD32+Consolidação!CG32+Consolidação!CJ32+Consolidação!CM32+Consolidação!CP32+Consolidação!CS32+Consolidação!CV32+Consolidação!CY32,Consolidação!$AR$4,IF(BN29+BU29+CB29+CI29+CP29+CW29+DD29+DK29+DR29+DY29+EF29+EM29+ET29+FA29&lt;=Consolidação!BO32+Consolidação!BR32+Consolidação!BU32+Consolidação!BX32+Consolidação!CA32+Consolidação!CD32+Consolidação!CG32+Consolidação!CJ32+Consolidação!CM32+Consolidação!CP32+Consolidação!CS32+Consolidação!CV32+Consolidação!CY32+Consolidação!DB32,Consolidação!$AU$4,IF(AND((Consolidação!BO32+Consolidação!BR32+Consolidação!BU32+Consolidação!BX32+Consolidação!CA32+Consolidação!CD32+Consolidação!CG32+Consolidação!CJ32+Consolidação!CM32+Consolidação!CP32+Consolidação!CS32+Consolidação!CV32+Consolidação!CY32+Consolidação!DB32)&gt;0,BN29+BU29+CB29+CI29+CP29+CW29+DD29+DK29+DR29+DY29+EF29+EM29+ET29&lt;Consolidação!BO32+Consolidação!BR32+Consolidação!BU32+Consolidação!BX32+Consolidação!CA32+Consolidação!CD32+Consolidação!CG32+Consolidação!CJ32+Consolidação!CM32+Consolidação!CP32+Consolidação!CS32+Consolidação!CV32+Consolidação!CY32+Consolidação!DB32,BN29+BU29+CB29+CI29+CP29+CW29+DD29+DK29+DR29+DY29+EF29+EM29+ET29+FA29&gt;Consolidação!BO32+Consolidação!BR32+Consolidação!BU32+Consolidação!BX32+Consolidação!CA32+Consolidação!CD32+Consolidação!CG32+Consolidação!CJ32+Consolidação!CM32+Consolidação!CP32+Consolidação!CS32+Consolidação!CV32+Consolidação!CY32+Consolidação!DB32),"CONSUMO PARCIAL","SEM PREVISÃO"))))))))))))))))</f>
        <v/>
      </c>
      <c r="FE29" s="318" t="str">
        <f t="shared" si="59"/>
        <v/>
      </c>
      <c r="FF29" s="270"/>
      <c r="FG29" s="314"/>
      <c r="FH29" s="315"/>
      <c r="FI29" s="332"/>
      <c r="FJ29" s="317" t="str">
        <f>IF(FG29=0,"",IF(BT29+CA29+CH29+CO29+CV29+DC29+DJ29+DQ29+DX29+EE29+EL29+ES29+EZ29+FG29&lt;=Consolidação!BU32,Consolidação!$H$4,IF(BT29+CA29+CH29+CO29+CV29+DC29+DJ29+DQ29+DX29+EE29+EL29+ES29+EZ29+FG29&lt;=Consolidação!BU32+Consolidação!BX32,Consolidação!$K$4,IF(BT29+CA29+CH29+CO29+CV29+DC29+DJ29+DQ29+DX29+EE29+EL29+ES29+EZ29+FG29&lt;=Consolidação!BU32+Consolidação!BX32+Consolidação!CA32,Consolidação!$N$4,IF(BT29+CA29+CH29+CO29+CV29+DC29+DJ29+DQ29+DX29+EE29+EL29+ES29+EZ29+FG29&lt;=Consolidação!BU32+Consolidação!BX32+Consolidação!CA32+Consolidação!CD32,Consolidação!$Q$4,IF(BT29+CA29+CH29+CO29+CV29+DC29+DJ29+DQ29+DX29+EE29+EL29+ES29+EZ29+FG29&lt;=Consolidação!BU32+Consolidação!BX32+Consolidação!CA32+Consolidação!CD32+Consolidação!CG32,Consolidação!$T$4,IF(BT29+CA29+CH29+CO29+CV29+DC29+DJ29+DQ29+DX29+EE29+EL29+ES29+EZ29+FG29&lt;=Consolidação!BU32+Consolidação!BX32+Consolidação!CA32+Consolidação!CD32+Consolidação!CG32+Consolidação!CJ32,Consolidação!$W$4,IF(BT29+CA29+CH29+CO29+CV29+DC29+DJ29+DQ29+DX29+EE29+EL29+ES29+EZ29+FG29&lt;=Consolidação!BU32+Consolidação!BX32+Consolidação!CA32+Consolidação!CD32+Consolidação!CG32+Consolidação!CJ32+Consolidação!CM32,Consolidação!$Z$4,IF(BT29+CA29+CH29+CO29+CV29+DC29+DJ29+DQ29+DX29+EE29+EL29+ES29+EZ29+FG29&lt;=Consolidação!BU32+Consolidação!BX32+Consolidação!CA32+Consolidação!CD32+Consolidação!CG32+Consolidação!CJ32+Consolidação!CM32+Consolidação!CP32,Consolidação!$AC$4,IF(BT29+CA29+CH29+CO29+CV29+DC29+DJ29+DQ29+DX29+EE29+EL29+ES29+EZ29+FG29&lt;=Consolidação!BU32+Consolidação!BX32+Consolidação!CA32+Consolidação!CD32+Consolidação!CG32+Consolidação!CJ32+Consolidação!CM32+Consolidação!CP32+Consolidação!CS32,Consolidação!$AF$4,IF(BT29+CA29+CH29+CO29+CV29+DC29+DJ29+DQ29+DX29+EE29+EL29+ES29+EZ29+FG29&lt;=Consolidação!BU32+Consolidação!BX32+Consolidação!CA32+Consolidação!CD32+Consolidação!CG32+Consolidação!CJ32+Consolidação!CM32+Consolidação!CP32+Consolidação!CS32+Consolidação!CV32,Consolidação!$AI$4,IF(BT29+CA29+CH29+CO29+CV29+DC29+DJ29+DQ29+DX29+EE29+EL29+ES29+EZ29+FG29&lt;=Consolidação!BU32+Consolidação!BX32+Consolidação!CA32+Consolidação!CD32+Consolidação!CG32+Consolidação!CJ32+Consolidação!CM32+Consolidação!CP32+Consolidação!CS32+Consolidação!CV32+Consolidação!CY32,Consolidação!$AL$4,IF(BT29+CA29+CH29+CO29+CV29+DC29+DJ29+DQ29+DX29+EE29+EL29+ES29+EZ29+FG29&lt;=Consolidação!BU32+Consolidação!BX32+Consolidação!CA32+Consolidação!CD32+Consolidação!CG32+Consolidação!CJ32+Consolidação!CM32+Consolidação!CP32+Consolidação!CS32+Consolidação!CV32+Consolidação!CY32+Consolidação!DB32,Consolidação!$AO$4,IF(BT29+CA29+CH29+CO29+CV29+DC29+DJ29+DQ29+DX29+EE29+EL29+ES29+EZ29+FG29&lt;=Consolidação!BU32+Consolidação!BX32+Consolidação!CA32+Consolidação!CD32+Consolidação!CG32+Consolidação!CJ32+Consolidação!CM32+Consolidação!CP32+Consolidação!CS32+Consolidação!CV32+Consolidação!CY32+Consolidação!DB32+Consolidação!DE32,Consolidação!$AR$4,IF(BT29+CA29+CH29+CO29+CV29+DC29+DJ29+DQ29+DX29+EE29+EL29+ES29+EZ29+FG29&lt;=Consolidação!BU32+Consolidação!BX32+Consolidação!CA32+Consolidação!CD32+Consolidação!CG32+Consolidação!CJ32+Consolidação!CM32+Consolidação!CP32+Consolidação!CS32+Consolidação!CV32+Consolidação!CY32+Consolidação!DB32+Consolidação!DE32+Consolidação!DH32,Consolidação!$AU$4,IF(AND((Consolidação!BU32+Consolidação!BX32+Consolidação!CA32+Consolidação!CD32+Consolidação!CG32+Consolidação!CJ32+Consolidação!CM32+Consolidação!CP32+Consolidação!CS32+Consolidação!CV32+Consolidação!CY32+Consolidação!DB32+Consolidação!DE32+Consolidação!DH32)&gt;0,BT29+CA29+CH29+CO29+CV29+DC29+DJ29+DQ29+DX29+EE29+EL29+ES29+EZ29&lt;Consolidação!BU32+Consolidação!BX32+Consolidação!CA32+Consolidação!CD32+Consolidação!CG32+Consolidação!CJ32+Consolidação!CM32+Consolidação!CP32+Consolidação!CS32+Consolidação!CV32+Consolidação!CY32+Consolidação!DB32+Consolidação!DE32+Consolidação!DH32,BT29+CA29+CH29+CO29+CV29+DC29+DJ29+DQ29+DX29+EE29+EL29+ES29+EZ29+FG29&gt;Consolidação!BU32+Consolidação!BX32+Consolidação!CA32+Consolidação!CD32+Consolidação!CG32+Consolidação!CJ32+Consolidação!CM32+Consolidação!CP32+Consolidação!CS32+Consolidação!CV32+Consolidação!CY32+Consolidação!DB32+Consolidação!DE32+Consolidação!DH32),"CONSUMO PARCIAL","SEM PREVISÃO"))))))))))))))))</f>
        <v/>
      </c>
      <c r="FK29" s="540" t="str">
        <f t="shared" si="60"/>
        <v/>
      </c>
      <c r="FL29" s="569"/>
      <c r="FM29" s="550"/>
      <c r="FN29" s="550"/>
      <c r="FO29" s="550"/>
      <c r="FP29" s="550"/>
      <c r="FQ29" s="576"/>
      <c r="FR29" s="569"/>
      <c r="FS29" s="550"/>
      <c r="FT29" s="550"/>
      <c r="FU29" s="550"/>
      <c r="FV29" s="550"/>
      <c r="FW29" s="550"/>
      <c r="FX29" s="545" t="str">
        <f>IF((Consolidação!C32+Consolidação!E32)=(F29+M29+T29+AA29+AH29+AO29+AV29+BC29+BJ29+BQ29+BX29+CE29+CL29+CS29),"ATUALIZADO","DESATUALIZADO")</f>
        <v>DESATUALIZADO</v>
      </c>
    </row>
    <row r="30" spans="1:180" x14ac:dyDescent="0.3">
      <c r="A30" s="313">
        <v>2304</v>
      </c>
      <c r="B30" s="634"/>
      <c r="C30" s="324" t="s">
        <v>1</v>
      </c>
      <c r="D30" s="321"/>
      <c r="E30" s="270">
        <v>19227</v>
      </c>
      <c r="F30" s="314">
        <v>9.1449999999999996</v>
      </c>
      <c r="G30" s="315">
        <v>208.6</v>
      </c>
      <c r="H30" s="316">
        <v>45637</v>
      </c>
      <c r="I30" s="317">
        <f>IF(F30=0,"",IF(F30&lt;=Consolidação!H33,Consolidação!H$4,IF(F30&lt;=Consolidação!H33+Consolidação!K33,Consolidação!K$4,IF(F30&lt;=Consolidação!H33+Consolidação!K33+Consolidação!N33,Consolidação!N$4,IF(F30&lt;=Consolidação!H33+Consolidação!K33+Consolidação!N33+Consolidação!Q33,Consolidação!Q$4,IF(F30&lt;=Consolidação!H33+Consolidação!K33+Consolidação!N33+Consolidação!Q33+Consolidação!T33,Consolidação!T$4,IF(F30&lt;=Consolidação!H33+Consolidação!K33+Consolidação!N33+Consolidação!Q33+Consolidação!T33+Consolidação!W33,Consolidação!W$4,IF(F30&lt;=Consolidação!H33+Consolidação!K33+Consolidação!N33+Consolidação!Q33+Consolidação!T33+Consolidação!W33+Consolidação!Z33,Consolidação!Z$4,IF(F30&lt;=Consolidação!H33+Consolidação!K33+Consolidação!N33+Consolidação!Q33+Consolidação!T33+Consolidação!W33+Consolidação!Z33+Consolidação!AC33,Consolidação!AC$4,IF(F30&lt;=Consolidação!H33+Consolidação!K33+Consolidação!N33+Consolidação!Q33+Consolidação!T33+Consolidação!W33+Consolidação!Z33+Consolidação!AC33+Consolidação!AF33,Consolidação!AF$4,IF(F30&lt;=Consolidação!H33+Consolidação!K33+Consolidação!N33+Consolidação!Q33+Consolidação!T33+Consolidação!W33+Consolidação!Z33+Consolidação!AC33+Consolidação!AF33+Consolidação!AI33,Consolidação!AI$4,IF(F30&lt;=Consolidação!H33+Consolidação!K33+Consolidação!N33+Consolidação!Q33+Consolidação!T33+Consolidação!W33+Consolidação!Z33+Consolidação!AC33+Consolidação!AF33+Consolidação!AI33+Consolidação!AL33,Consolidação!AL$4,IF(F30&lt;=Consolidação!H33+Consolidação!K33+Consolidação!N33+Consolidação!Q33+Consolidação!T33+Consolidação!W33+Consolidação!Z33+Consolidação!AC33+Consolidação!AF33+Consolidação!AI33+Consolidação!AL33+Consolidação!AO33,Consolidação!AO$4,IF(F30&lt;=Consolidação!H33+Consolidação!K33+Consolidação!N33+Consolidação!Q33+Consolidação!T33+Consolidação!W33+Consolidação!Z33+Consolidação!AC33+Consolidação!AF33+Consolidação!AI33+Consolidação!AL33+Consolidação!AO33+Consolidação!AR33,Consolidação!AR$4,IF(F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>45352</v>
      </c>
      <c r="J30" s="318" t="str">
        <f t="shared" si="25"/>
        <v>ü</v>
      </c>
      <c r="K30" s="312"/>
      <c r="L30" s="270">
        <v>19275</v>
      </c>
      <c r="M30" s="314">
        <v>69.8</v>
      </c>
      <c r="N30" s="315">
        <v>208.6</v>
      </c>
      <c r="O30" s="316">
        <v>45747</v>
      </c>
      <c r="P30" s="317">
        <f>IF(M30=0,"",IF(F30+M30&lt;=Consolidação!H33,Consolidação!$H$4,IF(F30+M30&lt;=Consolidação!H33+Consolidação!K33,Consolidação!$K$4,IF(F30+M30&lt;=Consolidação!H33+Consolidação!K33+Consolidação!N33,Consolidação!$N$4,IF(F30+M30&lt;=Consolidação!H33+Consolidação!K33+Consolidação!N33+Consolidação!Q33,Consolidação!$Q$4,IF(F30+M30&lt;=Consolidação!H33+Consolidação!K33+Consolidação!N33+Consolidação!Q33+Consolidação!T33,Consolidação!$T$4,IF(F30+M30&lt;=Consolidação!H33+Consolidação!K33+Consolidação!N33+Consolidação!Q33+Consolidação!T33+Consolidação!W33,Consolidação!$W$4,IF(F30+M30&lt;=Consolidação!H33+Consolidação!K33+Consolidação!N33+Consolidação!Q33+Consolidação!T33+Consolidação!W33+Consolidação!Z33,Consolidação!$Z$4,IF(F30+M30&lt;=Consolidação!H33+Consolidação!K33+Consolidação!N33+Consolidação!Q33+Consolidação!T33+Consolidação!W33+Consolidação!Z33+Consolidação!AC33,Consolidação!$AC$4,IF(F30+M30&lt;=Consolidação!H33+Consolidação!K33+Consolidação!N33+Consolidação!Q33+Consolidação!T33+Consolidação!W33+Consolidação!Z33+Consolidação!AC33+Consolidação!AF33,Consolidação!$AF$4,IF(F30+M30&lt;=Consolidação!H33+Consolidação!K33+Consolidação!N33+Consolidação!Q33+Consolidação!T33+Consolidação!W33+Consolidação!Z33+Consolidação!AC33+Consolidação!AF33+Consolidação!AI33,Consolidação!$AI$4,IF(F30+M30&lt;=Consolidação!H33+Consolidação!K33+Consolidação!N33+Consolidação!Q33+Consolidação!T33+Consolidação!W33+Consolidação!Z33+Consolidação!AC33+Consolidação!AF33+Consolidação!AI33+Consolidação!AL33,Consolidação!$AL$4,IF(F30+M30&lt;=Consolidação!H33+Consolidação!K33+Consolidação!N33+Consolidação!Q33+Consolidação!T33+Consolidação!W33+Consolidação!Z33+Consolidação!AC33+Consolidação!AF33+Consolidação!AI33+Consolidação!AL33+Consolidação!AO33,Consolidação!$AO$4,IF(F30+M30&lt;=Consolidação!H33+Consolidação!K33+Consolidação!N33+Consolidação!Q33+Consolidação!T33+Consolidação!W33+Consolidação!Z33+Consolidação!AC33+Consolidação!AF33+Consolidação!AI33+Consolidação!AL33+Consolidação!AO33+Consolidação!AR33,Consolidação!$AR$4,IF(F30+M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>45413</v>
      </c>
      <c r="Q30" s="318" t="str">
        <f t="shared" si="26"/>
        <v>ü</v>
      </c>
      <c r="R30" s="312"/>
      <c r="S30" s="270"/>
      <c r="T30" s="314"/>
      <c r="U30" s="315"/>
      <c r="V30" s="316"/>
      <c r="W30" s="317" t="str">
        <f>IF(T30=0,"",IF(F30+M30+T30&lt;=Consolidação!H33,Consolidação!$H$4,IF(F30+M30+T30&lt;=Consolidação!H33+Consolidação!K33,Consolidação!$K$4,IF(F30+M30+T30&lt;=Consolidação!H33+Consolidação!K33+Consolidação!N33,Consolidação!$N$4,IF(F30+M30+T30&lt;=Consolidação!H33+Consolidação!K33+Consolidação!N33+Consolidação!Q33,Consolidação!$Q$4,IF(F30+M30+T30&lt;=Consolidação!H33+Consolidação!K33+Consolidação!N33+Consolidação!Q33+Consolidação!T33,Consolidação!$T$4,IF(F30+M30+T30&lt;=Consolidação!H33+Consolidação!K33+Consolidação!N33+Consolidação!Q33+Consolidação!T33+Consolidação!W33,Consolidação!$W$4,IF(F30+M30+T30&lt;=Consolidação!H33+Consolidação!K33+Consolidação!N33+Consolidação!Q33+Consolidação!T33+Consolidação!W33+Consolidação!Z33,Consolidação!$Z$4,IF(F30+M30+T30&lt;=Consolidação!H33+Consolidação!K33+Consolidação!N33+Consolidação!Q33+Consolidação!T33+Consolidação!W33+Consolidação!Z33+Consolidação!AC33,Consolidação!$AC$4,IF(F30+M30+T30&lt;=Consolidação!H33+Consolidação!K33+Consolidação!N33+Consolidação!Q33+Consolidação!T33+Consolidação!W33+Consolidação!Z33+Consolidação!AC33+Consolidação!AF33,Consolidação!$AF$4,IF(F30+M30+T30&lt;=Consolidação!H33+Consolidação!K33+Consolidação!N33+Consolidação!Q33+Consolidação!T33+Consolidação!W33+Consolidação!Z33+Consolidação!AC33+Consolidação!AF33+Consolidação!AI33,Consolidação!$AI$4,IF(F30+M30+T30&lt;=Consolidação!H33+Consolidação!K33+Consolidação!N33+Consolidação!Q33+Consolidação!T33+Consolidação!W33+Consolidação!Z33+Consolidação!AC33+Consolidação!AF33+Consolidação!AI33+Consolidação!AL33,Consolidação!$AL$4,IF(F30+M30+T30&lt;=Consolidação!H33+Consolidação!K33+Consolidação!N33+Consolidação!Q33+Consolidação!T33+Consolidação!W33+Consolidação!Z33+Consolidação!AC33+Consolidação!AF33+Consolidação!AI33+Consolidação!AL33+Consolidação!AO33,Consolidação!$AO$4,IF(F30+M30+T30&lt;=Consolidação!H33+Consolidação!K33+Consolidação!N33+Consolidação!Q33+Consolidação!T33+Consolidação!W33+Consolidação!Z33+Consolidação!AC33+Consolidação!AF33+Consolidação!AI33+Consolidação!AL33+Consolidação!AO33+Consolidação!AR33,Consolidação!$AR$4,IF(F30+M30+T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+M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+T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/>
      </c>
      <c r="X30" s="318" t="str">
        <f t="shared" si="27"/>
        <v/>
      </c>
      <c r="Y30" s="312"/>
      <c r="Z30" s="270"/>
      <c r="AA30" s="314"/>
      <c r="AB30" s="315"/>
      <c r="AC30" s="316"/>
      <c r="AD30" s="317" t="str">
        <f>IF(AA30=0,"",IF(F30+M30+T30+AA30&lt;=Consolidação!H33,Consolidação!$H$4,IF(F30+M30+T30+AA30&lt;=Consolidação!H33+Consolidação!K33,Consolidação!$K$4,IF(F30+M30+T30+AA30&lt;=Consolidação!H33+Consolidação!K33+Consolidação!N33,Consolidação!$N$4,IF(F30+M30+T30+AA30&lt;=Consolidação!H33+Consolidação!K33+Consolidação!N33+Consolidação!Q33,Consolidação!$Q$4,IF(F30+M30+T30+AA30&lt;=Consolidação!H33+Consolidação!K33+Consolidação!N33+Consolidação!Q33+Consolidação!T33,Consolidação!$T$4,IF(F30+M30+T30+AA30&lt;=Consolidação!H33+Consolidação!K33+Consolidação!N33+Consolidação!Q33+Consolidação!T33+Consolidação!W33,Consolidação!$W$4,IF(F30+M30+T30+AA30&lt;=Consolidação!H33+Consolidação!K33+Consolidação!N33+Consolidação!Q33+Consolidação!T33+Consolidação!W33+Consolidação!Z33,Consolidação!$Z$4,IF(F30+M30+T30+AA30&lt;=Consolidação!H33+Consolidação!K33+Consolidação!N33+Consolidação!Q33+Consolidação!T33+Consolidação!W33+Consolidação!Z33+Consolidação!AC33,Consolidação!$AC$4,IF(F30+M30+T30+AA30&lt;=Consolidação!H33+Consolidação!K33+Consolidação!N33+Consolidação!Q33+Consolidação!T33+Consolidação!W33+Consolidação!Z33+Consolidação!AC33+Consolidação!AF33,Consolidação!$AF$4,IF(F30+M30+T30+AA30&lt;=Consolidação!H33+Consolidação!K33+Consolidação!N33+Consolidação!Q33+Consolidação!T33+Consolidação!W33+Consolidação!Z33+Consolidação!AC33+Consolidação!AF33+Consolidação!AI33,Consolidação!$AI$4,IF(F30+M30+T30+AA30&lt;=Consolidação!H33+Consolidação!K33+Consolidação!N33+Consolidação!Q33+Consolidação!T33+Consolidação!W33+Consolidação!Z33+Consolidação!AC33+Consolidação!AF33+Consolidação!AI33+Consolidação!AL33,Consolidação!$AL$4,IF(F30+M30+T30+AA30&lt;=Consolidação!H33+Consolidação!K33+Consolidação!N33+Consolidação!Q33+Consolidação!T33+Consolidação!W33+Consolidação!Z33+Consolidação!AC33+Consolidação!AF33+Consolidação!AI33+Consolidação!AL33+Consolidação!AO33,Consolidação!$AO$4,IF(F30+M30+T30+AA30&lt;=Consolidação!H33+Consolidação!K33+Consolidação!N33+Consolidação!Q33+Consolidação!T33+Consolidação!W33+Consolidação!Z33+Consolidação!AC33+Consolidação!AF33+Consolidação!AI33+Consolidação!AL33+Consolidação!AO33+Consolidação!AR33,Consolidação!AR30,IF(F30+M30+T30+AA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+M30+T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+T30+AA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/>
      </c>
      <c r="AE30" s="318" t="str">
        <f t="shared" si="28"/>
        <v/>
      </c>
      <c r="AF30" s="312"/>
      <c r="AG30" s="270"/>
      <c r="AH30" s="314"/>
      <c r="AI30" s="315"/>
      <c r="AJ30" s="316"/>
      <c r="AK30" s="317" t="str">
        <f>IF(AH30=0,"",IF(F30+M30+T30+AA30+AH30&lt;=Consolidação!H33,Consolidação!$H$4,IF(F30+M30+T30+AA30+AH30&lt;=Consolidação!H33+Consolidação!K33,Consolidação!$K$4,IF(F30+M30+T30+AA30+AH30&lt;=Consolidação!H33+Consolidação!K33+Consolidação!N33,Consolidação!$N$4,IF(F30+M30+T30+AA30+AH30&lt;=Consolidação!H33+Consolidação!K33+Consolidação!N33+Consolidação!Q33,Consolidação!$Q$4,IF(F30+M30+T30+AA30+AH30&lt;=Consolidação!H33+Consolidação!K33+Consolidação!N33+Consolidação!Q33+Consolidação!T33,Consolidação!$T$4,IF(F30+M30+T30+AA30+AH30&lt;=Consolidação!H33+Consolidação!K33+Consolidação!N33+Consolidação!Q33+Consolidação!T33+Consolidação!W33,Consolidação!$W$4,IF(F30+M30+T30+AA30+AH30&lt;=Consolidação!H33+Consolidação!K33+Consolidação!N33+Consolidação!Q33+Consolidação!T33+Consolidação!W33+Consolidação!Z33,Consolidação!$Z$4,IF(F30+M30+T30+AA30+AH30&lt;=Consolidação!H33+Consolidação!K33+Consolidação!N33+Consolidação!Q33+Consolidação!T33+Consolidação!W33+Consolidação!Z33+Consolidação!AC33,Consolidação!$AC$4,IF(F30+M30+T30+AA30+AH30&lt;=Consolidação!H33+Consolidação!K33+Consolidação!N33+Consolidação!Q33+Consolidação!T33+Consolidação!W33+Consolidação!Z33+Consolidação!AC33+Consolidação!AF33,Consolidação!$AF$4,IF(F30+M30+T30+AA30+AH30&lt;=Consolidação!H33+Consolidação!K33+Consolidação!N33+Consolidação!Q33+Consolidação!T33+Consolidação!W33+Consolidação!Z33+Consolidação!AC33+Consolidação!AF33+Consolidação!AI33,Consolidação!$AI$4,IF(F30+M30+T30+AA30+AH30&lt;=Consolidação!H33+Consolidação!K33+Consolidação!N33+Consolidação!Q33+Consolidação!T33+Consolidação!W33+Consolidação!Z33+Consolidação!AC33+Consolidação!AF33+Consolidação!AI33+Consolidação!AL33,Consolidação!$AL$4,IF(F30+M30+T30+AA30+AH30&lt;=Consolidação!H33+Consolidação!K33+Consolidação!N33+Consolidação!Q33+Consolidação!T33+Consolidação!W33+Consolidação!Z33+Consolidação!AC33+Consolidação!AF33+Consolidação!AI33+Consolidação!AL33+Consolidação!AO33,Consolidação!$AO$4,IF(F30+M30+T30+AA30+AH30&lt;=Consolidação!H33+Consolidação!K33+Consolidação!N33+Consolidação!Q33+Consolidação!T33+Consolidação!W33+Consolidação!Z33+Consolidação!AC33+Consolidação!AF33+Consolidação!AI33+Consolidação!AL33+Consolidação!AO33+Consolidação!AR33,Consolidação!$AR$4,IF(F30+M30+T30+AA30+AH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+M30+T30+AA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+T30+AA30+AH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/>
      </c>
      <c r="AL30" s="318" t="str">
        <f t="shared" si="29"/>
        <v/>
      </c>
      <c r="AM30" s="312"/>
      <c r="AN30" s="270"/>
      <c r="AO30" s="314"/>
      <c r="AP30" s="315"/>
      <c r="AQ30" s="332"/>
      <c r="AR30" s="317" t="str">
        <f>IF(AO30=0,"",IF(F30+M30+T30+AA30+AH30+AO30&lt;=Consolidação!H33,Consolidação!$H$4,IF(F30+M30+T30+AA30+AH30+AO30&lt;=Consolidação!H33+Consolidação!K33,Consolidação!$K$4,IF(F30+M30+T30+AA30+AH30+AO30&lt;=Consolidação!H33+Consolidação!K33+Consolidação!N33,Consolidação!$N$4,IF(F30+M30+T30+AA30+AH30+AO30&lt;=Consolidação!H33+Consolidação!K33+Consolidação!N33+Consolidação!Q33,Consolidação!$Q$4,IF(F30+M30+T30+AA30+AH30+AO30&lt;=Consolidação!H33+Consolidação!K33+Consolidação!N33+Consolidação!Q33+Consolidação!T33,Consolidação!$T$4,IF(F30+M30+T30+AA30+AH30+AO30&lt;=Consolidação!H33+Consolidação!K33+Consolidação!N33+Consolidação!Q33+Consolidação!T33+Consolidação!W33,Consolidação!$W$4,IF(F30+M30+T30+AA30+AH30+AO30&lt;=Consolidação!H33+Consolidação!K33+Consolidação!N33+Consolidação!Q33+Consolidação!T33+Consolidação!W33+Consolidação!Z33,Consolidação!$Z$4,IF(F30+M30+T30+AA30+AH30+AO30&lt;=Consolidação!H33+Consolidação!K33+Consolidação!N33+Consolidação!Q33+Consolidação!T33+Consolidação!W33+Consolidação!Z33+Consolidação!AC33,Consolidação!$AC$4,IF(F30+M30+T30+AA30+AH30+AO30&lt;=Consolidação!H33+Consolidação!K33+Consolidação!N33+Consolidação!Q33+Consolidação!T33+Consolidação!W33+Consolidação!Z33+Consolidação!AC33+Consolidação!AF33,Consolidação!$AF$4,IF(F30+M30+T30+AA30+AH30+AO30&lt;=Consolidação!H33+Consolidação!K33+Consolidação!N33+Consolidação!Q33+Consolidação!T33+Consolidação!W33+Consolidação!Z33+Consolidação!AC33+Consolidação!AF33+Consolidação!AI33,Consolidação!$AI$4,IF(F30+M30+T30+AA30+AH30+AO30&lt;=Consolidação!H33+Consolidação!K33+Consolidação!N33+Consolidação!Q33+Consolidação!T33+Consolidação!W33+Consolidação!Z33+Consolidação!AC33+Consolidação!AF33+Consolidação!AI33+Consolidação!AL33,Consolidação!$AL$4,IF(F30+M30+T30+AA30+AH30+AO30&lt;=Consolidação!H33+Consolidação!K33+Consolidação!N33+Consolidação!Q33+Consolidação!T33+Consolidação!W33+Consolidação!Z33+Consolidação!AC33+Consolidação!AF33+Consolidação!AI33+Consolidação!AL33+Consolidação!AO33,Consolidação!$AO$4,IF(F30+M30+T30+AA30+AH30+AO30&lt;=Consolidação!H33+Consolidação!K33+Consolidação!N33+Consolidação!Q33+Consolidação!T33+Consolidação!W33+Consolidação!Z33+Consolidação!AC33+Consolidação!AF33+Consolidação!AI33+Consolidação!AL33+Consolidação!AO33+Consolidação!AR33,Consolidação!$AR$4,IF(F30+M30+T30+AA30+AH30+AO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+M30+T30+AA30+AH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+T30+AA30+AH30+AO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/>
      </c>
      <c r="AS30" s="318" t="str">
        <f t="shared" si="30"/>
        <v/>
      </c>
      <c r="AT30" s="312"/>
      <c r="AU30" s="270"/>
      <c r="AV30" s="314"/>
      <c r="AW30" s="315"/>
      <c r="AX30" s="332"/>
      <c r="AY30" s="317" t="str">
        <f>IF(AV30=0,"",IF(F30+M30+T30+AA30+AH30+AO30+AV30&lt;=Consolidação!H33,Consolidação!$H$4,IF(F30+M30+T30+AA30+AH30+AO30+AV30&lt;=Consolidação!H33+Consolidação!K33,Consolidação!$K$4,IF(F30+M30+T30+AA30+AH30+AO30+AV30&lt;=Consolidação!H33+Consolidação!K33+Consolidação!N33,Consolidação!$N$4,IF(F30+M30+T30+AA30+AH30+AO30+AV30&lt;=Consolidação!H33+Consolidação!K33+Consolidação!N33+Consolidação!Q33,Consolidação!$Q$4,IF(F30+M30+T30+AA30+AH30+AO30+AV30&lt;=Consolidação!H33+Consolidação!K33+Consolidação!N33+Consolidação!Q33+Consolidação!T33,Consolidação!$T$4,IF(F30+M30+T30+AA30+AH30+AO30+AV30&lt;=Consolidação!H33+Consolidação!K33+Consolidação!N33+Consolidação!Q33+Consolidação!T33+Consolidação!W33,Consolidação!$W$4,IF(F30+M30+T30+AA30+AH30+AO30+AV30&lt;=Consolidação!H33+Consolidação!K33+Consolidação!N33+Consolidação!Q33+Consolidação!T33+Consolidação!W33+Consolidação!Z33,Consolidação!$Z$4,IF(F30+M30+T30+AA30+AH30+AO30+AV30&lt;=Consolidação!H33+Consolidação!K33+Consolidação!N33+Consolidação!Q33+Consolidação!T33+Consolidação!W33+Consolidação!Z33+Consolidação!AC33,Consolidação!$AC$4,IF(F30+M30+T30+AA30+AH30+AO30+AV30&lt;=Consolidação!H33+Consolidação!K33+Consolidação!N33+Consolidação!Q33+Consolidação!T33+Consolidação!W33+Consolidação!Z33+Consolidação!AC33+Consolidação!AF33,Consolidação!$AF$4,IF(F30+M30+T30+AA30+AH30+AO30+AV30&lt;=Consolidação!H33+Consolidação!K33+Consolidação!N33+Consolidação!Q33+Consolidação!T33+Consolidação!W33+Consolidação!Z33+Consolidação!AC33+Consolidação!AF33+Consolidação!AI33,Consolidação!$AI$4,IF(F30+M30+T30+AA30+AH30+AO30+AV30&lt;=Consolidação!H33+Consolidação!K33+Consolidação!N33+Consolidação!Q33+Consolidação!T33+Consolidação!W33+Consolidação!Z33+Consolidação!AC33+Consolidação!AF33+Consolidação!AI33+Consolidação!AL33,Consolidação!$AL$4,IF(F30+M30+T30+AA30+AH30+AO30+AV30&lt;=Consolidação!H33+Consolidação!K33+Consolidação!N33+Consolidação!Q33+Consolidação!T33+Consolidação!W33+Consolidação!Z33+Consolidação!AC33+Consolidação!AF33+Consolidação!AI33+Consolidação!AL33+Consolidação!AO33,Consolidação!$AO$4,IF(F30+M30+T30+AA30+AH30+AO30+AV30&lt;=Consolidação!H33+Consolidação!K33+Consolidação!N33+Consolidação!Q33+Consolidação!T33+Consolidação!W33+Consolidação!Z33+Consolidação!AC33+Consolidação!AF33+Consolidação!AI33+Consolidação!AL33+Consolidação!AO33+Consolidação!AR33,Consolidação!$AR$4,IF(F30+M30+T30+AA30+AH30+AO30+AV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+M30+T30+AA30+AH30+AO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+T30+AA30+AH30+AO30+AV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/>
      </c>
      <c r="AZ30" s="318" t="str">
        <f t="shared" si="31"/>
        <v/>
      </c>
      <c r="BA30" s="312"/>
      <c r="BB30" s="270"/>
      <c r="BC30" s="314"/>
      <c r="BD30" s="315"/>
      <c r="BE30" s="332"/>
      <c r="BF30" s="317" t="str">
        <f>IF(BC30=0,"",IF(F30+M30+T30+AA30+AH30+AO30+AV30+BC30&lt;=Consolidação!H33,Consolidação!$H$4,IF(F30+M30+T30+AA30+AH30+AO30+AV30+BC30&lt;=Consolidação!H33+Consolidação!K33,Consolidação!$K$4,IF(F30+M30+T30+AA30+AH30+AO30+AV30+BC30&lt;=Consolidação!H33+Consolidação!K33+Consolidação!N33,Consolidação!$N$4,IF(F30+M30+T30+AA30+AH30+AO30+AV30+BC30&lt;=Consolidação!H33+Consolidação!K33+Consolidação!N33+Consolidação!Q33,Consolidação!$Q$4,IF(F30+M30+T30+AA30+AH30+AO30+AV30+BC30&lt;=Consolidação!H33+Consolidação!K33+Consolidação!N33+Consolidação!Q33+Consolidação!T33,Consolidação!$T$4,IF(F30+M30+T30+AA30+AH30+AO30+AV30+BC30&lt;=Consolidação!H33+Consolidação!K33+Consolidação!N33+Consolidação!Q33+Consolidação!T33+Consolidação!W33,Consolidação!$W$4,IF(F30+M30+T30+AA30+AH30+AO30+AV30+BC30&lt;=Consolidação!H33+Consolidação!K33+Consolidação!N33+Consolidação!Q33+Consolidação!T33+Consolidação!W33+Consolidação!Z33,Consolidação!$Z$4,IF(F30+M30+T30+AA30+AH30+AO30+AV30+BC30&lt;=Consolidação!H33+Consolidação!K33+Consolidação!N33+Consolidação!Q33+Consolidação!T33+Consolidação!W33+Consolidação!Z33+Consolidação!AC33,Consolidação!$AC$4,IF(F30+M30+T30+AA30+AH30+AO30+AV30+BC30&lt;=Consolidação!H33+Consolidação!K33+Consolidação!N33+Consolidação!Q33+Consolidação!T33+Consolidação!W33+Consolidação!Z33+Consolidação!AC33+Consolidação!AF33,Consolidação!$AF$4,IF(F30+M30+T30+AA30+AH30+AO30+AV30+BC30&lt;=Consolidação!H33+Consolidação!K33+Consolidação!N33+Consolidação!Q33+Consolidação!T33+Consolidação!W33+Consolidação!Z33+Consolidação!AC33+Consolidação!AF33+Consolidação!AI33,Consolidação!$AI$4,IF(F30+M30+T30+AA30+AH30+AO30+AV30+BC30&lt;=Consolidação!H33+Consolidação!K33+Consolidação!N33+Consolidação!Q33+Consolidação!T33+Consolidação!W33+Consolidação!Z33+Consolidação!AC33+Consolidação!AF33+Consolidação!AI33+Consolidação!AL33,Consolidação!$AL$4,IF(F30+M30+T30+AA30+AH30+AO30+AV30+BC30&lt;=Consolidação!H33+Consolidação!K33+Consolidação!N33+Consolidação!Q33+Consolidação!T33+Consolidação!W33+Consolidação!Z33+Consolidação!AC33+Consolidação!AF33+Consolidação!AI33+Consolidação!AL33+Consolidação!AO33,Consolidação!$AO$4,IF(F30+M30+T30+AA30+AH30+AO30+AV30+BC30&lt;=Consolidação!H33+Consolidação!K33+Consolidação!N33+Consolidação!Q33+Consolidação!T33+Consolidação!W33+Consolidação!Z33+Consolidação!AC33+Consolidação!AF33+Consolidação!AI33+Consolidação!AL33+Consolidação!AO33+Consolidação!AR33,Consolidação!$AR$4,IF(F30+M30+T30+AA30+AH30+AO30+AV30+BC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+M30+T30+AA30+AH30+AO30+AV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+T30+AA30+AH30+AO30+AV30+BC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/>
      </c>
      <c r="BG30" s="318" t="str">
        <f t="shared" si="32"/>
        <v/>
      </c>
      <c r="BH30" s="312"/>
      <c r="BI30" s="270"/>
      <c r="BJ30" s="314"/>
      <c r="BK30" s="315"/>
      <c r="BL30" s="332"/>
      <c r="BM30" s="317" t="str">
        <f>IF(BJ30=0,"",IF(F30+M30+T30+AA30+AH30+AO30+AV30+BC30+BJ30&lt;=Consolidação!H33,Consolidação!$H$4,IF(F30+M30+T30+AA30+AH30+AO30+AV30+BC30+BJ30&lt;=Consolidação!H33+Consolidação!K33,Consolidação!$K$4,IF(F30+M30+T30+AA30+AH30+AO30+AV30+BC30+BJ30&lt;=Consolidação!H33+Consolidação!K33+Consolidação!N33,Consolidação!$N$4,IF(F30+M30+T30+AA30+AH30+AO30+AV30+BC30+BJ30&lt;=Consolidação!H33+Consolidação!K33+Consolidação!N33+Consolidação!Q33,Consolidação!$Q$4,IF(F30+M30+T30+AA30+AH30+AO30+AV30+BC30+BJ30&lt;=Consolidação!H33+Consolidação!K33+Consolidação!N33+Consolidação!Q33+Consolidação!T33,Consolidação!$T$4,IF(F30+M30+T30+AA30+AH30+AO30+AV30+BC30+BJ30&lt;=Consolidação!H33+Consolidação!K33+Consolidação!N33+Consolidação!Q33+Consolidação!T33+Consolidação!W33,Consolidação!$W$4,IF(F30+M30+T30+AA30+AH30+AO30+AV30+BC30+BJ30&lt;=Consolidação!H33+Consolidação!K33+Consolidação!N33+Consolidação!Q33+Consolidação!T33+Consolidação!W33+Consolidação!Z33,Consolidação!$Z$4,IF(F30+M30+T30+AA30+AH30+AO30+AV30+BC30+BJ30&lt;=Consolidação!H33+Consolidação!K33+Consolidação!N33+Consolidação!Q33+Consolidação!T33+Consolidação!W33+Consolidação!Z33+Consolidação!AC33,Consolidação!$AC$4,IF(F30+M30+T30+AA30+AH30+AO30+AV30+BC30+BJ30&lt;=Consolidação!H33+Consolidação!K33+Consolidação!N33+Consolidação!Q33+Consolidação!T33+Consolidação!W33+Consolidação!Z33+Consolidação!AC33+Consolidação!AF33,Consolidação!$AF$4,IF(F30+M30+T30+AA30+AH30+AO30+AV30+BC30+BJ30&lt;=Consolidação!H33+Consolidação!K33+Consolidação!N33+Consolidação!Q33+Consolidação!T33+Consolidação!W33+Consolidação!Z33+Consolidação!AC33+Consolidação!AF33+Consolidação!AI33,Consolidação!$AI$4,IF(F30+M30+T30+AA30+AH30+AO30+AV30+BC30+BJ30&lt;=Consolidação!H33+Consolidação!K33+Consolidação!N33+Consolidação!Q33+Consolidação!T33+Consolidação!W33+Consolidação!Z33+Consolidação!AC33+Consolidação!AF33+Consolidação!AI33+Consolidação!AL33,Consolidação!$AL$4,IF(F30+M30+T30+AA30+AH30+AO30+AV30+BC30+BJ30&lt;=Consolidação!H33+Consolidação!K33+Consolidação!N33+Consolidação!Q33+Consolidação!T33+Consolidação!W33+Consolidação!Z33+Consolidação!AC33+Consolidação!AF33+Consolidação!AI33+Consolidação!AL33+Consolidação!AO33,Consolidação!$AO$4,IF(F30+M30+T30+AA30+AH30+AO30+AV30+BC30+BJ30&lt;=Consolidação!H33+Consolidação!K33+Consolidação!N33+Consolidação!Q33+Consolidação!T33+Consolidação!W33+Consolidação!Z33+Consolidação!AC33+Consolidação!AF33+Consolidação!AI33+Consolidação!AL33+Consolidação!AO33+Consolidação!AR33,Consolidação!$AR$4,IF(F30+M30+T30+AA30+AH30+AO30+AV30+BC30+BJ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+M30+T30+AA30+AH30+AO30+AV30+BC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+T30+AA30+AH30+AO30+AV30+BC30+BJ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/>
      </c>
      <c r="BN30" s="318" t="str">
        <f t="shared" si="33"/>
        <v/>
      </c>
      <c r="BO30" s="312"/>
      <c r="BP30" s="270"/>
      <c r="BQ30" s="314"/>
      <c r="BR30" s="315"/>
      <c r="BS30" s="332"/>
      <c r="BT30" s="317" t="str">
        <f>IF(BQ30=0,"",IF(F30+M30+T30+AA30+AH30+AO30+AV30+BC30+BJ30+BQ30&lt;=Consolidação!H33,Consolidação!$H$4,IF(F30+M30+T30+AA30+AH30+AO30+AV30+BC30+BJ30+BQ30&lt;=Consolidação!H33+Consolidação!K33,Consolidação!$K$4,IF(F30+M30+T30+AA30+AH30+AO30+AV30+BC30+BJ30+BQ30&lt;=Consolidação!H33+Consolidação!K33+Consolidação!N33,Consolidação!$N$4,IF(F30+M30+T30+AA30+AH30+AO30+AV30+BC30+BJ30+BQ30&lt;=Consolidação!H33+Consolidação!K33+Consolidação!N33+Consolidação!Q33,Consolidação!$Q$4,IF(F30+M30+T30+AA30+AH30+AO30+AV30+BC30+BJ30+BQ30&lt;=Consolidação!H33+Consolidação!K33+Consolidação!N33+Consolidação!Q33+Consolidação!T33,Consolidação!$T$4,IF(F30+M30+T30+AA30+AH30+AO30+AV30+BC30+BJ30+BQ30&lt;=Consolidação!H33+Consolidação!K33+Consolidação!N33+Consolidação!Q33+Consolidação!T33+Consolidação!W33,Consolidação!$W$4,IF(F30+M30+T30+AA30+AH30+AO30+AV30+BC30+BJ30+BQ30&lt;=Consolidação!H33+Consolidação!K33+Consolidação!N33+Consolidação!Q33+Consolidação!T33+Consolidação!W33+Consolidação!Z33,Consolidação!$Z$4,IF(F30+M30+T30+AA30+AH30+AO30+AV30+BC30+BJ30+BQ30&lt;=Consolidação!H33+Consolidação!K33+Consolidação!N33+Consolidação!Q33+Consolidação!T33+Consolidação!W33+Consolidação!Z33+Consolidação!AC33,Consolidação!$AC$4,IF(F30+M30+T30+AA30+AH30+AO30+AV30+BC30+BJ30+BQ30&lt;=Consolidação!H33+Consolidação!K33+Consolidação!N33+Consolidação!Q33+Consolidação!T33+Consolidação!W33+Consolidação!Z33+Consolidação!AC33+Consolidação!AF33,Consolidação!$AF$4,IF(F30+M30+T30+AA30+AH30+AO30+AV30+BC30+BJ30+BQ30&lt;=Consolidação!H33+Consolidação!K33+Consolidação!N33+Consolidação!Q33+Consolidação!T33+Consolidação!W33+Consolidação!Z33+Consolidação!AC33+Consolidação!AF33+Consolidação!AI33,Consolidação!$AI$4,IF(F30+M30+T30+AA30+AH30+AO30+AV30+BC30+BJ30+BQ30&lt;=Consolidação!H33+Consolidação!K33+Consolidação!N33+Consolidação!Q33+Consolidação!T33+Consolidação!W33+Consolidação!Z33+Consolidação!AC33+Consolidação!AF33+Consolidação!AI33+Consolidação!AL33,Consolidação!$AL$4,IF(F30+M30+T30+AA30+AH30+AO30+AV30+BC30+BJ30+BQ30&lt;=Consolidação!H33+Consolidação!K33+Consolidação!N33+Consolidação!Q33+Consolidação!T33+Consolidação!W33+Consolidação!Z33+Consolidação!AC33+Consolidação!AF33+Consolidação!AI33+Consolidação!AL33+Consolidação!AO33,Consolidação!$AO$4,IF(F30+M30+T30+AA30+AH30+AO30+AV30+BC30+BJ30+BQ30&lt;=Consolidação!H33+Consolidação!K33+Consolidação!N33+Consolidação!Q33+Consolidação!T33+Consolidação!W33+Consolidação!Z33+Consolidação!AC33+Consolidação!AF33+Consolidação!AI33+Consolidação!AL33+Consolidação!AO33+Consolidação!AR33,Consolidação!$AR$4,IF(F30+M30+T30+AA30+AH30+AO30+AV30+BC30+BJ30+BQ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+M30+T30+AA30+AH30+AO30+AV30+BC30+BJ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+T30+AA30+AH30+AO30+AV30+BC30+BJ30+BQ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/>
      </c>
      <c r="BU30" s="318" t="str">
        <f t="shared" si="34"/>
        <v/>
      </c>
      <c r="BV30" s="312"/>
      <c r="BW30" s="270"/>
      <c r="BX30" s="314"/>
      <c r="BY30" s="315"/>
      <c r="BZ30" s="332"/>
      <c r="CA30" s="317" t="str">
        <f>IF(BX30=0,"",IF(F30+M30+T30+AA30+AH30+AO30+AV30+BC30+BJ30+BQ30+BX30&lt;=Consolidação!H33,Consolidação!$H$4,IF(F30+M30+T30+AA30+AH30+AO30+AV30+BC30+BJ30+BQ30+BX30&lt;=Consolidação!H33+Consolidação!K33,Consolidação!$K$4,IF(F30+M30+T30+AA30+AH30+AO30+AV30+BC30+BJ30+BQ30+BX30&lt;=Consolidação!H33+Consolidação!K33+Consolidação!N33,Consolidação!$N$4,IF(F30+M30+T30+AA30+AH30+AO30+AV30+BC30+BJ30+BQ30+BX30&lt;=Consolidação!H33+Consolidação!K33+Consolidação!N33+Consolidação!Q33,Consolidação!$Q$4,IF(F30+M30+T30+AA30+AH30+AO30+AV30+BC30+BJ30+BQ30+BX30&lt;=Consolidação!H33+Consolidação!K33+Consolidação!N33+Consolidação!Q33+Consolidação!T33,Consolidação!$T$4,IF(F30+M30+T30+AA30+AH30+AO30+AV30+BC30+BJ30+BQ30+BX30&lt;=Consolidação!H33+Consolidação!K33+Consolidação!N33+Consolidação!Q33+Consolidação!T33+Consolidação!W33,Consolidação!$W$4,IF(F30+M30+T30+AA30+AH30+AO30+AV30+BC30+BJ30+BQ30+BX30&lt;=Consolidação!H33+Consolidação!K33+Consolidação!N33+Consolidação!Q33+Consolidação!T33+Consolidação!W33+Consolidação!Z33,Consolidação!$Z$4,IF(F30+M30+T30+AA30+AH30+AO30+AV30+BC30+BJ30+BQ30+BX30&lt;=Consolidação!H33+Consolidação!K33+Consolidação!N33+Consolidação!Q33+Consolidação!T33+Consolidação!W33+Consolidação!Z33+Consolidação!AC33,Consolidação!$AC$4,IF(F30+M30+T30+AA30+AH30+AO30+AV30+BC30+BJ30+BQ30+BX30&lt;=Consolidação!H33+Consolidação!K33+Consolidação!N33+Consolidação!Q33+Consolidação!T33+Consolidação!W33+Consolidação!Z33+Consolidação!AC33+Consolidação!AF33,Consolidação!$AF$4,IF(F30+M30+T30+AA30+AH30+AO30+AV30+BC30+BJ30+BQ30+BX30&lt;=Consolidação!H33+Consolidação!K33+Consolidação!N33+Consolidação!Q33+Consolidação!T33+Consolidação!W33+Consolidação!Z33+Consolidação!AC33+Consolidação!AF33+Consolidação!AI33,Consolidação!$AI$4,IF(F30+M30+T30+AA30+AH30+AO30+AV30+BC30+BJ30+BQ30+BX30&lt;=Consolidação!H33+Consolidação!K33+Consolidação!N33+Consolidação!Q33+Consolidação!T33+Consolidação!W33+Consolidação!Z33+Consolidação!AC33+Consolidação!AF33+Consolidação!AI33+Consolidação!AL33,Consolidação!$AL$4,IF(F30+M30+T30+AA30+AH30+AO30+AV30+BC30+BJ30+BQ30+BX30&lt;=Consolidação!H33+Consolidação!K33+Consolidação!N33+Consolidação!Q33+Consolidação!T33+Consolidação!W33+Consolidação!Z33+Consolidação!AC33+Consolidação!AF33+Consolidação!AI33+Consolidação!AL33+Consolidação!AO33,Consolidação!$AO$4,IF(F30+M30+T30+AA30+AH30+AO30+AV30+BC30+BJ30+BQ30+BX30&lt;=Consolidação!H33+Consolidação!K33+Consolidação!N33+Consolidação!Q33+Consolidação!T33+Consolidação!W33+Consolidação!Z33+Consolidação!AC33+Consolidação!AF33+Consolidação!AI33+Consolidação!AL33+Consolidação!AO33+Consolidação!AR33,Consolidação!$AR$4,IF(F30+M30+T30+AA30+AH30+AO30+AV30+BC30+BJ30+BQ30+BX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+M30+T30+AA30+AH30+AO30+AV30+BC30+BJ30+BQ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+T30+AA30+AH30+AO30+AV30+BC30+BJ30+BQ30+BX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/>
      </c>
      <c r="CB30" s="318" t="str">
        <f t="shared" si="35"/>
        <v/>
      </c>
      <c r="CC30" s="312"/>
      <c r="CD30" s="270"/>
      <c r="CE30" s="314"/>
      <c r="CF30" s="315"/>
      <c r="CG30" s="332"/>
      <c r="CH30" s="317" t="str">
        <f>IF(CE30=0,"",IF(F30+M30+T30+AA30+AH30+AO30+AV30+BC30+BJ30+BQ30+BX30+CE30&lt;=Consolidação!H33,Consolidação!$H$4,IF(F30+M30+T30+AA30+AH30+AO30+AV30+BC30+BJ30+BQ30+BX30+CE30&lt;=Consolidação!H33+Consolidação!K33,Consolidação!$K$4,IF(F30+M30+T30+AA30+AH30+AO30+AV30+BC30+BJ30+BQ30+BX30+CE30&lt;=Consolidação!H33+Consolidação!K33+Consolidação!N33,Consolidação!$N$4,IF(F30+M30+T30+AA30+AH30+AO30+AV30+BC30+BJ30+BQ30+BX30+CE30&lt;=Consolidação!H33+Consolidação!K33+Consolidação!N33+Consolidação!Q33,Consolidação!$Q$4,IF(F30+M30+T30+AA30+AH30+AO30+AV30+BC30+BJ30+BQ30+BX30+CE30&lt;=Consolidação!H33+Consolidação!K33+Consolidação!N33+Consolidação!Q33+Consolidação!T33,Consolidação!$T$4,IF(F30+M30+T30+AA30+AH30+AO30+AV30+BC30+BJ30+BQ30+BX30+CE30&lt;=Consolidação!H33+Consolidação!K33+Consolidação!N33+Consolidação!Q33+Consolidação!T33+Consolidação!W33,Consolidação!$W$4,IF(F30+M30+T30+AA30+AH30+AO30+AV30+BC30+BJ30+BQ30+BX30+CE30&lt;=Consolidação!H33+Consolidação!K33+Consolidação!N33+Consolidação!Q33+Consolidação!T33+Consolidação!W33+Consolidação!Z33,Consolidação!$Z$4,IF(F30+M30+T30+AA30+AH30+AO30+AV30+BC30+BJ30+BQ30+BX30+CE30&lt;=Consolidação!H33+Consolidação!K33+Consolidação!N33+Consolidação!Q33+Consolidação!T33+Consolidação!W33+Consolidação!Z33+Consolidação!AC33,Consolidação!$AC$4,IF(F30+M30+T30+AA30+AH30+AO30+AV30+BC30+BJ30+BQ30+BX30+CE30&lt;=Consolidação!H33+Consolidação!K33+Consolidação!N33+Consolidação!Q33+Consolidação!T33+Consolidação!W33+Consolidação!Z33+Consolidação!AC33+Consolidação!AF33,Consolidação!$AF$4,IF(F30+M30+T30+AA30+AH30+AO30+AV30+BC30+BJ30+BQ30+BX30+CE30&lt;=Consolidação!H33+Consolidação!K33+Consolidação!N33+Consolidação!Q33+Consolidação!T33+Consolidação!W33+Consolidação!Z33+Consolidação!AC33+Consolidação!AF33+Consolidação!AI33,Consolidação!$AI$4,IF(F30+M30+T30+AA30+AH30+AO30+AV30+BC30+BJ30+BQ30+BX30+CE30&lt;=Consolidação!H33+Consolidação!K33+Consolidação!N33+Consolidação!Q33+Consolidação!T33+Consolidação!W33+Consolidação!Z33+Consolidação!AC33+Consolidação!AF33+Consolidação!AI33+Consolidação!AL33,Consolidação!$AL$4,IF(F30+M30+T30+AA30+AH30+AO30+AV30+BC30+BJ30+BQ30+BX30+CE30&lt;=Consolidação!H33+Consolidação!K33+Consolidação!N33+Consolidação!Q33+Consolidação!T33+Consolidação!W33+Consolidação!Z33+Consolidação!AC33+Consolidação!AF33+Consolidação!AI33+Consolidação!AL33+Consolidação!AO33,Consolidação!$AO$4,IF(F30+M30+T30+AA30+AH30+AO30+AV30+BC30+BJ30+BQ30+BX30+CE30&lt;=Consolidação!H33+Consolidação!K33+Consolidação!N33+Consolidação!Q33+Consolidação!T33+Consolidação!W33+Consolidação!Z33+Consolidação!AC33+Consolidação!AF33+Consolidação!AI33+Consolidação!AL33+Consolidação!AO33+Consolidação!AR33,Consolidação!$AR$4,IF(F30+M30+T30+AA30+AH30+AO30+AV30+BC30+BJ30+BQ30+BX30+CE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+M30+T30+AA30+AH30+AO30+AV30+BC30+BJ30+BQ30+BX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+T30+AA30+AH30+AO30+AV30+BC30+BJ30+BQ30+BX30+CE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/>
      </c>
      <c r="CI30" s="318" t="str">
        <f t="shared" si="36"/>
        <v/>
      </c>
      <c r="CJ30" s="312"/>
      <c r="CK30" s="270"/>
      <c r="CL30" s="314"/>
      <c r="CM30" s="315"/>
      <c r="CN30" s="332"/>
      <c r="CO30" s="317" t="str">
        <f>IF(CL30=0,"",IF(F30+M30+T30+AA30+AH30+AO30+AV30+BC30+BJ30+BQ30+BX30+CE30+CL30&lt;=Consolidação!H33,Consolidação!$H$4,IF(F30+M30+T30+AA30+AH30+AO30+AV30+BC30+BJ30+BQ30+BX30+CE30+CL30&lt;=Consolidação!H33+Consolidação!K33,Consolidação!$K$4,IF(F30+M30+T30+AA30+AH30+AO30+AV30+BC30+BJ30+BQ30+BX30+CE30+CL30&lt;=Consolidação!H33+Consolidação!K33+Consolidação!N33,Consolidação!$N$4,IF(F30+M30+T30+AA30+AH30+AO30+AV30+BC30+BJ30+BQ30+BX30+CE30+CL30&lt;=Consolidação!H33+Consolidação!K33+Consolidação!N33+Consolidação!Q33,Consolidação!$Q$4,IF(F30+M30+T30+AA30+AH30+AO30+AV30+BC30+BJ30+BQ30+BX30+CE30+CL30&lt;=Consolidação!H33+Consolidação!K33+Consolidação!N33+Consolidação!Q33+Consolidação!T33,Consolidação!$T$4,IF(F30+M30+T30+AA30+AH30+AO30+AV30+BC30+BJ30+BQ30+BX30+CE30+CL30&lt;=Consolidação!H33+Consolidação!K33+Consolidação!N33+Consolidação!Q33+Consolidação!T33+Consolidação!W33,Consolidação!$W$4,IF(F30+M30+T30+AA30+AH30+AO30+AV30+BC30+BJ30+BQ30+BX30+CE30+CL30&lt;=Consolidação!H33+Consolidação!K33+Consolidação!N33+Consolidação!Q33+Consolidação!T33+Consolidação!W33+Consolidação!Z33,Consolidação!$Z$4,IF(F30+M30+T30+AA30+AH30+AO30+AV30+BC30+BJ30+BQ30+BX30+CE30+CL30&lt;=Consolidação!H33+Consolidação!K33+Consolidação!N33+Consolidação!Q33+Consolidação!T33+Consolidação!W33+Consolidação!Z33+Consolidação!AC33,Consolidação!$AC$4,IF(F30+M30+T30+AA30+AH30+AO30+AV30+BC30+BJ30+BQ30+BX30+CE30+CL30&lt;=Consolidação!H33+Consolidação!K33+Consolidação!N33+Consolidação!Q33+Consolidação!T33+Consolidação!W33+Consolidação!Z33+Consolidação!AC33+Consolidação!AF33,Consolidação!$AF$4,IF(F30+M30+T30+AA30+AH30+AO30+AV30+BC30+BJ30+BQ30+BX30+CE30+CL30&lt;=Consolidação!H33+Consolidação!K33+Consolidação!N33+Consolidação!Q33+Consolidação!T33+Consolidação!W33+Consolidação!Z33+Consolidação!AC33+Consolidação!AF33+Consolidação!AI33,Consolidação!$AI$4,IF(F30+M30+T30+AA30+AH30+AO30+AV30+BC30+BJ30+BQ30+BX30+CE30+CL30&lt;=Consolidação!H33+Consolidação!K33+Consolidação!N33+Consolidação!Q33+Consolidação!T33+Consolidação!W33+Consolidação!Z33+Consolidação!AC33+Consolidação!AF33+Consolidação!AI33+Consolidação!AL33,Consolidação!$AL$4,IF(F30+M30+T30+AA30+AH30+AO30+AV30+BC30+BJ30+BQ30+BX30+CE30+CL30&lt;=Consolidação!H33+Consolidação!K33+Consolidação!N33+Consolidação!Q33+Consolidação!T33+Consolidação!W33+Consolidação!Z33+Consolidação!AC33+Consolidação!AF33+Consolidação!AI33+Consolidação!AL33+Consolidação!AO33,Consolidação!$AO$4,IF(F30+M30+T30+AA30+AH30+AO30+AV30+BC30+BJ30+BQ30+BX30+CE30+CL30&lt;=Consolidação!H33+Consolidação!K33+Consolidação!N33+Consolidação!Q33+Consolidação!T33+Consolidação!W33+Consolidação!Z33+Consolidação!AC33+Consolidação!AF33+Consolidação!AI33+Consolidação!AL33+Consolidação!AO33+Consolidação!AR33,Consolidação!$AR$4,IF(F30+M30+T30+AA30+AH30+AO30+AV30+BC30+BJ30+BQ30+BX30+CE30+CL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+M30+T30+AA30+AH30+AO30+AV30+BC30+BJ30+BQ30+BX30+CE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+T30+AA30+AH30+AO30+AV30+BC30+BJ30+BQ30+BX30+CE30+CL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/>
      </c>
      <c r="CP30" s="318" t="str">
        <f t="shared" si="37"/>
        <v/>
      </c>
      <c r="CQ30" s="312"/>
      <c r="CR30" s="270"/>
      <c r="CS30" s="314"/>
      <c r="CT30" s="315"/>
      <c r="CU30" s="332"/>
      <c r="CV30" s="317" t="str">
        <f>IF(CS30=0,"",IF(F30+M30+T30+AA30+AH30+AO30+AV30+BC30+BJ30+BQ30+BX30+CE30+CL30+CS30&lt;=Consolidação!H33,Consolidação!$H$4,IF(F30+M30+T30+AA30+AH30+AO30+AV30+BC30+BJ30+BQ30+BX30+CE30+CL30+CS30&lt;=Consolidação!H33+Consolidação!K33,Consolidação!$K$4,IF(F30+M30+T30+AA30+AH30+AO30+AV30+BC30+BJ30+BQ30+BX30+CE30+CL30+CS30&lt;=Consolidação!H33+Consolidação!K33+Consolidação!N33,Consolidação!$N$4,IF(F30+M30+T30+AA30+AH30+AO30+AV30+BC30+BJ30+BQ30+BX30+CE30+CL30+CS30&lt;=Consolidação!H33+Consolidação!K33+Consolidação!N33+Consolidação!Q33,Consolidação!$Q$4,IF(F30+M30+T30+AA30+AH30+AO30+AV30+BC30+BJ30+BQ30+BX30+CE30+CL30+CS30&lt;=Consolidação!H33+Consolidação!K33+Consolidação!N33+Consolidação!Q33+Consolidação!T33,Consolidação!$T$4,IF(F30+M30+T30+AA30+AH30+AO30+AV30+BC30+BJ30+BQ30+BX30+CE30+CL30+CS30&lt;=Consolidação!H33+Consolidação!K33+Consolidação!N33+Consolidação!Q33+Consolidação!T33+Consolidação!W33,Consolidação!$W$4,IF(F30+M30+T30+AA30+AH30+AO30+AV30+BC30+BJ30+BQ30+BX30+CE30+CL30+CS30&lt;=Consolidação!H33+Consolidação!K33+Consolidação!N33+Consolidação!Q33+Consolidação!T33+Consolidação!W33+Consolidação!Z33,Consolidação!$Z$4,IF(F30+M30+T30+AA30+AH30+AO30+AV30+BC30+BJ30+BQ30+BX30+CE30+CL30+CS30&lt;=Consolidação!H33+Consolidação!K33+Consolidação!N33+Consolidação!Q33+Consolidação!T33+Consolidação!W33+Consolidação!Z33+Consolidação!AC33,Consolidação!$AC$4,IF(F30+M30+T30+AA30+AH30+AO30+AV30+BC30+BJ30+BQ30+BX30+CE30+CL30+CS30&lt;=Consolidação!H33+Consolidação!K33+Consolidação!N33+Consolidação!Q33+Consolidação!T33+Consolidação!W33+Consolidação!Z33+Consolidação!AC33+Consolidação!AF33,Consolidação!$AF$4,IF(F30+M30+T30+AA30+AH30+AO30+AV30+BC30+BJ30+BQ30+BX30+CE30+CL30+CS30&lt;=Consolidação!H33+Consolidação!K33+Consolidação!N33+Consolidação!Q33+Consolidação!T33+Consolidação!W33+Consolidação!Z33+Consolidação!AC33+Consolidação!AF33+Consolidação!AI33,Consolidação!$AI$4,IF(F30+M30+T30+AA30+AH30+AO30+AV30+BC30+BJ30+BQ30+BX30+CE30+CL30+CS30&lt;=Consolidação!H33+Consolidação!K33+Consolidação!N33+Consolidação!Q33+Consolidação!T33+Consolidação!W33+Consolidação!Z33+Consolidação!AC33+Consolidação!AF33+Consolidação!AI33+Consolidação!AL33,Consolidação!$AL$4,IF(F30+M30+T30+AA30+AH30+AO30+AV30+BC30+BJ30+BQ30+BX30+CE30+CL30+CS30&lt;=Consolidação!H33+Consolidação!K33+Consolidação!N33+Consolidação!Q33+Consolidação!T33+Consolidação!W33+Consolidação!Z33+Consolidação!AC33+Consolidação!AF33+Consolidação!AI33+Consolidação!AL33+Consolidação!AO33,Consolidação!$AO$4,IF(F30+M30+T30+AA30+AH30+AO30+AV30+BC30+BJ30+BQ30+BX30+CE30+CL30+CS30&lt;=Consolidação!H33+Consolidação!K33+Consolidação!N33+Consolidação!Q33+Consolidação!T33+Consolidação!W33+Consolidação!Z33+Consolidação!AC33+Consolidação!AF33+Consolidação!AI33+Consolidação!AL33+Consolidação!AO33+Consolidação!AR33,Consolidação!$AR$4,IF(F30+M30+T30+AA30+AH30+AO30+AV30+BC30+BJ30+BQ30+BX30+CE30+CL30+CS30&lt;=Consolidação!H33+Consolidação!K33+Consolidação!N33+Consolidação!Q33+Consolidação!T33+Consolidação!W33+Consolidação!Z33+Consolidação!AC33+Consolidação!AF33+Consolidação!AI33+Consolidação!AL33+Consolidação!AO33+Consolidação!AR33+Consolidação!AU33,Consolidação!$AU$4,IF(AND((Consolidação!H33+Consolidação!K33+Consolidação!N33+Consolidação!Q33+Consolidação!T33+Consolidação!W33+Consolidação!Z33+Consolidação!AC33+Consolidação!AF33+Consolidação!AI33+Consolidação!AL33+Consolidação!AO33+Consolidação!AR33+Consolidação!AU33)&gt;0,F30+M30+T30+AA30+AH30+AO30+AV30+BC30+BJ30+BQ30+BX30+CE30+CL30&lt;Consolidação!H33+Consolidação!K33+Consolidação!N33+Consolidação!Q33+Consolidação!T33+Consolidação!W33+Consolidação!Z33+Consolidação!AC33+Consolidação!AF33+Consolidação!AI33+Consolidação!AL33+Consolidação!AO33+Consolidação!AR33+Consolidação!AU33,F30+M30+T30+AA30+AH30+AO30+AV30+BC30+BJ30+BQ30+BX30+CE30+CL30+CS30&gt;Consolidação!H33+Consolidação!K33+Consolidação!N33+Consolidação!Q33+Consolidação!T33+Consolidação!W33+Consolidação!Z33+Consolidação!AC33+Consolidação!AF33+Consolidação!AI33+Consolidação!AL33+Consolidação!AO33+Consolidação!AR33+Consolidação!AU33),"CONSUMO PARCIAL","SEM PREVISÃO"))))))))))))))))</f>
        <v/>
      </c>
      <c r="CW30" s="318" t="str">
        <f t="shared" si="38"/>
        <v/>
      </c>
      <c r="CX30" s="270"/>
      <c r="CY30" s="314"/>
      <c r="CZ30" s="315"/>
      <c r="DA30" s="332"/>
      <c r="DB30" s="317" t="str">
        <f>IF(CY30=0,"",IF(L30+S30+Z30+AG30+AN30+AU30+BB30+BI30+BP30+BW30+CD30+CK30+CR30+CY30&lt;=Consolidação!N33,Consolidação!$H$4,IF(L30+S30+Z30+AG30+AN30+AU30+BB30+BI30+BP30+BW30+CD30+CK30+CR30+CY30&lt;=Consolidação!N33+Consolidação!Q33,Consolidação!$K$4,IF(L30+S30+Z30+AG30+AN30+AU30+BB30+BI30+BP30+BW30+CD30+CK30+CR30+CY30&lt;=Consolidação!N33+Consolidação!Q33+Consolidação!T33,Consolidação!$N$4,IF(L30+S30+Z30+AG30+AN30+AU30+BB30+BI30+BP30+BW30+CD30+CK30+CR30+CY30&lt;=Consolidação!N33+Consolidação!Q33+Consolidação!T33+Consolidação!W33,Consolidação!$Q$4,IF(L30+S30+Z30+AG30+AN30+AU30+BB30+BI30+BP30+BW30+CD30+CK30+CR30+CY30&lt;=Consolidação!N33+Consolidação!Q33+Consolidação!T33+Consolidação!W33+Consolidação!Z33,Consolidação!$T$4,IF(L30+S30+Z30+AG30+AN30+AU30+BB30+BI30+BP30+BW30+CD30+CK30+CR30+CY30&lt;=Consolidação!N33+Consolidação!Q33+Consolidação!T33+Consolidação!W33+Consolidação!Z33+Consolidação!AC33,Consolidação!$W$4,IF(L30+S30+Z30+AG30+AN30+AU30+BB30+BI30+BP30+BW30+CD30+CK30+CR30+CY30&lt;=Consolidação!N33+Consolidação!Q33+Consolidação!T33+Consolidação!W33+Consolidação!Z33+Consolidação!AC33+Consolidação!AF33,Consolidação!$Z$4,IF(L30+S30+Z30+AG30+AN30+AU30+BB30+BI30+BP30+BW30+CD30+CK30+CR30+CY30&lt;=Consolidação!N33+Consolidação!Q33+Consolidação!T33+Consolidação!W33+Consolidação!Z33+Consolidação!AC33+Consolidação!AF33+Consolidação!AI33,Consolidação!$AC$4,IF(L30+S30+Z30+AG30+AN30+AU30+BB30+BI30+BP30+BW30+CD30+CK30+CR30+CY30&lt;=Consolidação!N33+Consolidação!Q33+Consolidação!T33+Consolidação!W33+Consolidação!Z33+Consolidação!AC33+Consolidação!AF33+Consolidação!AI33+Consolidação!AL33,Consolidação!$AF$4,IF(L30+S30+Z30+AG30+AN30+AU30+BB30+BI30+BP30+BW30+CD30+CK30+CR30+CY30&lt;=Consolidação!N33+Consolidação!Q33+Consolidação!T33+Consolidação!W33+Consolidação!Z33+Consolidação!AC33+Consolidação!AF33+Consolidação!AI33+Consolidação!AL33+Consolidação!AO33,Consolidação!$AI$4,IF(L30+S30+Z30+AG30+AN30+AU30+BB30+BI30+BP30+BW30+CD30+CK30+CR30+CY30&lt;=Consolidação!N33+Consolidação!Q33+Consolidação!T33+Consolidação!W33+Consolidação!Z33+Consolidação!AC33+Consolidação!AF33+Consolidação!AI33+Consolidação!AL33+Consolidação!AO33+Consolidação!AR33,Consolidação!$AL$4,IF(L30+S30+Z30+AG30+AN30+AU30+BB30+BI30+BP30+BW30+CD30+CK30+CR30+CY30&lt;=Consolidação!N33+Consolidação!Q33+Consolidação!T33+Consolidação!W33+Consolidação!Z33+Consolidação!AC33+Consolidação!AF33+Consolidação!AI33+Consolidação!AL33+Consolidação!AO33+Consolidação!AR33+Consolidação!AU33,Consolidação!$AO$4,IF(L30+S30+Z30+AG30+AN30+AU30+BB30+BI30+BP30+BW30+CD30+CK30+CR30+CY30&lt;=Consolidação!N33+Consolidação!Q33+Consolidação!T33+Consolidação!W33+Consolidação!Z33+Consolidação!AC33+Consolidação!AF33+Consolidação!AI33+Consolidação!AL33+Consolidação!AO33+Consolidação!AR33+Consolidação!AU33+Consolidação!AX33,Consolidação!$AR$4,IF(L30+S30+Z30+AG30+AN30+AU30+BB30+BI30+BP30+BW30+CD30+CK30+CR30+CY30&lt;=Consolidação!N33+Consolidação!Q33+Consolidação!T33+Consolidação!W33+Consolidação!Z33+Consolidação!AC33+Consolidação!AF33+Consolidação!AI33+Consolidação!AL33+Consolidação!AO33+Consolidação!AR33+Consolidação!AU33+Consolidação!AX33+Consolidação!#REF!,Consolidação!$AU$4,IF(AND((Consolidação!N33+Consolidação!Q33+Consolidação!T33+Consolidação!W33+Consolidação!Z33+Consolidação!AC33+Consolidação!AF33+Consolidação!AI33+Consolidação!AL33+Consolidação!AO33+Consolidação!AR33+Consolidação!AU33+Consolidação!AX33+Consolidação!#REF!)&gt;0,L30+S30+Z30+AG30+AN30+AU30+BB30+BI30+BP30+BW30+CD30+CK30+CR30&lt;Consolidação!N33+Consolidação!Q33+Consolidação!T33+Consolidação!W33+Consolidação!Z33+Consolidação!AC33+Consolidação!AF33+Consolidação!AI33+Consolidação!AL33+Consolidação!AO33+Consolidação!AR33+Consolidação!AU33+Consolidação!AX33+Consolidação!#REF!,L30+S30+Z30+AG30+AN30+AU30+BB30+BI30+BP30+BW30+CD30+CK30+CR30+CY30&gt;Consolidação!N33+Consolidação!Q33+Consolidação!T33+Consolidação!W33+Consolidação!Z33+Consolidação!AC33+Consolidação!AF33+Consolidação!AI33+Consolidação!AL33+Consolidação!AO33+Consolidação!AR33+Consolidação!AU33+Consolidação!AX33+Consolidação!#REF!),"CONSUMO PARCIAL","SEM PREVISÃO"))))))))))))))))</f>
        <v/>
      </c>
      <c r="DC30" s="318" t="str">
        <f t="shared" si="50"/>
        <v/>
      </c>
      <c r="DD30" s="270"/>
      <c r="DE30" s="314"/>
      <c r="DF30" s="315"/>
      <c r="DG30" s="332"/>
      <c r="DH30" s="317" t="str">
        <f>IF(DE30=0,"",IF(R30+Y30+AF30+AM30+AT30+BA30+BH30+BO30+BV30+CC30+CJ30+CQ30+CX30+DE30&lt;=Consolidação!T33,Consolidação!$H$4,IF(R30+Y30+AF30+AM30+AT30+BA30+BH30+BO30+BV30+CC30+CJ30+CQ30+CX30+DE30&lt;=Consolidação!T33+Consolidação!W33,Consolidação!$K$4,IF(R30+Y30+AF30+AM30+AT30+BA30+BH30+BO30+BV30+CC30+CJ30+CQ30+CX30+DE30&lt;=Consolidação!T33+Consolidação!W33+Consolidação!Z33,Consolidação!$N$4,IF(R30+Y30+AF30+AM30+AT30+BA30+BH30+BO30+BV30+CC30+CJ30+CQ30+CX30+DE30&lt;=Consolidação!T33+Consolidação!W33+Consolidação!Z33+Consolidação!AC33,Consolidação!$Q$4,IF(R30+Y30+AF30+AM30+AT30+BA30+BH30+BO30+BV30+CC30+CJ30+CQ30+CX30+DE30&lt;=Consolidação!T33+Consolidação!W33+Consolidação!Z33+Consolidação!AC33+Consolidação!AF33,Consolidação!$T$4,IF(R30+Y30+AF30+AM30+AT30+BA30+BH30+BO30+BV30+CC30+CJ30+CQ30+CX30+DE30&lt;=Consolidação!T33+Consolidação!W33+Consolidação!Z33+Consolidação!AC33+Consolidação!AF33+Consolidação!AI33,Consolidação!$W$4,IF(R30+Y30+AF30+AM30+AT30+BA30+BH30+BO30+BV30+CC30+CJ30+CQ30+CX30+DE30&lt;=Consolidação!T33+Consolidação!W33+Consolidação!Z33+Consolidação!AC33+Consolidação!AF33+Consolidação!AI33+Consolidação!AL33,Consolidação!$Z$4,IF(R30+Y30+AF30+AM30+AT30+BA30+BH30+BO30+BV30+CC30+CJ30+CQ30+CX30+DE30&lt;=Consolidação!T33+Consolidação!W33+Consolidação!Z33+Consolidação!AC33+Consolidação!AF33+Consolidação!AI33+Consolidação!AL33+Consolidação!AO33,Consolidação!$AC$4,IF(R30+Y30+AF30+AM30+AT30+BA30+BH30+BO30+BV30+CC30+CJ30+CQ30+CX30+DE30&lt;=Consolidação!T33+Consolidação!W33+Consolidação!Z33+Consolidação!AC33+Consolidação!AF33+Consolidação!AI33+Consolidação!AL33+Consolidação!AO33+Consolidação!AR33,Consolidação!$AF$4,IF(R30+Y30+AF30+AM30+AT30+BA30+BH30+BO30+BV30+CC30+CJ30+CQ30+CX30+DE30&lt;=Consolidação!T33+Consolidação!W33+Consolidação!Z33+Consolidação!AC33+Consolidação!AF33+Consolidação!AI33+Consolidação!AL33+Consolidação!AO33+Consolidação!AR33+Consolidação!AU33,Consolidação!$AI$4,IF(R30+Y30+AF30+AM30+AT30+BA30+BH30+BO30+BV30+CC30+CJ30+CQ30+CX30+DE30&lt;=Consolidação!T33+Consolidação!W33+Consolidação!Z33+Consolidação!AC33+Consolidação!AF33+Consolidação!AI33+Consolidação!AL33+Consolidação!AO33+Consolidação!AR33+Consolidação!AU33+Consolidação!AX33,Consolidação!$AL$4,IF(R30+Y30+AF30+AM30+AT30+BA30+BH30+BO30+BV30+CC30+CJ30+CQ30+CX30+DE30&lt;=Consolidação!T33+Consolidação!W33+Consolidação!Z33+Consolidação!AC33+Consolidação!AF33+Consolidação!AI33+Consolidação!AL33+Consolidação!AO33+Consolidação!AR33+Consolidação!AU33+Consolidação!AX33+Consolidação!#REF!,Consolidação!$AO$4,IF(R30+Y30+AF30+AM30+AT30+BA30+BH30+BO30+BV30+CC30+CJ30+CQ30+CX30+DE30&lt;=Consolidação!T33+Consolidação!W33+Consolidação!Z33+Consolidação!AC33+Consolidação!AF33+Consolidação!AI33+Consolidação!AL33+Consolidação!AO33+Consolidação!AR33+Consolidação!AU33+Consolidação!AX33+Consolidação!#REF!+Consolidação!BC33,Consolidação!$AR$4,IF(R30+Y30+AF30+AM30+AT30+BA30+BH30+BO30+BV30+CC30+CJ30+CQ30+CX30+DE30&lt;=Consolidação!T33+Consolidação!W33+Consolidação!Z33+Consolidação!AC33+Consolidação!AF33+Consolidação!AI33+Consolidação!AL33+Consolidação!AO33+Consolidação!AR33+Consolidação!AU33+Consolidação!AX33+Consolidação!#REF!+Consolidação!BC33+Consolidação!BF33,Consolidação!$AU$4,IF(AND((Consolidação!T33+Consolidação!W33+Consolidação!Z33+Consolidação!AC33+Consolidação!AF33+Consolidação!AI33+Consolidação!AL33+Consolidação!AO33+Consolidação!AR33+Consolidação!AU33+Consolidação!AX33+Consolidação!#REF!+Consolidação!BC33+Consolidação!BF33)&gt;0,R30+Y30+AF30+AM30+AT30+BA30+BH30+BO30+BV30+CC30+CJ30+CQ30+CX30&lt;Consolidação!T33+Consolidação!W33+Consolidação!Z33+Consolidação!AC33+Consolidação!AF33+Consolidação!AI33+Consolidação!AL33+Consolidação!AO33+Consolidação!AR33+Consolidação!AU33+Consolidação!AX33+Consolidação!#REF!+Consolidação!BC33+Consolidação!BF33,R30+Y30+AF30+AM30+AT30+BA30+BH30+BO30+BV30+CC30+CJ30+CQ30+CX30+DE30&gt;Consolidação!T33+Consolidação!W33+Consolidação!Z33+Consolidação!AC33+Consolidação!AF33+Consolidação!AI33+Consolidação!AL33+Consolidação!AO33+Consolidação!AR33+Consolidação!AU33+Consolidação!AX33+Consolidação!#REF!+Consolidação!BC33+Consolidação!BF33),"CONSUMO PARCIAL","SEM PREVISÃO"))))))))))))))))</f>
        <v/>
      </c>
      <c r="DI30" s="318" t="str">
        <f t="shared" si="51"/>
        <v/>
      </c>
      <c r="DJ30" s="270"/>
      <c r="DK30" s="314"/>
      <c r="DL30" s="315"/>
      <c r="DM30" s="332"/>
      <c r="DN30" s="317" t="str">
        <f>IF(DK30=0,"",IF(X30+AE30+AL30+AS30+AZ30+BG30+BN30+BU30+CB30+CI30+CP30+CW30+DD30+DK30&lt;=Consolidação!Z33,Consolidação!$H$4,IF(X30+AE30+AL30+AS30+AZ30+BG30+BN30+BU30+CB30+CI30+CP30+CW30+DD30+DK30&lt;=Consolidação!Z33+Consolidação!AC33,Consolidação!$K$4,IF(X30+AE30+AL30+AS30+AZ30+BG30+BN30+BU30+CB30+CI30+CP30+CW30+DD30+DK30&lt;=Consolidação!Z33+Consolidação!AC33+Consolidação!AF33,Consolidação!$N$4,IF(X30+AE30+AL30+AS30+AZ30+BG30+BN30+BU30+CB30+CI30+CP30+CW30+DD30+DK30&lt;=Consolidação!Z33+Consolidação!AC33+Consolidação!AF33+Consolidação!AI33,Consolidação!$Q$4,IF(X30+AE30+AL30+AS30+AZ30+BG30+BN30+BU30+CB30+CI30+CP30+CW30+DD30+DK30&lt;=Consolidação!Z33+Consolidação!AC33+Consolidação!AF33+Consolidação!AI33+Consolidação!AL33,Consolidação!$T$4,IF(X30+AE30+AL30+AS30+AZ30+BG30+BN30+BU30+CB30+CI30+CP30+CW30+DD30+DK30&lt;=Consolidação!Z33+Consolidação!AC33+Consolidação!AF33+Consolidação!AI33+Consolidação!AL33+Consolidação!AO33,Consolidação!$W$4,IF(X30+AE30+AL30+AS30+AZ30+BG30+BN30+BU30+CB30+CI30+CP30+CW30+DD30+DK30&lt;=Consolidação!Z33+Consolidação!AC33+Consolidação!AF33+Consolidação!AI33+Consolidação!AL33+Consolidação!AO33+Consolidação!AR33,Consolidação!$Z$4,IF(X30+AE30+AL30+AS30+AZ30+BG30+BN30+BU30+CB30+CI30+CP30+CW30+DD30+DK30&lt;=Consolidação!Z33+Consolidação!AC33+Consolidação!AF33+Consolidação!AI33+Consolidação!AL33+Consolidação!AO33+Consolidação!AR33+Consolidação!AU33,Consolidação!$AC$4,IF(X30+AE30+AL30+AS30+AZ30+BG30+BN30+BU30+CB30+CI30+CP30+CW30+DD30+DK30&lt;=Consolidação!Z33+Consolidação!AC33+Consolidação!AF33+Consolidação!AI33+Consolidação!AL33+Consolidação!AO33+Consolidação!AR33+Consolidação!AU33+Consolidação!AX33,Consolidação!$AF$4,IF(X30+AE30+AL30+AS30+AZ30+BG30+BN30+BU30+CB30+CI30+CP30+CW30+DD30+DK30&lt;=Consolidação!Z33+Consolidação!AC33+Consolidação!AF33+Consolidação!AI33+Consolidação!AL33+Consolidação!AO33+Consolidação!AR33+Consolidação!AU33+Consolidação!AX33+Consolidação!#REF!,Consolidação!$AI$4,IF(X30+AE30+AL30+AS30+AZ30+BG30+BN30+BU30+CB30+CI30+CP30+CW30+DD30+DK30&lt;=Consolidação!Z33+Consolidação!AC33+Consolidação!AF33+Consolidação!AI33+Consolidação!AL33+Consolidação!AO33+Consolidação!AR33+Consolidação!AU33+Consolidação!AX33+Consolidação!#REF!+Consolidação!BC33,Consolidação!$AL$4,IF(X30+AE30+AL30+AS30+AZ30+BG30+BN30+BU30+CB30+CI30+CP30+CW30+DD30+DK30&lt;=Consolidação!Z33+Consolidação!AC33+Consolidação!AF33+Consolidação!AI33+Consolidação!AL33+Consolidação!AO33+Consolidação!AR33+Consolidação!AU33+Consolidação!AX33+Consolidação!#REF!+Consolidação!BC33+Consolidação!BF33,Consolidação!$AO$4,IF(X30+AE30+AL30+AS30+AZ30+BG30+BN30+BU30+CB30+CI30+CP30+CW30+DD30+DK30&lt;=Consolidação!Z33+Consolidação!AC33+Consolidação!AF33+Consolidação!AI33+Consolidação!AL33+Consolidação!AO33+Consolidação!AR33+Consolidação!AU33+Consolidação!AX33+Consolidação!#REF!+Consolidação!BC33+Consolidação!BF33+Consolidação!BI33,Consolidação!$AR$4,IF(X30+AE30+AL30+AS30+AZ30+BG30+BN30+BU30+CB30+CI30+CP30+CW30+DD30+DK30&lt;=Consolidação!Z33+Consolidação!AC33+Consolidação!AF33+Consolidação!AI33+Consolidação!AL33+Consolidação!AO33+Consolidação!AR33+Consolidação!AU33+Consolidação!AX33+Consolidação!#REF!+Consolidação!BC33+Consolidação!BF33+Consolidação!BI33+Consolidação!BL33,Consolidação!$AU$4,IF(AND((Consolidação!Z33+Consolidação!AC33+Consolidação!AF33+Consolidação!AI33+Consolidação!AL33+Consolidação!AO33+Consolidação!AR33+Consolidação!AU33+Consolidação!AX33+Consolidação!#REF!+Consolidação!BC33+Consolidação!BF33+Consolidação!BI33+Consolidação!BL33)&gt;0,X30+AE30+AL30+AS30+AZ30+BG30+BN30+BU30+CB30+CI30+CP30+CW30+DD30&lt;Consolidação!Z33+Consolidação!AC33+Consolidação!AF33+Consolidação!AI33+Consolidação!AL33+Consolidação!AO33+Consolidação!AR33+Consolidação!AU33+Consolidação!AX33+Consolidação!#REF!+Consolidação!BC33+Consolidação!BF33+Consolidação!BI33+Consolidação!BL33,X30+AE30+AL30+AS30+AZ30+BG30+BN30+BU30+CB30+CI30+CP30+CW30+DD30+DK30&gt;Consolidação!Z33+Consolidação!AC33+Consolidação!AF33+Consolidação!AI33+Consolidação!AL33+Consolidação!AO33+Consolidação!AR33+Consolidação!AU33+Consolidação!AX33+Consolidação!#REF!+Consolidação!BC33+Consolidação!BF33+Consolidação!BI33+Consolidação!BL33),"CONSUMO PARCIAL","SEM PREVISÃO"))))))))))))))))</f>
        <v/>
      </c>
      <c r="DO30" s="318" t="str">
        <f t="shared" si="52"/>
        <v/>
      </c>
      <c r="DP30" s="270"/>
      <c r="DQ30" s="314"/>
      <c r="DR30" s="315"/>
      <c r="DS30" s="332"/>
      <c r="DT30" s="317" t="str">
        <f>IF(DQ30=0,"",IF(AD30+AK30+AR30+AY30+BF30+BM30+BT30+CA30+CH30+CO30+CV30+DC30+DJ30+DQ30&lt;=Consolidação!AF33,Consolidação!$H$4,IF(AD30+AK30+AR30+AY30+BF30+BM30+BT30+CA30+CH30+CO30+CV30+DC30+DJ30+DQ30&lt;=Consolidação!AF33+Consolidação!AI33,Consolidação!$K$4,IF(AD30+AK30+AR30+AY30+BF30+BM30+BT30+CA30+CH30+CO30+CV30+DC30+DJ30+DQ30&lt;=Consolidação!AF33+Consolidação!AI33+Consolidação!AL33,Consolidação!$N$4,IF(AD30+AK30+AR30+AY30+BF30+BM30+BT30+CA30+CH30+CO30+CV30+DC30+DJ30+DQ30&lt;=Consolidação!AF33+Consolidação!AI33+Consolidação!AL33+Consolidação!AO33,Consolidação!$Q$4,IF(AD30+AK30+AR30+AY30+BF30+BM30+BT30+CA30+CH30+CO30+CV30+DC30+DJ30+DQ30&lt;=Consolidação!AF33+Consolidação!AI33+Consolidação!AL33+Consolidação!AO33+Consolidação!AR33,Consolidação!$T$4,IF(AD30+AK30+AR30+AY30+BF30+BM30+BT30+CA30+CH30+CO30+CV30+DC30+DJ30+DQ30&lt;=Consolidação!AF33+Consolidação!AI33+Consolidação!AL33+Consolidação!AO33+Consolidação!AR33+Consolidação!AU33,Consolidação!$W$4,IF(AD30+AK30+AR30+AY30+BF30+BM30+BT30+CA30+CH30+CO30+CV30+DC30+DJ30+DQ30&lt;=Consolidação!AF33+Consolidação!AI33+Consolidação!AL33+Consolidação!AO33+Consolidação!AR33+Consolidação!AU33+Consolidação!AX33,Consolidação!$Z$4,IF(AD30+AK30+AR30+AY30+BF30+BM30+BT30+CA30+CH30+CO30+CV30+DC30+DJ30+DQ30&lt;=Consolidação!AF33+Consolidação!AI33+Consolidação!AL33+Consolidação!AO33+Consolidação!AR33+Consolidação!AU33+Consolidação!AX33+Consolidação!#REF!,Consolidação!$AC$4,IF(AD30+AK30+AR30+AY30+BF30+BM30+BT30+CA30+CH30+CO30+CV30+DC30+DJ30+DQ30&lt;=Consolidação!AF33+Consolidação!AI33+Consolidação!AL33+Consolidação!AO33+Consolidação!AR33+Consolidação!AU33+Consolidação!AX33+Consolidação!#REF!+Consolidação!BC33,Consolidação!$AF$4,IF(AD30+AK30+AR30+AY30+BF30+BM30+BT30+CA30+CH30+CO30+CV30+DC30+DJ30+DQ30&lt;=Consolidação!AF33+Consolidação!AI33+Consolidação!AL33+Consolidação!AO33+Consolidação!AR33+Consolidação!AU33+Consolidação!AX33+Consolidação!#REF!+Consolidação!BC33+Consolidação!BF33,Consolidação!$AI$4,IF(AD30+AK30+AR30+AY30+BF30+BM30+BT30+CA30+CH30+CO30+CV30+DC30+DJ30+DQ30&lt;=Consolidação!AF33+Consolidação!AI33+Consolidação!AL33+Consolidação!AO33+Consolidação!AR33+Consolidação!AU33+Consolidação!AX33+Consolidação!#REF!+Consolidação!BC33+Consolidação!BF33+Consolidação!BI33,Consolidação!$AL$4,IF(AD30+AK30+AR30+AY30+BF30+BM30+BT30+CA30+CH30+CO30+CV30+DC30+DJ30+DQ30&lt;=Consolidação!AF33+Consolidação!AI33+Consolidação!AL33+Consolidação!AO33+Consolidação!AR33+Consolidação!AU33+Consolidação!AX33+Consolidação!#REF!+Consolidação!BC33+Consolidação!BF33+Consolidação!BI33+Consolidação!BL33,Consolidação!$AO$4,IF(AD30+AK30+AR30+AY30+BF30+BM30+BT30+CA30+CH30+CO30+CV30+DC30+DJ30+DQ30&lt;=Consolidação!AF33+Consolidação!AI33+Consolidação!AL33+Consolidação!AO33+Consolidação!AR33+Consolidação!AU33+Consolidação!AX33+Consolidação!#REF!+Consolidação!BC33+Consolidação!BF33+Consolidação!BI33+Consolidação!BL33+Consolidação!BO33,Consolidação!$AR$4,IF(AD30+AK30+AR30+AY30+BF30+BM30+BT30+CA30+CH30+CO30+CV30+DC30+DJ30+DQ30&lt;=Consolidação!AF33+Consolidação!AI33+Consolidação!AL33+Consolidação!AO33+Consolidação!AR33+Consolidação!AU33+Consolidação!AX33+Consolidação!#REF!+Consolidação!BC33+Consolidação!BF33+Consolidação!BI33+Consolidação!BL33+Consolidação!BO33+Consolidação!BR33,Consolidação!$AU$4,IF(AND((Consolidação!AF33+Consolidação!AI33+Consolidação!AL33+Consolidação!AO33+Consolidação!AR33+Consolidação!AU33+Consolidação!AX33+Consolidação!#REF!+Consolidação!BC33+Consolidação!BF33+Consolidação!BI33+Consolidação!BL33+Consolidação!BO33+Consolidação!BR33)&gt;0,AD30+AK30+AR30+AY30+BF30+BM30+BT30+CA30+CH30+CO30+CV30+DC30+DJ30&lt;Consolidação!AF33+Consolidação!AI33+Consolidação!AL33+Consolidação!AO33+Consolidação!AR33+Consolidação!AU33+Consolidação!AX33+Consolidação!#REF!+Consolidação!BC33+Consolidação!BF33+Consolidação!BI33+Consolidação!BL33+Consolidação!BO33+Consolidação!BR33,AD30+AK30+AR30+AY30+BF30+BM30+BT30+CA30+CH30+CO30+CV30+DC30+DJ30+DQ30&gt;Consolidação!AF33+Consolidação!AI33+Consolidação!AL33+Consolidação!AO33+Consolidação!AR33+Consolidação!AU33+Consolidação!AX33+Consolidação!#REF!+Consolidação!BC33+Consolidação!BF33+Consolidação!BI33+Consolidação!BL33+Consolidação!BO33+Consolidação!BR33),"CONSUMO PARCIAL","SEM PREVISÃO"))))))))))))))))</f>
        <v/>
      </c>
      <c r="DU30" s="318" t="str">
        <f t="shared" si="53"/>
        <v/>
      </c>
      <c r="DV30" s="270"/>
      <c r="DW30" s="314"/>
      <c r="DX30" s="315"/>
      <c r="DY30" s="332"/>
      <c r="DZ30" s="317" t="str">
        <f>IF(DW30=0,"",IF(AJ30+AQ30+AX30+BE30+BL30+BS30+BZ30+CG30+CN30+CU30+DB30+DI30+DP30+DW30&lt;=Consolidação!AL33,Consolidação!$H$4,IF(AJ30+AQ30+AX30+BE30+BL30+BS30+BZ30+CG30+CN30+CU30+DB30+DI30+DP30+DW30&lt;=Consolidação!AL33+Consolidação!AO33,Consolidação!$K$4,IF(AJ30+AQ30+AX30+BE30+BL30+BS30+BZ30+CG30+CN30+CU30+DB30+DI30+DP30+DW30&lt;=Consolidação!AL33+Consolidação!AO33+Consolidação!AR33,Consolidação!$N$4,IF(AJ30+AQ30+AX30+BE30+BL30+BS30+BZ30+CG30+CN30+CU30+DB30+DI30+DP30+DW30&lt;=Consolidação!AL33+Consolidação!AO33+Consolidação!AR33+Consolidação!AU33,Consolidação!$Q$4,IF(AJ30+AQ30+AX30+BE30+BL30+BS30+BZ30+CG30+CN30+CU30+DB30+DI30+DP30+DW30&lt;=Consolidação!AL33+Consolidação!AO33+Consolidação!AR33+Consolidação!AU33+Consolidação!AX33,Consolidação!$T$4,IF(AJ30+AQ30+AX30+BE30+BL30+BS30+BZ30+CG30+CN30+CU30+DB30+DI30+DP30+DW30&lt;=Consolidação!AL33+Consolidação!AO33+Consolidação!AR33+Consolidação!AU33+Consolidação!AX33+Consolidação!#REF!,Consolidação!$W$4,IF(AJ30+AQ30+AX30+BE30+BL30+BS30+BZ30+CG30+CN30+CU30+DB30+DI30+DP30+DW30&lt;=Consolidação!AL33+Consolidação!AO33+Consolidação!AR33+Consolidação!AU33+Consolidação!AX33+Consolidação!#REF!+Consolidação!BC33,Consolidação!$Z$4,IF(AJ30+AQ30+AX30+BE30+BL30+BS30+BZ30+CG30+CN30+CU30+DB30+DI30+DP30+DW30&lt;=Consolidação!AL33+Consolidação!AO33+Consolidação!AR33+Consolidação!AU33+Consolidação!AX33+Consolidação!#REF!+Consolidação!BC33+Consolidação!BF33,Consolidação!$AC$4,IF(AJ30+AQ30+AX30+BE30+BL30+BS30+BZ30+CG30+CN30+CU30+DB30+DI30+DP30+DW30&lt;=Consolidação!AL33+Consolidação!AO33+Consolidação!AR33+Consolidação!AU33+Consolidação!AX33+Consolidação!#REF!+Consolidação!BC33+Consolidação!BF33+Consolidação!BI33,Consolidação!$AF$4,IF(AJ30+AQ30+AX30+BE30+BL30+BS30+BZ30+CG30+CN30+CU30+DB30+DI30+DP30+DW30&lt;=Consolidação!AL33+Consolidação!AO33+Consolidação!AR33+Consolidação!AU33+Consolidação!AX33+Consolidação!#REF!+Consolidação!BC33+Consolidação!BF33+Consolidação!BI33+Consolidação!BL33,Consolidação!$AI$4,IF(AJ30+AQ30+AX30+BE30+BL30+BS30+BZ30+CG30+CN30+CU30+DB30+DI30+DP30+DW30&lt;=Consolidação!AL33+Consolidação!AO33+Consolidação!AR33+Consolidação!AU33+Consolidação!AX33+Consolidação!#REF!+Consolidação!BC33+Consolidação!BF33+Consolidação!BI33+Consolidação!BL33+Consolidação!BO33,Consolidação!$AL$4,IF(AJ30+AQ30+AX30+BE30+BL30+BS30+BZ30+CG30+CN30+CU30+DB30+DI30+DP30+DW30&lt;=Consolidação!AL33+Consolidação!AO33+Consolidação!AR33+Consolidação!AU33+Consolidação!AX33+Consolidação!#REF!+Consolidação!BC33+Consolidação!BF33+Consolidação!BI33+Consolidação!BL33+Consolidação!BO33+Consolidação!BR33,Consolidação!$AO$4,IF(AJ30+AQ30+AX30+BE30+BL30+BS30+BZ30+CG30+CN30+CU30+DB30+DI30+DP30+DW30&lt;=Consolidação!AL33+Consolidação!AO33+Consolidação!AR33+Consolidação!AU33+Consolidação!AX33+Consolidação!#REF!+Consolidação!BC33+Consolidação!BF33+Consolidação!BI33+Consolidação!BL33+Consolidação!BO33+Consolidação!BR33+Consolidação!BU33,Consolidação!$AR$4,IF(AJ30+AQ30+AX30+BE30+BL30+BS30+BZ30+CG30+CN30+CU30+DB30+DI30+DP30+DW30&lt;=Consolidação!AL33+Consolidação!AO33+Consolidação!AR33+Consolidação!AU33+Consolidação!AX33+Consolidação!#REF!+Consolidação!BC33+Consolidação!BF33+Consolidação!BI33+Consolidação!BL33+Consolidação!BO33+Consolidação!BR33+Consolidação!BU33+Consolidação!BX33,Consolidação!$AU$4,IF(AND((Consolidação!AL33+Consolidação!AO33+Consolidação!AR33+Consolidação!AU33+Consolidação!AX33+Consolidação!#REF!+Consolidação!BC33+Consolidação!BF33+Consolidação!BI33+Consolidação!BL33+Consolidação!BO33+Consolidação!BR33+Consolidação!BU33+Consolidação!BX33)&gt;0,AJ30+AQ30+AX30+BE30+BL30+BS30+BZ30+CG30+CN30+CU30+DB30+DI30+DP30&lt;Consolidação!AL33+Consolidação!AO33+Consolidação!AR33+Consolidação!AU33+Consolidação!AX33+Consolidação!#REF!+Consolidação!BC33+Consolidação!BF33+Consolidação!BI33+Consolidação!BL33+Consolidação!BO33+Consolidação!BR33+Consolidação!BU33+Consolidação!BX33,AJ30+AQ30+AX30+BE30+BL30+BS30+BZ30+CG30+CN30+CU30+DB30+DI30+DP30+DW30&gt;Consolidação!AL33+Consolidação!AO33+Consolidação!AR33+Consolidação!AU33+Consolidação!AX33+Consolidação!#REF!+Consolidação!BC33+Consolidação!BF33+Consolidação!BI33+Consolidação!BL33+Consolidação!BO33+Consolidação!BR33+Consolidação!BU33+Consolidação!BX33),"CONSUMO PARCIAL","SEM PREVISÃO"))))))))))))))))</f>
        <v/>
      </c>
      <c r="EA30" s="318" t="str">
        <f t="shared" si="54"/>
        <v/>
      </c>
      <c r="EB30" s="270"/>
      <c r="EC30" s="314"/>
      <c r="ED30" s="315"/>
      <c r="EE30" s="332"/>
      <c r="EF30" s="317" t="str">
        <f>IF(EC30=0,"",IF(AP30+AW30+BD30+BK30+BR30+BY30+CF30+CM30+CT30+DA30+DH30+DO30+DV30+EC30&lt;=Consolidação!AR33,Consolidação!$H$4,IF(AP30+AW30+BD30+BK30+BR30+BY30+CF30+CM30+CT30+DA30+DH30+DO30+DV30+EC30&lt;=Consolidação!AR33+Consolidação!AU33,Consolidação!$K$4,IF(AP30+AW30+BD30+BK30+BR30+BY30+CF30+CM30+CT30+DA30+DH30+DO30+DV30+EC30&lt;=Consolidação!AR33+Consolidação!AU33+Consolidação!AX33,Consolidação!$N$4,IF(AP30+AW30+BD30+BK30+BR30+BY30+CF30+CM30+CT30+DA30+DH30+DO30+DV30+EC30&lt;=Consolidação!AR33+Consolidação!AU33+Consolidação!AX33+Consolidação!#REF!,Consolidação!$Q$4,IF(AP30+AW30+BD30+BK30+BR30+BY30+CF30+CM30+CT30+DA30+DH30+DO30+DV30+EC30&lt;=Consolidação!AR33+Consolidação!AU33+Consolidação!AX33+Consolidação!#REF!+Consolidação!BC33,Consolidação!$T$4,IF(AP30+AW30+BD30+BK30+BR30+BY30+CF30+CM30+CT30+DA30+DH30+DO30+DV30+EC30&lt;=Consolidação!AR33+Consolidação!AU33+Consolidação!AX33+Consolidação!#REF!+Consolidação!BC33+Consolidação!BF33,Consolidação!$W$4,IF(AP30+AW30+BD30+BK30+BR30+BY30+CF30+CM30+CT30+DA30+DH30+DO30+DV30+EC30&lt;=Consolidação!AR33+Consolidação!AU33+Consolidação!AX33+Consolidação!#REF!+Consolidação!BC33+Consolidação!BF33+Consolidação!BI33,Consolidação!$Z$4,IF(AP30+AW30+BD30+BK30+BR30+BY30+CF30+CM30+CT30+DA30+DH30+DO30+DV30+EC30&lt;=Consolidação!AR33+Consolidação!AU33+Consolidação!AX33+Consolidação!#REF!+Consolidação!BC33+Consolidação!BF33+Consolidação!BI33+Consolidação!BL33,Consolidação!$AC$4,IF(AP30+AW30+BD30+BK30+BR30+BY30+CF30+CM30+CT30+DA30+DH30+DO30+DV30+EC30&lt;=Consolidação!AR33+Consolidação!AU33+Consolidação!AX33+Consolidação!#REF!+Consolidação!BC33+Consolidação!BF33+Consolidação!BI33+Consolidação!BL33+Consolidação!BO33,Consolidação!$AF$4,IF(AP30+AW30+BD30+BK30+BR30+BY30+CF30+CM30+CT30+DA30+DH30+DO30+DV30+EC30&lt;=Consolidação!AR33+Consolidação!AU33+Consolidação!AX33+Consolidação!#REF!+Consolidação!BC33+Consolidação!BF33+Consolidação!BI33+Consolidação!BL33+Consolidação!BO33+Consolidação!BR33,Consolidação!$AI$4,IF(AP30+AW30+BD30+BK30+BR30+BY30+CF30+CM30+CT30+DA30+DH30+DO30+DV30+EC30&lt;=Consolidação!AR33+Consolidação!AU33+Consolidação!AX33+Consolidação!#REF!+Consolidação!BC33+Consolidação!BF33+Consolidação!BI33+Consolidação!BL33+Consolidação!BO33+Consolidação!BR33+Consolidação!BU33,Consolidação!$AL$4,IF(AP30+AW30+BD30+BK30+BR30+BY30+CF30+CM30+CT30+DA30+DH30+DO30+DV30+EC30&lt;=Consolidação!AR33+Consolidação!AU33+Consolidação!AX33+Consolidação!#REF!+Consolidação!BC33+Consolidação!BF33+Consolidação!BI33+Consolidação!BL33+Consolidação!BO33+Consolidação!BR33+Consolidação!BU33+Consolidação!BX33,Consolidação!$AO$4,IF(AP30+AW30+BD30+BK30+BR30+BY30+CF30+CM30+CT30+DA30+DH30+DO30+DV30+EC30&lt;=Consolidação!AR33+Consolidação!AU33+Consolidação!AX33+Consolidação!#REF!+Consolidação!BC33+Consolidação!BF33+Consolidação!BI33+Consolidação!BL33+Consolidação!BO33+Consolidação!BR33+Consolidação!BU33+Consolidação!BX33+Consolidação!CA33,Consolidação!$AR$4,IF(AP30+AW30+BD30+BK30+BR30+BY30+CF30+CM30+CT30+DA30+DH30+DO30+DV30+EC30&lt;=Consolidação!AR33+Consolidação!AU33+Consolidação!AX33+Consolidação!#REF!+Consolidação!BC33+Consolidação!BF33+Consolidação!BI33+Consolidação!BL33+Consolidação!BO33+Consolidação!BR33+Consolidação!BU33+Consolidação!BX33+Consolidação!CA33+Consolidação!CD33,Consolidação!$AU$4,IF(AND((Consolidação!AR33+Consolidação!AU33+Consolidação!AX33+Consolidação!#REF!+Consolidação!BC33+Consolidação!BF33+Consolidação!BI33+Consolidação!BL33+Consolidação!BO33+Consolidação!BR33+Consolidação!BU33+Consolidação!BX33+Consolidação!CA33+Consolidação!CD33)&gt;0,AP30+AW30+BD30+BK30+BR30+BY30+CF30+CM30+CT30+DA30+DH30+DO30+DV30&lt;Consolidação!AR33+Consolidação!AU33+Consolidação!AX33+Consolidação!#REF!+Consolidação!BC33+Consolidação!BF33+Consolidação!BI33+Consolidação!BL33+Consolidação!BO33+Consolidação!BR33+Consolidação!BU33+Consolidação!BX33+Consolidação!CA33+Consolidação!CD33,AP30+AW30+BD30+BK30+BR30+BY30+CF30+CM30+CT30+DA30+DH30+DO30+DV30+EC30&gt;Consolidação!AR33+Consolidação!AU33+Consolidação!AX33+Consolidação!#REF!+Consolidação!BC33+Consolidação!BF33+Consolidação!BI33+Consolidação!BL33+Consolidação!BO33+Consolidação!BR33+Consolidação!BU33+Consolidação!BX33+Consolidação!CA33+Consolidação!CD33),"CONSUMO PARCIAL","SEM PREVISÃO"))))))))))))))))</f>
        <v/>
      </c>
      <c r="EG30" s="318" t="str">
        <f t="shared" si="55"/>
        <v/>
      </c>
      <c r="EH30" s="270"/>
      <c r="EI30" s="314"/>
      <c r="EJ30" s="315"/>
      <c r="EK30" s="332"/>
      <c r="EL30" s="317" t="str">
        <f>IF(EI30=0,"",IF(AV30+BC30+BJ30+BQ30+BX30+CE30+CL30+CS30+CZ30+DG30+DN30+DU30+EB30+EI30&lt;=Consolidação!AX33,Consolidação!$H$4,IF(AV30+BC30+BJ30+BQ30+BX30+CE30+CL30+CS30+CZ30+DG30+DN30+DU30+EB30+EI30&lt;=Consolidação!AX33+Consolidação!#REF!,Consolidação!$K$4,IF(AV30+BC30+BJ30+BQ30+BX30+CE30+CL30+CS30+CZ30+DG30+DN30+DU30+EB30+EI30&lt;=Consolidação!AX33+Consolidação!#REF!+Consolidação!BC33,Consolidação!$N$4,IF(AV30+BC30+BJ30+BQ30+BX30+CE30+CL30+CS30+CZ30+DG30+DN30+DU30+EB30+EI30&lt;=Consolidação!AX33+Consolidação!#REF!+Consolidação!BC33+Consolidação!BF33,Consolidação!$Q$4,IF(AV30+BC30+BJ30+BQ30+BX30+CE30+CL30+CS30+CZ30+DG30+DN30+DU30+EB30+EI30&lt;=Consolidação!AX33+Consolidação!#REF!+Consolidação!BC33+Consolidação!BF33+Consolidação!BI33,Consolidação!$T$4,IF(AV30+BC30+BJ30+BQ30+BX30+CE30+CL30+CS30+CZ30+DG30+DN30+DU30+EB30+EI30&lt;=Consolidação!AX33+Consolidação!#REF!+Consolidação!BC33+Consolidação!BF33+Consolidação!BI33+Consolidação!BL33,Consolidação!$W$4,IF(AV30+BC30+BJ30+BQ30+BX30+CE30+CL30+CS30+CZ30+DG30+DN30+DU30+EB30+EI30&lt;=Consolidação!AX33+Consolidação!#REF!+Consolidação!BC33+Consolidação!BF33+Consolidação!BI33+Consolidação!BL33+Consolidação!BO33,Consolidação!$Z$4,IF(AV30+BC30+BJ30+BQ30+BX30+CE30+CL30+CS30+CZ30+DG30+DN30+DU30+EB30+EI30&lt;=Consolidação!AX33+Consolidação!#REF!+Consolidação!BC33+Consolidação!BF33+Consolidação!BI33+Consolidação!BL33+Consolidação!BO33+Consolidação!BR33,Consolidação!$AC$4,IF(AV30+BC30+BJ30+BQ30+BX30+CE30+CL30+CS30+CZ30+DG30+DN30+DU30+EB30+EI30&lt;=Consolidação!AX33+Consolidação!#REF!+Consolidação!BC33+Consolidação!BF33+Consolidação!BI33+Consolidação!BL33+Consolidação!BO33+Consolidação!BR33+Consolidação!BU33,Consolidação!$AF$4,IF(AV30+BC30+BJ30+BQ30+BX30+CE30+CL30+CS30+CZ30+DG30+DN30+DU30+EB30+EI30&lt;=Consolidação!AX33+Consolidação!#REF!+Consolidação!BC33+Consolidação!BF33+Consolidação!BI33+Consolidação!BL33+Consolidação!BO33+Consolidação!BR33+Consolidação!BU33+Consolidação!BX33,Consolidação!$AI$4,IF(AV30+BC30+BJ30+BQ30+BX30+CE30+CL30+CS30+CZ30+DG30+DN30+DU30+EB30+EI30&lt;=Consolidação!AX33+Consolidação!#REF!+Consolidação!BC33+Consolidação!BF33+Consolidação!BI33+Consolidação!BL33+Consolidação!BO33+Consolidação!BR33+Consolidação!BU33+Consolidação!BX33+Consolidação!CA33,Consolidação!$AL$4,IF(AV30+BC30+BJ30+BQ30+BX30+CE30+CL30+CS30+CZ30+DG30+DN30+DU30+EB30+EI30&lt;=Consolidação!AX33+Consolidação!#REF!+Consolidação!BC33+Consolidação!BF33+Consolidação!BI33+Consolidação!BL33+Consolidação!BO33+Consolidação!BR33+Consolidação!BU33+Consolidação!BX33+Consolidação!CA33+Consolidação!CD33,Consolidação!$AO$4,IF(AV30+BC30+BJ30+BQ30+BX30+CE30+CL30+CS30+CZ30+DG30+DN30+DU30+EB30+EI30&lt;=Consolidação!AX33+Consolidação!#REF!+Consolidação!BC33+Consolidação!BF33+Consolidação!BI33+Consolidação!BL33+Consolidação!BO33+Consolidação!BR33+Consolidação!BU33+Consolidação!BX33+Consolidação!CA33+Consolidação!CD33+Consolidação!CG33,Consolidação!$AR$4,IF(AV30+BC30+BJ30+BQ30+BX30+CE30+CL30+CS30+CZ30+DG30+DN30+DU30+EB30+EI30&lt;=Consolidação!AX33+Consolidação!#REF!+Consolidação!BC33+Consolidação!BF33+Consolidação!BI33+Consolidação!BL33+Consolidação!BO33+Consolidação!BR33+Consolidação!BU33+Consolidação!BX33+Consolidação!CA33+Consolidação!CD33+Consolidação!CG33+Consolidação!CJ33,Consolidação!$AU$4,IF(AND((Consolidação!AX33+Consolidação!#REF!+Consolidação!BC33+Consolidação!BF33+Consolidação!BI33+Consolidação!BL33+Consolidação!BO33+Consolidação!BR33+Consolidação!BU33+Consolidação!BX33+Consolidação!CA33+Consolidação!CD33+Consolidação!CG33+Consolidação!CJ33)&gt;0,AV30+BC30+BJ30+BQ30+BX30+CE30+CL30+CS30+CZ30+DG30+DN30+DU30+EB30&lt;Consolidação!AX33+Consolidação!#REF!+Consolidação!BC33+Consolidação!BF33+Consolidação!BI33+Consolidação!BL33+Consolidação!BO33+Consolidação!BR33+Consolidação!BU33+Consolidação!BX33+Consolidação!CA33+Consolidação!CD33+Consolidação!CG33+Consolidação!CJ33,AV30+BC30+BJ30+BQ30+BX30+CE30+CL30+CS30+CZ30+DG30+DN30+DU30+EB30+EI30&gt;Consolidação!AX33+Consolidação!#REF!+Consolidação!BC33+Consolidação!BF33+Consolidação!BI33+Consolidação!BL33+Consolidação!BO33+Consolidação!BR33+Consolidação!BU33+Consolidação!BX33+Consolidação!CA33+Consolidação!CD33+Consolidação!CG33+Consolidação!CJ33),"CONSUMO PARCIAL","SEM PREVISÃO"))))))))))))))))</f>
        <v/>
      </c>
      <c r="EM30" s="318" t="str">
        <f t="shared" si="56"/>
        <v/>
      </c>
      <c r="EN30" s="270"/>
      <c r="EO30" s="314"/>
      <c r="EP30" s="315"/>
      <c r="EQ30" s="332"/>
      <c r="ER30" s="317" t="str">
        <f>IF(EO30=0,"",IF(BB30+BI30+BP30+BW30+CD30+CK30+CR30+CY30+DF30+DM30+DT30+EA30+EH30+EO30&lt;=Consolidação!BC33,Consolidação!$H$4,IF(BB30+BI30+BP30+BW30+CD30+CK30+CR30+CY30+DF30+DM30+DT30+EA30+EH30+EO30&lt;=Consolidação!BC33+Consolidação!BF33,Consolidação!$K$4,IF(BB30+BI30+BP30+BW30+CD30+CK30+CR30+CY30+DF30+DM30+DT30+EA30+EH30+EO30&lt;=Consolidação!BC33+Consolidação!BF33+Consolidação!BI33,Consolidação!$N$4,IF(BB30+BI30+BP30+BW30+CD30+CK30+CR30+CY30+DF30+DM30+DT30+EA30+EH30+EO30&lt;=Consolidação!BC33+Consolidação!BF33+Consolidação!BI33+Consolidação!BL33,Consolidação!$Q$4,IF(BB30+BI30+BP30+BW30+CD30+CK30+CR30+CY30+DF30+DM30+DT30+EA30+EH30+EO30&lt;=Consolidação!BC33+Consolidação!BF33+Consolidação!BI33+Consolidação!BL33+Consolidação!BO33,Consolidação!$T$4,IF(BB30+BI30+BP30+BW30+CD30+CK30+CR30+CY30+DF30+DM30+DT30+EA30+EH30+EO30&lt;=Consolidação!BC33+Consolidação!BF33+Consolidação!BI33+Consolidação!BL33+Consolidação!BO33+Consolidação!BR33,Consolidação!$W$4,IF(BB30+BI30+BP30+BW30+CD30+CK30+CR30+CY30+DF30+DM30+DT30+EA30+EH30+EO30&lt;=Consolidação!BC33+Consolidação!BF33+Consolidação!BI33+Consolidação!BL33+Consolidação!BO33+Consolidação!BR33+Consolidação!BU33,Consolidação!$Z$4,IF(BB30+BI30+BP30+BW30+CD30+CK30+CR30+CY30+DF30+DM30+DT30+EA30+EH30+EO30&lt;=Consolidação!BC33+Consolidação!BF33+Consolidação!BI33+Consolidação!BL33+Consolidação!BO33+Consolidação!BR33+Consolidação!BU33+Consolidação!BX33,Consolidação!$AC$4,IF(BB30+BI30+BP30+BW30+CD30+CK30+CR30+CY30+DF30+DM30+DT30+EA30+EH30+EO30&lt;=Consolidação!BC33+Consolidação!BF33+Consolidação!BI33+Consolidação!BL33+Consolidação!BO33+Consolidação!BR33+Consolidação!BU33+Consolidação!BX33+Consolidação!CA33,Consolidação!$AF$4,IF(BB30+BI30+BP30+BW30+CD30+CK30+CR30+CY30+DF30+DM30+DT30+EA30+EH30+EO30&lt;=Consolidação!BC33+Consolidação!BF33+Consolidação!BI33+Consolidação!BL33+Consolidação!BO33+Consolidação!BR33+Consolidação!BU33+Consolidação!BX33+Consolidação!CA33+Consolidação!CD33,Consolidação!$AI$4,IF(BB30+BI30+BP30+BW30+CD30+CK30+CR30+CY30+DF30+DM30+DT30+EA30+EH30+EO30&lt;=Consolidação!BC33+Consolidação!BF33+Consolidação!BI33+Consolidação!BL33+Consolidação!BO33+Consolidação!BR33+Consolidação!BU33+Consolidação!BX33+Consolidação!CA33+Consolidação!CD33+Consolidação!CG33,Consolidação!$AL$4,IF(BB30+BI30+BP30+BW30+CD30+CK30+CR30+CY30+DF30+DM30+DT30+EA30+EH30+EO30&lt;=Consolidação!BC33+Consolidação!BF33+Consolidação!BI33+Consolidação!BL33+Consolidação!BO33+Consolidação!BR33+Consolidação!BU33+Consolidação!BX33+Consolidação!CA33+Consolidação!CD33+Consolidação!CG33+Consolidação!CJ33,Consolidação!$AO$4,IF(BB30+BI30+BP30+BW30+CD30+CK30+CR30+CY30+DF30+DM30+DT30+EA30+EH30+EO30&lt;=Consolidação!BC33+Consolidação!BF33+Consolidação!BI33+Consolidação!BL33+Consolidação!BO33+Consolidação!BR33+Consolidação!BU33+Consolidação!BX33+Consolidação!CA33+Consolidação!CD33+Consolidação!CG33+Consolidação!CJ33+Consolidação!CM33,Consolidação!$AR$4,IF(BB30+BI30+BP30+BW30+CD30+CK30+CR30+CY30+DF30+DM30+DT30+EA30+EH30+EO30&lt;=Consolidação!BC33+Consolidação!BF33+Consolidação!BI33+Consolidação!BL33+Consolidação!BO33+Consolidação!BR33+Consolidação!BU33+Consolidação!BX33+Consolidação!CA33+Consolidação!CD33+Consolidação!CG33+Consolidação!CJ33+Consolidação!CM33+Consolidação!CP33,Consolidação!$AU$4,IF(AND((Consolidação!BC33+Consolidação!BF33+Consolidação!BI33+Consolidação!BL33+Consolidação!BO33+Consolidação!BR33+Consolidação!BU33+Consolidação!BX33+Consolidação!CA33+Consolidação!CD33+Consolidação!CG33+Consolidação!CJ33+Consolidação!CM33+Consolidação!CP33)&gt;0,BB30+BI30+BP30+BW30+CD30+CK30+CR30+CY30+DF30+DM30+DT30+EA30+EH30&lt;Consolidação!BC33+Consolidação!BF33+Consolidação!BI33+Consolidação!BL33+Consolidação!BO33+Consolidação!BR33+Consolidação!BU33+Consolidação!BX33+Consolidação!CA33+Consolidação!CD33+Consolidação!CG33+Consolidação!CJ33+Consolidação!CM33+Consolidação!CP33,BB30+BI30+BP30+BW30+CD30+CK30+CR30+CY30+DF30+DM30+DT30+EA30+EH30+EO30&gt;Consolidação!BC33+Consolidação!BF33+Consolidação!BI33+Consolidação!BL33+Consolidação!BO33+Consolidação!BR33+Consolidação!BU33+Consolidação!BX33+Consolidação!CA33+Consolidação!CD33+Consolidação!CG33+Consolidação!CJ33+Consolidação!CM33+Consolidação!CP33),"CONSUMO PARCIAL","SEM PREVISÃO"))))))))))))))))</f>
        <v/>
      </c>
      <c r="ES30" s="318" t="str">
        <f t="shared" si="57"/>
        <v/>
      </c>
      <c r="ET30" s="270"/>
      <c r="EU30" s="314"/>
      <c r="EV30" s="315"/>
      <c r="EW30" s="332"/>
      <c r="EX30" s="317" t="str">
        <f>IF(EU30=0,"",IF(BH30+BO30+BV30+CC30+CJ30+CQ30+CX30+DE30+DL30+DS30+DZ30+EG30+EN30+EU30&lt;=Consolidação!BI33,Consolidação!$H$4,IF(BH30+BO30+BV30+CC30+CJ30+CQ30+CX30+DE30+DL30+DS30+DZ30+EG30+EN30+EU30&lt;=Consolidação!BI33+Consolidação!BL33,Consolidação!$K$4,IF(BH30+BO30+BV30+CC30+CJ30+CQ30+CX30+DE30+DL30+DS30+DZ30+EG30+EN30+EU30&lt;=Consolidação!BI33+Consolidação!BL33+Consolidação!BO33,Consolidação!$N$4,IF(BH30+BO30+BV30+CC30+CJ30+CQ30+CX30+DE30+DL30+DS30+DZ30+EG30+EN30+EU30&lt;=Consolidação!BI33+Consolidação!BL33+Consolidação!BO33+Consolidação!BR33,Consolidação!$Q$4,IF(BH30+BO30+BV30+CC30+CJ30+CQ30+CX30+DE30+DL30+DS30+DZ30+EG30+EN30+EU30&lt;=Consolidação!BI33+Consolidação!BL33+Consolidação!BO33+Consolidação!BR33+Consolidação!BU33,Consolidação!$T$4,IF(BH30+BO30+BV30+CC30+CJ30+CQ30+CX30+DE30+DL30+DS30+DZ30+EG30+EN30+EU30&lt;=Consolidação!BI33+Consolidação!BL33+Consolidação!BO33+Consolidação!BR33+Consolidação!BU33+Consolidação!BX33,Consolidação!$W$4,IF(BH30+BO30+BV30+CC30+CJ30+CQ30+CX30+DE30+DL30+DS30+DZ30+EG30+EN30+EU30&lt;=Consolidação!BI33+Consolidação!BL33+Consolidação!BO33+Consolidação!BR33+Consolidação!BU33+Consolidação!BX33+Consolidação!CA33,Consolidação!$Z$4,IF(BH30+BO30+BV30+CC30+CJ30+CQ30+CX30+DE30+DL30+DS30+DZ30+EG30+EN30+EU30&lt;=Consolidação!BI33+Consolidação!BL33+Consolidação!BO33+Consolidação!BR33+Consolidação!BU33+Consolidação!BX33+Consolidação!CA33+Consolidação!CD33,Consolidação!$AC$4,IF(BH30+BO30+BV30+CC30+CJ30+CQ30+CX30+DE30+DL30+DS30+DZ30+EG30+EN30+EU30&lt;=Consolidação!BI33+Consolidação!BL33+Consolidação!BO33+Consolidação!BR33+Consolidação!BU33+Consolidação!BX33+Consolidação!CA33+Consolidação!CD33+Consolidação!CG33,Consolidação!$AF$4,IF(BH30+BO30+BV30+CC30+CJ30+CQ30+CX30+DE30+DL30+DS30+DZ30+EG30+EN30+EU30&lt;=Consolidação!BI33+Consolidação!BL33+Consolidação!BO33+Consolidação!BR33+Consolidação!BU33+Consolidação!BX33+Consolidação!CA33+Consolidação!CD33+Consolidação!CG33+Consolidação!CJ33,Consolidação!$AI$4,IF(BH30+BO30+BV30+CC30+CJ30+CQ30+CX30+DE30+DL30+DS30+DZ30+EG30+EN30+EU30&lt;=Consolidação!BI33+Consolidação!BL33+Consolidação!BO33+Consolidação!BR33+Consolidação!BU33+Consolidação!BX33+Consolidação!CA33+Consolidação!CD33+Consolidação!CG33+Consolidação!CJ33+Consolidação!CM33,Consolidação!$AL$4,IF(BH30+BO30+BV30+CC30+CJ30+CQ30+CX30+DE30+DL30+DS30+DZ30+EG30+EN30+EU30&lt;=Consolidação!BI33+Consolidação!BL33+Consolidação!BO33+Consolidação!BR33+Consolidação!BU33+Consolidação!BX33+Consolidação!CA33+Consolidação!CD33+Consolidação!CG33+Consolidação!CJ33+Consolidação!CM33+Consolidação!CP33,Consolidação!$AO$4,IF(BH30+BO30+BV30+CC30+CJ30+CQ30+CX30+DE30+DL30+DS30+DZ30+EG30+EN30+EU30&lt;=Consolidação!BI33+Consolidação!BL33+Consolidação!BO33+Consolidação!BR33+Consolidação!BU33+Consolidação!BX33+Consolidação!CA33+Consolidação!CD33+Consolidação!CG33+Consolidação!CJ33+Consolidação!CM33+Consolidação!CP33+Consolidação!CS33,Consolidação!$AR$4,IF(BH30+BO30+BV30+CC30+CJ30+CQ30+CX30+DE30+DL30+DS30+DZ30+EG30+EN30+EU30&lt;=Consolidação!BI33+Consolidação!BL33+Consolidação!BO33+Consolidação!BR33+Consolidação!BU33+Consolidação!BX33+Consolidação!CA33+Consolidação!CD33+Consolidação!CG33+Consolidação!CJ33+Consolidação!CM33+Consolidação!CP33+Consolidação!CS33+Consolidação!CV33,Consolidação!$AU$4,IF(AND((Consolidação!BI33+Consolidação!BL33+Consolidação!BO33+Consolidação!BR33+Consolidação!BU33+Consolidação!BX33+Consolidação!CA33+Consolidação!CD33+Consolidação!CG33+Consolidação!CJ33+Consolidação!CM33+Consolidação!CP33+Consolidação!CS33+Consolidação!CV33)&gt;0,BH30+BO30+BV30+CC30+CJ30+CQ30+CX30+DE30+DL30+DS30+DZ30+EG30+EN30&lt;Consolidação!BI33+Consolidação!BL33+Consolidação!BO33+Consolidação!BR33+Consolidação!BU33+Consolidação!BX33+Consolidação!CA33+Consolidação!CD33+Consolidação!CG33+Consolidação!CJ33+Consolidação!CM33+Consolidação!CP33+Consolidação!CS33+Consolidação!CV33,BH30+BO30+BV30+CC30+CJ30+CQ30+CX30+DE30+DL30+DS30+DZ30+EG30+EN30+EU30&gt;Consolidação!BI33+Consolidação!BL33+Consolidação!BO33+Consolidação!BR33+Consolidação!BU33+Consolidação!BX33+Consolidação!CA33+Consolidação!CD33+Consolidação!CG33+Consolidação!CJ33+Consolidação!CM33+Consolidação!CP33+Consolidação!CS33+Consolidação!CV33),"CONSUMO PARCIAL","SEM PREVISÃO"))))))))))))))))</f>
        <v/>
      </c>
      <c r="EY30" s="318" t="str">
        <f t="shared" si="58"/>
        <v/>
      </c>
      <c r="EZ30" s="270"/>
      <c r="FA30" s="314"/>
      <c r="FB30" s="315"/>
      <c r="FC30" s="332"/>
      <c r="FD30" s="317" t="str">
        <f>IF(FA30=0,"",IF(BN30+BU30+CB30+CI30+CP30+CW30+DD30+DK30+DR30+DY30+EF30+EM30+ET30+FA30&lt;=Consolidação!BO33,Consolidação!$H$4,IF(BN30+BU30+CB30+CI30+CP30+CW30+DD30+DK30+DR30+DY30+EF30+EM30+ET30+FA30&lt;=Consolidação!BO33+Consolidação!BR33,Consolidação!$K$4,IF(BN30+BU30+CB30+CI30+CP30+CW30+DD30+DK30+DR30+DY30+EF30+EM30+ET30+FA30&lt;=Consolidação!BO33+Consolidação!BR33+Consolidação!BU33,Consolidação!$N$4,IF(BN30+BU30+CB30+CI30+CP30+CW30+DD30+DK30+DR30+DY30+EF30+EM30+ET30+FA30&lt;=Consolidação!BO33+Consolidação!BR33+Consolidação!BU33+Consolidação!BX33,Consolidação!$Q$4,IF(BN30+BU30+CB30+CI30+CP30+CW30+DD30+DK30+DR30+DY30+EF30+EM30+ET30+FA30&lt;=Consolidação!BO33+Consolidação!BR33+Consolidação!BU33+Consolidação!BX33+Consolidação!CA33,Consolidação!$T$4,IF(BN30+BU30+CB30+CI30+CP30+CW30+DD30+DK30+DR30+DY30+EF30+EM30+ET30+FA30&lt;=Consolidação!BO33+Consolidação!BR33+Consolidação!BU33+Consolidação!BX33+Consolidação!CA33+Consolidação!CD33,Consolidação!$W$4,IF(BN30+BU30+CB30+CI30+CP30+CW30+DD30+DK30+DR30+DY30+EF30+EM30+ET30+FA30&lt;=Consolidação!BO33+Consolidação!BR33+Consolidação!BU33+Consolidação!BX33+Consolidação!CA33+Consolidação!CD33+Consolidação!CG33,Consolidação!$Z$4,IF(BN30+BU30+CB30+CI30+CP30+CW30+DD30+DK30+DR30+DY30+EF30+EM30+ET30+FA30&lt;=Consolidação!BO33+Consolidação!BR33+Consolidação!BU33+Consolidação!BX33+Consolidação!CA33+Consolidação!CD33+Consolidação!CG33+Consolidação!CJ33,Consolidação!$AC$4,IF(BN30+BU30+CB30+CI30+CP30+CW30+DD30+DK30+DR30+DY30+EF30+EM30+ET30+FA30&lt;=Consolidação!BO33+Consolidação!BR33+Consolidação!BU33+Consolidação!BX33+Consolidação!CA33+Consolidação!CD33+Consolidação!CG33+Consolidação!CJ33+Consolidação!CM33,Consolidação!$AF$4,IF(BN30+BU30+CB30+CI30+CP30+CW30+DD30+DK30+DR30+DY30+EF30+EM30+ET30+FA30&lt;=Consolidação!BO33+Consolidação!BR33+Consolidação!BU33+Consolidação!BX33+Consolidação!CA33+Consolidação!CD33+Consolidação!CG33+Consolidação!CJ33+Consolidação!CM33+Consolidação!CP33,Consolidação!$AI$4,IF(BN30+BU30+CB30+CI30+CP30+CW30+DD30+DK30+DR30+DY30+EF30+EM30+ET30+FA30&lt;=Consolidação!BO33+Consolidação!BR33+Consolidação!BU33+Consolidação!BX33+Consolidação!CA33+Consolidação!CD33+Consolidação!CG33+Consolidação!CJ33+Consolidação!CM33+Consolidação!CP33+Consolidação!CS33,Consolidação!$AL$4,IF(BN30+BU30+CB30+CI30+CP30+CW30+DD30+DK30+DR30+DY30+EF30+EM30+ET30+FA30&lt;=Consolidação!BO33+Consolidação!BR33+Consolidação!BU33+Consolidação!BX33+Consolidação!CA33+Consolidação!CD33+Consolidação!CG33+Consolidação!CJ33+Consolidação!CM33+Consolidação!CP33+Consolidação!CS33+Consolidação!CV33,Consolidação!$AO$4,IF(BN30+BU30+CB30+CI30+CP30+CW30+DD30+DK30+DR30+DY30+EF30+EM30+ET30+FA30&lt;=Consolidação!BO33+Consolidação!BR33+Consolidação!BU33+Consolidação!BX33+Consolidação!CA33+Consolidação!CD33+Consolidação!CG33+Consolidação!CJ33+Consolidação!CM33+Consolidação!CP33+Consolidação!CS33+Consolidação!CV33+Consolidação!CY33,Consolidação!$AR$4,IF(BN30+BU30+CB30+CI30+CP30+CW30+DD30+DK30+DR30+DY30+EF30+EM30+ET30+FA30&lt;=Consolidação!BO33+Consolidação!BR33+Consolidação!BU33+Consolidação!BX33+Consolidação!CA33+Consolidação!CD33+Consolidação!CG33+Consolidação!CJ33+Consolidação!CM33+Consolidação!CP33+Consolidação!CS33+Consolidação!CV33+Consolidação!CY33+Consolidação!DB33,Consolidação!$AU$4,IF(AND((Consolidação!BO33+Consolidação!BR33+Consolidação!BU33+Consolidação!BX33+Consolidação!CA33+Consolidação!CD33+Consolidação!CG33+Consolidação!CJ33+Consolidação!CM33+Consolidação!CP33+Consolidação!CS33+Consolidação!CV33+Consolidação!CY33+Consolidação!DB33)&gt;0,BN30+BU30+CB30+CI30+CP30+CW30+DD30+DK30+DR30+DY30+EF30+EM30+ET30&lt;Consolidação!BO33+Consolidação!BR33+Consolidação!BU33+Consolidação!BX33+Consolidação!CA33+Consolidação!CD33+Consolidação!CG33+Consolidação!CJ33+Consolidação!CM33+Consolidação!CP33+Consolidação!CS33+Consolidação!CV33+Consolidação!CY33+Consolidação!DB33,BN30+BU30+CB30+CI30+CP30+CW30+DD30+DK30+DR30+DY30+EF30+EM30+ET30+FA30&gt;Consolidação!BO33+Consolidação!BR33+Consolidação!BU33+Consolidação!BX33+Consolidação!CA33+Consolidação!CD33+Consolidação!CG33+Consolidação!CJ33+Consolidação!CM33+Consolidação!CP33+Consolidação!CS33+Consolidação!CV33+Consolidação!CY33+Consolidação!DB33),"CONSUMO PARCIAL","SEM PREVISÃO"))))))))))))))))</f>
        <v/>
      </c>
      <c r="FE30" s="318" t="str">
        <f t="shared" si="59"/>
        <v/>
      </c>
      <c r="FF30" s="270"/>
      <c r="FG30" s="314"/>
      <c r="FH30" s="315"/>
      <c r="FI30" s="332"/>
      <c r="FJ30" s="317" t="str">
        <f>IF(FG30=0,"",IF(BT30+CA30+CH30+CO30+CV30+DC30+DJ30+DQ30+DX30+EE30+EL30+ES30+EZ30+FG30&lt;=Consolidação!BU33,Consolidação!$H$4,IF(BT30+CA30+CH30+CO30+CV30+DC30+DJ30+DQ30+DX30+EE30+EL30+ES30+EZ30+FG30&lt;=Consolidação!BU33+Consolidação!BX33,Consolidação!$K$4,IF(BT30+CA30+CH30+CO30+CV30+DC30+DJ30+DQ30+DX30+EE30+EL30+ES30+EZ30+FG30&lt;=Consolidação!BU33+Consolidação!BX33+Consolidação!CA33,Consolidação!$N$4,IF(BT30+CA30+CH30+CO30+CV30+DC30+DJ30+DQ30+DX30+EE30+EL30+ES30+EZ30+FG30&lt;=Consolidação!BU33+Consolidação!BX33+Consolidação!CA33+Consolidação!CD33,Consolidação!$Q$4,IF(BT30+CA30+CH30+CO30+CV30+DC30+DJ30+DQ30+DX30+EE30+EL30+ES30+EZ30+FG30&lt;=Consolidação!BU33+Consolidação!BX33+Consolidação!CA33+Consolidação!CD33+Consolidação!CG33,Consolidação!$T$4,IF(BT30+CA30+CH30+CO30+CV30+DC30+DJ30+DQ30+DX30+EE30+EL30+ES30+EZ30+FG30&lt;=Consolidação!BU33+Consolidação!BX33+Consolidação!CA33+Consolidação!CD33+Consolidação!CG33+Consolidação!CJ33,Consolidação!$W$4,IF(BT30+CA30+CH30+CO30+CV30+DC30+DJ30+DQ30+DX30+EE30+EL30+ES30+EZ30+FG30&lt;=Consolidação!BU33+Consolidação!BX33+Consolidação!CA33+Consolidação!CD33+Consolidação!CG33+Consolidação!CJ33+Consolidação!CM33,Consolidação!$Z$4,IF(BT30+CA30+CH30+CO30+CV30+DC30+DJ30+DQ30+DX30+EE30+EL30+ES30+EZ30+FG30&lt;=Consolidação!BU33+Consolidação!BX33+Consolidação!CA33+Consolidação!CD33+Consolidação!CG33+Consolidação!CJ33+Consolidação!CM33+Consolidação!CP33,Consolidação!$AC$4,IF(BT30+CA30+CH30+CO30+CV30+DC30+DJ30+DQ30+DX30+EE30+EL30+ES30+EZ30+FG30&lt;=Consolidação!BU33+Consolidação!BX33+Consolidação!CA33+Consolidação!CD33+Consolidação!CG33+Consolidação!CJ33+Consolidação!CM33+Consolidação!CP33+Consolidação!CS33,Consolidação!$AF$4,IF(BT30+CA30+CH30+CO30+CV30+DC30+DJ30+DQ30+DX30+EE30+EL30+ES30+EZ30+FG30&lt;=Consolidação!BU33+Consolidação!BX33+Consolidação!CA33+Consolidação!CD33+Consolidação!CG33+Consolidação!CJ33+Consolidação!CM33+Consolidação!CP33+Consolidação!CS33+Consolidação!CV33,Consolidação!$AI$4,IF(BT30+CA30+CH30+CO30+CV30+DC30+DJ30+DQ30+DX30+EE30+EL30+ES30+EZ30+FG30&lt;=Consolidação!BU33+Consolidação!BX33+Consolidação!CA33+Consolidação!CD33+Consolidação!CG33+Consolidação!CJ33+Consolidação!CM33+Consolidação!CP33+Consolidação!CS33+Consolidação!CV33+Consolidação!CY33,Consolidação!$AL$4,IF(BT30+CA30+CH30+CO30+CV30+DC30+DJ30+DQ30+DX30+EE30+EL30+ES30+EZ30+FG30&lt;=Consolidação!BU33+Consolidação!BX33+Consolidação!CA33+Consolidação!CD33+Consolidação!CG33+Consolidação!CJ33+Consolidação!CM33+Consolidação!CP33+Consolidação!CS33+Consolidação!CV33+Consolidação!CY33+Consolidação!DB33,Consolidação!$AO$4,IF(BT30+CA30+CH30+CO30+CV30+DC30+DJ30+DQ30+DX30+EE30+EL30+ES30+EZ30+FG30&lt;=Consolidação!BU33+Consolidação!BX33+Consolidação!CA33+Consolidação!CD33+Consolidação!CG33+Consolidação!CJ33+Consolidação!CM33+Consolidação!CP33+Consolidação!CS33+Consolidação!CV33+Consolidação!CY33+Consolidação!DB33+Consolidação!DE33,Consolidação!$AR$4,IF(BT30+CA30+CH30+CO30+CV30+DC30+DJ30+DQ30+DX30+EE30+EL30+ES30+EZ30+FG30&lt;=Consolidação!BU33+Consolidação!BX33+Consolidação!CA33+Consolidação!CD33+Consolidação!CG33+Consolidação!CJ33+Consolidação!CM33+Consolidação!CP33+Consolidação!CS33+Consolidação!CV33+Consolidação!CY33+Consolidação!DB33+Consolidação!DE33+Consolidação!DH33,Consolidação!$AU$4,IF(AND((Consolidação!BU33+Consolidação!BX33+Consolidação!CA33+Consolidação!CD33+Consolidação!CG33+Consolidação!CJ33+Consolidação!CM33+Consolidação!CP33+Consolidação!CS33+Consolidação!CV33+Consolidação!CY33+Consolidação!DB33+Consolidação!DE33+Consolidação!DH33)&gt;0,BT30+CA30+CH30+CO30+CV30+DC30+DJ30+DQ30+DX30+EE30+EL30+ES30+EZ30&lt;Consolidação!BU33+Consolidação!BX33+Consolidação!CA33+Consolidação!CD33+Consolidação!CG33+Consolidação!CJ33+Consolidação!CM33+Consolidação!CP33+Consolidação!CS33+Consolidação!CV33+Consolidação!CY33+Consolidação!DB33+Consolidação!DE33+Consolidação!DH33,BT30+CA30+CH30+CO30+CV30+DC30+DJ30+DQ30+DX30+EE30+EL30+ES30+EZ30+FG30&gt;Consolidação!BU33+Consolidação!BX33+Consolidação!CA33+Consolidação!CD33+Consolidação!CG33+Consolidação!CJ33+Consolidação!CM33+Consolidação!CP33+Consolidação!CS33+Consolidação!CV33+Consolidação!CY33+Consolidação!DB33+Consolidação!DE33+Consolidação!DH33),"CONSUMO PARCIAL","SEM PREVISÃO"))))))))))))))))</f>
        <v/>
      </c>
      <c r="FK30" s="540" t="str">
        <f t="shared" si="60"/>
        <v/>
      </c>
      <c r="FL30" s="569"/>
      <c r="FM30" s="550"/>
      <c r="FN30" s="550"/>
      <c r="FO30" s="550"/>
      <c r="FP30" s="550"/>
      <c r="FQ30" s="576"/>
      <c r="FR30" s="569"/>
      <c r="FS30" s="550"/>
      <c r="FT30" s="550"/>
      <c r="FU30" s="550"/>
      <c r="FV30" s="550"/>
      <c r="FW30" s="550"/>
      <c r="FX30" s="545" t="str">
        <f>IF((Consolidação!C33+Consolidação!E33)=(F30+M30+T30+AA30+AH30+AO30+AV30+BC30+BJ30+BQ30+BX30+CE30+CL30+CS30),"ATUALIZADO","DESATUALIZADO")</f>
        <v>DESATUALIZADO</v>
      </c>
    </row>
    <row r="31" spans="1:180" x14ac:dyDescent="0.3">
      <c r="A31" s="313">
        <v>2305</v>
      </c>
      <c r="B31" s="634"/>
      <c r="C31" s="324" t="s">
        <v>1</v>
      </c>
      <c r="D31" s="321"/>
      <c r="E31" s="270">
        <v>19389</v>
      </c>
      <c r="F31" s="314">
        <v>135.06</v>
      </c>
      <c r="G31" s="315"/>
      <c r="H31" s="316">
        <v>45473</v>
      </c>
      <c r="I31" s="317">
        <f>IF(F31=0,"",IF(F31&lt;=Consolidação!H34,Consolidação!H$4,IF(F31&lt;=Consolidação!H34+Consolidação!K34,Consolidação!K$4,IF(F31&lt;=Consolidação!H34+Consolidação!K34+Consolidação!N34,Consolidação!N$4,IF(F31&lt;=Consolidação!H34+Consolidação!K34+Consolidação!N34+Consolidação!Q34,Consolidação!Q$4,IF(F31&lt;=Consolidação!H34+Consolidação!K34+Consolidação!N34+Consolidação!Q34+Consolidação!T34,Consolidação!T$4,IF(F31&lt;=Consolidação!H34+Consolidação!K34+Consolidação!N34+Consolidação!Q34+Consolidação!T34+Consolidação!W34,Consolidação!W$4,IF(F31&lt;=Consolidação!H34+Consolidação!K34+Consolidação!N34+Consolidação!Q34+Consolidação!T34+Consolidação!W34+Consolidação!Z34,Consolidação!Z$4,IF(F31&lt;=Consolidação!H34+Consolidação!K34+Consolidação!N34+Consolidação!Q34+Consolidação!T34+Consolidação!W34+Consolidação!Z34+Consolidação!AC34,Consolidação!AC$4,IF(F31&lt;=Consolidação!H34+Consolidação!K34+Consolidação!N34+Consolidação!Q34+Consolidação!T34+Consolidação!W34+Consolidação!Z34+Consolidação!AC34+Consolidação!AF34,Consolidação!AF$4,IF(F31&lt;=Consolidação!H34+Consolidação!K34+Consolidação!N34+Consolidação!Q34+Consolidação!T34+Consolidação!W34+Consolidação!Z34+Consolidação!AC34+Consolidação!AF34+Consolidação!AI34,Consolidação!AI$4,IF(F31&lt;=Consolidação!H34+Consolidação!K34+Consolidação!N34+Consolidação!Q34+Consolidação!T34+Consolidação!W34+Consolidação!Z34+Consolidação!AC34+Consolidação!AF34+Consolidação!AI34+Consolidação!AL34,Consolidação!AL$4,IF(F31&lt;=Consolidação!H34+Consolidação!K34+Consolidação!N34+Consolidação!Q34+Consolidação!T34+Consolidação!W34+Consolidação!Z34+Consolidação!AC34+Consolidação!AF34+Consolidação!AI34+Consolidação!AL34+Consolidação!AO34,Consolidação!AO$4,IF(F31&lt;=Consolidação!H34+Consolidação!K34+Consolidação!N34+Consolidação!Q34+Consolidação!T34+Consolidação!W34+Consolidação!Z34+Consolidação!AC34+Consolidação!AF34+Consolidação!AI34+Consolidação!AL34+Consolidação!AO34+Consolidação!AR34,Consolidação!AR$4,IF(F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>45352</v>
      </c>
      <c r="J31" s="318" t="str">
        <f t="shared" si="25"/>
        <v>ü</v>
      </c>
      <c r="K31" s="312"/>
      <c r="L31" s="270">
        <v>19461</v>
      </c>
      <c r="M31" s="314">
        <v>599.5</v>
      </c>
      <c r="N31" s="315"/>
      <c r="O31" s="316">
        <v>45503</v>
      </c>
      <c r="P31" s="317">
        <f>IF(M31=0,"",IF(F31+M31&lt;=Consolidação!H34,Consolidação!$H$4,IF(F31+M31&lt;=Consolidação!H34+Consolidação!K34,Consolidação!$K$4,IF(F31+M31&lt;=Consolidação!H34+Consolidação!K34+Consolidação!N34,Consolidação!$N$4,IF(F31+M31&lt;=Consolidação!H34+Consolidação!K34+Consolidação!N34+Consolidação!Q34,Consolidação!$Q$4,IF(F31+M31&lt;=Consolidação!H34+Consolidação!K34+Consolidação!N34+Consolidação!Q34+Consolidação!T34,Consolidação!$T$4,IF(F31+M31&lt;=Consolidação!H34+Consolidação!K34+Consolidação!N34+Consolidação!Q34+Consolidação!T34+Consolidação!W34,Consolidação!$W$4,IF(F31+M31&lt;=Consolidação!H34+Consolidação!K34+Consolidação!N34+Consolidação!Q34+Consolidação!T34+Consolidação!W34+Consolidação!Z34,Consolidação!$Z$4,IF(F31+M31&lt;=Consolidação!H34+Consolidação!K34+Consolidação!N34+Consolidação!Q34+Consolidação!T34+Consolidação!W34+Consolidação!Z34+Consolidação!AC34,Consolidação!$AC$4,IF(F31+M31&lt;=Consolidação!H34+Consolidação!K34+Consolidação!N34+Consolidação!Q34+Consolidação!T34+Consolidação!W34+Consolidação!Z34+Consolidação!AC34+Consolidação!AF34,Consolidação!$AF$4,IF(F31+M31&lt;=Consolidação!H34+Consolidação!K34+Consolidação!N34+Consolidação!Q34+Consolidação!T34+Consolidação!W34+Consolidação!Z34+Consolidação!AC34+Consolidação!AF34+Consolidação!AI34,Consolidação!$AI$4,IF(F31+M31&lt;=Consolidação!H34+Consolidação!K34+Consolidação!N34+Consolidação!Q34+Consolidação!T34+Consolidação!W34+Consolidação!Z34+Consolidação!AC34+Consolidação!AF34+Consolidação!AI34+Consolidação!AL34,Consolidação!$AL$4,IF(F31+M31&lt;=Consolidação!H34+Consolidação!K34+Consolidação!N34+Consolidação!Q34+Consolidação!T34+Consolidação!W34+Consolidação!Z34+Consolidação!AC34+Consolidação!AF34+Consolidação!AI34+Consolidação!AL34+Consolidação!AO34,Consolidação!$AO$4,IF(F31+M31&lt;=Consolidação!H34+Consolidação!K34+Consolidação!N34+Consolidação!Q34+Consolidação!T34+Consolidação!W34+Consolidação!Z34+Consolidação!AC34+Consolidação!AF34+Consolidação!AI34+Consolidação!AL34+Consolidação!AO34+Consolidação!AR34,Consolidação!$AR$4,IF(F31+M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>45413</v>
      </c>
      <c r="Q31" s="318" t="str">
        <f t="shared" si="26"/>
        <v>ü</v>
      </c>
      <c r="R31" s="312"/>
      <c r="S31" s="270">
        <v>19463</v>
      </c>
      <c r="T31" s="314">
        <v>1998.575</v>
      </c>
      <c r="U31" s="315"/>
      <c r="V31" s="316">
        <v>45503</v>
      </c>
      <c r="W31" s="317">
        <f>IF(T31=0,"",IF(F31+M31+T31&lt;=Consolidação!H34,Consolidação!$H$4,IF(F31+M31+T31&lt;=Consolidação!H34+Consolidação!K34,Consolidação!$K$4,IF(F31+M31+T31&lt;=Consolidação!H34+Consolidação!K34+Consolidação!N34,Consolidação!$N$4,IF(F31+M31+T31&lt;=Consolidação!H34+Consolidação!K34+Consolidação!N34+Consolidação!Q34,Consolidação!$Q$4,IF(F31+M31+T31&lt;=Consolidação!H34+Consolidação!K34+Consolidação!N34+Consolidação!Q34+Consolidação!T34,Consolidação!$T$4,IF(F31+M31+T31&lt;=Consolidação!H34+Consolidação!K34+Consolidação!N34+Consolidação!Q34+Consolidação!T34+Consolidação!W34,Consolidação!$W$4,IF(F31+M31+T31&lt;=Consolidação!H34+Consolidação!K34+Consolidação!N34+Consolidação!Q34+Consolidação!T34+Consolidação!W34+Consolidação!Z34,Consolidação!$Z$4,IF(F31+M31+T31&lt;=Consolidação!H34+Consolidação!K34+Consolidação!N34+Consolidação!Q34+Consolidação!T34+Consolidação!W34+Consolidação!Z34+Consolidação!AC34,Consolidação!$AC$4,IF(F31+M31+T31&lt;=Consolidação!H34+Consolidação!K34+Consolidação!N34+Consolidação!Q34+Consolidação!T34+Consolidação!W34+Consolidação!Z34+Consolidação!AC34+Consolidação!AF34,Consolidação!$AF$4,IF(F31+M31+T31&lt;=Consolidação!H34+Consolidação!K34+Consolidação!N34+Consolidação!Q34+Consolidação!T34+Consolidação!W34+Consolidação!Z34+Consolidação!AC34+Consolidação!AF34+Consolidação!AI34,Consolidação!$AI$4,IF(F31+M31+T31&lt;=Consolidação!H34+Consolidação!K34+Consolidação!N34+Consolidação!Q34+Consolidação!T34+Consolidação!W34+Consolidação!Z34+Consolidação!AC34+Consolidação!AF34+Consolidação!AI34+Consolidação!AL34,Consolidação!$AL$4,IF(F31+M31+T31&lt;=Consolidação!H34+Consolidação!K34+Consolidação!N34+Consolidação!Q34+Consolidação!T34+Consolidação!W34+Consolidação!Z34+Consolidação!AC34+Consolidação!AF34+Consolidação!AI34+Consolidação!AL34+Consolidação!AO34,Consolidação!$AO$4,IF(F31+M31+T31&lt;=Consolidação!H34+Consolidação!K34+Consolidação!N34+Consolidação!Q34+Consolidação!T34+Consolidação!W34+Consolidação!Z34+Consolidação!AC34+Consolidação!AF34+Consolidação!AI34+Consolidação!AL34+Consolidação!AO34+Consolidação!AR34,Consolidação!$AR$4,IF(F31+M31+T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+M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+T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>45413</v>
      </c>
      <c r="X31" s="318" t="str">
        <f t="shared" si="27"/>
        <v>ü</v>
      </c>
      <c r="Y31" s="312"/>
      <c r="Z31" s="270"/>
      <c r="AA31" s="314"/>
      <c r="AB31" s="315"/>
      <c r="AC31" s="316"/>
      <c r="AD31" s="317" t="str">
        <f>IF(AA31=0,"",IF(F31+M31+T31+AA31&lt;=Consolidação!H34,Consolidação!$H$4,IF(F31+M31+T31+AA31&lt;=Consolidação!H34+Consolidação!K34,Consolidação!$K$4,IF(F31+M31+T31+AA31&lt;=Consolidação!H34+Consolidação!K34+Consolidação!N34,Consolidação!$N$4,IF(F31+M31+T31+AA31&lt;=Consolidação!H34+Consolidação!K34+Consolidação!N34+Consolidação!Q34,Consolidação!$Q$4,IF(F31+M31+T31+AA31&lt;=Consolidação!H34+Consolidação!K34+Consolidação!N34+Consolidação!Q34+Consolidação!T34,Consolidação!$T$4,IF(F31+M31+T31+AA31&lt;=Consolidação!H34+Consolidação!K34+Consolidação!N34+Consolidação!Q34+Consolidação!T34+Consolidação!W34,Consolidação!$W$4,IF(F31+M31+T31+AA31&lt;=Consolidação!H34+Consolidação!K34+Consolidação!N34+Consolidação!Q34+Consolidação!T34+Consolidação!W34+Consolidação!Z34,Consolidação!$Z$4,IF(F31+M31+T31+AA31&lt;=Consolidação!H34+Consolidação!K34+Consolidação!N34+Consolidação!Q34+Consolidação!T34+Consolidação!W34+Consolidação!Z34+Consolidação!AC34,Consolidação!$AC$4,IF(F31+M31+T31+AA31&lt;=Consolidação!H34+Consolidação!K34+Consolidação!N34+Consolidação!Q34+Consolidação!T34+Consolidação!W34+Consolidação!Z34+Consolidação!AC34+Consolidação!AF34,Consolidação!$AF$4,IF(F31+M31+T31+AA31&lt;=Consolidação!H34+Consolidação!K34+Consolidação!N34+Consolidação!Q34+Consolidação!T34+Consolidação!W34+Consolidação!Z34+Consolidação!AC34+Consolidação!AF34+Consolidação!AI34,Consolidação!$AI$4,IF(F31+M31+T31+AA31&lt;=Consolidação!H34+Consolidação!K34+Consolidação!N34+Consolidação!Q34+Consolidação!T34+Consolidação!W34+Consolidação!Z34+Consolidação!AC34+Consolidação!AF34+Consolidação!AI34+Consolidação!AL34,Consolidação!$AL$4,IF(F31+M31+T31+AA31&lt;=Consolidação!H34+Consolidação!K34+Consolidação!N34+Consolidação!Q34+Consolidação!T34+Consolidação!W34+Consolidação!Z34+Consolidação!AC34+Consolidação!AF34+Consolidação!AI34+Consolidação!AL34+Consolidação!AO34,Consolidação!$AO$4,IF(F31+M31+T31+AA31&lt;=Consolidação!H34+Consolidação!K34+Consolidação!N34+Consolidação!Q34+Consolidação!T34+Consolidação!W34+Consolidação!Z34+Consolidação!AC34+Consolidação!AF34+Consolidação!AI34+Consolidação!AL34+Consolidação!AO34+Consolidação!AR34,Consolidação!AR31,IF(F31+M31+T31+AA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+M31+T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+T31+AA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/>
      </c>
      <c r="AE31" s="318" t="str">
        <f t="shared" si="28"/>
        <v/>
      </c>
      <c r="AF31" s="312"/>
      <c r="AG31" s="270"/>
      <c r="AH31" s="314"/>
      <c r="AI31" s="315"/>
      <c r="AJ31" s="316"/>
      <c r="AK31" s="317" t="str">
        <f>IF(AH31=0,"",IF(F31+M31+T31+AA31+AH31&lt;=Consolidação!H34,Consolidação!$H$4,IF(F31+M31+T31+AA31+AH31&lt;=Consolidação!H34+Consolidação!K34,Consolidação!$K$4,IF(F31+M31+T31+AA31+AH31&lt;=Consolidação!H34+Consolidação!K34+Consolidação!N34,Consolidação!$N$4,IF(F31+M31+T31+AA31+AH31&lt;=Consolidação!H34+Consolidação!K34+Consolidação!N34+Consolidação!Q34,Consolidação!$Q$4,IF(F31+M31+T31+AA31+AH31&lt;=Consolidação!H34+Consolidação!K34+Consolidação!N34+Consolidação!Q34+Consolidação!T34,Consolidação!$T$4,IF(F31+M31+T31+AA31+AH31&lt;=Consolidação!H34+Consolidação!K34+Consolidação!N34+Consolidação!Q34+Consolidação!T34+Consolidação!W34,Consolidação!$W$4,IF(F31+M31+T31+AA31+AH31&lt;=Consolidação!H34+Consolidação!K34+Consolidação!N34+Consolidação!Q34+Consolidação!T34+Consolidação!W34+Consolidação!Z34,Consolidação!$Z$4,IF(F31+M31+T31+AA31+AH31&lt;=Consolidação!H34+Consolidação!K34+Consolidação!N34+Consolidação!Q34+Consolidação!T34+Consolidação!W34+Consolidação!Z34+Consolidação!AC34,Consolidação!$AC$4,IF(F31+M31+T31+AA31+AH31&lt;=Consolidação!H34+Consolidação!K34+Consolidação!N34+Consolidação!Q34+Consolidação!T34+Consolidação!W34+Consolidação!Z34+Consolidação!AC34+Consolidação!AF34,Consolidação!$AF$4,IF(F31+M31+T31+AA31+AH31&lt;=Consolidação!H34+Consolidação!K34+Consolidação!N34+Consolidação!Q34+Consolidação!T34+Consolidação!W34+Consolidação!Z34+Consolidação!AC34+Consolidação!AF34+Consolidação!AI34,Consolidação!$AI$4,IF(F31+M31+T31+AA31+AH31&lt;=Consolidação!H34+Consolidação!K34+Consolidação!N34+Consolidação!Q34+Consolidação!T34+Consolidação!W34+Consolidação!Z34+Consolidação!AC34+Consolidação!AF34+Consolidação!AI34+Consolidação!AL34,Consolidação!$AL$4,IF(F31+M31+T31+AA31+AH31&lt;=Consolidação!H34+Consolidação!K34+Consolidação!N34+Consolidação!Q34+Consolidação!T34+Consolidação!W34+Consolidação!Z34+Consolidação!AC34+Consolidação!AF34+Consolidação!AI34+Consolidação!AL34+Consolidação!AO34,Consolidação!$AO$4,IF(F31+M31+T31+AA31+AH31&lt;=Consolidação!H34+Consolidação!K34+Consolidação!N34+Consolidação!Q34+Consolidação!T34+Consolidação!W34+Consolidação!Z34+Consolidação!AC34+Consolidação!AF34+Consolidação!AI34+Consolidação!AL34+Consolidação!AO34+Consolidação!AR34,Consolidação!$AR$4,IF(F31+M31+T31+AA31+AH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+M31+T31+AA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+T31+AA31+AH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/>
      </c>
      <c r="AL31" s="318" t="str">
        <f t="shared" si="29"/>
        <v/>
      </c>
      <c r="AM31" s="312"/>
      <c r="AN31" s="270"/>
      <c r="AO31" s="314"/>
      <c r="AP31" s="315"/>
      <c r="AQ31" s="332"/>
      <c r="AR31" s="317" t="str">
        <f>IF(AO31=0,"",IF(F31+M31+T31+AA31+AH31+AO31&lt;=Consolidação!H34,Consolidação!$H$4,IF(F31+M31+T31+AA31+AH31+AO31&lt;=Consolidação!H34+Consolidação!K34,Consolidação!$K$4,IF(F31+M31+T31+AA31+AH31+AO31&lt;=Consolidação!H34+Consolidação!K34+Consolidação!N34,Consolidação!$N$4,IF(F31+M31+T31+AA31+AH31+AO31&lt;=Consolidação!H34+Consolidação!K34+Consolidação!N34+Consolidação!Q34,Consolidação!$Q$4,IF(F31+M31+T31+AA31+AH31+AO31&lt;=Consolidação!H34+Consolidação!K34+Consolidação!N34+Consolidação!Q34+Consolidação!T34,Consolidação!$T$4,IF(F31+M31+T31+AA31+AH31+AO31&lt;=Consolidação!H34+Consolidação!K34+Consolidação!N34+Consolidação!Q34+Consolidação!T34+Consolidação!W34,Consolidação!$W$4,IF(F31+M31+T31+AA31+AH31+AO31&lt;=Consolidação!H34+Consolidação!K34+Consolidação!N34+Consolidação!Q34+Consolidação!T34+Consolidação!W34+Consolidação!Z34,Consolidação!$Z$4,IF(F31+M31+T31+AA31+AH31+AO31&lt;=Consolidação!H34+Consolidação!K34+Consolidação!N34+Consolidação!Q34+Consolidação!T34+Consolidação!W34+Consolidação!Z34+Consolidação!AC34,Consolidação!$AC$4,IF(F31+M31+T31+AA31+AH31+AO31&lt;=Consolidação!H34+Consolidação!K34+Consolidação!N34+Consolidação!Q34+Consolidação!T34+Consolidação!W34+Consolidação!Z34+Consolidação!AC34+Consolidação!AF34,Consolidação!$AF$4,IF(F31+M31+T31+AA31+AH31+AO31&lt;=Consolidação!H34+Consolidação!K34+Consolidação!N34+Consolidação!Q34+Consolidação!T34+Consolidação!W34+Consolidação!Z34+Consolidação!AC34+Consolidação!AF34+Consolidação!AI34,Consolidação!$AI$4,IF(F31+M31+T31+AA31+AH31+AO31&lt;=Consolidação!H34+Consolidação!K34+Consolidação!N34+Consolidação!Q34+Consolidação!T34+Consolidação!W34+Consolidação!Z34+Consolidação!AC34+Consolidação!AF34+Consolidação!AI34+Consolidação!AL34,Consolidação!$AL$4,IF(F31+M31+T31+AA31+AH31+AO31&lt;=Consolidação!H34+Consolidação!K34+Consolidação!N34+Consolidação!Q34+Consolidação!T34+Consolidação!W34+Consolidação!Z34+Consolidação!AC34+Consolidação!AF34+Consolidação!AI34+Consolidação!AL34+Consolidação!AO34,Consolidação!$AO$4,IF(F31+M31+T31+AA31+AH31+AO31&lt;=Consolidação!H34+Consolidação!K34+Consolidação!N34+Consolidação!Q34+Consolidação!T34+Consolidação!W34+Consolidação!Z34+Consolidação!AC34+Consolidação!AF34+Consolidação!AI34+Consolidação!AL34+Consolidação!AO34+Consolidação!AR34,Consolidação!$AR$4,IF(F31+M31+T31+AA31+AH31+AO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+M31+T31+AA31+AH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+T31+AA31+AH31+AO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/>
      </c>
      <c r="AS31" s="318" t="str">
        <f t="shared" si="30"/>
        <v/>
      </c>
      <c r="AT31" s="312"/>
      <c r="AU31" s="270"/>
      <c r="AV31" s="314"/>
      <c r="AW31" s="315"/>
      <c r="AX31" s="332"/>
      <c r="AY31" s="317" t="str">
        <f>IF(AV31=0,"",IF(F31+M31+T31+AA31+AH31+AO31+AV31&lt;=Consolidação!H34,Consolidação!$H$4,IF(F31+M31+T31+AA31+AH31+AO31+AV31&lt;=Consolidação!H34+Consolidação!K34,Consolidação!$K$4,IF(F31+M31+T31+AA31+AH31+AO31+AV31&lt;=Consolidação!H34+Consolidação!K34+Consolidação!N34,Consolidação!$N$4,IF(F31+M31+T31+AA31+AH31+AO31+AV31&lt;=Consolidação!H34+Consolidação!K34+Consolidação!N34+Consolidação!Q34,Consolidação!$Q$4,IF(F31+M31+T31+AA31+AH31+AO31+AV31&lt;=Consolidação!H34+Consolidação!K34+Consolidação!N34+Consolidação!Q34+Consolidação!T34,Consolidação!$T$4,IF(F31+M31+T31+AA31+AH31+AO31+AV31&lt;=Consolidação!H34+Consolidação!K34+Consolidação!N34+Consolidação!Q34+Consolidação!T34+Consolidação!W34,Consolidação!$W$4,IF(F31+M31+T31+AA31+AH31+AO31+AV31&lt;=Consolidação!H34+Consolidação!K34+Consolidação!N34+Consolidação!Q34+Consolidação!T34+Consolidação!W34+Consolidação!Z34,Consolidação!$Z$4,IF(F31+M31+T31+AA31+AH31+AO31+AV31&lt;=Consolidação!H34+Consolidação!K34+Consolidação!N34+Consolidação!Q34+Consolidação!T34+Consolidação!W34+Consolidação!Z34+Consolidação!AC34,Consolidação!$AC$4,IF(F31+M31+T31+AA31+AH31+AO31+AV31&lt;=Consolidação!H34+Consolidação!K34+Consolidação!N34+Consolidação!Q34+Consolidação!T34+Consolidação!W34+Consolidação!Z34+Consolidação!AC34+Consolidação!AF34,Consolidação!$AF$4,IF(F31+M31+T31+AA31+AH31+AO31+AV31&lt;=Consolidação!H34+Consolidação!K34+Consolidação!N34+Consolidação!Q34+Consolidação!T34+Consolidação!W34+Consolidação!Z34+Consolidação!AC34+Consolidação!AF34+Consolidação!AI34,Consolidação!$AI$4,IF(F31+M31+T31+AA31+AH31+AO31+AV31&lt;=Consolidação!H34+Consolidação!K34+Consolidação!N34+Consolidação!Q34+Consolidação!T34+Consolidação!W34+Consolidação!Z34+Consolidação!AC34+Consolidação!AF34+Consolidação!AI34+Consolidação!AL34,Consolidação!$AL$4,IF(F31+M31+T31+AA31+AH31+AO31+AV31&lt;=Consolidação!H34+Consolidação!K34+Consolidação!N34+Consolidação!Q34+Consolidação!T34+Consolidação!W34+Consolidação!Z34+Consolidação!AC34+Consolidação!AF34+Consolidação!AI34+Consolidação!AL34+Consolidação!AO34,Consolidação!$AO$4,IF(F31+M31+T31+AA31+AH31+AO31+AV31&lt;=Consolidação!H34+Consolidação!K34+Consolidação!N34+Consolidação!Q34+Consolidação!T34+Consolidação!W34+Consolidação!Z34+Consolidação!AC34+Consolidação!AF34+Consolidação!AI34+Consolidação!AL34+Consolidação!AO34+Consolidação!AR34,Consolidação!$AR$4,IF(F31+M31+T31+AA31+AH31+AO31+AV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+M31+T31+AA31+AH31+AO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+T31+AA31+AH31+AO31+AV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/>
      </c>
      <c r="AZ31" s="318" t="str">
        <f t="shared" si="31"/>
        <v/>
      </c>
      <c r="BA31" s="312"/>
      <c r="BB31" s="270"/>
      <c r="BC31" s="314"/>
      <c r="BD31" s="315"/>
      <c r="BE31" s="332"/>
      <c r="BF31" s="317" t="str">
        <f>IF(BC31=0,"",IF(F31+M31+T31+AA31+AH31+AO31+AV31+BC31&lt;=Consolidação!H34,Consolidação!$H$4,IF(F31+M31+T31+AA31+AH31+AO31+AV31+BC31&lt;=Consolidação!H34+Consolidação!K34,Consolidação!$K$4,IF(F31+M31+T31+AA31+AH31+AO31+AV31+BC31&lt;=Consolidação!H34+Consolidação!K34+Consolidação!N34,Consolidação!$N$4,IF(F31+M31+T31+AA31+AH31+AO31+AV31+BC31&lt;=Consolidação!H34+Consolidação!K34+Consolidação!N34+Consolidação!Q34,Consolidação!$Q$4,IF(F31+M31+T31+AA31+AH31+AO31+AV31+BC31&lt;=Consolidação!H34+Consolidação!K34+Consolidação!N34+Consolidação!Q34+Consolidação!T34,Consolidação!$T$4,IF(F31+M31+T31+AA31+AH31+AO31+AV31+BC31&lt;=Consolidação!H34+Consolidação!K34+Consolidação!N34+Consolidação!Q34+Consolidação!T34+Consolidação!W34,Consolidação!$W$4,IF(F31+M31+T31+AA31+AH31+AO31+AV31+BC31&lt;=Consolidação!H34+Consolidação!K34+Consolidação!N34+Consolidação!Q34+Consolidação!T34+Consolidação!W34+Consolidação!Z34,Consolidação!$Z$4,IF(F31+M31+T31+AA31+AH31+AO31+AV31+BC31&lt;=Consolidação!H34+Consolidação!K34+Consolidação!N34+Consolidação!Q34+Consolidação!T34+Consolidação!W34+Consolidação!Z34+Consolidação!AC34,Consolidação!$AC$4,IF(F31+M31+T31+AA31+AH31+AO31+AV31+BC31&lt;=Consolidação!H34+Consolidação!K34+Consolidação!N34+Consolidação!Q34+Consolidação!T34+Consolidação!W34+Consolidação!Z34+Consolidação!AC34+Consolidação!AF34,Consolidação!$AF$4,IF(F31+M31+T31+AA31+AH31+AO31+AV31+BC31&lt;=Consolidação!H34+Consolidação!K34+Consolidação!N34+Consolidação!Q34+Consolidação!T34+Consolidação!W34+Consolidação!Z34+Consolidação!AC34+Consolidação!AF34+Consolidação!AI34,Consolidação!$AI$4,IF(F31+M31+T31+AA31+AH31+AO31+AV31+BC31&lt;=Consolidação!H34+Consolidação!K34+Consolidação!N34+Consolidação!Q34+Consolidação!T34+Consolidação!W34+Consolidação!Z34+Consolidação!AC34+Consolidação!AF34+Consolidação!AI34+Consolidação!AL34,Consolidação!$AL$4,IF(F31+M31+T31+AA31+AH31+AO31+AV31+BC31&lt;=Consolidação!H34+Consolidação!K34+Consolidação!N34+Consolidação!Q34+Consolidação!T34+Consolidação!W34+Consolidação!Z34+Consolidação!AC34+Consolidação!AF34+Consolidação!AI34+Consolidação!AL34+Consolidação!AO34,Consolidação!$AO$4,IF(F31+M31+T31+AA31+AH31+AO31+AV31+BC31&lt;=Consolidação!H34+Consolidação!K34+Consolidação!N34+Consolidação!Q34+Consolidação!T34+Consolidação!W34+Consolidação!Z34+Consolidação!AC34+Consolidação!AF34+Consolidação!AI34+Consolidação!AL34+Consolidação!AO34+Consolidação!AR34,Consolidação!$AR$4,IF(F31+M31+T31+AA31+AH31+AO31+AV31+BC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+M31+T31+AA31+AH31+AO31+AV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+T31+AA31+AH31+AO31+AV31+BC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/>
      </c>
      <c r="BG31" s="318" t="str">
        <f t="shared" si="32"/>
        <v/>
      </c>
      <c r="BH31" s="312"/>
      <c r="BI31" s="270"/>
      <c r="BJ31" s="314"/>
      <c r="BK31" s="315"/>
      <c r="BL31" s="332"/>
      <c r="BM31" s="317" t="str">
        <f>IF(BJ31=0,"",IF(F31+M31+T31+AA31+AH31+AO31+AV31+BC31+BJ31&lt;=Consolidação!H34,Consolidação!$H$4,IF(F31+M31+T31+AA31+AH31+AO31+AV31+BC31+BJ31&lt;=Consolidação!H34+Consolidação!K34,Consolidação!$K$4,IF(F31+M31+T31+AA31+AH31+AO31+AV31+BC31+BJ31&lt;=Consolidação!H34+Consolidação!K34+Consolidação!N34,Consolidação!$N$4,IF(F31+M31+T31+AA31+AH31+AO31+AV31+BC31+BJ31&lt;=Consolidação!H34+Consolidação!K34+Consolidação!N34+Consolidação!Q34,Consolidação!$Q$4,IF(F31+M31+T31+AA31+AH31+AO31+AV31+BC31+BJ31&lt;=Consolidação!H34+Consolidação!K34+Consolidação!N34+Consolidação!Q34+Consolidação!T34,Consolidação!$T$4,IF(F31+M31+T31+AA31+AH31+AO31+AV31+BC31+BJ31&lt;=Consolidação!H34+Consolidação!K34+Consolidação!N34+Consolidação!Q34+Consolidação!T34+Consolidação!W34,Consolidação!$W$4,IF(F31+M31+T31+AA31+AH31+AO31+AV31+BC31+BJ31&lt;=Consolidação!H34+Consolidação!K34+Consolidação!N34+Consolidação!Q34+Consolidação!T34+Consolidação!W34+Consolidação!Z34,Consolidação!$Z$4,IF(F31+M31+T31+AA31+AH31+AO31+AV31+BC31+BJ31&lt;=Consolidação!H34+Consolidação!K34+Consolidação!N34+Consolidação!Q34+Consolidação!T34+Consolidação!W34+Consolidação!Z34+Consolidação!AC34,Consolidação!$AC$4,IF(F31+M31+T31+AA31+AH31+AO31+AV31+BC31+BJ31&lt;=Consolidação!H34+Consolidação!K34+Consolidação!N34+Consolidação!Q34+Consolidação!T34+Consolidação!W34+Consolidação!Z34+Consolidação!AC34+Consolidação!AF34,Consolidação!$AF$4,IF(F31+M31+T31+AA31+AH31+AO31+AV31+BC31+BJ31&lt;=Consolidação!H34+Consolidação!K34+Consolidação!N34+Consolidação!Q34+Consolidação!T34+Consolidação!W34+Consolidação!Z34+Consolidação!AC34+Consolidação!AF34+Consolidação!AI34,Consolidação!$AI$4,IF(F31+M31+T31+AA31+AH31+AO31+AV31+BC31+BJ31&lt;=Consolidação!H34+Consolidação!K34+Consolidação!N34+Consolidação!Q34+Consolidação!T34+Consolidação!W34+Consolidação!Z34+Consolidação!AC34+Consolidação!AF34+Consolidação!AI34+Consolidação!AL34,Consolidação!$AL$4,IF(F31+M31+T31+AA31+AH31+AO31+AV31+BC31+BJ31&lt;=Consolidação!H34+Consolidação!K34+Consolidação!N34+Consolidação!Q34+Consolidação!T34+Consolidação!W34+Consolidação!Z34+Consolidação!AC34+Consolidação!AF34+Consolidação!AI34+Consolidação!AL34+Consolidação!AO34,Consolidação!$AO$4,IF(F31+M31+T31+AA31+AH31+AO31+AV31+BC31+BJ31&lt;=Consolidação!H34+Consolidação!K34+Consolidação!N34+Consolidação!Q34+Consolidação!T34+Consolidação!W34+Consolidação!Z34+Consolidação!AC34+Consolidação!AF34+Consolidação!AI34+Consolidação!AL34+Consolidação!AO34+Consolidação!AR34,Consolidação!$AR$4,IF(F31+M31+T31+AA31+AH31+AO31+AV31+BC31+BJ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+M31+T31+AA31+AH31+AO31+AV31+BC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+T31+AA31+AH31+AO31+AV31+BC31+BJ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/>
      </c>
      <c r="BN31" s="318" t="str">
        <f t="shared" si="33"/>
        <v/>
      </c>
      <c r="BO31" s="312"/>
      <c r="BP31" s="270"/>
      <c r="BQ31" s="314"/>
      <c r="BR31" s="315"/>
      <c r="BS31" s="332"/>
      <c r="BT31" s="317" t="str">
        <f>IF(BQ31=0,"",IF(F31+M31+T31+AA31+AH31+AO31+AV31+BC31+BJ31+BQ31&lt;=Consolidação!H34,Consolidação!$H$4,IF(F31+M31+T31+AA31+AH31+AO31+AV31+BC31+BJ31+BQ31&lt;=Consolidação!H34+Consolidação!K34,Consolidação!$K$4,IF(F31+M31+T31+AA31+AH31+AO31+AV31+BC31+BJ31+BQ31&lt;=Consolidação!H34+Consolidação!K34+Consolidação!N34,Consolidação!$N$4,IF(F31+M31+T31+AA31+AH31+AO31+AV31+BC31+BJ31+BQ31&lt;=Consolidação!H34+Consolidação!K34+Consolidação!N34+Consolidação!Q34,Consolidação!$Q$4,IF(F31+M31+T31+AA31+AH31+AO31+AV31+BC31+BJ31+BQ31&lt;=Consolidação!H34+Consolidação!K34+Consolidação!N34+Consolidação!Q34+Consolidação!T34,Consolidação!$T$4,IF(F31+M31+T31+AA31+AH31+AO31+AV31+BC31+BJ31+BQ31&lt;=Consolidação!H34+Consolidação!K34+Consolidação!N34+Consolidação!Q34+Consolidação!T34+Consolidação!W34,Consolidação!$W$4,IF(F31+M31+T31+AA31+AH31+AO31+AV31+BC31+BJ31+BQ31&lt;=Consolidação!H34+Consolidação!K34+Consolidação!N34+Consolidação!Q34+Consolidação!T34+Consolidação!W34+Consolidação!Z34,Consolidação!$Z$4,IF(F31+M31+T31+AA31+AH31+AO31+AV31+BC31+BJ31+BQ31&lt;=Consolidação!H34+Consolidação!K34+Consolidação!N34+Consolidação!Q34+Consolidação!T34+Consolidação!W34+Consolidação!Z34+Consolidação!AC34,Consolidação!$AC$4,IF(F31+M31+T31+AA31+AH31+AO31+AV31+BC31+BJ31+BQ31&lt;=Consolidação!H34+Consolidação!K34+Consolidação!N34+Consolidação!Q34+Consolidação!T34+Consolidação!W34+Consolidação!Z34+Consolidação!AC34+Consolidação!AF34,Consolidação!$AF$4,IF(F31+M31+T31+AA31+AH31+AO31+AV31+BC31+BJ31+BQ31&lt;=Consolidação!H34+Consolidação!K34+Consolidação!N34+Consolidação!Q34+Consolidação!T34+Consolidação!W34+Consolidação!Z34+Consolidação!AC34+Consolidação!AF34+Consolidação!AI34,Consolidação!$AI$4,IF(F31+M31+T31+AA31+AH31+AO31+AV31+BC31+BJ31+BQ31&lt;=Consolidação!H34+Consolidação!K34+Consolidação!N34+Consolidação!Q34+Consolidação!T34+Consolidação!W34+Consolidação!Z34+Consolidação!AC34+Consolidação!AF34+Consolidação!AI34+Consolidação!AL34,Consolidação!$AL$4,IF(F31+M31+T31+AA31+AH31+AO31+AV31+BC31+BJ31+BQ31&lt;=Consolidação!H34+Consolidação!K34+Consolidação!N34+Consolidação!Q34+Consolidação!T34+Consolidação!W34+Consolidação!Z34+Consolidação!AC34+Consolidação!AF34+Consolidação!AI34+Consolidação!AL34+Consolidação!AO34,Consolidação!$AO$4,IF(F31+M31+T31+AA31+AH31+AO31+AV31+BC31+BJ31+BQ31&lt;=Consolidação!H34+Consolidação!K34+Consolidação!N34+Consolidação!Q34+Consolidação!T34+Consolidação!W34+Consolidação!Z34+Consolidação!AC34+Consolidação!AF34+Consolidação!AI34+Consolidação!AL34+Consolidação!AO34+Consolidação!AR34,Consolidação!$AR$4,IF(F31+M31+T31+AA31+AH31+AO31+AV31+BC31+BJ31+BQ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+M31+T31+AA31+AH31+AO31+AV31+BC31+BJ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+T31+AA31+AH31+AO31+AV31+BC31+BJ31+BQ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/>
      </c>
      <c r="BU31" s="318" t="str">
        <f t="shared" si="34"/>
        <v/>
      </c>
      <c r="BV31" s="312"/>
      <c r="BW31" s="270"/>
      <c r="BX31" s="314"/>
      <c r="BY31" s="315"/>
      <c r="BZ31" s="332"/>
      <c r="CA31" s="317" t="str">
        <f>IF(BX31=0,"",IF(F31+M31+T31+AA31+AH31+AO31+AV31+BC31+BJ31+BQ31+BX31&lt;=Consolidação!H34,Consolidação!$H$4,IF(F31+M31+T31+AA31+AH31+AO31+AV31+BC31+BJ31+BQ31+BX31&lt;=Consolidação!H34+Consolidação!K34,Consolidação!$K$4,IF(F31+M31+T31+AA31+AH31+AO31+AV31+BC31+BJ31+BQ31+BX31&lt;=Consolidação!H34+Consolidação!K34+Consolidação!N34,Consolidação!$N$4,IF(F31+M31+T31+AA31+AH31+AO31+AV31+BC31+BJ31+BQ31+BX31&lt;=Consolidação!H34+Consolidação!K34+Consolidação!N34+Consolidação!Q34,Consolidação!$Q$4,IF(F31+M31+T31+AA31+AH31+AO31+AV31+BC31+BJ31+BQ31+BX31&lt;=Consolidação!H34+Consolidação!K34+Consolidação!N34+Consolidação!Q34+Consolidação!T34,Consolidação!$T$4,IF(F31+M31+T31+AA31+AH31+AO31+AV31+BC31+BJ31+BQ31+BX31&lt;=Consolidação!H34+Consolidação!K34+Consolidação!N34+Consolidação!Q34+Consolidação!T34+Consolidação!W34,Consolidação!$W$4,IF(F31+M31+T31+AA31+AH31+AO31+AV31+BC31+BJ31+BQ31+BX31&lt;=Consolidação!H34+Consolidação!K34+Consolidação!N34+Consolidação!Q34+Consolidação!T34+Consolidação!W34+Consolidação!Z34,Consolidação!$Z$4,IF(F31+M31+T31+AA31+AH31+AO31+AV31+BC31+BJ31+BQ31+BX31&lt;=Consolidação!H34+Consolidação!K34+Consolidação!N34+Consolidação!Q34+Consolidação!T34+Consolidação!W34+Consolidação!Z34+Consolidação!AC34,Consolidação!$AC$4,IF(F31+M31+T31+AA31+AH31+AO31+AV31+BC31+BJ31+BQ31+BX31&lt;=Consolidação!H34+Consolidação!K34+Consolidação!N34+Consolidação!Q34+Consolidação!T34+Consolidação!W34+Consolidação!Z34+Consolidação!AC34+Consolidação!AF34,Consolidação!$AF$4,IF(F31+M31+T31+AA31+AH31+AO31+AV31+BC31+BJ31+BQ31+BX31&lt;=Consolidação!H34+Consolidação!K34+Consolidação!N34+Consolidação!Q34+Consolidação!T34+Consolidação!W34+Consolidação!Z34+Consolidação!AC34+Consolidação!AF34+Consolidação!AI34,Consolidação!$AI$4,IF(F31+M31+T31+AA31+AH31+AO31+AV31+BC31+BJ31+BQ31+BX31&lt;=Consolidação!H34+Consolidação!K34+Consolidação!N34+Consolidação!Q34+Consolidação!T34+Consolidação!W34+Consolidação!Z34+Consolidação!AC34+Consolidação!AF34+Consolidação!AI34+Consolidação!AL34,Consolidação!$AL$4,IF(F31+M31+T31+AA31+AH31+AO31+AV31+BC31+BJ31+BQ31+BX31&lt;=Consolidação!H34+Consolidação!K34+Consolidação!N34+Consolidação!Q34+Consolidação!T34+Consolidação!W34+Consolidação!Z34+Consolidação!AC34+Consolidação!AF34+Consolidação!AI34+Consolidação!AL34+Consolidação!AO34,Consolidação!$AO$4,IF(F31+M31+T31+AA31+AH31+AO31+AV31+BC31+BJ31+BQ31+BX31&lt;=Consolidação!H34+Consolidação!K34+Consolidação!N34+Consolidação!Q34+Consolidação!T34+Consolidação!W34+Consolidação!Z34+Consolidação!AC34+Consolidação!AF34+Consolidação!AI34+Consolidação!AL34+Consolidação!AO34+Consolidação!AR34,Consolidação!$AR$4,IF(F31+M31+T31+AA31+AH31+AO31+AV31+BC31+BJ31+BQ31+BX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+M31+T31+AA31+AH31+AO31+AV31+BC31+BJ31+BQ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+T31+AA31+AH31+AO31+AV31+BC31+BJ31+BQ31+BX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/>
      </c>
      <c r="CB31" s="318" t="str">
        <f t="shared" si="35"/>
        <v/>
      </c>
      <c r="CC31" s="312"/>
      <c r="CD31" s="270"/>
      <c r="CE31" s="314"/>
      <c r="CF31" s="315"/>
      <c r="CG31" s="332"/>
      <c r="CH31" s="317" t="str">
        <f>IF(CE31=0,"",IF(F31+M31+T31+AA31+AH31+AO31+AV31+BC31+BJ31+BQ31+BX31+CE31&lt;=Consolidação!H34,Consolidação!$H$4,IF(F31+M31+T31+AA31+AH31+AO31+AV31+BC31+BJ31+BQ31+BX31+CE31&lt;=Consolidação!H34+Consolidação!K34,Consolidação!$K$4,IF(F31+M31+T31+AA31+AH31+AO31+AV31+BC31+BJ31+BQ31+BX31+CE31&lt;=Consolidação!H34+Consolidação!K34+Consolidação!N34,Consolidação!$N$4,IF(F31+M31+T31+AA31+AH31+AO31+AV31+BC31+BJ31+BQ31+BX31+CE31&lt;=Consolidação!H34+Consolidação!K34+Consolidação!N34+Consolidação!Q34,Consolidação!$Q$4,IF(F31+M31+T31+AA31+AH31+AO31+AV31+BC31+BJ31+BQ31+BX31+CE31&lt;=Consolidação!H34+Consolidação!K34+Consolidação!N34+Consolidação!Q34+Consolidação!T34,Consolidação!$T$4,IF(F31+M31+T31+AA31+AH31+AO31+AV31+BC31+BJ31+BQ31+BX31+CE31&lt;=Consolidação!H34+Consolidação!K34+Consolidação!N34+Consolidação!Q34+Consolidação!T34+Consolidação!W34,Consolidação!$W$4,IF(F31+M31+T31+AA31+AH31+AO31+AV31+BC31+BJ31+BQ31+BX31+CE31&lt;=Consolidação!H34+Consolidação!K34+Consolidação!N34+Consolidação!Q34+Consolidação!T34+Consolidação!W34+Consolidação!Z34,Consolidação!$Z$4,IF(F31+M31+T31+AA31+AH31+AO31+AV31+BC31+BJ31+BQ31+BX31+CE31&lt;=Consolidação!H34+Consolidação!K34+Consolidação!N34+Consolidação!Q34+Consolidação!T34+Consolidação!W34+Consolidação!Z34+Consolidação!AC34,Consolidação!$AC$4,IF(F31+M31+T31+AA31+AH31+AO31+AV31+BC31+BJ31+BQ31+BX31+CE31&lt;=Consolidação!H34+Consolidação!K34+Consolidação!N34+Consolidação!Q34+Consolidação!T34+Consolidação!W34+Consolidação!Z34+Consolidação!AC34+Consolidação!AF34,Consolidação!$AF$4,IF(F31+M31+T31+AA31+AH31+AO31+AV31+BC31+BJ31+BQ31+BX31+CE31&lt;=Consolidação!H34+Consolidação!K34+Consolidação!N34+Consolidação!Q34+Consolidação!T34+Consolidação!W34+Consolidação!Z34+Consolidação!AC34+Consolidação!AF34+Consolidação!AI34,Consolidação!$AI$4,IF(F31+M31+T31+AA31+AH31+AO31+AV31+BC31+BJ31+BQ31+BX31+CE31&lt;=Consolidação!H34+Consolidação!K34+Consolidação!N34+Consolidação!Q34+Consolidação!T34+Consolidação!W34+Consolidação!Z34+Consolidação!AC34+Consolidação!AF34+Consolidação!AI34+Consolidação!AL34,Consolidação!$AL$4,IF(F31+M31+T31+AA31+AH31+AO31+AV31+BC31+BJ31+BQ31+BX31+CE31&lt;=Consolidação!H34+Consolidação!K34+Consolidação!N34+Consolidação!Q34+Consolidação!T34+Consolidação!W34+Consolidação!Z34+Consolidação!AC34+Consolidação!AF34+Consolidação!AI34+Consolidação!AL34+Consolidação!AO34,Consolidação!$AO$4,IF(F31+M31+T31+AA31+AH31+AO31+AV31+BC31+BJ31+BQ31+BX31+CE31&lt;=Consolidação!H34+Consolidação!K34+Consolidação!N34+Consolidação!Q34+Consolidação!T34+Consolidação!W34+Consolidação!Z34+Consolidação!AC34+Consolidação!AF34+Consolidação!AI34+Consolidação!AL34+Consolidação!AO34+Consolidação!AR34,Consolidação!$AR$4,IF(F31+M31+T31+AA31+AH31+AO31+AV31+BC31+BJ31+BQ31+BX31+CE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+M31+T31+AA31+AH31+AO31+AV31+BC31+BJ31+BQ31+BX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+T31+AA31+AH31+AO31+AV31+BC31+BJ31+BQ31+BX31+CE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/>
      </c>
      <c r="CI31" s="318" t="str">
        <f t="shared" si="36"/>
        <v/>
      </c>
      <c r="CJ31" s="312"/>
      <c r="CK31" s="270"/>
      <c r="CL31" s="314"/>
      <c r="CM31" s="315"/>
      <c r="CN31" s="332"/>
      <c r="CO31" s="317" t="str">
        <f>IF(CL31=0,"",IF(F31+M31+T31+AA31+AH31+AO31+AV31+BC31+BJ31+BQ31+BX31+CE31+CL31&lt;=Consolidação!H34,Consolidação!$H$4,IF(F31+M31+T31+AA31+AH31+AO31+AV31+BC31+BJ31+BQ31+BX31+CE31+CL31&lt;=Consolidação!H34+Consolidação!K34,Consolidação!$K$4,IF(F31+M31+T31+AA31+AH31+AO31+AV31+BC31+BJ31+BQ31+BX31+CE31+CL31&lt;=Consolidação!H34+Consolidação!K34+Consolidação!N34,Consolidação!$N$4,IF(F31+M31+T31+AA31+AH31+AO31+AV31+BC31+BJ31+BQ31+BX31+CE31+CL31&lt;=Consolidação!H34+Consolidação!K34+Consolidação!N34+Consolidação!Q34,Consolidação!$Q$4,IF(F31+M31+T31+AA31+AH31+AO31+AV31+BC31+BJ31+BQ31+BX31+CE31+CL31&lt;=Consolidação!H34+Consolidação!K34+Consolidação!N34+Consolidação!Q34+Consolidação!T34,Consolidação!$T$4,IF(F31+M31+T31+AA31+AH31+AO31+AV31+BC31+BJ31+BQ31+BX31+CE31+CL31&lt;=Consolidação!H34+Consolidação!K34+Consolidação!N34+Consolidação!Q34+Consolidação!T34+Consolidação!W34,Consolidação!$W$4,IF(F31+M31+T31+AA31+AH31+AO31+AV31+BC31+BJ31+BQ31+BX31+CE31+CL31&lt;=Consolidação!H34+Consolidação!K34+Consolidação!N34+Consolidação!Q34+Consolidação!T34+Consolidação!W34+Consolidação!Z34,Consolidação!$Z$4,IF(F31+M31+T31+AA31+AH31+AO31+AV31+BC31+BJ31+BQ31+BX31+CE31+CL31&lt;=Consolidação!H34+Consolidação!K34+Consolidação!N34+Consolidação!Q34+Consolidação!T34+Consolidação!W34+Consolidação!Z34+Consolidação!AC34,Consolidação!$AC$4,IF(F31+M31+T31+AA31+AH31+AO31+AV31+BC31+BJ31+BQ31+BX31+CE31+CL31&lt;=Consolidação!H34+Consolidação!K34+Consolidação!N34+Consolidação!Q34+Consolidação!T34+Consolidação!W34+Consolidação!Z34+Consolidação!AC34+Consolidação!AF34,Consolidação!$AF$4,IF(F31+M31+T31+AA31+AH31+AO31+AV31+BC31+BJ31+BQ31+BX31+CE31+CL31&lt;=Consolidação!H34+Consolidação!K34+Consolidação!N34+Consolidação!Q34+Consolidação!T34+Consolidação!W34+Consolidação!Z34+Consolidação!AC34+Consolidação!AF34+Consolidação!AI34,Consolidação!$AI$4,IF(F31+M31+T31+AA31+AH31+AO31+AV31+BC31+BJ31+BQ31+BX31+CE31+CL31&lt;=Consolidação!H34+Consolidação!K34+Consolidação!N34+Consolidação!Q34+Consolidação!T34+Consolidação!W34+Consolidação!Z34+Consolidação!AC34+Consolidação!AF34+Consolidação!AI34+Consolidação!AL34,Consolidação!$AL$4,IF(F31+M31+T31+AA31+AH31+AO31+AV31+BC31+BJ31+BQ31+BX31+CE31+CL31&lt;=Consolidação!H34+Consolidação!K34+Consolidação!N34+Consolidação!Q34+Consolidação!T34+Consolidação!W34+Consolidação!Z34+Consolidação!AC34+Consolidação!AF34+Consolidação!AI34+Consolidação!AL34+Consolidação!AO34,Consolidação!$AO$4,IF(F31+M31+T31+AA31+AH31+AO31+AV31+BC31+BJ31+BQ31+BX31+CE31+CL31&lt;=Consolidação!H34+Consolidação!K34+Consolidação!N34+Consolidação!Q34+Consolidação!T34+Consolidação!W34+Consolidação!Z34+Consolidação!AC34+Consolidação!AF34+Consolidação!AI34+Consolidação!AL34+Consolidação!AO34+Consolidação!AR34,Consolidação!$AR$4,IF(F31+M31+T31+AA31+AH31+AO31+AV31+BC31+BJ31+BQ31+BX31+CE31+CL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+M31+T31+AA31+AH31+AO31+AV31+BC31+BJ31+BQ31+BX31+CE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+T31+AA31+AH31+AO31+AV31+BC31+BJ31+BQ31+BX31+CE31+CL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/>
      </c>
      <c r="CP31" s="318" t="str">
        <f t="shared" si="37"/>
        <v/>
      </c>
      <c r="CQ31" s="312"/>
      <c r="CR31" s="270"/>
      <c r="CS31" s="314"/>
      <c r="CT31" s="315"/>
      <c r="CU31" s="332"/>
      <c r="CV31" s="317" t="str">
        <f>IF(CS31=0,"",IF(F31+M31+T31+AA31+AH31+AO31+AV31+BC31+BJ31+BQ31+BX31+CE31+CL31+CS31&lt;=Consolidação!H34,Consolidação!$H$4,IF(F31+M31+T31+AA31+AH31+AO31+AV31+BC31+BJ31+BQ31+BX31+CE31+CL31+CS31&lt;=Consolidação!H34+Consolidação!K34,Consolidação!$K$4,IF(F31+M31+T31+AA31+AH31+AO31+AV31+BC31+BJ31+BQ31+BX31+CE31+CL31+CS31&lt;=Consolidação!H34+Consolidação!K34+Consolidação!N34,Consolidação!$N$4,IF(F31+M31+T31+AA31+AH31+AO31+AV31+BC31+BJ31+BQ31+BX31+CE31+CL31+CS31&lt;=Consolidação!H34+Consolidação!K34+Consolidação!N34+Consolidação!Q34,Consolidação!$Q$4,IF(F31+M31+T31+AA31+AH31+AO31+AV31+BC31+BJ31+BQ31+BX31+CE31+CL31+CS31&lt;=Consolidação!H34+Consolidação!K34+Consolidação!N34+Consolidação!Q34+Consolidação!T34,Consolidação!$T$4,IF(F31+M31+T31+AA31+AH31+AO31+AV31+BC31+BJ31+BQ31+BX31+CE31+CL31+CS31&lt;=Consolidação!H34+Consolidação!K34+Consolidação!N34+Consolidação!Q34+Consolidação!T34+Consolidação!W34,Consolidação!$W$4,IF(F31+M31+T31+AA31+AH31+AO31+AV31+BC31+BJ31+BQ31+BX31+CE31+CL31+CS31&lt;=Consolidação!H34+Consolidação!K34+Consolidação!N34+Consolidação!Q34+Consolidação!T34+Consolidação!W34+Consolidação!Z34,Consolidação!$Z$4,IF(F31+M31+T31+AA31+AH31+AO31+AV31+BC31+BJ31+BQ31+BX31+CE31+CL31+CS31&lt;=Consolidação!H34+Consolidação!K34+Consolidação!N34+Consolidação!Q34+Consolidação!T34+Consolidação!W34+Consolidação!Z34+Consolidação!AC34,Consolidação!$AC$4,IF(F31+M31+T31+AA31+AH31+AO31+AV31+BC31+BJ31+BQ31+BX31+CE31+CL31+CS31&lt;=Consolidação!H34+Consolidação!K34+Consolidação!N34+Consolidação!Q34+Consolidação!T34+Consolidação!W34+Consolidação!Z34+Consolidação!AC34+Consolidação!AF34,Consolidação!$AF$4,IF(F31+M31+T31+AA31+AH31+AO31+AV31+BC31+BJ31+BQ31+BX31+CE31+CL31+CS31&lt;=Consolidação!H34+Consolidação!K34+Consolidação!N34+Consolidação!Q34+Consolidação!T34+Consolidação!W34+Consolidação!Z34+Consolidação!AC34+Consolidação!AF34+Consolidação!AI34,Consolidação!$AI$4,IF(F31+M31+T31+AA31+AH31+AO31+AV31+BC31+BJ31+BQ31+BX31+CE31+CL31+CS31&lt;=Consolidação!H34+Consolidação!K34+Consolidação!N34+Consolidação!Q34+Consolidação!T34+Consolidação!W34+Consolidação!Z34+Consolidação!AC34+Consolidação!AF34+Consolidação!AI34+Consolidação!AL34,Consolidação!$AL$4,IF(F31+M31+T31+AA31+AH31+AO31+AV31+BC31+BJ31+BQ31+BX31+CE31+CL31+CS31&lt;=Consolidação!H34+Consolidação!K34+Consolidação!N34+Consolidação!Q34+Consolidação!T34+Consolidação!W34+Consolidação!Z34+Consolidação!AC34+Consolidação!AF34+Consolidação!AI34+Consolidação!AL34+Consolidação!AO34,Consolidação!$AO$4,IF(F31+M31+T31+AA31+AH31+AO31+AV31+BC31+BJ31+BQ31+BX31+CE31+CL31+CS31&lt;=Consolidação!H34+Consolidação!K34+Consolidação!N34+Consolidação!Q34+Consolidação!T34+Consolidação!W34+Consolidação!Z34+Consolidação!AC34+Consolidação!AF34+Consolidação!AI34+Consolidação!AL34+Consolidação!AO34+Consolidação!AR34,Consolidação!$AR$4,IF(F31+M31+T31+AA31+AH31+AO31+AV31+BC31+BJ31+BQ31+BX31+CE31+CL31+CS31&lt;=Consolidação!H34+Consolidação!K34+Consolidação!N34+Consolidação!Q34+Consolidação!T34+Consolidação!W34+Consolidação!Z34+Consolidação!AC34+Consolidação!AF34+Consolidação!AI34+Consolidação!AL34+Consolidação!AO34+Consolidação!AR34+Consolidação!AU34,Consolidação!$AU$4,IF(AND((Consolidação!H34+Consolidação!K34+Consolidação!N34+Consolidação!Q34+Consolidação!T34+Consolidação!W34+Consolidação!Z34+Consolidação!AC34+Consolidação!AF34+Consolidação!AI34+Consolidação!AL34+Consolidação!AO34+Consolidação!AR34+Consolidação!AU34)&gt;0,F31+M31+T31+AA31+AH31+AO31+AV31+BC31+BJ31+BQ31+BX31+CE31+CL31&lt;Consolidação!H34+Consolidação!K34+Consolidação!N34+Consolidação!Q34+Consolidação!T34+Consolidação!W34+Consolidação!Z34+Consolidação!AC34+Consolidação!AF34+Consolidação!AI34+Consolidação!AL34+Consolidação!AO34+Consolidação!AR34+Consolidação!AU34,F31+M31+T31+AA31+AH31+AO31+AV31+BC31+BJ31+BQ31+BX31+CE31+CL31+CS31&gt;Consolidação!H34+Consolidação!K34+Consolidação!N34+Consolidação!Q34+Consolidação!T34+Consolidação!W34+Consolidação!Z34+Consolidação!AC34+Consolidação!AF34+Consolidação!AI34+Consolidação!AL34+Consolidação!AO34+Consolidação!AR34+Consolidação!AU34),"CONSUMO PARCIAL","SEM PREVISÃO"))))))))))))))))</f>
        <v/>
      </c>
      <c r="CW31" s="318" t="str">
        <f t="shared" si="38"/>
        <v/>
      </c>
      <c r="CX31" s="270"/>
      <c r="CY31" s="314"/>
      <c r="CZ31" s="315"/>
      <c r="DA31" s="332"/>
      <c r="DB31" s="317" t="str">
        <f>IF(CY31=0,"",IF(L31+S31+Z31+AG31+AN31+AU31+BB31+BI31+BP31+BW31+CD31+CK31+CR31+CY31&lt;=Consolidação!N34,Consolidação!$H$4,IF(L31+S31+Z31+AG31+AN31+AU31+BB31+BI31+BP31+BW31+CD31+CK31+CR31+CY31&lt;=Consolidação!N34+Consolidação!Q34,Consolidação!$K$4,IF(L31+S31+Z31+AG31+AN31+AU31+BB31+BI31+BP31+BW31+CD31+CK31+CR31+CY31&lt;=Consolidação!N34+Consolidação!Q34+Consolidação!T34,Consolidação!$N$4,IF(L31+S31+Z31+AG31+AN31+AU31+BB31+BI31+BP31+BW31+CD31+CK31+CR31+CY31&lt;=Consolidação!N34+Consolidação!Q34+Consolidação!T34+Consolidação!W34,Consolidação!$Q$4,IF(L31+S31+Z31+AG31+AN31+AU31+BB31+BI31+BP31+BW31+CD31+CK31+CR31+CY31&lt;=Consolidação!N34+Consolidação!Q34+Consolidação!T34+Consolidação!W34+Consolidação!Z34,Consolidação!$T$4,IF(L31+S31+Z31+AG31+AN31+AU31+BB31+BI31+BP31+BW31+CD31+CK31+CR31+CY31&lt;=Consolidação!N34+Consolidação!Q34+Consolidação!T34+Consolidação!W34+Consolidação!Z34+Consolidação!AC34,Consolidação!$W$4,IF(L31+S31+Z31+AG31+AN31+AU31+BB31+BI31+BP31+BW31+CD31+CK31+CR31+CY31&lt;=Consolidação!N34+Consolidação!Q34+Consolidação!T34+Consolidação!W34+Consolidação!Z34+Consolidação!AC34+Consolidação!AF34,Consolidação!$Z$4,IF(L31+S31+Z31+AG31+AN31+AU31+BB31+BI31+BP31+BW31+CD31+CK31+CR31+CY31&lt;=Consolidação!N34+Consolidação!Q34+Consolidação!T34+Consolidação!W34+Consolidação!Z34+Consolidação!AC34+Consolidação!AF34+Consolidação!AI34,Consolidação!$AC$4,IF(L31+S31+Z31+AG31+AN31+AU31+BB31+BI31+BP31+BW31+CD31+CK31+CR31+CY31&lt;=Consolidação!N34+Consolidação!Q34+Consolidação!T34+Consolidação!W34+Consolidação!Z34+Consolidação!AC34+Consolidação!AF34+Consolidação!AI34+Consolidação!AL34,Consolidação!$AF$4,IF(L31+S31+Z31+AG31+AN31+AU31+BB31+BI31+BP31+BW31+CD31+CK31+CR31+CY31&lt;=Consolidação!N34+Consolidação!Q34+Consolidação!T34+Consolidação!W34+Consolidação!Z34+Consolidação!AC34+Consolidação!AF34+Consolidação!AI34+Consolidação!AL34+Consolidação!AO34,Consolidação!$AI$4,IF(L31+S31+Z31+AG31+AN31+AU31+BB31+BI31+BP31+BW31+CD31+CK31+CR31+CY31&lt;=Consolidação!N34+Consolidação!Q34+Consolidação!T34+Consolidação!W34+Consolidação!Z34+Consolidação!AC34+Consolidação!AF34+Consolidação!AI34+Consolidação!AL34+Consolidação!AO34+Consolidação!AR34,Consolidação!$AL$4,IF(L31+S31+Z31+AG31+AN31+AU31+BB31+BI31+BP31+BW31+CD31+CK31+CR31+CY31&lt;=Consolidação!N34+Consolidação!Q34+Consolidação!T34+Consolidação!W34+Consolidação!Z34+Consolidação!AC34+Consolidação!AF34+Consolidação!AI34+Consolidação!AL34+Consolidação!AO34+Consolidação!AR34+Consolidação!AU34,Consolidação!$AO$4,IF(L31+S31+Z31+AG31+AN31+AU31+BB31+BI31+BP31+BW31+CD31+CK31+CR31+CY31&lt;=Consolidação!N34+Consolidação!Q34+Consolidação!T34+Consolidação!W34+Consolidação!Z34+Consolidação!AC34+Consolidação!AF34+Consolidação!AI34+Consolidação!AL34+Consolidação!AO34+Consolidação!AR34+Consolidação!AU34+Consolidação!AX34,Consolidação!$AR$4,IF(L31+S31+Z31+AG31+AN31+AU31+BB31+BI31+BP31+BW31+CD31+CK31+CR31+CY31&lt;=Consolidação!N34+Consolidação!Q34+Consolidação!T34+Consolidação!W34+Consolidação!Z34+Consolidação!AC34+Consolidação!AF34+Consolidação!AI34+Consolidação!AL34+Consolidação!AO34+Consolidação!AR34+Consolidação!AU34+Consolidação!AX34+Consolidação!#REF!,Consolidação!$AU$4,IF(AND((Consolidação!N34+Consolidação!Q34+Consolidação!T34+Consolidação!W34+Consolidação!Z34+Consolidação!AC34+Consolidação!AF34+Consolidação!AI34+Consolidação!AL34+Consolidação!AO34+Consolidação!AR34+Consolidação!AU34+Consolidação!AX34+Consolidação!#REF!)&gt;0,L31+S31+Z31+AG31+AN31+AU31+BB31+BI31+BP31+BW31+CD31+CK31+CR31&lt;Consolidação!N34+Consolidação!Q34+Consolidação!T34+Consolidação!W34+Consolidação!Z34+Consolidação!AC34+Consolidação!AF34+Consolidação!AI34+Consolidação!AL34+Consolidação!AO34+Consolidação!AR34+Consolidação!AU34+Consolidação!AX34+Consolidação!#REF!,L31+S31+Z31+AG31+AN31+AU31+BB31+BI31+BP31+BW31+CD31+CK31+CR31+CY31&gt;Consolidação!N34+Consolidação!Q34+Consolidação!T34+Consolidação!W34+Consolidação!Z34+Consolidação!AC34+Consolidação!AF34+Consolidação!AI34+Consolidação!AL34+Consolidação!AO34+Consolidação!AR34+Consolidação!AU34+Consolidação!AX34+Consolidação!#REF!),"CONSUMO PARCIAL","SEM PREVISÃO"))))))))))))))))</f>
        <v/>
      </c>
      <c r="DC31" s="318" t="str">
        <f t="shared" si="50"/>
        <v/>
      </c>
      <c r="DD31" s="270"/>
      <c r="DE31" s="314"/>
      <c r="DF31" s="315"/>
      <c r="DG31" s="332"/>
      <c r="DH31" s="317" t="str">
        <f>IF(DE31=0,"",IF(R31+Y31+AF31+AM31+AT31+BA31+BH31+BO31+BV31+CC31+CJ31+CQ31+CX31+DE31&lt;=Consolidação!T34,Consolidação!$H$4,IF(R31+Y31+AF31+AM31+AT31+BA31+BH31+BO31+BV31+CC31+CJ31+CQ31+CX31+DE31&lt;=Consolidação!T34+Consolidação!W34,Consolidação!$K$4,IF(R31+Y31+AF31+AM31+AT31+BA31+BH31+BO31+BV31+CC31+CJ31+CQ31+CX31+DE31&lt;=Consolidação!T34+Consolidação!W34+Consolidação!Z34,Consolidação!$N$4,IF(R31+Y31+AF31+AM31+AT31+BA31+BH31+BO31+BV31+CC31+CJ31+CQ31+CX31+DE31&lt;=Consolidação!T34+Consolidação!W34+Consolidação!Z34+Consolidação!AC34,Consolidação!$Q$4,IF(R31+Y31+AF31+AM31+AT31+BA31+BH31+BO31+BV31+CC31+CJ31+CQ31+CX31+DE31&lt;=Consolidação!T34+Consolidação!W34+Consolidação!Z34+Consolidação!AC34+Consolidação!AF34,Consolidação!$T$4,IF(R31+Y31+AF31+AM31+AT31+BA31+BH31+BO31+BV31+CC31+CJ31+CQ31+CX31+DE31&lt;=Consolidação!T34+Consolidação!W34+Consolidação!Z34+Consolidação!AC34+Consolidação!AF34+Consolidação!AI34,Consolidação!$W$4,IF(R31+Y31+AF31+AM31+AT31+BA31+BH31+BO31+BV31+CC31+CJ31+CQ31+CX31+DE31&lt;=Consolidação!T34+Consolidação!W34+Consolidação!Z34+Consolidação!AC34+Consolidação!AF34+Consolidação!AI34+Consolidação!AL34,Consolidação!$Z$4,IF(R31+Y31+AF31+AM31+AT31+BA31+BH31+BO31+BV31+CC31+CJ31+CQ31+CX31+DE31&lt;=Consolidação!T34+Consolidação!W34+Consolidação!Z34+Consolidação!AC34+Consolidação!AF34+Consolidação!AI34+Consolidação!AL34+Consolidação!AO34,Consolidação!$AC$4,IF(R31+Y31+AF31+AM31+AT31+BA31+BH31+BO31+BV31+CC31+CJ31+CQ31+CX31+DE31&lt;=Consolidação!T34+Consolidação!W34+Consolidação!Z34+Consolidação!AC34+Consolidação!AF34+Consolidação!AI34+Consolidação!AL34+Consolidação!AO34+Consolidação!AR34,Consolidação!$AF$4,IF(R31+Y31+AF31+AM31+AT31+BA31+BH31+BO31+BV31+CC31+CJ31+CQ31+CX31+DE31&lt;=Consolidação!T34+Consolidação!W34+Consolidação!Z34+Consolidação!AC34+Consolidação!AF34+Consolidação!AI34+Consolidação!AL34+Consolidação!AO34+Consolidação!AR34+Consolidação!AU34,Consolidação!$AI$4,IF(R31+Y31+AF31+AM31+AT31+BA31+BH31+BO31+BV31+CC31+CJ31+CQ31+CX31+DE31&lt;=Consolidação!T34+Consolidação!W34+Consolidação!Z34+Consolidação!AC34+Consolidação!AF34+Consolidação!AI34+Consolidação!AL34+Consolidação!AO34+Consolidação!AR34+Consolidação!AU34+Consolidação!AX34,Consolidação!$AL$4,IF(R31+Y31+AF31+AM31+AT31+BA31+BH31+BO31+BV31+CC31+CJ31+CQ31+CX31+DE31&lt;=Consolidação!T34+Consolidação!W34+Consolidação!Z34+Consolidação!AC34+Consolidação!AF34+Consolidação!AI34+Consolidação!AL34+Consolidação!AO34+Consolidação!AR34+Consolidação!AU34+Consolidação!AX34+Consolidação!#REF!,Consolidação!$AO$4,IF(R31+Y31+AF31+AM31+AT31+BA31+BH31+BO31+BV31+CC31+CJ31+CQ31+CX31+DE31&lt;=Consolidação!T34+Consolidação!W34+Consolidação!Z34+Consolidação!AC34+Consolidação!AF34+Consolidação!AI34+Consolidação!AL34+Consolidação!AO34+Consolidação!AR34+Consolidação!AU34+Consolidação!AX34+Consolidação!#REF!+Consolidação!BC34,Consolidação!$AR$4,IF(R31+Y31+AF31+AM31+AT31+BA31+BH31+BO31+BV31+CC31+CJ31+CQ31+CX31+DE31&lt;=Consolidação!T34+Consolidação!W34+Consolidação!Z34+Consolidação!AC34+Consolidação!AF34+Consolidação!AI34+Consolidação!AL34+Consolidação!AO34+Consolidação!AR34+Consolidação!AU34+Consolidação!AX34+Consolidação!#REF!+Consolidação!BC34+Consolidação!BF34,Consolidação!$AU$4,IF(AND((Consolidação!T34+Consolidação!W34+Consolidação!Z34+Consolidação!AC34+Consolidação!AF34+Consolidação!AI34+Consolidação!AL34+Consolidação!AO34+Consolidação!AR34+Consolidação!AU34+Consolidação!AX34+Consolidação!#REF!+Consolidação!BC34+Consolidação!BF34)&gt;0,R31+Y31+AF31+AM31+AT31+BA31+BH31+BO31+BV31+CC31+CJ31+CQ31+CX31&lt;Consolidação!T34+Consolidação!W34+Consolidação!Z34+Consolidação!AC34+Consolidação!AF34+Consolidação!AI34+Consolidação!AL34+Consolidação!AO34+Consolidação!AR34+Consolidação!AU34+Consolidação!AX34+Consolidação!#REF!+Consolidação!BC34+Consolidação!BF34,R31+Y31+AF31+AM31+AT31+BA31+BH31+BO31+BV31+CC31+CJ31+CQ31+CX31+DE31&gt;Consolidação!T34+Consolidação!W34+Consolidação!Z34+Consolidação!AC34+Consolidação!AF34+Consolidação!AI34+Consolidação!AL34+Consolidação!AO34+Consolidação!AR34+Consolidação!AU34+Consolidação!AX34+Consolidação!#REF!+Consolidação!BC34+Consolidação!BF34),"CONSUMO PARCIAL","SEM PREVISÃO"))))))))))))))))</f>
        <v/>
      </c>
      <c r="DI31" s="318" t="str">
        <f t="shared" si="51"/>
        <v/>
      </c>
      <c r="DJ31" s="270"/>
      <c r="DK31" s="314"/>
      <c r="DL31" s="315"/>
      <c r="DM31" s="332"/>
      <c r="DN31" s="317" t="str">
        <f>IF(DK31=0,"",IF(X31+AE31+AL31+AS31+AZ31+BG31+BN31+BU31+CB31+CI31+CP31+CW31+DD31+DK31&lt;=Consolidação!Z34,Consolidação!$H$4,IF(X31+AE31+AL31+AS31+AZ31+BG31+BN31+BU31+CB31+CI31+CP31+CW31+DD31+DK31&lt;=Consolidação!Z34+Consolidação!AC34,Consolidação!$K$4,IF(X31+AE31+AL31+AS31+AZ31+BG31+BN31+BU31+CB31+CI31+CP31+CW31+DD31+DK31&lt;=Consolidação!Z34+Consolidação!AC34+Consolidação!AF34,Consolidação!$N$4,IF(X31+AE31+AL31+AS31+AZ31+BG31+BN31+BU31+CB31+CI31+CP31+CW31+DD31+DK31&lt;=Consolidação!Z34+Consolidação!AC34+Consolidação!AF34+Consolidação!AI34,Consolidação!$Q$4,IF(X31+AE31+AL31+AS31+AZ31+BG31+BN31+BU31+CB31+CI31+CP31+CW31+DD31+DK31&lt;=Consolidação!Z34+Consolidação!AC34+Consolidação!AF34+Consolidação!AI34+Consolidação!AL34,Consolidação!$T$4,IF(X31+AE31+AL31+AS31+AZ31+BG31+BN31+BU31+CB31+CI31+CP31+CW31+DD31+DK31&lt;=Consolidação!Z34+Consolidação!AC34+Consolidação!AF34+Consolidação!AI34+Consolidação!AL34+Consolidação!AO34,Consolidação!$W$4,IF(X31+AE31+AL31+AS31+AZ31+BG31+BN31+BU31+CB31+CI31+CP31+CW31+DD31+DK31&lt;=Consolidação!Z34+Consolidação!AC34+Consolidação!AF34+Consolidação!AI34+Consolidação!AL34+Consolidação!AO34+Consolidação!AR34,Consolidação!$Z$4,IF(X31+AE31+AL31+AS31+AZ31+BG31+BN31+BU31+CB31+CI31+CP31+CW31+DD31+DK31&lt;=Consolidação!Z34+Consolidação!AC34+Consolidação!AF34+Consolidação!AI34+Consolidação!AL34+Consolidação!AO34+Consolidação!AR34+Consolidação!AU34,Consolidação!$AC$4,IF(X31+AE31+AL31+AS31+AZ31+BG31+BN31+BU31+CB31+CI31+CP31+CW31+DD31+DK31&lt;=Consolidação!Z34+Consolidação!AC34+Consolidação!AF34+Consolidação!AI34+Consolidação!AL34+Consolidação!AO34+Consolidação!AR34+Consolidação!AU34+Consolidação!AX34,Consolidação!$AF$4,IF(X31+AE31+AL31+AS31+AZ31+BG31+BN31+BU31+CB31+CI31+CP31+CW31+DD31+DK31&lt;=Consolidação!Z34+Consolidação!AC34+Consolidação!AF34+Consolidação!AI34+Consolidação!AL34+Consolidação!AO34+Consolidação!AR34+Consolidação!AU34+Consolidação!AX34+Consolidação!#REF!,Consolidação!$AI$4,IF(X31+AE31+AL31+AS31+AZ31+BG31+BN31+BU31+CB31+CI31+CP31+CW31+DD31+DK31&lt;=Consolidação!Z34+Consolidação!AC34+Consolidação!AF34+Consolidação!AI34+Consolidação!AL34+Consolidação!AO34+Consolidação!AR34+Consolidação!AU34+Consolidação!AX34+Consolidação!#REF!+Consolidação!BC34,Consolidação!$AL$4,IF(X31+AE31+AL31+AS31+AZ31+BG31+BN31+BU31+CB31+CI31+CP31+CW31+DD31+DK31&lt;=Consolidação!Z34+Consolidação!AC34+Consolidação!AF34+Consolidação!AI34+Consolidação!AL34+Consolidação!AO34+Consolidação!AR34+Consolidação!AU34+Consolidação!AX34+Consolidação!#REF!+Consolidação!BC34+Consolidação!BF34,Consolidação!$AO$4,IF(X31+AE31+AL31+AS31+AZ31+BG31+BN31+BU31+CB31+CI31+CP31+CW31+DD31+DK31&lt;=Consolidação!Z34+Consolidação!AC34+Consolidação!AF34+Consolidação!AI34+Consolidação!AL34+Consolidação!AO34+Consolidação!AR34+Consolidação!AU34+Consolidação!AX34+Consolidação!#REF!+Consolidação!BC34+Consolidação!BF34+Consolidação!BI34,Consolidação!$AR$4,IF(X31+AE31+AL31+AS31+AZ31+BG31+BN31+BU31+CB31+CI31+CP31+CW31+DD31+DK31&lt;=Consolidação!Z34+Consolidação!AC34+Consolidação!AF34+Consolidação!AI34+Consolidação!AL34+Consolidação!AO34+Consolidação!AR34+Consolidação!AU34+Consolidação!AX34+Consolidação!#REF!+Consolidação!BC34+Consolidação!BF34+Consolidação!BI34+Consolidação!BL34,Consolidação!$AU$4,IF(AND((Consolidação!Z34+Consolidação!AC34+Consolidação!AF34+Consolidação!AI34+Consolidação!AL34+Consolidação!AO34+Consolidação!AR34+Consolidação!AU34+Consolidação!AX34+Consolidação!#REF!+Consolidação!BC34+Consolidação!BF34+Consolidação!BI34+Consolidação!BL34)&gt;0,X31+AE31+AL31+AS31+AZ31+BG31+BN31+BU31+CB31+CI31+CP31+CW31+DD31&lt;Consolidação!Z34+Consolidação!AC34+Consolidação!AF34+Consolidação!AI34+Consolidação!AL34+Consolidação!AO34+Consolidação!AR34+Consolidação!AU34+Consolidação!AX34+Consolidação!#REF!+Consolidação!BC34+Consolidação!BF34+Consolidação!BI34+Consolidação!BL34,X31+AE31+AL31+AS31+AZ31+BG31+BN31+BU31+CB31+CI31+CP31+CW31+DD31+DK31&gt;Consolidação!Z34+Consolidação!AC34+Consolidação!AF34+Consolidação!AI34+Consolidação!AL34+Consolidação!AO34+Consolidação!AR34+Consolidação!AU34+Consolidação!AX34+Consolidação!#REF!+Consolidação!BC34+Consolidação!BF34+Consolidação!BI34+Consolidação!BL34),"CONSUMO PARCIAL","SEM PREVISÃO"))))))))))))))))</f>
        <v/>
      </c>
      <c r="DO31" s="318" t="str">
        <f t="shared" si="52"/>
        <v/>
      </c>
      <c r="DP31" s="270"/>
      <c r="DQ31" s="314"/>
      <c r="DR31" s="315"/>
      <c r="DS31" s="332"/>
      <c r="DT31" s="317" t="str">
        <f>IF(DQ31=0,"",IF(AD31+AK31+AR31+AY31+BF31+BM31+BT31+CA31+CH31+CO31+CV31+DC31+DJ31+DQ31&lt;=Consolidação!AF34,Consolidação!$H$4,IF(AD31+AK31+AR31+AY31+BF31+BM31+BT31+CA31+CH31+CO31+CV31+DC31+DJ31+DQ31&lt;=Consolidação!AF34+Consolidação!AI34,Consolidação!$K$4,IF(AD31+AK31+AR31+AY31+BF31+BM31+BT31+CA31+CH31+CO31+CV31+DC31+DJ31+DQ31&lt;=Consolidação!AF34+Consolidação!AI34+Consolidação!AL34,Consolidação!$N$4,IF(AD31+AK31+AR31+AY31+BF31+BM31+BT31+CA31+CH31+CO31+CV31+DC31+DJ31+DQ31&lt;=Consolidação!AF34+Consolidação!AI34+Consolidação!AL34+Consolidação!AO34,Consolidação!$Q$4,IF(AD31+AK31+AR31+AY31+BF31+BM31+BT31+CA31+CH31+CO31+CV31+DC31+DJ31+DQ31&lt;=Consolidação!AF34+Consolidação!AI34+Consolidação!AL34+Consolidação!AO34+Consolidação!AR34,Consolidação!$T$4,IF(AD31+AK31+AR31+AY31+BF31+BM31+BT31+CA31+CH31+CO31+CV31+DC31+DJ31+DQ31&lt;=Consolidação!AF34+Consolidação!AI34+Consolidação!AL34+Consolidação!AO34+Consolidação!AR34+Consolidação!AU34,Consolidação!$W$4,IF(AD31+AK31+AR31+AY31+BF31+BM31+BT31+CA31+CH31+CO31+CV31+DC31+DJ31+DQ31&lt;=Consolidação!AF34+Consolidação!AI34+Consolidação!AL34+Consolidação!AO34+Consolidação!AR34+Consolidação!AU34+Consolidação!AX34,Consolidação!$Z$4,IF(AD31+AK31+AR31+AY31+BF31+BM31+BT31+CA31+CH31+CO31+CV31+DC31+DJ31+DQ31&lt;=Consolidação!AF34+Consolidação!AI34+Consolidação!AL34+Consolidação!AO34+Consolidação!AR34+Consolidação!AU34+Consolidação!AX34+Consolidação!#REF!,Consolidação!$AC$4,IF(AD31+AK31+AR31+AY31+BF31+BM31+BT31+CA31+CH31+CO31+CV31+DC31+DJ31+DQ31&lt;=Consolidação!AF34+Consolidação!AI34+Consolidação!AL34+Consolidação!AO34+Consolidação!AR34+Consolidação!AU34+Consolidação!AX34+Consolidação!#REF!+Consolidação!BC34,Consolidação!$AF$4,IF(AD31+AK31+AR31+AY31+BF31+BM31+BT31+CA31+CH31+CO31+CV31+DC31+DJ31+DQ31&lt;=Consolidação!AF34+Consolidação!AI34+Consolidação!AL34+Consolidação!AO34+Consolidação!AR34+Consolidação!AU34+Consolidação!AX34+Consolidação!#REF!+Consolidação!BC34+Consolidação!BF34,Consolidação!$AI$4,IF(AD31+AK31+AR31+AY31+BF31+BM31+BT31+CA31+CH31+CO31+CV31+DC31+DJ31+DQ31&lt;=Consolidação!AF34+Consolidação!AI34+Consolidação!AL34+Consolidação!AO34+Consolidação!AR34+Consolidação!AU34+Consolidação!AX34+Consolidação!#REF!+Consolidação!BC34+Consolidação!BF34+Consolidação!BI34,Consolidação!$AL$4,IF(AD31+AK31+AR31+AY31+BF31+BM31+BT31+CA31+CH31+CO31+CV31+DC31+DJ31+DQ31&lt;=Consolidação!AF34+Consolidação!AI34+Consolidação!AL34+Consolidação!AO34+Consolidação!AR34+Consolidação!AU34+Consolidação!AX34+Consolidação!#REF!+Consolidação!BC34+Consolidação!BF34+Consolidação!BI34+Consolidação!BL34,Consolidação!$AO$4,IF(AD31+AK31+AR31+AY31+BF31+BM31+BT31+CA31+CH31+CO31+CV31+DC31+DJ31+DQ31&lt;=Consolidação!AF34+Consolidação!AI34+Consolidação!AL34+Consolidação!AO34+Consolidação!AR34+Consolidação!AU34+Consolidação!AX34+Consolidação!#REF!+Consolidação!BC34+Consolidação!BF34+Consolidação!BI34+Consolidação!BL34+Consolidação!BO34,Consolidação!$AR$4,IF(AD31+AK31+AR31+AY31+BF31+BM31+BT31+CA31+CH31+CO31+CV31+DC31+DJ31+DQ31&lt;=Consolidação!AF34+Consolidação!AI34+Consolidação!AL34+Consolidação!AO34+Consolidação!AR34+Consolidação!AU34+Consolidação!AX34+Consolidação!#REF!+Consolidação!BC34+Consolidação!BF34+Consolidação!BI34+Consolidação!BL34+Consolidação!BO34+Consolidação!BR34,Consolidação!$AU$4,IF(AND((Consolidação!AF34+Consolidação!AI34+Consolidação!AL34+Consolidação!AO34+Consolidação!AR34+Consolidação!AU34+Consolidação!AX34+Consolidação!#REF!+Consolidação!BC34+Consolidação!BF34+Consolidação!BI34+Consolidação!BL34+Consolidação!BO34+Consolidação!BR34)&gt;0,AD31+AK31+AR31+AY31+BF31+BM31+BT31+CA31+CH31+CO31+CV31+DC31+DJ31&lt;Consolidação!AF34+Consolidação!AI34+Consolidação!AL34+Consolidação!AO34+Consolidação!AR34+Consolidação!AU34+Consolidação!AX34+Consolidação!#REF!+Consolidação!BC34+Consolidação!BF34+Consolidação!BI34+Consolidação!BL34+Consolidação!BO34+Consolidação!BR34,AD31+AK31+AR31+AY31+BF31+BM31+BT31+CA31+CH31+CO31+CV31+DC31+DJ31+DQ31&gt;Consolidação!AF34+Consolidação!AI34+Consolidação!AL34+Consolidação!AO34+Consolidação!AR34+Consolidação!AU34+Consolidação!AX34+Consolidação!#REF!+Consolidação!BC34+Consolidação!BF34+Consolidação!BI34+Consolidação!BL34+Consolidação!BO34+Consolidação!BR34),"CONSUMO PARCIAL","SEM PREVISÃO"))))))))))))))))</f>
        <v/>
      </c>
      <c r="DU31" s="318" t="str">
        <f t="shared" si="53"/>
        <v/>
      </c>
      <c r="DV31" s="270"/>
      <c r="DW31" s="314"/>
      <c r="DX31" s="315"/>
      <c r="DY31" s="332"/>
      <c r="DZ31" s="317" t="str">
        <f>IF(DW31=0,"",IF(AJ31+AQ31+AX31+BE31+BL31+BS31+BZ31+CG31+CN31+CU31+DB31+DI31+DP31+DW31&lt;=Consolidação!AL34,Consolidação!$H$4,IF(AJ31+AQ31+AX31+BE31+BL31+BS31+BZ31+CG31+CN31+CU31+DB31+DI31+DP31+DW31&lt;=Consolidação!AL34+Consolidação!AO34,Consolidação!$K$4,IF(AJ31+AQ31+AX31+BE31+BL31+BS31+BZ31+CG31+CN31+CU31+DB31+DI31+DP31+DW31&lt;=Consolidação!AL34+Consolidação!AO34+Consolidação!AR34,Consolidação!$N$4,IF(AJ31+AQ31+AX31+BE31+BL31+BS31+BZ31+CG31+CN31+CU31+DB31+DI31+DP31+DW31&lt;=Consolidação!AL34+Consolidação!AO34+Consolidação!AR34+Consolidação!AU34,Consolidação!$Q$4,IF(AJ31+AQ31+AX31+BE31+BL31+BS31+BZ31+CG31+CN31+CU31+DB31+DI31+DP31+DW31&lt;=Consolidação!AL34+Consolidação!AO34+Consolidação!AR34+Consolidação!AU34+Consolidação!AX34,Consolidação!$T$4,IF(AJ31+AQ31+AX31+BE31+BL31+BS31+BZ31+CG31+CN31+CU31+DB31+DI31+DP31+DW31&lt;=Consolidação!AL34+Consolidação!AO34+Consolidação!AR34+Consolidação!AU34+Consolidação!AX34+Consolidação!#REF!,Consolidação!$W$4,IF(AJ31+AQ31+AX31+BE31+BL31+BS31+BZ31+CG31+CN31+CU31+DB31+DI31+DP31+DW31&lt;=Consolidação!AL34+Consolidação!AO34+Consolidação!AR34+Consolidação!AU34+Consolidação!AX34+Consolidação!#REF!+Consolidação!BC34,Consolidação!$Z$4,IF(AJ31+AQ31+AX31+BE31+BL31+BS31+BZ31+CG31+CN31+CU31+DB31+DI31+DP31+DW31&lt;=Consolidação!AL34+Consolidação!AO34+Consolidação!AR34+Consolidação!AU34+Consolidação!AX34+Consolidação!#REF!+Consolidação!BC34+Consolidação!BF34,Consolidação!$AC$4,IF(AJ31+AQ31+AX31+BE31+BL31+BS31+BZ31+CG31+CN31+CU31+DB31+DI31+DP31+DW31&lt;=Consolidação!AL34+Consolidação!AO34+Consolidação!AR34+Consolidação!AU34+Consolidação!AX34+Consolidação!#REF!+Consolidação!BC34+Consolidação!BF34+Consolidação!BI34,Consolidação!$AF$4,IF(AJ31+AQ31+AX31+BE31+BL31+BS31+BZ31+CG31+CN31+CU31+DB31+DI31+DP31+DW31&lt;=Consolidação!AL34+Consolidação!AO34+Consolidação!AR34+Consolidação!AU34+Consolidação!AX34+Consolidação!#REF!+Consolidação!BC34+Consolidação!BF34+Consolidação!BI34+Consolidação!BL34,Consolidação!$AI$4,IF(AJ31+AQ31+AX31+BE31+BL31+BS31+BZ31+CG31+CN31+CU31+DB31+DI31+DP31+DW31&lt;=Consolidação!AL34+Consolidação!AO34+Consolidação!AR34+Consolidação!AU34+Consolidação!AX34+Consolidação!#REF!+Consolidação!BC34+Consolidação!BF34+Consolidação!BI34+Consolidação!BL34+Consolidação!BO34,Consolidação!$AL$4,IF(AJ31+AQ31+AX31+BE31+BL31+BS31+BZ31+CG31+CN31+CU31+DB31+DI31+DP31+DW31&lt;=Consolidação!AL34+Consolidação!AO34+Consolidação!AR34+Consolidação!AU34+Consolidação!AX34+Consolidação!#REF!+Consolidação!BC34+Consolidação!BF34+Consolidação!BI34+Consolidação!BL34+Consolidação!BO34+Consolidação!BR34,Consolidação!$AO$4,IF(AJ31+AQ31+AX31+BE31+BL31+BS31+BZ31+CG31+CN31+CU31+DB31+DI31+DP31+DW31&lt;=Consolidação!AL34+Consolidação!AO34+Consolidação!AR34+Consolidação!AU34+Consolidação!AX34+Consolidação!#REF!+Consolidação!BC34+Consolidação!BF34+Consolidação!BI34+Consolidação!BL34+Consolidação!BO34+Consolidação!BR34+Consolidação!BU34,Consolidação!$AR$4,IF(AJ31+AQ31+AX31+BE31+BL31+BS31+BZ31+CG31+CN31+CU31+DB31+DI31+DP31+DW31&lt;=Consolidação!AL34+Consolidação!AO34+Consolidação!AR34+Consolidação!AU34+Consolidação!AX34+Consolidação!#REF!+Consolidação!BC34+Consolidação!BF34+Consolidação!BI34+Consolidação!BL34+Consolidação!BO34+Consolidação!BR34+Consolidação!BU34+Consolidação!BX34,Consolidação!$AU$4,IF(AND((Consolidação!AL34+Consolidação!AO34+Consolidação!AR34+Consolidação!AU34+Consolidação!AX34+Consolidação!#REF!+Consolidação!BC34+Consolidação!BF34+Consolidação!BI34+Consolidação!BL34+Consolidação!BO34+Consolidação!BR34+Consolidação!BU34+Consolidação!BX34)&gt;0,AJ31+AQ31+AX31+BE31+BL31+BS31+BZ31+CG31+CN31+CU31+DB31+DI31+DP31&lt;Consolidação!AL34+Consolidação!AO34+Consolidação!AR34+Consolidação!AU34+Consolidação!AX34+Consolidação!#REF!+Consolidação!BC34+Consolidação!BF34+Consolidação!BI34+Consolidação!BL34+Consolidação!BO34+Consolidação!BR34+Consolidação!BU34+Consolidação!BX34,AJ31+AQ31+AX31+BE31+BL31+BS31+BZ31+CG31+CN31+CU31+DB31+DI31+DP31+DW31&gt;Consolidação!AL34+Consolidação!AO34+Consolidação!AR34+Consolidação!AU34+Consolidação!AX34+Consolidação!#REF!+Consolidação!BC34+Consolidação!BF34+Consolidação!BI34+Consolidação!BL34+Consolidação!BO34+Consolidação!BR34+Consolidação!BU34+Consolidação!BX34),"CONSUMO PARCIAL","SEM PREVISÃO"))))))))))))))))</f>
        <v/>
      </c>
      <c r="EA31" s="318" t="str">
        <f t="shared" si="54"/>
        <v/>
      </c>
      <c r="EB31" s="270"/>
      <c r="EC31" s="314"/>
      <c r="ED31" s="315"/>
      <c r="EE31" s="332"/>
      <c r="EF31" s="317" t="str">
        <f>IF(EC31=0,"",IF(AP31+AW31+BD31+BK31+BR31+BY31+CF31+CM31+CT31+DA31+DH31+DO31+DV31+EC31&lt;=Consolidação!AR34,Consolidação!$H$4,IF(AP31+AW31+BD31+BK31+BR31+BY31+CF31+CM31+CT31+DA31+DH31+DO31+DV31+EC31&lt;=Consolidação!AR34+Consolidação!AU34,Consolidação!$K$4,IF(AP31+AW31+BD31+BK31+BR31+BY31+CF31+CM31+CT31+DA31+DH31+DO31+DV31+EC31&lt;=Consolidação!AR34+Consolidação!AU34+Consolidação!AX34,Consolidação!$N$4,IF(AP31+AW31+BD31+BK31+BR31+BY31+CF31+CM31+CT31+DA31+DH31+DO31+DV31+EC31&lt;=Consolidação!AR34+Consolidação!AU34+Consolidação!AX34+Consolidação!#REF!,Consolidação!$Q$4,IF(AP31+AW31+BD31+BK31+BR31+BY31+CF31+CM31+CT31+DA31+DH31+DO31+DV31+EC31&lt;=Consolidação!AR34+Consolidação!AU34+Consolidação!AX34+Consolidação!#REF!+Consolidação!BC34,Consolidação!$T$4,IF(AP31+AW31+BD31+BK31+BR31+BY31+CF31+CM31+CT31+DA31+DH31+DO31+DV31+EC31&lt;=Consolidação!AR34+Consolidação!AU34+Consolidação!AX34+Consolidação!#REF!+Consolidação!BC34+Consolidação!BF34,Consolidação!$W$4,IF(AP31+AW31+BD31+BK31+BR31+BY31+CF31+CM31+CT31+DA31+DH31+DO31+DV31+EC31&lt;=Consolidação!AR34+Consolidação!AU34+Consolidação!AX34+Consolidação!#REF!+Consolidação!BC34+Consolidação!BF34+Consolidação!BI34,Consolidação!$Z$4,IF(AP31+AW31+BD31+BK31+BR31+BY31+CF31+CM31+CT31+DA31+DH31+DO31+DV31+EC31&lt;=Consolidação!AR34+Consolidação!AU34+Consolidação!AX34+Consolidação!#REF!+Consolidação!BC34+Consolidação!BF34+Consolidação!BI34+Consolidação!BL34,Consolidação!$AC$4,IF(AP31+AW31+BD31+BK31+BR31+BY31+CF31+CM31+CT31+DA31+DH31+DO31+DV31+EC31&lt;=Consolidação!AR34+Consolidação!AU34+Consolidação!AX34+Consolidação!#REF!+Consolidação!BC34+Consolidação!BF34+Consolidação!BI34+Consolidação!BL34+Consolidação!BO34,Consolidação!$AF$4,IF(AP31+AW31+BD31+BK31+BR31+BY31+CF31+CM31+CT31+DA31+DH31+DO31+DV31+EC31&lt;=Consolidação!AR34+Consolidação!AU34+Consolidação!AX34+Consolidação!#REF!+Consolidação!BC34+Consolidação!BF34+Consolidação!BI34+Consolidação!BL34+Consolidação!BO34+Consolidação!BR34,Consolidação!$AI$4,IF(AP31+AW31+BD31+BK31+BR31+BY31+CF31+CM31+CT31+DA31+DH31+DO31+DV31+EC31&lt;=Consolidação!AR34+Consolidação!AU34+Consolidação!AX34+Consolidação!#REF!+Consolidação!BC34+Consolidação!BF34+Consolidação!BI34+Consolidação!BL34+Consolidação!BO34+Consolidação!BR34+Consolidação!BU34,Consolidação!$AL$4,IF(AP31+AW31+BD31+BK31+BR31+BY31+CF31+CM31+CT31+DA31+DH31+DO31+DV31+EC31&lt;=Consolidação!AR34+Consolidação!AU34+Consolidação!AX34+Consolidação!#REF!+Consolidação!BC34+Consolidação!BF34+Consolidação!BI34+Consolidação!BL34+Consolidação!BO34+Consolidação!BR34+Consolidação!BU34+Consolidação!BX34,Consolidação!$AO$4,IF(AP31+AW31+BD31+BK31+BR31+BY31+CF31+CM31+CT31+DA31+DH31+DO31+DV31+EC31&lt;=Consolidação!AR34+Consolidação!AU34+Consolidação!AX34+Consolidação!#REF!+Consolidação!BC34+Consolidação!BF34+Consolidação!BI34+Consolidação!BL34+Consolidação!BO34+Consolidação!BR34+Consolidação!BU34+Consolidação!BX34+Consolidação!CA34,Consolidação!$AR$4,IF(AP31+AW31+BD31+BK31+BR31+BY31+CF31+CM31+CT31+DA31+DH31+DO31+DV31+EC31&lt;=Consolidação!AR34+Consolidação!AU34+Consolidação!AX34+Consolidação!#REF!+Consolidação!BC34+Consolidação!BF34+Consolidação!BI34+Consolidação!BL34+Consolidação!BO34+Consolidação!BR34+Consolidação!BU34+Consolidação!BX34+Consolidação!CA34+Consolidação!CD34,Consolidação!$AU$4,IF(AND((Consolidação!AR34+Consolidação!AU34+Consolidação!AX34+Consolidação!#REF!+Consolidação!BC34+Consolidação!BF34+Consolidação!BI34+Consolidação!BL34+Consolidação!BO34+Consolidação!BR34+Consolidação!BU34+Consolidação!BX34+Consolidação!CA34+Consolidação!CD34)&gt;0,AP31+AW31+BD31+BK31+BR31+BY31+CF31+CM31+CT31+DA31+DH31+DO31+DV31&lt;Consolidação!AR34+Consolidação!AU34+Consolidação!AX34+Consolidação!#REF!+Consolidação!BC34+Consolidação!BF34+Consolidação!BI34+Consolidação!BL34+Consolidação!BO34+Consolidação!BR34+Consolidação!BU34+Consolidação!BX34+Consolidação!CA34+Consolidação!CD34,AP31+AW31+BD31+BK31+BR31+BY31+CF31+CM31+CT31+DA31+DH31+DO31+DV31+EC31&gt;Consolidação!AR34+Consolidação!AU34+Consolidação!AX34+Consolidação!#REF!+Consolidação!BC34+Consolidação!BF34+Consolidação!BI34+Consolidação!BL34+Consolidação!BO34+Consolidação!BR34+Consolidação!BU34+Consolidação!BX34+Consolidação!CA34+Consolidação!CD34),"CONSUMO PARCIAL","SEM PREVISÃO"))))))))))))))))</f>
        <v/>
      </c>
      <c r="EG31" s="318" t="str">
        <f t="shared" si="55"/>
        <v/>
      </c>
      <c r="EH31" s="270"/>
      <c r="EI31" s="314"/>
      <c r="EJ31" s="315"/>
      <c r="EK31" s="332"/>
      <c r="EL31" s="317" t="str">
        <f>IF(EI31=0,"",IF(AV31+BC31+BJ31+BQ31+BX31+CE31+CL31+CS31+CZ31+DG31+DN31+DU31+EB31+EI31&lt;=Consolidação!AX34,Consolidação!$H$4,IF(AV31+BC31+BJ31+BQ31+BX31+CE31+CL31+CS31+CZ31+DG31+DN31+DU31+EB31+EI31&lt;=Consolidação!AX34+Consolidação!#REF!,Consolidação!$K$4,IF(AV31+BC31+BJ31+BQ31+BX31+CE31+CL31+CS31+CZ31+DG31+DN31+DU31+EB31+EI31&lt;=Consolidação!AX34+Consolidação!#REF!+Consolidação!BC34,Consolidação!$N$4,IF(AV31+BC31+BJ31+BQ31+BX31+CE31+CL31+CS31+CZ31+DG31+DN31+DU31+EB31+EI31&lt;=Consolidação!AX34+Consolidação!#REF!+Consolidação!BC34+Consolidação!BF34,Consolidação!$Q$4,IF(AV31+BC31+BJ31+BQ31+BX31+CE31+CL31+CS31+CZ31+DG31+DN31+DU31+EB31+EI31&lt;=Consolidação!AX34+Consolidação!#REF!+Consolidação!BC34+Consolidação!BF34+Consolidação!BI34,Consolidação!$T$4,IF(AV31+BC31+BJ31+BQ31+BX31+CE31+CL31+CS31+CZ31+DG31+DN31+DU31+EB31+EI31&lt;=Consolidação!AX34+Consolidação!#REF!+Consolidação!BC34+Consolidação!BF34+Consolidação!BI34+Consolidação!BL34,Consolidação!$W$4,IF(AV31+BC31+BJ31+BQ31+BX31+CE31+CL31+CS31+CZ31+DG31+DN31+DU31+EB31+EI31&lt;=Consolidação!AX34+Consolidação!#REF!+Consolidação!BC34+Consolidação!BF34+Consolidação!BI34+Consolidação!BL34+Consolidação!BO34,Consolidação!$Z$4,IF(AV31+BC31+BJ31+BQ31+BX31+CE31+CL31+CS31+CZ31+DG31+DN31+DU31+EB31+EI31&lt;=Consolidação!AX34+Consolidação!#REF!+Consolidação!BC34+Consolidação!BF34+Consolidação!BI34+Consolidação!BL34+Consolidação!BO34+Consolidação!BR34,Consolidação!$AC$4,IF(AV31+BC31+BJ31+BQ31+BX31+CE31+CL31+CS31+CZ31+DG31+DN31+DU31+EB31+EI31&lt;=Consolidação!AX34+Consolidação!#REF!+Consolidação!BC34+Consolidação!BF34+Consolidação!BI34+Consolidação!BL34+Consolidação!BO34+Consolidação!BR34+Consolidação!BU34,Consolidação!$AF$4,IF(AV31+BC31+BJ31+BQ31+BX31+CE31+CL31+CS31+CZ31+DG31+DN31+DU31+EB31+EI31&lt;=Consolidação!AX34+Consolidação!#REF!+Consolidação!BC34+Consolidação!BF34+Consolidação!BI34+Consolidação!BL34+Consolidação!BO34+Consolidação!BR34+Consolidação!BU34+Consolidação!BX34,Consolidação!$AI$4,IF(AV31+BC31+BJ31+BQ31+BX31+CE31+CL31+CS31+CZ31+DG31+DN31+DU31+EB31+EI31&lt;=Consolidação!AX34+Consolidação!#REF!+Consolidação!BC34+Consolidação!BF34+Consolidação!BI34+Consolidação!BL34+Consolidação!BO34+Consolidação!BR34+Consolidação!BU34+Consolidação!BX34+Consolidação!CA34,Consolidação!$AL$4,IF(AV31+BC31+BJ31+BQ31+BX31+CE31+CL31+CS31+CZ31+DG31+DN31+DU31+EB31+EI31&lt;=Consolidação!AX34+Consolidação!#REF!+Consolidação!BC34+Consolidação!BF34+Consolidação!BI34+Consolidação!BL34+Consolidação!BO34+Consolidação!BR34+Consolidação!BU34+Consolidação!BX34+Consolidação!CA34+Consolidação!CD34,Consolidação!$AO$4,IF(AV31+BC31+BJ31+BQ31+BX31+CE31+CL31+CS31+CZ31+DG31+DN31+DU31+EB31+EI31&lt;=Consolidação!AX34+Consolidação!#REF!+Consolidação!BC34+Consolidação!BF34+Consolidação!BI34+Consolidação!BL34+Consolidação!BO34+Consolidação!BR34+Consolidação!BU34+Consolidação!BX34+Consolidação!CA34+Consolidação!CD34+Consolidação!CG34,Consolidação!$AR$4,IF(AV31+BC31+BJ31+BQ31+BX31+CE31+CL31+CS31+CZ31+DG31+DN31+DU31+EB31+EI31&lt;=Consolidação!AX34+Consolidação!#REF!+Consolidação!BC34+Consolidação!BF34+Consolidação!BI34+Consolidação!BL34+Consolidação!BO34+Consolidação!BR34+Consolidação!BU34+Consolidação!BX34+Consolidação!CA34+Consolidação!CD34+Consolidação!CG34+Consolidação!CJ34,Consolidação!$AU$4,IF(AND((Consolidação!AX34+Consolidação!#REF!+Consolidação!BC34+Consolidação!BF34+Consolidação!BI34+Consolidação!BL34+Consolidação!BO34+Consolidação!BR34+Consolidação!BU34+Consolidação!BX34+Consolidação!CA34+Consolidação!CD34+Consolidação!CG34+Consolidação!CJ34)&gt;0,AV31+BC31+BJ31+BQ31+BX31+CE31+CL31+CS31+CZ31+DG31+DN31+DU31+EB31&lt;Consolidação!AX34+Consolidação!#REF!+Consolidação!BC34+Consolidação!BF34+Consolidação!BI34+Consolidação!BL34+Consolidação!BO34+Consolidação!BR34+Consolidação!BU34+Consolidação!BX34+Consolidação!CA34+Consolidação!CD34+Consolidação!CG34+Consolidação!CJ34,AV31+BC31+BJ31+BQ31+BX31+CE31+CL31+CS31+CZ31+DG31+DN31+DU31+EB31+EI31&gt;Consolidação!AX34+Consolidação!#REF!+Consolidação!BC34+Consolidação!BF34+Consolidação!BI34+Consolidação!BL34+Consolidação!BO34+Consolidação!BR34+Consolidação!BU34+Consolidação!BX34+Consolidação!CA34+Consolidação!CD34+Consolidação!CG34+Consolidação!CJ34),"CONSUMO PARCIAL","SEM PREVISÃO"))))))))))))))))</f>
        <v/>
      </c>
      <c r="EM31" s="318" t="str">
        <f t="shared" si="56"/>
        <v/>
      </c>
      <c r="EN31" s="270"/>
      <c r="EO31" s="314"/>
      <c r="EP31" s="315"/>
      <c r="EQ31" s="332"/>
      <c r="ER31" s="317" t="str">
        <f>IF(EO31=0,"",IF(BB31+BI31+BP31+BW31+CD31+CK31+CR31+CY31+DF31+DM31+DT31+EA31+EH31+EO31&lt;=Consolidação!BC34,Consolidação!$H$4,IF(BB31+BI31+BP31+BW31+CD31+CK31+CR31+CY31+DF31+DM31+DT31+EA31+EH31+EO31&lt;=Consolidação!BC34+Consolidação!BF34,Consolidação!$K$4,IF(BB31+BI31+BP31+BW31+CD31+CK31+CR31+CY31+DF31+DM31+DT31+EA31+EH31+EO31&lt;=Consolidação!BC34+Consolidação!BF34+Consolidação!BI34,Consolidação!$N$4,IF(BB31+BI31+BP31+BW31+CD31+CK31+CR31+CY31+DF31+DM31+DT31+EA31+EH31+EO31&lt;=Consolidação!BC34+Consolidação!BF34+Consolidação!BI34+Consolidação!BL34,Consolidação!$Q$4,IF(BB31+BI31+BP31+BW31+CD31+CK31+CR31+CY31+DF31+DM31+DT31+EA31+EH31+EO31&lt;=Consolidação!BC34+Consolidação!BF34+Consolidação!BI34+Consolidação!BL34+Consolidação!BO34,Consolidação!$T$4,IF(BB31+BI31+BP31+BW31+CD31+CK31+CR31+CY31+DF31+DM31+DT31+EA31+EH31+EO31&lt;=Consolidação!BC34+Consolidação!BF34+Consolidação!BI34+Consolidação!BL34+Consolidação!BO34+Consolidação!BR34,Consolidação!$W$4,IF(BB31+BI31+BP31+BW31+CD31+CK31+CR31+CY31+DF31+DM31+DT31+EA31+EH31+EO31&lt;=Consolidação!BC34+Consolidação!BF34+Consolidação!BI34+Consolidação!BL34+Consolidação!BO34+Consolidação!BR34+Consolidação!BU34,Consolidação!$Z$4,IF(BB31+BI31+BP31+BW31+CD31+CK31+CR31+CY31+DF31+DM31+DT31+EA31+EH31+EO31&lt;=Consolidação!BC34+Consolidação!BF34+Consolidação!BI34+Consolidação!BL34+Consolidação!BO34+Consolidação!BR34+Consolidação!BU34+Consolidação!BX34,Consolidação!$AC$4,IF(BB31+BI31+BP31+BW31+CD31+CK31+CR31+CY31+DF31+DM31+DT31+EA31+EH31+EO31&lt;=Consolidação!BC34+Consolidação!BF34+Consolidação!BI34+Consolidação!BL34+Consolidação!BO34+Consolidação!BR34+Consolidação!BU34+Consolidação!BX34+Consolidação!CA34,Consolidação!$AF$4,IF(BB31+BI31+BP31+BW31+CD31+CK31+CR31+CY31+DF31+DM31+DT31+EA31+EH31+EO31&lt;=Consolidação!BC34+Consolidação!BF34+Consolidação!BI34+Consolidação!BL34+Consolidação!BO34+Consolidação!BR34+Consolidação!BU34+Consolidação!BX34+Consolidação!CA34+Consolidação!CD34,Consolidação!$AI$4,IF(BB31+BI31+BP31+BW31+CD31+CK31+CR31+CY31+DF31+DM31+DT31+EA31+EH31+EO31&lt;=Consolidação!BC34+Consolidação!BF34+Consolidação!BI34+Consolidação!BL34+Consolidação!BO34+Consolidação!BR34+Consolidação!BU34+Consolidação!BX34+Consolidação!CA34+Consolidação!CD34+Consolidação!CG34,Consolidação!$AL$4,IF(BB31+BI31+BP31+BW31+CD31+CK31+CR31+CY31+DF31+DM31+DT31+EA31+EH31+EO31&lt;=Consolidação!BC34+Consolidação!BF34+Consolidação!BI34+Consolidação!BL34+Consolidação!BO34+Consolidação!BR34+Consolidação!BU34+Consolidação!BX34+Consolidação!CA34+Consolidação!CD34+Consolidação!CG34+Consolidação!CJ34,Consolidação!$AO$4,IF(BB31+BI31+BP31+BW31+CD31+CK31+CR31+CY31+DF31+DM31+DT31+EA31+EH31+EO31&lt;=Consolidação!BC34+Consolidação!BF34+Consolidação!BI34+Consolidação!BL34+Consolidação!BO34+Consolidação!BR34+Consolidação!BU34+Consolidação!BX34+Consolidação!CA34+Consolidação!CD34+Consolidação!CG34+Consolidação!CJ34+Consolidação!CM34,Consolidação!$AR$4,IF(BB31+BI31+BP31+BW31+CD31+CK31+CR31+CY31+DF31+DM31+DT31+EA31+EH31+EO31&lt;=Consolidação!BC34+Consolidação!BF34+Consolidação!BI34+Consolidação!BL34+Consolidação!BO34+Consolidação!BR34+Consolidação!BU34+Consolidação!BX34+Consolidação!CA34+Consolidação!CD34+Consolidação!CG34+Consolidação!CJ34+Consolidação!CM34+Consolidação!CP34,Consolidação!$AU$4,IF(AND((Consolidação!BC34+Consolidação!BF34+Consolidação!BI34+Consolidação!BL34+Consolidação!BO34+Consolidação!BR34+Consolidação!BU34+Consolidação!BX34+Consolidação!CA34+Consolidação!CD34+Consolidação!CG34+Consolidação!CJ34+Consolidação!CM34+Consolidação!CP34)&gt;0,BB31+BI31+BP31+BW31+CD31+CK31+CR31+CY31+DF31+DM31+DT31+EA31+EH31&lt;Consolidação!BC34+Consolidação!BF34+Consolidação!BI34+Consolidação!BL34+Consolidação!BO34+Consolidação!BR34+Consolidação!BU34+Consolidação!BX34+Consolidação!CA34+Consolidação!CD34+Consolidação!CG34+Consolidação!CJ34+Consolidação!CM34+Consolidação!CP34,BB31+BI31+BP31+BW31+CD31+CK31+CR31+CY31+DF31+DM31+DT31+EA31+EH31+EO31&gt;Consolidação!BC34+Consolidação!BF34+Consolidação!BI34+Consolidação!BL34+Consolidação!BO34+Consolidação!BR34+Consolidação!BU34+Consolidação!BX34+Consolidação!CA34+Consolidação!CD34+Consolidação!CG34+Consolidação!CJ34+Consolidação!CM34+Consolidação!CP34),"CONSUMO PARCIAL","SEM PREVISÃO"))))))))))))))))</f>
        <v/>
      </c>
      <c r="ES31" s="318" t="str">
        <f t="shared" si="57"/>
        <v/>
      </c>
      <c r="ET31" s="270"/>
      <c r="EU31" s="314"/>
      <c r="EV31" s="315"/>
      <c r="EW31" s="332"/>
      <c r="EX31" s="317" t="str">
        <f>IF(EU31=0,"",IF(BH31+BO31+BV31+CC31+CJ31+CQ31+CX31+DE31+DL31+DS31+DZ31+EG31+EN31+EU31&lt;=Consolidação!BI34,Consolidação!$H$4,IF(BH31+BO31+BV31+CC31+CJ31+CQ31+CX31+DE31+DL31+DS31+DZ31+EG31+EN31+EU31&lt;=Consolidação!BI34+Consolidação!BL34,Consolidação!$K$4,IF(BH31+BO31+BV31+CC31+CJ31+CQ31+CX31+DE31+DL31+DS31+DZ31+EG31+EN31+EU31&lt;=Consolidação!BI34+Consolidação!BL34+Consolidação!BO34,Consolidação!$N$4,IF(BH31+BO31+BV31+CC31+CJ31+CQ31+CX31+DE31+DL31+DS31+DZ31+EG31+EN31+EU31&lt;=Consolidação!BI34+Consolidação!BL34+Consolidação!BO34+Consolidação!BR34,Consolidação!$Q$4,IF(BH31+BO31+BV31+CC31+CJ31+CQ31+CX31+DE31+DL31+DS31+DZ31+EG31+EN31+EU31&lt;=Consolidação!BI34+Consolidação!BL34+Consolidação!BO34+Consolidação!BR34+Consolidação!BU34,Consolidação!$T$4,IF(BH31+BO31+BV31+CC31+CJ31+CQ31+CX31+DE31+DL31+DS31+DZ31+EG31+EN31+EU31&lt;=Consolidação!BI34+Consolidação!BL34+Consolidação!BO34+Consolidação!BR34+Consolidação!BU34+Consolidação!BX34,Consolidação!$W$4,IF(BH31+BO31+BV31+CC31+CJ31+CQ31+CX31+DE31+DL31+DS31+DZ31+EG31+EN31+EU31&lt;=Consolidação!BI34+Consolidação!BL34+Consolidação!BO34+Consolidação!BR34+Consolidação!BU34+Consolidação!BX34+Consolidação!CA34,Consolidação!$Z$4,IF(BH31+BO31+BV31+CC31+CJ31+CQ31+CX31+DE31+DL31+DS31+DZ31+EG31+EN31+EU31&lt;=Consolidação!BI34+Consolidação!BL34+Consolidação!BO34+Consolidação!BR34+Consolidação!BU34+Consolidação!BX34+Consolidação!CA34+Consolidação!CD34,Consolidação!$AC$4,IF(BH31+BO31+BV31+CC31+CJ31+CQ31+CX31+DE31+DL31+DS31+DZ31+EG31+EN31+EU31&lt;=Consolidação!BI34+Consolidação!BL34+Consolidação!BO34+Consolidação!BR34+Consolidação!BU34+Consolidação!BX34+Consolidação!CA34+Consolidação!CD34+Consolidação!CG34,Consolidação!$AF$4,IF(BH31+BO31+BV31+CC31+CJ31+CQ31+CX31+DE31+DL31+DS31+DZ31+EG31+EN31+EU31&lt;=Consolidação!BI34+Consolidação!BL34+Consolidação!BO34+Consolidação!BR34+Consolidação!BU34+Consolidação!BX34+Consolidação!CA34+Consolidação!CD34+Consolidação!CG34+Consolidação!CJ34,Consolidação!$AI$4,IF(BH31+BO31+BV31+CC31+CJ31+CQ31+CX31+DE31+DL31+DS31+DZ31+EG31+EN31+EU31&lt;=Consolidação!BI34+Consolidação!BL34+Consolidação!BO34+Consolidação!BR34+Consolidação!BU34+Consolidação!BX34+Consolidação!CA34+Consolidação!CD34+Consolidação!CG34+Consolidação!CJ34+Consolidação!CM34,Consolidação!$AL$4,IF(BH31+BO31+BV31+CC31+CJ31+CQ31+CX31+DE31+DL31+DS31+DZ31+EG31+EN31+EU31&lt;=Consolidação!BI34+Consolidação!BL34+Consolidação!BO34+Consolidação!BR34+Consolidação!BU34+Consolidação!BX34+Consolidação!CA34+Consolidação!CD34+Consolidação!CG34+Consolidação!CJ34+Consolidação!CM34+Consolidação!CP34,Consolidação!$AO$4,IF(BH31+BO31+BV31+CC31+CJ31+CQ31+CX31+DE31+DL31+DS31+DZ31+EG31+EN31+EU31&lt;=Consolidação!BI34+Consolidação!BL34+Consolidação!BO34+Consolidação!BR34+Consolidação!BU34+Consolidação!BX34+Consolidação!CA34+Consolidação!CD34+Consolidação!CG34+Consolidação!CJ34+Consolidação!CM34+Consolidação!CP34+Consolidação!CS34,Consolidação!$AR$4,IF(BH31+BO31+BV31+CC31+CJ31+CQ31+CX31+DE31+DL31+DS31+DZ31+EG31+EN31+EU31&lt;=Consolidação!BI34+Consolidação!BL34+Consolidação!BO34+Consolidação!BR34+Consolidação!BU34+Consolidação!BX34+Consolidação!CA34+Consolidação!CD34+Consolidação!CG34+Consolidação!CJ34+Consolidação!CM34+Consolidação!CP34+Consolidação!CS34+Consolidação!CV34,Consolidação!$AU$4,IF(AND((Consolidação!BI34+Consolidação!BL34+Consolidação!BO34+Consolidação!BR34+Consolidação!BU34+Consolidação!BX34+Consolidação!CA34+Consolidação!CD34+Consolidação!CG34+Consolidação!CJ34+Consolidação!CM34+Consolidação!CP34+Consolidação!CS34+Consolidação!CV34)&gt;0,BH31+BO31+BV31+CC31+CJ31+CQ31+CX31+DE31+DL31+DS31+DZ31+EG31+EN31&lt;Consolidação!BI34+Consolidação!BL34+Consolidação!BO34+Consolidação!BR34+Consolidação!BU34+Consolidação!BX34+Consolidação!CA34+Consolidação!CD34+Consolidação!CG34+Consolidação!CJ34+Consolidação!CM34+Consolidação!CP34+Consolidação!CS34+Consolidação!CV34,BH31+BO31+BV31+CC31+CJ31+CQ31+CX31+DE31+DL31+DS31+DZ31+EG31+EN31+EU31&gt;Consolidação!BI34+Consolidação!BL34+Consolidação!BO34+Consolidação!BR34+Consolidação!BU34+Consolidação!BX34+Consolidação!CA34+Consolidação!CD34+Consolidação!CG34+Consolidação!CJ34+Consolidação!CM34+Consolidação!CP34+Consolidação!CS34+Consolidação!CV34),"CONSUMO PARCIAL","SEM PREVISÃO"))))))))))))))))</f>
        <v/>
      </c>
      <c r="EY31" s="318" t="str">
        <f t="shared" si="58"/>
        <v/>
      </c>
      <c r="EZ31" s="270"/>
      <c r="FA31" s="314"/>
      <c r="FB31" s="315"/>
      <c r="FC31" s="332"/>
      <c r="FD31" s="317" t="str">
        <f>IF(FA31=0,"",IF(BN31+BU31+CB31+CI31+CP31+CW31+DD31+DK31+DR31+DY31+EF31+EM31+ET31+FA31&lt;=Consolidação!BO34,Consolidação!$H$4,IF(BN31+BU31+CB31+CI31+CP31+CW31+DD31+DK31+DR31+DY31+EF31+EM31+ET31+FA31&lt;=Consolidação!BO34+Consolidação!BR34,Consolidação!$K$4,IF(BN31+BU31+CB31+CI31+CP31+CW31+DD31+DK31+DR31+DY31+EF31+EM31+ET31+FA31&lt;=Consolidação!BO34+Consolidação!BR34+Consolidação!BU34,Consolidação!$N$4,IF(BN31+BU31+CB31+CI31+CP31+CW31+DD31+DK31+DR31+DY31+EF31+EM31+ET31+FA31&lt;=Consolidação!BO34+Consolidação!BR34+Consolidação!BU34+Consolidação!BX34,Consolidação!$Q$4,IF(BN31+BU31+CB31+CI31+CP31+CW31+DD31+DK31+DR31+DY31+EF31+EM31+ET31+FA31&lt;=Consolidação!BO34+Consolidação!BR34+Consolidação!BU34+Consolidação!BX34+Consolidação!CA34,Consolidação!$T$4,IF(BN31+BU31+CB31+CI31+CP31+CW31+DD31+DK31+DR31+DY31+EF31+EM31+ET31+FA31&lt;=Consolidação!BO34+Consolidação!BR34+Consolidação!BU34+Consolidação!BX34+Consolidação!CA34+Consolidação!CD34,Consolidação!$W$4,IF(BN31+BU31+CB31+CI31+CP31+CW31+DD31+DK31+DR31+DY31+EF31+EM31+ET31+FA31&lt;=Consolidação!BO34+Consolidação!BR34+Consolidação!BU34+Consolidação!BX34+Consolidação!CA34+Consolidação!CD34+Consolidação!CG34,Consolidação!$Z$4,IF(BN31+BU31+CB31+CI31+CP31+CW31+DD31+DK31+DR31+DY31+EF31+EM31+ET31+FA31&lt;=Consolidação!BO34+Consolidação!BR34+Consolidação!BU34+Consolidação!BX34+Consolidação!CA34+Consolidação!CD34+Consolidação!CG34+Consolidação!CJ34,Consolidação!$AC$4,IF(BN31+BU31+CB31+CI31+CP31+CW31+DD31+DK31+DR31+DY31+EF31+EM31+ET31+FA31&lt;=Consolidação!BO34+Consolidação!BR34+Consolidação!BU34+Consolidação!BX34+Consolidação!CA34+Consolidação!CD34+Consolidação!CG34+Consolidação!CJ34+Consolidação!CM34,Consolidação!$AF$4,IF(BN31+BU31+CB31+CI31+CP31+CW31+DD31+DK31+DR31+DY31+EF31+EM31+ET31+FA31&lt;=Consolidação!BO34+Consolidação!BR34+Consolidação!BU34+Consolidação!BX34+Consolidação!CA34+Consolidação!CD34+Consolidação!CG34+Consolidação!CJ34+Consolidação!CM34+Consolidação!CP34,Consolidação!$AI$4,IF(BN31+BU31+CB31+CI31+CP31+CW31+DD31+DK31+DR31+DY31+EF31+EM31+ET31+FA31&lt;=Consolidação!BO34+Consolidação!BR34+Consolidação!BU34+Consolidação!BX34+Consolidação!CA34+Consolidação!CD34+Consolidação!CG34+Consolidação!CJ34+Consolidação!CM34+Consolidação!CP34+Consolidação!CS34,Consolidação!$AL$4,IF(BN31+BU31+CB31+CI31+CP31+CW31+DD31+DK31+DR31+DY31+EF31+EM31+ET31+FA31&lt;=Consolidação!BO34+Consolidação!BR34+Consolidação!BU34+Consolidação!BX34+Consolidação!CA34+Consolidação!CD34+Consolidação!CG34+Consolidação!CJ34+Consolidação!CM34+Consolidação!CP34+Consolidação!CS34+Consolidação!CV34,Consolidação!$AO$4,IF(BN31+BU31+CB31+CI31+CP31+CW31+DD31+DK31+DR31+DY31+EF31+EM31+ET31+FA31&lt;=Consolidação!BO34+Consolidação!BR34+Consolidação!BU34+Consolidação!BX34+Consolidação!CA34+Consolidação!CD34+Consolidação!CG34+Consolidação!CJ34+Consolidação!CM34+Consolidação!CP34+Consolidação!CS34+Consolidação!CV34+Consolidação!CY34,Consolidação!$AR$4,IF(BN31+BU31+CB31+CI31+CP31+CW31+DD31+DK31+DR31+DY31+EF31+EM31+ET31+FA31&lt;=Consolidação!BO34+Consolidação!BR34+Consolidação!BU34+Consolidação!BX34+Consolidação!CA34+Consolidação!CD34+Consolidação!CG34+Consolidação!CJ34+Consolidação!CM34+Consolidação!CP34+Consolidação!CS34+Consolidação!CV34+Consolidação!CY34+Consolidação!DB34,Consolidação!$AU$4,IF(AND((Consolidação!BO34+Consolidação!BR34+Consolidação!BU34+Consolidação!BX34+Consolidação!CA34+Consolidação!CD34+Consolidação!CG34+Consolidação!CJ34+Consolidação!CM34+Consolidação!CP34+Consolidação!CS34+Consolidação!CV34+Consolidação!CY34+Consolidação!DB34)&gt;0,BN31+BU31+CB31+CI31+CP31+CW31+DD31+DK31+DR31+DY31+EF31+EM31+ET31&lt;Consolidação!BO34+Consolidação!BR34+Consolidação!BU34+Consolidação!BX34+Consolidação!CA34+Consolidação!CD34+Consolidação!CG34+Consolidação!CJ34+Consolidação!CM34+Consolidação!CP34+Consolidação!CS34+Consolidação!CV34+Consolidação!CY34+Consolidação!DB34,BN31+BU31+CB31+CI31+CP31+CW31+DD31+DK31+DR31+DY31+EF31+EM31+ET31+FA31&gt;Consolidação!BO34+Consolidação!BR34+Consolidação!BU34+Consolidação!BX34+Consolidação!CA34+Consolidação!CD34+Consolidação!CG34+Consolidação!CJ34+Consolidação!CM34+Consolidação!CP34+Consolidação!CS34+Consolidação!CV34+Consolidação!CY34+Consolidação!DB34),"CONSUMO PARCIAL","SEM PREVISÃO"))))))))))))))))</f>
        <v/>
      </c>
      <c r="FE31" s="318" t="str">
        <f t="shared" si="59"/>
        <v/>
      </c>
      <c r="FF31" s="270"/>
      <c r="FG31" s="314"/>
      <c r="FH31" s="315"/>
      <c r="FI31" s="332"/>
      <c r="FJ31" s="317" t="str">
        <f>IF(FG31=0,"",IF(BT31+CA31+CH31+CO31+CV31+DC31+DJ31+DQ31+DX31+EE31+EL31+ES31+EZ31+FG31&lt;=Consolidação!BU34,Consolidação!$H$4,IF(BT31+CA31+CH31+CO31+CV31+DC31+DJ31+DQ31+DX31+EE31+EL31+ES31+EZ31+FG31&lt;=Consolidação!BU34+Consolidação!BX34,Consolidação!$K$4,IF(BT31+CA31+CH31+CO31+CV31+DC31+DJ31+DQ31+DX31+EE31+EL31+ES31+EZ31+FG31&lt;=Consolidação!BU34+Consolidação!BX34+Consolidação!CA34,Consolidação!$N$4,IF(BT31+CA31+CH31+CO31+CV31+DC31+DJ31+DQ31+DX31+EE31+EL31+ES31+EZ31+FG31&lt;=Consolidação!BU34+Consolidação!BX34+Consolidação!CA34+Consolidação!CD34,Consolidação!$Q$4,IF(BT31+CA31+CH31+CO31+CV31+DC31+DJ31+DQ31+DX31+EE31+EL31+ES31+EZ31+FG31&lt;=Consolidação!BU34+Consolidação!BX34+Consolidação!CA34+Consolidação!CD34+Consolidação!CG34,Consolidação!$T$4,IF(BT31+CA31+CH31+CO31+CV31+DC31+DJ31+DQ31+DX31+EE31+EL31+ES31+EZ31+FG31&lt;=Consolidação!BU34+Consolidação!BX34+Consolidação!CA34+Consolidação!CD34+Consolidação!CG34+Consolidação!CJ34,Consolidação!$W$4,IF(BT31+CA31+CH31+CO31+CV31+DC31+DJ31+DQ31+DX31+EE31+EL31+ES31+EZ31+FG31&lt;=Consolidação!BU34+Consolidação!BX34+Consolidação!CA34+Consolidação!CD34+Consolidação!CG34+Consolidação!CJ34+Consolidação!CM34,Consolidação!$Z$4,IF(BT31+CA31+CH31+CO31+CV31+DC31+DJ31+DQ31+DX31+EE31+EL31+ES31+EZ31+FG31&lt;=Consolidação!BU34+Consolidação!BX34+Consolidação!CA34+Consolidação!CD34+Consolidação!CG34+Consolidação!CJ34+Consolidação!CM34+Consolidação!CP34,Consolidação!$AC$4,IF(BT31+CA31+CH31+CO31+CV31+DC31+DJ31+DQ31+DX31+EE31+EL31+ES31+EZ31+FG31&lt;=Consolidação!BU34+Consolidação!BX34+Consolidação!CA34+Consolidação!CD34+Consolidação!CG34+Consolidação!CJ34+Consolidação!CM34+Consolidação!CP34+Consolidação!CS34,Consolidação!$AF$4,IF(BT31+CA31+CH31+CO31+CV31+DC31+DJ31+DQ31+DX31+EE31+EL31+ES31+EZ31+FG31&lt;=Consolidação!BU34+Consolidação!BX34+Consolidação!CA34+Consolidação!CD34+Consolidação!CG34+Consolidação!CJ34+Consolidação!CM34+Consolidação!CP34+Consolidação!CS34+Consolidação!CV34,Consolidação!$AI$4,IF(BT31+CA31+CH31+CO31+CV31+DC31+DJ31+DQ31+DX31+EE31+EL31+ES31+EZ31+FG31&lt;=Consolidação!BU34+Consolidação!BX34+Consolidação!CA34+Consolidação!CD34+Consolidação!CG34+Consolidação!CJ34+Consolidação!CM34+Consolidação!CP34+Consolidação!CS34+Consolidação!CV34+Consolidação!CY34,Consolidação!$AL$4,IF(BT31+CA31+CH31+CO31+CV31+DC31+DJ31+DQ31+DX31+EE31+EL31+ES31+EZ31+FG31&lt;=Consolidação!BU34+Consolidação!BX34+Consolidação!CA34+Consolidação!CD34+Consolidação!CG34+Consolidação!CJ34+Consolidação!CM34+Consolidação!CP34+Consolidação!CS34+Consolidação!CV34+Consolidação!CY34+Consolidação!DB34,Consolidação!$AO$4,IF(BT31+CA31+CH31+CO31+CV31+DC31+DJ31+DQ31+DX31+EE31+EL31+ES31+EZ31+FG31&lt;=Consolidação!BU34+Consolidação!BX34+Consolidação!CA34+Consolidação!CD34+Consolidação!CG34+Consolidação!CJ34+Consolidação!CM34+Consolidação!CP34+Consolidação!CS34+Consolidação!CV34+Consolidação!CY34+Consolidação!DB34+Consolidação!DE34,Consolidação!$AR$4,IF(BT31+CA31+CH31+CO31+CV31+DC31+DJ31+DQ31+DX31+EE31+EL31+ES31+EZ31+FG31&lt;=Consolidação!BU34+Consolidação!BX34+Consolidação!CA34+Consolidação!CD34+Consolidação!CG34+Consolidação!CJ34+Consolidação!CM34+Consolidação!CP34+Consolidação!CS34+Consolidação!CV34+Consolidação!CY34+Consolidação!DB34+Consolidação!DE34+Consolidação!DH34,Consolidação!$AU$4,IF(AND((Consolidação!BU34+Consolidação!BX34+Consolidação!CA34+Consolidação!CD34+Consolidação!CG34+Consolidação!CJ34+Consolidação!CM34+Consolidação!CP34+Consolidação!CS34+Consolidação!CV34+Consolidação!CY34+Consolidação!DB34+Consolidação!DE34+Consolidação!DH34)&gt;0,BT31+CA31+CH31+CO31+CV31+DC31+DJ31+DQ31+DX31+EE31+EL31+ES31+EZ31&lt;Consolidação!BU34+Consolidação!BX34+Consolidação!CA34+Consolidação!CD34+Consolidação!CG34+Consolidação!CJ34+Consolidação!CM34+Consolidação!CP34+Consolidação!CS34+Consolidação!CV34+Consolidação!CY34+Consolidação!DB34+Consolidação!DE34+Consolidação!DH34,BT31+CA31+CH31+CO31+CV31+DC31+DJ31+DQ31+DX31+EE31+EL31+ES31+EZ31+FG31&gt;Consolidação!BU34+Consolidação!BX34+Consolidação!CA34+Consolidação!CD34+Consolidação!CG34+Consolidação!CJ34+Consolidação!CM34+Consolidação!CP34+Consolidação!CS34+Consolidação!CV34+Consolidação!CY34+Consolidação!DB34+Consolidação!DE34+Consolidação!DH34),"CONSUMO PARCIAL","SEM PREVISÃO"))))))))))))))))</f>
        <v/>
      </c>
      <c r="FK31" s="540" t="str">
        <f t="shared" si="60"/>
        <v/>
      </c>
      <c r="FL31" s="569"/>
      <c r="FM31" s="550"/>
      <c r="FN31" s="550"/>
      <c r="FO31" s="550"/>
      <c r="FP31" s="550"/>
      <c r="FQ31" s="576"/>
      <c r="FR31" s="569"/>
      <c r="FS31" s="550"/>
      <c r="FT31" s="550"/>
      <c r="FU31" s="550"/>
      <c r="FV31" s="550"/>
      <c r="FW31" s="550"/>
      <c r="FX31" s="545" t="str">
        <f>IF((Consolidação!C34+Consolidação!E34)=(F31+M31+T31+AA31+AH31+AO31+AV31+BC31+BJ31+BQ31+BX31+CE31+CL31+CS31),"ATUALIZADO","DESATUALIZADO")</f>
        <v>DESATUALIZADO</v>
      </c>
    </row>
    <row r="32" spans="1:180" x14ac:dyDescent="0.3">
      <c r="A32" s="313">
        <v>2306</v>
      </c>
      <c r="B32" s="634"/>
      <c r="C32" s="324" t="s">
        <v>1</v>
      </c>
      <c r="D32" s="321"/>
      <c r="E32" s="270">
        <v>19356</v>
      </c>
      <c r="F32" s="314">
        <v>20.1297</v>
      </c>
      <c r="G32" s="315"/>
      <c r="H32" s="316">
        <v>45403</v>
      </c>
      <c r="I32" s="317" t="str">
        <f>IF(F32=0,"",IF(F32&lt;=Consolidação!H35,Consolidação!H$4,IF(F32&lt;=Consolidação!H35+Consolidação!K35,Consolidação!K$4,IF(F32&lt;=Consolidação!H35+Consolidação!K35+Consolidação!N35,Consolidação!N$4,IF(F32&lt;=Consolidação!H35+Consolidação!K35+Consolidação!N35+Consolidação!Q35,Consolidação!Q$4,IF(F32&lt;=Consolidação!H35+Consolidação!K35+Consolidação!N35+Consolidação!Q35+Consolidação!T35,Consolidação!T$4,IF(F32&lt;=Consolidação!H35+Consolidação!K35+Consolidação!N35+Consolidação!Q35+Consolidação!T35+Consolidação!W35,Consolidação!W$4,IF(F32&lt;=Consolidação!H35+Consolidação!K35+Consolidação!N35+Consolidação!Q35+Consolidação!T35+Consolidação!W35+Consolidação!Z35,Consolidação!Z$4,IF(F32&lt;=Consolidação!H35+Consolidação!K35+Consolidação!N35+Consolidação!Q35+Consolidação!T35+Consolidação!W35+Consolidação!Z35+Consolidação!AC35,Consolidação!AC$4,IF(F32&lt;=Consolidação!H35+Consolidação!K35+Consolidação!N35+Consolidação!Q35+Consolidação!T35+Consolidação!W35+Consolidação!Z35+Consolidação!AC35+Consolidação!AF35,Consolidação!AF$4,IF(F32&lt;=Consolidação!H35+Consolidação!K35+Consolidação!N35+Consolidação!Q35+Consolidação!T35+Consolidação!W35+Consolidação!Z35+Consolidação!AC35+Consolidação!AF35+Consolidação!AI35,Consolidação!AI$4,IF(F32&lt;=Consolidação!H35+Consolidação!K35+Consolidação!N35+Consolidação!Q35+Consolidação!T35+Consolidação!W35+Consolidação!Z35+Consolidação!AC35+Consolidação!AF35+Consolidação!AI35+Consolidação!AL35,Consolidação!AL$4,IF(F32&lt;=Consolidação!H35+Consolidação!K35+Consolidação!N35+Consolidação!Q35+Consolidação!T35+Consolidação!W35+Consolidação!Z35+Consolidação!AC35+Consolidação!AF35+Consolidação!AI35+Consolidação!AL35+Consolidação!AO35,Consolidação!AO$4,IF(F32&lt;=Consolidação!H35+Consolidação!K35+Consolidação!N35+Consolidação!Q35+Consolidação!T35+Consolidação!W35+Consolidação!Z35+Consolidação!AC35+Consolidação!AF35+Consolidação!AI35+Consolidação!AL35+Consolidação!AO35+Consolidação!AR35,Consolidação!AR$4,IF(F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>CONSUMO PARCIAL</v>
      </c>
      <c r="J32" s="318" t="str">
        <f t="shared" si="25"/>
        <v>û</v>
      </c>
      <c r="K32" s="312"/>
      <c r="L32" s="270"/>
      <c r="M32" s="314"/>
      <c r="N32" s="315"/>
      <c r="O32" s="316"/>
      <c r="P32" s="317" t="str">
        <f>IF(M32=0,"",IF(F32+M32&lt;=Consolidação!H35,Consolidação!$H$4,IF(F32+M32&lt;=Consolidação!H35+Consolidação!K35,Consolidação!$K$4,IF(F32+M32&lt;=Consolidação!H35+Consolidação!K35+Consolidação!N35,Consolidação!$N$4,IF(F32+M32&lt;=Consolidação!H35+Consolidação!K35+Consolidação!N35+Consolidação!Q35,Consolidação!$Q$4,IF(F32+M32&lt;=Consolidação!H35+Consolidação!K35+Consolidação!N35+Consolidação!Q35+Consolidação!T35,Consolidação!$T$4,IF(F32+M32&lt;=Consolidação!H35+Consolidação!K35+Consolidação!N35+Consolidação!Q35+Consolidação!T35+Consolidação!W35,Consolidação!$W$4,IF(F32+M32&lt;=Consolidação!H35+Consolidação!K35+Consolidação!N35+Consolidação!Q35+Consolidação!T35+Consolidação!W35+Consolidação!Z35,Consolidação!$Z$4,IF(F32+M32&lt;=Consolidação!H35+Consolidação!K35+Consolidação!N35+Consolidação!Q35+Consolidação!T35+Consolidação!W35+Consolidação!Z35+Consolidação!AC35,Consolidação!$AC$4,IF(F32+M32&lt;=Consolidação!H35+Consolidação!K35+Consolidação!N35+Consolidação!Q35+Consolidação!T35+Consolidação!W35+Consolidação!Z35+Consolidação!AC35+Consolidação!AF35,Consolidação!$AF$4,IF(F32+M32&lt;=Consolidação!H35+Consolidação!K35+Consolidação!N35+Consolidação!Q35+Consolidação!T35+Consolidação!W35+Consolidação!Z35+Consolidação!AC35+Consolidação!AF35+Consolidação!AI35,Consolidação!$AI$4,IF(F32+M32&lt;=Consolidação!H35+Consolidação!K35+Consolidação!N35+Consolidação!Q35+Consolidação!T35+Consolidação!W35+Consolidação!Z35+Consolidação!AC35+Consolidação!AF35+Consolidação!AI35+Consolidação!AL35,Consolidação!$AL$4,IF(F32+M32&lt;=Consolidação!H35+Consolidação!K35+Consolidação!N35+Consolidação!Q35+Consolidação!T35+Consolidação!W35+Consolidação!Z35+Consolidação!AC35+Consolidação!AF35+Consolidação!AI35+Consolidação!AL35+Consolidação!AO35,Consolidação!$AO$4,IF(F32+M32&lt;=Consolidação!H35+Consolidação!K35+Consolidação!N35+Consolidação!Q35+Consolidação!T35+Consolidação!W35+Consolidação!Z35+Consolidação!AC35+Consolidação!AF35+Consolidação!AI35+Consolidação!AL35+Consolidação!AO35+Consolidação!AR35,Consolidação!$AR$4,IF(F32+M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Q32" s="318" t="str">
        <f t="shared" si="26"/>
        <v/>
      </c>
      <c r="R32" s="312"/>
      <c r="S32" s="270"/>
      <c r="T32" s="314"/>
      <c r="U32" s="315"/>
      <c r="V32" s="316"/>
      <c r="W32" s="317" t="str">
        <f>IF(T32=0,"",IF(F32+M32+T32&lt;=Consolidação!H35,Consolidação!$H$4,IF(F32+M32+T32&lt;=Consolidação!H35+Consolidação!K35,Consolidação!$K$4,IF(F32+M32+T32&lt;=Consolidação!H35+Consolidação!K35+Consolidação!N35,Consolidação!$N$4,IF(F32+M32+T32&lt;=Consolidação!H35+Consolidação!K35+Consolidação!N35+Consolidação!Q35,Consolidação!$Q$4,IF(F32+M32+T32&lt;=Consolidação!H35+Consolidação!K35+Consolidação!N35+Consolidação!Q35+Consolidação!T35,Consolidação!$T$4,IF(F32+M32+T32&lt;=Consolidação!H35+Consolidação!K35+Consolidação!N35+Consolidação!Q35+Consolidação!T35+Consolidação!W35,Consolidação!$W$4,IF(F32+M32+T32&lt;=Consolidação!H35+Consolidação!K35+Consolidação!N35+Consolidação!Q35+Consolidação!T35+Consolidação!W35+Consolidação!Z35,Consolidação!$Z$4,IF(F32+M32+T32&lt;=Consolidação!H35+Consolidação!K35+Consolidação!N35+Consolidação!Q35+Consolidação!T35+Consolidação!W35+Consolidação!Z35+Consolidação!AC35,Consolidação!$AC$4,IF(F32+M32+T32&lt;=Consolidação!H35+Consolidação!K35+Consolidação!N35+Consolidação!Q35+Consolidação!T35+Consolidação!W35+Consolidação!Z35+Consolidação!AC35+Consolidação!AF35,Consolidação!$AF$4,IF(F32+M32+T32&lt;=Consolidação!H35+Consolidação!K35+Consolidação!N35+Consolidação!Q35+Consolidação!T35+Consolidação!W35+Consolidação!Z35+Consolidação!AC35+Consolidação!AF35+Consolidação!AI35,Consolidação!$AI$4,IF(F32+M32+T32&lt;=Consolidação!H35+Consolidação!K35+Consolidação!N35+Consolidação!Q35+Consolidação!T35+Consolidação!W35+Consolidação!Z35+Consolidação!AC35+Consolidação!AF35+Consolidação!AI35+Consolidação!AL35,Consolidação!$AL$4,IF(F32+M32+T32&lt;=Consolidação!H35+Consolidação!K35+Consolidação!N35+Consolidação!Q35+Consolidação!T35+Consolidação!W35+Consolidação!Z35+Consolidação!AC35+Consolidação!AF35+Consolidação!AI35+Consolidação!AL35+Consolidação!AO35,Consolidação!$AO$4,IF(F32+M32+T32&lt;=Consolidação!H35+Consolidação!K35+Consolidação!N35+Consolidação!Q35+Consolidação!T35+Consolidação!W35+Consolidação!Z35+Consolidação!AC35+Consolidação!AF35+Consolidação!AI35+Consolidação!AL35+Consolidação!AO35+Consolidação!AR35,Consolidação!$AR$4,IF(F32+M32+T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+M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+T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X32" s="318" t="str">
        <f t="shared" si="27"/>
        <v/>
      </c>
      <c r="Y32" s="312"/>
      <c r="Z32" s="270"/>
      <c r="AA32" s="314"/>
      <c r="AB32" s="315"/>
      <c r="AC32" s="316"/>
      <c r="AD32" s="317" t="str">
        <f>IF(AA32=0,"",IF(F32+M32+T32+AA32&lt;=Consolidação!H35,Consolidação!$H$4,IF(F32+M32+T32+AA32&lt;=Consolidação!H35+Consolidação!K35,Consolidação!$K$4,IF(F32+M32+T32+AA32&lt;=Consolidação!H35+Consolidação!K35+Consolidação!N35,Consolidação!$N$4,IF(F32+M32+T32+AA32&lt;=Consolidação!H35+Consolidação!K35+Consolidação!N35+Consolidação!Q35,Consolidação!$Q$4,IF(F32+M32+T32+AA32&lt;=Consolidação!H35+Consolidação!K35+Consolidação!N35+Consolidação!Q35+Consolidação!T35,Consolidação!$T$4,IF(F32+M32+T32+AA32&lt;=Consolidação!H35+Consolidação!K35+Consolidação!N35+Consolidação!Q35+Consolidação!T35+Consolidação!W35,Consolidação!$W$4,IF(F32+M32+T32+AA32&lt;=Consolidação!H35+Consolidação!K35+Consolidação!N35+Consolidação!Q35+Consolidação!T35+Consolidação!W35+Consolidação!Z35,Consolidação!$Z$4,IF(F32+M32+T32+AA32&lt;=Consolidação!H35+Consolidação!K35+Consolidação!N35+Consolidação!Q35+Consolidação!T35+Consolidação!W35+Consolidação!Z35+Consolidação!AC35,Consolidação!$AC$4,IF(F32+M32+T32+AA32&lt;=Consolidação!H35+Consolidação!K35+Consolidação!N35+Consolidação!Q35+Consolidação!T35+Consolidação!W35+Consolidação!Z35+Consolidação!AC35+Consolidação!AF35,Consolidação!$AF$4,IF(F32+M32+T32+AA32&lt;=Consolidação!H35+Consolidação!K35+Consolidação!N35+Consolidação!Q35+Consolidação!T35+Consolidação!W35+Consolidação!Z35+Consolidação!AC35+Consolidação!AF35+Consolidação!AI35,Consolidação!$AI$4,IF(F32+M32+T32+AA32&lt;=Consolidação!H35+Consolidação!K35+Consolidação!N35+Consolidação!Q35+Consolidação!T35+Consolidação!W35+Consolidação!Z35+Consolidação!AC35+Consolidação!AF35+Consolidação!AI35+Consolidação!AL35,Consolidação!$AL$4,IF(F32+M32+T32+AA32&lt;=Consolidação!H35+Consolidação!K35+Consolidação!N35+Consolidação!Q35+Consolidação!T35+Consolidação!W35+Consolidação!Z35+Consolidação!AC35+Consolidação!AF35+Consolidação!AI35+Consolidação!AL35+Consolidação!AO35,Consolidação!$AO$4,IF(F32+M32+T32+AA32&lt;=Consolidação!H35+Consolidação!K35+Consolidação!N35+Consolidação!Q35+Consolidação!T35+Consolidação!W35+Consolidação!Z35+Consolidação!AC35+Consolidação!AF35+Consolidação!AI35+Consolidação!AL35+Consolidação!AO35+Consolidação!AR35,Consolidação!AR32,IF(F32+M32+T32+AA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+M32+T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+T32+AA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AE32" s="318" t="str">
        <f t="shared" si="28"/>
        <v/>
      </c>
      <c r="AF32" s="312"/>
      <c r="AG32" s="270"/>
      <c r="AH32" s="314"/>
      <c r="AI32" s="315"/>
      <c r="AJ32" s="316"/>
      <c r="AK32" s="317" t="str">
        <f>IF(AH32=0,"",IF(F32+M32+T32+AA32+AH32&lt;=Consolidação!H35,Consolidação!$H$4,IF(F32+M32+T32+AA32+AH32&lt;=Consolidação!H35+Consolidação!K35,Consolidação!$K$4,IF(F32+M32+T32+AA32+AH32&lt;=Consolidação!H35+Consolidação!K35+Consolidação!N35,Consolidação!$N$4,IF(F32+M32+T32+AA32+AH32&lt;=Consolidação!H35+Consolidação!K35+Consolidação!N35+Consolidação!Q35,Consolidação!$Q$4,IF(F32+M32+T32+AA32+AH32&lt;=Consolidação!H35+Consolidação!K35+Consolidação!N35+Consolidação!Q35+Consolidação!T35,Consolidação!$T$4,IF(F32+M32+T32+AA32+AH32&lt;=Consolidação!H35+Consolidação!K35+Consolidação!N35+Consolidação!Q35+Consolidação!T35+Consolidação!W35,Consolidação!$W$4,IF(F32+M32+T32+AA32+AH32&lt;=Consolidação!H35+Consolidação!K35+Consolidação!N35+Consolidação!Q35+Consolidação!T35+Consolidação!W35+Consolidação!Z35,Consolidação!$Z$4,IF(F32+M32+T32+AA32+AH32&lt;=Consolidação!H35+Consolidação!K35+Consolidação!N35+Consolidação!Q35+Consolidação!T35+Consolidação!W35+Consolidação!Z35+Consolidação!AC35,Consolidação!$AC$4,IF(F32+M32+T32+AA32+AH32&lt;=Consolidação!H35+Consolidação!K35+Consolidação!N35+Consolidação!Q35+Consolidação!T35+Consolidação!W35+Consolidação!Z35+Consolidação!AC35+Consolidação!AF35,Consolidação!$AF$4,IF(F32+M32+T32+AA32+AH32&lt;=Consolidação!H35+Consolidação!K35+Consolidação!N35+Consolidação!Q35+Consolidação!T35+Consolidação!W35+Consolidação!Z35+Consolidação!AC35+Consolidação!AF35+Consolidação!AI35,Consolidação!$AI$4,IF(F32+M32+T32+AA32+AH32&lt;=Consolidação!H35+Consolidação!K35+Consolidação!N35+Consolidação!Q35+Consolidação!T35+Consolidação!W35+Consolidação!Z35+Consolidação!AC35+Consolidação!AF35+Consolidação!AI35+Consolidação!AL35,Consolidação!$AL$4,IF(F32+M32+T32+AA32+AH32&lt;=Consolidação!H35+Consolidação!K35+Consolidação!N35+Consolidação!Q35+Consolidação!T35+Consolidação!W35+Consolidação!Z35+Consolidação!AC35+Consolidação!AF35+Consolidação!AI35+Consolidação!AL35+Consolidação!AO35,Consolidação!$AO$4,IF(F32+M32+T32+AA32+AH32&lt;=Consolidação!H35+Consolidação!K35+Consolidação!N35+Consolidação!Q35+Consolidação!T35+Consolidação!W35+Consolidação!Z35+Consolidação!AC35+Consolidação!AF35+Consolidação!AI35+Consolidação!AL35+Consolidação!AO35+Consolidação!AR35,Consolidação!$AR$4,IF(F32+M32+T32+AA32+AH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+M32+T32+AA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+T32+AA32+AH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AL32" s="318" t="str">
        <f t="shared" si="29"/>
        <v/>
      </c>
      <c r="AM32" s="312"/>
      <c r="AN32" s="270"/>
      <c r="AO32" s="314"/>
      <c r="AP32" s="315"/>
      <c r="AQ32" s="332"/>
      <c r="AR32" s="317" t="str">
        <f>IF(AO32=0,"",IF(F32+M32+T32+AA32+AH32+AO32&lt;=Consolidação!H35,Consolidação!$H$4,IF(F32+M32+T32+AA32+AH32+AO32&lt;=Consolidação!H35+Consolidação!K35,Consolidação!$K$4,IF(F32+M32+T32+AA32+AH32+AO32&lt;=Consolidação!H35+Consolidação!K35+Consolidação!N35,Consolidação!$N$4,IF(F32+M32+T32+AA32+AH32+AO32&lt;=Consolidação!H35+Consolidação!K35+Consolidação!N35+Consolidação!Q35,Consolidação!$Q$4,IF(F32+M32+T32+AA32+AH32+AO32&lt;=Consolidação!H35+Consolidação!K35+Consolidação!N35+Consolidação!Q35+Consolidação!T35,Consolidação!$T$4,IF(F32+M32+T32+AA32+AH32+AO32&lt;=Consolidação!H35+Consolidação!K35+Consolidação!N35+Consolidação!Q35+Consolidação!T35+Consolidação!W35,Consolidação!$W$4,IF(F32+M32+T32+AA32+AH32+AO32&lt;=Consolidação!H35+Consolidação!K35+Consolidação!N35+Consolidação!Q35+Consolidação!T35+Consolidação!W35+Consolidação!Z35,Consolidação!$Z$4,IF(F32+M32+T32+AA32+AH32+AO32&lt;=Consolidação!H35+Consolidação!K35+Consolidação!N35+Consolidação!Q35+Consolidação!T35+Consolidação!W35+Consolidação!Z35+Consolidação!AC35,Consolidação!$AC$4,IF(F32+M32+T32+AA32+AH32+AO32&lt;=Consolidação!H35+Consolidação!K35+Consolidação!N35+Consolidação!Q35+Consolidação!T35+Consolidação!W35+Consolidação!Z35+Consolidação!AC35+Consolidação!AF35,Consolidação!$AF$4,IF(F32+M32+T32+AA32+AH32+AO32&lt;=Consolidação!H35+Consolidação!K35+Consolidação!N35+Consolidação!Q35+Consolidação!T35+Consolidação!W35+Consolidação!Z35+Consolidação!AC35+Consolidação!AF35+Consolidação!AI35,Consolidação!$AI$4,IF(F32+M32+T32+AA32+AH32+AO32&lt;=Consolidação!H35+Consolidação!K35+Consolidação!N35+Consolidação!Q35+Consolidação!T35+Consolidação!W35+Consolidação!Z35+Consolidação!AC35+Consolidação!AF35+Consolidação!AI35+Consolidação!AL35,Consolidação!$AL$4,IF(F32+M32+T32+AA32+AH32+AO32&lt;=Consolidação!H35+Consolidação!K35+Consolidação!N35+Consolidação!Q35+Consolidação!T35+Consolidação!W35+Consolidação!Z35+Consolidação!AC35+Consolidação!AF35+Consolidação!AI35+Consolidação!AL35+Consolidação!AO35,Consolidação!$AO$4,IF(F32+M32+T32+AA32+AH32+AO32&lt;=Consolidação!H35+Consolidação!K35+Consolidação!N35+Consolidação!Q35+Consolidação!T35+Consolidação!W35+Consolidação!Z35+Consolidação!AC35+Consolidação!AF35+Consolidação!AI35+Consolidação!AL35+Consolidação!AO35+Consolidação!AR35,Consolidação!$AR$4,IF(F32+M32+T32+AA32+AH32+AO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+M32+T32+AA32+AH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+T32+AA32+AH32+AO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AS32" s="318" t="str">
        <f t="shared" si="30"/>
        <v/>
      </c>
      <c r="AT32" s="312"/>
      <c r="AU32" s="270"/>
      <c r="AV32" s="314"/>
      <c r="AW32" s="315"/>
      <c r="AX32" s="332"/>
      <c r="AY32" s="317" t="str">
        <f>IF(AV32=0,"",IF(F32+M32+T32+AA32+AH32+AO32+AV32&lt;=Consolidação!H35,Consolidação!$H$4,IF(F32+M32+T32+AA32+AH32+AO32+AV32&lt;=Consolidação!H35+Consolidação!K35,Consolidação!$K$4,IF(F32+M32+T32+AA32+AH32+AO32+AV32&lt;=Consolidação!H35+Consolidação!K35+Consolidação!N35,Consolidação!$N$4,IF(F32+M32+T32+AA32+AH32+AO32+AV32&lt;=Consolidação!H35+Consolidação!K35+Consolidação!N35+Consolidação!Q35,Consolidação!$Q$4,IF(F32+M32+T32+AA32+AH32+AO32+AV32&lt;=Consolidação!H35+Consolidação!K35+Consolidação!N35+Consolidação!Q35+Consolidação!T35,Consolidação!$T$4,IF(F32+M32+T32+AA32+AH32+AO32+AV32&lt;=Consolidação!H35+Consolidação!K35+Consolidação!N35+Consolidação!Q35+Consolidação!T35+Consolidação!W35,Consolidação!$W$4,IF(F32+M32+T32+AA32+AH32+AO32+AV32&lt;=Consolidação!H35+Consolidação!K35+Consolidação!N35+Consolidação!Q35+Consolidação!T35+Consolidação!W35+Consolidação!Z35,Consolidação!$Z$4,IF(F32+M32+T32+AA32+AH32+AO32+AV32&lt;=Consolidação!H35+Consolidação!K35+Consolidação!N35+Consolidação!Q35+Consolidação!T35+Consolidação!W35+Consolidação!Z35+Consolidação!AC35,Consolidação!$AC$4,IF(F32+M32+T32+AA32+AH32+AO32+AV32&lt;=Consolidação!H35+Consolidação!K35+Consolidação!N35+Consolidação!Q35+Consolidação!T35+Consolidação!W35+Consolidação!Z35+Consolidação!AC35+Consolidação!AF35,Consolidação!$AF$4,IF(F32+M32+T32+AA32+AH32+AO32+AV32&lt;=Consolidação!H35+Consolidação!K35+Consolidação!N35+Consolidação!Q35+Consolidação!T35+Consolidação!W35+Consolidação!Z35+Consolidação!AC35+Consolidação!AF35+Consolidação!AI35,Consolidação!$AI$4,IF(F32+M32+T32+AA32+AH32+AO32+AV32&lt;=Consolidação!H35+Consolidação!K35+Consolidação!N35+Consolidação!Q35+Consolidação!T35+Consolidação!W35+Consolidação!Z35+Consolidação!AC35+Consolidação!AF35+Consolidação!AI35+Consolidação!AL35,Consolidação!$AL$4,IF(F32+M32+T32+AA32+AH32+AO32+AV32&lt;=Consolidação!H35+Consolidação!K35+Consolidação!N35+Consolidação!Q35+Consolidação!T35+Consolidação!W35+Consolidação!Z35+Consolidação!AC35+Consolidação!AF35+Consolidação!AI35+Consolidação!AL35+Consolidação!AO35,Consolidação!$AO$4,IF(F32+M32+T32+AA32+AH32+AO32+AV32&lt;=Consolidação!H35+Consolidação!K35+Consolidação!N35+Consolidação!Q35+Consolidação!T35+Consolidação!W35+Consolidação!Z35+Consolidação!AC35+Consolidação!AF35+Consolidação!AI35+Consolidação!AL35+Consolidação!AO35+Consolidação!AR35,Consolidação!$AR$4,IF(F32+M32+T32+AA32+AH32+AO32+AV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+M32+T32+AA32+AH32+AO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+T32+AA32+AH32+AO32+AV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AZ32" s="318" t="str">
        <f t="shared" si="31"/>
        <v/>
      </c>
      <c r="BA32" s="312"/>
      <c r="BB32" s="270"/>
      <c r="BC32" s="314"/>
      <c r="BD32" s="315"/>
      <c r="BE32" s="332"/>
      <c r="BF32" s="317" t="str">
        <f>IF(BC32=0,"",IF(F32+M32+T32+AA32+AH32+AO32+AV32+BC32&lt;=Consolidação!H35,Consolidação!$H$4,IF(F32+M32+T32+AA32+AH32+AO32+AV32+BC32&lt;=Consolidação!H35+Consolidação!K35,Consolidação!$K$4,IF(F32+M32+T32+AA32+AH32+AO32+AV32+BC32&lt;=Consolidação!H35+Consolidação!K35+Consolidação!N35,Consolidação!$N$4,IF(F32+M32+T32+AA32+AH32+AO32+AV32+BC32&lt;=Consolidação!H35+Consolidação!K35+Consolidação!N35+Consolidação!Q35,Consolidação!$Q$4,IF(F32+M32+T32+AA32+AH32+AO32+AV32+BC32&lt;=Consolidação!H35+Consolidação!K35+Consolidação!N35+Consolidação!Q35+Consolidação!T35,Consolidação!$T$4,IF(F32+M32+T32+AA32+AH32+AO32+AV32+BC32&lt;=Consolidação!H35+Consolidação!K35+Consolidação!N35+Consolidação!Q35+Consolidação!T35+Consolidação!W35,Consolidação!$W$4,IF(F32+M32+T32+AA32+AH32+AO32+AV32+BC32&lt;=Consolidação!H35+Consolidação!K35+Consolidação!N35+Consolidação!Q35+Consolidação!T35+Consolidação!W35+Consolidação!Z35,Consolidação!$Z$4,IF(F32+M32+T32+AA32+AH32+AO32+AV32+BC32&lt;=Consolidação!H35+Consolidação!K35+Consolidação!N35+Consolidação!Q35+Consolidação!T35+Consolidação!W35+Consolidação!Z35+Consolidação!AC35,Consolidação!$AC$4,IF(F32+M32+T32+AA32+AH32+AO32+AV32+BC32&lt;=Consolidação!H35+Consolidação!K35+Consolidação!N35+Consolidação!Q35+Consolidação!T35+Consolidação!W35+Consolidação!Z35+Consolidação!AC35+Consolidação!AF35,Consolidação!$AF$4,IF(F32+M32+T32+AA32+AH32+AO32+AV32+BC32&lt;=Consolidação!H35+Consolidação!K35+Consolidação!N35+Consolidação!Q35+Consolidação!T35+Consolidação!W35+Consolidação!Z35+Consolidação!AC35+Consolidação!AF35+Consolidação!AI35,Consolidação!$AI$4,IF(F32+M32+T32+AA32+AH32+AO32+AV32+BC32&lt;=Consolidação!H35+Consolidação!K35+Consolidação!N35+Consolidação!Q35+Consolidação!T35+Consolidação!W35+Consolidação!Z35+Consolidação!AC35+Consolidação!AF35+Consolidação!AI35+Consolidação!AL35,Consolidação!$AL$4,IF(F32+M32+T32+AA32+AH32+AO32+AV32+BC32&lt;=Consolidação!H35+Consolidação!K35+Consolidação!N35+Consolidação!Q35+Consolidação!T35+Consolidação!W35+Consolidação!Z35+Consolidação!AC35+Consolidação!AF35+Consolidação!AI35+Consolidação!AL35+Consolidação!AO35,Consolidação!$AO$4,IF(F32+M32+T32+AA32+AH32+AO32+AV32+BC32&lt;=Consolidação!H35+Consolidação!K35+Consolidação!N35+Consolidação!Q35+Consolidação!T35+Consolidação!W35+Consolidação!Z35+Consolidação!AC35+Consolidação!AF35+Consolidação!AI35+Consolidação!AL35+Consolidação!AO35+Consolidação!AR35,Consolidação!$AR$4,IF(F32+M32+T32+AA32+AH32+AO32+AV32+BC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+M32+T32+AA32+AH32+AO32+AV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+T32+AA32+AH32+AO32+AV32+BC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BG32" s="318" t="str">
        <f t="shared" si="32"/>
        <v/>
      </c>
      <c r="BH32" s="312"/>
      <c r="BI32" s="270"/>
      <c r="BJ32" s="314"/>
      <c r="BK32" s="315"/>
      <c r="BL32" s="332"/>
      <c r="BM32" s="317" t="str">
        <f>IF(BJ32=0,"",IF(F32+M32+T32+AA32+AH32+AO32+AV32+BC32+BJ32&lt;=Consolidação!H35,Consolidação!$H$4,IF(F32+M32+T32+AA32+AH32+AO32+AV32+BC32+BJ32&lt;=Consolidação!H35+Consolidação!K35,Consolidação!$K$4,IF(F32+M32+T32+AA32+AH32+AO32+AV32+BC32+BJ32&lt;=Consolidação!H35+Consolidação!K35+Consolidação!N35,Consolidação!$N$4,IF(F32+M32+T32+AA32+AH32+AO32+AV32+BC32+BJ32&lt;=Consolidação!H35+Consolidação!K35+Consolidação!N35+Consolidação!Q35,Consolidação!$Q$4,IF(F32+M32+T32+AA32+AH32+AO32+AV32+BC32+BJ32&lt;=Consolidação!H35+Consolidação!K35+Consolidação!N35+Consolidação!Q35+Consolidação!T35,Consolidação!$T$4,IF(F32+M32+T32+AA32+AH32+AO32+AV32+BC32+BJ32&lt;=Consolidação!H35+Consolidação!K35+Consolidação!N35+Consolidação!Q35+Consolidação!T35+Consolidação!W35,Consolidação!$W$4,IF(F32+M32+T32+AA32+AH32+AO32+AV32+BC32+BJ32&lt;=Consolidação!H35+Consolidação!K35+Consolidação!N35+Consolidação!Q35+Consolidação!T35+Consolidação!W35+Consolidação!Z35,Consolidação!$Z$4,IF(F32+M32+T32+AA32+AH32+AO32+AV32+BC32+BJ32&lt;=Consolidação!H35+Consolidação!K35+Consolidação!N35+Consolidação!Q35+Consolidação!T35+Consolidação!W35+Consolidação!Z35+Consolidação!AC35,Consolidação!$AC$4,IF(F32+M32+T32+AA32+AH32+AO32+AV32+BC32+BJ32&lt;=Consolidação!H35+Consolidação!K35+Consolidação!N35+Consolidação!Q35+Consolidação!T35+Consolidação!W35+Consolidação!Z35+Consolidação!AC35+Consolidação!AF35,Consolidação!$AF$4,IF(F32+M32+T32+AA32+AH32+AO32+AV32+BC32+BJ32&lt;=Consolidação!H35+Consolidação!K35+Consolidação!N35+Consolidação!Q35+Consolidação!T35+Consolidação!W35+Consolidação!Z35+Consolidação!AC35+Consolidação!AF35+Consolidação!AI35,Consolidação!$AI$4,IF(F32+M32+T32+AA32+AH32+AO32+AV32+BC32+BJ32&lt;=Consolidação!H35+Consolidação!K35+Consolidação!N35+Consolidação!Q35+Consolidação!T35+Consolidação!W35+Consolidação!Z35+Consolidação!AC35+Consolidação!AF35+Consolidação!AI35+Consolidação!AL35,Consolidação!$AL$4,IF(F32+M32+T32+AA32+AH32+AO32+AV32+BC32+BJ32&lt;=Consolidação!H35+Consolidação!K35+Consolidação!N35+Consolidação!Q35+Consolidação!T35+Consolidação!W35+Consolidação!Z35+Consolidação!AC35+Consolidação!AF35+Consolidação!AI35+Consolidação!AL35+Consolidação!AO35,Consolidação!$AO$4,IF(F32+M32+T32+AA32+AH32+AO32+AV32+BC32+BJ32&lt;=Consolidação!H35+Consolidação!K35+Consolidação!N35+Consolidação!Q35+Consolidação!T35+Consolidação!W35+Consolidação!Z35+Consolidação!AC35+Consolidação!AF35+Consolidação!AI35+Consolidação!AL35+Consolidação!AO35+Consolidação!AR35,Consolidação!$AR$4,IF(F32+M32+T32+AA32+AH32+AO32+AV32+BC32+BJ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+M32+T32+AA32+AH32+AO32+AV32+BC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+T32+AA32+AH32+AO32+AV32+BC32+BJ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BN32" s="318" t="str">
        <f t="shared" si="33"/>
        <v/>
      </c>
      <c r="BO32" s="312"/>
      <c r="BP32" s="270"/>
      <c r="BQ32" s="314"/>
      <c r="BR32" s="315"/>
      <c r="BS32" s="332"/>
      <c r="BT32" s="317" t="str">
        <f>IF(BQ32=0,"",IF(F32+M32+T32+AA32+AH32+AO32+AV32+BC32+BJ32+BQ32&lt;=Consolidação!H35,Consolidação!$H$4,IF(F32+M32+T32+AA32+AH32+AO32+AV32+BC32+BJ32+BQ32&lt;=Consolidação!H35+Consolidação!K35,Consolidação!$K$4,IF(F32+M32+T32+AA32+AH32+AO32+AV32+BC32+BJ32+BQ32&lt;=Consolidação!H35+Consolidação!K35+Consolidação!N35,Consolidação!$N$4,IF(F32+M32+T32+AA32+AH32+AO32+AV32+BC32+BJ32+BQ32&lt;=Consolidação!H35+Consolidação!K35+Consolidação!N35+Consolidação!Q35,Consolidação!$Q$4,IF(F32+M32+T32+AA32+AH32+AO32+AV32+BC32+BJ32+BQ32&lt;=Consolidação!H35+Consolidação!K35+Consolidação!N35+Consolidação!Q35+Consolidação!T35,Consolidação!$T$4,IF(F32+M32+T32+AA32+AH32+AO32+AV32+BC32+BJ32+BQ32&lt;=Consolidação!H35+Consolidação!K35+Consolidação!N35+Consolidação!Q35+Consolidação!T35+Consolidação!W35,Consolidação!$W$4,IF(F32+M32+T32+AA32+AH32+AO32+AV32+BC32+BJ32+BQ32&lt;=Consolidação!H35+Consolidação!K35+Consolidação!N35+Consolidação!Q35+Consolidação!T35+Consolidação!W35+Consolidação!Z35,Consolidação!$Z$4,IF(F32+M32+T32+AA32+AH32+AO32+AV32+BC32+BJ32+BQ32&lt;=Consolidação!H35+Consolidação!K35+Consolidação!N35+Consolidação!Q35+Consolidação!T35+Consolidação!W35+Consolidação!Z35+Consolidação!AC35,Consolidação!$AC$4,IF(F32+M32+T32+AA32+AH32+AO32+AV32+BC32+BJ32+BQ32&lt;=Consolidação!H35+Consolidação!K35+Consolidação!N35+Consolidação!Q35+Consolidação!T35+Consolidação!W35+Consolidação!Z35+Consolidação!AC35+Consolidação!AF35,Consolidação!$AF$4,IF(F32+M32+T32+AA32+AH32+AO32+AV32+BC32+BJ32+BQ32&lt;=Consolidação!H35+Consolidação!K35+Consolidação!N35+Consolidação!Q35+Consolidação!T35+Consolidação!W35+Consolidação!Z35+Consolidação!AC35+Consolidação!AF35+Consolidação!AI35,Consolidação!$AI$4,IF(F32+M32+T32+AA32+AH32+AO32+AV32+BC32+BJ32+BQ32&lt;=Consolidação!H35+Consolidação!K35+Consolidação!N35+Consolidação!Q35+Consolidação!T35+Consolidação!W35+Consolidação!Z35+Consolidação!AC35+Consolidação!AF35+Consolidação!AI35+Consolidação!AL35,Consolidação!$AL$4,IF(F32+M32+T32+AA32+AH32+AO32+AV32+BC32+BJ32+BQ32&lt;=Consolidação!H35+Consolidação!K35+Consolidação!N35+Consolidação!Q35+Consolidação!T35+Consolidação!W35+Consolidação!Z35+Consolidação!AC35+Consolidação!AF35+Consolidação!AI35+Consolidação!AL35+Consolidação!AO35,Consolidação!$AO$4,IF(F32+M32+T32+AA32+AH32+AO32+AV32+BC32+BJ32+BQ32&lt;=Consolidação!H35+Consolidação!K35+Consolidação!N35+Consolidação!Q35+Consolidação!T35+Consolidação!W35+Consolidação!Z35+Consolidação!AC35+Consolidação!AF35+Consolidação!AI35+Consolidação!AL35+Consolidação!AO35+Consolidação!AR35,Consolidação!$AR$4,IF(F32+M32+T32+AA32+AH32+AO32+AV32+BC32+BJ32+BQ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+M32+T32+AA32+AH32+AO32+AV32+BC32+BJ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+T32+AA32+AH32+AO32+AV32+BC32+BJ32+BQ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BU32" s="318" t="str">
        <f t="shared" si="34"/>
        <v/>
      </c>
      <c r="BV32" s="312"/>
      <c r="BW32" s="270"/>
      <c r="BX32" s="314"/>
      <c r="BY32" s="315"/>
      <c r="BZ32" s="332"/>
      <c r="CA32" s="317" t="str">
        <f>IF(BX32=0,"",IF(F32+M32+T32+AA32+AH32+AO32+AV32+BC32+BJ32+BQ32+BX32&lt;=Consolidação!H35,Consolidação!$H$4,IF(F32+M32+T32+AA32+AH32+AO32+AV32+BC32+BJ32+BQ32+BX32&lt;=Consolidação!H35+Consolidação!K35,Consolidação!$K$4,IF(F32+M32+T32+AA32+AH32+AO32+AV32+BC32+BJ32+BQ32+BX32&lt;=Consolidação!H35+Consolidação!K35+Consolidação!N35,Consolidação!$N$4,IF(F32+M32+T32+AA32+AH32+AO32+AV32+BC32+BJ32+BQ32+BX32&lt;=Consolidação!H35+Consolidação!K35+Consolidação!N35+Consolidação!Q35,Consolidação!$Q$4,IF(F32+M32+T32+AA32+AH32+AO32+AV32+BC32+BJ32+BQ32+BX32&lt;=Consolidação!H35+Consolidação!K35+Consolidação!N35+Consolidação!Q35+Consolidação!T35,Consolidação!$T$4,IF(F32+M32+T32+AA32+AH32+AO32+AV32+BC32+BJ32+BQ32+BX32&lt;=Consolidação!H35+Consolidação!K35+Consolidação!N35+Consolidação!Q35+Consolidação!T35+Consolidação!W35,Consolidação!$W$4,IF(F32+M32+T32+AA32+AH32+AO32+AV32+BC32+BJ32+BQ32+BX32&lt;=Consolidação!H35+Consolidação!K35+Consolidação!N35+Consolidação!Q35+Consolidação!T35+Consolidação!W35+Consolidação!Z35,Consolidação!$Z$4,IF(F32+M32+T32+AA32+AH32+AO32+AV32+BC32+BJ32+BQ32+BX32&lt;=Consolidação!H35+Consolidação!K35+Consolidação!N35+Consolidação!Q35+Consolidação!T35+Consolidação!W35+Consolidação!Z35+Consolidação!AC35,Consolidação!$AC$4,IF(F32+M32+T32+AA32+AH32+AO32+AV32+BC32+BJ32+BQ32+BX32&lt;=Consolidação!H35+Consolidação!K35+Consolidação!N35+Consolidação!Q35+Consolidação!T35+Consolidação!W35+Consolidação!Z35+Consolidação!AC35+Consolidação!AF35,Consolidação!$AF$4,IF(F32+M32+T32+AA32+AH32+AO32+AV32+BC32+BJ32+BQ32+BX32&lt;=Consolidação!H35+Consolidação!K35+Consolidação!N35+Consolidação!Q35+Consolidação!T35+Consolidação!W35+Consolidação!Z35+Consolidação!AC35+Consolidação!AF35+Consolidação!AI35,Consolidação!$AI$4,IF(F32+M32+T32+AA32+AH32+AO32+AV32+BC32+BJ32+BQ32+BX32&lt;=Consolidação!H35+Consolidação!K35+Consolidação!N35+Consolidação!Q35+Consolidação!T35+Consolidação!W35+Consolidação!Z35+Consolidação!AC35+Consolidação!AF35+Consolidação!AI35+Consolidação!AL35,Consolidação!$AL$4,IF(F32+M32+T32+AA32+AH32+AO32+AV32+BC32+BJ32+BQ32+BX32&lt;=Consolidação!H35+Consolidação!K35+Consolidação!N35+Consolidação!Q35+Consolidação!T35+Consolidação!W35+Consolidação!Z35+Consolidação!AC35+Consolidação!AF35+Consolidação!AI35+Consolidação!AL35+Consolidação!AO35,Consolidação!$AO$4,IF(F32+M32+T32+AA32+AH32+AO32+AV32+BC32+BJ32+BQ32+BX32&lt;=Consolidação!H35+Consolidação!K35+Consolidação!N35+Consolidação!Q35+Consolidação!T35+Consolidação!W35+Consolidação!Z35+Consolidação!AC35+Consolidação!AF35+Consolidação!AI35+Consolidação!AL35+Consolidação!AO35+Consolidação!AR35,Consolidação!$AR$4,IF(F32+M32+T32+AA32+AH32+AO32+AV32+BC32+BJ32+BQ32+BX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+M32+T32+AA32+AH32+AO32+AV32+BC32+BJ32+BQ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+T32+AA32+AH32+AO32+AV32+BC32+BJ32+BQ32+BX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CB32" s="318" t="str">
        <f t="shared" si="35"/>
        <v/>
      </c>
      <c r="CC32" s="312"/>
      <c r="CD32" s="270"/>
      <c r="CE32" s="314"/>
      <c r="CF32" s="315"/>
      <c r="CG32" s="332"/>
      <c r="CH32" s="317" t="str">
        <f>IF(CE32=0,"",IF(F32+M32+T32+AA32+AH32+AO32+AV32+BC32+BJ32+BQ32+BX32+CE32&lt;=Consolidação!H35,Consolidação!$H$4,IF(F32+M32+T32+AA32+AH32+AO32+AV32+BC32+BJ32+BQ32+BX32+CE32&lt;=Consolidação!H35+Consolidação!K35,Consolidação!$K$4,IF(F32+M32+T32+AA32+AH32+AO32+AV32+BC32+BJ32+BQ32+BX32+CE32&lt;=Consolidação!H35+Consolidação!K35+Consolidação!N35,Consolidação!$N$4,IF(F32+M32+T32+AA32+AH32+AO32+AV32+BC32+BJ32+BQ32+BX32+CE32&lt;=Consolidação!H35+Consolidação!K35+Consolidação!N35+Consolidação!Q35,Consolidação!$Q$4,IF(F32+M32+T32+AA32+AH32+AO32+AV32+BC32+BJ32+BQ32+BX32+CE32&lt;=Consolidação!H35+Consolidação!K35+Consolidação!N35+Consolidação!Q35+Consolidação!T35,Consolidação!$T$4,IF(F32+M32+T32+AA32+AH32+AO32+AV32+BC32+BJ32+BQ32+BX32+CE32&lt;=Consolidação!H35+Consolidação!K35+Consolidação!N35+Consolidação!Q35+Consolidação!T35+Consolidação!W35,Consolidação!$W$4,IF(F32+M32+T32+AA32+AH32+AO32+AV32+BC32+BJ32+BQ32+BX32+CE32&lt;=Consolidação!H35+Consolidação!K35+Consolidação!N35+Consolidação!Q35+Consolidação!T35+Consolidação!W35+Consolidação!Z35,Consolidação!$Z$4,IF(F32+M32+T32+AA32+AH32+AO32+AV32+BC32+BJ32+BQ32+BX32+CE32&lt;=Consolidação!H35+Consolidação!K35+Consolidação!N35+Consolidação!Q35+Consolidação!T35+Consolidação!W35+Consolidação!Z35+Consolidação!AC35,Consolidação!$AC$4,IF(F32+M32+T32+AA32+AH32+AO32+AV32+BC32+BJ32+BQ32+BX32+CE32&lt;=Consolidação!H35+Consolidação!K35+Consolidação!N35+Consolidação!Q35+Consolidação!T35+Consolidação!W35+Consolidação!Z35+Consolidação!AC35+Consolidação!AF35,Consolidação!$AF$4,IF(F32+M32+T32+AA32+AH32+AO32+AV32+BC32+BJ32+BQ32+BX32+CE32&lt;=Consolidação!H35+Consolidação!K35+Consolidação!N35+Consolidação!Q35+Consolidação!T35+Consolidação!W35+Consolidação!Z35+Consolidação!AC35+Consolidação!AF35+Consolidação!AI35,Consolidação!$AI$4,IF(F32+M32+T32+AA32+AH32+AO32+AV32+BC32+BJ32+BQ32+BX32+CE32&lt;=Consolidação!H35+Consolidação!K35+Consolidação!N35+Consolidação!Q35+Consolidação!T35+Consolidação!W35+Consolidação!Z35+Consolidação!AC35+Consolidação!AF35+Consolidação!AI35+Consolidação!AL35,Consolidação!$AL$4,IF(F32+M32+T32+AA32+AH32+AO32+AV32+BC32+BJ32+BQ32+BX32+CE32&lt;=Consolidação!H35+Consolidação!K35+Consolidação!N35+Consolidação!Q35+Consolidação!T35+Consolidação!W35+Consolidação!Z35+Consolidação!AC35+Consolidação!AF35+Consolidação!AI35+Consolidação!AL35+Consolidação!AO35,Consolidação!$AO$4,IF(F32+M32+T32+AA32+AH32+AO32+AV32+BC32+BJ32+BQ32+BX32+CE32&lt;=Consolidação!H35+Consolidação!K35+Consolidação!N35+Consolidação!Q35+Consolidação!T35+Consolidação!W35+Consolidação!Z35+Consolidação!AC35+Consolidação!AF35+Consolidação!AI35+Consolidação!AL35+Consolidação!AO35+Consolidação!AR35,Consolidação!$AR$4,IF(F32+M32+T32+AA32+AH32+AO32+AV32+BC32+BJ32+BQ32+BX32+CE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+M32+T32+AA32+AH32+AO32+AV32+BC32+BJ32+BQ32+BX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+T32+AA32+AH32+AO32+AV32+BC32+BJ32+BQ32+BX32+CE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CI32" s="318" t="str">
        <f t="shared" si="36"/>
        <v/>
      </c>
      <c r="CJ32" s="312"/>
      <c r="CK32" s="270"/>
      <c r="CL32" s="314"/>
      <c r="CM32" s="315"/>
      <c r="CN32" s="332"/>
      <c r="CO32" s="317" t="str">
        <f>IF(CL32=0,"",IF(F32+M32+T32+AA32+AH32+AO32+AV32+BC32+BJ32+BQ32+BX32+CE32+CL32&lt;=Consolidação!H35,Consolidação!$H$4,IF(F32+M32+T32+AA32+AH32+AO32+AV32+BC32+BJ32+BQ32+BX32+CE32+CL32&lt;=Consolidação!H35+Consolidação!K35,Consolidação!$K$4,IF(F32+M32+T32+AA32+AH32+AO32+AV32+BC32+BJ32+BQ32+BX32+CE32+CL32&lt;=Consolidação!H35+Consolidação!K35+Consolidação!N35,Consolidação!$N$4,IF(F32+M32+T32+AA32+AH32+AO32+AV32+BC32+BJ32+BQ32+BX32+CE32+CL32&lt;=Consolidação!H35+Consolidação!K35+Consolidação!N35+Consolidação!Q35,Consolidação!$Q$4,IF(F32+M32+T32+AA32+AH32+AO32+AV32+BC32+BJ32+BQ32+BX32+CE32+CL32&lt;=Consolidação!H35+Consolidação!K35+Consolidação!N35+Consolidação!Q35+Consolidação!T35,Consolidação!$T$4,IF(F32+M32+T32+AA32+AH32+AO32+AV32+BC32+BJ32+BQ32+BX32+CE32+CL32&lt;=Consolidação!H35+Consolidação!K35+Consolidação!N35+Consolidação!Q35+Consolidação!T35+Consolidação!W35,Consolidação!$W$4,IF(F32+M32+T32+AA32+AH32+AO32+AV32+BC32+BJ32+BQ32+BX32+CE32+CL32&lt;=Consolidação!H35+Consolidação!K35+Consolidação!N35+Consolidação!Q35+Consolidação!T35+Consolidação!W35+Consolidação!Z35,Consolidação!$Z$4,IF(F32+M32+T32+AA32+AH32+AO32+AV32+BC32+BJ32+BQ32+BX32+CE32+CL32&lt;=Consolidação!H35+Consolidação!K35+Consolidação!N35+Consolidação!Q35+Consolidação!T35+Consolidação!W35+Consolidação!Z35+Consolidação!AC35,Consolidação!$AC$4,IF(F32+M32+T32+AA32+AH32+AO32+AV32+BC32+BJ32+BQ32+BX32+CE32+CL32&lt;=Consolidação!H35+Consolidação!K35+Consolidação!N35+Consolidação!Q35+Consolidação!T35+Consolidação!W35+Consolidação!Z35+Consolidação!AC35+Consolidação!AF35,Consolidação!$AF$4,IF(F32+M32+T32+AA32+AH32+AO32+AV32+BC32+BJ32+BQ32+BX32+CE32+CL32&lt;=Consolidação!H35+Consolidação!K35+Consolidação!N35+Consolidação!Q35+Consolidação!T35+Consolidação!W35+Consolidação!Z35+Consolidação!AC35+Consolidação!AF35+Consolidação!AI35,Consolidação!$AI$4,IF(F32+M32+T32+AA32+AH32+AO32+AV32+BC32+BJ32+BQ32+BX32+CE32+CL32&lt;=Consolidação!H35+Consolidação!K35+Consolidação!N35+Consolidação!Q35+Consolidação!T35+Consolidação!W35+Consolidação!Z35+Consolidação!AC35+Consolidação!AF35+Consolidação!AI35+Consolidação!AL35,Consolidação!$AL$4,IF(F32+M32+T32+AA32+AH32+AO32+AV32+BC32+BJ32+BQ32+BX32+CE32+CL32&lt;=Consolidação!H35+Consolidação!K35+Consolidação!N35+Consolidação!Q35+Consolidação!T35+Consolidação!W35+Consolidação!Z35+Consolidação!AC35+Consolidação!AF35+Consolidação!AI35+Consolidação!AL35+Consolidação!AO35,Consolidação!$AO$4,IF(F32+M32+T32+AA32+AH32+AO32+AV32+BC32+BJ32+BQ32+BX32+CE32+CL32&lt;=Consolidação!H35+Consolidação!K35+Consolidação!N35+Consolidação!Q35+Consolidação!T35+Consolidação!W35+Consolidação!Z35+Consolidação!AC35+Consolidação!AF35+Consolidação!AI35+Consolidação!AL35+Consolidação!AO35+Consolidação!AR35,Consolidação!$AR$4,IF(F32+M32+T32+AA32+AH32+AO32+AV32+BC32+BJ32+BQ32+BX32+CE32+CL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+M32+T32+AA32+AH32+AO32+AV32+BC32+BJ32+BQ32+BX32+CE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+T32+AA32+AH32+AO32+AV32+BC32+BJ32+BQ32+BX32+CE32+CL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CP32" s="318" t="str">
        <f t="shared" si="37"/>
        <v/>
      </c>
      <c r="CQ32" s="312"/>
      <c r="CR32" s="270"/>
      <c r="CS32" s="314"/>
      <c r="CT32" s="315"/>
      <c r="CU32" s="332"/>
      <c r="CV32" s="317" t="str">
        <f>IF(CS32=0,"",IF(F32+M32+T32+AA32+AH32+AO32+AV32+BC32+BJ32+BQ32+BX32+CE32+CL32+CS32&lt;=Consolidação!H35,Consolidação!$H$4,IF(F32+M32+T32+AA32+AH32+AO32+AV32+BC32+BJ32+BQ32+BX32+CE32+CL32+CS32&lt;=Consolidação!H35+Consolidação!K35,Consolidação!$K$4,IF(F32+M32+T32+AA32+AH32+AO32+AV32+BC32+BJ32+BQ32+BX32+CE32+CL32+CS32&lt;=Consolidação!H35+Consolidação!K35+Consolidação!N35,Consolidação!$N$4,IF(F32+M32+T32+AA32+AH32+AO32+AV32+BC32+BJ32+BQ32+BX32+CE32+CL32+CS32&lt;=Consolidação!H35+Consolidação!K35+Consolidação!N35+Consolidação!Q35,Consolidação!$Q$4,IF(F32+M32+T32+AA32+AH32+AO32+AV32+BC32+BJ32+BQ32+BX32+CE32+CL32+CS32&lt;=Consolidação!H35+Consolidação!K35+Consolidação!N35+Consolidação!Q35+Consolidação!T35,Consolidação!$T$4,IF(F32+M32+T32+AA32+AH32+AO32+AV32+BC32+BJ32+BQ32+BX32+CE32+CL32+CS32&lt;=Consolidação!H35+Consolidação!K35+Consolidação!N35+Consolidação!Q35+Consolidação!T35+Consolidação!W35,Consolidação!$W$4,IF(F32+M32+T32+AA32+AH32+AO32+AV32+BC32+BJ32+BQ32+BX32+CE32+CL32+CS32&lt;=Consolidação!H35+Consolidação!K35+Consolidação!N35+Consolidação!Q35+Consolidação!T35+Consolidação!W35+Consolidação!Z35,Consolidação!$Z$4,IF(F32+M32+T32+AA32+AH32+AO32+AV32+BC32+BJ32+BQ32+BX32+CE32+CL32+CS32&lt;=Consolidação!H35+Consolidação!K35+Consolidação!N35+Consolidação!Q35+Consolidação!T35+Consolidação!W35+Consolidação!Z35+Consolidação!AC35,Consolidação!$AC$4,IF(F32+M32+T32+AA32+AH32+AO32+AV32+BC32+BJ32+BQ32+BX32+CE32+CL32+CS32&lt;=Consolidação!H35+Consolidação!K35+Consolidação!N35+Consolidação!Q35+Consolidação!T35+Consolidação!W35+Consolidação!Z35+Consolidação!AC35+Consolidação!AF35,Consolidação!$AF$4,IF(F32+M32+T32+AA32+AH32+AO32+AV32+BC32+BJ32+BQ32+BX32+CE32+CL32+CS32&lt;=Consolidação!H35+Consolidação!K35+Consolidação!N35+Consolidação!Q35+Consolidação!T35+Consolidação!W35+Consolidação!Z35+Consolidação!AC35+Consolidação!AF35+Consolidação!AI35,Consolidação!$AI$4,IF(F32+M32+T32+AA32+AH32+AO32+AV32+BC32+BJ32+BQ32+BX32+CE32+CL32+CS32&lt;=Consolidação!H35+Consolidação!K35+Consolidação!N35+Consolidação!Q35+Consolidação!T35+Consolidação!W35+Consolidação!Z35+Consolidação!AC35+Consolidação!AF35+Consolidação!AI35+Consolidação!AL35,Consolidação!$AL$4,IF(F32+M32+T32+AA32+AH32+AO32+AV32+BC32+BJ32+BQ32+BX32+CE32+CL32+CS32&lt;=Consolidação!H35+Consolidação!K35+Consolidação!N35+Consolidação!Q35+Consolidação!T35+Consolidação!W35+Consolidação!Z35+Consolidação!AC35+Consolidação!AF35+Consolidação!AI35+Consolidação!AL35+Consolidação!AO35,Consolidação!$AO$4,IF(F32+M32+T32+AA32+AH32+AO32+AV32+BC32+BJ32+BQ32+BX32+CE32+CL32+CS32&lt;=Consolidação!H35+Consolidação!K35+Consolidação!N35+Consolidação!Q35+Consolidação!T35+Consolidação!W35+Consolidação!Z35+Consolidação!AC35+Consolidação!AF35+Consolidação!AI35+Consolidação!AL35+Consolidação!AO35+Consolidação!AR35,Consolidação!$AR$4,IF(F32+M32+T32+AA32+AH32+AO32+AV32+BC32+BJ32+BQ32+BX32+CE32+CL32+CS32&lt;=Consolidação!H35+Consolidação!K35+Consolidação!N35+Consolidação!Q35+Consolidação!T35+Consolidação!W35+Consolidação!Z35+Consolidação!AC35+Consolidação!AF35+Consolidação!AI35+Consolidação!AL35+Consolidação!AO35+Consolidação!AR35+Consolidação!AU35,Consolidação!$AU$4,IF(AND((Consolidação!H35+Consolidação!K35+Consolidação!N35+Consolidação!Q35+Consolidação!T35+Consolidação!W35+Consolidação!Z35+Consolidação!AC35+Consolidação!AF35+Consolidação!AI35+Consolidação!AL35+Consolidação!AO35+Consolidação!AR35+Consolidação!AU35)&gt;0,F32+M32+T32+AA32+AH32+AO32+AV32+BC32+BJ32+BQ32+BX32+CE32+CL32&lt;Consolidação!H35+Consolidação!K35+Consolidação!N35+Consolidação!Q35+Consolidação!T35+Consolidação!W35+Consolidação!Z35+Consolidação!AC35+Consolidação!AF35+Consolidação!AI35+Consolidação!AL35+Consolidação!AO35+Consolidação!AR35+Consolidação!AU35,F32+M32+T32+AA32+AH32+AO32+AV32+BC32+BJ32+BQ32+BX32+CE32+CL32+CS32&gt;Consolidação!H35+Consolidação!K35+Consolidação!N35+Consolidação!Q35+Consolidação!T35+Consolidação!W35+Consolidação!Z35+Consolidação!AC35+Consolidação!AF35+Consolidação!AI35+Consolidação!AL35+Consolidação!AO35+Consolidação!AR35+Consolidação!AU35),"CONSUMO PARCIAL","SEM PREVISÃO"))))))))))))))))</f>
        <v/>
      </c>
      <c r="CW32" s="318" t="str">
        <f t="shared" si="38"/>
        <v/>
      </c>
      <c r="CX32" s="270"/>
      <c r="CY32" s="314"/>
      <c r="CZ32" s="315"/>
      <c r="DA32" s="332"/>
      <c r="DB32" s="317" t="str">
        <f>IF(CY32=0,"",IF(L32+S32+Z32+AG32+AN32+AU32+BB32+BI32+BP32+BW32+CD32+CK32+CR32+CY32&lt;=Consolidação!N35,Consolidação!$H$4,IF(L32+S32+Z32+AG32+AN32+AU32+BB32+BI32+BP32+BW32+CD32+CK32+CR32+CY32&lt;=Consolidação!N35+Consolidação!Q35,Consolidação!$K$4,IF(L32+S32+Z32+AG32+AN32+AU32+BB32+BI32+BP32+BW32+CD32+CK32+CR32+CY32&lt;=Consolidação!N35+Consolidação!Q35+Consolidação!T35,Consolidação!$N$4,IF(L32+S32+Z32+AG32+AN32+AU32+BB32+BI32+BP32+BW32+CD32+CK32+CR32+CY32&lt;=Consolidação!N35+Consolidação!Q35+Consolidação!T35+Consolidação!W35,Consolidação!$Q$4,IF(L32+S32+Z32+AG32+AN32+AU32+BB32+BI32+BP32+BW32+CD32+CK32+CR32+CY32&lt;=Consolidação!N35+Consolidação!Q35+Consolidação!T35+Consolidação!W35+Consolidação!Z35,Consolidação!$T$4,IF(L32+S32+Z32+AG32+AN32+AU32+BB32+BI32+BP32+BW32+CD32+CK32+CR32+CY32&lt;=Consolidação!N35+Consolidação!Q35+Consolidação!T35+Consolidação!W35+Consolidação!Z35+Consolidação!AC35,Consolidação!$W$4,IF(L32+S32+Z32+AG32+AN32+AU32+BB32+BI32+BP32+BW32+CD32+CK32+CR32+CY32&lt;=Consolidação!N35+Consolidação!Q35+Consolidação!T35+Consolidação!W35+Consolidação!Z35+Consolidação!AC35+Consolidação!AF35,Consolidação!$Z$4,IF(L32+S32+Z32+AG32+AN32+AU32+BB32+BI32+BP32+BW32+CD32+CK32+CR32+CY32&lt;=Consolidação!N35+Consolidação!Q35+Consolidação!T35+Consolidação!W35+Consolidação!Z35+Consolidação!AC35+Consolidação!AF35+Consolidação!AI35,Consolidação!$AC$4,IF(L32+S32+Z32+AG32+AN32+AU32+BB32+BI32+BP32+BW32+CD32+CK32+CR32+CY32&lt;=Consolidação!N35+Consolidação!Q35+Consolidação!T35+Consolidação!W35+Consolidação!Z35+Consolidação!AC35+Consolidação!AF35+Consolidação!AI35+Consolidação!AL35,Consolidação!$AF$4,IF(L32+S32+Z32+AG32+AN32+AU32+BB32+BI32+BP32+BW32+CD32+CK32+CR32+CY32&lt;=Consolidação!N35+Consolidação!Q35+Consolidação!T35+Consolidação!W35+Consolidação!Z35+Consolidação!AC35+Consolidação!AF35+Consolidação!AI35+Consolidação!AL35+Consolidação!AO35,Consolidação!$AI$4,IF(L32+S32+Z32+AG32+AN32+AU32+BB32+BI32+BP32+BW32+CD32+CK32+CR32+CY32&lt;=Consolidação!N35+Consolidação!Q35+Consolidação!T35+Consolidação!W35+Consolidação!Z35+Consolidação!AC35+Consolidação!AF35+Consolidação!AI35+Consolidação!AL35+Consolidação!AO35+Consolidação!AR35,Consolidação!$AL$4,IF(L32+S32+Z32+AG32+AN32+AU32+BB32+BI32+BP32+BW32+CD32+CK32+CR32+CY32&lt;=Consolidação!N35+Consolidação!Q35+Consolidação!T35+Consolidação!W35+Consolidação!Z35+Consolidação!AC35+Consolidação!AF35+Consolidação!AI35+Consolidação!AL35+Consolidação!AO35+Consolidação!AR35+Consolidação!AU35,Consolidação!$AO$4,IF(L32+S32+Z32+AG32+AN32+AU32+BB32+BI32+BP32+BW32+CD32+CK32+CR32+CY32&lt;=Consolidação!N35+Consolidação!Q35+Consolidação!T35+Consolidação!W35+Consolidação!Z35+Consolidação!AC35+Consolidação!AF35+Consolidação!AI35+Consolidação!AL35+Consolidação!AO35+Consolidação!AR35+Consolidação!AU35+Consolidação!AX35,Consolidação!$AR$4,IF(L32+S32+Z32+AG32+AN32+AU32+BB32+BI32+BP32+BW32+CD32+CK32+CR32+CY32&lt;=Consolidação!N35+Consolidação!Q35+Consolidação!T35+Consolidação!W35+Consolidação!Z35+Consolidação!AC35+Consolidação!AF35+Consolidação!AI35+Consolidação!AL35+Consolidação!AO35+Consolidação!AR35+Consolidação!AU35+Consolidação!AX35+Consolidação!#REF!,Consolidação!$AU$4,IF(AND((Consolidação!N35+Consolidação!Q35+Consolidação!T35+Consolidação!W35+Consolidação!Z35+Consolidação!AC35+Consolidação!AF35+Consolidação!AI35+Consolidação!AL35+Consolidação!AO35+Consolidação!AR35+Consolidação!AU35+Consolidação!AX35+Consolidação!#REF!)&gt;0,L32+S32+Z32+AG32+AN32+AU32+BB32+BI32+BP32+BW32+CD32+CK32+CR32&lt;Consolidação!N35+Consolidação!Q35+Consolidação!T35+Consolidação!W35+Consolidação!Z35+Consolidação!AC35+Consolidação!AF35+Consolidação!AI35+Consolidação!AL35+Consolidação!AO35+Consolidação!AR35+Consolidação!AU35+Consolidação!AX35+Consolidação!#REF!,L32+S32+Z32+AG32+AN32+AU32+BB32+BI32+BP32+BW32+CD32+CK32+CR32+CY32&gt;Consolidação!N35+Consolidação!Q35+Consolidação!T35+Consolidação!W35+Consolidação!Z35+Consolidação!AC35+Consolidação!AF35+Consolidação!AI35+Consolidação!AL35+Consolidação!AO35+Consolidação!AR35+Consolidação!AU35+Consolidação!AX35+Consolidação!#REF!),"CONSUMO PARCIAL","SEM PREVISÃO"))))))))))))))))</f>
        <v/>
      </c>
      <c r="DC32" s="318" t="str">
        <f t="shared" si="50"/>
        <v/>
      </c>
      <c r="DD32" s="270"/>
      <c r="DE32" s="314"/>
      <c r="DF32" s="315"/>
      <c r="DG32" s="332"/>
      <c r="DH32" s="317" t="str">
        <f>IF(DE32=0,"",IF(R32+Y32+AF32+AM32+AT32+BA32+BH32+BO32+BV32+CC32+CJ32+CQ32+CX32+DE32&lt;=Consolidação!T35,Consolidação!$H$4,IF(R32+Y32+AF32+AM32+AT32+BA32+BH32+BO32+BV32+CC32+CJ32+CQ32+CX32+DE32&lt;=Consolidação!T35+Consolidação!W35,Consolidação!$K$4,IF(R32+Y32+AF32+AM32+AT32+BA32+BH32+BO32+BV32+CC32+CJ32+CQ32+CX32+DE32&lt;=Consolidação!T35+Consolidação!W35+Consolidação!Z35,Consolidação!$N$4,IF(R32+Y32+AF32+AM32+AT32+BA32+BH32+BO32+BV32+CC32+CJ32+CQ32+CX32+DE32&lt;=Consolidação!T35+Consolidação!W35+Consolidação!Z35+Consolidação!AC35,Consolidação!$Q$4,IF(R32+Y32+AF32+AM32+AT32+BA32+BH32+BO32+BV32+CC32+CJ32+CQ32+CX32+DE32&lt;=Consolidação!T35+Consolidação!W35+Consolidação!Z35+Consolidação!AC35+Consolidação!AF35,Consolidação!$T$4,IF(R32+Y32+AF32+AM32+AT32+BA32+BH32+BO32+BV32+CC32+CJ32+CQ32+CX32+DE32&lt;=Consolidação!T35+Consolidação!W35+Consolidação!Z35+Consolidação!AC35+Consolidação!AF35+Consolidação!AI35,Consolidação!$W$4,IF(R32+Y32+AF32+AM32+AT32+BA32+BH32+BO32+BV32+CC32+CJ32+CQ32+CX32+DE32&lt;=Consolidação!T35+Consolidação!W35+Consolidação!Z35+Consolidação!AC35+Consolidação!AF35+Consolidação!AI35+Consolidação!AL35,Consolidação!$Z$4,IF(R32+Y32+AF32+AM32+AT32+BA32+BH32+BO32+BV32+CC32+CJ32+CQ32+CX32+DE32&lt;=Consolidação!T35+Consolidação!W35+Consolidação!Z35+Consolidação!AC35+Consolidação!AF35+Consolidação!AI35+Consolidação!AL35+Consolidação!AO35,Consolidação!$AC$4,IF(R32+Y32+AF32+AM32+AT32+BA32+BH32+BO32+BV32+CC32+CJ32+CQ32+CX32+DE32&lt;=Consolidação!T35+Consolidação!W35+Consolidação!Z35+Consolidação!AC35+Consolidação!AF35+Consolidação!AI35+Consolidação!AL35+Consolidação!AO35+Consolidação!AR35,Consolidação!$AF$4,IF(R32+Y32+AF32+AM32+AT32+BA32+BH32+BO32+BV32+CC32+CJ32+CQ32+CX32+DE32&lt;=Consolidação!T35+Consolidação!W35+Consolidação!Z35+Consolidação!AC35+Consolidação!AF35+Consolidação!AI35+Consolidação!AL35+Consolidação!AO35+Consolidação!AR35+Consolidação!AU35,Consolidação!$AI$4,IF(R32+Y32+AF32+AM32+AT32+BA32+BH32+BO32+BV32+CC32+CJ32+CQ32+CX32+DE32&lt;=Consolidação!T35+Consolidação!W35+Consolidação!Z35+Consolidação!AC35+Consolidação!AF35+Consolidação!AI35+Consolidação!AL35+Consolidação!AO35+Consolidação!AR35+Consolidação!AU35+Consolidação!AX35,Consolidação!$AL$4,IF(R32+Y32+AF32+AM32+AT32+BA32+BH32+BO32+BV32+CC32+CJ32+CQ32+CX32+DE32&lt;=Consolidação!T35+Consolidação!W35+Consolidação!Z35+Consolidação!AC35+Consolidação!AF35+Consolidação!AI35+Consolidação!AL35+Consolidação!AO35+Consolidação!AR35+Consolidação!AU35+Consolidação!AX35+Consolidação!#REF!,Consolidação!$AO$4,IF(R32+Y32+AF32+AM32+AT32+BA32+BH32+BO32+BV32+CC32+CJ32+CQ32+CX32+DE32&lt;=Consolidação!T35+Consolidação!W35+Consolidação!Z35+Consolidação!AC35+Consolidação!AF35+Consolidação!AI35+Consolidação!AL35+Consolidação!AO35+Consolidação!AR35+Consolidação!AU35+Consolidação!AX35+Consolidação!#REF!+Consolidação!BC35,Consolidação!$AR$4,IF(R32+Y32+AF32+AM32+AT32+BA32+BH32+BO32+BV32+CC32+CJ32+CQ32+CX32+DE32&lt;=Consolidação!T35+Consolidação!W35+Consolidação!Z35+Consolidação!AC35+Consolidação!AF35+Consolidação!AI35+Consolidação!AL35+Consolidação!AO35+Consolidação!AR35+Consolidação!AU35+Consolidação!AX35+Consolidação!#REF!+Consolidação!BC35+Consolidação!BF35,Consolidação!$AU$4,IF(AND((Consolidação!T35+Consolidação!W35+Consolidação!Z35+Consolidação!AC35+Consolidação!AF35+Consolidação!AI35+Consolidação!AL35+Consolidação!AO35+Consolidação!AR35+Consolidação!AU35+Consolidação!AX35+Consolidação!#REF!+Consolidação!BC35+Consolidação!BF35)&gt;0,R32+Y32+AF32+AM32+AT32+BA32+BH32+BO32+BV32+CC32+CJ32+CQ32+CX32&lt;Consolidação!T35+Consolidação!W35+Consolidação!Z35+Consolidação!AC35+Consolidação!AF35+Consolidação!AI35+Consolidação!AL35+Consolidação!AO35+Consolidação!AR35+Consolidação!AU35+Consolidação!AX35+Consolidação!#REF!+Consolidação!BC35+Consolidação!BF35,R32+Y32+AF32+AM32+AT32+BA32+BH32+BO32+BV32+CC32+CJ32+CQ32+CX32+DE32&gt;Consolidação!T35+Consolidação!W35+Consolidação!Z35+Consolidação!AC35+Consolidação!AF35+Consolidação!AI35+Consolidação!AL35+Consolidação!AO35+Consolidação!AR35+Consolidação!AU35+Consolidação!AX35+Consolidação!#REF!+Consolidação!BC35+Consolidação!BF35),"CONSUMO PARCIAL","SEM PREVISÃO"))))))))))))))))</f>
        <v/>
      </c>
      <c r="DI32" s="318" t="str">
        <f t="shared" si="51"/>
        <v/>
      </c>
      <c r="DJ32" s="270"/>
      <c r="DK32" s="314"/>
      <c r="DL32" s="315"/>
      <c r="DM32" s="332"/>
      <c r="DN32" s="317" t="str">
        <f>IF(DK32=0,"",IF(X32+AE32+AL32+AS32+AZ32+BG32+BN32+BU32+CB32+CI32+CP32+CW32+DD32+DK32&lt;=Consolidação!Z35,Consolidação!$H$4,IF(X32+AE32+AL32+AS32+AZ32+BG32+BN32+BU32+CB32+CI32+CP32+CW32+DD32+DK32&lt;=Consolidação!Z35+Consolidação!AC35,Consolidação!$K$4,IF(X32+AE32+AL32+AS32+AZ32+BG32+BN32+BU32+CB32+CI32+CP32+CW32+DD32+DK32&lt;=Consolidação!Z35+Consolidação!AC35+Consolidação!AF35,Consolidação!$N$4,IF(X32+AE32+AL32+AS32+AZ32+BG32+BN32+BU32+CB32+CI32+CP32+CW32+DD32+DK32&lt;=Consolidação!Z35+Consolidação!AC35+Consolidação!AF35+Consolidação!AI35,Consolidação!$Q$4,IF(X32+AE32+AL32+AS32+AZ32+BG32+BN32+BU32+CB32+CI32+CP32+CW32+DD32+DK32&lt;=Consolidação!Z35+Consolidação!AC35+Consolidação!AF35+Consolidação!AI35+Consolidação!AL35,Consolidação!$T$4,IF(X32+AE32+AL32+AS32+AZ32+BG32+BN32+BU32+CB32+CI32+CP32+CW32+DD32+DK32&lt;=Consolidação!Z35+Consolidação!AC35+Consolidação!AF35+Consolidação!AI35+Consolidação!AL35+Consolidação!AO35,Consolidação!$W$4,IF(X32+AE32+AL32+AS32+AZ32+BG32+BN32+BU32+CB32+CI32+CP32+CW32+DD32+DK32&lt;=Consolidação!Z35+Consolidação!AC35+Consolidação!AF35+Consolidação!AI35+Consolidação!AL35+Consolidação!AO35+Consolidação!AR35,Consolidação!$Z$4,IF(X32+AE32+AL32+AS32+AZ32+BG32+BN32+BU32+CB32+CI32+CP32+CW32+DD32+DK32&lt;=Consolidação!Z35+Consolidação!AC35+Consolidação!AF35+Consolidação!AI35+Consolidação!AL35+Consolidação!AO35+Consolidação!AR35+Consolidação!AU35,Consolidação!$AC$4,IF(X32+AE32+AL32+AS32+AZ32+BG32+BN32+BU32+CB32+CI32+CP32+CW32+DD32+DK32&lt;=Consolidação!Z35+Consolidação!AC35+Consolidação!AF35+Consolidação!AI35+Consolidação!AL35+Consolidação!AO35+Consolidação!AR35+Consolidação!AU35+Consolidação!AX35,Consolidação!$AF$4,IF(X32+AE32+AL32+AS32+AZ32+BG32+BN32+BU32+CB32+CI32+CP32+CW32+DD32+DK32&lt;=Consolidação!Z35+Consolidação!AC35+Consolidação!AF35+Consolidação!AI35+Consolidação!AL35+Consolidação!AO35+Consolidação!AR35+Consolidação!AU35+Consolidação!AX35+Consolidação!#REF!,Consolidação!$AI$4,IF(X32+AE32+AL32+AS32+AZ32+BG32+BN32+BU32+CB32+CI32+CP32+CW32+DD32+DK32&lt;=Consolidação!Z35+Consolidação!AC35+Consolidação!AF35+Consolidação!AI35+Consolidação!AL35+Consolidação!AO35+Consolidação!AR35+Consolidação!AU35+Consolidação!AX35+Consolidação!#REF!+Consolidação!BC35,Consolidação!$AL$4,IF(X32+AE32+AL32+AS32+AZ32+BG32+BN32+BU32+CB32+CI32+CP32+CW32+DD32+DK32&lt;=Consolidação!Z35+Consolidação!AC35+Consolidação!AF35+Consolidação!AI35+Consolidação!AL35+Consolidação!AO35+Consolidação!AR35+Consolidação!AU35+Consolidação!AX35+Consolidação!#REF!+Consolidação!BC35+Consolidação!BF35,Consolidação!$AO$4,IF(X32+AE32+AL32+AS32+AZ32+BG32+BN32+BU32+CB32+CI32+CP32+CW32+DD32+DK32&lt;=Consolidação!Z35+Consolidação!AC35+Consolidação!AF35+Consolidação!AI35+Consolidação!AL35+Consolidação!AO35+Consolidação!AR35+Consolidação!AU35+Consolidação!AX35+Consolidação!#REF!+Consolidação!BC35+Consolidação!BF35+Consolidação!BI35,Consolidação!$AR$4,IF(X32+AE32+AL32+AS32+AZ32+BG32+BN32+BU32+CB32+CI32+CP32+CW32+DD32+DK32&lt;=Consolidação!Z35+Consolidação!AC35+Consolidação!AF35+Consolidação!AI35+Consolidação!AL35+Consolidação!AO35+Consolidação!AR35+Consolidação!AU35+Consolidação!AX35+Consolidação!#REF!+Consolidação!BC35+Consolidação!BF35+Consolidação!BI35+Consolidação!BL35,Consolidação!$AU$4,IF(AND((Consolidação!Z35+Consolidação!AC35+Consolidação!AF35+Consolidação!AI35+Consolidação!AL35+Consolidação!AO35+Consolidação!AR35+Consolidação!AU35+Consolidação!AX35+Consolidação!#REF!+Consolidação!BC35+Consolidação!BF35+Consolidação!BI35+Consolidação!BL35)&gt;0,X32+AE32+AL32+AS32+AZ32+BG32+BN32+BU32+CB32+CI32+CP32+CW32+DD32&lt;Consolidação!Z35+Consolidação!AC35+Consolidação!AF35+Consolidação!AI35+Consolidação!AL35+Consolidação!AO35+Consolidação!AR35+Consolidação!AU35+Consolidação!AX35+Consolidação!#REF!+Consolidação!BC35+Consolidação!BF35+Consolidação!BI35+Consolidação!BL35,X32+AE32+AL32+AS32+AZ32+BG32+BN32+BU32+CB32+CI32+CP32+CW32+DD32+DK32&gt;Consolidação!Z35+Consolidação!AC35+Consolidação!AF35+Consolidação!AI35+Consolidação!AL35+Consolidação!AO35+Consolidação!AR35+Consolidação!AU35+Consolidação!AX35+Consolidação!#REF!+Consolidação!BC35+Consolidação!BF35+Consolidação!BI35+Consolidação!BL35),"CONSUMO PARCIAL","SEM PREVISÃO"))))))))))))))))</f>
        <v/>
      </c>
      <c r="DO32" s="318" t="str">
        <f t="shared" si="52"/>
        <v/>
      </c>
      <c r="DP32" s="270"/>
      <c r="DQ32" s="314"/>
      <c r="DR32" s="315"/>
      <c r="DS32" s="332"/>
      <c r="DT32" s="317" t="str">
        <f>IF(DQ32=0,"",IF(AD32+AK32+AR32+AY32+BF32+BM32+BT32+CA32+CH32+CO32+CV32+DC32+DJ32+DQ32&lt;=Consolidação!AF35,Consolidação!$H$4,IF(AD32+AK32+AR32+AY32+BF32+BM32+BT32+CA32+CH32+CO32+CV32+DC32+DJ32+DQ32&lt;=Consolidação!AF35+Consolidação!AI35,Consolidação!$K$4,IF(AD32+AK32+AR32+AY32+BF32+BM32+BT32+CA32+CH32+CO32+CV32+DC32+DJ32+DQ32&lt;=Consolidação!AF35+Consolidação!AI35+Consolidação!AL35,Consolidação!$N$4,IF(AD32+AK32+AR32+AY32+BF32+BM32+BT32+CA32+CH32+CO32+CV32+DC32+DJ32+DQ32&lt;=Consolidação!AF35+Consolidação!AI35+Consolidação!AL35+Consolidação!AO35,Consolidação!$Q$4,IF(AD32+AK32+AR32+AY32+BF32+BM32+BT32+CA32+CH32+CO32+CV32+DC32+DJ32+DQ32&lt;=Consolidação!AF35+Consolidação!AI35+Consolidação!AL35+Consolidação!AO35+Consolidação!AR35,Consolidação!$T$4,IF(AD32+AK32+AR32+AY32+BF32+BM32+BT32+CA32+CH32+CO32+CV32+DC32+DJ32+DQ32&lt;=Consolidação!AF35+Consolidação!AI35+Consolidação!AL35+Consolidação!AO35+Consolidação!AR35+Consolidação!AU35,Consolidação!$W$4,IF(AD32+AK32+AR32+AY32+BF32+BM32+BT32+CA32+CH32+CO32+CV32+DC32+DJ32+DQ32&lt;=Consolidação!AF35+Consolidação!AI35+Consolidação!AL35+Consolidação!AO35+Consolidação!AR35+Consolidação!AU35+Consolidação!AX35,Consolidação!$Z$4,IF(AD32+AK32+AR32+AY32+BF32+BM32+BT32+CA32+CH32+CO32+CV32+DC32+DJ32+DQ32&lt;=Consolidação!AF35+Consolidação!AI35+Consolidação!AL35+Consolidação!AO35+Consolidação!AR35+Consolidação!AU35+Consolidação!AX35+Consolidação!#REF!,Consolidação!$AC$4,IF(AD32+AK32+AR32+AY32+BF32+BM32+BT32+CA32+CH32+CO32+CV32+DC32+DJ32+DQ32&lt;=Consolidação!AF35+Consolidação!AI35+Consolidação!AL35+Consolidação!AO35+Consolidação!AR35+Consolidação!AU35+Consolidação!AX35+Consolidação!#REF!+Consolidação!BC35,Consolidação!$AF$4,IF(AD32+AK32+AR32+AY32+BF32+BM32+BT32+CA32+CH32+CO32+CV32+DC32+DJ32+DQ32&lt;=Consolidação!AF35+Consolidação!AI35+Consolidação!AL35+Consolidação!AO35+Consolidação!AR35+Consolidação!AU35+Consolidação!AX35+Consolidação!#REF!+Consolidação!BC35+Consolidação!BF35,Consolidação!$AI$4,IF(AD32+AK32+AR32+AY32+BF32+BM32+BT32+CA32+CH32+CO32+CV32+DC32+DJ32+DQ32&lt;=Consolidação!AF35+Consolidação!AI35+Consolidação!AL35+Consolidação!AO35+Consolidação!AR35+Consolidação!AU35+Consolidação!AX35+Consolidação!#REF!+Consolidação!BC35+Consolidação!BF35+Consolidação!BI35,Consolidação!$AL$4,IF(AD32+AK32+AR32+AY32+BF32+BM32+BT32+CA32+CH32+CO32+CV32+DC32+DJ32+DQ32&lt;=Consolidação!AF35+Consolidação!AI35+Consolidação!AL35+Consolidação!AO35+Consolidação!AR35+Consolidação!AU35+Consolidação!AX35+Consolidação!#REF!+Consolidação!BC35+Consolidação!BF35+Consolidação!BI35+Consolidação!BL35,Consolidação!$AO$4,IF(AD32+AK32+AR32+AY32+BF32+BM32+BT32+CA32+CH32+CO32+CV32+DC32+DJ32+DQ32&lt;=Consolidação!AF35+Consolidação!AI35+Consolidação!AL35+Consolidação!AO35+Consolidação!AR35+Consolidação!AU35+Consolidação!AX35+Consolidação!#REF!+Consolidação!BC35+Consolidação!BF35+Consolidação!BI35+Consolidação!BL35+Consolidação!BO35,Consolidação!$AR$4,IF(AD32+AK32+AR32+AY32+BF32+BM32+BT32+CA32+CH32+CO32+CV32+DC32+DJ32+DQ32&lt;=Consolidação!AF35+Consolidação!AI35+Consolidação!AL35+Consolidação!AO35+Consolidação!AR35+Consolidação!AU35+Consolidação!AX35+Consolidação!#REF!+Consolidação!BC35+Consolidação!BF35+Consolidação!BI35+Consolidação!BL35+Consolidação!BO35+Consolidação!BR35,Consolidação!$AU$4,IF(AND((Consolidação!AF35+Consolidação!AI35+Consolidação!AL35+Consolidação!AO35+Consolidação!AR35+Consolidação!AU35+Consolidação!AX35+Consolidação!#REF!+Consolidação!BC35+Consolidação!BF35+Consolidação!BI35+Consolidação!BL35+Consolidação!BO35+Consolidação!BR35)&gt;0,AD32+AK32+AR32+AY32+BF32+BM32+BT32+CA32+CH32+CO32+CV32+DC32+DJ32&lt;Consolidação!AF35+Consolidação!AI35+Consolidação!AL35+Consolidação!AO35+Consolidação!AR35+Consolidação!AU35+Consolidação!AX35+Consolidação!#REF!+Consolidação!BC35+Consolidação!BF35+Consolidação!BI35+Consolidação!BL35+Consolidação!BO35+Consolidação!BR35,AD32+AK32+AR32+AY32+BF32+BM32+BT32+CA32+CH32+CO32+CV32+DC32+DJ32+DQ32&gt;Consolidação!AF35+Consolidação!AI35+Consolidação!AL35+Consolidação!AO35+Consolidação!AR35+Consolidação!AU35+Consolidação!AX35+Consolidação!#REF!+Consolidação!BC35+Consolidação!BF35+Consolidação!BI35+Consolidação!BL35+Consolidação!BO35+Consolidação!BR35),"CONSUMO PARCIAL","SEM PREVISÃO"))))))))))))))))</f>
        <v/>
      </c>
      <c r="DU32" s="318" t="str">
        <f t="shared" si="53"/>
        <v/>
      </c>
      <c r="DV32" s="270"/>
      <c r="DW32" s="314"/>
      <c r="DX32" s="315"/>
      <c r="DY32" s="332"/>
      <c r="DZ32" s="317" t="str">
        <f>IF(DW32=0,"",IF(AJ32+AQ32+AX32+BE32+BL32+BS32+BZ32+CG32+CN32+CU32+DB32+DI32+DP32+DW32&lt;=Consolidação!AL35,Consolidação!$H$4,IF(AJ32+AQ32+AX32+BE32+BL32+BS32+BZ32+CG32+CN32+CU32+DB32+DI32+DP32+DW32&lt;=Consolidação!AL35+Consolidação!AO35,Consolidação!$K$4,IF(AJ32+AQ32+AX32+BE32+BL32+BS32+BZ32+CG32+CN32+CU32+DB32+DI32+DP32+DW32&lt;=Consolidação!AL35+Consolidação!AO35+Consolidação!AR35,Consolidação!$N$4,IF(AJ32+AQ32+AX32+BE32+BL32+BS32+BZ32+CG32+CN32+CU32+DB32+DI32+DP32+DW32&lt;=Consolidação!AL35+Consolidação!AO35+Consolidação!AR35+Consolidação!AU35,Consolidação!$Q$4,IF(AJ32+AQ32+AX32+BE32+BL32+BS32+BZ32+CG32+CN32+CU32+DB32+DI32+DP32+DW32&lt;=Consolidação!AL35+Consolidação!AO35+Consolidação!AR35+Consolidação!AU35+Consolidação!AX35,Consolidação!$T$4,IF(AJ32+AQ32+AX32+BE32+BL32+BS32+BZ32+CG32+CN32+CU32+DB32+DI32+DP32+DW32&lt;=Consolidação!AL35+Consolidação!AO35+Consolidação!AR35+Consolidação!AU35+Consolidação!AX35+Consolidação!#REF!,Consolidação!$W$4,IF(AJ32+AQ32+AX32+BE32+BL32+BS32+BZ32+CG32+CN32+CU32+DB32+DI32+DP32+DW32&lt;=Consolidação!AL35+Consolidação!AO35+Consolidação!AR35+Consolidação!AU35+Consolidação!AX35+Consolidação!#REF!+Consolidação!BC35,Consolidação!$Z$4,IF(AJ32+AQ32+AX32+BE32+BL32+BS32+BZ32+CG32+CN32+CU32+DB32+DI32+DP32+DW32&lt;=Consolidação!AL35+Consolidação!AO35+Consolidação!AR35+Consolidação!AU35+Consolidação!AX35+Consolidação!#REF!+Consolidação!BC35+Consolidação!BF35,Consolidação!$AC$4,IF(AJ32+AQ32+AX32+BE32+BL32+BS32+BZ32+CG32+CN32+CU32+DB32+DI32+DP32+DW32&lt;=Consolidação!AL35+Consolidação!AO35+Consolidação!AR35+Consolidação!AU35+Consolidação!AX35+Consolidação!#REF!+Consolidação!BC35+Consolidação!BF35+Consolidação!BI35,Consolidação!$AF$4,IF(AJ32+AQ32+AX32+BE32+BL32+BS32+BZ32+CG32+CN32+CU32+DB32+DI32+DP32+DW32&lt;=Consolidação!AL35+Consolidação!AO35+Consolidação!AR35+Consolidação!AU35+Consolidação!AX35+Consolidação!#REF!+Consolidação!BC35+Consolidação!BF35+Consolidação!BI35+Consolidação!BL35,Consolidação!$AI$4,IF(AJ32+AQ32+AX32+BE32+BL32+BS32+BZ32+CG32+CN32+CU32+DB32+DI32+DP32+DW32&lt;=Consolidação!AL35+Consolidação!AO35+Consolidação!AR35+Consolidação!AU35+Consolidação!AX35+Consolidação!#REF!+Consolidação!BC35+Consolidação!BF35+Consolidação!BI35+Consolidação!BL35+Consolidação!BO35,Consolidação!$AL$4,IF(AJ32+AQ32+AX32+BE32+BL32+BS32+BZ32+CG32+CN32+CU32+DB32+DI32+DP32+DW32&lt;=Consolidação!AL35+Consolidação!AO35+Consolidação!AR35+Consolidação!AU35+Consolidação!AX35+Consolidação!#REF!+Consolidação!BC35+Consolidação!BF35+Consolidação!BI35+Consolidação!BL35+Consolidação!BO35+Consolidação!BR35,Consolidação!$AO$4,IF(AJ32+AQ32+AX32+BE32+BL32+BS32+BZ32+CG32+CN32+CU32+DB32+DI32+DP32+DW32&lt;=Consolidação!AL35+Consolidação!AO35+Consolidação!AR35+Consolidação!AU35+Consolidação!AX35+Consolidação!#REF!+Consolidação!BC35+Consolidação!BF35+Consolidação!BI35+Consolidação!BL35+Consolidação!BO35+Consolidação!BR35+Consolidação!BU35,Consolidação!$AR$4,IF(AJ32+AQ32+AX32+BE32+BL32+BS32+BZ32+CG32+CN32+CU32+DB32+DI32+DP32+DW32&lt;=Consolidação!AL35+Consolidação!AO35+Consolidação!AR35+Consolidação!AU35+Consolidação!AX35+Consolidação!#REF!+Consolidação!BC35+Consolidação!BF35+Consolidação!BI35+Consolidação!BL35+Consolidação!BO35+Consolidação!BR35+Consolidação!BU35+Consolidação!BX35,Consolidação!$AU$4,IF(AND((Consolidação!AL35+Consolidação!AO35+Consolidação!AR35+Consolidação!AU35+Consolidação!AX35+Consolidação!#REF!+Consolidação!BC35+Consolidação!BF35+Consolidação!BI35+Consolidação!BL35+Consolidação!BO35+Consolidação!BR35+Consolidação!BU35+Consolidação!BX35)&gt;0,AJ32+AQ32+AX32+BE32+BL32+BS32+BZ32+CG32+CN32+CU32+DB32+DI32+DP32&lt;Consolidação!AL35+Consolidação!AO35+Consolidação!AR35+Consolidação!AU35+Consolidação!AX35+Consolidação!#REF!+Consolidação!BC35+Consolidação!BF35+Consolidação!BI35+Consolidação!BL35+Consolidação!BO35+Consolidação!BR35+Consolidação!BU35+Consolidação!BX35,AJ32+AQ32+AX32+BE32+BL32+BS32+BZ32+CG32+CN32+CU32+DB32+DI32+DP32+DW32&gt;Consolidação!AL35+Consolidação!AO35+Consolidação!AR35+Consolidação!AU35+Consolidação!AX35+Consolidação!#REF!+Consolidação!BC35+Consolidação!BF35+Consolidação!BI35+Consolidação!BL35+Consolidação!BO35+Consolidação!BR35+Consolidação!BU35+Consolidação!BX35),"CONSUMO PARCIAL","SEM PREVISÃO"))))))))))))))))</f>
        <v/>
      </c>
      <c r="EA32" s="318" t="str">
        <f t="shared" si="54"/>
        <v/>
      </c>
      <c r="EB32" s="270"/>
      <c r="EC32" s="314"/>
      <c r="ED32" s="315"/>
      <c r="EE32" s="332"/>
      <c r="EF32" s="317" t="str">
        <f>IF(EC32=0,"",IF(AP32+AW32+BD32+BK32+BR32+BY32+CF32+CM32+CT32+DA32+DH32+DO32+DV32+EC32&lt;=Consolidação!AR35,Consolidação!$H$4,IF(AP32+AW32+BD32+BK32+BR32+BY32+CF32+CM32+CT32+DA32+DH32+DO32+DV32+EC32&lt;=Consolidação!AR35+Consolidação!AU35,Consolidação!$K$4,IF(AP32+AW32+BD32+BK32+BR32+BY32+CF32+CM32+CT32+DA32+DH32+DO32+DV32+EC32&lt;=Consolidação!AR35+Consolidação!AU35+Consolidação!AX35,Consolidação!$N$4,IF(AP32+AW32+BD32+BK32+BR32+BY32+CF32+CM32+CT32+DA32+DH32+DO32+DV32+EC32&lt;=Consolidação!AR35+Consolidação!AU35+Consolidação!AX35+Consolidação!#REF!,Consolidação!$Q$4,IF(AP32+AW32+BD32+BK32+BR32+BY32+CF32+CM32+CT32+DA32+DH32+DO32+DV32+EC32&lt;=Consolidação!AR35+Consolidação!AU35+Consolidação!AX35+Consolidação!#REF!+Consolidação!BC35,Consolidação!$T$4,IF(AP32+AW32+BD32+BK32+BR32+BY32+CF32+CM32+CT32+DA32+DH32+DO32+DV32+EC32&lt;=Consolidação!AR35+Consolidação!AU35+Consolidação!AX35+Consolidação!#REF!+Consolidação!BC35+Consolidação!BF35,Consolidação!$W$4,IF(AP32+AW32+BD32+BK32+BR32+BY32+CF32+CM32+CT32+DA32+DH32+DO32+DV32+EC32&lt;=Consolidação!AR35+Consolidação!AU35+Consolidação!AX35+Consolidação!#REF!+Consolidação!BC35+Consolidação!BF35+Consolidação!BI35,Consolidação!$Z$4,IF(AP32+AW32+BD32+BK32+BR32+BY32+CF32+CM32+CT32+DA32+DH32+DO32+DV32+EC32&lt;=Consolidação!AR35+Consolidação!AU35+Consolidação!AX35+Consolidação!#REF!+Consolidação!BC35+Consolidação!BF35+Consolidação!BI35+Consolidação!BL35,Consolidação!$AC$4,IF(AP32+AW32+BD32+BK32+BR32+BY32+CF32+CM32+CT32+DA32+DH32+DO32+DV32+EC32&lt;=Consolidação!AR35+Consolidação!AU35+Consolidação!AX35+Consolidação!#REF!+Consolidação!BC35+Consolidação!BF35+Consolidação!BI35+Consolidação!BL35+Consolidação!BO35,Consolidação!$AF$4,IF(AP32+AW32+BD32+BK32+BR32+BY32+CF32+CM32+CT32+DA32+DH32+DO32+DV32+EC32&lt;=Consolidação!AR35+Consolidação!AU35+Consolidação!AX35+Consolidação!#REF!+Consolidação!BC35+Consolidação!BF35+Consolidação!BI35+Consolidação!BL35+Consolidação!BO35+Consolidação!BR35,Consolidação!$AI$4,IF(AP32+AW32+BD32+BK32+BR32+BY32+CF32+CM32+CT32+DA32+DH32+DO32+DV32+EC32&lt;=Consolidação!AR35+Consolidação!AU35+Consolidação!AX35+Consolidação!#REF!+Consolidação!BC35+Consolidação!BF35+Consolidação!BI35+Consolidação!BL35+Consolidação!BO35+Consolidação!BR35+Consolidação!BU35,Consolidação!$AL$4,IF(AP32+AW32+BD32+BK32+BR32+BY32+CF32+CM32+CT32+DA32+DH32+DO32+DV32+EC32&lt;=Consolidação!AR35+Consolidação!AU35+Consolidação!AX35+Consolidação!#REF!+Consolidação!BC35+Consolidação!BF35+Consolidação!BI35+Consolidação!BL35+Consolidação!BO35+Consolidação!BR35+Consolidação!BU35+Consolidação!BX35,Consolidação!$AO$4,IF(AP32+AW32+BD32+BK32+BR32+BY32+CF32+CM32+CT32+DA32+DH32+DO32+DV32+EC32&lt;=Consolidação!AR35+Consolidação!AU35+Consolidação!AX35+Consolidação!#REF!+Consolidação!BC35+Consolidação!BF35+Consolidação!BI35+Consolidação!BL35+Consolidação!BO35+Consolidação!BR35+Consolidação!BU35+Consolidação!BX35+Consolidação!CA35,Consolidação!$AR$4,IF(AP32+AW32+BD32+BK32+BR32+BY32+CF32+CM32+CT32+DA32+DH32+DO32+DV32+EC32&lt;=Consolidação!AR35+Consolidação!AU35+Consolidação!AX35+Consolidação!#REF!+Consolidação!BC35+Consolidação!BF35+Consolidação!BI35+Consolidação!BL35+Consolidação!BO35+Consolidação!BR35+Consolidação!BU35+Consolidação!BX35+Consolidação!CA35+Consolidação!CD35,Consolidação!$AU$4,IF(AND((Consolidação!AR35+Consolidação!AU35+Consolidação!AX35+Consolidação!#REF!+Consolidação!BC35+Consolidação!BF35+Consolidação!BI35+Consolidação!BL35+Consolidação!BO35+Consolidação!BR35+Consolidação!BU35+Consolidação!BX35+Consolidação!CA35+Consolidação!CD35)&gt;0,AP32+AW32+BD32+BK32+BR32+BY32+CF32+CM32+CT32+DA32+DH32+DO32+DV32&lt;Consolidação!AR35+Consolidação!AU35+Consolidação!AX35+Consolidação!#REF!+Consolidação!BC35+Consolidação!BF35+Consolidação!BI35+Consolidação!BL35+Consolidação!BO35+Consolidação!BR35+Consolidação!BU35+Consolidação!BX35+Consolidação!CA35+Consolidação!CD35,AP32+AW32+BD32+BK32+BR32+BY32+CF32+CM32+CT32+DA32+DH32+DO32+DV32+EC32&gt;Consolidação!AR35+Consolidação!AU35+Consolidação!AX35+Consolidação!#REF!+Consolidação!BC35+Consolidação!BF35+Consolidação!BI35+Consolidação!BL35+Consolidação!BO35+Consolidação!BR35+Consolidação!BU35+Consolidação!BX35+Consolidação!CA35+Consolidação!CD35),"CONSUMO PARCIAL","SEM PREVISÃO"))))))))))))))))</f>
        <v/>
      </c>
      <c r="EG32" s="318" t="str">
        <f t="shared" si="55"/>
        <v/>
      </c>
      <c r="EH32" s="270"/>
      <c r="EI32" s="314"/>
      <c r="EJ32" s="315"/>
      <c r="EK32" s="332"/>
      <c r="EL32" s="317" t="str">
        <f>IF(EI32=0,"",IF(AV32+BC32+BJ32+BQ32+BX32+CE32+CL32+CS32+CZ32+DG32+DN32+DU32+EB32+EI32&lt;=Consolidação!AX35,Consolidação!$H$4,IF(AV32+BC32+BJ32+BQ32+BX32+CE32+CL32+CS32+CZ32+DG32+DN32+DU32+EB32+EI32&lt;=Consolidação!AX35+Consolidação!#REF!,Consolidação!$K$4,IF(AV32+BC32+BJ32+BQ32+BX32+CE32+CL32+CS32+CZ32+DG32+DN32+DU32+EB32+EI32&lt;=Consolidação!AX35+Consolidação!#REF!+Consolidação!BC35,Consolidação!$N$4,IF(AV32+BC32+BJ32+BQ32+BX32+CE32+CL32+CS32+CZ32+DG32+DN32+DU32+EB32+EI32&lt;=Consolidação!AX35+Consolidação!#REF!+Consolidação!BC35+Consolidação!BF35,Consolidação!$Q$4,IF(AV32+BC32+BJ32+BQ32+BX32+CE32+CL32+CS32+CZ32+DG32+DN32+DU32+EB32+EI32&lt;=Consolidação!AX35+Consolidação!#REF!+Consolidação!BC35+Consolidação!BF35+Consolidação!BI35,Consolidação!$T$4,IF(AV32+BC32+BJ32+BQ32+BX32+CE32+CL32+CS32+CZ32+DG32+DN32+DU32+EB32+EI32&lt;=Consolidação!AX35+Consolidação!#REF!+Consolidação!BC35+Consolidação!BF35+Consolidação!BI35+Consolidação!BL35,Consolidação!$W$4,IF(AV32+BC32+BJ32+BQ32+BX32+CE32+CL32+CS32+CZ32+DG32+DN32+DU32+EB32+EI32&lt;=Consolidação!AX35+Consolidação!#REF!+Consolidação!BC35+Consolidação!BF35+Consolidação!BI35+Consolidação!BL35+Consolidação!BO35,Consolidação!$Z$4,IF(AV32+BC32+BJ32+BQ32+BX32+CE32+CL32+CS32+CZ32+DG32+DN32+DU32+EB32+EI32&lt;=Consolidação!AX35+Consolidação!#REF!+Consolidação!BC35+Consolidação!BF35+Consolidação!BI35+Consolidação!BL35+Consolidação!BO35+Consolidação!BR35,Consolidação!$AC$4,IF(AV32+BC32+BJ32+BQ32+BX32+CE32+CL32+CS32+CZ32+DG32+DN32+DU32+EB32+EI32&lt;=Consolidação!AX35+Consolidação!#REF!+Consolidação!BC35+Consolidação!BF35+Consolidação!BI35+Consolidação!BL35+Consolidação!BO35+Consolidação!BR35+Consolidação!BU35,Consolidação!$AF$4,IF(AV32+BC32+BJ32+BQ32+BX32+CE32+CL32+CS32+CZ32+DG32+DN32+DU32+EB32+EI32&lt;=Consolidação!AX35+Consolidação!#REF!+Consolidação!BC35+Consolidação!BF35+Consolidação!BI35+Consolidação!BL35+Consolidação!BO35+Consolidação!BR35+Consolidação!BU35+Consolidação!BX35,Consolidação!$AI$4,IF(AV32+BC32+BJ32+BQ32+BX32+CE32+CL32+CS32+CZ32+DG32+DN32+DU32+EB32+EI32&lt;=Consolidação!AX35+Consolidação!#REF!+Consolidação!BC35+Consolidação!BF35+Consolidação!BI35+Consolidação!BL35+Consolidação!BO35+Consolidação!BR35+Consolidação!BU35+Consolidação!BX35+Consolidação!CA35,Consolidação!$AL$4,IF(AV32+BC32+BJ32+BQ32+BX32+CE32+CL32+CS32+CZ32+DG32+DN32+DU32+EB32+EI32&lt;=Consolidação!AX35+Consolidação!#REF!+Consolidação!BC35+Consolidação!BF35+Consolidação!BI35+Consolidação!BL35+Consolidação!BO35+Consolidação!BR35+Consolidação!BU35+Consolidação!BX35+Consolidação!CA35+Consolidação!CD35,Consolidação!$AO$4,IF(AV32+BC32+BJ32+BQ32+BX32+CE32+CL32+CS32+CZ32+DG32+DN32+DU32+EB32+EI32&lt;=Consolidação!AX35+Consolidação!#REF!+Consolidação!BC35+Consolidação!BF35+Consolidação!BI35+Consolidação!BL35+Consolidação!BO35+Consolidação!BR35+Consolidação!BU35+Consolidação!BX35+Consolidação!CA35+Consolidação!CD35+Consolidação!CG35,Consolidação!$AR$4,IF(AV32+BC32+BJ32+BQ32+BX32+CE32+CL32+CS32+CZ32+DG32+DN32+DU32+EB32+EI32&lt;=Consolidação!AX35+Consolidação!#REF!+Consolidação!BC35+Consolidação!BF35+Consolidação!BI35+Consolidação!BL35+Consolidação!BO35+Consolidação!BR35+Consolidação!BU35+Consolidação!BX35+Consolidação!CA35+Consolidação!CD35+Consolidação!CG35+Consolidação!CJ35,Consolidação!$AU$4,IF(AND((Consolidação!AX35+Consolidação!#REF!+Consolidação!BC35+Consolidação!BF35+Consolidação!BI35+Consolidação!BL35+Consolidação!BO35+Consolidação!BR35+Consolidação!BU35+Consolidação!BX35+Consolidação!CA35+Consolidação!CD35+Consolidação!CG35+Consolidação!CJ35)&gt;0,AV32+BC32+BJ32+BQ32+BX32+CE32+CL32+CS32+CZ32+DG32+DN32+DU32+EB32&lt;Consolidação!AX35+Consolidação!#REF!+Consolidação!BC35+Consolidação!BF35+Consolidação!BI35+Consolidação!BL35+Consolidação!BO35+Consolidação!BR35+Consolidação!BU35+Consolidação!BX35+Consolidação!CA35+Consolidação!CD35+Consolidação!CG35+Consolidação!CJ35,AV32+BC32+BJ32+BQ32+BX32+CE32+CL32+CS32+CZ32+DG32+DN32+DU32+EB32+EI32&gt;Consolidação!AX35+Consolidação!#REF!+Consolidação!BC35+Consolidação!BF35+Consolidação!BI35+Consolidação!BL35+Consolidação!BO35+Consolidação!BR35+Consolidação!BU35+Consolidação!BX35+Consolidação!CA35+Consolidação!CD35+Consolidação!CG35+Consolidação!CJ35),"CONSUMO PARCIAL","SEM PREVISÃO"))))))))))))))))</f>
        <v/>
      </c>
      <c r="EM32" s="318" t="str">
        <f t="shared" si="56"/>
        <v/>
      </c>
      <c r="EN32" s="270"/>
      <c r="EO32" s="314"/>
      <c r="EP32" s="315"/>
      <c r="EQ32" s="332"/>
      <c r="ER32" s="317" t="str">
        <f>IF(EO32=0,"",IF(BB32+BI32+BP32+BW32+CD32+CK32+CR32+CY32+DF32+DM32+DT32+EA32+EH32+EO32&lt;=Consolidação!BC35,Consolidação!$H$4,IF(BB32+BI32+BP32+BW32+CD32+CK32+CR32+CY32+DF32+DM32+DT32+EA32+EH32+EO32&lt;=Consolidação!BC35+Consolidação!BF35,Consolidação!$K$4,IF(BB32+BI32+BP32+BW32+CD32+CK32+CR32+CY32+DF32+DM32+DT32+EA32+EH32+EO32&lt;=Consolidação!BC35+Consolidação!BF35+Consolidação!BI35,Consolidação!$N$4,IF(BB32+BI32+BP32+BW32+CD32+CK32+CR32+CY32+DF32+DM32+DT32+EA32+EH32+EO32&lt;=Consolidação!BC35+Consolidação!BF35+Consolidação!BI35+Consolidação!BL35,Consolidação!$Q$4,IF(BB32+BI32+BP32+BW32+CD32+CK32+CR32+CY32+DF32+DM32+DT32+EA32+EH32+EO32&lt;=Consolidação!BC35+Consolidação!BF35+Consolidação!BI35+Consolidação!BL35+Consolidação!BO35,Consolidação!$T$4,IF(BB32+BI32+BP32+BW32+CD32+CK32+CR32+CY32+DF32+DM32+DT32+EA32+EH32+EO32&lt;=Consolidação!BC35+Consolidação!BF35+Consolidação!BI35+Consolidação!BL35+Consolidação!BO35+Consolidação!BR35,Consolidação!$W$4,IF(BB32+BI32+BP32+BW32+CD32+CK32+CR32+CY32+DF32+DM32+DT32+EA32+EH32+EO32&lt;=Consolidação!BC35+Consolidação!BF35+Consolidação!BI35+Consolidação!BL35+Consolidação!BO35+Consolidação!BR35+Consolidação!BU35,Consolidação!$Z$4,IF(BB32+BI32+BP32+BW32+CD32+CK32+CR32+CY32+DF32+DM32+DT32+EA32+EH32+EO32&lt;=Consolidação!BC35+Consolidação!BF35+Consolidação!BI35+Consolidação!BL35+Consolidação!BO35+Consolidação!BR35+Consolidação!BU35+Consolidação!BX35,Consolidação!$AC$4,IF(BB32+BI32+BP32+BW32+CD32+CK32+CR32+CY32+DF32+DM32+DT32+EA32+EH32+EO32&lt;=Consolidação!BC35+Consolidação!BF35+Consolidação!BI35+Consolidação!BL35+Consolidação!BO35+Consolidação!BR35+Consolidação!BU35+Consolidação!BX35+Consolidação!CA35,Consolidação!$AF$4,IF(BB32+BI32+BP32+BW32+CD32+CK32+CR32+CY32+DF32+DM32+DT32+EA32+EH32+EO32&lt;=Consolidação!BC35+Consolidação!BF35+Consolidação!BI35+Consolidação!BL35+Consolidação!BO35+Consolidação!BR35+Consolidação!BU35+Consolidação!BX35+Consolidação!CA35+Consolidação!CD35,Consolidação!$AI$4,IF(BB32+BI32+BP32+BW32+CD32+CK32+CR32+CY32+DF32+DM32+DT32+EA32+EH32+EO32&lt;=Consolidação!BC35+Consolidação!BF35+Consolidação!BI35+Consolidação!BL35+Consolidação!BO35+Consolidação!BR35+Consolidação!BU35+Consolidação!BX35+Consolidação!CA35+Consolidação!CD35+Consolidação!CG35,Consolidação!$AL$4,IF(BB32+BI32+BP32+BW32+CD32+CK32+CR32+CY32+DF32+DM32+DT32+EA32+EH32+EO32&lt;=Consolidação!BC35+Consolidação!BF35+Consolidação!BI35+Consolidação!BL35+Consolidação!BO35+Consolidação!BR35+Consolidação!BU35+Consolidação!BX35+Consolidação!CA35+Consolidação!CD35+Consolidação!CG35+Consolidação!CJ35,Consolidação!$AO$4,IF(BB32+BI32+BP32+BW32+CD32+CK32+CR32+CY32+DF32+DM32+DT32+EA32+EH32+EO32&lt;=Consolidação!BC35+Consolidação!BF35+Consolidação!BI35+Consolidação!BL35+Consolidação!BO35+Consolidação!BR35+Consolidação!BU35+Consolidação!BX35+Consolidação!CA35+Consolidação!CD35+Consolidação!CG35+Consolidação!CJ35+Consolidação!CM35,Consolidação!$AR$4,IF(BB32+BI32+BP32+BW32+CD32+CK32+CR32+CY32+DF32+DM32+DT32+EA32+EH32+EO32&lt;=Consolidação!BC35+Consolidação!BF35+Consolidação!BI35+Consolidação!BL35+Consolidação!BO35+Consolidação!BR35+Consolidação!BU35+Consolidação!BX35+Consolidação!CA35+Consolidação!CD35+Consolidação!CG35+Consolidação!CJ35+Consolidação!CM35+Consolidação!CP35,Consolidação!$AU$4,IF(AND((Consolidação!BC35+Consolidação!BF35+Consolidação!BI35+Consolidação!BL35+Consolidação!BO35+Consolidação!BR35+Consolidação!BU35+Consolidação!BX35+Consolidação!CA35+Consolidação!CD35+Consolidação!CG35+Consolidação!CJ35+Consolidação!CM35+Consolidação!CP35)&gt;0,BB32+BI32+BP32+BW32+CD32+CK32+CR32+CY32+DF32+DM32+DT32+EA32+EH32&lt;Consolidação!BC35+Consolidação!BF35+Consolidação!BI35+Consolidação!BL35+Consolidação!BO35+Consolidação!BR35+Consolidação!BU35+Consolidação!BX35+Consolidação!CA35+Consolidação!CD35+Consolidação!CG35+Consolidação!CJ35+Consolidação!CM35+Consolidação!CP35,BB32+BI32+BP32+BW32+CD32+CK32+CR32+CY32+DF32+DM32+DT32+EA32+EH32+EO32&gt;Consolidação!BC35+Consolidação!BF35+Consolidação!BI35+Consolidação!BL35+Consolidação!BO35+Consolidação!BR35+Consolidação!BU35+Consolidação!BX35+Consolidação!CA35+Consolidação!CD35+Consolidação!CG35+Consolidação!CJ35+Consolidação!CM35+Consolidação!CP35),"CONSUMO PARCIAL","SEM PREVISÃO"))))))))))))))))</f>
        <v/>
      </c>
      <c r="ES32" s="318" t="str">
        <f t="shared" si="57"/>
        <v/>
      </c>
      <c r="ET32" s="270"/>
      <c r="EU32" s="314"/>
      <c r="EV32" s="315"/>
      <c r="EW32" s="332"/>
      <c r="EX32" s="317" t="str">
        <f>IF(EU32=0,"",IF(BH32+BO32+BV32+CC32+CJ32+CQ32+CX32+DE32+DL32+DS32+DZ32+EG32+EN32+EU32&lt;=Consolidação!BI35,Consolidação!$H$4,IF(BH32+BO32+BV32+CC32+CJ32+CQ32+CX32+DE32+DL32+DS32+DZ32+EG32+EN32+EU32&lt;=Consolidação!BI35+Consolidação!BL35,Consolidação!$K$4,IF(BH32+BO32+BV32+CC32+CJ32+CQ32+CX32+DE32+DL32+DS32+DZ32+EG32+EN32+EU32&lt;=Consolidação!BI35+Consolidação!BL35+Consolidação!BO35,Consolidação!$N$4,IF(BH32+BO32+BV32+CC32+CJ32+CQ32+CX32+DE32+DL32+DS32+DZ32+EG32+EN32+EU32&lt;=Consolidação!BI35+Consolidação!BL35+Consolidação!BO35+Consolidação!BR35,Consolidação!$Q$4,IF(BH32+BO32+BV32+CC32+CJ32+CQ32+CX32+DE32+DL32+DS32+DZ32+EG32+EN32+EU32&lt;=Consolidação!BI35+Consolidação!BL35+Consolidação!BO35+Consolidação!BR35+Consolidação!BU35,Consolidação!$T$4,IF(BH32+BO32+BV32+CC32+CJ32+CQ32+CX32+DE32+DL32+DS32+DZ32+EG32+EN32+EU32&lt;=Consolidação!BI35+Consolidação!BL35+Consolidação!BO35+Consolidação!BR35+Consolidação!BU35+Consolidação!BX35,Consolidação!$W$4,IF(BH32+BO32+BV32+CC32+CJ32+CQ32+CX32+DE32+DL32+DS32+DZ32+EG32+EN32+EU32&lt;=Consolidação!BI35+Consolidação!BL35+Consolidação!BO35+Consolidação!BR35+Consolidação!BU35+Consolidação!BX35+Consolidação!CA35,Consolidação!$Z$4,IF(BH32+BO32+BV32+CC32+CJ32+CQ32+CX32+DE32+DL32+DS32+DZ32+EG32+EN32+EU32&lt;=Consolidação!BI35+Consolidação!BL35+Consolidação!BO35+Consolidação!BR35+Consolidação!BU35+Consolidação!BX35+Consolidação!CA35+Consolidação!CD35,Consolidação!$AC$4,IF(BH32+BO32+BV32+CC32+CJ32+CQ32+CX32+DE32+DL32+DS32+DZ32+EG32+EN32+EU32&lt;=Consolidação!BI35+Consolidação!BL35+Consolidação!BO35+Consolidação!BR35+Consolidação!BU35+Consolidação!BX35+Consolidação!CA35+Consolidação!CD35+Consolidação!CG35,Consolidação!$AF$4,IF(BH32+BO32+BV32+CC32+CJ32+CQ32+CX32+DE32+DL32+DS32+DZ32+EG32+EN32+EU32&lt;=Consolidação!BI35+Consolidação!BL35+Consolidação!BO35+Consolidação!BR35+Consolidação!BU35+Consolidação!BX35+Consolidação!CA35+Consolidação!CD35+Consolidação!CG35+Consolidação!CJ35,Consolidação!$AI$4,IF(BH32+BO32+BV32+CC32+CJ32+CQ32+CX32+DE32+DL32+DS32+DZ32+EG32+EN32+EU32&lt;=Consolidação!BI35+Consolidação!BL35+Consolidação!BO35+Consolidação!BR35+Consolidação!BU35+Consolidação!BX35+Consolidação!CA35+Consolidação!CD35+Consolidação!CG35+Consolidação!CJ35+Consolidação!CM35,Consolidação!$AL$4,IF(BH32+BO32+BV32+CC32+CJ32+CQ32+CX32+DE32+DL32+DS32+DZ32+EG32+EN32+EU32&lt;=Consolidação!BI35+Consolidação!BL35+Consolidação!BO35+Consolidação!BR35+Consolidação!BU35+Consolidação!BX35+Consolidação!CA35+Consolidação!CD35+Consolidação!CG35+Consolidação!CJ35+Consolidação!CM35+Consolidação!CP35,Consolidação!$AO$4,IF(BH32+BO32+BV32+CC32+CJ32+CQ32+CX32+DE32+DL32+DS32+DZ32+EG32+EN32+EU32&lt;=Consolidação!BI35+Consolidação!BL35+Consolidação!BO35+Consolidação!BR35+Consolidação!BU35+Consolidação!BX35+Consolidação!CA35+Consolidação!CD35+Consolidação!CG35+Consolidação!CJ35+Consolidação!CM35+Consolidação!CP35+Consolidação!CS35,Consolidação!$AR$4,IF(BH32+BO32+BV32+CC32+CJ32+CQ32+CX32+DE32+DL32+DS32+DZ32+EG32+EN32+EU32&lt;=Consolidação!BI35+Consolidação!BL35+Consolidação!BO35+Consolidação!BR35+Consolidação!BU35+Consolidação!BX35+Consolidação!CA35+Consolidação!CD35+Consolidação!CG35+Consolidação!CJ35+Consolidação!CM35+Consolidação!CP35+Consolidação!CS35+Consolidação!CV35,Consolidação!$AU$4,IF(AND((Consolidação!BI35+Consolidação!BL35+Consolidação!BO35+Consolidação!BR35+Consolidação!BU35+Consolidação!BX35+Consolidação!CA35+Consolidação!CD35+Consolidação!CG35+Consolidação!CJ35+Consolidação!CM35+Consolidação!CP35+Consolidação!CS35+Consolidação!CV35)&gt;0,BH32+BO32+BV32+CC32+CJ32+CQ32+CX32+DE32+DL32+DS32+DZ32+EG32+EN32&lt;Consolidação!BI35+Consolidação!BL35+Consolidação!BO35+Consolidação!BR35+Consolidação!BU35+Consolidação!BX35+Consolidação!CA35+Consolidação!CD35+Consolidação!CG35+Consolidação!CJ35+Consolidação!CM35+Consolidação!CP35+Consolidação!CS35+Consolidação!CV35,BH32+BO32+BV32+CC32+CJ32+CQ32+CX32+DE32+DL32+DS32+DZ32+EG32+EN32+EU32&gt;Consolidação!BI35+Consolidação!BL35+Consolidação!BO35+Consolidação!BR35+Consolidação!BU35+Consolidação!BX35+Consolidação!CA35+Consolidação!CD35+Consolidação!CG35+Consolidação!CJ35+Consolidação!CM35+Consolidação!CP35+Consolidação!CS35+Consolidação!CV35),"CONSUMO PARCIAL","SEM PREVISÃO"))))))))))))))))</f>
        <v/>
      </c>
      <c r="EY32" s="318" t="str">
        <f t="shared" si="58"/>
        <v/>
      </c>
      <c r="EZ32" s="270"/>
      <c r="FA32" s="314"/>
      <c r="FB32" s="315"/>
      <c r="FC32" s="332"/>
      <c r="FD32" s="317" t="str">
        <f>IF(FA32=0,"",IF(BN32+BU32+CB32+CI32+CP32+CW32+DD32+DK32+DR32+DY32+EF32+EM32+ET32+FA32&lt;=Consolidação!BO35,Consolidação!$H$4,IF(BN32+BU32+CB32+CI32+CP32+CW32+DD32+DK32+DR32+DY32+EF32+EM32+ET32+FA32&lt;=Consolidação!BO35+Consolidação!BR35,Consolidação!$K$4,IF(BN32+BU32+CB32+CI32+CP32+CW32+DD32+DK32+DR32+DY32+EF32+EM32+ET32+FA32&lt;=Consolidação!BO35+Consolidação!BR35+Consolidação!BU35,Consolidação!$N$4,IF(BN32+BU32+CB32+CI32+CP32+CW32+DD32+DK32+DR32+DY32+EF32+EM32+ET32+FA32&lt;=Consolidação!BO35+Consolidação!BR35+Consolidação!BU35+Consolidação!BX35,Consolidação!$Q$4,IF(BN32+BU32+CB32+CI32+CP32+CW32+DD32+DK32+DR32+DY32+EF32+EM32+ET32+FA32&lt;=Consolidação!BO35+Consolidação!BR35+Consolidação!BU35+Consolidação!BX35+Consolidação!CA35,Consolidação!$T$4,IF(BN32+BU32+CB32+CI32+CP32+CW32+DD32+DK32+DR32+DY32+EF32+EM32+ET32+FA32&lt;=Consolidação!BO35+Consolidação!BR35+Consolidação!BU35+Consolidação!BX35+Consolidação!CA35+Consolidação!CD35,Consolidação!$W$4,IF(BN32+BU32+CB32+CI32+CP32+CW32+DD32+DK32+DR32+DY32+EF32+EM32+ET32+FA32&lt;=Consolidação!BO35+Consolidação!BR35+Consolidação!BU35+Consolidação!BX35+Consolidação!CA35+Consolidação!CD35+Consolidação!CG35,Consolidação!$Z$4,IF(BN32+BU32+CB32+CI32+CP32+CW32+DD32+DK32+DR32+DY32+EF32+EM32+ET32+FA32&lt;=Consolidação!BO35+Consolidação!BR35+Consolidação!BU35+Consolidação!BX35+Consolidação!CA35+Consolidação!CD35+Consolidação!CG35+Consolidação!CJ35,Consolidação!$AC$4,IF(BN32+BU32+CB32+CI32+CP32+CW32+DD32+DK32+DR32+DY32+EF32+EM32+ET32+FA32&lt;=Consolidação!BO35+Consolidação!BR35+Consolidação!BU35+Consolidação!BX35+Consolidação!CA35+Consolidação!CD35+Consolidação!CG35+Consolidação!CJ35+Consolidação!CM35,Consolidação!$AF$4,IF(BN32+BU32+CB32+CI32+CP32+CW32+DD32+DK32+DR32+DY32+EF32+EM32+ET32+FA32&lt;=Consolidação!BO35+Consolidação!BR35+Consolidação!BU35+Consolidação!BX35+Consolidação!CA35+Consolidação!CD35+Consolidação!CG35+Consolidação!CJ35+Consolidação!CM35+Consolidação!CP35,Consolidação!$AI$4,IF(BN32+BU32+CB32+CI32+CP32+CW32+DD32+DK32+DR32+DY32+EF32+EM32+ET32+FA32&lt;=Consolidação!BO35+Consolidação!BR35+Consolidação!BU35+Consolidação!BX35+Consolidação!CA35+Consolidação!CD35+Consolidação!CG35+Consolidação!CJ35+Consolidação!CM35+Consolidação!CP35+Consolidação!CS35,Consolidação!$AL$4,IF(BN32+BU32+CB32+CI32+CP32+CW32+DD32+DK32+DR32+DY32+EF32+EM32+ET32+FA32&lt;=Consolidação!BO35+Consolidação!BR35+Consolidação!BU35+Consolidação!BX35+Consolidação!CA35+Consolidação!CD35+Consolidação!CG35+Consolidação!CJ35+Consolidação!CM35+Consolidação!CP35+Consolidação!CS35+Consolidação!CV35,Consolidação!$AO$4,IF(BN32+BU32+CB32+CI32+CP32+CW32+DD32+DK32+DR32+DY32+EF32+EM32+ET32+FA32&lt;=Consolidação!BO35+Consolidação!BR35+Consolidação!BU35+Consolidação!BX35+Consolidação!CA35+Consolidação!CD35+Consolidação!CG35+Consolidação!CJ35+Consolidação!CM35+Consolidação!CP35+Consolidação!CS35+Consolidação!CV35+Consolidação!CY35,Consolidação!$AR$4,IF(BN32+BU32+CB32+CI32+CP32+CW32+DD32+DK32+DR32+DY32+EF32+EM32+ET32+FA32&lt;=Consolidação!BO35+Consolidação!BR35+Consolidação!BU35+Consolidação!BX35+Consolidação!CA35+Consolidação!CD35+Consolidação!CG35+Consolidação!CJ35+Consolidação!CM35+Consolidação!CP35+Consolidação!CS35+Consolidação!CV35+Consolidação!CY35+Consolidação!DB35,Consolidação!$AU$4,IF(AND((Consolidação!BO35+Consolidação!BR35+Consolidação!BU35+Consolidação!BX35+Consolidação!CA35+Consolidação!CD35+Consolidação!CG35+Consolidação!CJ35+Consolidação!CM35+Consolidação!CP35+Consolidação!CS35+Consolidação!CV35+Consolidação!CY35+Consolidação!DB35)&gt;0,BN32+BU32+CB32+CI32+CP32+CW32+DD32+DK32+DR32+DY32+EF32+EM32+ET32&lt;Consolidação!BO35+Consolidação!BR35+Consolidação!BU35+Consolidação!BX35+Consolidação!CA35+Consolidação!CD35+Consolidação!CG35+Consolidação!CJ35+Consolidação!CM35+Consolidação!CP35+Consolidação!CS35+Consolidação!CV35+Consolidação!CY35+Consolidação!DB35,BN32+BU32+CB32+CI32+CP32+CW32+DD32+DK32+DR32+DY32+EF32+EM32+ET32+FA32&gt;Consolidação!BO35+Consolidação!BR35+Consolidação!BU35+Consolidação!BX35+Consolidação!CA35+Consolidação!CD35+Consolidação!CG35+Consolidação!CJ35+Consolidação!CM35+Consolidação!CP35+Consolidação!CS35+Consolidação!CV35+Consolidação!CY35+Consolidação!DB35),"CONSUMO PARCIAL","SEM PREVISÃO"))))))))))))))))</f>
        <v/>
      </c>
      <c r="FE32" s="318" t="str">
        <f t="shared" si="59"/>
        <v/>
      </c>
      <c r="FF32" s="270"/>
      <c r="FG32" s="314"/>
      <c r="FH32" s="315"/>
      <c r="FI32" s="332"/>
      <c r="FJ32" s="317" t="str">
        <f>IF(FG32=0,"",IF(BT32+CA32+CH32+CO32+CV32+DC32+DJ32+DQ32+DX32+EE32+EL32+ES32+EZ32+FG32&lt;=Consolidação!BU35,Consolidação!$H$4,IF(BT32+CA32+CH32+CO32+CV32+DC32+DJ32+DQ32+DX32+EE32+EL32+ES32+EZ32+FG32&lt;=Consolidação!BU35+Consolidação!BX35,Consolidação!$K$4,IF(BT32+CA32+CH32+CO32+CV32+DC32+DJ32+DQ32+DX32+EE32+EL32+ES32+EZ32+FG32&lt;=Consolidação!BU35+Consolidação!BX35+Consolidação!CA35,Consolidação!$N$4,IF(BT32+CA32+CH32+CO32+CV32+DC32+DJ32+DQ32+DX32+EE32+EL32+ES32+EZ32+FG32&lt;=Consolidação!BU35+Consolidação!BX35+Consolidação!CA35+Consolidação!CD35,Consolidação!$Q$4,IF(BT32+CA32+CH32+CO32+CV32+DC32+DJ32+DQ32+DX32+EE32+EL32+ES32+EZ32+FG32&lt;=Consolidação!BU35+Consolidação!BX35+Consolidação!CA35+Consolidação!CD35+Consolidação!CG35,Consolidação!$T$4,IF(BT32+CA32+CH32+CO32+CV32+DC32+DJ32+DQ32+DX32+EE32+EL32+ES32+EZ32+FG32&lt;=Consolidação!BU35+Consolidação!BX35+Consolidação!CA35+Consolidação!CD35+Consolidação!CG35+Consolidação!CJ35,Consolidação!$W$4,IF(BT32+CA32+CH32+CO32+CV32+DC32+DJ32+DQ32+DX32+EE32+EL32+ES32+EZ32+FG32&lt;=Consolidação!BU35+Consolidação!BX35+Consolidação!CA35+Consolidação!CD35+Consolidação!CG35+Consolidação!CJ35+Consolidação!CM35,Consolidação!$Z$4,IF(BT32+CA32+CH32+CO32+CV32+DC32+DJ32+DQ32+DX32+EE32+EL32+ES32+EZ32+FG32&lt;=Consolidação!BU35+Consolidação!BX35+Consolidação!CA35+Consolidação!CD35+Consolidação!CG35+Consolidação!CJ35+Consolidação!CM35+Consolidação!CP35,Consolidação!$AC$4,IF(BT32+CA32+CH32+CO32+CV32+DC32+DJ32+DQ32+DX32+EE32+EL32+ES32+EZ32+FG32&lt;=Consolidação!BU35+Consolidação!BX35+Consolidação!CA35+Consolidação!CD35+Consolidação!CG35+Consolidação!CJ35+Consolidação!CM35+Consolidação!CP35+Consolidação!CS35,Consolidação!$AF$4,IF(BT32+CA32+CH32+CO32+CV32+DC32+DJ32+DQ32+DX32+EE32+EL32+ES32+EZ32+FG32&lt;=Consolidação!BU35+Consolidação!BX35+Consolidação!CA35+Consolidação!CD35+Consolidação!CG35+Consolidação!CJ35+Consolidação!CM35+Consolidação!CP35+Consolidação!CS35+Consolidação!CV35,Consolidação!$AI$4,IF(BT32+CA32+CH32+CO32+CV32+DC32+DJ32+DQ32+DX32+EE32+EL32+ES32+EZ32+FG32&lt;=Consolidação!BU35+Consolidação!BX35+Consolidação!CA35+Consolidação!CD35+Consolidação!CG35+Consolidação!CJ35+Consolidação!CM35+Consolidação!CP35+Consolidação!CS35+Consolidação!CV35+Consolidação!CY35,Consolidação!$AL$4,IF(BT32+CA32+CH32+CO32+CV32+DC32+DJ32+DQ32+DX32+EE32+EL32+ES32+EZ32+FG32&lt;=Consolidação!BU35+Consolidação!BX35+Consolidação!CA35+Consolidação!CD35+Consolidação!CG35+Consolidação!CJ35+Consolidação!CM35+Consolidação!CP35+Consolidação!CS35+Consolidação!CV35+Consolidação!CY35+Consolidação!DB35,Consolidação!$AO$4,IF(BT32+CA32+CH32+CO32+CV32+DC32+DJ32+DQ32+DX32+EE32+EL32+ES32+EZ32+FG32&lt;=Consolidação!BU35+Consolidação!BX35+Consolidação!CA35+Consolidação!CD35+Consolidação!CG35+Consolidação!CJ35+Consolidação!CM35+Consolidação!CP35+Consolidação!CS35+Consolidação!CV35+Consolidação!CY35+Consolidação!DB35+Consolidação!DE35,Consolidação!$AR$4,IF(BT32+CA32+CH32+CO32+CV32+DC32+DJ32+DQ32+DX32+EE32+EL32+ES32+EZ32+FG32&lt;=Consolidação!BU35+Consolidação!BX35+Consolidação!CA35+Consolidação!CD35+Consolidação!CG35+Consolidação!CJ35+Consolidação!CM35+Consolidação!CP35+Consolidação!CS35+Consolidação!CV35+Consolidação!CY35+Consolidação!DB35+Consolidação!DE35+Consolidação!DH35,Consolidação!$AU$4,IF(AND((Consolidação!BU35+Consolidação!BX35+Consolidação!CA35+Consolidação!CD35+Consolidação!CG35+Consolidação!CJ35+Consolidação!CM35+Consolidação!CP35+Consolidação!CS35+Consolidação!CV35+Consolidação!CY35+Consolidação!DB35+Consolidação!DE35+Consolidação!DH35)&gt;0,BT32+CA32+CH32+CO32+CV32+DC32+DJ32+DQ32+DX32+EE32+EL32+ES32+EZ32&lt;Consolidação!BU35+Consolidação!BX35+Consolidação!CA35+Consolidação!CD35+Consolidação!CG35+Consolidação!CJ35+Consolidação!CM35+Consolidação!CP35+Consolidação!CS35+Consolidação!CV35+Consolidação!CY35+Consolidação!DB35+Consolidação!DE35+Consolidação!DH35,BT32+CA32+CH32+CO32+CV32+DC32+DJ32+DQ32+DX32+EE32+EL32+ES32+EZ32+FG32&gt;Consolidação!BU35+Consolidação!BX35+Consolidação!CA35+Consolidação!CD35+Consolidação!CG35+Consolidação!CJ35+Consolidação!CM35+Consolidação!CP35+Consolidação!CS35+Consolidação!CV35+Consolidação!CY35+Consolidação!DB35+Consolidação!DE35+Consolidação!DH35),"CONSUMO PARCIAL","SEM PREVISÃO"))))))))))))))))</f>
        <v/>
      </c>
      <c r="FK32" s="540" t="str">
        <f t="shared" si="60"/>
        <v/>
      </c>
      <c r="FL32" s="569"/>
      <c r="FM32" s="550"/>
      <c r="FN32" s="550"/>
      <c r="FO32" s="550"/>
      <c r="FP32" s="550"/>
      <c r="FQ32" s="576"/>
      <c r="FR32" s="569"/>
      <c r="FS32" s="550"/>
      <c r="FT32" s="550"/>
      <c r="FU32" s="550"/>
      <c r="FV32" s="550"/>
      <c r="FW32" s="550"/>
      <c r="FX32" s="545" t="str">
        <f>IF((Consolidação!C35+Consolidação!E35)=(F32+M32+T32+AA32+AH32+AO32+AV32+BC32+BJ32+BQ32+BX32+CE32+CL32+CS32),"ATUALIZADO","DESATUALIZADO")</f>
        <v>DESATUALIZADO</v>
      </c>
    </row>
    <row r="33" spans="1:180" x14ac:dyDescent="0.3">
      <c r="A33" s="313">
        <v>2309</v>
      </c>
      <c r="B33" s="634"/>
      <c r="C33" s="324" t="s">
        <v>1</v>
      </c>
      <c r="D33" s="321"/>
      <c r="E33" s="270">
        <v>19421</v>
      </c>
      <c r="F33" s="314">
        <v>24.9</v>
      </c>
      <c r="G33" s="315"/>
      <c r="H33" s="316">
        <v>45462</v>
      </c>
      <c r="I33" s="317">
        <f>IF(F33=0,"",IF(F33&lt;=Consolidação!H36,Consolidação!H$4,IF(F33&lt;=Consolidação!H36+Consolidação!K36,Consolidação!K$4,IF(F33&lt;=Consolidação!H36+Consolidação!K36+Consolidação!N36,Consolidação!N$4,IF(F33&lt;=Consolidação!H36+Consolidação!K36+Consolidação!N36+Consolidação!Q36,Consolidação!Q$4,IF(F33&lt;=Consolidação!H36+Consolidação!K36+Consolidação!N36+Consolidação!Q36+Consolidação!T36,Consolidação!T$4,IF(F33&lt;=Consolidação!H36+Consolidação!K36+Consolidação!N36+Consolidação!Q36+Consolidação!T36+Consolidação!W36,Consolidação!W$4,IF(F33&lt;=Consolidação!H36+Consolidação!K36+Consolidação!N36+Consolidação!Q36+Consolidação!T36+Consolidação!W36+Consolidação!Z36,Consolidação!Z$4,IF(F33&lt;=Consolidação!H36+Consolidação!K36+Consolidação!N36+Consolidação!Q36+Consolidação!T36+Consolidação!W36+Consolidação!Z36+Consolidação!AC36,Consolidação!AC$4,IF(F33&lt;=Consolidação!H36+Consolidação!K36+Consolidação!N36+Consolidação!Q36+Consolidação!T36+Consolidação!W36+Consolidação!Z36+Consolidação!AC36+Consolidação!AF36,Consolidação!AF$4,IF(F33&lt;=Consolidação!H36+Consolidação!K36+Consolidação!N36+Consolidação!Q36+Consolidação!T36+Consolidação!W36+Consolidação!Z36+Consolidação!AC36+Consolidação!AF36+Consolidação!AI36,Consolidação!AI$4,IF(F33&lt;=Consolidação!H36+Consolidação!K36+Consolidação!N36+Consolidação!Q36+Consolidação!T36+Consolidação!W36+Consolidação!Z36+Consolidação!AC36+Consolidação!AF36+Consolidação!AI36+Consolidação!AL36,Consolidação!AL$4,IF(F33&lt;=Consolidação!H36+Consolidação!K36+Consolidação!N36+Consolidação!Q36+Consolidação!T36+Consolidação!W36+Consolidação!Z36+Consolidação!AC36+Consolidação!AF36+Consolidação!AI36+Consolidação!AL36+Consolidação!AO36,Consolidação!AO$4,IF(F33&lt;=Consolidação!H36+Consolidação!K36+Consolidação!N36+Consolidação!Q36+Consolidação!T36+Consolidação!W36+Consolidação!Z36+Consolidação!AC36+Consolidação!AF36+Consolidação!AI36+Consolidação!AL36+Consolidação!AO36+Consolidação!AR36,Consolidação!AR$4,IF(F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>45383</v>
      </c>
      <c r="J33" s="318" t="str">
        <f t="shared" si="25"/>
        <v>û</v>
      </c>
      <c r="K33" s="312"/>
      <c r="L33" s="270">
        <v>19350</v>
      </c>
      <c r="M33" s="314">
        <v>3.6150000000000002</v>
      </c>
      <c r="N33" s="315"/>
      <c r="O33" s="316">
        <v>45836</v>
      </c>
      <c r="P33" s="317">
        <f>IF(M33=0,"",IF(F33+M33&lt;=Consolidação!H36,Consolidação!$H$4,IF(F33+M33&lt;=Consolidação!H36+Consolidação!K36,Consolidação!$K$4,IF(F33+M33&lt;=Consolidação!H36+Consolidação!K36+Consolidação!N36,Consolidação!$N$4,IF(F33+M33&lt;=Consolidação!H36+Consolidação!K36+Consolidação!N36+Consolidação!Q36,Consolidação!$Q$4,IF(F33+M33&lt;=Consolidação!H36+Consolidação!K36+Consolidação!N36+Consolidação!Q36+Consolidação!T36,Consolidação!$T$4,IF(F33+M33&lt;=Consolidação!H36+Consolidação!K36+Consolidação!N36+Consolidação!Q36+Consolidação!T36+Consolidação!W36,Consolidação!$W$4,IF(F33+M33&lt;=Consolidação!H36+Consolidação!K36+Consolidação!N36+Consolidação!Q36+Consolidação!T36+Consolidação!W36+Consolidação!Z36,Consolidação!$Z$4,IF(F33+M33&lt;=Consolidação!H36+Consolidação!K36+Consolidação!N36+Consolidação!Q36+Consolidação!T36+Consolidação!W36+Consolidação!Z36+Consolidação!AC36,Consolidação!$AC$4,IF(F33+M33&lt;=Consolidação!H36+Consolidação!K36+Consolidação!N36+Consolidação!Q36+Consolidação!T36+Consolidação!W36+Consolidação!Z36+Consolidação!AC36+Consolidação!AF36,Consolidação!$AF$4,IF(F33+M33&lt;=Consolidação!H36+Consolidação!K36+Consolidação!N36+Consolidação!Q36+Consolidação!T36+Consolidação!W36+Consolidação!Z36+Consolidação!AC36+Consolidação!AF36+Consolidação!AI36,Consolidação!$AI$4,IF(F33+M33&lt;=Consolidação!H36+Consolidação!K36+Consolidação!N36+Consolidação!Q36+Consolidação!T36+Consolidação!W36+Consolidação!Z36+Consolidação!AC36+Consolidação!AF36+Consolidação!AI36+Consolidação!AL36,Consolidação!$AL$4,IF(F33+M33&lt;=Consolidação!H36+Consolidação!K36+Consolidação!N36+Consolidação!Q36+Consolidação!T36+Consolidação!W36+Consolidação!Z36+Consolidação!AC36+Consolidação!AF36+Consolidação!AI36+Consolidação!AL36+Consolidação!AO36,Consolidação!$AO$4,IF(F33+M33&lt;=Consolidação!H36+Consolidação!K36+Consolidação!N36+Consolidação!Q36+Consolidação!T36+Consolidação!W36+Consolidação!Z36+Consolidação!AC36+Consolidação!AF36+Consolidação!AI36+Consolidação!AL36+Consolidação!AO36+Consolidação!AR36,Consolidação!$AR$4,IF(F33+M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>45413</v>
      </c>
      <c r="Q33" s="318" t="str">
        <f t="shared" si="26"/>
        <v>ü</v>
      </c>
      <c r="R33" s="312"/>
      <c r="S33" s="270">
        <v>19470</v>
      </c>
      <c r="T33" s="314">
        <v>100</v>
      </c>
      <c r="U33" s="315"/>
      <c r="V33" s="316">
        <v>45462</v>
      </c>
      <c r="W33" s="317">
        <f>IF(T33=0,"",IF(F33+M33+T33&lt;=Consolidação!H36,Consolidação!$H$4,IF(F33+M33+T33&lt;=Consolidação!H36+Consolidação!K36,Consolidação!$K$4,IF(F33+M33+T33&lt;=Consolidação!H36+Consolidação!K36+Consolidação!N36,Consolidação!$N$4,IF(F33+M33+T33&lt;=Consolidação!H36+Consolidação!K36+Consolidação!N36+Consolidação!Q36,Consolidação!$Q$4,IF(F33+M33+T33&lt;=Consolidação!H36+Consolidação!K36+Consolidação!N36+Consolidação!Q36+Consolidação!T36,Consolidação!$T$4,IF(F33+M33+T33&lt;=Consolidação!H36+Consolidação!K36+Consolidação!N36+Consolidação!Q36+Consolidação!T36+Consolidação!W36,Consolidação!$W$4,IF(F33+M33+T33&lt;=Consolidação!H36+Consolidação!K36+Consolidação!N36+Consolidação!Q36+Consolidação!T36+Consolidação!W36+Consolidação!Z36,Consolidação!$Z$4,IF(F33+M33+T33&lt;=Consolidação!H36+Consolidação!K36+Consolidação!N36+Consolidação!Q36+Consolidação!T36+Consolidação!W36+Consolidação!Z36+Consolidação!AC36,Consolidação!$AC$4,IF(F33+M33+T33&lt;=Consolidação!H36+Consolidação!K36+Consolidação!N36+Consolidação!Q36+Consolidação!T36+Consolidação!W36+Consolidação!Z36+Consolidação!AC36+Consolidação!AF36,Consolidação!$AF$4,IF(F33+M33+T33&lt;=Consolidação!H36+Consolidação!K36+Consolidação!N36+Consolidação!Q36+Consolidação!T36+Consolidação!W36+Consolidação!Z36+Consolidação!AC36+Consolidação!AF36+Consolidação!AI36,Consolidação!$AI$4,IF(F33+M33+T33&lt;=Consolidação!H36+Consolidação!K36+Consolidação!N36+Consolidação!Q36+Consolidação!T36+Consolidação!W36+Consolidação!Z36+Consolidação!AC36+Consolidação!AF36+Consolidação!AI36+Consolidação!AL36,Consolidação!$AL$4,IF(F33+M33+T33&lt;=Consolidação!H36+Consolidação!K36+Consolidação!N36+Consolidação!Q36+Consolidação!T36+Consolidação!W36+Consolidação!Z36+Consolidação!AC36+Consolidação!AF36+Consolidação!AI36+Consolidação!AL36+Consolidação!AO36,Consolidação!$AO$4,IF(F33+M33+T33&lt;=Consolidação!H36+Consolidação!K36+Consolidação!N36+Consolidação!Q36+Consolidação!T36+Consolidação!W36+Consolidação!Z36+Consolidação!AC36+Consolidação!AF36+Consolidação!AI36+Consolidação!AL36+Consolidação!AO36+Consolidação!AR36,Consolidação!$AR$4,IF(F33+M33+T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+M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+T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>45413</v>
      </c>
      <c r="X33" s="318" t="str">
        <f t="shared" si="27"/>
        <v>û</v>
      </c>
      <c r="Y33" s="312"/>
      <c r="Z33" s="270"/>
      <c r="AA33" s="314"/>
      <c r="AB33" s="315"/>
      <c r="AC33" s="316"/>
      <c r="AD33" s="317" t="str">
        <f>IF(AA33=0,"",IF(F33+M33+T33+AA33&lt;=Consolidação!H36,Consolidação!$H$4,IF(F33+M33+T33+AA33&lt;=Consolidação!H36+Consolidação!K36,Consolidação!$K$4,IF(F33+M33+T33+AA33&lt;=Consolidação!H36+Consolidação!K36+Consolidação!N36,Consolidação!$N$4,IF(F33+M33+T33+AA33&lt;=Consolidação!H36+Consolidação!K36+Consolidação!N36+Consolidação!Q36,Consolidação!$Q$4,IF(F33+M33+T33+AA33&lt;=Consolidação!H36+Consolidação!K36+Consolidação!N36+Consolidação!Q36+Consolidação!T36,Consolidação!$T$4,IF(F33+M33+T33+AA33&lt;=Consolidação!H36+Consolidação!K36+Consolidação!N36+Consolidação!Q36+Consolidação!T36+Consolidação!W36,Consolidação!$W$4,IF(F33+M33+T33+AA33&lt;=Consolidação!H36+Consolidação!K36+Consolidação!N36+Consolidação!Q36+Consolidação!T36+Consolidação!W36+Consolidação!Z36,Consolidação!$Z$4,IF(F33+M33+T33+AA33&lt;=Consolidação!H36+Consolidação!K36+Consolidação!N36+Consolidação!Q36+Consolidação!T36+Consolidação!W36+Consolidação!Z36+Consolidação!AC36,Consolidação!$AC$4,IF(F33+M33+T33+AA33&lt;=Consolidação!H36+Consolidação!K36+Consolidação!N36+Consolidação!Q36+Consolidação!T36+Consolidação!W36+Consolidação!Z36+Consolidação!AC36+Consolidação!AF36,Consolidação!$AF$4,IF(F33+M33+T33+AA33&lt;=Consolidação!H36+Consolidação!K36+Consolidação!N36+Consolidação!Q36+Consolidação!T36+Consolidação!W36+Consolidação!Z36+Consolidação!AC36+Consolidação!AF36+Consolidação!AI36,Consolidação!$AI$4,IF(F33+M33+T33+AA33&lt;=Consolidação!H36+Consolidação!K36+Consolidação!N36+Consolidação!Q36+Consolidação!T36+Consolidação!W36+Consolidação!Z36+Consolidação!AC36+Consolidação!AF36+Consolidação!AI36+Consolidação!AL36,Consolidação!$AL$4,IF(F33+M33+T33+AA33&lt;=Consolidação!H36+Consolidação!K36+Consolidação!N36+Consolidação!Q36+Consolidação!T36+Consolidação!W36+Consolidação!Z36+Consolidação!AC36+Consolidação!AF36+Consolidação!AI36+Consolidação!AL36+Consolidação!AO36,Consolidação!$AO$4,IF(F33+M33+T33+AA33&lt;=Consolidação!H36+Consolidação!K36+Consolidação!N36+Consolidação!Q36+Consolidação!T36+Consolidação!W36+Consolidação!Z36+Consolidação!AC36+Consolidação!AF36+Consolidação!AI36+Consolidação!AL36+Consolidação!AO36+Consolidação!AR36,Consolidação!AR33,IF(F33+M33+T33+AA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+M33+T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+T33+AA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/>
      </c>
      <c r="AE33" s="318" t="str">
        <f t="shared" si="28"/>
        <v/>
      </c>
      <c r="AF33" s="312"/>
      <c r="AG33" s="270"/>
      <c r="AH33" s="314"/>
      <c r="AI33" s="315"/>
      <c r="AJ33" s="316"/>
      <c r="AK33" s="317" t="str">
        <f>IF(AH33=0,"",IF(F33+M33+T33+AA33+AH33&lt;=Consolidação!H36,Consolidação!$H$4,IF(F33+M33+T33+AA33+AH33&lt;=Consolidação!H36+Consolidação!K36,Consolidação!$K$4,IF(F33+M33+T33+AA33+AH33&lt;=Consolidação!H36+Consolidação!K36+Consolidação!N36,Consolidação!$N$4,IF(F33+M33+T33+AA33+AH33&lt;=Consolidação!H36+Consolidação!K36+Consolidação!N36+Consolidação!Q36,Consolidação!$Q$4,IF(F33+M33+T33+AA33+AH33&lt;=Consolidação!H36+Consolidação!K36+Consolidação!N36+Consolidação!Q36+Consolidação!T36,Consolidação!$T$4,IF(F33+M33+T33+AA33+AH33&lt;=Consolidação!H36+Consolidação!K36+Consolidação!N36+Consolidação!Q36+Consolidação!T36+Consolidação!W36,Consolidação!$W$4,IF(F33+M33+T33+AA33+AH33&lt;=Consolidação!H36+Consolidação!K36+Consolidação!N36+Consolidação!Q36+Consolidação!T36+Consolidação!W36+Consolidação!Z36,Consolidação!$Z$4,IF(F33+M33+T33+AA33+AH33&lt;=Consolidação!H36+Consolidação!K36+Consolidação!N36+Consolidação!Q36+Consolidação!T36+Consolidação!W36+Consolidação!Z36+Consolidação!AC36,Consolidação!$AC$4,IF(F33+M33+T33+AA33+AH33&lt;=Consolidação!H36+Consolidação!K36+Consolidação!N36+Consolidação!Q36+Consolidação!T36+Consolidação!W36+Consolidação!Z36+Consolidação!AC36+Consolidação!AF36,Consolidação!$AF$4,IF(F33+M33+T33+AA33+AH33&lt;=Consolidação!H36+Consolidação!K36+Consolidação!N36+Consolidação!Q36+Consolidação!T36+Consolidação!W36+Consolidação!Z36+Consolidação!AC36+Consolidação!AF36+Consolidação!AI36,Consolidação!$AI$4,IF(F33+M33+T33+AA33+AH33&lt;=Consolidação!H36+Consolidação!K36+Consolidação!N36+Consolidação!Q36+Consolidação!T36+Consolidação!W36+Consolidação!Z36+Consolidação!AC36+Consolidação!AF36+Consolidação!AI36+Consolidação!AL36,Consolidação!$AL$4,IF(F33+M33+T33+AA33+AH33&lt;=Consolidação!H36+Consolidação!K36+Consolidação!N36+Consolidação!Q36+Consolidação!T36+Consolidação!W36+Consolidação!Z36+Consolidação!AC36+Consolidação!AF36+Consolidação!AI36+Consolidação!AL36+Consolidação!AO36,Consolidação!$AO$4,IF(F33+M33+T33+AA33+AH33&lt;=Consolidação!H36+Consolidação!K36+Consolidação!N36+Consolidação!Q36+Consolidação!T36+Consolidação!W36+Consolidação!Z36+Consolidação!AC36+Consolidação!AF36+Consolidação!AI36+Consolidação!AL36+Consolidação!AO36+Consolidação!AR36,Consolidação!$AR$4,IF(F33+M33+T33+AA33+AH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+M33+T33+AA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+T33+AA33+AH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/>
      </c>
      <c r="AL33" s="318" t="str">
        <f t="shared" si="29"/>
        <v/>
      </c>
      <c r="AM33" s="312"/>
      <c r="AN33" s="270"/>
      <c r="AO33" s="314"/>
      <c r="AP33" s="315"/>
      <c r="AQ33" s="316"/>
      <c r="AR33" s="317" t="str">
        <f>IF(AO33=0,"",IF(F33+M33+T33+AA33+AH33+AO33&lt;=Consolidação!H36,Consolidação!$H$4,IF(F33+M33+T33+AA33+AH33+AO33&lt;=Consolidação!H36+Consolidação!K36,Consolidação!$K$4,IF(F33+M33+T33+AA33+AH33+AO33&lt;=Consolidação!H36+Consolidação!K36+Consolidação!N36,Consolidação!$N$4,IF(F33+M33+T33+AA33+AH33+AO33&lt;=Consolidação!H36+Consolidação!K36+Consolidação!N36+Consolidação!Q36,Consolidação!$Q$4,IF(F33+M33+T33+AA33+AH33+AO33&lt;=Consolidação!H36+Consolidação!K36+Consolidação!N36+Consolidação!Q36+Consolidação!T36,Consolidação!$T$4,IF(F33+M33+T33+AA33+AH33+AO33&lt;=Consolidação!H36+Consolidação!K36+Consolidação!N36+Consolidação!Q36+Consolidação!T36+Consolidação!W36,Consolidação!$W$4,IF(F33+M33+T33+AA33+AH33+AO33&lt;=Consolidação!H36+Consolidação!K36+Consolidação!N36+Consolidação!Q36+Consolidação!T36+Consolidação!W36+Consolidação!Z36,Consolidação!$Z$4,IF(F33+M33+T33+AA33+AH33+AO33&lt;=Consolidação!H36+Consolidação!K36+Consolidação!N36+Consolidação!Q36+Consolidação!T36+Consolidação!W36+Consolidação!Z36+Consolidação!AC36,Consolidação!$AC$4,IF(F33+M33+T33+AA33+AH33+AO33&lt;=Consolidação!H36+Consolidação!K36+Consolidação!N36+Consolidação!Q36+Consolidação!T36+Consolidação!W36+Consolidação!Z36+Consolidação!AC36+Consolidação!AF36,Consolidação!$AF$4,IF(F33+M33+T33+AA33+AH33+AO33&lt;=Consolidação!H36+Consolidação!K36+Consolidação!N36+Consolidação!Q36+Consolidação!T36+Consolidação!W36+Consolidação!Z36+Consolidação!AC36+Consolidação!AF36+Consolidação!AI36,Consolidação!$AI$4,IF(F33+M33+T33+AA33+AH33+AO33&lt;=Consolidação!H36+Consolidação!K36+Consolidação!N36+Consolidação!Q36+Consolidação!T36+Consolidação!W36+Consolidação!Z36+Consolidação!AC36+Consolidação!AF36+Consolidação!AI36+Consolidação!AL36,Consolidação!$AL$4,IF(F33+M33+T33+AA33+AH33+AO33&lt;=Consolidação!H36+Consolidação!K36+Consolidação!N36+Consolidação!Q36+Consolidação!T36+Consolidação!W36+Consolidação!Z36+Consolidação!AC36+Consolidação!AF36+Consolidação!AI36+Consolidação!AL36+Consolidação!AO36,Consolidação!$AO$4,IF(F33+M33+T33+AA33+AH33+AO33&lt;=Consolidação!H36+Consolidação!K36+Consolidação!N36+Consolidação!Q36+Consolidação!T36+Consolidação!W36+Consolidação!Z36+Consolidação!AC36+Consolidação!AF36+Consolidação!AI36+Consolidação!AL36+Consolidação!AO36+Consolidação!AR36,Consolidação!$AR$4,IF(F33+M33+T33+AA33+AH33+AO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+M33+T33+AA33+AH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+T33+AA33+AH33+AO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/>
      </c>
      <c r="AS33" s="318" t="str">
        <f t="shared" si="30"/>
        <v/>
      </c>
      <c r="AT33" s="312"/>
      <c r="AU33" s="270"/>
      <c r="AV33" s="314"/>
      <c r="AW33" s="315"/>
      <c r="AX33" s="332"/>
      <c r="AY33" s="317" t="str">
        <f>IF(AV33=0,"",IF(F33+M33+T33+AA33+AH33+AO33+AV33&lt;=Consolidação!H36,Consolidação!$H$4,IF(F33+M33+T33+AA33+AH33+AO33+AV33&lt;=Consolidação!H36+Consolidação!K36,Consolidação!$K$4,IF(F33+M33+T33+AA33+AH33+AO33+AV33&lt;=Consolidação!H36+Consolidação!K36+Consolidação!N36,Consolidação!$N$4,IF(F33+M33+T33+AA33+AH33+AO33+AV33&lt;=Consolidação!H36+Consolidação!K36+Consolidação!N36+Consolidação!Q36,Consolidação!$Q$4,IF(F33+M33+T33+AA33+AH33+AO33+AV33&lt;=Consolidação!H36+Consolidação!K36+Consolidação!N36+Consolidação!Q36+Consolidação!T36,Consolidação!$T$4,IF(F33+M33+T33+AA33+AH33+AO33+AV33&lt;=Consolidação!H36+Consolidação!K36+Consolidação!N36+Consolidação!Q36+Consolidação!T36+Consolidação!W36,Consolidação!$W$4,IF(F33+M33+T33+AA33+AH33+AO33+AV33&lt;=Consolidação!H36+Consolidação!K36+Consolidação!N36+Consolidação!Q36+Consolidação!T36+Consolidação!W36+Consolidação!Z36,Consolidação!$Z$4,IF(F33+M33+T33+AA33+AH33+AO33+AV33&lt;=Consolidação!H36+Consolidação!K36+Consolidação!N36+Consolidação!Q36+Consolidação!T36+Consolidação!W36+Consolidação!Z36+Consolidação!AC36,Consolidação!$AC$4,IF(F33+M33+T33+AA33+AH33+AO33+AV33&lt;=Consolidação!H36+Consolidação!K36+Consolidação!N36+Consolidação!Q36+Consolidação!T36+Consolidação!W36+Consolidação!Z36+Consolidação!AC36+Consolidação!AF36,Consolidação!$AF$4,IF(F33+M33+T33+AA33+AH33+AO33+AV33&lt;=Consolidação!H36+Consolidação!K36+Consolidação!N36+Consolidação!Q36+Consolidação!T36+Consolidação!W36+Consolidação!Z36+Consolidação!AC36+Consolidação!AF36+Consolidação!AI36,Consolidação!$AI$4,IF(F33+M33+T33+AA33+AH33+AO33+AV33&lt;=Consolidação!H36+Consolidação!K36+Consolidação!N36+Consolidação!Q36+Consolidação!T36+Consolidação!W36+Consolidação!Z36+Consolidação!AC36+Consolidação!AF36+Consolidação!AI36+Consolidação!AL36,Consolidação!$AL$4,IF(F33+M33+T33+AA33+AH33+AO33+AV33&lt;=Consolidação!H36+Consolidação!K36+Consolidação!N36+Consolidação!Q36+Consolidação!T36+Consolidação!W36+Consolidação!Z36+Consolidação!AC36+Consolidação!AF36+Consolidação!AI36+Consolidação!AL36+Consolidação!AO36,Consolidação!$AO$4,IF(F33+M33+T33+AA33+AH33+AO33+AV33&lt;=Consolidação!H36+Consolidação!K36+Consolidação!N36+Consolidação!Q36+Consolidação!T36+Consolidação!W36+Consolidação!Z36+Consolidação!AC36+Consolidação!AF36+Consolidação!AI36+Consolidação!AL36+Consolidação!AO36+Consolidação!AR36,Consolidação!$AR$4,IF(F33+M33+T33+AA33+AH33+AO33+AV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+M33+T33+AA33+AH33+AO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+T33+AA33+AH33+AO33+AV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/>
      </c>
      <c r="AZ33" s="318" t="str">
        <f t="shared" si="31"/>
        <v/>
      </c>
      <c r="BA33" s="312"/>
      <c r="BB33" s="270"/>
      <c r="BC33" s="314"/>
      <c r="BD33" s="315"/>
      <c r="BE33" s="332"/>
      <c r="BF33" s="317" t="str">
        <f>IF(BC33=0,"",IF(F33+M33+T33+AA33+AH33+AO33+AV33+BC33&lt;=Consolidação!H36,Consolidação!$H$4,IF(F33+M33+T33+AA33+AH33+AO33+AV33+BC33&lt;=Consolidação!H36+Consolidação!K36,Consolidação!$K$4,IF(F33+M33+T33+AA33+AH33+AO33+AV33+BC33&lt;=Consolidação!H36+Consolidação!K36+Consolidação!N36,Consolidação!$N$4,IF(F33+M33+T33+AA33+AH33+AO33+AV33+BC33&lt;=Consolidação!H36+Consolidação!K36+Consolidação!N36+Consolidação!Q36,Consolidação!$Q$4,IF(F33+M33+T33+AA33+AH33+AO33+AV33+BC33&lt;=Consolidação!H36+Consolidação!K36+Consolidação!N36+Consolidação!Q36+Consolidação!T36,Consolidação!$T$4,IF(F33+M33+T33+AA33+AH33+AO33+AV33+BC33&lt;=Consolidação!H36+Consolidação!K36+Consolidação!N36+Consolidação!Q36+Consolidação!T36+Consolidação!W36,Consolidação!$W$4,IF(F33+M33+T33+AA33+AH33+AO33+AV33+BC33&lt;=Consolidação!H36+Consolidação!K36+Consolidação!N36+Consolidação!Q36+Consolidação!T36+Consolidação!W36+Consolidação!Z36,Consolidação!$Z$4,IF(F33+M33+T33+AA33+AH33+AO33+AV33+BC33&lt;=Consolidação!H36+Consolidação!K36+Consolidação!N36+Consolidação!Q36+Consolidação!T36+Consolidação!W36+Consolidação!Z36+Consolidação!AC36,Consolidação!$AC$4,IF(F33+M33+T33+AA33+AH33+AO33+AV33+BC33&lt;=Consolidação!H36+Consolidação!K36+Consolidação!N36+Consolidação!Q36+Consolidação!T36+Consolidação!W36+Consolidação!Z36+Consolidação!AC36+Consolidação!AF36,Consolidação!$AF$4,IF(F33+M33+T33+AA33+AH33+AO33+AV33+BC33&lt;=Consolidação!H36+Consolidação!K36+Consolidação!N36+Consolidação!Q36+Consolidação!T36+Consolidação!W36+Consolidação!Z36+Consolidação!AC36+Consolidação!AF36+Consolidação!AI36,Consolidação!$AI$4,IF(F33+M33+T33+AA33+AH33+AO33+AV33+BC33&lt;=Consolidação!H36+Consolidação!K36+Consolidação!N36+Consolidação!Q36+Consolidação!T36+Consolidação!W36+Consolidação!Z36+Consolidação!AC36+Consolidação!AF36+Consolidação!AI36+Consolidação!AL36,Consolidação!$AL$4,IF(F33+M33+T33+AA33+AH33+AO33+AV33+BC33&lt;=Consolidação!H36+Consolidação!K36+Consolidação!N36+Consolidação!Q36+Consolidação!T36+Consolidação!W36+Consolidação!Z36+Consolidação!AC36+Consolidação!AF36+Consolidação!AI36+Consolidação!AL36+Consolidação!AO36,Consolidação!$AO$4,IF(F33+M33+T33+AA33+AH33+AO33+AV33+BC33&lt;=Consolidação!H36+Consolidação!K36+Consolidação!N36+Consolidação!Q36+Consolidação!T36+Consolidação!W36+Consolidação!Z36+Consolidação!AC36+Consolidação!AF36+Consolidação!AI36+Consolidação!AL36+Consolidação!AO36+Consolidação!AR36,Consolidação!$AR$4,IF(F33+M33+T33+AA33+AH33+AO33+AV33+BC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+M33+T33+AA33+AH33+AO33+AV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+T33+AA33+AH33+AO33+AV33+BC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/>
      </c>
      <c r="BG33" s="318" t="str">
        <f t="shared" si="32"/>
        <v/>
      </c>
      <c r="BH33" s="312"/>
      <c r="BI33" s="270"/>
      <c r="BJ33" s="314"/>
      <c r="BK33" s="315"/>
      <c r="BL33" s="332"/>
      <c r="BM33" s="317" t="str">
        <f>IF(BJ33=0,"",IF(F33+M33+T33+AA33+AH33+AO33+AV33+BC33+BJ33&lt;=Consolidação!H36,Consolidação!$H$4,IF(F33+M33+T33+AA33+AH33+AO33+AV33+BC33+BJ33&lt;=Consolidação!H36+Consolidação!K36,Consolidação!$K$4,IF(F33+M33+T33+AA33+AH33+AO33+AV33+BC33+BJ33&lt;=Consolidação!H36+Consolidação!K36+Consolidação!N36,Consolidação!$N$4,IF(F33+M33+T33+AA33+AH33+AO33+AV33+BC33+BJ33&lt;=Consolidação!H36+Consolidação!K36+Consolidação!N36+Consolidação!Q36,Consolidação!$Q$4,IF(F33+M33+T33+AA33+AH33+AO33+AV33+BC33+BJ33&lt;=Consolidação!H36+Consolidação!K36+Consolidação!N36+Consolidação!Q36+Consolidação!T36,Consolidação!$T$4,IF(F33+M33+T33+AA33+AH33+AO33+AV33+BC33+BJ33&lt;=Consolidação!H36+Consolidação!K36+Consolidação!N36+Consolidação!Q36+Consolidação!T36+Consolidação!W36,Consolidação!$W$4,IF(F33+M33+T33+AA33+AH33+AO33+AV33+BC33+BJ33&lt;=Consolidação!H36+Consolidação!K36+Consolidação!N36+Consolidação!Q36+Consolidação!T36+Consolidação!W36+Consolidação!Z36,Consolidação!$Z$4,IF(F33+M33+T33+AA33+AH33+AO33+AV33+BC33+BJ33&lt;=Consolidação!H36+Consolidação!K36+Consolidação!N36+Consolidação!Q36+Consolidação!T36+Consolidação!W36+Consolidação!Z36+Consolidação!AC36,Consolidação!$AC$4,IF(F33+M33+T33+AA33+AH33+AO33+AV33+BC33+BJ33&lt;=Consolidação!H36+Consolidação!K36+Consolidação!N36+Consolidação!Q36+Consolidação!T36+Consolidação!W36+Consolidação!Z36+Consolidação!AC36+Consolidação!AF36,Consolidação!$AF$4,IF(F33+M33+T33+AA33+AH33+AO33+AV33+BC33+BJ33&lt;=Consolidação!H36+Consolidação!K36+Consolidação!N36+Consolidação!Q36+Consolidação!T36+Consolidação!W36+Consolidação!Z36+Consolidação!AC36+Consolidação!AF36+Consolidação!AI36,Consolidação!$AI$4,IF(F33+M33+T33+AA33+AH33+AO33+AV33+BC33+BJ33&lt;=Consolidação!H36+Consolidação!K36+Consolidação!N36+Consolidação!Q36+Consolidação!T36+Consolidação!W36+Consolidação!Z36+Consolidação!AC36+Consolidação!AF36+Consolidação!AI36+Consolidação!AL36,Consolidação!$AL$4,IF(F33+M33+T33+AA33+AH33+AO33+AV33+BC33+BJ33&lt;=Consolidação!H36+Consolidação!K36+Consolidação!N36+Consolidação!Q36+Consolidação!T36+Consolidação!W36+Consolidação!Z36+Consolidação!AC36+Consolidação!AF36+Consolidação!AI36+Consolidação!AL36+Consolidação!AO36,Consolidação!$AO$4,IF(F33+M33+T33+AA33+AH33+AO33+AV33+BC33+BJ33&lt;=Consolidação!H36+Consolidação!K36+Consolidação!N36+Consolidação!Q36+Consolidação!T36+Consolidação!W36+Consolidação!Z36+Consolidação!AC36+Consolidação!AF36+Consolidação!AI36+Consolidação!AL36+Consolidação!AO36+Consolidação!AR36,Consolidação!$AR$4,IF(F33+M33+T33+AA33+AH33+AO33+AV33+BC33+BJ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+M33+T33+AA33+AH33+AO33+AV33+BC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+T33+AA33+AH33+AO33+AV33+BC33+BJ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/>
      </c>
      <c r="BN33" s="318" t="str">
        <f t="shared" si="33"/>
        <v/>
      </c>
      <c r="BO33" s="312"/>
      <c r="BP33" s="270"/>
      <c r="BQ33" s="314"/>
      <c r="BR33" s="315"/>
      <c r="BS33" s="332"/>
      <c r="BT33" s="317" t="str">
        <f>IF(BQ33=0,"",IF(F33+M33+T33+AA33+AH33+AO33+AV33+BC33+BJ33+BQ33&lt;=Consolidação!H36,Consolidação!$H$4,IF(F33+M33+T33+AA33+AH33+AO33+AV33+BC33+BJ33+BQ33&lt;=Consolidação!H36+Consolidação!K36,Consolidação!$K$4,IF(F33+M33+T33+AA33+AH33+AO33+AV33+BC33+BJ33+BQ33&lt;=Consolidação!H36+Consolidação!K36+Consolidação!N36,Consolidação!$N$4,IF(F33+M33+T33+AA33+AH33+AO33+AV33+BC33+BJ33+BQ33&lt;=Consolidação!H36+Consolidação!K36+Consolidação!N36+Consolidação!Q36,Consolidação!$Q$4,IF(F33+M33+T33+AA33+AH33+AO33+AV33+BC33+BJ33+BQ33&lt;=Consolidação!H36+Consolidação!K36+Consolidação!N36+Consolidação!Q36+Consolidação!T36,Consolidação!$T$4,IF(F33+M33+T33+AA33+AH33+AO33+AV33+BC33+BJ33+BQ33&lt;=Consolidação!H36+Consolidação!K36+Consolidação!N36+Consolidação!Q36+Consolidação!T36+Consolidação!W36,Consolidação!$W$4,IF(F33+M33+T33+AA33+AH33+AO33+AV33+BC33+BJ33+BQ33&lt;=Consolidação!H36+Consolidação!K36+Consolidação!N36+Consolidação!Q36+Consolidação!T36+Consolidação!W36+Consolidação!Z36,Consolidação!$Z$4,IF(F33+M33+T33+AA33+AH33+AO33+AV33+BC33+BJ33+BQ33&lt;=Consolidação!H36+Consolidação!K36+Consolidação!N36+Consolidação!Q36+Consolidação!T36+Consolidação!W36+Consolidação!Z36+Consolidação!AC36,Consolidação!$AC$4,IF(F33+M33+T33+AA33+AH33+AO33+AV33+BC33+BJ33+BQ33&lt;=Consolidação!H36+Consolidação!K36+Consolidação!N36+Consolidação!Q36+Consolidação!T36+Consolidação!W36+Consolidação!Z36+Consolidação!AC36+Consolidação!AF36,Consolidação!$AF$4,IF(F33+M33+T33+AA33+AH33+AO33+AV33+BC33+BJ33+BQ33&lt;=Consolidação!H36+Consolidação!K36+Consolidação!N36+Consolidação!Q36+Consolidação!T36+Consolidação!W36+Consolidação!Z36+Consolidação!AC36+Consolidação!AF36+Consolidação!AI36,Consolidação!$AI$4,IF(F33+M33+T33+AA33+AH33+AO33+AV33+BC33+BJ33+BQ33&lt;=Consolidação!H36+Consolidação!K36+Consolidação!N36+Consolidação!Q36+Consolidação!T36+Consolidação!W36+Consolidação!Z36+Consolidação!AC36+Consolidação!AF36+Consolidação!AI36+Consolidação!AL36,Consolidação!$AL$4,IF(F33+M33+T33+AA33+AH33+AO33+AV33+BC33+BJ33+BQ33&lt;=Consolidação!H36+Consolidação!K36+Consolidação!N36+Consolidação!Q36+Consolidação!T36+Consolidação!W36+Consolidação!Z36+Consolidação!AC36+Consolidação!AF36+Consolidação!AI36+Consolidação!AL36+Consolidação!AO36,Consolidação!$AO$4,IF(F33+M33+T33+AA33+AH33+AO33+AV33+BC33+BJ33+BQ33&lt;=Consolidação!H36+Consolidação!K36+Consolidação!N36+Consolidação!Q36+Consolidação!T36+Consolidação!W36+Consolidação!Z36+Consolidação!AC36+Consolidação!AF36+Consolidação!AI36+Consolidação!AL36+Consolidação!AO36+Consolidação!AR36,Consolidação!$AR$4,IF(F33+M33+T33+AA33+AH33+AO33+AV33+BC33+BJ33+BQ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+M33+T33+AA33+AH33+AO33+AV33+BC33+BJ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+T33+AA33+AH33+AO33+AV33+BC33+BJ33+BQ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/>
      </c>
      <c r="BU33" s="318" t="str">
        <f t="shared" si="34"/>
        <v/>
      </c>
      <c r="BV33" s="312"/>
      <c r="BW33" s="270"/>
      <c r="BX33" s="314"/>
      <c r="BY33" s="315"/>
      <c r="BZ33" s="332"/>
      <c r="CA33" s="317" t="str">
        <f>IF(BX33=0,"",IF(F33+M33+T33+AA33+AH33+AO33+AV33+BC33+BJ33+BQ33+BX33&lt;=Consolidação!H36,Consolidação!$H$4,IF(F33+M33+T33+AA33+AH33+AO33+AV33+BC33+BJ33+BQ33+BX33&lt;=Consolidação!H36+Consolidação!K36,Consolidação!$K$4,IF(F33+M33+T33+AA33+AH33+AO33+AV33+BC33+BJ33+BQ33+BX33&lt;=Consolidação!H36+Consolidação!K36+Consolidação!N36,Consolidação!$N$4,IF(F33+M33+T33+AA33+AH33+AO33+AV33+BC33+BJ33+BQ33+BX33&lt;=Consolidação!H36+Consolidação!K36+Consolidação!N36+Consolidação!Q36,Consolidação!$Q$4,IF(F33+M33+T33+AA33+AH33+AO33+AV33+BC33+BJ33+BQ33+BX33&lt;=Consolidação!H36+Consolidação!K36+Consolidação!N36+Consolidação!Q36+Consolidação!T36,Consolidação!$T$4,IF(F33+M33+T33+AA33+AH33+AO33+AV33+BC33+BJ33+BQ33+BX33&lt;=Consolidação!H36+Consolidação!K36+Consolidação!N36+Consolidação!Q36+Consolidação!T36+Consolidação!W36,Consolidação!$W$4,IF(F33+M33+T33+AA33+AH33+AO33+AV33+BC33+BJ33+BQ33+BX33&lt;=Consolidação!H36+Consolidação!K36+Consolidação!N36+Consolidação!Q36+Consolidação!T36+Consolidação!W36+Consolidação!Z36,Consolidação!$Z$4,IF(F33+M33+T33+AA33+AH33+AO33+AV33+BC33+BJ33+BQ33+BX33&lt;=Consolidação!H36+Consolidação!K36+Consolidação!N36+Consolidação!Q36+Consolidação!T36+Consolidação!W36+Consolidação!Z36+Consolidação!AC36,Consolidação!$AC$4,IF(F33+M33+T33+AA33+AH33+AO33+AV33+BC33+BJ33+BQ33+BX33&lt;=Consolidação!H36+Consolidação!K36+Consolidação!N36+Consolidação!Q36+Consolidação!T36+Consolidação!W36+Consolidação!Z36+Consolidação!AC36+Consolidação!AF36,Consolidação!$AF$4,IF(F33+M33+T33+AA33+AH33+AO33+AV33+BC33+BJ33+BQ33+BX33&lt;=Consolidação!H36+Consolidação!K36+Consolidação!N36+Consolidação!Q36+Consolidação!T36+Consolidação!W36+Consolidação!Z36+Consolidação!AC36+Consolidação!AF36+Consolidação!AI36,Consolidação!$AI$4,IF(F33+M33+T33+AA33+AH33+AO33+AV33+BC33+BJ33+BQ33+BX33&lt;=Consolidação!H36+Consolidação!K36+Consolidação!N36+Consolidação!Q36+Consolidação!T36+Consolidação!W36+Consolidação!Z36+Consolidação!AC36+Consolidação!AF36+Consolidação!AI36+Consolidação!AL36,Consolidação!$AL$4,IF(F33+M33+T33+AA33+AH33+AO33+AV33+BC33+BJ33+BQ33+BX33&lt;=Consolidação!H36+Consolidação!K36+Consolidação!N36+Consolidação!Q36+Consolidação!T36+Consolidação!W36+Consolidação!Z36+Consolidação!AC36+Consolidação!AF36+Consolidação!AI36+Consolidação!AL36+Consolidação!AO36,Consolidação!$AO$4,IF(F33+M33+T33+AA33+AH33+AO33+AV33+BC33+BJ33+BQ33+BX33&lt;=Consolidação!H36+Consolidação!K36+Consolidação!N36+Consolidação!Q36+Consolidação!T36+Consolidação!W36+Consolidação!Z36+Consolidação!AC36+Consolidação!AF36+Consolidação!AI36+Consolidação!AL36+Consolidação!AO36+Consolidação!AR36,Consolidação!$AR$4,IF(F33+M33+T33+AA33+AH33+AO33+AV33+BC33+BJ33+BQ33+BX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+M33+T33+AA33+AH33+AO33+AV33+BC33+BJ33+BQ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+T33+AA33+AH33+AO33+AV33+BC33+BJ33+BQ33+BX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/>
      </c>
      <c r="CB33" s="318" t="str">
        <f t="shared" si="35"/>
        <v/>
      </c>
      <c r="CC33" s="312"/>
      <c r="CD33" s="270"/>
      <c r="CE33" s="314"/>
      <c r="CF33" s="315"/>
      <c r="CG33" s="332"/>
      <c r="CH33" s="317" t="str">
        <f>IF(CE33=0,"",IF(F33+M33+T33+AA33+AH33+AO33+AV33+BC33+BJ33+BQ33+BX33+CE33&lt;=Consolidação!H36,Consolidação!$H$4,IF(F33+M33+T33+AA33+AH33+AO33+AV33+BC33+BJ33+BQ33+BX33+CE33&lt;=Consolidação!H36+Consolidação!K36,Consolidação!$K$4,IF(F33+M33+T33+AA33+AH33+AO33+AV33+BC33+BJ33+BQ33+BX33+CE33&lt;=Consolidação!H36+Consolidação!K36+Consolidação!N36,Consolidação!$N$4,IF(F33+M33+T33+AA33+AH33+AO33+AV33+BC33+BJ33+BQ33+BX33+CE33&lt;=Consolidação!H36+Consolidação!K36+Consolidação!N36+Consolidação!Q36,Consolidação!$Q$4,IF(F33+M33+T33+AA33+AH33+AO33+AV33+BC33+BJ33+BQ33+BX33+CE33&lt;=Consolidação!H36+Consolidação!K36+Consolidação!N36+Consolidação!Q36+Consolidação!T36,Consolidação!$T$4,IF(F33+M33+T33+AA33+AH33+AO33+AV33+BC33+BJ33+BQ33+BX33+CE33&lt;=Consolidação!H36+Consolidação!K36+Consolidação!N36+Consolidação!Q36+Consolidação!T36+Consolidação!W36,Consolidação!$W$4,IF(F33+M33+T33+AA33+AH33+AO33+AV33+BC33+BJ33+BQ33+BX33+CE33&lt;=Consolidação!H36+Consolidação!K36+Consolidação!N36+Consolidação!Q36+Consolidação!T36+Consolidação!W36+Consolidação!Z36,Consolidação!$Z$4,IF(F33+M33+T33+AA33+AH33+AO33+AV33+BC33+BJ33+BQ33+BX33+CE33&lt;=Consolidação!H36+Consolidação!K36+Consolidação!N36+Consolidação!Q36+Consolidação!T36+Consolidação!W36+Consolidação!Z36+Consolidação!AC36,Consolidação!$AC$4,IF(F33+M33+T33+AA33+AH33+AO33+AV33+BC33+BJ33+BQ33+BX33+CE33&lt;=Consolidação!H36+Consolidação!K36+Consolidação!N36+Consolidação!Q36+Consolidação!T36+Consolidação!W36+Consolidação!Z36+Consolidação!AC36+Consolidação!AF36,Consolidação!$AF$4,IF(F33+M33+T33+AA33+AH33+AO33+AV33+BC33+BJ33+BQ33+BX33+CE33&lt;=Consolidação!H36+Consolidação!K36+Consolidação!N36+Consolidação!Q36+Consolidação!T36+Consolidação!W36+Consolidação!Z36+Consolidação!AC36+Consolidação!AF36+Consolidação!AI36,Consolidação!$AI$4,IF(F33+M33+T33+AA33+AH33+AO33+AV33+BC33+BJ33+BQ33+BX33+CE33&lt;=Consolidação!H36+Consolidação!K36+Consolidação!N36+Consolidação!Q36+Consolidação!T36+Consolidação!W36+Consolidação!Z36+Consolidação!AC36+Consolidação!AF36+Consolidação!AI36+Consolidação!AL36,Consolidação!$AL$4,IF(F33+M33+T33+AA33+AH33+AO33+AV33+BC33+BJ33+BQ33+BX33+CE33&lt;=Consolidação!H36+Consolidação!K36+Consolidação!N36+Consolidação!Q36+Consolidação!T36+Consolidação!W36+Consolidação!Z36+Consolidação!AC36+Consolidação!AF36+Consolidação!AI36+Consolidação!AL36+Consolidação!AO36,Consolidação!$AO$4,IF(F33+M33+T33+AA33+AH33+AO33+AV33+BC33+BJ33+BQ33+BX33+CE33&lt;=Consolidação!H36+Consolidação!K36+Consolidação!N36+Consolidação!Q36+Consolidação!T36+Consolidação!W36+Consolidação!Z36+Consolidação!AC36+Consolidação!AF36+Consolidação!AI36+Consolidação!AL36+Consolidação!AO36+Consolidação!AR36,Consolidação!$AR$4,IF(F33+M33+T33+AA33+AH33+AO33+AV33+BC33+BJ33+BQ33+BX33+CE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+M33+T33+AA33+AH33+AO33+AV33+BC33+BJ33+BQ33+BX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+T33+AA33+AH33+AO33+AV33+BC33+BJ33+BQ33+BX33+CE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/>
      </c>
      <c r="CI33" s="318" t="str">
        <f t="shared" si="36"/>
        <v/>
      </c>
      <c r="CJ33" s="312"/>
      <c r="CK33" s="270"/>
      <c r="CL33" s="314"/>
      <c r="CM33" s="315"/>
      <c r="CN33" s="332"/>
      <c r="CO33" s="317" t="str">
        <f>IF(CL33=0,"",IF(F33+M33+T33+AA33+AH33+AO33+AV33+BC33+BJ33+BQ33+BX33+CE33+CL33&lt;=Consolidação!H36,Consolidação!$H$4,IF(F33+M33+T33+AA33+AH33+AO33+AV33+BC33+BJ33+BQ33+BX33+CE33+CL33&lt;=Consolidação!H36+Consolidação!K36,Consolidação!$K$4,IF(F33+M33+T33+AA33+AH33+AO33+AV33+BC33+BJ33+BQ33+BX33+CE33+CL33&lt;=Consolidação!H36+Consolidação!K36+Consolidação!N36,Consolidação!$N$4,IF(F33+M33+T33+AA33+AH33+AO33+AV33+BC33+BJ33+BQ33+BX33+CE33+CL33&lt;=Consolidação!H36+Consolidação!K36+Consolidação!N36+Consolidação!Q36,Consolidação!$Q$4,IF(F33+M33+T33+AA33+AH33+AO33+AV33+BC33+BJ33+BQ33+BX33+CE33+CL33&lt;=Consolidação!H36+Consolidação!K36+Consolidação!N36+Consolidação!Q36+Consolidação!T36,Consolidação!$T$4,IF(F33+M33+T33+AA33+AH33+AO33+AV33+BC33+BJ33+BQ33+BX33+CE33+CL33&lt;=Consolidação!H36+Consolidação!K36+Consolidação!N36+Consolidação!Q36+Consolidação!T36+Consolidação!W36,Consolidação!$W$4,IF(F33+M33+T33+AA33+AH33+AO33+AV33+BC33+BJ33+BQ33+BX33+CE33+CL33&lt;=Consolidação!H36+Consolidação!K36+Consolidação!N36+Consolidação!Q36+Consolidação!T36+Consolidação!W36+Consolidação!Z36,Consolidação!$Z$4,IF(F33+M33+T33+AA33+AH33+AO33+AV33+BC33+BJ33+BQ33+BX33+CE33+CL33&lt;=Consolidação!H36+Consolidação!K36+Consolidação!N36+Consolidação!Q36+Consolidação!T36+Consolidação!W36+Consolidação!Z36+Consolidação!AC36,Consolidação!$AC$4,IF(F33+M33+T33+AA33+AH33+AO33+AV33+BC33+BJ33+BQ33+BX33+CE33+CL33&lt;=Consolidação!H36+Consolidação!K36+Consolidação!N36+Consolidação!Q36+Consolidação!T36+Consolidação!W36+Consolidação!Z36+Consolidação!AC36+Consolidação!AF36,Consolidação!$AF$4,IF(F33+M33+T33+AA33+AH33+AO33+AV33+BC33+BJ33+BQ33+BX33+CE33+CL33&lt;=Consolidação!H36+Consolidação!K36+Consolidação!N36+Consolidação!Q36+Consolidação!T36+Consolidação!W36+Consolidação!Z36+Consolidação!AC36+Consolidação!AF36+Consolidação!AI36,Consolidação!$AI$4,IF(F33+M33+T33+AA33+AH33+AO33+AV33+BC33+BJ33+BQ33+BX33+CE33+CL33&lt;=Consolidação!H36+Consolidação!K36+Consolidação!N36+Consolidação!Q36+Consolidação!T36+Consolidação!W36+Consolidação!Z36+Consolidação!AC36+Consolidação!AF36+Consolidação!AI36+Consolidação!AL36,Consolidação!$AL$4,IF(F33+M33+T33+AA33+AH33+AO33+AV33+BC33+BJ33+BQ33+BX33+CE33+CL33&lt;=Consolidação!H36+Consolidação!K36+Consolidação!N36+Consolidação!Q36+Consolidação!T36+Consolidação!W36+Consolidação!Z36+Consolidação!AC36+Consolidação!AF36+Consolidação!AI36+Consolidação!AL36+Consolidação!AO36,Consolidação!$AO$4,IF(F33+M33+T33+AA33+AH33+AO33+AV33+BC33+BJ33+BQ33+BX33+CE33+CL33&lt;=Consolidação!H36+Consolidação!K36+Consolidação!N36+Consolidação!Q36+Consolidação!T36+Consolidação!W36+Consolidação!Z36+Consolidação!AC36+Consolidação!AF36+Consolidação!AI36+Consolidação!AL36+Consolidação!AO36+Consolidação!AR36,Consolidação!$AR$4,IF(F33+M33+T33+AA33+AH33+AO33+AV33+BC33+BJ33+BQ33+BX33+CE33+CL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+M33+T33+AA33+AH33+AO33+AV33+BC33+BJ33+BQ33+BX33+CE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+T33+AA33+AH33+AO33+AV33+BC33+BJ33+BQ33+BX33+CE33+CL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/>
      </c>
      <c r="CP33" s="318" t="str">
        <f t="shared" si="37"/>
        <v/>
      </c>
      <c r="CQ33" s="312"/>
      <c r="CR33" s="270"/>
      <c r="CS33" s="314"/>
      <c r="CT33" s="315"/>
      <c r="CU33" s="332"/>
      <c r="CV33" s="317" t="str">
        <f>IF(CS33=0,"",IF(F33+M33+T33+AA33+AH33+AO33+AV33+BC33+BJ33+BQ33+BX33+CE33+CL33+CS33&lt;=Consolidação!H36,Consolidação!$H$4,IF(F33+M33+T33+AA33+AH33+AO33+AV33+BC33+BJ33+BQ33+BX33+CE33+CL33+CS33&lt;=Consolidação!H36+Consolidação!K36,Consolidação!$K$4,IF(F33+M33+T33+AA33+AH33+AO33+AV33+BC33+BJ33+BQ33+BX33+CE33+CL33+CS33&lt;=Consolidação!H36+Consolidação!K36+Consolidação!N36,Consolidação!$N$4,IF(F33+M33+T33+AA33+AH33+AO33+AV33+BC33+BJ33+BQ33+BX33+CE33+CL33+CS33&lt;=Consolidação!H36+Consolidação!K36+Consolidação!N36+Consolidação!Q36,Consolidação!$Q$4,IF(F33+M33+T33+AA33+AH33+AO33+AV33+BC33+BJ33+BQ33+BX33+CE33+CL33+CS33&lt;=Consolidação!H36+Consolidação!K36+Consolidação!N36+Consolidação!Q36+Consolidação!T36,Consolidação!$T$4,IF(F33+M33+T33+AA33+AH33+AO33+AV33+BC33+BJ33+BQ33+BX33+CE33+CL33+CS33&lt;=Consolidação!H36+Consolidação!K36+Consolidação!N36+Consolidação!Q36+Consolidação!T36+Consolidação!W36,Consolidação!$W$4,IF(F33+M33+T33+AA33+AH33+AO33+AV33+BC33+BJ33+BQ33+BX33+CE33+CL33+CS33&lt;=Consolidação!H36+Consolidação!K36+Consolidação!N36+Consolidação!Q36+Consolidação!T36+Consolidação!W36+Consolidação!Z36,Consolidação!$Z$4,IF(F33+M33+T33+AA33+AH33+AO33+AV33+BC33+BJ33+BQ33+BX33+CE33+CL33+CS33&lt;=Consolidação!H36+Consolidação!K36+Consolidação!N36+Consolidação!Q36+Consolidação!T36+Consolidação!W36+Consolidação!Z36+Consolidação!AC36,Consolidação!$AC$4,IF(F33+M33+T33+AA33+AH33+AO33+AV33+BC33+BJ33+BQ33+BX33+CE33+CL33+CS33&lt;=Consolidação!H36+Consolidação!K36+Consolidação!N36+Consolidação!Q36+Consolidação!T36+Consolidação!W36+Consolidação!Z36+Consolidação!AC36+Consolidação!AF36,Consolidação!$AF$4,IF(F33+M33+T33+AA33+AH33+AO33+AV33+BC33+BJ33+BQ33+BX33+CE33+CL33+CS33&lt;=Consolidação!H36+Consolidação!K36+Consolidação!N36+Consolidação!Q36+Consolidação!T36+Consolidação!W36+Consolidação!Z36+Consolidação!AC36+Consolidação!AF36+Consolidação!AI36,Consolidação!$AI$4,IF(F33+M33+T33+AA33+AH33+AO33+AV33+BC33+BJ33+BQ33+BX33+CE33+CL33+CS33&lt;=Consolidação!H36+Consolidação!K36+Consolidação!N36+Consolidação!Q36+Consolidação!T36+Consolidação!W36+Consolidação!Z36+Consolidação!AC36+Consolidação!AF36+Consolidação!AI36+Consolidação!AL36,Consolidação!$AL$4,IF(F33+M33+T33+AA33+AH33+AO33+AV33+BC33+BJ33+BQ33+BX33+CE33+CL33+CS33&lt;=Consolidação!H36+Consolidação!K36+Consolidação!N36+Consolidação!Q36+Consolidação!T36+Consolidação!W36+Consolidação!Z36+Consolidação!AC36+Consolidação!AF36+Consolidação!AI36+Consolidação!AL36+Consolidação!AO36,Consolidação!$AO$4,IF(F33+M33+T33+AA33+AH33+AO33+AV33+BC33+BJ33+BQ33+BX33+CE33+CL33+CS33&lt;=Consolidação!H36+Consolidação!K36+Consolidação!N36+Consolidação!Q36+Consolidação!T36+Consolidação!W36+Consolidação!Z36+Consolidação!AC36+Consolidação!AF36+Consolidação!AI36+Consolidação!AL36+Consolidação!AO36+Consolidação!AR36,Consolidação!$AR$4,IF(F33+M33+T33+AA33+AH33+AO33+AV33+BC33+BJ33+BQ33+BX33+CE33+CL33+CS33&lt;=Consolidação!H36+Consolidação!K36+Consolidação!N36+Consolidação!Q36+Consolidação!T36+Consolidação!W36+Consolidação!Z36+Consolidação!AC36+Consolidação!AF36+Consolidação!AI36+Consolidação!AL36+Consolidação!AO36+Consolidação!AR36+Consolidação!AU36,Consolidação!$AU$4,IF(AND((Consolidação!H36+Consolidação!K36+Consolidação!N36+Consolidação!Q36+Consolidação!T36+Consolidação!W36+Consolidação!Z36+Consolidação!AC36+Consolidação!AF36+Consolidação!AI36+Consolidação!AL36+Consolidação!AO36+Consolidação!AR36+Consolidação!AU36)&gt;0,F33+M33+T33+AA33+AH33+AO33+AV33+BC33+BJ33+BQ33+BX33+CE33+CL33&lt;Consolidação!H36+Consolidação!K36+Consolidação!N36+Consolidação!Q36+Consolidação!T36+Consolidação!W36+Consolidação!Z36+Consolidação!AC36+Consolidação!AF36+Consolidação!AI36+Consolidação!AL36+Consolidação!AO36+Consolidação!AR36+Consolidação!AU36,F33+M33+T33+AA33+AH33+AO33+AV33+BC33+BJ33+BQ33+BX33+CE33+CL33+CS33&gt;Consolidação!H36+Consolidação!K36+Consolidação!N36+Consolidação!Q36+Consolidação!T36+Consolidação!W36+Consolidação!Z36+Consolidação!AC36+Consolidação!AF36+Consolidação!AI36+Consolidação!AL36+Consolidação!AO36+Consolidação!AR36+Consolidação!AU36),"CONSUMO PARCIAL","SEM PREVISÃO"))))))))))))))))</f>
        <v/>
      </c>
      <c r="CW33" s="318" t="str">
        <f t="shared" si="38"/>
        <v/>
      </c>
      <c r="CX33" s="270"/>
      <c r="CY33" s="314"/>
      <c r="CZ33" s="315"/>
      <c r="DA33" s="332"/>
      <c r="DB33" s="317" t="str">
        <f>IF(CY33=0,"",IF(L33+S33+Z33+AG33+AN33+AU33+BB33+BI33+BP33+BW33+CD33+CK33+CR33+CY33&lt;=Consolidação!N36,Consolidação!$H$4,IF(L33+S33+Z33+AG33+AN33+AU33+BB33+BI33+BP33+BW33+CD33+CK33+CR33+CY33&lt;=Consolidação!N36+Consolidação!Q36,Consolidação!$K$4,IF(L33+S33+Z33+AG33+AN33+AU33+BB33+BI33+BP33+BW33+CD33+CK33+CR33+CY33&lt;=Consolidação!N36+Consolidação!Q36+Consolidação!T36,Consolidação!$N$4,IF(L33+S33+Z33+AG33+AN33+AU33+BB33+BI33+BP33+BW33+CD33+CK33+CR33+CY33&lt;=Consolidação!N36+Consolidação!Q36+Consolidação!T36+Consolidação!W36,Consolidação!$Q$4,IF(L33+S33+Z33+AG33+AN33+AU33+BB33+BI33+BP33+BW33+CD33+CK33+CR33+CY33&lt;=Consolidação!N36+Consolidação!Q36+Consolidação!T36+Consolidação!W36+Consolidação!Z36,Consolidação!$T$4,IF(L33+S33+Z33+AG33+AN33+AU33+BB33+BI33+BP33+BW33+CD33+CK33+CR33+CY33&lt;=Consolidação!N36+Consolidação!Q36+Consolidação!T36+Consolidação!W36+Consolidação!Z36+Consolidação!AC36,Consolidação!$W$4,IF(L33+S33+Z33+AG33+AN33+AU33+BB33+BI33+BP33+BW33+CD33+CK33+CR33+CY33&lt;=Consolidação!N36+Consolidação!Q36+Consolidação!T36+Consolidação!W36+Consolidação!Z36+Consolidação!AC36+Consolidação!AF36,Consolidação!$Z$4,IF(L33+S33+Z33+AG33+AN33+AU33+BB33+BI33+BP33+BW33+CD33+CK33+CR33+CY33&lt;=Consolidação!N36+Consolidação!Q36+Consolidação!T36+Consolidação!W36+Consolidação!Z36+Consolidação!AC36+Consolidação!AF36+Consolidação!AI36,Consolidação!$AC$4,IF(L33+S33+Z33+AG33+AN33+AU33+BB33+BI33+BP33+BW33+CD33+CK33+CR33+CY33&lt;=Consolidação!N36+Consolidação!Q36+Consolidação!T36+Consolidação!W36+Consolidação!Z36+Consolidação!AC36+Consolidação!AF36+Consolidação!AI36+Consolidação!AL36,Consolidação!$AF$4,IF(L33+S33+Z33+AG33+AN33+AU33+BB33+BI33+BP33+BW33+CD33+CK33+CR33+CY33&lt;=Consolidação!N36+Consolidação!Q36+Consolidação!T36+Consolidação!W36+Consolidação!Z36+Consolidação!AC36+Consolidação!AF36+Consolidação!AI36+Consolidação!AL36+Consolidação!AO36,Consolidação!$AI$4,IF(L33+S33+Z33+AG33+AN33+AU33+BB33+BI33+BP33+BW33+CD33+CK33+CR33+CY33&lt;=Consolidação!N36+Consolidação!Q36+Consolidação!T36+Consolidação!W36+Consolidação!Z36+Consolidação!AC36+Consolidação!AF36+Consolidação!AI36+Consolidação!AL36+Consolidação!AO36+Consolidação!AR36,Consolidação!$AL$4,IF(L33+S33+Z33+AG33+AN33+AU33+BB33+BI33+BP33+BW33+CD33+CK33+CR33+CY33&lt;=Consolidação!N36+Consolidação!Q36+Consolidação!T36+Consolidação!W36+Consolidação!Z36+Consolidação!AC36+Consolidação!AF36+Consolidação!AI36+Consolidação!AL36+Consolidação!AO36+Consolidação!AR36+Consolidação!AU36,Consolidação!$AO$4,IF(L33+S33+Z33+AG33+AN33+AU33+BB33+BI33+BP33+BW33+CD33+CK33+CR33+CY33&lt;=Consolidação!N36+Consolidação!Q36+Consolidação!T36+Consolidação!W36+Consolidação!Z36+Consolidação!AC36+Consolidação!AF36+Consolidação!AI36+Consolidação!AL36+Consolidação!AO36+Consolidação!AR36+Consolidação!AU36+Consolidação!AX36,Consolidação!$AR$4,IF(L33+S33+Z33+AG33+AN33+AU33+BB33+BI33+BP33+BW33+CD33+CK33+CR33+CY33&lt;=Consolidação!N36+Consolidação!Q36+Consolidação!T36+Consolidação!W36+Consolidação!Z36+Consolidação!AC36+Consolidação!AF36+Consolidação!AI36+Consolidação!AL36+Consolidação!AO36+Consolidação!AR36+Consolidação!AU36+Consolidação!AX36+Consolidação!#REF!,Consolidação!$AU$4,IF(AND((Consolidação!N36+Consolidação!Q36+Consolidação!T36+Consolidação!W36+Consolidação!Z36+Consolidação!AC36+Consolidação!AF36+Consolidação!AI36+Consolidação!AL36+Consolidação!AO36+Consolidação!AR36+Consolidação!AU36+Consolidação!AX36+Consolidação!#REF!)&gt;0,L33+S33+Z33+AG33+AN33+AU33+BB33+BI33+BP33+BW33+CD33+CK33+CR33&lt;Consolidação!N36+Consolidação!Q36+Consolidação!T36+Consolidação!W36+Consolidação!Z36+Consolidação!AC36+Consolidação!AF36+Consolidação!AI36+Consolidação!AL36+Consolidação!AO36+Consolidação!AR36+Consolidação!AU36+Consolidação!AX36+Consolidação!#REF!,L33+S33+Z33+AG33+AN33+AU33+BB33+BI33+BP33+BW33+CD33+CK33+CR33+CY33&gt;Consolidação!N36+Consolidação!Q36+Consolidação!T36+Consolidação!W36+Consolidação!Z36+Consolidação!AC36+Consolidação!AF36+Consolidação!AI36+Consolidação!AL36+Consolidação!AO36+Consolidação!AR36+Consolidação!AU36+Consolidação!AX36+Consolidação!#REF!),"CONSUMO PARCIAL","SEM PREVISÃO"))))))))))))))))</f>
        <v/>
      </c>
      <c r="DC33" s="318" t="str">
        <f t="shared" si="50"/>
        <v/>
      </c>
      <c r="DD33" s="270"/>
      <c r="DE33" s="314"/>
      <c r="DF33" s="315"/>
      <c r="DG33" s="332"/>
      <c r="DH33" s="317" t="str">
        <f>IF(DE33=0,"",IF(R33+Y33+AF33+AM33+AT33+BA33+BH33+BO33+BV33+CC33+CJ33+CQ33+CX33+DE33&lt;=Consolidação!T36,Consolidação!$H$4,IF(R33+Y33+AF33+AM33+AT33+BA33+BH33+BO33+BV33+CC33+CJ33+CQ33+CX33+DE33&lt;=Consolidação!T36+Consolidação!W36,Consolidação!$K$4,IF(R33+Y33+AF33+AM33+AT33+BA33+BH33+BO33+BV33+CC33+CJ33+CQ33+CX33+DE33&lt;=Consolidação!T36+Consolidação!W36+Consolidação!Z36,Consolidação!$N$4,IF(R33+Y33+AF33+AM33+AT33+BA33+BH33+BO33+BV33+CC33+CJ33+CQ33+CX33+DE33&lt;=Consolidação!T36+Consolidação!W36+Consolidação!Z36+Consolidação!AC36,Consolidação!$Q$4,IF(R33+Y33+AF33+AM33+AT33+BA33+BH33+BO33+BV33+CC33+CJ33+CQ33+CX33+DE33&lt;=Consolidação!T36+Consolidação!W36+Consolidação!Z36+Consolidação!AC36+Consolidação!AF36,Consolidação!$T$4,IF(R33+Y33+AF33+AM33+AT33+BA33+BH33+BO33+BV33+CC33+CJ33+CQ33+CX33+DE33&lt;=Consolidação!T36+Consolidação!W36+Consolidação!Z36+Consolidação!AC36+Consolidação!AF36+Consolidação!AI36,Consolidação!$W$4,IF(R33+Y33+AF33+AM33+AT33+BA33+BH33+BO33+BV33+CC33+CJ33+CQ33+CX33+DE33&lt;=Consolidação!T36+Consolidação!W36+Consolidação!Z36+Consolidação!AC36+Consolidação!AF36+Consolidação!AI36+Consolidação!AL36,Consolidação!$Z$4,IF(R33+Y33+AF33+AM33+AT33+BA33+BH33+BO33+BV33+CC33+CJ33+CQ33+CX33+DE33&lt;=Consolidação!T36+Consolidação!W36+Consolidação!Z36+Consolidação!AC36+Consolidação!AF36+Consolidação!AI36+Consolidação!AL36+Consolidação!AO36,Consolidação!$AC$4,IF(R33+Y33+AF33+AM33+AT33+BA33+BH33+BO33+BV33+CC33+CJ33+CQ33+CX33+DE33&lt;=Consolidação!T36+Consolidação!W36+Consolidação!Z36+Consolidação!AC36+Consolidação!AF36+Consolidação!AI36+Consolidação!AL36+Consolidação!AO36+Consolidação!AR36,Consolidação!$AF$4,IF(R33+Y33+AF33+AM33+AT33+BA33+BH33+BO33+BV33+CC33+CJ33+CQ33+CX33+DE33&lt;=Consolidação!T36+Consolidação!W36+Consolidação!Z36+Consolidação!AC36+Consolidação!AF36+Consolidação!AI36+Consolidação!AL36+Consolidação!AO36+Consolidação!AR36+Consolidação!AU36,Consolidação!$AI$4,IF(R33+Y33+AF33+AM33+AT33+BA33+BH33+BO33+BV33+CC33+CJ33+CQ33+CX33+DE33&lt;=Consolidação!T36+Consolidação!W36+Consolidação!Z36+Consolidação!AC36+Consolidação!AF36+Consolidação!AI36+Consolidação!AL36+Consolidação!AO36+Consolidação!AR36+Consolidação!AU36+Consolidação!AX36,Consolidação!$AL$4,IF(R33+Y33+AF33+AM33+AT33+BA33+BH33+BO33+BV33+CC33+CJ33+CQ33+CX33+DE33&lt;=Consolidação!T36+Consolidação!W36+Consolidação!Z36+Consolidação!AC36+Consolidação!AF36+Consolidação!AI36+Consolidação!AL36+Consolidação!AO36+Consolidação!AR36+Consolidação!AU36+Consolidação!AX36+Consolidação!#REF!,Consolidação!$AO$4,IF(R33+Y33+AF33+AM33+AT33+BA33+BH33+BO33+BV33+CC33+CJ33+CQ33+CX33+DE33&lt;=Consolidação!T36+Consolidação!W36+Consolidação!Z36+Consolidação!AC36+Consolidação!AF36+Consolidação!AI36+Consolidação!AL36+Consolidação!AO36+Consolidação!AR36+Consolidação!AU36+Consolidação!AX36+Consolidação!#REF!+Consolidação!BC36,Consolidação!$AR$4,IF(R33+Y33+AF33+AM33+AT33+BA33+BH33+BO33+BV33+CC33+CJ33+CQ33+CX33+DE33&lt;=Consolidação!T36+Consolidação!W36+Consolidação!Z36+Consolidação!AC36+Consolidação!AF36+Consolidação!AI36+Consolidação!AL36+Consolidação!AO36+Consolidação!AR36+Consolidação!AU36+Consolidação!AX36+Consolidação!#REF!+Consolidação!BC36+Consolidação!BF36,Consolidação!$AU$4,IF(AND((Consolidação!T36+Consolidação!W36+Consolidação!Z36+Consolidação!AC36+Consolidação!AF36+Consolidação!AI36+Consolidação!AL36+Consolidação!AO36+Consolidação!AR36+Consolidação!AU36+Consolidação!AX36+Consolidação!#REF!+Consolidação!BC36+Consolidação!BF36)&gt;0,R33+Y33+AF33+AM33+AT33+BA33+BH33+BO33+BV33+CC33+CJ33+CQ33+CX33&lt;Consolidação!T36+Consolidação!W36+Consolidação!Z36+Consolidação!AC36+Consolidação!AF36+Consolidação!AI36+Consolidação!AL36+Consolidação!AO36+Consolidação!AR36+Consolidação!AU36+Consolidação!AX36+Consolidação!#REF!+Consolidação!BC36+Consolidação!BF36,R33+Y33+AF33+AM33+AT33+BA33+BH33+BO33+BV33+CC33+CJ33+CQ33+CX33+DE33&gt;Consolidação!T36+Consolidação!W36+Consolidação!Z36+Consolidação!AC36+Consolidação!AF36+Consolidação!AI36+Consolidação!AL36+Consolidação!AO36+Consolidação!AR36+Consolidação!AU36+Consolidação!AX36+Consolidação!#REF!+Consolidação!BC36+Consolidação!BF36),"CONSUMO PARCIAL","SEM PREVISÃO"))))))))))))))))</f>
        <v/>
      </c>
      <c r="DI33" s="318" t="str">
        <f t="shared" si="51"/>
        <v/>
      </c>
      <c r="DJ33" s="270"/>
      <c r="DK33" s="314"/>
      <c r="DL33" s="315"/>
      <c r="DM33" s="332"/>
      <c r="DN33" s="317" t="str">
        <f>IF(DK33=0,"",IF(X33+AE33+AL33+AS33+AZ33+BG33+BN33+BU33+CB33+CI33+CP33+CW33+DD33+DK33&lt;=Consolidação!Z36,Consolidação!$H$4,IF(X33+AE33+AL33+AS33+AZ33+BG33+BN33+BU33+CB33+CI33+CP33+CW33+DD33+DK33&lt;=Consolidação!Z36+Consolidação!AC36,Consolidação!$K$4,IF(X33+AE33+AL33+AS33+AZ33+BG33+BN33+BU33+CB33+CI33+CP33+CW33+DD33+DK33&lt;=Consolidação!Z36+Consolidação!AC36+Consolidação!AF36,Consolidação!$N$4,IF(X33+AE33+AL33+AS33+AZ33+BG33+BN33+BU33+CB33+CI33+CP33+CW33+DD33+DK33&lt;=Consolidação!Z36+Consolidação!AC36+Consolidação!AF36+Consolidação!AI36,Consolidação!$Q$4,IF(X33+AE33+AL33+AS33+AZ33+BG33+BN33+BU33+CB33+CI33+CP33+CW33+DD33+DK33&lt;=Consolidação!Z36+Consolidação!AC36+Consolidação!AF36+Consolidação!AI36+Consolidação!AL36,Consolidação!$T$4,IF(X33+AE33+AL33+AS33+AZ33+BG33+BN33+BU33+CB33+CI33+CP33+CW33+DD33+DK33&lt;=Consolidação!Z36+Consolidação!AC36+Consolidação!AF36+Consolidação!AI36+Consolidação!AL36+Consolidação!AO36,Consolidação!$W$4,IF(X33+AE33+AL33+AS33+AZ33+BG33+BN33+BU33+CB33+CI33+CP33+CW33+DD33+DK33&lt;=Consolidação!Z36+Consolidação!AC36+Consolidação!AF36+Consolidação!AI36+Consolidação!AL36+Consolidação!AO36+Consolidação!AR36,Consolidação!$Z$4,IF(X33+AE33+AL33+AS33+AZ33+BG33+BN33+BU33+CB33+CI33+CP33+CW33+DD33+DK33&lt;=Consolidação!Z36+Consolidação!AC36+Consolidação!AF36+Consolidação!AI36+Consolidação!AL36+Consolidação!AO36+Consolidação!AR36+Consolidação!AU36,Consolidação!$AC$4,IF(X33+AE33+AL33+AS33+AZ33+BG33+BN33+BU33+CB33+CI33+CP33+CW33+DD33+DK33&lt;=Consolidação!Z36+Consolidação!AC36+Consolidação!AF36+Consolidação!AI36+Consolidação!AL36+Consolidação!AO36+Consolidação!AR36+Consolidação!AU36+Consolidação!AX36,Consolidação!$AF$4,IF(X33+AE33+AL33+AS33+AZ33+BG33+BN33+BU33+CB33+CI33+CP33+CW33+DD33+DK33&lt;=Consolidação!Z36+Consolidação!AC36+Consolidação!AF36+Consolidação!AI36+Consolidação!AL36+Consolidação!AO36+Consolidação!AR36+Consolidação!AU36+Consolidação!AX36+Consolidação!#REF!,Consolidação!$AI$4,IF(X33+AE33+AL33+AS33+AZ33+BG33+BN33+BU33+CB33+CI33+CP33+CW33+DD33+DK33&lt;=Consolidação!Z36+Consolidação!AC36+Consolidação!AF36+Consolidação!AI36+Consolidação!AL36+Consolidação!AO36+Consolidação!AR36+Consolidação!AU36+Consolidação!AX36+Consolidação!#REF!+Consolidação!BC36,Consolidação!$AL$4,IF(X33+AE33+AL33+AS33+AZ33+BG33+BN33+BU33+CB33+CI33+CP33+CW33+DD33+DK33&lt;=Consolidação!Z36+Consolidação!AC36+Consolidação!AF36+Consolidação!AI36+Consolidação!AL36+Consolidação!AO36+Consolidação!AR36+Consolidação!AU36+Consolidação!AX36+Consolidação!#REF!+Consolidação!BC36+Consolidação!BF36,Consolidação!$AO$4,IF(X33+AE33+AL33+AS33+AZ33+BG33+BN33+BU33+CB33+CI33+CP33+CW33+DD33+DK33&lt;=Consolidação!Z36+Consolidação!AC36+Consolidação!AF36+Consolidação!AI36+Consolidação!AL36+Consolidação!AO36+Consolidação!AR36+Consolidação!AU36+Consolidação!AX36+Consolidação!#REF!+Consolidação!BC36+Consolidação!BF36+Consolidação!BI36,Consolidação!$AR$4,IF(X33+AE33+AL33+AS33+AZ33+BG33+BN33+BU33+CB33+CI33+CP33+CW33+DD33+DK33&lt;=Consolidação!Z36+Consolidação!AC36+Consolidação!AF36+Consolidação!AI36+Consolidação!AL36+Consolidação!AO36+Consolidação!AR36+Consolidação!AU36+Consolidação!AX36+Consolidação!#REF!+Consolidação!BC36+Consolidação!BF36+Consolidação!BI36+Consolidação!BL36,Consolidação!$AU$4,IF(AND((Consolidação!Z36+Consolidação!AC36+Consolidação!AF36+Consolidação!AI36+Consolidação!AL36+Consolidação!AO36+Consolidação!AR36+Consolidação!AU36+Consolidação!AX36+Consolidação!#REF!+Consolidação!BC36+Consolidação!BF36+Consolidação!BI36+Consolidação!BL36)&gt;0,X33+AE33+AL33+AS33+AZ33+BG33+BN33+BU33+CB33+CI33+CP33+CW33+DD33&lt;Consolidação!Z36+Consolidação!AC36+Consolidação!AF36+Consolidação!AI36+Consolidação!AL36+Consolidação!AO36+Consolidação!AR36+Consolidação!AU36+Consolidação!AX36+Consolidação!#REF!+Consolidação!BC36+Consolidação!BF36+Consolidação!BI36+Consolidação!BL36,X33+AE33+AL33+AS33+AZ33+BG33+BN33+BU33+CB33+CI33+CP33+CW33+DD33+DK33&gt;Consolidação!Z36+Consolidação!AC36+Consolidação!AF36+Consolidação!AI36+Consolidação!AL36+Consolidação!AO36+Consolidação!AR36+Consolidação!AU36+Consolidação!AX36+Consolidação!#REF!+Consolidação!BC36+Consolidação!BF36+Consolidação!BI36+Consolidação!BL36),"CONSUMO PARCIAL","SEM PREVISÃO"))))))))))))))))</f>
        <v/>
      </c>
      <c r="DO33" s="318" t="str">
        <f t="shared" si="52"/>
        <v/>
      </c>
      <c r="DP33" s="270"/>
      <c r="DQ33" s="314"/>
      <c r="DR33" s="315"/>
      <c r="DS33" s="332"/>
      <c r="DT33" s="317" t="str">
        <f>IF(DQ33=0,"",IF(AD33+AK33+AR33+AY33+BF33+BM33+BT33+CA33+CH33+CO33+CV33+DC33+DJ33+DQ33&lt;=Consolidação!AF36,Consolidação!$H$4,IF(AD33+AK33+AR33+AY33+BF33+BM33+BT33+CA33+CH33+CO33+CV33+DC33+DJ33+DQ33&lt;=Consolidação!AF36+Consolidação!AI36,Consolidação!$K$4,IF(AD33+AK33+AR33+AY33+BF33+BM33+BT33+CA33+CH33+CO33+CV33+DC33+DJ33+DQ33&lt;=Consolidação!AF36+Consolidação!AI36+Consolidação!AL36,Consolidação!$N$4,IF(AD33+AK33+AR33+AY33+BF33+BM33+BT33+CA33+CH33+CO33+CV33+DC33+DJ33+DQ33&lt;=Consolidação!AF36+Consolidação!AI36+Consolidação!AL36+Consolidação!AO36,Consolidação!$Q$4,IF(AD33+AK33+AR33+AY33+BF33+BM33+BT33+CA33+CH33+CO33+CV33+DC33+DJ33+DQ33&lt;=Consolidação!AF36+Consolidação!AI36+Consolidação!AL36+Consolidação!AO36+Consolidação!AR36,Consolidação!$T$4,IF(AD33+AK33+AR33+AY33+BF33+BM33+BT33+CA33+CH33+CO33+CV33+DC33+DJ33+DQ33&lt;=Consolidação!AF36+Consolidação!AI36+Consolidação!AL36+Consolidação!AO36+Consolidação!AR36+Consolidação!AU36,Consolidação!$W$4,IF(AD33+AK33+AR33+AY33+BF33+BM33+BT33+CA33+CH33+CO33+CV33+DC33+DJ33+DQ33&lt;=Consolidação!AF36+Consolidação!AI36+Consolidação!AL36+Consolidação!AO36+Consolidação!AR36+Consolidação!AU36+Consolidação!AX36,Consolidação!$Z$4,IF(AD33+AK33+AR33+AY33+BF33+BM33+BT33+CA33+CH33+CO33+CV33+DC33+DJ33+DQ33&lt;=Consolidação!AF36+Consolidação!AI36+Consolidação!AL36+Consolidação!AO36+Consolidação!AR36+Consolidação!AU36+Consolidação!AX36+Consolidação!#REF!,Consolidação!$AC$4,IF(AD33+AK33+AR33+AY33+BF33+BM33+BT33+CA33+CH33+CO33+CV33+DC33+DJ33+DQ33&lt;=Consolidação!AF36+Consolidação!AI36+Consolidação!AL36+Consolidação!AO36+Consolidação!AR36+Consolidação!AU36+Consolidação!AX36+Consolidação!#REF!+Consolidação!BC36,Consolidação!$AF$4,IF(AD33+AK33+AR33+AY33+BF33+BM33+BT33+CA33+CH33+CO33+CV33+DC33+DJ33+DQ33&lt;=Consolidação!AF36+Consolidação!AI36+Consolidação!AL36+Consolidação!AO36+Consolidação!AR36+Consolidação!AU36+Consolidação!AX36+Consolidação!#REF!+Consolidação!BC36+Consolidação!BF36,Consolidação!$AI$4,IF(AD33+AK33+AR33+AY33+BF33+BM33+BT33+CA33+CH33+CO33+CV33+DC33+DJ33+DQ33&lt;=Consolidação!AF36+Consolidação!AI36+Consolidação!AL36+Consolidação!AO36+Consolidação!AR36+Consolidação!AU36+Consolidação!AX36+Consolidação!#REF!+Consolidação!BC36+Consolidação!BF36+Consolidação!BI36,Consolidação!$AL$4,IF(AD33+AK33+AR33+AY33+BF33+BM33+BT33+CA33+CH33+CO33+CV33+DC33+DJ33+DQ33&lt;=Consolidação!AF36+Consolidação!AI36+Consolidação!AL36+Consolidação!AO36+Consolidação!AR36+Consolidação!AU36+Consolidação!AX36+Consolidação!#REF!+Consolidação!BC36+Consolidação!BF36+Consolidação!BI36+Consolidação!BL36,Consolidação!$AO$4,IF(AD33+AK33+AR33+AY33+BF33+BM33+BT33+CA33+CH33+CO33+CV33+DC33+DJ33+DQ33&lt;=Consolidação!AF36+Consolidação!AI36+Consolidação!AL36+Consolidação!AO36+Consolidação!AR36+Consolidação!AU36+Consolidação!AX36+Consolidação!#REF!+Consolidação!BC36+Consolidação!BF36+Consolidação!BI36+Consolidação!BL36+Consolidação!BO36,Consolidação!$AR$4,IF(AD33+AK33+AR33+AY33+BF33+BM33+BT33+CA33+CH33+CO33+CV33+DC33+DJ33+DQ33&lt;=Consolidação!AF36+Consolidação!AI36+Consolidação!AL36+Consolidação!AO36+Consolidação!AR36+Consolidação!AU36+Consolidação!AX36+Consolidação!#REF!+Consolidação!BC36+Consolidação!BF36+Consolidação!BI36+Consolidação!BL36+Consolidação!BO36+Consolidação!BR36,Consolidação!$AU$4,IF(AND((Consolidação!AF36+Consolidação!AI36+Consolidação!AL36+Consolidação!AO36+Consolidação!AR36+Consolidação!AU36+Consolidação!AX36+Consolidação!#REF!+Consolidação!BC36+Consolidação!BF36+Consolidação!BI36+Consolidação!BL36+Consolidação!BO36+Consolidação!BR36)&gt;0,AD33+AK33+AR33+AY33+BF33+BM33+BT33+CA33+CH33+CO33+CV33+DC33+DJ33&lt;Consolidação!AF36+Consolidação!AI36+Consolidação!AL36+Consolidação!AO36+Consolidação!AR36+Consolidação!AU36+Consolidação!AX36+Consolidação!#REF!+Consolidação!BC36+Consolidação!BF36+Consolidação!BI36+Consolidação!BL36+Consolidação!BO36+Consolidação!BR36,AD33+AK33+AR33+AY33+BF33+BM33+BT33+CA33+CH33+CO33+CV33+DC33+DJ33+DQ33&gt;Consolidação!AF36+Consolidação!AI36+Consolidação!AL36+Consolidação!AO36+Consolidação!AR36+Consolidação!AU36+Consolidação!AX36+Consolidação!#REF!+Consolidação!BC36+Consolidação!BF36+Consolidação!BI36+Consolidação!BL36+Consolidação!BO36+Consolidação!BR36),"CONSUMO PARCIAL","SEM PREVISÃO"))))))))))))))))</f>
        <v/>
      </c>
      <c r="DU33" s="318" t="str">
        <f t="shared" si="53"/>
        <v/>
      </c>
      <c r="DV33" s="270"/>
      <c r="DW33" s="314"/>
      <c r="DX33" s="315"/>
      <c r="DY33" s="332"/>
      <c r="DZ33" s="317" t="str">
        <f>IF(DW33=0,"",IF(AJ33+AQ33+AX33+BE33+BL33+BS33+BZ33+CG33+CN33+CU33+DB33+DI33+DP33+DW33&lt;=Consolidação!AL36,Consolidação!$H$4,IF(AJ33+AQ33+AX33+BE33+BL33+BS33+BZ33+CG33+CN33+CU33+DB33+DI33+DP33+DW33&lt;=Consolidação!AL36+Consolidação!AO36,Consolidação!$K$4,IF(AJ33+AQ33+AX33+BE33+BL33+BS33+BZ33+CG33+CN33+CU33+DB33+DI33+DP33+DW33&lt;=Consolidação!AL36+Consolidação!AO36+Consolidação!AR36,Consolidação!$N$4,IF(AJ33+AQ33+AX33+BE33+BL33+BS33+BZ33+CG33+CN33+CU33+DB33+DI33+DP33+DW33&lt;=Consolidação!AL36+Consolidação!AO36+Consolidação!AR36+Consolidação!AU36,Consolidação!$Q$4,IF(AJ33+AQ33+AX33+BE33+BL33+BS33+BZ33+CG33+CN33+CU33+DB33+DI33+DP33+DW33&lt;=Consolidação!AL36+Consolidação!AO36+Consolidação!AR36+Consolidação!AU36+Consolidação!AX36,Consolidação!$T$4,IF(AJ33+AQ33+AX33+BE33+BL33+BS33+BZ33+CG33+CN33+CU33+DB33+DI33+DP33+DW33&lt;=Consolidação!AL36+Consolidação!AO36+Consolidação!AR36+Consolidação!AU36+Consolidação!AX36+Consolidação!#REF!,Consolidação!$W$4,IF(AJ33+AQ33+AX33+BE33+BL33+BS33+BZ33+CG33+CN33+CU33+DB33+DI33+DP33+DW33&lt;=Consolidação!AL36+Consolidação!AO36+Consolidação!AR36+Consolidação!AU36+Consolidação!AX36+Consolidação!#REF!+Consolidação!BC36,Consolidação!$Z$4,IF(AJ33+AQ33+AX33+BE33+BL33+BS33+BZ33+CG33+CN33+CU33+DB33+DI33+DP33+DW33&lt;=Consolidação!AL36+Consolidação!AO36+Consolidação!AR36+Consolidação!AU36+Consolidação!AX36+Consolidação!#REF!+Consolidação!BC36+Consolidação!BF36,Consolidação!$AC$4,IF(AJ33+AQ33+AX33+BE33+BL33+BS33+BZ33+CG33+CN33+CU33+DB33+DI33+DP33+DW33&lt;=Consolidação!AL36+Consolidação!AO36+Consolidação!AR36+Consolidação!AU36+Consolidação!AX36+Consolidação!#REF!+Consolidação!BC36+Consolidação!BF36+Consolidação!BI36,Consolidação!$AF$4,IF(AJ33+AQ33+AX33+BE33+BL33+BS33+BZ33+CG33+CN33+CU33+DB33+DI33+DP33+DW33&lt;=Consolidação!AL36+Consolidação!AO36+Consolidação!AR36+Consolidação!AU36+Consolidação!AX36+Consolidação!#REF!+Consolidação!BC36+Consolidação!BF36+Consolidação!BI36+Consolidação!BL36,Consolidação!$AI$4,IF(AJ33+AQ33+AX33+BE33+BL33+BS33+BZ33+CG33+CN33+CU33+DB33+DI33+DP33+DW33&lt;=Consolidação!AL36+Consolidação!AO36+Consolidação!AR36+Consolidação!AU36+Consolidação!AX36+Consolidação!#REF!+Consolidação!BC36+Consolidação!BF36+Consolidação!BI36+Consolidação!BL36+Consolidação!BO36,Consolidação!$AL$4,IF(AJ33+AQ33+AX33+BE33+BL33+BS33+BZ33+CG33+CN33+CU33+DB33+DI33+DP33+DW33&lt;=Consolidação!AL36+Consolidação!AO36+Consolidação!AR36+Consolidação!AU36+Consolidação!AX36+Consolidação!#REF!+Consolidação!BC36+Consolidação!BF36+Consolidação!BI36+Consolidação!BL36+Consolidação!BO36+Consolidação!BR36,Consolidação!$AO$4,IF(AJ33+AQ33+AX33+BE33+BL33+BS33+BZ33+CG33+CN33+CU33+DB33+DI33+DP33+DW33&lt;=Consolidação!AL36+Consolidação!AO36+Consolidação!AR36+Consolidação!AU36+Consolidação!AX36+Consolidação!#REF!+Consolidação!BC36+Consolidação!BF36+Consolidação!BI36+Consolidação!BL36+Consolidação!BO36+Consolidação!BR36+Consolidação!BU36,Consolidação!$AR$4,IF(AJ33+AQ33+AX33+BE33+BL33+BS33+BZ33+CG33+CN33+CU33+DB33+DI33+DP33+DW33&lt;=Consolidação!AL36+Consolidação!AO36+Consolidação!AR36+Consolidação!AU36+Consolidação!AX36+Consolidação!#REF!+Consolidação!BC36+Consolidação!BF36+Consolidação!BI36+Consolidação!BL36+Consolidação!BO36+Consolidação!BR36+Consolidação!BU36+Consolidação!BX36,Consolidação!$AU$4,IF(AND((Consolidação!AL36+Consolidação!AO36+Consolidação!AR36+Consolidação!AU36+Consolidação!AX36+Consolidação!#REF!+Consolidação!BC36+Consolidação!BF36+Consolidação!BI36+Consolidação!BL36+Consolidação!BO36+Consolidação!BR36+Consolidação!BU36+Consolidação!BX36)&gt;0,AJ33+AQ33+AX33+BE33+BL33+BS33+BZ33+CG33+CN33+CU33+DB33+DI33+DP33&lt;Consolidação!AL36+Consolidação!AO36+Consolidação!AR36+Consolidação!AU36+Consolidação!AX36+Consolidação!#REF!+Consolidação!BC36+Consolidação!BF36+Consolidação!BI36+Consolidação!BL36+Consolidação!BO36+Consolidação!BR36+Consolidação!BU36+Consolidação!BX36,AJ33+AQ33+AX33+BE33+BL33+BS33+BZ33+CG33+CN33+CU33+DB33+DI33+DP33+DW33&gt;Consolidação!AL36+Consolidação!AO36+Consolidação!AR36+Consolidação!AU36+Consolidação!AX36+Consolidação!#REF!+Consolidação!BC36+Consolidação!BF36+Consolidação!BI36+Consolidação!BL36+Consolidação!BO36+Consolidação!BR36+Consolidação!BU36+Consolidação!BX36),"CONSUMO PARCIAL","SEM PREVISÃO"))))))))))))))))</f>
        <v/>
      </c>
      <c r="EA33" s="318" t="str">
        <f t="shared" si="54"/>
        <v/>
      </c>
      <c r="EB33" s="270"/>
      <c r="EC33" s="314"/>
      <c r="ED33" s="315"/>
      <c r="EE33" s="332"/>
      <c r="EF33" s="317" t="str">
        <f>IF(EC33=0,"",IF(AP33+AW33+BD33+BK33+BR33+BY33+CF33+CM33+CT33+DA33+DH33+DO33+DV33+EC33&lt;=Consolidação!AR36,Consolidação!$H$4,IF(AP33+AW33+BD33+BK33+BR33+BY33+CF33+CM33+CT33+DA33+DH33+DO33+DV33+EC33&lt;=Consolidação!AR36+Consolidação!AU36,Consolidação!$K$4,IF(AP33+AW33+BD33+BK33+BR33+BY33+CF33+CM33+CT33+DA33+DH33+DO33+DV33+EC33&lt;=Consolidação!AR36+Consolidação!AU36+Consolidação!AX36,Consolidação!$N$4,IF(AP33+AW33+BD33+BK33+BR33+BY33+CF33+CM33+CT33+DA33+DH33+DO33+DV33+EC33&lt;=Consolidação!AR36+Consolidação!AU36+Consolidação!AX36+Consolidação!#REF!,Consolidação!$Q$4,IF(AP33+AW33+BD33+BK33+BR33+BY33+CF33+CM33+CT33+DA33+DH33+DO33+DV33+EC33&lt;=Consolidação!AR36+Consolidação!AU36+Consolidação!AX36+Consolidação!#REF!+Consolidação!BC36,Consolidação!$T$4,IF(AP33+AW33+BD33+BK33+BR33+BY33+CF33+CM33+CT33+DA33+DH33+DO33+DV33+EC33&lt;=Consolidação!AR36+Consolidação!AU36+Consolidação!AX36+Consolidação!#REF!+Consolidação!BC36+Consolidação!BF36,Consolidação!$W$4,IF(AP33+AW33+BD33+BK33+BR33+BY33+CF33+CM33+CT33+DA33+DH33+DO33+DV33+EC33&lt;=Consolidação!AR36+Consolidação!AU36+Consolidação!AX36+Consolidação!#REF!+Consolidação!BC36+Consolidação!BF36+Consolidação!BI36,Consolidação!$Z$4,IF(AP33+AW33+BD33+BK33+BR33+BY33+CF33+CM33+CT33+DA33+DH33+DO33+DV33+EC33&lt;=Consolidação!AR36+Consolidação!AU36+Consolidação!AX36+Consolidação!#REF!+Consolidação!BC36+Consolidação!BF36+Consolidação!BI36+Consolidação!BL36,Consolidação!$AC$4,IF(AP33+AW33+BD33+BK33+BR33+BY33+CF33+CM33+CT33+DA33+DH33+DO33+DV33+EC33&lt;=Consolidação!AR36+Consolidação!AU36+Consolidação!AX36+Consolidação!#REF!+Consolidação!BC36+Consolidação!BF36+Consolidação!BI36+Consolidação!BL36+Consolidação!BO36,Consolidação!$AF$4,IF(AP33+AW33+BD33+BK33+BR33+BY33+CF33+CM33+CT33+DA33+DH33+DO33+DV33+EC33&lt;=Consolidação!AR36+Consolidação!AU36+Consolidação!AX36+Consolidação!#REF!+Consolidação!BC36+Consolidação!BF36+Consolidação!BI36+Consolidação!BL36+Consolidação!BO36+Consolidação!BR36,Consolidação!$AI$4,IF(AP33+AW33+BD33+BK33+BR33+BY33+CF33+CM33+CT33+DA33+DH33+DO33+DV33+EC33&lt;=Consolidação!AR36+Consolidação!AU36+Consolidação!AX36+Consolidação!#REF!+Consolidação!BC36+Consolidação!BF36+Consolidação!BI36+Consolidação!BL36+Consolidação!BO36+Consolidação!BR36+Consolidação!BU36,Consolidação!$AL$4,IF(AP33+AW33+BD33+BK33+BR33+BY33+CF33+CM33+CT33+DA33+DH33+DO33+DV33+EC33&lt;=Consolidação!AR36+Consolidação!AU36+Consolidação!AX36+Consolidação!#REF!+Consolidação!BC36+Consolidação!BF36+Consolidação!BI36+Consolidação!BL36+Consolidação!BO36+Consolidação!BR36+Consolidação!BU36+Consolidação!BX36,Consolidação!$AO$4,IF(AP33+AW33+BD33+BK33+BR33+BY33+CF33+CM33+CT33+DA33+DH33+DO33+DV33+EC33&lt;=Consolidação!AR36+Consolidação!AU36+Consolidação!AX36+Consolidação!#REF!+Consolidação!BC36+Consolidação!BF36+Consolidação!BI36+Consolidação!BL36+Consolidação!BO36+Consolidação!BR36+Consolidação!BU36+Consolidação!BX36+Consolidação!CA36,Consolidação!$AR$4,IF(AP33+AW33+BD33+BK33+BR33+BY33+CF33+CM33+CT33+DA33+DH33+DO33+DV33+EC33&lt;=Consolidação!AR36+Consolidação!AU36+Consolidação!AX36+Consolidação!#REF!+Consolidação!BC36+Consolidação!BF36+Consolidação!BI36+Consolidação!BL36+Consolidação!BO36+Consolidação!BR36+Consolidação!BU36+Consolidação!BX36+Consolidação!CA36+Consolidação!CD36,Consolidação!$AU$4,IF(AND((Consolidação!AR36+Consolidação!AU36+Consolidação!AX36+Consolidação!#REF!+Consolidação!BC36+Consolidação!BF36+Consolidação!BI36+Consolidação!BL36+Consolidação!BO36+Consolidação!BR36+Consolidação!BU36+Consolidação!BX36+Consolidação!CA36+Consolidação!CD36)&gt;0,AP33+AW33+BD33+BK33+BR33+BY33+CF33+CM33+CT33+DA33+DH33+DO33+DV33&lt;Consolidação!AR36+Consolidação!AU36+Consolidação!AX36+Consolidação!#REF!+Consolidação!BC36+Consolidação!BF36+Consolidação!BI36+Consolidação!BL36+Consolidação!BO36+Consolidação!BR36+Consolidação!BU36+Consolidação!BX36+Consolidação!CA36+Consolidação!CD36,AP33+AW33+BD33+BK33+BR33+BY33+CF33+CM33+CT33+DA33+DH33+DO33+DV33+EC33&gt;Consolidação!AR36+Consolidação!AU36+Consolidação!AX36+Consolidação!#REF!+Consolidação!BC36+Consolidação!BF36+Consolidação!BI36+Consolidação!BL36+Consolidação!BO36+Consolidação!BR36+Consolidação!BU36+Consolidação!BX36+Consolidação!CA36+Consolidação!CD36),"CONSUMO PARCIAL","SEM PREVISÃO"))))))))))))))))</f>
        <v/>
      </c>
      <c r="EG33" s="318" t="str">
        <f t="shared" si="55"/>
        <v/>
      </c>
      <c r="EH33" s="270"/>
      <c r="EI33" s="314"/>
      <c r="EJ33" s="315"/>
      <c r="EK33" s="332"/>
      <c r="EL33" s="317" t="str">
        <f>IF(EI33=0,"",IF(AV33+BC33+BJ33+BQ33+BX33+CE33+CL33+CS33+CZ33+DG33+DN33+DU33+EB33+EI33&lt;=Consolidação!AX36,Consolidação!$H$4,IF(AV33+BC33+BJ33+BQ33+BX33+CE33+CL33+CS33+CZ33+DG33+DN33+DU33+EB33+EI33&lt;=Consolidação!AX36+Consolidação!#REF!,Consolidação!$K$4,IF(AV33+BC33+BJ33+BQ33+BX33+CE33+CL33+CS33+CZ33+DG33+DN33+DU33+EB33+EI33&lt;=Consolidação!AX36+Consolidação!#REF!+Consolidação!BC36,Consolidação!$N$4,IF(AV33+BC33+BJ33+BQ33+BX33+CE33+CL33+CS33+CZ33+DG33+DN33+DU33+EB33+EI33&lt;=Consolidação!AX36+Consolidação!#REF!+Consolidação!BC36+Consolidação!BF36,Consolidação!$Q$4,IF(AV33+BC33+BJ33+BQ33+BX33+CE33+CL33+CS33+CZ33+DG33+DN33+DU33+EB33+EI33&lt;=Consolidação!AX36+Consolidação!#REF!+Consolidação!BC36+Consolidação!BF36+Consolidação!BI36,Consolidação!$T$4,IF(AV33+BC33+BJ33+BQ33+BX33+CE33+CL33+CS33+CZ33+DG33+DN33+DU33+EB33+EI33&lt;=Consolidação!AX36+Consolidação!#REF!+Consolidação!BC36+Consolidação!BF36+Consolidação!BI36+Consolidação!BL36,Consolidação!$W$4,IF(AV33+BC33+BJ33+BQ33+BX33+CE33+CL33+CS33+CZ33+DG33+DN33+DU33+EB33+EI33&lt;=Consolidação!AX36+Consolidação!#REF!+Consolidação!BC36+Consolidação!BF36+Consolidação!BI36+Consolidação!BL36+Consolidação!BO36,Consolidação!$Z$4,IF(AV33+BC33+BJ33+BQ33+BX33+CE33+CL33+CS33+CZ33+DG33+DN33+DU33+EB33+EI33&lt;=Consolidação!AX36+Consolidação!#REF!+Consolidação!BC36+Consolidação!BF36+Consolidação!BI36+Consolidação!BL36+Consolidação!BO36+Consolidação!BR36,Consolidação!$AC$4,IF(AV33+BC33+BJ33+BQ33+BX33+CE33+CL33+CS33+CZ33+DG33+DN33+DU33+EB33+EI33&lt;=Consolidação!AX36+Consolidação!#REF!+Consolidação!BC36+Consolidação!BF36+Consolidação!BI36+Consolidação!BL36+Consolidação!BO36+Consolidação!BR36+Consolidação!BU36,Consolidação!$AF$4,IF(AV33+BC33+BJ33+BQ33+BX33+CE33+CL33+CS33+CZ33+DG33+DN33+DU33+EB33+EI33&lt;=Consolidação!AX36+Consolidação!#REF!+Consolidação!BC36+Consolidação!BF36+Consolidação!BI36+Consolidação!BL36+Consolidação!BO36+Consolidação!BR36+Consolidação!BU36+Consolidação!BX36,Consolidação!$AI$4,IF(AV33+BC33+BJ33+BQ33+BX33+CE33+CL33+CS33+CZ33+DG33+DN33+DU33+EB33+EI33&lt;=Consolidação!AX36+Consolidação!#REF!+Consolidação!BC36+Consolidação!BF36+Consolidação!BI36+Consolidação!BL36+Consolidação!BO36+Consolidação!BR36+Consolidação!BU36+Consolidação!BX36+Consolidação!CA36,Consolidação!$AL$4,IF(AV33+BC33+BJ33+BQ33+BX33+CE33+CL33+CS33+CZ33+DG33+DN33+DU33+EB33+EI33&lt;=Consolidação!AX36+Consolidação!#REF!+Consolidação!BC36+Consolidação!BF36+Consolidação!BI36+Consolidação!BL36+Consolidação!BO36+Consolidação!BR36+Consolidação!BU36+Consolidação!BX36+Consolidação!CA36+Consolidação!CD36,Consolidação!$AO$4,IF(AV33+BC33+BJ33+BQ33+BX33+CE33+CL33+CS33+CZ33+DG33+DN33+DU33+EB33+EI33&lt;=Consolidação!AX36+Consolidação!#REF!+Consolidação!BC36+Consolidação!BF36+Consolidação!BI36+Consolidação!BL36+Consolidação!BO36+Consolidação!BR36+Consolidação!BU36+Consolidação!BX36+Consolidação!CA36+Consolidação!CD36+Consolidação!CG36,Consolidação!$AR$4,IF(AV33+BC33+BJ33+BQ33+BX33+CE33+CL33+CS33+CZ33+DG33+DN33+DU33+EB33+EI33&lt;=Consolidação!AX36+Consolidação!#REF!+Consolidação!BC36+Consolidação!BF36+Consolidação!BI36+Consolidação!BL36+Consolidação!BO36+Consolidação!BR36+Consolidação!BU36+Consolidação!BX36+Consolidação!CA36+Consolidação!CD36+Consolidação!CG36+Consolidação!CJ36,Consolidação!$AU$4,IF(AND((Consolidação!AX36+Consolidação!#REF!+Consolidação!BC36+Consolidação!BF36+Consolidação!BI36+Consolidação!BL36+Consolidação!BO36+Consolidação!BR36+Consolidação!BU36+Consolidação!BX36+Consolidação!CA36+Consolidação!CD36+Consolidação!CG36+Consolidação!CJ36)&gt;0,AV33+BC33+BJ33+BQ33+BX33+CE33+CL33+CS33+CZ33+DG33+DN33+DU33+EB33&lt;Consolidação!AX36+Consolidação!#REF!+Consolidação!BC36+Consolidação!BF36+Consolidação!BI36+Consolidação!BL36+Consolidação!BO36+Consolidação!BR36+Consolidação!BU36+Consolidação!BX36+Consolidação!CA36+Consolidação!CD36+Consolidação!CG36+Consolidação!CJ36,AV33+BC33+BJ33+BQ33+BX33+CE33+CL33+CS33+CZ33+DG33+DN33+DU33+EB33+EI33&gt;Consolidação!AX36+Consolidação!#REF!+Consolidação!BC36+Consolidação!BF36+Consolidação!BI36+Consolidação!BL36+Consolidação!BO36+Consolidação!BR36+Consolidação!BU36+Consolidação!BX36+Consolidação!CA36+Consolidação!CD36+Consolidação!CG36+Consolidação!CJ36),"CONSUMO PARCIAL","SEM PREVISÃO"))))))))))))))))</f>
        <v/>
      </c>
      <c r="EM33" s="318" t="str">
        <f t="shared" si="56"/>
        <v/>
      </c>
      <c r="EN33" s="270"/>
      <c r="EO33" s="314"/>
      <c r="EP33" s="315"/>
      <c r="EQ33" s="332"/>
      <c r="ER33" s="317" t="str">
        <f>IF(EO33=0,"",IF(BB33+BI33+BP33+BW33+CD33+CK33+CR33+CY33+DF33+DM33+DT33+EA33+EH33+EO33&lt;=Consolidação!BC36,Consolidação!$H$4,IF(BB33+BI33+BP33+BW33+CD33+CK33+CR33+CY33+DF33+DM33+DT33+EA33+EH33+EO33&lt;=Consolidação!BC36+Consolidação!BF36,Consolidação!$K$4,IF(BB33+BI33+BP33+BW33+CD33+CK33+CR33+CY33+DF33+DM33+DT33+EA33+EH33+EO33&lt;=Consolidação!BC36+Consolidação!BF36+Consolidação!BI36,Consolidação!$N$4,IF(BB33+BI33+BP33+BW33+CD33+CK33+CR33+CY33+DF33+DM33+DT33+EA33+EH33+EO33&lt;=Consolidação!BC36+Consolidação!BF36+Consolidação!BI36+Consolidação!BL36,Consolidação!$Q$4,IF(BB33+BI33+BP33+BW33+CD33+CK33+CR33+CY33+DF33+DM33+DT33+EA33+EH33+EO33&lt;=Consolidação!BC36+Consolidação!BF36+Consolidação!BI36+Consolidação!BL36+Consolidação!BO36,Consolidação!$T$4,IF(BB33+BI33+BP33+BW33+CD33+CK33+CR33+CY33+DF33+DM33+DT33+EA33+EH33+EO33&lt;=Consolidação!BC36+Consolidação!BF36+Consolidação!BI36+Consolidação!BL36+Consolidação!BO36+Consolidação!BR36,Consolidação!$W$4,IF(BB33+BI33+BP33+BW33+CD33+CK33+CR33+CY33+DF33+DM33+DT33+EA33+EH33+EO33&lt;=Consolidação!BC36+Consolidação!BF36+Consolidação!BI36+Consolidação!BL36+Consolidação!BO36+Consolidação!BR36+Consolidação!BU36,Consolidação!$Z$4,IF(BB33+BI33+BP33+BW33+CD33+CK33+CR33+CY33+DF33+DM33+DT33+EA33+EH33+EO33&lt;=Consolidação!BC36+Consolidação!BF36+Consolidação!BI36+Consolidação!BL36+Consolidação!BO36+Consolidação!BR36+Consolidação!BU36+Consolidação!BX36,Consolidação!$AC$4,IF(BB33+BI33+BP33+BW33+CD33+CK33+CR33+CY33+DF33+DM33+DT33+EA33+EH33+EO33&lt;=Consolidação!BC36+Consolidação!BF36+Consolidação!BI36+Consolidação!BL36+Consolidação!BO36+Consolidação!BR36+Consolidação!BU36+Consolidação!BX36+Consolidação!CA36,Consolidação!$AF$4,IF(BB33+BI33+BP33+BW33+CD33+CK33+CR33+CY33+DF33+DM33+DT33+EA33+EH33+EO33&lt;=Consolidação!BC36+Consolidação!BF36+Consolidação!BI36+Consolidação!BL36+Consolidação!BO36+Consolidação!BR36+Consolidação!BU36+Consolidação!BX36+Consolidação!CA36+Consolidação!CD36,Consolidação!$AI$4,IF(BB33+BI33+BP33+BW33+CD33+CK33+CR33+CY33+DF33+DM33+DT33+EA33+EH33+EO33&lt;=Consolidação!BC36+Consolidação!BF36+Consolidação!BI36+Consolidação!BL36+Consolidação!BO36+Consolidação!BR36+Consolidação!BU36+Consolidação!BX36+Consolidação!CA36+Consolidação!CD36+Consolidação!CG36,Consolidação!$AL$4,IF(BB33+BI33+BP33+BW33+CD33+CK33+CR33+CY33+DF33+DM33+DT33+EA33+EH33+EO33&lt;=Consolidação!BC36+Consolidação!BF36+Consolidação!BI36+Consolidação!BL36+Consolidação!BO36+Consolidação!BR36+Consolidação!BU36+Consolidação!BX36+Consolidação!CA36+Consolidação!CD36+Consolidação!CG36+Consolidação!CJ36,Consolidação!$AO$4,IF(BB33+BI33+BP33+BW33+CD33+CK33+CR33+CY33+DF33+DM33+DT33+EA33+EH33+EO33&lt;=Consolidação!BC36+Consolidação!BF36+Consolidação!BI36+Consolidação!BL36+Consolidação!BO36+Consolidação!BR36+Consolidação!BU36+Consolidação!BX36+Consolidação!CA36+Consolidação!CD36+Consolidação!CG36+Consolidação!CJ36+Consolidação!CM36,Consolidação!$AR$4,IF(BB33+BI33+BP33+BW33+CD33+CK33+CR33+CY33+DF33+DM33+DT33+EA33+EH33+EO33&lt;=Consolidação!BC36+Consolidação!BF36+Consolidação!BI36+Consolidação!BL36+Consolidação!BO36+Consolidação!BR36+Consolidação!BU36+Consolidação!BX36+Consolidação!CA36+Consolidação!CD36+Consolidação!CG36+Consolidação!CJ36+Consolidação!CM36+Consolidação!CP36,Consolidação!$AU$4,IF(AND((Consolidação!BC36+Consolidação!BF36+Consolidação!BI36+Consolidação!BL36+Consolidação!BO36+Consolidação!BR36+Consolidação!BU36+Consolidação!BX36+Consolidação!CA36+Consolidação!CD36+Consolidação!CG36+Consolidação!CJ36+Consolidação!CM36+Consolidação!CP36)&gt;0,BB33+BI33+BP33+BW33+CD33+CK33+CR33+CY33+DF33+DM33+DT33+EA33+EH33&lt;Consolidação!BC36+Consolidação!BF36+Consolidação!BI36+Consolidação!BL36+Consolidação!BO36+Consolidação!BR36+Consolidação!BU36+Consolidação!BX36+Consolidação!CA36+Consolidação!CD36+Consolidação!CG36+Consolidação!CJ36+Consolidação!CM36+Consolidação!CP36,BB33+BI33+BP33+BW33+CD33+CK33+CR33+CY33+DF33+DM33+DT33+EA33+EH33+EO33&gt;Consolidação!BC36+Consolidação!BF36+Consolidação!BI36+Consolidação!BL36+Consolidação!BO36+Consolidação!BR36+Consolidação!BU36+Consolidação!BX36+Consolidação!CA36+Consolidação!CD36+Consolidação!CG36+Consolidação!CJ36+Consolidação!CM36+Consolidação!CP36),"CONSUMO PARCIAL","SEM PREVISÃO"))))))))))))))))</f>
        <v/>
      </c>
      <c r="ES33" s="318" t="str">
        <f t="shared" si="57"/>
        <v/>
      </c>
      <c r="ET33" s="270"/>
      <c r="EU33" s="314"/>
      <c r="EV33" s="315"/>
      <c r="EW33" s="332"/>
      <c r="EX33" s="317" t="str">
        <f>IF(EU33=0,"",IF(BH33+BO33+BV33+CC33+CJ33+CQ33+CX33+DE33+DL33+DS33+DZ33+EG33+EN33+EU33&lt;=Consolidação!BI36,Consolidação!$H$4,IF(BH33+BO33+BV33+CC33+CJ33+CQ33+CX33+DE33+DL33+DS33+DZ33+EG33+EN33+EU33&lt;=Consolidação!BI36+Consolidação!BL36,Consolidação!$K$4,IF(BH33+BO33+BV33+CC33+CJ33+CQ33+CX33+DE33+DL33+DS33+DZ33+EG33+EN33+EU33&lt;=Consolidação!BI36+Consolidação!BL36+Consolidação!BO36,Consolidação!$N$4,IF(BH33+BO33+BV33+CC33+CJ33+CQ33+CX33+DE33+DL33+DS33+DZ33+EG33+EN33+EU33&lt;=Consolidação!BI36+Consolidação!BL36+Consolidação!BO36+Consolidação!BR36,Consolidação!$Q$4,IF(BH33+BO33+BV33+CC33+CJ33+CQ33+CX33+DE33+DL33+DS33+DZ33+EG33+EN33+EU33&lt;=Consolidação!BI36+Consolidação!BL36+Consolidação!BO36+Consolidação!BR36+Consolidação!BU36,Consolidação!$T$4,IF(BH33+BO33+BV33+CC33+CJ33+CQ33+CX33+DE33+DL33+DS33+DZ33+EG33+EN33+EU33&lt;=Consolidação!BI36+Consolidação!BL36+Consolidação!BO36+Consolidação!BR36+Consolidação!BU36+Consolidação!BX36,Consolidação!$W$4,IF(BH33+BO33+BV33+CC33+CJ33+CQ33+CX33+DE33+DL33+DS33+DZ33+EG33+EN33+EU33&lt;=Consolidação!BI36+Consolidação!BL36+Consolidação!BO36+Consolidação!BR36+Consolidação!BU36+Consolidação!BX36+Consolidação!CA36,Consolidação!$Z$4,IF(BH33+BO33+BV33+CC33+CJ33+CQ33+CX33+DE33+DL33+DS33+DZ33+EG33+EN33+EU33&lt;=Consolidação!BI36+Consolidação!BL36+Consolidação!BO36+Consolidação!BR36+Consolidação!BU36+Consolidação!BX36+Consolidação!CA36+Consolidação!CD36,Consolidação!$AC$4,IF(BH33+BO33+BV33+CC33+CJ33+CQ33+CX33+DE33+DL33+DS33+DZ33+EG33+EN33+EU33&lt;=Consolidação!BI36+Consolidação!BL36+Consolidação!BO36+Consolidação!BR36+Consolidação!BU36+Consolidação!BX36+Consolidação!CA36+Consolidação!CD36+Consolidação!CG36,Consolidação!$AF$4,IF(BH33+BO33+BV33+CC33+CJ33+CQ33+CX33+DE33+DL33+DS33+DZ33+EG33+EN33+EU33&lt;=Consolidação!BI36+Consolidação!BL36+Consolidação!BO36+Consolidação!BR36+Consolidação!BU36+Consolidação!BX36+Consolidação!CA36+Consolidação!CD36+Consolidação!CG36+Consolidação!CJ36,Consolidação!$AI$4,IF(BH33+BO33+BV33+CC33+CJ33+CQ33+CX33+DE33+DL33+DS33+DZ33+EG33+EN33+EU33&lt;=Consolidação!BI36+Consolidação!BL36+Consolidação!BO36+Consolidação!BR36+Consolidação!BU36+Consolidação!BX36+Consolidação!CA36+Consolidação!CD36+Consolidação!CG36+Consolidação!CJ36+Consolidação!CM36,Consolidação!$AL$4,IF(BH33+BO33+BV33+CC33+CJ33+CQ33+CX33+DE33+DL33+DS33+DZ33+EG33+EN33+EU33&lt;=Consolidação!BI36+Consolidação!BL36+Consolidação!BO36+Consolidação!BR36+Consolidação!BU36+Consolidação!BX36+Consolidação!CA36+Consolidação!CD36+Consolidação!CG36+Consolidação!CJ36+Consolidação!CM36+Consolidação!CP36,Consolidação!$AO$4,IF(BH33+BO33+BV33+CC33+CJ33+CQ33+CX33+DE33+DL33+DS33+DZ33+EG33+EN33+EU33&lt;=Consolidação!BI36+Consolidação!BL36+Consolidação!BO36+Consolidação!BR36+Consolidação!BU36+Consolidação!BX36+Consolidação!CA36+Consolidação!CD36+Consolidação!CG36+Consolidação!CJ36+Consolidação!CM36+Consolidação!CP36+Consolidação!CS36,Consolidação!$AR$4,IF(BH33+BO33+BV33+CC33+CJ33+CQ33+CX33+DE33+DL33+DS33+DZ33+EG33+EN33+EU33&lt;=Consolidação!BI36+Consolidação!BL36+Consolidação!BO36+Consolidação!BR36+Consolidação!BU36+Consolidação!BX36+Consolidação!CA36+Consolidação!CD36+Consolidação!CG36+Consolidação!CJ36+Consolidação!CM36+Consolidação!CP36+Consolidação!CS36+Consolidação!CV36,Consolidação!$AU$4,IF(AND((Consolidação!BI36+Consolidação!BL36+Consolidação!BO36+Consolidação!BR36+Consolidação!BU36+Consolidação!BX36+Consolidação!CA36+Consolidação!CD36+Consolidação!CG36+Consolidação!CJ36+Consolidação!CM36+Consolidação!CP36+Consolidação!CS36+Consolidação!CV36)&gt;0,BH33+BO33+BV33+CC33+CJ33+CQ33+CX33+DE33+DL33+DS33+DZ33+EG33+EN33&lt;Consolidação!BI36+Consolidação!BL36+Consolidação!BO36+Consolidação!BR36+Consolidação!BU36+Consolidação!BX36+Consolidação!CA36+Consolidação!CD36+Consolidação!CG36+Consolidação!CJ36+Consolidação!CM36+Consolidação!CP36+Consolidação!CS36+Consolidação!CV36,BH33+BO33+BV33+CC33+CJ33+CQ33+CX33+DE33+DL33+DS33+DZ33+EG33+EN33+EU33&gt;Consolidação!BI36+Consolidação!BL36+Consolidação!BO36+Consolidação!BR36+Consolidação!BU36+Consolidação!BX36+Consolidação!CA36+Consolidação!CD36+Consolidação!CG36+Consolidação!CJ36+Consolidação!CM36+Consolidação!CP36+Consolidação!CS36+Consolidação!CV36),"CONSUMO PARCIAL","SEM PREVISÃO"))))))))))))))))</f>
        <v/>
      </c>
      <c r="EY33" s="318" t="str">
        <f t="shared" si="58"/>
        <v/>
      </c>
      <c r="EZ33" s="270"/>
      <c r="FA33" s="314"/>
      <c r="FB33" s="315"/>
      <c r="FC33" s="332"/>
      <c r="FD33" s="317" t="str">
        <f>IF(FA33=0,"",IF(BN33+BU33+CB33+CI33+CP33+CW33+DD33+DK33+DR33+DY33+EF33+EM33+ET33+FA33&lt;=Consolidação!BO36,Consolidação!$H$4,IF(BN33+BU33+CB33+CI33+CP33+CW33+DD33+DK33+DR33+DY33+EF33+EM33+ET33+FA33&lt;=Consolidação!BO36+Consolidação!BR36,Consolidação!$K$4,IF(BN33+BU33+CB33+CI33+CP33+CW33+DD33+DK33+DR33+DY33+EF33+EM33+ET33+FA33&lt;=Consolidação!BO36+Consolidação!BR36+Consolidação!BU36,Consolidação!$N$4,IF(BN33+BU33+CB33+CI33+CP33+CW33+DD33+DK33+DR33+DY33+EF33+EM33+ET33+FA33&lt;=Consolidação!BO36+Consolidação!BR36+Consolidação!BU36+Consolidação!BX36,Consolidação!$Q$4,IF(BN33+BU33+CB33+CI33+CP33+CW33+DD33+DK33+DR33+DY33+EF33+EM33+ET33+FA33&lt;=Consolidação!BO36+Consolidação!BR36+Consolidação!BU36+Consolidação!BX36+Consolidação!CA36,Consolidação!$T$4,IF(BN33+BU33+CB33+CI33+CP33+CW33+DD33+DK33+DR33+DY33+EF33+EM33+ET33+FA33&lt;=Consolidação!BO36+Consolidação!BR36+Consolidação!BU36+Consolidação!BX36+Consolidação!CA36+Consolidação!CD36,Consolidação!$W$4,IF(BN33+BU33+CB33+CI33+CP33+CW33+DD33+DK33+DR33+DY33+EF33+EM33+ET33+FA33&lt;=Consolidação!BO36+Consolidação!BR36+Consolidação!BU36+Consolidação!BX36+Consolidação!CA36+Consolidação!CD36+Consolidação!CG36,Consolidação!$Z$4,IF(BN33+BU33+CB33+CI33+CP33+CW33+DD33+DK33+DR33+DY33+EF33+EM33+ET33+FA33&lt;=Consolidação!BO36+Consolidação!BR36+Consolidação!BU36+Consolidação!BX36+Consolidação!CA36+Consolidação!CD36+Consolidação!CG36+Consolidação!CJ36,Consolidação!$AC$4,IF(BN33+BU33+CB33+CI33+CP33+CW33+DD33+DK33+DR33+DY33+EF33+EM33+ET33+FA33&lt;=Consolidação!BO36+Consolidação!BR36+Consolidação!BU36+Consolidação!BX36+Consolidação!CA36+Consolidação!CD36+Consolidação!CG36+Consolidação!CJ36+Consolidação!CM36,Consolidação!$AF$4,IF(BN33+BU33+CB33+CI33+CP33+CW33+DD33+DK33+DR33+DY33+EF33+EM33+ET33+FA33&lt;=Consolidação!BO36+Consolidação!BR36+Consolidação!BU36+Consolidação!BX36+Consolidação!CA36+Consolidação!CD36+Consolidação!CG36+Consolidação!CJ36+Consolidação!CM36+Consolidação!CP36,Consolidação!$AI$4,IF(BN33+BU33+CB33+CI33+CP33+CW33+DD33+DK33+DR33+DY33+EF33+EM33+ET33+FA33&lt;=Consolidação!BO36+Consolidação!BR36+Consolidação!BU36+Consolidação!BX36+Consolidação!CA36+Consolidação!CD36+Consolidação!CG36+Consolidação!CJ36+Consolidação!CM36+Consolidação!CP36+Consolidação!CS36,Consolidação!$AL$4,IF(BN33+BU33+CB33+CI33+CP33+CW33+DD33+DK33+DR33+DY33+EF33+EM33+ET33+FA33&lt;=Consolidação!BO36+Consolidação!BR36+Consolidação!BU36+Consolidação!BX36+Consolidação!CA36+Consolidação!CD36+Consolidação!CG36+Consolidação!CJ36+Consolidação!CM36+Consolidação!CP36+Consolidação!CS36+Consolidação!CV36,Consolidação!$AO$4,IF(BN33+BU33+CB33+CI33+CP33+CW33+DD33+DK33+DR33+DY33+EF33+EM33+ET33+FA33&lt;=Consolidação!BO36+Consolidação!BR36+Consolidação!BU36+Consolidação!BX36+Consolidação!CA36+Consolidação!CD36+Consolidação!CG36+Consolidação!CJ36+Consolidação!CM36+Consolidação!CP36+Consolidação!CS36+Consolidação!CV36+Consolidação!CY36,Consolidação!$AR$4,IF(BN33+BU33+CB33+CI33+CP33+CW33+DD33+DK33+DR33+DY33+EF33+EM33+ET33+FA33&lt;=Consolidação!BO36+Consolidação!BR36+Consolidação!BU36+Consolidação!BX36+Consolidação!CA36+Consolidação!CD36+Consolidação!CG36+Consolidação!CJ36+Consolidação!CM36+Consolidação!CP36+Consolidação!CS36+Consolidação!CV36+Consolidação!CY36+Consolidação!DB36,Consolidação!$AU$4,IF(AND((Consolidação!BO36+Consolidação!BR36+Consolidação!BU36+Consolidação!BX36+Consolidação!CA36+Consolidação!CD36+Consolidação!CG36+Consolidação!CJ36+Consolidação!CM36+Consolidação!CP36+Consolidação!CS36+Consolidação!CV36+Consolidação!CY36+Consolidação!DB36)&gt;0,BN33+BU33+CB33+CI33+CP33+CW33+DD33+DK33+DR33+DY33+EF33+EM33+ET33&lt;Consolidação!BO36+Consolidação!BR36+Consolidação!BU36+Consolidação!BX36+Consolidação!CA36+Consolidação!CD36+Consolidação!CG36+Consolidação!CJ36+Consolidação!CM36+Consolidação!CP36+Consolidação!CS36+Consolidação!CV36+Consolidação!CY36+Consolidação!DB36,BN33+BU33+CB33+CI33+CP33+CW33+DD33+DK33+DR33+DY33+EF33+EM33+ET33+FA33&gt;Consolidação!BO36+Consolidação!BR36+Consolidação!BU36+Consolidação!BX36+Consolidação!CA36+Consolidação!CD36+Consolidação!CG36+Consolidação!CJ36+Consolidação!CM36+Consolidação!CP36+Consolidação!CS36+Consolidação!CV36+Consolidação!CY36+Consolidação!DB36),"CONSUMO PARCIAL","SEM PREVISÃO"))))))))))))))))</f>
        <v/>
      </c>
      <c r="FE33" s="318" t="str">
        <f t="shared" si="59"/>
        <v/>
      </c>
      <c r="FF33" s="270"/>
      <c r="FG33" s="314"/>
      <c r="FH33" s="315"/>
      <c r="FI33" s="332"/>
      <c r="FJ33" s="317" t="str">
        <f>IF(FG33=0,"",IF(BT33+CA33+CH33+CO33+CV33+DC33+DJ33+DQ33+DX33+EE33+EL33+ES33+EZ33+FG33&lt;=Consolidação!BU36,Consolidação!$H$4,IF(BT33+CA33+CH33+CO33+CV33+DC33+DJ33+DQ33+DX33+EE33+EL33+ES33+EZ33+FG33&lt;=Consolidação!BU36+Consolidação!BX36,Consolidação!$K$4,IF(BT33+CA33+CH33+CO33+CV33+DC33+DJ33+DQ33+DX33+EE33+EL33+ES33+EZ33+FG33&lt;=Consolidação!BU36+Consolidação!BX36+Consolidação!CA36,Consolidação!$N$4,IF(BT33+CA33+CH33+CO33+CV33+DC33+DJ33+DQ33+DX33+EE33+EL33+ES33+EZ33+FG33&lt;=Consolidação!BU36+Consolidação!BX36+Consolidação!CA36+Consolidação!CD36,Consolidação!$Q$4,IF(BT33+CA33+CH33+CO33+CV33+DC33+DJ33+DQ33+DX33+EE33+EL33+ES33+EZ33+FG33&lt;=Consolidação!BU36+Consolidação!BX36+Consolidação!CA36+Consolidação!CD36+Consolidação!CG36,Consolidação!$T$4,IF(BT33+CA33+CH33+CO33+CV33+DC33+DJ33+DQ33+DX33+EE33+EL33+ES33+EZ33+FG33&lt;=Consolidação!BU36+Consolidação!BX36+Consolidação!CA36+Consolidação!CD36+Consolidação!CG36+Consolidação!CJ36,Consolidação!$W$4,IF(BT33+CA33+CH33+CO33+CV33+DC33+DJ33+DQ33+DX33+EE33+EL33+ES33+EZ33+FG33&lt;=Consolidação!BU36+Consolidação!BX36+Consolidação!CA36+Consolidação!CD36+Consolidação!CG36+Consolidação!CJ36+Consolidação!CM36,Consolidação!$Z$4,IF(BT33+CA33+CH33+CO33+CV33+DC33+DJ33+DQ33+DX33+EE33+EL33+ES33+EZ33+FG33&lt;=Consolidação!BU36+Consolidação!BX36+Consolidação!CA36+Consolidação!CD36+Consolidação!CG36+Consolidação!CJ36+Consolidação!CM36+Consolidação!CP36,Consolidação!$AC$4,IF(BT33+CA33+CH33+CO33+CV33+DC33+DJ33+DQ33+DX33+EE33+EL33+ES33+EZ33+FG33&lt;=Consolidação!BU36+Consolidação!BX36+Consolidação!CA36+Consolidação!CD36+Consolidação!CG36+Consolidação!CJ36+Consolidação!CM36+Consolidação!CP36+Consolidação!CS36,Consolidação!$AF$4,IF(BT33+CA33+CH33+CO33+CV33+DC33+DJ33+DQ33+DX33+EE33+EL33+ES33+EZ33+FG33&lt;=Consolidação!BU36+Consolidação!BX36+Consolidação!CA36+Consolidação!CD36+Consolidação!CG36+Consolidação!CJ36+Consolidação!CM36+Consolidação!CP36+Consolidação!CS36+Consolidação!CV36,Consolidação!$AI$4,IF(BT33+CA33+CH33+CO33+CV33+DC33+DJ33+DQ33+DX33+EE33+EL33+ES33+EZ33+FG33&lt;=Consolidação!BU36+Consolidação!BX36+Consolidação!CA36+Consolidação!CD36+Consolidação!CG36+Consolidação!CJ36+Consolidação!CM36+Consolidação!CP36+Consolidação!CS36+Consolidação!CV36+Consolidação!CY36,Consolidação!$AL$4,IF(BT33+CA33+CH33+CO33+CV33+DC33+DJ33+DQ33+DX33+EE33+EL33+ES33+EZ33+FG33&lt;=Consolidação!BU36+Consolidação!BX36+Consolidação!CA36+Consolidação!CD36+Consolidação!CG36+Consolidação!CJ36+Consolidação!CM36+Consolidação!CP36+Consolidação!CS36+Consolidação!CV36+Consolidação!CY36+Consolidação!DB36,Consolidação!$AO$4,IF(BT33+CA33+CH33+CO33+CV33+DC33+DJ33+DQ33+DX33+EE33+EL33+ES33+EZ33+FG33&lt;=Consolidação!BU36+Consolidação!BX36+Consolidação!CA36+Consolidação!CD36+Consolidação!CG36+Consolidação!CJ36+Consolidação!CM36+Consolidação!CP36+Consolidação!CS36+Consolidação!CV36+Consolidação!CY36+Consolidação!DB36+Consolidação!DE36,Consolidação!$AR$4,IF(BT33+CA33+CH33+CO33+CV33+DC33+DJ33+DQ33+DX33+EE33+EL33+ES33+EZ33+FG33&lt;=Consolidação!BU36+Consolidação!BX36+Consolidação!CA36+Consolidação!CD36+Consolidação!CG36+Consolidação!CJ36+Consolidação!CM36+Consolidação!CP36+Consolidação!CS36+Consolidação!CV36+Consolidação!CY36+Consolidação!DB36+Consolidação!DE36+Consolidação!DH36,Consolidação!$AU$4,IF(AND((Consolidação!BU36+Consolidação!BX36+Consolidação!CA36+Consolidação!CD36+Consolidação!CG36+Consolidação!CJ36+Consolidação!CM36+Consolidação!CP36+Consolidação!CS36+Consolidação!CV36+Consolidação!CY36+Consolidação!DB36+Consolidação!DE36+Consolidação!DH36)&gt;0,BT33+CA33+CH33+CO33+CV33+DC33+DJ33+DQ33+DX33+EE33+EL33+ES33+EZ33&lt;Consolidação!BU36+Consolidação!BX36+Consolidação!CA36+Consolidação!CD36+Consolidação!CG36+Consolidação!CJ36+Consolidação!CM36+Consolidação!CP36+Consolidação!CS36+Consolidação!CV36+Consolidação!CY36+Consolidação!DB36+Consolidação!DE36+Consolidação!DH36,BT33+CA33+CH33+CO33+CV33+DC33+DJ33+DQ33+DX33+EE33+EL33+ES33+EZ33+FG33&gt;Consolidação!BU36+Consolidação!BX36+Consolidação!CA36+Consolidação!CD36+Consolidação!CG36+Consolidação!CJ36+Consolidação!CM36+Consolidação!CP36+Consolidação!CS36+Consolidação!CV36+Consolidação!CY36+Consolidação!DB36+Consolidação!DE36+Consolidação!DH36),"CONSUMO PARCIAL","SEM PREVISÃO"))))))))))))))))</f>
        <v/>
      </c>
      <c r="FK33" s="540" t="str">
        <f t="shared" si="60"/>
        <v/>
      </c>
      <c r="FL33" s="569"/>
      <c r="FM33" s="550"/>
      <c r="FN33" s="550"/>
      <c r="FO33" s="550"/>
      <c r="FP33" s="550"/>
      <c r="FQ33" s="576"/>
      <c r="FR33" s="569"/>
      <c r="FS33" s="550"/>
      <c r="FT33" s="550"/>
      <c r="FU33" s="550"/>
      <c r="FV33" s="550"/>
      <c r="FW33" s="550"/>
      <c r="FX33" s="545" t="str">
        <f>IF((Consolidação!C36+Consolidação!E36)=(F33+M33+T33+AA33+AH33+AO33+AV33+BC33+BJ33+BQ33+BX33+CE33+CL33+CS33),"ATUALIZADO","DESATUALIZADO")</f>
        <v>DESATUALIZADO</v>
      </c>
    </row>
    <row r="34" spans="1:180" x14ac:dyDescent="0.3">
      <c r="A34" s="319">
        <v>2311</v>
      </c>
      <c r="B34" s="633"/>
      <c r="C34" s="320" t="s">
        <v>1</v>
      </c>
      <c r="D34" s="321"/>
      <c r="E34" s="334">
        <v>19416</v>
      </c>
      <c r="F34" s="335">
        <v>13.545</v>
      </c>
      <c r="G34" s="336"/>
      <c r="H34" s="337">
        <v>45668</v>
      </c>
      <c r="I34" s="338">
        <f>IF(F34=0,"",IF(F34&lt;=Consolidação!H37,Consolidação!H$4,IF(F34&lt;=Consolidação!H37+Consolidação!K37,Consolidação!K$4,IF(F34&lt;=Consolidação!H37+Consolidação!K37+Consolidação!N37,Consolidação!N$4,IF(F34&lt;=Consolidação!H37+Consolidação!K37+Consolidação!N37+Consolidação!Q37,Consolidação!Q$4,IF(F34&lt;=Consolidação!H37+Consolidação!K37+Consolidação!N37+Consolidação!Q37+Consolidação!T37,Consolidação!T$4,IF(F34&lt;=Consolidação!H37+Consolidação!K37+Consolidação!N37+Consolidação!Q37+Consolidação!T37+Consolidação!W37,Consolidação!W$4,IF(F34&lt;=Consolidação!H37+Consolidação!K37+Consolidação!N37+Consolidação!Q37+Consolidação!T37+Consolidação!W37+Consolidação!Z37,Consolidação!Z$4,IF(F34&lt;=Consolidação!H37+Consolidação!K37+Consolidação!N37+Consolidação!Q37+Consolidação!T37+Consolidação!W37+Consolidação!Z37+Consolidação!AC37,Consolidação!AC$4,IF(F34&lt;=Consolidação!H37+Consolidação!K37+Consolidação!N37+Consolidação!Q37+Consolidação!T37+Consolidação!W37+Consolidação!Z37+Consolidação!AC37+Consolidação!AF37,Consolidação!AF$4,IF(F34&lt;=Consolidação!H37+Consolidação!K37+Consolidação!N37+Consolidação!Q37+Consolidação!T37+Consolidação!W37+Consolidação!Z37+Consolidação!AC37+Consolidação!AF37+Consolidação!AI37,Consolidação!AI$4,IF(F34&lt;=Consolidação!H37+Consolidação!K37+Consolidação!N37+Consolidação!Q37+Consolidação!T37+Consolidação!W37+Consolidação!Z37+Consolidação!AC37+Consolidação!AF37+Consolidação!AI37+Consolidação!AL37,Consolidação!AL$4,IF(F34&lt;=Consolidação!H37+Consolidação!K37+Consolidação!N37+Consolidação!Q37+Consolidação!T37+Consolidação!W37+Consolidação!Z37+Consolidação!AC37+Consolidação!AF37+Consolidação!AI37+Consolidação!AL37+Consolidação!AO37,Consolidação!AO$4,IF(F34&lt;=Consolidação!H37+Consolidação!K37+Consolidação!N37+Consolidação!Q37+Consolidação!T37+Consolidação!W37+Consolidação!Z37+Consolidação!AC37+Consolidação!AF37+Consolidação!AI37+Consolidação!AL37+Consolidação!AO37+Consolidação!AR37,Consolidação!AR$4,IF(F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>45352</v>
      </c>
      <c r="J34" s="339" t="str">
        <f t="shared" si="25"/>
        <v>ü</v>
      </c>
      <c r="K34" s="312"/>
      <c r="L34" s="334">
        <v>19436</v>
      </c>
      <c r="M34" s="335">
        <v>25</v>
      </c>
      <c r="N34" s="336"/>
      <c r="O34" s="337">
        <v>45695</v>
      </c>
      <c r="P34" s="338">
        <f>IF(M34=0,"",IF(F34+M34&lt;=Consolidação!H37,Consolidação!$H$4,IF(F34+M34&lt;=Consolidação!H37+Consolidação!K37,Consolidação!$K$4,IF(F34+M34&lt;=Consolidação!H37+Consolidação!K37+Consolidação!N37,Consolidação!$N$4,IF(F34+M34&lt;=Consolidação!H37+Consolidação!K37+Consolidação!N37+Consolidação!Q37,Consolidação!$Q$4,IF(F34+M34&lt;=Consolidação!H37+Consolidação!K37+Consolidação!N37+Consolidação!Q37+Consolidação!T37,Consolidação!$T$4,IF(F34+M34&lt;=Consolidação!H37+Consolidação!K37+Consolidação!N37+Consolidação!Q37+Consolidação!T37+Consolidação!W37,Consolidação!$W$4,IF(F34+M34&lt;=Consolidação!H37+Consolidação!K37+Consolidação!N37+Consolidação!Q37+Consolidação!T37+Consolidação!W37+Consolidação!Z37,Consolidação!$Z$4,IF(F34+M34&lt;=Consolidação!H37+Consolidação!K37+Consolidação!N37+Consolidação!Q37+Consolidação!T37+Consolidação!W37+Consolidação!Z37+Consolidação!AC37,Consolidação!$AC$4,IF(F34+M34&lt;=Consolidação!H37+Consolidação!K37+Consolidação!N37+Consolidação!Q37+Consolidação!T37+Consolidação!W37+Consolidação!Z37+Consolidação!AC37+Consolidação!AF37,Consolidação!$AF$4,IF(F34+M34&lt;=Consolidação!H37+Consolidação!K37+Consolidação!N37+Consolidação!Q37+Consolidação!T37+Consolidação!W37+Consolidação!Z37+Consolidação!AC37+Consolidação!AF37+Consolidação!AI37,Consolidação!$AI$4,IF(F34+M34&lt;=Consolidação!H37+Consolidação!K37+Consolidação!N37+Consolidação!Q37+Consolidação!T37+Consolidação!W37+Consolidação!Z37+Consolidação!AC37+Consolidação!AF37+Consolidação!AI37+Consolidação!AL37,Consolidação!$AL$4,IF(F34+M34&lt;=Consolidação!H37+Consolidação!K37+Consolidação!N37+Consolidação!Q37+Consolidação!T37+Consolidação!W37+Consolidação!Z37+Consolidação!AC37+Consolidação!AF37+Consolidação!AI37+Consolidação!AL37+Consolidação!AO37,Consolidação!$AO$4,IF(F34+M34&lt;=Consolidação!H37+Consolidação!K37+Consolidação!N37+Consolidação!Q37+Consolidação!T37+Consolidação!W37+Consolidação!Z37+Consolidação!AC37+Consolidação!AF37+Consolidação!AI37+Consolidação!AL37+Consolidação!AO37+Consolidação!AR37,Consolidação!$AR$4,IF(F34+M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>45352</v>
      </c>
      <c r="Q34" s="339" t="str">
        <f t="shared" si="26"/>
        <v>ü</v>
      </c>
      <c r="R34" s="312"/>
      <c r="S34" s="334">
        <v>19460</v>
      </c>
      <c r="T34" s="335">
        <v>50</v>
      </c>
      <c r="U34" s="336"/>
      <c r="V34" s="337">
        <v>45695</v>
      </c>
      <c r="W34" s="338">
        <f>IF(T34=0,"",IF(F34+M34+T34&lt;=Consolidação!H37,Consolidação!$H$4,IF(F34+M34+T34&lt;=Consolidação!H37+Consolidação!K37,Consolidação!$K$4,IF(F34+M34+T34&lt;=Consolidação!H37+Consolidação!K37+Consolidação!N37,Consolidação!$N$4,IF(F34+M34+T34&lt;=Consolidação!H37+Consolidação!K37+Consolidação!N37+Consolidação!Q37,Consolidação!$Q$4,IF(F34+M34+T34&lt;=Consolidação!H37+Consolidação!K37+Consolidação!N37+Consolidação!Q37+Consolidação!T37,Consolidação!$T$4,IF(F34+M34+T34&lt;=Consolidação!H37+Consolidação!K37+Consolidação!N37+Consolidação!Q37+Consolidação!T37+Consolidação!W37,Consolidação!$W$4,IF(F34+M34+T34&lt;=Consolidação!H37+Consolidação!K37+Consolidação!N37+Consolidação!Q37+Consolidação!T37+Consolidação!W37+Consolidação!Z37,Consolidação!$Z$4,IF(F34+M34+T34&lt;=Consolidação!H37+Consolidação!K37+Consolidação!N37+Consolidação!Q37+Consolidação!T37+Consolidação!W37+Consolidação!Z37+Consolidação!AC37,Consolidação!$AC$4,IF(F34+M34+T34&lt;=Consolidação!H37+Consolidação!K37+Consolidação!N37+Consolidação!Q37+Consolidação!T37+Consolidação!W37+Consolidação!Z37+Consolidação!AC37+Consolidação!AF37,Consolidação!$AF$4,IF(F34+M34+T34&lt;=Consolidação!H37+Consolidação!K37+Consolidação!N37+Consolidação!Q37+Consolidação!T37+Consolidação!W37+Consolidação!Z37+Consolidação!AC37+Consolidação!AF37+Consolidação!AI37,Consolidação!$AI$4,IF(F34+M34+T34&lt;=Consolidação!H37+Consolidação!K37+Consolidação!N37+Consolidação!Q37+Consolidação!T37+Consolidação!W37+Consolidação!Z37+Consolidação!AC37+Consolidação!AF37+Consolidação!AI37+Consolidação!AL37,Consolidação!$AL$4,IF(F34+M34+T34&lt;=Consolidação!H37+Consolidação!K37+Consolidação!N37+Consolidação!Q37+Consolidação!T37+Consolidação!W37+Consolidação!Z37+Consolidação!AC37+Consolidação!AF37+Consolidação!AI37+Consolidação!AL37+Consolidação!AO37,Consolidação!$AO$4,IF(F34+M34+T34&lt;=Consolidação!H37+Consolidação!K37+Consolidação!N37+Consolidação!Q37+Consolidação!T37+Consolidação!W37+Consolidação!Z37+Consolidação!AC37+Consolidação!AF37+Consolidação!AI37+Consolidação!AL37+Consolidação!AO37+Consolidação!AR37,Consolidação!$AR$4,IF(F34+M34+T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+M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+T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>45413</v>
      </c>
      <c r="X34" s="339" t="str">
        <f t="shared" si="27"/>
        <v>ü</v>
      </c>
      <c r="Y34" s="312"/>
      <c r="Z34" s="334"/>
      <c r="AA34" s="335"/>
      <c r="AB34" s="336"/>
      <c r="AC34" s="337"/>
      <c r="AD34" s="338" t="str">
        <f>IF(AA34=0,"",IF(F34+M34+T34+AA34&lt;=Consolidação!H37,Consolidação!$H$4,IF(F34+M34+T34+AA34&lt;=Consolidação!H37+Consolidação!K37,Consolidação!$K$4,IF(F34+M34+T34+AA34&lt;=Consolidação!H37+Consolidação!K37+Consolidação!N37,Consolidação!$N$4,IF(F34+M34+T34+AA34&lt;=Consolidação!H37+Consolidação!K37+Consolidação!N37+Consolidação!Q37,Consolidação!$Q$4,IF(F34+M34+T34+AA34&lt;=Consolidação!H37+Consolidação!K37+Consolidação!N37+Consolidação!Q37+Consolidação!T37,Consolidação!$T$4,IF(F34+M34+T34+AA34&lt;=Consolidação!H37+Consolidação!K37+Consolidação!N37+Consolidação!Q37+Consolidação!T37+Consolidação!W37,Consolidação!$W$4,IF(F34+M34+T34+AA34&lt;=Consolidação!H37+Consolidação!K37+Consolidação!N37+Consolidação!Q37+Consolidação!T37+Consolidação!W37+Consolidação!Z37,Consolidação!$Z$4,IF(F34+M34+T34+AA34&lt;=Consolidação!H37+Consolidação!K37+Consolidação!N37+Consolidação!Q37+Consolidação!T37+Consolidação!W37+Consolidação!Z37+Consolidação!AC37,Consolidação!$AC$4,IF(F34+M34+T34+AA34&lt;=Consolidação!H37+Consolidação!K37+Consolidação!N37+Consolidação!Q37+Consolidação!T37+Consolidação!W37+Consolidação!Z37+Consolidação!AC37+Consolidação!AF37,Consolidação!$AF$4,IF(F34+M34+T34+AA34&lt;=Consolidação!H37+Consolidação!K37+Consolidação!N37+Consolidação!Q37+Consolidação!T37+Consolidação!W37+Consolidação!Z37+Consolidação!AC37+Consolidação!AF37+Consolidação!AI37,Consolidação!$AI$4,IF(F34+M34+T34+AA34&lt;=Consolidação!H37+Consolidação!K37+Consolidação!N37+Consolidação!Q37+Consolidação!T37+Consolidação!W37+Consolidação!Z37+Consolidação!AC37+Consolidação!AF37+Consolidação!AI37+Consolidação!AL37,Consolidação!$AL$4,IF(F34+M34+T34+AA34&lt;=Consolidação!H37+Consolidação!K37+Consolidação!N37+Consolidação!Q37+Consolidação!T37+Consolidação!W37+Consolidação!Z37+Consolidação!AC37+Consolidação!AF37+Consolidação!AI37+Consolidação!AL37+Consolidação!AO37,Consolidação!$AO$4,IF(F34+M34+T34+AA34&lt;=Consolidação!H37+Consolidação!K37+Consolidação!N37+Consolidação!Q37+Consolidação!T37+Consolidação!W37+Consolidação!Z37+Consolidação!AC37+Consolidação!AF37+Consolidação!AI37+Consolidação!AL37+Consolidação!AO37+Consolidação!AR37,Consolidação!AR34,IF(F34+M34+T34+AA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+M34+T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+T34+AA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/>
      </c>
      <c r="AE34" s="339" t="str">
        <f t="shared" si="28"/>
        <v/>
      </c>
      <c r="AF34" s="312"/>
      <c r="AG34" s="334"/>
      <c r="AH34" s="335"/>
      <c r="AI34" s="336"/>
      <c r="AJ34" s="337"/>
      <c r="AK34" s="338" t="str">
        <f>IF(AH34=0,"",IF(F34+M34+T34+AA34+AH34&lt;=Consolidação!H37,Consolidação!$H$4,IF(F34+M34+T34+AA34+AH34&lt;=Consolidação!H37+Consolidação!K37,Consolidação!$K$4,IF(F34+M34+T34+AA34+AH34&lt;=Consolidação!H37+Consolidação!K37+Consolidação!N37,Consolidação!$N$4,IF(F34+M34+T34+AA34+AH34&lt;=Consolidação!H37+Consolidação!K37+Consolidação!N37+Consolidação!Q37,Consolidação!$Q$4,IF(F34+M34+T34+AA34+AH34&lt;=Consolidação!H37+Consolidação!K37+Consolidação!N37+Consolidação!Q37+Consolidação!T37,Consolidação!$T$4,IF(F34+M34+T34+AA34+AH34&lt;=Consolidação!H37+Consolidação!K37+Consolidação!N37+Consolidação!Q37+Consolidação!T37+Consolidação!W37,Consolidação!$W$4,IF(F34+M34+T34+AA34+AH34&lt;=Consolidação!H37+Consolidação!K37+Consolidação!N37+Consolidação!Q37+Consolidação!T37+Consolidação!W37+Consolidação!Z37,Consolidação!$Z$4,IF(F34+M34+T34+AA34+AH34&lt;=Consolidação!H37+Consolidação!K37+Consolidação!N37+Consolidação!Q37+Consolidação!T37+Consolidação!W37+Consolidação!Z37+Consolidação!AC37,Consolidação!$AC$4,IF(F34+M34+T34+AA34+AH34&lt;=Consolidação!H37+Consolidação!K37+Consolidação!N37+Consolidação!Q37+Consolidação!T37+Consolidação!W37+Consolidação!Z37+Consolidação!AC37+Consolidação!AF37,Consolidação!$AF$4,IF(F34+M34+T34+AA34+AH34&lt;=Consolidação!H37+Consolidação!K37+Consolidação!N37+Consolidação!Q37+Consolidação!T37+Consolidação!W37+Consolidação!Z37+Consolidação!AC37+Consolidação!AF37+Consolidação!AI37,Consolidação!$AI$4,IF(F34+M34+T34+AA34+AH34&lt;=Consolidação!H37+Consolidação!K37+Consolidação!N37+Consolidação!Q37+Consolidação!T37+Consolidação!W37+Consolidação!Z37+Consolidação!AC37+Consolidação!AF37+Consolidação!AI37+Consolidação!AL37,Consolidação!$AL$4,IF(F34+M34+T34+AA34+AH34&lt;=Consolidação!H37+Consolidação!K37+Consolidação!N37+Consolidação!Q37+Consolidação!T37+Consolidação!W37+Consolidação!Z37+Consolidação!AC37+Consolidação!AF37+Consolidação!AI37+Consolidação!AL37+Consolidação!AO37,Consolidação!$AO$4,IF(F34+M34+T34+AA34+AH34&lt;=Consolidação!H37+Consolidação!K37+Consolidação!N37+Consolidação!Q37+Consolidação!T37+Consolidação!W37+Consolidação!Z37+Consolidação!AC37+Consolidação!AF37+Consolidação!AI37+Consolidação!AL37+Consolidação!AO37+Consolidação!AR37,Consolidação!$AR$4,IF(F34+M34+T34+AA34+AH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+M34+T34+AA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+T34+AA34+AH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/>
      </c>
      <c r="AL34" s="339" t="str">
        <f t="shared" si="29"/>
        <v/>
      </c>
      <c r="AM34" s="312"/>
      <c r="AN34" s="334"/>
      <c r="AO34" s="335"/>
      <c r="AP34" s="336"/>
      <c r="AQ34" s="340"/>
      <c r="AR34" s="338" t="str">
        <f>IF(AO34=0,"",IF(F34+M34+T34+AA34+AH34+AO34&lt;=Consolidação!H37,Consolidação!$H$4,IF(F34+M34+T34+AA34+AH34+AO34&lt;=Consolidação!H37+Consolidação!K37,Consolidação!$K$4,IF(F34+M34+T34+AA34+AH34+AO34&lt;=Consolidação!H37+Consolidação!K37+Consolidação!N37,Consolidação!$N$4,IF(F34+M34+T34+AA34+AH34+AO34&lt;=Consolidação!H37+Consolidação!K37+Consolidação!N37+Consolidação!Q37,Consolidação!$Q$4,IF(F34+M34+T34+AA34+AH34+AO34&lt;=Consolidação!H37+Consolidação!K37+Consolidação!N37+Consolidação!Q37+Consolidação!T37,Consolidação!$T$4,IF(F34+M34+T34+AA34+AH34+AO34&lt;=Consolidação!H37+Consolidação!K37+Consolidação!N37+Consolidação!Q37+Consolidação!T37+Consolidação!W37,Consolidação!$W$4,IF(F34+M34+T34+AA34+AH34+AO34&lt;=Consolidação!H37+Consolidação!K37+Consolidação!N37+Consolidação!Q37+Consolidação!T37+Consolidação!W37+Consolidação!Z37,Consolidação!$Z$4,IF(F34+M34+T34+AA34+AH34+AO34&lt;=Consolidação!H37+Consolidação!K37+Consolidação!N37+Consolidação!Q37+Consolidação!T37+Consolidação!W37+Consolidação!Z37+Consolidação!AC37,Consolidação!$AC$4,IF(F34+M34+T34+AA34+AH34+AO34&lt;=Consolidação!H37+Consolidação!K37+Consolidação!N37+Consolidação!Q37+Consolidação!T37+Consolidação!W37+Consolidação!Z37+Consolidação!AC37+Consolidação!AF37,Consolidação!$AF$4,IF(F34+M34+T34+AA34+AH34+AO34&lt;=Consolidação!H37+Consolidação!K37+Consolidação!N37+Consolidação!Q37+Consolidação!T37+Consolidação!W37+Consolidação!Z37+Consolidação!AC37+Consolidação!AF37+Consolidação!AI37,Consolidação!$AI$4,IF(F34+M34+T34+AA34+AH34+AO34&lt;=Consolidação!H37+Consolidação!K37+Consolidação!N37+Consolidação!Q37+Consolidação!T37+Consolidação!W37+Consolidação!Z37+Consolidação!AC37+Consolidação!AF37+Consolidação!AI37+Consolidação!AL37,Consolidação!$AL$4,IF(F34+M34+T34+AA34+AH34+AO34&lt;=Consolidação!H37+Consolidação!K37+Consolidação!N37+Consolidação!Q37+Consolidação!T37+Consolidação!W37+Consolidação!Z37+Consolidação!AC37+Consolidação!AF37+Consolidação!AI37+Consolidação!AL37+Consolidação!AO37,Consolidação!$AO$4,IF(F34+M34+T34+AA34+AH34+AO34&lt;=Consolidação!H37+Consolidação!K37+Consolidação!N37+Consolidação!Q37+Consolidação!T37+Consolidação!W37+Consolidação!Z37+Consolidação!AC37+Consolidação!AF37+Consolidação!AI37+Consolidação!AL37+Consolidação!AO37+Consolidação!AR37,Consolidação!$AR$4,IF(F34+M34+T34+AA34+AH34+AO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+M34+T34+AA34+AH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+T34+AA34+AH34+AO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/>
      </c>
      <c r="AS34" s="339" t="str">
        <f t="shared" si="30"/>
        <v/>
      </c>
      <c r="AT34" s="312"/>
      <c r="AU34" s="334"/>
      <c r="AV34" s="335"/>
      <c r="AW34" s="336"/>
      <c r="AX34" s="340"/>
      <c r="AY34" s="338" t="str">
        <f>IF(AV34=0,"",IF(F34+M34+T34+AA34+AH34+AO34+AV34&lt;=Consolidação!H37,Consolidação!$H$4,IF(F34+M34+T34+AA34+AH34+AO34+AV34&lt;=Consolidação!H37+Consolidação!K37,Consolidação!$K$4,IF(F34+M34+T34+AA34+AH34+AO34+AV34&lt;=Consolidação!H37+Consolidação!K37+Consolidação!N37,Consolidação!$N$4,IF(F34+M34+T34+AA34+AH34+AO34+AV34&lt;=Consolidação!H37+Consolidação!K37+Consolidação!N37+Consolidação!Q37,Consolidação!$Q$4,IF(F34+M34+T34+AA34+AH34+AO34+AV34&lt;=Consolidação!H37+Consolidação!K37+Consolidação!N37+Consolidação!Q37+Consolidação!T37,Consolidação!$T$4,IF(F34+M34+T34+AA34+AH34+AO34+AV34&lt;=Consolidação!H37+Consolidação!K37+Consolidação!N37+Consolidação!Q37+Consolidação!T37+Consolidação!W37,Consolidação!$W$4,IF(F34+M34+T34+AA34+AH34+AO34+AV34&lt;=Consolidação!H37+Consolidação!K37+Consolidação!N37+Consolidação!Q37+Consolidação!T37+Consolidação!W37+Consolidação!Z37,Consolidação!$Z$4,IF(F34+M34+T34+AA34+AH34+AO34+AV34&lt;=Consolidação!H37+Consolidação!K37+Consolidação!N37+Consolidação!Q37+Consolidação!T37+Consolidação!W37+Consolidação!Z37+Consolidação!AC37,Consolidação!$AC$4,IF(F34+M34+T34+AA34+AH34+AO34+AV34&lt;=Consolidação!H37+Consolidação!K37+Consolidação!N37+Consolidação!Q37+Consolidação!T37+Consolidação!W37+Consolidação!Z37+Consolidação!AC37+Consolidação!AF37,Consolidação!$AF$4,IF(F34+M34+T34+AA34+AH34+AO34+AV34&lt;=Consolidação!H37+Consolidação!K37+Consolidação!N37+Consolidação!Q37+Consolidação!T37+Consolidação!W37+Consolidação!Z37+Consolidação!AC37+Consolidação!AF37+Consolidação!AI37,Consolidação!$AI$4,IF(F34+M34+T34+AA34+AH34+AO34+AV34&lt;=Consolidação!H37+Consolidação!K37+Consolidação!N37+Consolidação!Q37+Consolidação!T37+Consolidação!W37+Consolidação!Z37+Consolidação!AC37+Consolidação!AF37+Consolidação!AI37+Consolidação!AL37,Consolidação!$AL$4,IF(F34+M34+T34+AA34+AH34+AO34+AV34&lt;=Consolidação!H37+Consolidação!K37+Consolidação!N37+Consolidação!Q37+Consolidação!T37+Consolidação!W37+Consolidação!Z37+Consolidação!AC37+Consolidação!AF37+Consolidação!AI37+Consolidação!AL37+Consolidação!AO37,Consolidação!$AO$4,IF(F34+M34+T34+AA34+AH34+AO34+AV34&lt;=Consolidação!H37+Consolidação!K37+Consolidação!N37+Consolidação!Q37+Consolidação!T37+Consolidação!W37+Consolidação!Z37+Consolidação!AC37+Consolidação!AF37+Consolidação!AI37+Consolidação!AL37+Consolidação!AO37+Consolidação!AR37,Consolidação!$AR$4,IF(F34+M34+T34+AA34+AH34+AO34+AV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+M34+T34+AA34+AH34+AO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+T34+AA34+AH34+AO34+AV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/>
      </c>
      <c r="AZ34" s="339" t="str">
        <f t="shared" si="31"/>
        <v/>
      </c>
      <c r="BA34" s="312"/>
      <c r="BB34" s="334"/>
      <c r="BC34" s="335"/>
      <c r="BD34" s="336"/>
      <c r="BE34" s="340"/>
      <c r="BF34" s="338" t="str">
        <f>IF(BC34=0,"",IF(F34+M34+T34+AA34+AH34+AO34+AV34+BC34&lt;=Consolidação!H37,Consolidação!$H$4,IF(F34+M34+T34+AA34+AH34+AO34+AV34+BC34&lt;=Consolidação!H37+Consolidação!K37,Consolidação!$K$4,IF(F34+M34+T34+AA34+AH34+AO34+AV34+BC34&lt;=Consolidação!H37+Consolidação!K37+Consolidação!N37,Consolidação!$N$4,IF(F34+M34+T34+AA34+AH34+AO34+AV34+BC34&lt;=Consolidação!H37+Consolidação!K37+Consolidação!N37+Consolidação!Q37,Consolidação!$Q$4,IF(F34+M34+T34+AA34+AH34+AO34+AV34+BC34&lt;=Consolidação!H37+Consolidação!K37+Consolidação!N37+Consolidação!Q37+Consolidação!T37,Consolidação!$T$4,IF(F34+M34+T34+AA34+AH34+AO34+AV34+BC34&lt;=Consolidação!H37+Consolidação!K37+Consolidação!N37+Consolidação!Q37+Consolidação!T37+Consolidação!W37,Consolidação!$W$4,IF(F34+M34+T34+AA34+AH34+AO34+AV34+BC34&lt;=Consolidação!H37+Consolidação!K37+Consolidação!N37+Consolidação!Q37+Consolidação!T37+Consolidação!W37+Consolidação!Z37,Consolidação!$Z$4,IF(F34+M34+T34+AA34+AH34+AO34+AV34+BC34&lt;=Consolidação!H37+Consolidação!K37+Consolidação!N37+Consolidação!Q37+Consolidação!T37+Consolidação!W37+Consolidação!Z37+Consolidação!AC37,Consolidação!$AC$4,IF(F34+M34+T34+AA34+AH34+AO34+AV34+BC34&lt;=Consolidação!H37+Consolidação!K37+Consolidação!N37+Consolidação!Q37+Consolidação!T37+Consolidação!W37+Consolidação!Z37+Consolidação!AC37+Consolidação!AF37,Consolidação!$AF$4,IF(F34+M34+T34+AA34+AH34+AO34+AV34+BC34&lt;=Consolidação!H37+Consolidação!K37+Consolidação!N37+Consolidação!Q37+Consolidação!T37+Consolidação!W37+Consolidação!Z37+Consolidação!AC37+Consolidação!AF37+Consolidação!AI37,Consolidação!$AI$4,IF(F34+M34+T34+AA34+AH34+AO34+AV34+BC34&lt;=Consolidação!H37+Consolidação!K37+Consolidação!N37+Consolidação!Q37+Consolidação!T37+Consolidação!W37+Consolidação!Z37+Consolidação!AC37+Consolidação!AF37+Consolidação!AI37+Consolidação!AL37,Consolidação!$AL$4,IF(F34+M34+T34+AA34+AH34+AO34+AV34+BC34&lt;=Consolidação!H37+Consolidação!K37+Consolidação!N37+Consolidação!Q37+Consolidação!T37+Consolidação!W37+Consolidação!Z37+Consolidação!AC37+Consolidação!AF37+Consolidação!AI37+Consolidação!AL37+Consolidação!AO37,Consolidação!$AO$4,IF(F34+M34+T34+AA34+AH34+AO34+AV34+BC34&lt;=Consolidação!H37+Consolidação!K37+Consolidação!N37+Consolidação!Q37+Consolidação!T37+Consolidação!W37+Consolidação!Z37+Consolidação!AC37+Consolidação!AF37+Consolidação!AI37+Consolidação!AL37+Consolidação!AO37+Consolidação!AR37,Consolidação!$AR$4,IF(F34+M34+T34+AA34+AH34+AO34+AV34+BC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+M34+T34+AA34+AH34+AO34+AV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+T34+AA34+AH34+AO34+AV34+BC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/>
      </c>
      <c r="BG34" s="339" t="str">
        <f t="shared" si="32"/>
        <v/>
      </c>
      <c r="BH34" s="312"/>
      <c r="BI34" s="334"/>
      <c r="BJ34" s="335"/>
      <c r="BK34" s="336"/>
      <c r="BL34" s="340"/>
      <c r="BM34" s="338" t="str">
        <f>IF(BJ34=0,"",IF(F34+M34+T34+AA34+AH34+AO34+AV34+BC34+BJ34&lt;=Consolidação!H37,Consolidação!$H$4,IF(F34+M34+T34+AA34+AH34+AO34+AV34+BC34+BJ34&lt;=Consolidação!H37+Consolidação!K37,Consolidação!$K$4,IF(F34+M34+T34+AA34+AH34+AO34+AV34+BC34+BJ34&lt;=Consolidação!H37+Consolidação!K37+Consolidação!N37,Consolidação!$N$4,IF(F34+M34+T34+AA34+AH34+AO34+AV34+BC34+BJ34&lt;=Consolidação!H37+Consolidação!K37+Consolidação!N37+Consolidação!Q37,Consolidação!$Q$4,IF(F34+M34+T34+AA34+AH34+AO34+AV34+BC34+BJ34&lt;=Consolidação!H37+Consolidação!K37+Consolidação!N37+Consolidação!Q37+Consolidação!T37,Consolidação!$T$4,IF(F34+M34+T34+AA34+AH34+AO34+AV34+BC34+BJ34&lt;=Consolidação!H37+Consolidação!K37+Consolidação!N37+Consolidação!Q37+Consolidação!T37+Consolidação!W37,Consolidação!$W$4,IF(F34+M34+T34+AA34+AH34+AO34+AV34+BC34+BJ34&lt;=Consolidação!H37+Consolidação!K37+Consolidação!N37+Consolidação!Q37+Consolidação!T37+Consolidação!W37+Consolidação!Z37,Consolidação!$Z$4,IF(F34+M34+T34+AA34+AH34+AO34+AV34+BC34+BJ34&lt;=Consolidação!H37+Consolidação!K37+Consolidação!N37+Consolidação!Q37+Consolidação!T37+Consolidação!W37+Consolidação!Z37+Consolidação!AC37,Consolidação!$AC$4,IF(F34+M34+T34+AA34+AH34+AO34+AV34+BC34+BJ34&lt;=Consolidação!H37+Consolidação!K37+Consolidação!N37+Consolidação!Q37+Consolidação!T37+Consolidação!W37+Consolidação!Z37+Consolidação!AC37+Consolidação!AF37,Consolidação!$AF$4,IF(F34+M34+T34+AA34+AH34+AO34+AV34+BC34+BJ34&lt;=Consolidação!H37+Consolidação!K37+Consolidação!N37+Consolidação!Q37+Consolidação!T37+Consolidação!W37+Consolidação!Z37+Consolidação!AC37+Consolidação!AF37+Consolidação!AI37,Consolidação!$AI$4,IF(F34+M34+T34+AA34+AH34+AO34+AV34+BC34+BJ34&lt;=Consolidação!H37+Consolidação!K37+Consolidação!N37+Consolidação!Q37+Consolidação!T37+Consolidação!W37+Consolidação!Z37+Consolidação!AC37+Consolidação!AF37+Consolidação!AI37+Consolidação!AL37,Consolidação!$AL$4,IF(F34+M34+T34+AA34+AH34+AO34+AV34+BC34+BJ34&lt;=Consolidação!H37+Consolidação!K37+Consolidação!N37+Consolidação!Q37+Consolidação!T37+Consolidação!W37+Consolidação!Z37+Consolidação!AC37+Consolidação!AF37+Consolidação!AI37+Consolidação!AL37+Consolidação!AO37,Consolidação!$AO$4,IF(F34+M34+T34+AA34+AH34+AO34+AV34+BC34+BJ34&lt;=Consolidação!H37+Consolidação!K37+Consolidação!N37+Consolidação!Q37+Consolidação!T37+Consolidação!W37+Consolidação!Z37+Consolidação!AC37+Consolidação!AF37+Consolidação!AI37+Consolidação!AL37+Consolidação!AO37+Consolidação!AR37,Consolidação!$AR$4,IF(F34+M34+T34+AA34+AH34+AO34+AV34+BC34+BJ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+M34+T34+AA34+AH34+AO34+AV34+BC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+T34+AA34+AH34+AO34+AV34+BC34+BJ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/>
      </c>
      <c r="BN34" s="339" t="str">
        <f t="shared" si="33"/>
        <v/>
      </c>
      <c r="BO34" s="312"/>
      <c r="BP34" s="334"/>
      <c r="BQ34" s="335"/>
      <c r="BR34" s="336"/>
      <c r="BS34" s="340"/>
      <c r="BT34" s="338" t="str">
        <f>IF(BQ34=0,"",IF(F34+M34+T34+AA34+AH34+AO34+AV34+BC34+BJ34+BQ34&lt;=Consolidação!H37,Consolidação!$H$4,IF(F34+M34+T34+AA34+AH34+AO34+AV34+BC34+BJ34+BQ34&lt;=Consolidação!H37+Consolidação!K37,Consolidação!$K$4,IF(F34+M34+T34+AA34+AH34+AO34+AV34+BC34+BJ34+BQ34&lt;=Consolidação!H37+Consolidação!K37+Consolidação!N37,Consolidação!$N$4,IF(F34+M34+T34+AA34+AH34+AO34+AV34+BC34+BJ34+BQ34&lt;=Consolidação!H37+Consolidação!K37+Consolidação!N37+Consolidação!Q37,Consolidação!$Q$4,IF(F34+M34+T34+AA34+AH34+AO34+AV34+BC34+BJ34+BQ34&lt;=Consolidação!H37+Consolidação!K37+Consolidação!N37+Consolidação!Q37+Consolidação!T37,Consolidação!$T$4,IF(F34+M34+T34+AA34+AH34+AO34+AV34+BC34+BJ34+BQ34&lt;=Consolidação!H37+Consolidação!K37+Consolidação!N37+Consolidação!Q37+Consolidação!T37+Consolidação!W37,Consolidação!$W$4,IF(F34+M34+T34+AA34+AH34+AO34+AV34+BC34+BJ34+BQ34&lt;=Consolidação!H37+Consolidação!K37+Consolidação!N37+Consolidação!Q37+Consolidação!T37+Consolidação!W37+Consolidação!Z37,Consolidação!$Z$4,IF(F34+M34+T34+AA34+AH34+AO34+AV34+BC34+BJ34+BQ34&lt;=Consolidação!H37+Consolidação!K37+Consolidação!N37+Consolidação!Q37+Consolidação!T37+Consolidação!W37+Consolidação!Z37+Consolidação!AC37,Consolidação!$AC$4,IF(F34+M34+T34+AA34+AH34+AO34+AV34+BC34+BJ34+BQ34&lt;=Consolidação!H37+Consolidação!K37+Consolidação!N37+Consolidação!Q37+Consolidação!T37+Consolidação!W37+Consolidação!Z37+Consolidação!AC37+Consolidação!AF37,Consolidação!$AF$4,IF(F34+M34+T34+AA34+AH34+AO34+AV34+BC34+BJ34+BQ34&lt;=Consolidação!H37+Consolidação!K37+Consolidação!N37+Consolidação!Q37+Consolidação!T37+Consolidação!W37+Consolidação!Z37+Consolidação!AC37+Consolidação!AF37+Consolidação!AI37,Consolidação!$AI$4,IF(F34+M34+T34+AA34+AH34+AO34+AV34+BC34+BJ34+BQ34&lt;=Consolidação!H37+Consolidação!K37+Consolidação!N37+Consolidação!Q37+Consolidação!T37+Consolidação!W37+Consolidação!Z37+Consolidação!AC37+Consolidação!AF37+Consolidação!AI37+Consolidação!AL37,Consolidação!$AL$4,IF(F34+M34+T34+AA34+AH34+AO34+AV34+BC34+BJ34+BQ34&lt;=Consolidação!H37+Consolidação!K37+Consolidação!N37+Consolidação!Q37+Consolidação!T37+Consolidação!W37+Consolidação!Z37+Consolidação!AC37+Consolidação!AF37+Consolidação!AI37+Consolidação!AL37+Consolidação!AO37,Consolidação!$AO$4,IF(F34+M34+T34+AA34+AH34+AO34+AV34+BC34+BJ34+BQ34&lt;=Consolidação!H37+Consolidação!K37+Consolidação!N37+Consolidação!Q37+Consolidação!T37+Consolidação!W37+Consolidação!Z37+Consolidação!AC37+Consolidação!AF37+Consolidação!AI37+Consolidação!AL37+Consolidação!AO37+Consolidação!AR37,Consolidação!$AR$4,IF(F34+M34+T34+AA34+AH34+AO34+AV34+BC34+BJ34+BQ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+M34+T34+AA34+AH34+AO34+AV34+BC34+BJ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+T34+AA34+AH34+AO34+AV34+BC34+BJ34+BQ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/>
      </c>
      <c r="BU34" s="339" t="str">
        <f t="shared" si="34"/>
        <v/>
      </c>
      <c r="BV34" s="312"/>
      <c r="BW34" s="334"/>
      <c r="BX34" s="335"/>
      <c r="BY34" s="336"/>
      <c r="BZ34" s="340"/>
      <c r="CA34" s="338" t="str">
        <f>IF(BX34=0,"",IF(F34+M34+T34+AA34+AH34+AO34+AV34+BC34+BJ34+BQ34+BX34&lt;=Consolidação!H37,Consolidação!$H$4,IF(F34+M34+T34+AA34+AH34+AO34+AV34+BC34+BJ34+BQ34+BX34&lt;=Consolidação!H37+Consolidação!K37,Consolidação!$K$4,IF(F34+M34+T34+AA34+AH34+AO34+AV34+BC34+BJ34+BQ34+BX34&lt;=Consolidação!H37+Consolidação!K37+Consolidação!N37,Consolidação!$N$4,IF(F34+M34+T34+AA34+AH34+AO34+AV34+BC34+BJ34+BQ34+BX34&lt;=Consolidação!H37+Consolidação!K37+Consolidação!N37+Consolidação!Q37,Consolidação!$Q$4,IF(F34+M34+T34+AA34+AH34+AO34+AV34+BC34+BJ34+BQ34+BX34&lt;=Consolidação!H37+Consolidação!K37+Consolidação!N37+Consolidação!Q37+Consolidação!T37,Consolidação!$T$4,IF(F34+M34+T34+AA34+AH34+AO34+AV34+BC34+BJ34+BQ34+BX34&lt;=Consolidação!H37+Consolidação!K37+Consolidação!N37+Consolidação!Q37+Consolidação!T37+Consolidação!W37,Consolidação!$W$4,IF(F34+M34+T34+AA34+AH34+AO34+AV34+BC34+BJ34+BQ34+BX34&lt;=Consolidação!H37+Consolidação!K37+Consolidação!N37+Consolidação!Q37+Consolidação!T37+Consolidação!W37+Consolidação!Z37,Consolidação!$Z$4,IF(F34+M34+T34+AA34+AH34+AO34+AV34+BC34+BJ34+BQ34+BX34&lt;=Consolidação!H37+Consolidação!K37+Consolidação!N37+Consolidação!Q37+Consolidação!T37+Consolidação!W37+Consolidação!Z37+Consolidação!AC37,Consolidação!$AC$4,IF(F34+M34+T34+AA34+AH34+AO34+AV34+BC34+BJ34+BQ34+BX34&lt;=Consolidação!H37+Consolidação!K37+Consolidação!N37+Consolidação!Q37+Consolidação!T37+Consolidação!W37+Consolidação!Z37+Consolidação!AC37+Consolidação!AF37,Consolidação!$AF$4,IF(F34+M34+T34+AA34+AH34+AO34+AV34+BC34+BJ34+BQ34+BX34&lt;=Consolidação!H37+Consolidação!K37+Consolidação!N37+Consolidação!Q37+Consolidação!T37+Consolidação!W37+Consolidação!Z37+Consolidação!AC37+Consolidação!AF37+Consolidação!AI37,Consolidação!$AI$4,IF(F34+M34+T34+AA34+AH34+AO34+AV34+BC34+BJ34+BQ34+BX34&lt;=Consolidação!H37+Consolidação!K37+Consolidação!N37+Consolidação!Q37+Consolidação!T37+Consolidação!W37+Consolidação!Z37+Consolidação!AC37+Consolidação!AF37+Consolidação!AI37+Consolidação!AL37,Consolidação!$AL$4,IF(F34+M34+T34+AA34+AH34+AO34+AV34+BC34+BJ34+BQ34+BX34&lt;=Consolidação!H37+Consolidação!K37+Consolidação!N37+Consolidação!Q37+Consolidação!T37+Consolidação!W37+Consolidação!Z37+Consolidação!AC37+Consolidação!AF37+Consolidação!AI37+Consolidação!AL37+Consolidação!AO37,Consolidação!$AO$4,IF(F34+M34+T34+AA34+AH34+AO34+AV34+BC34+BJ34+BQ34+BX34&lt;=Consolidação!H37+Consolidação!K37+Consolidação!N37+Consolidação!Q37+Consolidação!T37+Consolidação!W37+Consolidação!Z37+Consolidação!AC37+Consolidação!AF37+Consolidação!AI37+Consolidação!AL37+Consolidação!AO37+Consolidação!AR37,Consolidação!$AR$4,IF(F34+M34+T34+AA34+AH34+AO34+AV34+BC34+BJ34+BQ34+BX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+M34+T34+AA34+AH34+AO34+AV34+BC34+BJ34+BQ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+T34+AA34+AH34+AO34+AV34+BC34+BJ34+BQ34+BX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/>
      </c>
      <c r="CB34" s="339" t="str">
        <f t="shared" si="35"/>
        <v/>
      </c>
      <c r="CC34" s="312"/>
      <c r="CD34" s="334"/>
      <c r="CE34" s="335"/>
      <c r="CF34" s="336"/>
      <c r="CG34" s="340"/>
      <c r="CH34" s="338" t="str">
        <f>IF(CE34=0,"",IF(F34+M34+T34+AA34+AH34+AO34+AV34+BC34+BJ34+BQ34+BX34+CE34&lt;=Consolidação!H37,Consolidação!$H$4,IF(F34+M34+T34+AA34+AH34+AO34+AV34+BC34+BJ34+BQ34+BX34+CE34&lt;=Consolidação!H37+Consolidação!K37,Consolidação!$K$4,IF(F34+M34+T34+AA34+AH34+AO34+AV34+BC34+BJ34+BQ34+BX34+CE34&lt;=Consolidação!H37+Consolidação!K37+Consolidação!N37,Consolidação!$N$4,IF(F34+M34+T34+AA34+AH34+AO34+AV34+BC34+BJ34+BQ34+BX34+CE34&lt;=Consolidação!H37+Consolidação!K37+Consolidação!N37+Consolidação!Q37,Consolidação!$Q$4,IF(F34+M34+T34+AA34+AH34+AO34+AV34+BC34+BJ34+BQ34+BX34+CE34&lt;=Consolidação!H37+Consolidação!K37+Consolidação!N37+Consolidação!Q37+Consolidação!T37,Consolidação!$T$4,IF(F34+M34+T34+AA34+AH34+AO34+AV34+BC34+BJ34+BQ34+BX34+CE34&lt;=Consolidação!H37+Consolidação!K37+Consolidação!N37+Consolidação!Q37+Consolidação!T37+Consolidação!W37,Consolidação!$W$4,IF(F34+M34+T34+AA34+AH34+AO34+AV34+BC34+BJ34+BQ34+BX34+CE34&lt;=Consolidação!H37+Consolidação!K37+Consolidação!N37+Consolidação!Q37+Consolidação!T37+Consolidação!W37+Consolidação!Z37,Consolidação!$Z$4,IF(F34+M34+T34+AA34+AH34+AO34+AV34+BC34+BJ34+BQ34+BX34+CE34&lt;=Consolidação!H37+Consolidação!K37+Consolidação!N37+Consolidação!Q37+Consolidação!T37+Consolidação!W37+Consolidação!Z37+Consolidação!AC37,Consolidação!$AC$4,IF(F34+M34+T34+AA34+AH34+AO34+AV34+BC34+BJ34+BQ34+BX34+CE34&lt;=Consolidação!H37+Consolidação!K37+Consolidação!N37+Consolidação!Q37+Consolidação!T37+Consolidação!W37+Consolidação!Z37+Consolidação!AC37+Consolidação!AF37,Consolidação!$AF$4,IF(F34+M34+T34+AA34+AH34+AO34+AV34+BC34+BJ34+BQ34+BX34+CE34&lt;=Consolidação!H37+Consolidação!K37+Consolidação!N37+Consolidação!Q37+Consolidação!T37+Consolidação!W37+Consolidação!Z37+Consolidação!AC37+Consolidação!AF37+Consolidação!AI37,Consolidação!$AI$4,IF(F34+M34+T34+AA34+AH34+AO34+AV34+BC34+BJ34+BQ34+BX34+CE34&lt;=Consolidação!H37+Consolidação!K37+Consolidação!N37+Consolidação!Q37+Consolidação!T37+Consolidação!W37+Consolidação!Z37+Consolidação!AC37+Consolidação!AF37+Consolidação!AI37+Consolidação!AL37,Consolidação!$AL$4,IF(F34+M34+T34+AA34+AH34+AO34+AV34+BC34+BJ34+BQ34+BX34+CE34&lt;=Consolidação!H37+Consolidação!K37+Consolidação!N37+Consolidação!Q37+Consolidação!T37+Consolidação!W37+Consolidação!Z37+Consolidação!AC37+Consolidação!AF37+Consolidação!AI37+Consolidação!AL37+Consolidação!AO37,Consolidação!$AO$4,IF(F34+M34+T34+AA34+AH34+AO34+AV34+BC34+BJ34+BQ34+BX34+CE34&lt;=Consolidação!H37+Consolidação!K37+Consolidação!N37+Consolidação!Q37+Consolidação!T37+Consolidação!W37+Consolidação!Z37+Consolidação!AC37+Consolidação!AF37+Consolidação!AI37+Consolidação!AL37+Consolidação!AO37+Consolidação!AR37,Consolidação!$AR$4,IF(F34+M34+T34+AA34+AH34+AO34+AV34+BC34+BJ34+BQ34+BX34+CE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+M34+T34+AA34+AH34+AO34+AV34+BC34+BJ34+BQ34+BX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+T34+AA34+AH34+AO34+AV34+BC34+BJ34+BQ34+BX34+CE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/>
      </c>
      <c r="CI34" s="339" t="str">
        <f t="shared" si="36"/>
        <v/>
      </c>
      <c r="CJ34" s="312"/>
      <c r="CK34" s="334"/>
      <c r="CL34" s="335"/>
      <c r="CM34" s="336"/>
      <c r="CN34" s="340"/>
      <c r="CO34" s="338" t="str">
        <f>IF(CL34=0,"",IF(F34+M34+T34+AA34+AH34+AO34+AV34+BC34+BJ34+BQ34+BX34+CE34+CL34&lt;=Consolidação!H37,Consolidação!$H$4,IF(F34+M34+T34+AA34+AH34+AO34+AV34+BC34+BJ34+BQ34+BX34+CE34+CL34&lt;=Consolidação!H37+Consolidação!K37,Consolidação!$K$4,IF(F34+M34+T34+AA34+AH34+AO34+AV34+BC34+BJ34+BQ34+BX34+CE34+CL34&lt;=Consolidação!H37+Consolidação!K37+Consolidação!N37,Consolidação!$N$4,IF(F34+M34+T34+AA34+AH34+AO34+AV34+BC34+BJ34+BQ34+BX34+CE34+CL34&lt;=Consolidação!H37+Consolidação!K37+Consolidação!N37+Consolidação!Q37,Consolidação!$Q$4,IF(F34+M34+T34+AA34+AH34+AO34+AV34+BC34+BJ34+BQ34+BX34+CE34+CL34&lt;=Consolidação!H37+Consolidação!K37+Consolidação!N37+Consolidação!Q37+Consolidação!T37,Consolidação!$T$4,IF(F34+M34+T34+AA34+AH34+AO34+AV34+BC34+BJ34+BQ34+BX34+CE34+CL34&lt;=Consolidação!H37+Consolidação!K37+Consolidação!N37+Consolidação!Q37+Consolidação!T37+Consolidação!W37,Consolidação!$W$4,IF(F34+M34+T34+AA34+AH34+AO34+AV34+BC34+BJ34+BQ34+BX34+CE34+CL34&lt;=Consolidação!H37+Consolidação!K37+Consolidação!N37+Consolidação!Q37+Consolidação!T37+Consolidação!W37+Consolidação!Z37,Consolidação!$Z$4,IF(F34+M34+T34+AA34+AH34+AO34+AV34+BC34+BJ34+BQ34+BX34+CE34+CL34&lt;=Consolidação!H37+Consolidação!K37+Consolidação!N37+Consolidação!Q37+Consolidação!T37+Consolidação!W37+Consolidação!Z37+Consolidação!AC37,Consolidação!$AC$4,IF(F34+M34+T34+AA34+AH34+AO34+AV34+BC34+BJ34+BQ34+BX34+CE34+CL34&lt;=Consolidação!H37+Consolidação!K37+Consolidação!N37+Consolidação!Q37+Consolidação!T37+Consolidação!W37+Consolidação!Z37+Consolidação!AC37+Consolidação!AF37,Consolidação!$AF$4,IF(F34+M34+T34+AA34+AH34+AO34+AV34+BC34+BJ34+BQ34+BX34+CE34+CL34&lt;=Consolidação!H37+Consolidação!K37+Consolidação!N37+Consolidação!Q37+Consolidação!T37+Consolidação!W37+Consolidação!Z37+Consolidação!AC37+Consolidação!AF37+Consolidação!AI37,Consolidação!$AI$4,IF(F34+M34+T34+AA34+AH34+AO34+AV34+BC34+BJ34+BQ34+BX34+CE34+CL34&lt;=Consolidação!H37+Consolidação!K37+Consolidação!N37+Consolidação!Q37+Consolidação!T37+Consolidação!W37+Consolidação!Z37+Consolidação!AC37+Consolidação!AF37+Consolidação!AI37+Consolidação!AL37,Consolidação!$AL$4,IF(F34+M34+T34+AA34+AH34+AO34+AV34+BC34+BJ34+BQ34+BX34+CE34+CL34&lt;=Consolidação!H37+Consolidação!K37+Consolidação!N37+Consolidação!Q37+Consolidação!T37+Consolidação!W37+Consolidação!Z37+Consolidação!AC37+Consolidação!AF37+Consolidação!AI37+Consolidação!AL37+Consolidação!AO37,Consolidação!$AO$4,IF(F34+M34+T34+AA34+AH34+AO34+AV34+BC34+BJ34+BQ34+BX34+CE34+CL34&lt;=Consolidação!H37+Consolidação!K37+Consolidação!N37+Consolidação!Q37+Consolidação!T37+Consolidação!W37+Consolidação!Z37+Consolidação!AC37+Consolidação!AF37+Consolidação!AI37+Consolidação!AL37+Consolidação!AO37+Consolidação!AR37,Consolidação!$AR$4,IF(F34+M34+T34+AA34+AH34+AO34+AV34+BC34+BJ34+BQ34+BX34+CE34+CL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+M34+T34+AA34+AH34+AO34+AV34+BC34+BJ34+BQ34+BX34+CE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+T34+AA34+AH34+AO34+AV34+BC34+BJ34+BQ34+BX34+CE34+CL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/>
      </c>
      <c r="CP34" s="339" t="str">
        <f t="shared" si="37"/>
        <v/>
      </c>
      <c r="CQ34" s="312"/>
      <c r="CR34" s="334"/>
      <c r="CS34" s="335"/>
      <c r="CT34" s="336"/>
      <c r="CU34" s="340"/>
      <c r="CV34" s="338" t="str">
        <f>IF(CS34=0,"",IF(F34+M34+T34+AA34+AH34+AO34+AV34+BC34+BJ34+BQ34+BX34+CE34+CL34+CS34&lt;=Consolidação!H37,Consolidação!$H$4,IF(F34+M34+T34+AA34+AH34+AO34+AV34+BC34+BJ34+BQ34+BX34+CE34+CL34+CS34&lt;=Consolidação!H37+Consolidação!K37,Consolidação!$K$4,IF(F34+M34+T34+AA34+AH34+AO34+AV34+BC34+BJ34+BQ34+BX34+CE34+CL34+CS34&lt;=Consolidação!H37+Consolidação!K37+Consolidação!N37,Consolidação!$N$4,IF(F34+M34+T34+AA34+AH34+AO34+AV34+BC34+BJ34+BQ34+BX34+CE34+CL34+CS34&lt;=Consolidação!H37+Consolidação!K37+Consolidação!N37+Consolidação!Q37,Consolidação!$Q$4,IF(F34+M34+T34+AA34+AH34+AO34+AV34+BC34+BJ34+BQ34+BX34+CE34+CL34+CS34&lt;=Consolidação!H37+Consolidação!K37+Consolidação!N37+Consolidação!Q37+Consolidação!T37,Consolidação!$T$4,IF(F34+M34+T34+AA34+AH34+AO34+AV34+BC34+BJ34+BQ34+BX34+CE34+CL34+CS34&lt;=Consolidação!H37+Consolidação!K37+Consolidação!N37+Consolidação!Q37+Consolidação!T37+Consolidação!W37,Consolidação!$W$4,IF(F34+M34+T34+AA34+AH34+AO34+AV34+BC34+BJ34+BQ34+BX34+CE34+CL34+CS34&lt;=Consolidação!H37+Consolidação!K37+Consolidação!N37+Consolidação!Q37+Consolidação!T37+Consolidação!W37+Consolidação!Z37,Consolidação!$Z$4,IF(F34+M34+T34+AA34+AH34+AO34+AV34+BC34+BJ34+BQ34+BX34+CE34+CL34+CS34&lt;=Consolidação!H37+Consolidação!K37+Consolidação!N37+Consolidação!Q37+Consolidação!T37+Consolidação!W37+Consolidação!Z37+Consolidação!AC37,Consolidação!$AC$4,IF(F34+M34+T34+AA34+AH34+AO34+AV34+BC34+BJ34+BQ34+BX34+CE34+CL34+CS34&lt;=Consolidação!H37+Consolidação!K37+Consolidação!N37+Consolidação!Q37+Consolidação!T37+Consolidação!W37+Consolidação!Z37+Consolidação!AC37+Consolidação!AF37,Consolidação!$AF$4,IF(F34+M34+T34+AA34+AH34+AO34+AV34+BC34+BJ34+BQ34+BX34+CE34+CL34+CS34&lt;=Consolidação!H37+Consolidação!K37+Consolidação!N37+Consolidação!Q37+Consolidação!T37+Consolidação!W37+Consolidação!Z37+Consolidação!AC37+Consolidação!AF37+Consolidação!AI37,Consolidação!$AI$4,IF(F34+M34+T34+AA34+AH34+AO34+AV34+BC34+BJ34+BQ34+BX34+CE34+CL34+CS34&lt;=Consolidação!H37+Consolidação!K37+Consolidação!N37+Consolidação!Q37+Consolidação!T37+Consolidação!W37+Consolidação!Z37+Consolidação!AC37+Consolidação!AF37+Consolidação!AI37+Consolidação!AL37,Consolidação!$AL$4,IF(F34+M34+T34+AA34+AH34+AO34+AV34+BC34+BJ34+BQ34+BX34+CE34+CL34+CS34&lt;=Consolidação!H37+Consolidação!K37+Consolidação!N37+Consolidação!Q37+Consolidação!T37+Consolidação!W37+Consolidação!Z37+Consolidação!AC37+Consolidação!AF37+Consolidação!AI37+Consolidação!AL37+Consolidação!AO37,Consolidação!$AO$4,IF(F34+M34+T34+AA34+AH34+AO34+AV34+BC34+BJ34+BQ34+BX34+CE34+CL34+CS34&lt;=Consolidação!H37+Consolidação!K37+Consolidação!N37+Consolidação!Q37+Consolidação!T37+Consolidação!W37+Consolidação!Z37+Consolidação!AC37+Consolidação!AF37+Consolidação!AI37+Consolidação!AL37+Consolidação!AO37+Consolidação!AR37,Consolidação!$AR$4,IF(F34+M34+T34+AA34+AH34+AO34+AV34+BC34+BJ34+BQ34+BX34+CE34+CL34+CS34&lt;=Consolidação!H37+Consolidação!K37+Consolidação!N37+Consolidação!Q37+Consolidação!T37+Consolidação!W37+Consolidação!Z37+Consolidação!AC37+Consolidação!AF37+Consolidação!AI37+Consolidação!AL37+Consolidação!AO37+Consolidação!AR37+Consolidação!AU37,Consolidação!$AU$4,IF(AND((Consolidação!H37+Consolidação!K37+Consolidação!N37+Consolidação!Q37+Consolidação!T37+Consolidação!W37+Consolidação!Z37+Consolidação!AC37+Consolidação!AF37+Consolidação!AI37+Consolidação!AL37+Consolidação!AO37+Consolidação!AR37+Consolidação!AU37)&gt;0,F34+M34+T34+AA34+AH34+AO34+AV34+BC34+BJ34+BQ34+BX34+CE34+CL34&lt;Consolidação!H37+Consolidação!K37+Consolidação!N37+Consolidação!Q37+Consolidação!T37+Consolidação!W37+Consolidação!Z37+Consolidação!AC37+Consolidação!AF37+Consolidação!AI37+Consolidação!AL37+Consolidação!AO37+Consolidação!AR37+Consolidação!AU37,F34+M34+T34+AA34+AH34+AO34+AV34+BC34+BJ34+BQ34+BX34+CE34+CL34+CS34&gt;Consolidação!H37+Consolidação!K37+Consolidação!N37+Consolidação!Q37+Consolidação!T37+Consolidação!W37+Consolidação!Z37+Consolidação!AC37+Consolidação!AF37+Consolidação!AI37+Consolidação!AL37+Consolidação!AO37+Consolidação!AR37+Consolidação!AU37),"CONSUMO PARCIAL","SEM PREVISÃO"))))))))))))))))</f>
        <v/>
      </c>
      <c r="CW34" s="339" t="str">
        <f t="shared" si="38"/>
        <v/>
      </c>
      <c r="CX34" s="334"/>
      <c r="CY34" s="335"/>
      <c r="CZ34" s="336"/>
      <c r="DA34" s="340"/>
      <c r="DB34" s="338" t="str">
        <f>IF(CY34=0,"",IF(L34+S34+Z34+AG34+AN34+AU34+BB34+BI34+BP34+BW34+CD34+CK34+CR34+CY34&lt;=Consolidação!N37,Consolidação!$H$4,IF(L34+S34+Z34+AG34+AN34+AU34+BB34+BI34+BP34+BW34+CD34+CK34+CR34+CY34&lt;=Consolidação!N37+Consolidação!Q37,Consolidação!$K$4,IF(L34+S34+Z34+AG34+AN34+AU34+BB34+BI34+BP34+BW34+CD34+CK34+CR34+CY34&lt;=Consolidação!N37+Consolidação!Q37+Consolidação!T37,Consolidação!$N$4,IF(L34+S34+Z34+AG34+AN34+AU34+BB34+BI34+BP34+BW34+CD34+CK34+CR34+CY34&lt;=Consolidação!N37+Consolidação!Q37+Consolidação!T37+Consolidação!W37,Consolidação!$Q$4,IF(L34+S34+Z34+AG34+AN34+AU34+BB34+BI34+BP34+BW34+CD34+CK34+CR34+CY34&lt;=Consolidação!N37+Consolidação!Q37+Consolidação!T37+Consolidação!W37+Consolidação!Z37,Consolidação!$T$4,IF(L34+S34+Z34+AG34+AN34+AU34+BB34+BI34+BP34+BW34+CD34+CK34+CR34+CY34&lt;=Consolidação!N37+Consolidação!Q37+Consolidação!T37+Consolidação!W37+Consolidação!Z37+Consolidação!AC37,Consolidação!$W$4,IF(L34+S34+Z34+AG34+AN34+AU34+BB34+BI34+BP34+BW34+CD34+CK34+CR34+CY34&lt;=Consolidação!N37+Consolidação!Q37+Consolidação!T37+Consolidação!W37+Consolidação!Z37+Consolidação!AC37+Consolidação!AF37,Consolidação!$Z$4,IF(L34+S34+Z34+AG34+AN34+AU34+BB34+BI34+BP34+BW34+CD34+CK34+CR34+CY34&lt;=Consolidação!N37+Consolidação!Q37+Consolidação!T37+Consolidação!W37+Consolidação!Z37+Consolidação!AC37+Consolidação!AF37+Consolidação!AI37,Consolidação!$AC$4,IF(L34+S34+Z34+AG34+AN34+AU34+BB34+BI34+BP34+BW34+CD34+CK34+CR34+CY34&lt;=Consolidação!N37+Consolidação!Q37+Consolidação!T37+Consolidação!W37+Consolidação!Z37+Consolidação!AC37+Consolidação!AF37+Consolidação!AI37+Consolidação!AL37,Consolidação!$AF$4,IF(L34+S34+Z34+AG34+AN34+AU34+BB34+BI34+BP34+BW34+CD34+CK34+CR34+CY34&lt;=Consolidação!N37+Consolidação!Q37+Consolidação!T37+Consolidação!W37+Consolidação!Z37+Consolidação!AC37+Consolidação!AF37+Consolidação!AI37+Consolidação!AL37+Consolidação!AO37,Consolidação!$AI$4,IF(L34+S34+Z34+AG34+AN34+AU34+BB34+BI34+BP34+BW34+CD34+CK34+CR34+CY34&lt;=Consolidação!N37+Consolidação!Q37+Consolidação!T37+Consolidação!W37+Consolidação!Z37+Consolidação!AC37+Consolidação!AF37+Consolidação!AI37+Consolidação!AL37+Consolidação!AO37+Consolidação!AR37,Consolidação!$AL$4,IF(L34+S34+Z34+AG34+AN34+AU34+BB34+BI34+BP34+BW34+CD34+CK34+CR34+CY34&lt;=Consolidação!N37+Consolidação!Q37+Consolidação!T37+Consolidação!W37+Consolidação!Z37+Consolidação!AC37+Consolidação!AF37+Consolidação!AI37+Consolidação!AL37+Consolidação!AO37+Consolidação!AR37+Consolidação!AU37,Consolidação!$AO$4,IF(L34+S34+Z34+AG34+AN34+AU34+BB34+BI34+BP34+BW34+CD34+CK34+CR34+CY34&lt;=Consolidação!N37+Consolidação!Q37+Consolidação!T37+Consolidação!W37+Consolidação!Z37+Consolidação!AC37+Consolidação!AF37+Consolidação!AI37+Consolidação!AL37+Consolidação!AO37+Consolidação!AR37+Consolidação!AU37+Consolidação!AX37,Consolidação!$AR$4,IF(L34+S34+Z34+AG34+AN34+AU34+BB34+BI34+BP34+BW34+CD34+CK34+CR34+CY34&lt;=Consolidação!N37+Consolidação!Q37+Consolidação!T37+Consolidação!W37+Consolidação!Z37+Consolidação!AC37+Consolidação!AF37+Consolidação!AI37+Consolidação!AL37+Consolidação!AO37+Consolidação!AR37+Consolidação!AU37+Consolidação!AX37+Consolidação!#REF!,Consolidação!$AU$4,IF(AND((Consolidação!N37+Consolidação!Q37+Consolidação!T37+Consolidação!W37+Consolidação!Z37+Consolidação!AC37+Consolidação!AF37+Consolidação!AI37+Consolidação!AL37+Consolidação!AO37+Consolidação!AR37+Consolidação!AU37+Consolidação!AX37+Consolidação!#REF!)&gt;0,L34+S34+Z34+AG34+AN34+AU34+BB34+BI34+BP34+BW34+CD34+CK34+CR34&lt;Consolidação!N37+Consolidação!Q37+Consolidação!T37+Consolidação!W37+Consolidação!Z37+Consolidação!AC37+Consolidação!AF37+Consolidação!AI37+Consolidação!AL37+Consolidação!AO37+Consolidação!AR37+Consolidação!AU37+Consolidação!AX37+Consolidação!#REF!,L34+S34+Z34+AG34+AN34+AU34+BB34+BI34+BP34+BW34+CD34+CK34+CR34+CY34&gt;Consolidação!N37+Consolidação!Q37+Consolidação!T37+Consolidação!W37+Consolidação!Z37+Consolidação!AC37+Consolidação!AF37+Consolidação!AI37+Consolidação!AL37+Consolidação!AO37+Consolidação!AR37+Consolidação!AU37+Consolidação!AX37+Consolidação!#REF!),"CONSUMO PARCIAL","SEM PREVISÃO"))))))))))))))))</f>
        <v/>
      </c>
      <c r="DC34" s="339" t="str">
        <f t="shared" si="50"/>
        <v/>
      </c>
      <c r="DD34" s="334"/>
      <c r="DE34" s="335"/>
      <c r="DF34" s="336"/>
      <c r="DG34" s="340"/>
      <c r="DH34" s="338" t="str">
        <f>IF(DE34=0,"",IF(R34+Y34+AF34+AM34+AT34+BA34+BH34+BO34+BV34+CC34+CJ34+CQ34+CX34+DE34&lt;=Consolidação!T37,Consolidação!$H$4,IF(R34+Y34+AF34+AM34+AT34+BA34+BH34+BO34+BV34+CC34+CJ34+CQ34+CX34+DE34&lt;=Consolidação!T37+Consolidação!W37,Consolidação!$K$4,IF(R34+Y34+AF34+AM34+AT34+BA34+BH34+BO34+BV34+CC34+CJ34+CQ34+CX34+DE34&lt;=Consolidação!T37+Consolidação!W37+Consolidação!Z37,Consolidação!$N$4,IF(R34+Y34+AF34+AM34+AT34+BA34+BH34+BO34+BV34+CC34+CJ34+CQ34+CX34+DE34&lt;=Consolidação!T37+Consolidação!W37+Consolidação!Z37+Consolidação!AC37,Consolidação!$Q$4,IF(R34+Y34+AF34+AM34+AT34+BA34+BH34+BO34+BV34+CC34+CJ34+CQ34+CX34+DE34&lt;=Consolidação!T37+Consolidação!W37+Consolidação!Z37+Consolidação!AC37+Consolidação!AF37,Consolidação!$T$4,IF(R34+Y34+AF34+AM34+AT34+BA34+BH34+BO34+BV34+CC34+CJ34+CQ34+CX34+DE34&lt;=Consolidação!T37+Consolidação!W37+Consolidação!Z37+Consolidação!AC37+Consolidação!AF37+Consolidação!AI37,Consolidação!$W$4,IF(R34+Y34+AF34+AM34+AT34+BA34+BH34+BO34+BV34+CC34+CJ34+CQ34+CX34+DE34&lt;=Consolidação!T37+Consolidação!W37+Consolidação!Z37+Consolidação!AC37+Consolidação!AF37+Consolidação!AI37+Consolidação!AL37,Consolidação!$Z$4,IF(R34+Y34+AF34+AM34+AT34+BA34+BH34+BO34+BV34+CC34+CJ34+CQ34+CX34+DE34&lt;=Consolidação!T37+Consolidação!W37+Consolidação!Z37+Consolidação!AC37+Consolidação!AF37+Consolidação!AI37+Consolidação!AL37+Consolidação!AO37,Consolidação!$AC$4,IF(R34+Y34+AF34+AM34+AT34+BA34+BH34+BO34+BV34+CC34+CJ34+CQ34+CX34+DE34&lt;=Consolidação!T37+Consolidação!W37+Consolidação!Z37+Consolidação!AC37+Consolidação!AF37+Consolidação!AI37+Consolidação!AL37+Consolidação!AO37+Consolidação!AR37,Consolidação!$AF$4,IF(R34+Y34+AF34+AM34+AT34+BA34+BH34+BO34+BV34+CC34+CJ34+CQ34+CX34+DE34&lt;=Consolidação!T37+Consolidação!W37+Consolidação!Z37+Consolidação!AC37+Consolidação!AF37+Consolidação!AI37+Consolidação!AL37+Consolidação!AO37+Consolidação!AR37+Consolidação!AU37,Consolidação!$AI$4,IF(R34+Y34+AF34+AM34+AT34+BA34+BH34+BO34+BV34+CC34+CJ34+CQ34+CX34+DE34&lt;=Consolidação!T37+Consolidação!W37+Consolidação!Z37+Consolidação!AC37+Consolidação!AF37+Consolidação!AI37+Consolidação!AL37+Consolidação!AO37+Consolidação!AR37+Consolidação!AU37+Consolidação!AX37,Consolidação!$AL$4,IF(R34+Y34+AF34+AM34+AT34+BA34+BH34+BO34+BV34+CC34+CJ34+CQ34+CX34+DE34&lt;=Consolidação!T37+Consolidação!W37+Consolidação!Z37+Consolidação!AC37+Consolidação!AF37+Consolidação!AI37+Consolidação!AL37+Consolidação!AO37+Consolidação!AR37+Consolidação!AU37+Consolidação!AX37+Consolidação!#REF!,Consolidação!$AO$4,IF(R34+Y34+AF34+AM34+AT34+BA34+BH34+BO34+BV34+CC34+CJ34+CQ34+CX34+DE34&lt;=Consolidação!T37+Consolidação!W37+Consolidação!Z37+Consolidação!AC37+Consolidação!AF37+Consolidação!AI37+Consolidação!AL37+Consolidação!AO37+Consolidação!AR37+Consolidação!AU37+Consolidação!AX37+Consolidação!#REF!+Consolidação!BC37,Consolidação!$AR$4,IF(R34+Y34+AF34+AM34+AT34+BA34+BH34+BO34+BV34+CC34+CJ34+CQ34+CX34+DE34&lt;=Consolidação!T37+Consolidação!W37+Consolidação!Z37+Consolidação!AC37+Consolidação!AF37+Consolidação!AI37+Consolidação!AL37+Consolidação!AO37+Consolidação!AR37+Consolidação!AU37+Consolidação!AX37+Consolidação!#REF!+Consolidação!BC37+Consolidação!BF37,Consolidação!$AU$4,IF(AND((Consolidação!T37+Consolidação!W37+Consolidação!Z37+Consolidação!AC37+Consolidação!AF37+Consolidação!AI37+Consolidação!AL37+Consolidação!AO37+Consolidação!AR37+Consolidação!AU37+Consolidação!AX37+Consolidação!#REF!+Consolidação!BC37+Consolidação!BF37)&gt;0,R34+Y34+AF34+AM34+AT34+BA34+BH34+BO34+BV34+CC34+CJ34+CQ34+CX34&lt;Consolidação!T37+Consolidação!W37+Consolidação!Z37+Consolidação!AC37+Consolidação!AF37+Consolidação!AI37+Consolidação!AL37+Consolidação!AO37+Consolidação!AR37+Consolidação!AU37+Consolidação!AX37+Consolidação!#REF!+Consolidação!BC37+Consolidação!BF37,R34+Y34+AF34+AM34+AT34+BA34+BH34+BO34+BV34+CC34+CJ34+CQ34+CX34+DE34&gt;Consolidação!T37+Consolidação!W37+Consolidação!Z37+Consolidação!AC37+Consolidação!AF37+Consolidação!AI37+Consolidação!AL37+Consolidação!AO37+Consolidação!AR37+Consolidação!AU37+Consolidação!AX37+Consolidação!#REF!+Consolidação!BC37+Consolidação!BF37),"CONSUMO PARCIAL","SEM PREVISÃO"))))))))))))))))</f>
        <v/>
      </c>
      <c r="DI34" s="339" t="str">
        <f t="shared" si="51"/>
        <v/>
      </c>
      <c r="DJ34" s="334"/>
      <c r="DK34" s="335"/>
      <c r="DL34" s="336"/>
      <c r="DM34" s="340"/>
      <c r="DN34" s="338" t="str">
        <f>IF(DK34=0,"",IF(X34+AE34+AL34+AS34+AZ34+BG34+BN34+BU34+CB34+CI34+CP34+CW34+DD34+DK34&lt;=Consolidação!Z37,Consolidação!$H$4,IF(X34+AE34+AL34+AS34+AZ34+BG34+BN34+BU34+CB34+CI34+CP34+CW34+DD34+DK34&lt;=Consolidação!Z37+Consolidação!AC37,Consolidação!$K$4,IF(X34+AE34+AL34+AS34+AZ34+BG34+BN34+BU34+CB34+CI34+CP34+CW34+DD34+DK34&lt;=Consolidação!Z37+Consolidação!AC37+Consolidação!AF37,Consolidação!$N$4,IF(X34+AE34+AL34+AS34+AZ34+BG34+BN34+BU34+CB34+CI34+CP34+CW34+DD34+DK34&lt;=Consolidação!Z37+Consolidação!AC37+Consolidação!AF37+Consolidação!AI37,Consolidação!$Q$4,IF(X34+AE34+AL34+AS34+AZ34+BG34+BN34+BU34+CB34+CI34+CP34+CW34+DD34+DK34&lt;=Consolidação!Z37+Consolidação!AC37+Consolidação!AF37+Consolidação!AI37+Consolidação!AL37,Consolidação!$T$4,IF(X34+AE34+AL34+AS34+AZ34+BG34+BN34+BU34+CB34+CI34+CP34+CW34+DD34+DK34&lt;=Consolidação!Z37+Consolidação!AC37+Consolidação!AF37+Consolidação!AI37+Consolidação!AL37+Consolidação!AO37,Consolidação!$W$4,IF(X34+AE34+AL34+AS34+AZ34+BG34+BN34+BU34+CB34+CI34+CP34+CW34+DD34+DK34&lt;=Consolidação!Z37+Consolidação!AC37+Consolidação!AF37+Consolidação!AI37+Consolidação!AL37+Consolidação!AO37+Consolidação!AR37,Consolidação!$Z$4,IF(X34+AE34+AL34+AS34+AZ34+BG34+BN34+BU34+CB34+CI34+CP34+CW34+DD34+DK34&lt;=Consolidação!Z37+Consolidação!AC37+Consolidação!AF37+Consolidação!AI37+Consolidação!AL37+Consolidação!AO37+Consolidação!AR37+Consolidação!AU37,Consolidação!$AC$4,IF(X34+AE34+AL34+AS34+AZ34+BG34+BN34+BU34+CB34+CI34+CP34+CW34+DD34+DK34&lt;=Consolidação!Z37+Consolidação!AC37+Consolidação!AF37+Consolidação!AI37+Consolidação!AL37+Consolidação!AO37+Consolidação!AR37+Consolidação!AU37+Consolidação!AX37,Consolidação!$AF$4,IF(X34+AE34+AL34+AS34+AZ34+BG34+BN34+BU34+CB34+CI34+CP34+CW34+DD34+DK34&lt;=Consolidação!Z37+Consolidação!AC37+Consolidação!AF37+Consolidação!AI37+Consolidação!AL37+Consolidação!AO37+Consolidação!AR37+Consolidação!AU37+Consolidação!AX37+Consolidação!#REF!,Consolidação!$AI$4,IF(X34+AE34+AL34+AS34+AZ34+BG34+BN34+BU34+CB34+CI34+CP34+CW34+DD34+DK34&lt;=Consolidação!Z37+Consolidação!AC37+Consolidação!AF37+Consolidação!AI37+Consolidação!AL37+Consolidação!AO37+Consolidação!AR37+Consolidação!AU37+Consolidação!AX37+Consolidação!#REF!+Consolidação!BC37,Consolidação!$AL$4,IF(X34+AE34+AL34+AS34+AZ34+BG34+BN34+BU34+CB34+CI34+CP34+CW34+DD34+DK34&lt;=Consolidação!Z37+Consolidação!AC37+Consolidação!AF37+Consolidação!AI37+Consolidação!AL37+Consolidação!AO37+Consolidação!AR37+Consolidação!AU37+Consolidação!AX37+Consolidação!#REF!+Consolidação!BC37+Consolidação!BF37,Consolidação!$AO$4,IF(X34+AE34+AL34+AS34+AZ34+BG34+BN34+BU34+CB34+CI34+CP34+CW34+DD34+DK34&lt;=Consolidação!Z37+Consolidação!AC37+Consolidação!AF37+Consolidação!AI37+Consolidação!AL37+Consolidação!AO37+Consolidação!AR37+Consolidação!AU37+Consolidação!AX37+Consolidação!#REF!+Consolidação!BC37+Consolidação!BF37+Consolidação!BI37,Consolidação!$AR$4,IF(X34+AE34+AL34+AS34+AZ34+BG34+BN34+BU34+CB34+CI34+CP34+CW34+DD34+DK34&lt;=Consolidação!Z37+Consolidação!AC37+Consolidação!AF37+Consolidação!AI37+Consolidação!AL37+Consolidação!AO37+Consolidação!AR37+Consolidação!AU37+Consolidação!AX37+Consolidação!#REF!+Consolidação!BC37+Consolidação!BF37+Consolidação!BI37+Consolidação!BL37,Consolidação!$AU$4,IF(AND((Consolidação!Z37+Consolidação!AC37+Consolidação!AF37+Consolidação!AI37+Consolidação!AL37+Consolidação!AO37+Consolidação!AR37+Consolidação!AU37+Consolidação!AX37+Consolidação!#REF!+Consolidação!BC37+Consolidação!BF37+Consolidação!BI37+Consolidação!BL37)&gt;0,X34+AE34+AL34+AS34+AZ34+BG34+BN34+BU34+CB34+CI34+CP34+CW34+DD34&lt;Consolidação!Z37+Consolidação!AC37+Consolidação!AF37+Consolidação!AI37+Consolidação!AL37+Consolidação!AO37+Consolidação!AR37+Consolidação!AU37+Consolidação!AX37+Consolidação!#REF!+Consolidação!BC37+Consolidação!BF37+Consolidação!BI37+Consolidação!BL37,X34+AE34+AL34+AS34+AZ34+BG34+BN34+BU34+CB34+CI34+CP34+CW34+DD34+DK34&gt;Consolidação!Z37+Consolidação!AC37+Consolidação!AF37+Consolidação!AI37+Consolidação!AL37+Consolidação!AO37+Consolidação!AR37+Consolidação!AU37+Consolidação!AX37+Consolidação!#REF!+Consolidação!BC37+Consolidação!BF37+Consolidação!BI37+Consolidação!BL37),"CONSUMO PARCIAL","SEM PREVISÃO"))))))))))))))))</f>
        <v/>
      </c>
      <c r="DO34" s="339" t="str">
        <f t="shared" si="52"/>
        <v/>
      </c>
      <c r="DP34" s="334"/>
      <c r="DQ34" s="335"/>
      <c r="DR34" s="336"/>
      <c r="DS34" s="340"/>
      <c r="DT34" s="338" t="str">
        <f>IF(DQ34=0,"",IF(AD34+AK34+AR34+AY34+BF34+BM34+BT34+CA34+CH34+CO34+CV34+DC34+DJ34+DQ34&lt;=Consolidação!AF37,Consolidação!$H$4,IF(AD34+AK34+AR34+AY34+BF34+BM34+BT34+CA34+CH34+CO34+CV34+DC34+DJ34+DQ34&lt;=Consolidação!AF37+Consolidação!AI37,Consolidação!$K$4,IF(AD34+AK34+AR34+AY34+BF34+BM34+BT34+CA34+CH34+CO34+CV34+DC34+DJ34+DQ34&lt;=Consolidação!AF37+Consolidação!AI37+Consolidação!AL37,Consolidação!$N$4,IF(AD34+AK34+AR34+AY34+BF34+BM34+BT34+CA34+CH34+CO34+CV34+DC34+DJ34+DQ34&lt;=Consolidação!AF37+Consolidação!AI37+Consolidação!AL37+Consolidação!AO37,Consolidação!$Q$4,IF(AD34+AK34+AR34+AY34+BF34+BM34+BT34+CA34+CH34+CO34+CV34+DC34+DJ34+DQ34&lt;=Consolidação!AF37+Consolidação!AI37+Consolidação!AL37+Consolidação!AO37+Consolidação!AR37,Consolidação!$T$4,IF(AD34+AK34+AR34+AY34+BF34+BM34+BT34+CA34+CH34+CO34+CV34+DC34+DJ34+DQ34&lt;=Consolidação!AF37+Consolidação!AI37+Consolidação!AL37+Consolidação!AO37+Consolidação!AR37+Consolidação!AU37,Consolidação!$W$4,IF(AD34+AK34+AR34+AY34+BF34+BM34+BT34+CA34+CH34+CO34+CV34+DC34+DJ34+DQ34&lt;=Consolidação!AF37+Consolidação!AI37+Consolidação!AL37+Consolidação!AO37+Consolidação!AR37+Consolidação!AU37+Consolidação!AX37,Consolidação!$Z$4,IF(AD34+AK34+AR34+AY34+BF34+BM34+BT34+CA34+CH34+CO34+CV34+DC34+DJ34+DQ34&lt;=Consolidação!AF37+Consolidação!AI37+Consolidação!AL37+Consolidação!AO37+Consolidação!AR37+Consolidação!AU37+Consolidação!AX37+Consolidação!#REF!,Consolidação!$AC$4,IF(AD34+AK34+AR34+AY34+BF34+BM34+BT34+CA34+CH34+CO34+CV34+DC34+DJ34+DQ34&lt;=Consolidação!AF37+Consolidação!AI37+Consolidação!AL37+Consolidação!AO37+Consolidação!AR37+Consolidação!AU37+Consolidação!AX37+Consolidação!#REF!+Consolidação!BC37,Consolidação!$AF$4,IF(AD34+AK34+AR34+AY34+BF34+BM34+BT34+CA34+CH34+CO34+CV34+DC34+DJ34+DQ34&lt;=Consolidação!AF37+Consolidação!AI37+Consolidação!AL37+Consolidação!AO37+Consolidação!AR37+Consolidação!AU37+Consolidação!AX37+Consolidação!#REF!+Consolidação!BC37+Consolidação!BF37,Consolidação!$AI$4,IF(AD34+AK34+AR34+AY34+BF34+BM34+BT34+CA34+CH34+CO34+CV34+DC34+DJ34+DQ34&lt;=Consolidação!AF37+Consolidação!AI37+Consolidação!AL37+Consolidação!AO37+Consolidação!AR37+Consolidação!AU37+Consolidação!AX37+Consolidação!#REF!+Consolidação!BC37+Consolidação!BF37+Consolidação!BI37,Consolidação!$AL$4,IF(AD34+AK34+AR34+AY34+BF34+BM34+BT34+CA34+CH34+CO34+CV34+DC34+DJ34+DQ34&lt;=Consolidação!AF37+Consolidação!AI37+Consolidação!AL37+Consolidação!AO37+Consolidação!AR37+Consolidação!AU37+Consolidação!AX37+Consolidação!#REF!+Consolidação!BC37+Consolidação!BF37+Consolidação!BI37+Consolidação!BL37,Consolidação!$AO$4,IF(AD34+AK34+AR34+AY34+BF34+BM34+BT34+CA34+CH34+CO34+CV34+DC34+DJ34+DQ34&lt;=Consolidação!AF37+Consolidação!AI37+Consolidação!AL37+Consolidação!AO37+Consolidação!AR37+Consolidação!AU37+Consolidação!AX37+Consolidação!#REF!+Consolidação!BC37+Consolidação!BF37+Consolidação!BI37+Consolidação!BL37+Consolidação!BO37,Consolidação!$AR$4,IF(AD34+AK34+AR34+AY34+BF34+BM34+BT34+CA34+CH34+CO34+CV34+DC34+DJ34+DQ34&lt;=Consolidação!AF37+Consolidação!AI37+Consolidação!AL37+Consolidação!AO37+Consolidação!AR37+Consolidação!AU37+Consolidação!AX37+Consolidação!#REF!+Consolidação!BC37+Consolidação!BF37+Consolidação!BI37+Consolidação!BL37+Consolidação!BO37+Consolidação!BR37,Consolidação!$AU$4,IF(AND((Consolidação!AF37+Consolidação!AI37+Consolidação!AL37+Consolidação!AO37+Consolidação!AR37+Consolidação!AU37+Consolidação!AX37+Consolidação!#REF!+Consolidação!BC37+Consolidação!BF37+Consolidação!BI37+Consolidação!BL37+Consolidação!BO37+Consolidação!BR37)&gt;0,AD34+AK34+AR34+AY34+BF34+BM34+BT34+CA34+CH34+CO34+CV34+DC34+DJ34&lt;Consolidação!AF37+Consolidação!AI37+Consolidação!AL37+Consolidação!AO37+Consolidação!AR37+Consolidação!AU37+Consolidação!AX37+Consolidação!#REF!+Consolidação!BC37+Consolidação!BF37+Consolidação!BI37+Consolidação!BL37+Consolidação!BO37+Consolidação!BR37,AD34+AK34+AR34+AY34+BF34+BM34+BT34+CA34+CH34+CO34+CV34+DC34+DJ34+DQ34&gt;Consolidação!AF37+Consolidação!AI37+Consolidação!AL37+Consolidação!AO37+Consolidação!AR37+Consolidação!AU37+Consolidação!AX37+Consolidação!#REF!+Consolidação!BC37+Consolidação!BF37+Consolidação!BI37+Consolidação!BL37+Consolidação!BO37+Consolidação!BR37),"CONSUMO PARCIAL","SEM PREVISÃO"))))))))))))))))</f>
        <v/>
      </c>
      <c r="DU34" s="339" t="str">
        <f t="shared" si="53"/>
        <v/>
      </c>
      <c r="DV34" s="334"/>
      <c r="DW34" s="335"/>
      <c r="DX34" s="336"/>
      <c r="DY34" s="340"/>
      <c r="DZ34" s="338" t="str">
        <f>IF(DW34=0,"",IF(AJ34+AQ34+AX34+BE34+BL34+BS34+BZ34+CG34+CN34+CU34+DB34+DI34+DP34+DW34&lt;=Consolidação!AL37,Consolidação!$H$4,IF(AJ34+AQ34+AX34+BE34+BL34+BS34+BZ34+CG34+CN34+CU34+DB34+DI34+DP34+DW34&lt;=Consolidação!AL37+Consolidação!AO37,Consolidação!$K$4,IF(AJ34+AQ34+AX34+BE34+BL34+BS34+BZ34+CG34+CN34+CU34+DB34+DI34+DP34+DW34&lt;=Consolidação!AL37+Consolidação!AO37+Consolidação!AR37,Consolidação!$N$4,IF(AJ34+AQ34+AX34+BE34+BL34+BS34+BZ34+CG34+CN34+CU34+DB34+DI34+DP34+DW34&lt;=Consolidação!AL37+Consolidação!AO37+Consolidação!AR37+Consolidação!AU37,Consolidação!$Q$4,IF(AJ34+AQ34+AX34+BE34+BL34+BS34+BZ34+CG34+CN34+CU34+DB34+DI34+DP34+DW34&lt;=Consolidação!AL37+Consolidação!AO37+Consolidação!AR37+Consolidação!AU37+Consolidação!AX37,Consolidação!$T$4,IF(AJ34+AQ34+AX34+BE34+BL34+BS34+BZ34+CG34+CN34+CU34+DB34+DI34+DP34+DW34&lt;=Consolidação!AL37+Consolidação!AO37+Consolidação!AR37+Consolidação!AU37+Consolidação!AX37+Consolidação!#REF!,Consolidação!$W$4,IF(AJ34+AQ34+AX34+BE34+BL34+BS34+BZ34+CG34+CN34+CU34+DB34+DI34+DP34+DW34&lt;=Consolidação!AL37+Consolidação!AO37+Consolidação!AR37+Consolidação!AU37+Consolidação!AX37+Consolidação!#REF!+Consolidação!BC37,Consolidação!$Z$4,IF(AJ34+AQ34+AX34+BE34+BL34+BS34+BZ34+CG34+CN34+CU34+DB34+DI34+DP34+DW34&lt;=Consolidação!AL37+Consolidação!AO37+Consolidação!AR37+Consolidação!AU37+Consolidação!AX37+Consolidação!#REF!+Consolidação!BC37+Consolidação!BF37,Consolidação!$AC$4,IF(AJ34+AQ34+AX34+BE34+BL34+BS34+BZ34+CG34+CN34+CU34+DB34+DI34+DP34+DW34&lt;=Consolidação!AL37+Consolidação!AO37+Consolidação!AR37+Consolidação!AU37+Consolidação!AX37+Consolidação!#REF!+Consolidação!BC37+Consolidação!BF37+Consolidação!BI37,Consolidação!$AF$4,IF(AJ34+AQ34+AX34+BE34+BL34+BS34+BZ34+CG34+CN34+CU34+DB34+DI34+DP34+DW34&lt;=Consolidação!AL37+Consolidação!AO37+Consolidação!AR37+Consolidação!AU37+Consolidação!AX37+Consolidação!#REF!+Consolidação!BC37+Consolidação!BF37+Consolidação!BI37+Consolidação!BL37,Consolidação!$AI$4,IF(AJ34+AQ34+AX34+BE34+BL34+BS34+BZ34+CG34+CN34+CU34+DB34+DI34+DP34+DW34&lt;=Consolidação!AL37+Consolidação!AO37+Consolidação!AR37+Consolidação!AU37+Consolidação!AX37+Consolidação!#REF!+Consolidação!BC37+Consolidação!BF37+Consolidação!BI37+Consolidação!BL37+Consolidação!BO37,Consolidação!$AL$4,IF(AJ34+AQ34+AX34+BE34+BL34+BS34+BZ34+CG34+CN34+CU34+DB34+DI34+DP34+DW34&lt;=Consolidação!AL37+Consolidação!AO37+Consolidação!AR37+Consolidação!AU37+Consolidação!AX37+Consolidação!#REF!+Consolidação!BC37+Consolidação!BF37+Consolidação!BI37+Consolidação!BL37+Consolidação!BO37+Consolidação!BR37,Consolidação!$AO$4,IF(AJ34+AQ34+AX34+BE34+BL34+BS34+BZ34+CG34+CN34+CU34+DB34+DI34+DP34+DW34&lt;=Consolidação!AL37+Consolidação!AO37+Consolidação!AR37+Consolidação!AU37+Consolidação!AX37+Consolidação!#REF!+Consolidação!BC37+Consolidação!BF37+Consolidação!BI37+Consolidação!BL37+Consolidação!BO37+Consolidação!BR37+Consolidação!BU37,Consolidação!$AR$4,IF(AJ34+AQ34+AX34+BE34+BL34+BS34+BZ34+CG34+CN34+CU34+DB34+DI34+DP34+DW34&lt;=Consolidação!AL37+Consolidação!AO37+Consolidação!AR37+Consolidação!AU37+Consolidação!AX37+Consolidação!#REF!+Consolidação!BC37+Consolidação!BF37+Consolidação!BI37+Consolidação!BL37+Consolidação!BO37+Consolidação!BR37+Consolidação!BU37+Consolidação!BX37,Consolidação!$AU$4,IF(AND((Consolidação!AL37+Consolidação!AO37+Consolidação!AR37+Consolidação!AU37+Consolidação!AX37+Consolidação!#REF!+Consolidação!BC37+Consolidação!BF37+Consolidação!BI37+Consolidação!BL37+Consolidação!BO37+Consolidação!BR37+Consolidação!BU37+Consolidação!BX37)&gt;0,AJ34+AQ34+AX34+BE34+BL34+BS34+BZ34+CG34+CN34+CU34+DB34+DI34+DP34&lt;Consolidação!AL37+Consolidação!AO37+Consolidação!AR37+Consolidação!AU37+Consolidação!AX37+Consolidação!#REF!+Consolidação!BC37+Consolidação!BF37+Consolidação!BI37+Consolidação!BL37+Consolidação!BO37+Consolidação!BR37+Consolidação!BU37+Consolidação!BX37,AJ34+AQ34+AX34+BE34+BL34+BS34+BZ34+CG34+CN34+CU34+DB34+DI34+DP34+DW34&gt;Consolidação!AL37+Consolidação!AO37+Consolidação!AR37+Consolidação!AU37+Consolidação!AX37+Consolidação!#REF!+Consolidação!BC37+Consolidação!BF37+Consolidação!BI37+Consolidação!BL37+Consolidação!BO37+Consolidação!BR37+Consolidação!BU37+Consolidação!BX37),"CONSUMO PARCIAL","SEM PREVISÃO"))))))))))))))))</f>
        <v/>
      </c>
      <c r="EA34" s="339" t="str">
        <f t="shared" si="54"/>
        <v/>
      </c>
      <c r="EB34" s="334"/>
      <c r="EC34" s="335"/>
      <c r="ED34" s="336"/>
      <c r="EE34" s="340"/>
      <c r="EF34" s="338" t="str">
        <f>IF(EC34=0,"",IF(AP34+AW34+BD34+BK34+BR34+BY34+CF34+CM34+CT34+DA34+DH34+DO34+DV34+EC34&lt;=Consolidação!AR37,Consolidação!$H$4,IF(AP34+AW34+BD34+BK34+BR34+BY34+CF34+CM34+CT34+DA34+DH34+DO34+DV34+EC34&lt;=Consolidação!AR37+Consolidação!AU37,Consolidação!$K$4,IF(AP34+AW34+BD34+BK34+BR34+BY34+CF34+CM34+CT34+DA34+DH34+DO34+DV34+EC34&lt;=Consolidação!AR37+Consolidação!AU37+Consolidação!AX37,Consolidação!$N$4,IF(AP34+AW34+BD34+BK34+BR34+BY34+CF34+CM34+CT34+DA34+DH34+DO34+DV34+EC34&lt;=Consolidação!AR37+Consolidação!AU37+Consolidação!AX37+Consolidação!#REF!,Consolidação!$Q$4,IF(AP34+AW34+BD34+BK34+BR34+BY34+CF34+CM34+CT34+DA34+DH34+DO34+DV34+EC34&lt;=Consolidação!AR37+Consolidação!AU37+Consolidação!AX37+Consolidação!#REF!+Consolidação!BC37,Consolidação!$T$4,IF(AP34+AW34+BD34+BK34+BR34+BY34+CF34+CM34+CT34+DA34+DH34+DO34+DV34+EC34&lt;=Consolidação!AR37+Consolidação!AU37+Consolidação!AX37+Consolidação!#REF!+Consolidação!BC37+Consolidação!BF37,Consolidação!$W$4,IF(AP34+AW34+BD34+BK34+BR34+BY34+CF34+CM34+CT34+DA34+DH34+DO34+DV34+EC34&lt;=Consolidação!AR37+Consolidação!AU37+Consolidação!AX37+Consolidação!#REF!+Consolidação!BC37+Consolidação!BF37+Consolidação!BI37,Consolidação!$Z$4,IF(AP34+AW34+BD34+BK34+BR34+BY34+CF34+CM34+CT34+DA34+DH34+DO34+DV34+EC34&lt;=Consolidação!AR37+Consolidação!AU37+Consolidação!AX37+Consolidação!#REF!+Consolidação!BC37+Consolidação!BF37+Consolidação!BI37+Consolidação!BL37,Consolidação!$AC$4,IF(AP34+AW34+BD34+BK34+BR34+BY34+CF34+CM34+CT34+DA34+DH34+DO34+DV34+EC34&lt;=Consolidação!AR37+Consolidação!AU37+Consolidação!AX37+Consolidação!#REF!+Consolidação!BC37+Consolidação!BF37+Consolidação!BI37+Consolidação!BL37+Consolidação!BO37,Consolidação!$AF$4,IF(AP34+AW34+BD34+BK34+BR34+BY34+CF34+CM34+CT34+DA34+DH34+DO34+DV34+EC34&lt;=Consolidação!AR37+Consolidação!AU37+Consolidação!AX37+Consolidação!#REF!+Consolidação!BC37+Consolidação!BF37+Consolidação!BI37+Consolidação!BL37+Consolidação!BO37+Consolidação!BR37,Consolidação!$AI$4,IF(AP34+AW34+BD34+BK34+BR34+BY34+CF34+CM34+CT34+DA34+DH34+DO34+DV34+EC34&lt;=Consolidação!AR37+Consolidação!AU37+Consolidação!AX37+Consolidação!#REF!+Consolidação!BC37+Consolidação!BF37+Consolidação!BI37+Consolidação!BL37+Consolidação!BO37+Consolidação!BR37+Consolidação!BU37,Consolidação!$AL$4,IF(AP34+AW34+BD34+BK34+BR34+BY34+CF34+CM34+CT34+DA34+DH34+DO34+DV34+EC34&lt;=Consolidação!AR37+Consolidação!AU37+Consolidação!AX37+Consolidação!#REF!+Consolidação!BC37+Consolidação!BF37+Consolidação!BI37+Consolidação!BL37+Consolidação!BO37+Consolidação!BR37+Consolidação!BU37+Consolidação!BX37,Consolidação!$AO$4,IF(AP34+AW34+BD34+BK34+BR34+BY34+CF34+CM34+CT34+DA34+DH34+DO34+DV34+EC34&lt;=Consolidação!AR37+Consolidação!AU37+Consolidação!AX37+Consolidação!#REF!+Consolidação!BC37+Consolidação!BF37+Consolidação!BI37+Consolidação!BL37+Consolidação!BO37+Consolidação!BR37+Consolidação!BU37+Consolidação!BX37+Consolidação!CA37,Consolidação!$AR$4,IF(AP34+AW34+BD34+BK34+BR34+BY34+CF34+CM34+CT34+DA34+DH34+DO34+DV34+EC34&lt;=Consolidação!AR37+Consolidação!AU37+Consolidação!AX37+Consolidação!#REF!+Consolidação!BC37+Consolidação!BF37+Consolidação!BI37+Consolidação!BL37+Consolidação!BO37+Consolidação!BR37+Consolidação!BU37+Consolidação!BX37+Consolidação!CA37+Consolidação!CD37,Consolidação!$AU$4,IF(AND((Consolidação!AR37+Consolidação!AU37+Consolidação!AX37+Consolidação!#REF!+Consolidação!BC37+Consolidação!BF37+Consolidação!BI37+Consolidação!BL37+Consolidação!BO37+Consolidação!BR37+Consolidação!BU37+Consolidação!BX37+Consolidação!CA37+Consolidação!CD37)&gt;0,AP34+AW34+BD34+BK34+BR34+BY34+CF34+CM34+CT34+DA34+DH34+DO34+DV34&lt;Consolidação!AR37+Consolidação!AU37+Consolidação!AX37+Consolidação!#REF!+Consolidação!BC37+Consolidação!BF37+Consolidação!BI37+Consolidação!BL37+Consolidação!BO37+Consolidação!BR37+Consolidação!BU37+Consolidação!BX37+Consolidação!CA37+Consolidação!CD37,AP34+AW34+BD34+BK34+BR34+BY34+CF34+CM34+CT34+DA34+DH34+DO34+DV34+EC34&gt;Consolidação!AR37+Consolidação!AU37+Consolidação!AX37+Consolidação!#REF!+Consolidação!BC37+Consolidação!BF37+Consolidação!BI37+Consolidação!BL37+Consolidação!BO37+Consolidação!BR37+Consolidação!BU37+Consolidação!BX37+Consolidação!CA37+Consolidação!CD37),"CONSUMO PARCIAL","SEM PREVISÃO"))))))))))))))))</f>
        <v/>
      </c>
      <c r="EG34" s="339" t="str">
        <f t="shared" si="55"/>
        <v/>
      </c>
      <c r="EH34" s="334"/>
      <c r="EI34" s="335"/>
      <c r="EJ34" s="336"/>
      <c r="EK34" s="340"/>
      <c r="EL34" s="338" t="str">
        <f>IF(EI34=0,"",IF(AV34+BC34+BJ34+BQ34+BX34+CE34+CL34+CS34+CZ34+DG34+DN34+DU34+EB34+EI34&lt;=Consolidação!AX37,Consolidação!$H$4,IF(AV34+BC34+BJ34+BQ34+BX34+CE34+CL34+CS34+CZ34+DG34+DN34+DU34+EB34+EI34&lt;=Consolidação!AX37+Consolidação!#REF!,Consolidação!$K$4,IF(AV34+BC34+BJ34+BQ34+BX34+CE34+CL34+CS34+CZ34+DG34+DN34+DU34+EB34+EI34&lt;=Consolidação!AX37+Consolidação!#REF!+Consolidação!BC37,Consolidação!$N$4,IF(AV34+BC34+BJ34+BQ34+BX34+CE34+CL34+CS34+CZ34+DG34+DN34+DU34+EB34+EI34&lt;=Consolidação!AX37+Consolidação!#REF!+Consolidação!BC37+Consolidação!BF37,Consolidação!$Q$4,IF(AV34+BC34+BJ34+BQ34+BX34+CE34+CL34+CS34+CZ34+DG34+DN34+DU34+EB34+EI34&lt;=Consolidação!AX37+Consolidação!#REF!+Consolidação!BC37+Consolidação!BF37+Consolidação!BI37,Consolidação!$T$4,IF(AV34+BC34+BJ34+BQ34+BX34+CE34+CL34+CS34+CZ34+DG34+DN34+DU34+EB34+EI34&lt;=Consolidação!AX37+Consolidação!#REF!+Consolidação!BC37+Consolidação!BF37+Consolidação!BI37+Consolidação!BL37,Consolidação!$W$4,IF(AV34+BC34+BJ34+BQ34+BX34+CE34+CL34+CS34+CZ34+DG34+DN34+DU34+EB34+EI34&lt;=Consolidação!AX37+Consolidação!#REF!+Consolidação!BC37+Consolidação!BF37+Consolidação!BI37+Consolidação!BL37+Consolidação!BO37,Consolidação!$Z$4,IF(AV34+BC34+BJ34+BQ34+BX34+CE34+CL34+CS34+CZ34+DG34+DN34+DU34+EB34+EI34&lt;=Consolidação!AX37+Consolidação!#REF!+Consolidação!BC37+Consolidação!BF37+Consolidação!BI37+Consolidação!BL37+Consolidação!BO37+Consolidação!BR37,Consolidação!$AC$4,IF(AV34+BC34+BJ34+BQ34+BX34+CE34+CL34+CS34+CZ34+DG34+DN34+DU34+EB34+EI34&lt;=Consolidação!AX37+Consolidação!#REF!+Consolidação!BC37+Consolidação!BF37+Consolidação!BI37+Consolidação!BL37+Consolidação!BO37+Consolidação!BR37+Consolidação!BU37,Consolidação!$AF$4,IF(AV34+BC34+BJ34+BQ34+BX34+CE34+CL34+CS34+CZ34+DG34+DN34+DU34+EB34+EI34&lt;=Consolidação!AX37+Consolidação!#REF!+Consolidação!BC37+Consolidação!BF37+Consolidação!BI37+Consolidação!BL37+Consolidação!BO37+Consolidação!BR37+Consolidação!BU37+Consolidação!BX37,Consolidação!$AI$4,IF(AV34+BC34+BJ34+BQ34+BX34+CE34+CL34+CS34+CZ34+DG34+DN34+DU34+EB34+EI34&lt;=Consolidação!AX37+Consolidação!#REF!+Consolidação!BC37+Consolidação!BF37+Consolidação!BI37+Consolidação!BL37+Consolidação!BO37+Consolidação!BR37+Consolidação!BU37+Consolidação!BX37+Consolidação!CA37,Consolidação!$AL$4,IF(AV34+BC34+BJ34+BQ34+BX34+CE34+CL34+CS34+CZ34+DG34+DN34+DU34+EB34+EI34&lt;=Consolidação!AX37+Consolidação!#REF!+Consolidação!BC37+Consolidação!BF37+Consolidação!BI37+Consolidação!BL37+Consolidação!BO37+Consolidação!BR37+Consolidação!BU37+Consolidação!BX37+Consolidação!CA37+Consolidação!CD37,Consolidação!$AO$4,IF(AV34+BC34+BJ34+BQ34+BX34+CE34+CL34+CS34+CZ34+DG34+DN34+DU34+EB34+EI34&lt;=Consolidação!AX37+Consolidação!#REF!+Consolidação!BC37+Consolidação!BF37+Consolidação!BI37+Consolidação!BL37+Consolidação!BO37+Consolidação!BR37+Consolidação!BU37+Consolidação!BX37+Consolidação!CA37+Consolidação!CD37+Consolidação!CG37,Consolidação!$AR$4,IF(AV34+BC34+BJ34+BQ34+BX34+CE34+CL34+CS34+CZ34+DG34+DN34+DU34+EB34+EI34&lt;=Consolidação!AX37+Consolidação!#REF!+Consolidação!BC37+Consolidação!BF37+Consolidação!BI37+Consolidação!BL37+Consolidação!BO37+Consolidação!BR37+Consolidação!BU37+Consolidação!BX37+Consolidação!CA37+Consolidação!CD37+Consolidação!CG37+Consolidação!CJ37,Consolidação!$AU$4,IF(AND((Consolidação!AX37+Consolidação!#REF!+Consolidação!BC37+Consolidação!BF37+Consolidação!BI37+Consolidação!BL37+Consolidação!BO37+Consolidação!BR37+Consolidação!BU37+Consolidação!BX37+Consolidação!CA37+Consolidação!CD37+Consolidação!CG37+Consolidação!CJ37)&gt;0,AV34+BC34+BJ34+BQ34+BX34+CE34+CL34+CS34+CZ34+DG34+DN34+DU34+EB34&lt;Consolidação!AX37+Consolidação!#REF!+Consolidação!BC37+Consolidação!BF37+Consolidação!BI37+Consolidação!BL37+Consolidação!BO37+Consolidação!BR37+Consolidação!BU37+Consolidação!BX37+Consolidação!CA37+Consolidação!CD37+Consolidação!CG37+Consolidação!CJ37,AV34+BC34+BJ34+BQ34+BX34+CE34+CL34+CS34+CZ34+DG34+DN34+DU34+EB34+EI34&gt;Consolidação!AX37+Consolidação!#REF!+Consolidação!BC37+Consolidação!BF37+Consolidação!BI37+Consolidação!BL37+Consolidação!BO37+Consolidação!BR37+Consolidação!BU37+Consolidação!BX37+Consolidação!CA37+Consolidação!CD37+Consolidação!CG37+Consolidação!CJ37),"CONSUMO PARCIAL","SEM PREVISÃO"))))))))))))))))</f>
        <v/>
      </c>
      <c r="EM34" s="339" t="str">
        <f t="shared" si="56"/>
        <v/>
      </c>
      <c r="EN34" s="334"/>
      <c r="EO34" s="335"/>
      <c r="EP34" s="336"/>
      <c r="EQ34" s="340"/>
      <c r="ER34" s="338" t="str">
        <f>IF(EO34=0,"",IF(BB34+BI34+BP34+BW34+CD34+CK34+CR34+CY34+DF34+DM34+DT34+EA34+EH34+EO34&lt;=Consolidação!BC37,Consolidação!$H$4,IF(BB34+BI34+BP34+BW34+CD34+CK34+CR34+CY34+DF34+DM34+DT34+EA34+EH34+EO34&lt;=Consolidação!BC37+Consolidação!BF37,Consolidação!$K$4,IF(BB34+BI34+BP34+BW34+CD34+CK34+CR34+CY34+DF34+DM34+DT34+EA34+EH34+EO34&lt;=Consolidação!BC37+Consolidação!BF37+Consolidação!BI37,Consolidação!$N$4,IF(BB34+BI34+BP34+BW34+CD34+CK34+CR34+CY34+DF34+DM34+DT34+EA34+EH34+EO34&lt;=Consolidação!BC37+Consolidação!BF37+Consolidação!BI37+Consolidação!BL37,Consolidação!$Q$4,IF(BB34+BI34+BP34+BW34+CD34+CK34+CR34+CY34+DF34+DM34+DT34+EA34+EH34+EO34&lt;=Consolidação!BC37+Consolidação!BF37+Consolidação!BI37+Consolidação!BL37+Consolidação!BO37,Consolidação!$T$4,IF(BB34+BI34+BP34+BW34+CD34+CK34+CR34+CY34+DF34+DM34+DT34+EA34+EH34+EO34&lt;=Consolidação!BC37+Consolidação!BF37+Consolidação!BI37+Consolidação!BL37+Consolidação!BO37+Consolidação!BR37,Consolidação!$W$4,IF(BB34+BI34+BP34+BW34+CD34+CK34+CR34+CY34+DF34+DM34+DT34+EA34+EH34+EO34&lt;=Consolidação!BC37+Consolidação!BF37+Consolidação!BI37+Consolidação!BL37+Consolidação!BO37+Consolidação!BR37+Consolidação!BU37,Consolidação!$Z$4,IF(BB34+BI34+BP34+BW34+CD34+CK34+CR34+CY34+DF34+DM34+DT34+EA34+EH34+EO34&lt;=Consolidação!BC37+Consolidação!BF37+Consolidação!BI37+Consolidação!BL37+Consolidação!BO37+Consolidação!BR37+Consolidação!BU37+Consolidação!BX37,Consolidação!$AC$4,IF(BB34+BI34+BP34+BW34+CD34+CK34+CR34+CY34+DF34+DM34+DT34+EA34+EH34+EO34&lt;=Consolidação!BC37+Consolidação!BF37+Consolidação!BI37+Consolidação!BL37+Consolidação!BO37+Consolidação!BR37+Consolidação!BU37+Consolidação!BX37+Consolidação!CA37,Consolidação!$AF$4,IF(BB34+BI34+BP34+BW34+CD34+CK34+CR34+CY34+DF34+DM34+DT34+EA34+EH34+EO34&lt;=Consolidação!BC37+Consolidação!BF37+Consolidação!BI37+Consolidação!BL37+Consolidação!BO37+Consolidação!BR37+Consolidação!BU37+Consolidação!BX37+Consolidação!CA37+Consolidação!CD37,Consolidação!$AI$4,IF(BB34+BI34+BP34+BW34+CD34+CK34+CR34+CY34+DF34+DM34+DT34+EA34+EH34+EO34&lt;=Consolidação!BC37+Consolidação!BF37+Consolidação!BI37+Consolidação!BL37+Consolidação!BO37+Consolidação!BR37+Consolidação!BU37+Consolidação!BX37+Consolidação!CA37+Consolidação!CD37+Consolidação!CG37,Consolidação!$AL$4,IF(BB34+BI34+BP34+BW34+CD34+CK34+CR34+CY34+DF34+DM34+DT34+EA34+EH34+EO34&lt;=Consolidação!BC37+Consolidação!BF37+Consolidação!BI37+Consolidação!BL37+Consolidação!BO37+Consolidação!BR37+Consolidação!BU37+Consolidação!BX37+Consolidação!CA37+Consolidação!CD37+Consolidação!CG37+Consolidação!CJ37,Consolidação!$AO$4,IF(BB34+BI34+BP34+BW34+CD34+CK34+CR34+CY34+DF34+DM34+DT34+EA34+EH34+EO34&lt;=Consolidação!BC37+Consolidação!BF37+Consolidação!BI37+Consolidação!BL37+Consolidação!BO37+Consolidação!BR37+Consolidação!BU37+Consolidação!BX37+Consolidação!CA37+Consolidação!CD37+Consolidação!CG37+Consolidação!CJ37+Consolidação!CM37,Consolidação!$AR$4,IF(BB34+BI34+BP34+BW34+CD34+CK34+CR34+CY34+DF34+DM34+DT34+EA34+EH34+EO34&lt;=Consolidação!BC37+Consolidação!BF37+Consolidação!BI37+Consolidação!BL37+Consolidação!BO37+Consolidação!BR37+Consolidação!BU37+Consolidação!BX37+Consolidação!CA37+Consolidação!CD37+Consolidação!CG37+Consolidação!CJ37+Consolidação!CM37+Consolidação!CP37,Consolidação!$AU$4,IF(AND((Consolidação!BC37+Consolidação!BF37+Consolidação!BI37+Consolidação!BL37+Consolidação!BO37+Consolidação!BR37+Consolidação!BU37+Consolidação!BX37+Consolidação!CA37+Consolidação!CD37+Consolidação!CG37+Consolidação!CJ37+Consolidação!CM37+Consolidação!CP37)&gt;0,BB34+BI34+BP34+BW34+CD34+CK34+CR34+CY34+DF34+DM34+DT34+EA34+EH34&lt;Consolidação!BC37+Consolidação!BF37+Consolidação!BI37+Consolidação!BL37+Consolidação!BO37+Consolidação!BR37+Consolidação!BU37+Consolidação!BX37+Consolidação!CA37+Consolidação!CD37+Consolidação!CG37+Consolidação!CJ37+Consolidação!CM37+Consolidação!CP37,BB34+BI34+BP34+BW34+CD34+CK34+CR34+CY34+DF34+DM34+DT34+EA34+EH34+EO34&gt;Consolidação!BC37+Consolidação!BF37+Consolidação!BI37+Consolidação!BL37+Consolidação!BO37+Consolidação!BR37+Consolidação!BU37+Consolidação!BX37+Consolidação!CA37+Consolidação!CD37+Consolidação!CG37+Consolidação!CJ37+Consolidação!CM37+Consolidação!CP37),"CONSUMO PARCIAL","SEM PREVISÃO"))))))))))))))))</f>
        <v/>
      </c>
      <c r="ES34" s="339" t="str">
        <f t="shared" si="57"/>
        <v/>
      </c>
      <c r="ET34" s="334"/>
      <c r="EU34" s="335"/>
      <c r="EV34" s="336"/>
      <c r="EW34" s="340"/>
      <c r="EX34" s="338" t="str">
        <f>IF(EU34=0,"",IF(BH34+BO34+BV34+CC34+CJ34+CQ34+CX34+DE34+DL34+DS34+DZ34+EG34+EN34+EU34&lt;=Consolidação!BI37,Consolidação!$H$4,IF(BH34+BO34+BV34+CC34+CJ34+CQ34+CX34+DE34+DL34+DS34+DZ34+EG34+EN34+EU34&lt;=Consolidação!BI37+Consolidação!BL37,Consolidação!$K$4,IF(BH34+BO34+BV34+CC34+CJ34+CQ34+CX34+DE34+DL34+DS34+DZ34+EG34+EN34+EU34&lt;=Consolidação!BI37+Consolidação!BL37+Consolidação!BO37,Consolidação!$N$4,IF(BH34+BO34+BV34+CC34+CJ34+CQ34+CX34+DE34+DL34+DS34+DZ34+EG34+EN34+EU34&lt;=Consolidação!BI37+Consolidação!BL37+Consolidação!BO37+Consolidação!BR37,Consolidação!$Q$4,IF(BH34+BO34+BV34+CC34+CJ34+CQ34+CX34+DE34+DL34+DS34+DZ34+EG34+EN34+EU34&lt;=Consolidação!BI37+Consolidação!BL37+Consolidação!BO37+Consolidação!BR37+Consolidação!BU37,Consolidação!$T$4,IF(BH34+BO34+BV34+CC34+CJ34+CQ34+CX34+DE34+DL34+DS34+DZ34+EG34+EN34+EU34&lt;=Consolidação!BI37+Consolidação!BL37+Consolidação!BO37+Consolidação!BR37+Consolidação!BU37+Consolidação!BX37,Consolidação!$W$4,IF(BH34+BO34+BV34+CC34+CJ34+CQ34+CX34+DE34+DL34+DS34+DZ34+EG34+EN34+EU34&lt;=Consolidação!BI37+Consolidação!BL37+Consolidação!BO37+Consolidação!BR37+Consolidação!BU37+Consolidação!BX37+Consolidação!CA37,Consolidação!$Z$4,IF(BH34+BO34+BV34+CC34+CJ34+CQ34+CX34+DE34+DL34+DS34+DZ34+EG34+EN34+EU34&lt;=Consolidação!BI37+Consolidação!BL37+Consolidação!BO37+Consolidação!BR37+Consolidação!BU37+Consolidação!BX37+Consolidação!CA37+Consolidação!CD37,Consolidação!$AC$4,IF(BH34+BO34+BV34+CC34+CJ34+CQ34+CX34+DE34+DL34+DS34+DZ34+EG34+EN34+EU34&lt;=Consolidação!BI37+Consolidação!BL37+Consolidação!BO37+Consolidação!BR37+Consolidação!BU37+Consolidação!BX37+Consolidação!CA37+Consolidação!CD37+Consolidação!CG37,Consolidação!$AF$4,IF(BH34+BO34+BV34+CC34+CJ34+CQ34+CX34+DE34+DL34+DS34+DZ34+EG34+EN34+EU34&lt;=Consolidação!BI37+Consolidação!BL37+Consolidação!BO37+Consolidação!BR37+Consolidação!BU37+Consolidação!BX37+Consolidação!CA37+Consolidação!CD37+Consolidação!CG37+Consolidação!CJ37,Consolidação!$AI$4,IF(BH34+BO34+BV34+CC34+CJ34+CQ34+CX34+DE34+DL34+DS34+DZ34+EG34+EN34+EU34&lt;=Consolidação!BI37+Consolidação!BL37+Consolidação!BO37+Consolidação!BR37+Consolidação!BU37+Consolidação!BX37+Consolidação!CA37+Consolidação!CD37+Consolidação!CG37+Consolidação!CJ37+Consolidação!CM37,Consolidação!$AL$4,IF(BH34+BO34+BV34+CC34+CJ34+CQ34+CX34+DE34+DL34+DS34+DZ34+EG34+EN34+EU34&lt;=Consolidação!BI37+Consolidação!BL37+Consolidação!BO37+Consolidação!BR37+Consolidação!BU37+Consolidação!BX37+Consolidação!CA37+Consolidação!CD37+Consolidação!CG37+Consolidação!CJ37+Consolidação!CM37+Consolidação!CP37,Consolidação!$AO$4,IF(BH34+BO34+BV34+CC34+CJ34+CQ34+CX34+DE34+DL34+DS34+DZ34+EG34+EN34+EU34&lt;=Consolidação!BI37+Consolidação!BL37+Consolidação!BO37+Consolidação!BR37+Consolidação!BU37+Consolidação!BX37+Consolidação!CA37+Consolidação!CD37+Consolidação!CG37+Consolidação!CJ37+Consolidação!CM37+Consolidação!CP37+Consolidação!CS37,Consolidação!$AR$4,IF(BH34+BO34+BV34+CC34+CJ34+CQ34+CX34+DE34+DL34+DS34+DZ34+EG34+EN34+EU34&lt;=Consolidação!BI37+Consolidação!BL37+Consolidação!BO37+Consolidação!BR37+Consolidação!BU37+Consolidação!BX37+Consolidação!CA37+Consolidação!CD37+Consolidação!CG37+Consolidação!CJ37+Consolidação!CM37+Consolidação!CP37+Consolidação!CS37+Consolidação!CV37,Consolidação!$AU$4,IF(AND((Consolidação!BI37+Consolidação!BL37+Consolidação!BO37+Consolidação!BR37+Consolidação!BU37+Consolidação!BX37+Consolidação!CA37+Consolidação!CD37+Consolidação!CG37+Consolidação!CJ37+Consolidação!CM37+Consolidação!CP37+Consolidação!CS37+Consolidação!CV37)&gt;0,BH34+BO34+BV34+CC34+CJ34+CQ34+CX34+DE34+DL34+DS34+DZ34+EG34+EN34&lt;Consolidação!BI37+Consolidação!BL37+Consolidação!BO37+Consolidação!BR37+Consolidação!BU37+Consolidação!BX37+Consolidação!CA37+Consolidação!CD37+Consolidação!CG37+Consolidação!CJ37+Consolidação!CM37+Consolidação!CP37+Consolidação!CS37+Consolidação!CV37,BH34+BO34+BV34+CC34+CJ34+CQ34+CX34+DE34+DL34+DS34+DZ34+EG34+EN34+EU34&gt;Consolidação!BI37+Consolidação!BL37+Consolidação!BO37+Consolidação!BR37+Consolidação!BU37+Consolidação!BX37+Consolidação!CA37+Consolidação!CD37+Consolidação!CG37+Consolidação!CJ37+Consolidação!CM37+Consolidação!CP37+Consolidação!CS37+Consolidação!CV37),"CONSUMO PARCIAL","SEM PREVISÃO"))))))))))))))))</f>
        <v/>
      </c>
      <c r="EY34" s="339" t="str">
        <f t="shared" si="58"/>
        <v/>
      </c>
      <c r="EZ34" s="334"/>
      <c r="FA34" s="335"/>
      <c r="FB34" s="336"/>
      <c r="FC34" s="340"/>
      <c r="FD34" s="338" t="str">
        <f>IF(FA34=0,"",IF(BN34+BU34+CB34+CI34+CP34+CW34+DD34+DK34+DR34+DY34+EF34+EM34+ET34+FA34&lt;=Consolidação!BO37,Consolidação!$H$4,IF(BN34+BU34+CB34+CI34+CP34+CW34+DD34+DK34+DR34+DY34+EF34+EM34+ET34+FA34&lt;=Consolidação!BO37+Consolidação!BR37,Consolidação!$K$4,IF(BN34+BU34+CB34+CI34+CP34+CW34+DD34+DK34+DR34+DY34+EF34+EM34+ET34+FA34&lt;=Consolidação!BO37+Consolidação!BR37+Consolidação!BU37,Consolidação!$N$4,IF(BN34+BU34+CB34+CI34+CP34+CW34+DD34+DK34+DR34+DY34+EF34+EM34+ET34+FA34&lt;=Consolidação!BO37+Consolidação!BR37+Consolidação!BU37+Consolidação!BX37,Consolidação!$Q$4,IF(BN34+BU34+CB34+CI34+CP34+CW34+DD34+DK34+DR34+DY34+EF34+EM34+ET34+FA34&lt;=Consolidação!BO37+Consolidação!BR37+Consolidação!BU37+Consolidação!BX37+Consolidação!CA37,Consolidação!$T$4,IF(BN34+BU34+CB34+CI34+CP34+CW34+DD34+DK34+DR34+DY34+EF34+EM34+ET34+FA34&lt;=Consolidação!BO37+Consolidação!BR37+Consolidação!BU37+Consolidação!BX37+Consolidação!CA37+Consolidação!CD37,Consolidação!$W$4,IF(BN34+BU34+CB34+CI34+CP34+CW34+DD34+DK34+DR34+DY34+EF34+EM34+ET34+FA34&lt;=Consolidação!BO37+Consolidação!BR37+Consolidação!BU37+Consolidação!BX37+Consolidação!CA37+Consolidação!CD37+Consolidação!CG37,Consolidação!$Z$4,IF(BN34+BU34+CB34+CI34+CP34+CW34+DD34+DK34+DR34+DY34+EF34+EM34+ET34+FA34&lt;=Consolidação!BO37+Consolidação!BR37+Consolidação!BU37+Consolidação!BX37+Consolidação!CA37+Consolidação!CD37+Consolidação!CG37+Consolidação!CJ37,Consolidação!$AC$4,IF(BN34+BU34+CB34+CI34+CP34+CW34+DD34+DK34+DR34+DY34+EF34+EM34+ET34+FA34&lt;=Consolidação!BO37+Consolidação!BR37+Consolidação!BU37+Consolidação!BX37+Consolidação!CA37+Consolidação!CD37+Consolidação!CG37+Consolidação!CJ37+Consolidação!CM37,Consolidação!$AF$4,IF(BN34+BU34+CB34+CI34+CP34+CW34+DD34+DK34+DR34+DY34+EF34+EM34+ET34+FA34&lt;=Consolidação!BO37+Consolidação!BR37+Consolidação!BU37+Consolidação!BX37+Consolidação!CA37+Consolidação!CD37+Consolidação!CG37+Consolidação!CJ37+Consolidação!CM37+Consolidação!CP37,Consolidação!$AI$4,IF(BN34+BU34+CB34+CI34+CP34+CW34+DD34+DK34+DR34+DY34+EF34+EM34+ET34+FA34&lt;=Consolidação!BO37+Consolidação!BR37+Consolidação!BU37+Consolidação!BX37+Consolidação!CA37+Consolidação!CD37+Consolidação!CG37+Consolidação!CJ37+Consolidação!CM37+Consolidação!CP37+Consolidação!CS37,Consolidação!$AL$4,IF(BN34+BU34+CB34+CI34+CP34+CW34+DD34+DK34+DR34+DY34+EF34+EM34+ET34+FA34&lt;=Consolidação!BO37+Consolidação!BR37+Consolidação!BU37+Consolidação!BX37+Consolidação!CA37+Consolidação!CD37+Consolidação!CG37+Consolidação!CJ37+Consolidação!CM37+Consolidação!CP37+Consolidação!CS37+Consolidação!CV37,Consolidação!$AO$4,IF(BN34+BU34+CB34+CI34+CP34+CW34+DD34+DK34+DR34+DY34+EF34+EM34+ET34+FA34&lt;=Consolidação!BO37+Consolidação!BR37+Consolidação!BU37+Consolidação!BX37+Consolidação!CA37+Consolidação!CD37+Consolidação!CG37+Consolidação!CJ37+Consolidação!CM37+Consolidação!CP37+Consolidação!CS37+Consolidação!CV37+Consolidação!CY37,Consolidação!$AR$4,IF(BN34+BU34+CB34+CI34+CP34+CW34+DD34+DK34+DR34+DY34+EF34+EM34+ET34+FA34&lt;=Consolidação!BO37+Consolidação!BR37+Consolidação!BU37+Consolidação!BX37+Consolidação!CA37+Consolidação!CD37+Consolidação!CG37+Consolidação!CJ37+Consolidação!CM37+Consolidação!CP37+Consolidação!CS37+Consolidação!CV37+Consolidação!CY37+Consolidação!DB37,Consolidação!$AU$4,IF(AND((Consolidação!BO37+Consolidação!BR37+Consolidação!BU37+Consolidação!BX37+Consolidação!CA37+Consolidação!CD37+Consolidação!CG37+Consolidação!CJ37+Consolidação!CM37+Consolidação!CP37+Consolidação!CS37+Consolidação!CV37+Consolidação!CY37+Consolidação!DB37)&gt;0,BN34+BU34+CB34+CI34+CP34+CW34+DD34+DK34+DR34+DY34+EF34+EM34+ET34&lt;Consolidação!BO37+Consolidação!BR37+Consolidação!BU37+Consolidação!BX37+Consolidação!CA37+Consolidação!CD37+Consolidação!CG37+Consolidação!CJ37+Consolidação!CM37+Consolidação!CP37+Consolidação!CS37+Consolidação!CV37+Consolidação!CY37+Consolidação!DB37,BN34+BU34+CB34+CI34+CP34+CW34+DD34+DK34+DR34+DY34+EF34+EM34+ET34+FA34&gt;Consolidação!BO37+Consolidação!BR37+Consolidação!BU37+Consolidação!BX37+Consolidação!CA37+Consolidação!CD37+Consolidação!CG37+Consolidação!CJ37+Consolidação!CM37+Consolidação!CP37+Consolidação!CS37+Consolidação!CV37+Consolidação!CY37+Consolidação!DB37),"CONSUMO PARCIAL","SEM PREVISÃO"))))))))))))))))</f>
        <v/>
      </c>
      <c r="FE34" s="339" t="str">
        <f t="shared" si="59"/>
        <v/>
      </c>
      <c r="FF34" s="334"/>
      <c r="FG34" s="335"/>
      <c r="FH34" s="336"/>
      <c r="FI34" s="340"/>
      <c r="FJ34" s="338" t="str">
        <f>IF(FG34=0,"",IF(BT34+CA34+CH34+CO34+CV34+DC34+DJ34+DQ34+DX34+EE34+EL34+ES34+EZ34+FG34&lt;=Consolidação!BU37,Consolidação!$H$4,IF(BT34+CA34+CH34+CO34+CV34+DC34+DJ34+DQ34+DX34+EE34+EL34+ES34+EZ34+FG34&lt;=Consolidação!BU37+Consolidação!BX37,Consolidação!$K$4,IF(BT34+CA34+CH34+CO34+CV34+DC34+DJ34+DQ34+DX34+EE34+EL34+ES34+EZ34+FG34&lt;=Consolidação!BU37+Consolidação!BX37+Consolidação!CA37,Consolidação!$N$4,IF(BT34+CA34+CH34+CO34+CV34+DC34+DJ34+DQ34+DX34+EE34+EL34+ES34+EZ34+FG34&lt;=Consolidação!BU37+Consolidação!BX37+Consolidação!CA37+Consolidação!CD37,Consolidação!$Q$4,IF(BT34+CA34+CH34+CO34+CV34+DC34+DJ34+DQ34+DX34+EE34+EL34+ES34+EZ34+FG34&lt;=Consolidação!BU37+Consolidação!BX37+Consolidação!CA37+Consolidação!CD37+Consolidação!CG37,Consolidação!$T$4,IF(BT34+CA34+CH34+CO34+CV34+DC34+DJ34+DQ34+DX34+EE34+EL34+ES34+EZ34+FG34&lt;=Consolidação!BU37+Consolidação!BX37+Consolidação!CA37+Consolidação!CD37+Consolidação!CG37+Consolidação!CJ37,Consolidação!$W$4,IF(BT34+CA34+CH34+CO34+CV34+DC34+DJ34+DQ34+DX34+EE34+EL34+ES34+EZ34+FG34&lt;=Consolidação!BU37+Consolidação!BX37+Consolidação!CA37+Consolidação!CD37+Consolidação!CG37+Consolidação!CJ37+Consolidação!CM37,Consolidação!$Z$4,IF(BT34+CA34+CH34+CO34+CV34+DC34+DJ34+DQ34+DX34+EE34+EL34+ES34+EZ34+FG34&lt;=Consolidação!BU37+Consolidação!BX37+Consolidação!CA37+Consolidação!CD37+Consolidação!CG37+Consolidação!CJ37+Consolidação!CM37+Consolidação!CP37,Consolidação!$AC$4,IF(BT34+CA34+CH34+CO34+CV34+DC34+DJ34+DQ34+DX34+EE34+EL34+ES34+EZ34+FG34&lt;=Consolidação!BU37+Consolidação!BX37+Consolidação!CA37+Consolidação!CD37+Consolidação!CG37+Consolidação!CJ37+Consolidação!CM37+Consolidação!CP37+Consolidação!CS37,Consolidação!$AF$4,IF(BT34+CA34+CH34+CO34+CV34+DC34+DJ34+DQ34+DX34+EE34+EL34+ES34+EZ34+FG34&lt;=Consolidação!BU37+Consolidação!BX37+Consolidação!CA37+Consolidação!CD37+Consolidação!CG37+Consolidação!CJ37+Consolidação!CM37+Consolidação!CP37+Consolidação!CS37+Consolidação!CV37,Consolidação!$AI$4,IF(BT34+CA34+CH34+CO34+CV34+DC34+DJ34+DQ34+DX34+EE34+EL34+ES34+EZ34+FG34&lt;=Consolidação!BU37+Consolidação!BX37+Consolidação!CA37+Consolidação!CD37+Consolidação!CG37+Consolidação!CJ37+Consolidação!CM37+Consolidação!CP37+Consolidação!CS37+Consolidação!CV37+Consolidação!CY37,Consolidação!$AL$4,IF(BT34+CA34+CH34+CO34+CV34+DC34+DJ34+DQ34+DX34+EE34+EL34+ES34+EZ34+FG34&lt;=Consolidação!BU37+Consolidação!BX37+Consolidação!CA37+Consolidação!CD37+Consolidação!CG37+Consolidação!CJ37+Consolidação!CM37+Consolidação!CP37+Consolidação!CS37+Consolidação!CV37+Consolidação!CY37+Consolidação!DB37,Consolidação!$AO$4,IF(BT34+CA34+CH34+CO34+CV34+DC34+DJ34+DQ34+DX34+EE34+EL34+ES34+EZ34+FG34&lt;=Consolidação!BU37+Consolidação!BX37+Consolidação!CA37+Consolidação!CD37+Consolidação!CG37+Consolidação!CJ37+Consolidação!CM37+Consolidação!CP37+Consolidação!CS37+Consolidação!CV37+Consolidação!CY37+Consolidação!DB37+Consolidação!DE37,Consolidação!$AR$4,IF(BT34+CA34+CH34+CO34+CV34+DC34+DJ34+DQ34+DX34+EE34+EL34+ES34+EZ34+FG34&lt;=Consolidação!BU37+Consolidação!BX37+Consolidação!CA37+Consolidação!CD37+Consolidação!CG37+Consolidação!CJ37+Consolidação!CM37+Consolidação!CP37+Consolidação!CS37+Consolidação!CV37+Consolidação!CY37+Consolidação!DB37+Consolidação!DE37+Consolidação!DH37,Consolidação!$AU$4,IF(AND((Consolidação!BU37+Consolidação!BX37+Consolidação!CA37+Consolidação!CD37+Consolidação!CG37+Consolidação!CJ37+Consolidação!CM37+Consolidação!CP37+Consolidação!CS37+Consolidação!CV37+Consolidação!CY37+Consolidação!DB37+Consolidação!DE37+Consolidação!DH37)&gt;0,BT34+CA34+CH34+CO34+CV34+DC34+DJ34+DQ34+DX34+EE34+EL34+ES34+EZ34&lt;Consolidação!BU37+Consolidação!BX37+Consolidação!CA37+Consolidação!CD37+Consolidação!CG37+Consolidação!CJ37+Consolidação!CM37+Consolidação!CP37+Consolidação!CS37+Consolidação!CV37+Consolidação!CY37+Consolidação!DB37+Consolidação!DE37+Consolidação!DH37,BT34+CA34+CH34+CO34+CV34+DC34+DJ34+DQ34+DX34+EE34+EL34+ES34+EZ34+FG34&gt;Consolidação!BU37+Consolidação!BX37+Consolidação!CA37+Consolidação!CD37+Consolidação!CG37+Consolidação!CJ37+Consolidação!CM37+Consolidação!CP37+Consolidação!CS37+Consolidação!CV37+Consolidação!CY37+Consolidação!DB37+Consolidação!DE37+Consolidação!DH37),"CONSUMO PARCIAL","SEM PREVISÃO"))))))))))))))))</f>
        <v/>
      </c>
      <c r="FK34" s="542" t="str">
        <f t="shared" si="60"/>
        <v/>
      </c>
      <c r="FL34" s="569"/>
      <c r="FM34" s="550"/>
      <c r="FN34" s="550"/>
      <c r="FO34" s="550"/>
      <c r="FP34" s="550"/>
      <c r="FQ34" s="576"/>
      <c r="FR34" s="569"/>
      <c r="FS34" s="550"/>
      <c r="FT34" s="550"/>
      <c r="FU34" s="550"/>
      <c r="FV34" s="550"/>
      <c r="FW34" s="550"/>
      <c r="FX34" s="547" t="str">
        <f>IF((Consolidação!C37+Consolidação!E37)=(F34+M34+T34+AA34+AH34+AO34+AV34+BC34+BJ34+BQ34+BX34+CE34+CL34+CS34),"ATUALIZADO","DESATUALIZADO")</f>
        <v>DESATUALIZADO</v>
      </c>
    </row>
    <row r="35" spans="1:180" x14ac:dyDescent="0.3">
      <c r="A35" s="323">
        <v>2315</v>
      </c>
      <c r="B35" s="634"/>
      <c r="C35" s="324" t="s">
        <v>1</v>
      </c>
      <c r="D35" s="321"/>
      <c r="E35" s="270"/>
      <c r="F35" s="314"/>
      <c r="G35" s="315"/>
      <c r="H35" s="316"/>
      <c r="I35" s="353" t="str">
        <f>IF(F35=0,"",IF(F35&lt;=Consolidação!H38,Consolidação!H$4,IF(F35&lt;=Consolidação!H38+Consolidação!K38,Consolidação!K$4,IF(F35&lt;=Consolidação!H38+Consolidação!K38+Consolidação!N38,Consolidação!N$4,IF(F35&lt;=Consolidação!H38+Consolidação!K38+Consolidação!N38+Consolidação!Q38,Consolidação!Q$4,IF(F35&lt;=Consolidação!H38+Consolidação!K38+Consolidação!N38+Consolidação!Q38+Consolidação!T38,Consolidação!T$4,IF(F35&lt;=Consolidação!H38+Consolidação!K38+Consolidação!N38+Consolidação!Q38+Consolidação!T38+Consolidação!W38,Consolidação!W$4,IF(F35&lt;=Consolidação!H38+Consolidação!K38+Consolidação!N38+Consolidação!Q38+Consolidação!T38+Consolidação!W38+Consolidação!Z38,Consolidação!Z$4,IF(F35&lt;=Consolidação!H38+Consolidação!K38+Consolidação!N38+Consolidação!Q38+Consolidação!T38+Consolidação!W38+Consolidação!Z38+Consolidação!AC38,Consolidação!AC$4,IF(F35&lt;=Consolidação!H38+Consolidação!K38+Consolidação!N38+Consolidação!Q38+Consolidação!T38+Consolidação!W38+Consolidação!Z38+Consolidação!AC38+Consolidação!AF38,Consolidação!AF$4,IF(F35&lt;=Consolidação!H38+Consolidação!K38+Consolidação!N38+Consolidação!Q38+Consolidação!T38+Consolidação!W38+Consolidação!Z38+Consolidação!AC38+Consolidação!AF38+Consolidação!AI38,Consolidação!AI$4,IF(F35&lt;=Consolidação!H38+Consolidação!K38+Consolidação!N38+Consolidação!Q38+Consolidação!T38+Consolidação!W38+Consolidação!Z38+Consolidação!AC38+Consolidação!AF38+Consolidação!AI38+Consolidação!AL38,Consolidação!AL$4,IF(F35&lt;=Consolidação!H38+Consolidação!K38+Consolidação!N38+Consolidação!Q38+Consolidação!T38+Consolidação!W38+Consolidação!Z38+Consolidação!AC38+Consolidação!AF38+Consolidação!AI38+Consolidação!AL38+Consolidação!AO38,Consolidação!AO$4,IF(F35&lt;=Consolidação!H38+Consolidação!K38+Consolidação!N38+Consolidação!Q38+Consolidação!T38+Consolidação!W38+Consolidação!Z38+Consolidação!AC38+Consolidação!AF38+Consolidação!AI38+Consolidação!AL38+Consolidação!AO38+Consolidação!AR38,Consolidação!AR$4,IF(F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J35" s="318" t="str">
        <f t="shared" ref="J35:J43" si="61">IF(I35="","",IF(I35="SEM PREVISÃO","û",IF(I35="CONSUMO PARCIAL","û",IF(H35&lt;I35+90,"û","ü"))))</f>
        <v/>
      </c>
      <c r="K35" s="312"/>
      <c r="L35" s="270"/>
      <c r="M35" s="314"/>
      <c r="N35" s="315"/>
      <c r="O35" s="316"/>
      <c r="P35" s="317" t="str">
        <f>IF(M35=0,"",IF(F35+M35&lt;=Consolidação!H38,Consolidação!$H$4,IF(F35+M35&lt;=Consolidação!H38+Consolidação!K38,Consolidação!$K$4,IF(F35+M35&lt;=Consolidação!H38+Consolidação!K38+Consolidação!N38,Consolidação!$N$4,IF(F35+M35&lt;=Consolidação!H38+Consolidação!K38+Consolidação!N38+Consolidação!Q38,Consolidação!$Q$4,IF(F35+M35&lt;=Consolidação!H38+Consolidação!K38+Consolidação!N38+Consolidação!Q38+Consolidação!T38,Consolidação!$T$4,IF(F35+M35&lt;=Consolidação!H38+Consolidação!K38+Consolidação!N38+Consolidação!Q38+Consolidação!T38+Consolidação!W38,Consolidação!$W$4,IF(F35+M35&lt;=Consolidação!H38+Consolidação!K38+Consolidação!N38+Consolidação!Q38+Consolidação!T38+Consolidação!W38+Consolidação!Z38,Consolidação!$Z$4,IF(F35+M35&lt;=Consolidação!H38+Consolidação!K38+Consolidação!N38+Consolidação!Q38+Consolidação!T38+Consolidação!W38+Consolidação!Z38+Consolidação!AC38,Consolidação!$AC$4,IF(F35+M35&lt;=Consolidação!H38+Consolidação!K38+Consolidação!N38+Consolidação!Q38+Consolidação!T38+Consolidação!W38+Consolidação!Z38+Consolidação!AC38+Consolidação!AF38,Consolidação!$AF$4,IF(F35+M35&lt;=Consolidação!H38+Consolidação!K38+Consolidação!N38+Consolidação!Q38+Consolidação!T38+Consolidação!W38+Consolidação!Z38+Consolidação!AC38+Consolidação!AF38+Consolidação!AI38,Consolidação!$AI$4,IF(F35+M35&lt;=Consolidação!H38+Consolidação!K38+Consolidação!N38+Consolidação!Q38+Consolidação!T38+Consolidação!W38+Consolidação!Z38+Consolidação!AC38+Consolidação!AF38+Consolidação!AI38+Consolidação!AL38,Consolidação!$AL$4,IF(F35+M35&lt;=Consolidação!H38+Consolidação!K38+Consolidação!N38+Consolidação!Q38+Consolidação!T38+Consolidação!W38+Consolidação!Z38+Consolidação!AC38+Consolidação!AF38+Consolidação!AI38+Consolidação!AL38+Consolidação!AO38,Consolidação!$AO$4,IF(F35+M35&lt;=Consolidação!H38+Consolidação!K38+Consolidação!N38+Consolidação!Q38+Consolidação!T38+Consolidação!W38+Consolidação!Z38+Consolidação!AC38+Consolidação!AF38+Consolidação!AI38+Consolidação!AL38+Consolidação!AO38+Consolidação!AR38,Consolidação!$AR$4,IF(F35+M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Q35" s="318" t="str">
        <f t="shared" ref="Q35:Q43" si="62">IF(P35="","",IF(P35="SEM PREVISÃO","û",IF(P35="CONSUMO PARCIAL","û",IF(O35&lt;P35+90,"û","ü"))))</f>
        <v/>
      </c>
      <c r="R35" s="312"/>
      <c r="S35" s="334"/>
      <c r="T35" s="335"/>
      <c r="U35" s="336"/>
      <c r="V35" s="337"/>
      <c r="W35" s="338" t="str">
        <f>IF(T35=0,"",IF(F35+M35+T35&lt;=Consolidação!H38,Consolidação!$H$4,IF(F35+M35+T35&lt;=Consolidação!H38+Consolidação!K38,Consolidação!$K$4,IF(F35+M35+T35&lt;=Consolidação!H38+Consolidação!K38+Consolidação!N38,Consolidação!$N$4,IF(F35+M35+T35&lt;=Consolidação!H38+Consolidação!K38+Consolidação!N38+Consolidação!Q38,Consolidação!$Q$4,IF(F35+M35+T35&lt;=Consolidação!H38+Consolidação!K38+Consolidação!N38+Consolidação!Q38+Consolidação!T38,Consolidação!$T$4,IF(F35+M35+T35&lt;=Consolidação!H38+Consolidação!K38+Consolidação!N38+Consolidação!Q38+Consolidação!T38+Consolidação!W38,Consolidação!$W$4,IF(F35+M35+T35&lt;=Consolidação!H38+Consolidação!K38+Consolidação!N38+Consolidação!Q38+Consolidação!T38+Consolidação!W38+Consolidação!Z38,Consolidação!$Z$4,IF(F35+M35+T35&lt;=Consolidação!H38+Consolidação!K38+Consolidação!N38+Consolidação!Q38+Consolidação!T38+Consolidação!W38+Consolidação!Z38+Consolidação!AC38,Consolidação!$AC$4,IF(F35+M35+T35&lt;=Consolidação!H38+Consolidação!K38+Consolidação!N38+Consolidação!Q38+Consolidação!T38+Consolidação!W38+Consolidação!Z38+Consolidação!AC38+Consolidação!AF38,Consolidação!$AF$4,IF(F35+M35+T35&lt;=Consolidação!H38+Consolidação!K38+Consolidação!N38+Consolidação!Q38+Consolidação!T38+Consolidação!W38+Consolidação!Z38+Consolidação!AC38+Consolidação!AF38+Consolidação!AI38,Consolidação!$AI$4,IF(F35+M35+T35&lt;=Consolidação!H38+Consolidação!K38+Consolidação!N38+Consolidação!Q38+Consolidação!T38+Consolidação!W38+Consolidação!Z38+Consolidação!AC38+Consolidação!AF38+Consolidação!AI38+Consolidação!AL38,Consolidação!$AL$4,IF(F35+M35+T35&lt;=Consolidação!H38+Consolidação!K38+Consolidação!N38+Consolidação!Q38+Consolidação!T38+Consolidação!W38+Consolidação!Z38+Consolidação!AC38+Consolidação!AF38+Consolidação!AI38+Consolidação!AL38+Consolidação!AO38,Consolidação!$AO$4,IF(F35+M35+T35&lt;=Consolidação!H38+Consolidação!K38+Consolidação!N38+Consolidação!Q38+Consolidação!T38+Consolidação!W38+Consolidação!Z38+Consolidação!AC38+Consolidação!AF38+Consolidação!AI38+Consolidação!AL38+Consolidação!AO38+Consolidação!AR38,Consolidação!$AR$4,IF(F35+M35+T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+M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+T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X35" s="339" t="str">
        <f t="shared" ref="X35:X43" si="63">IF(W35="","",IF(W35="SEM PREVISÃO","û",IF(W35="CONSUMO PARCIAL","û",IF(V35&lt;W35+90,"û","ü"))))</f>
        <v/>
      </c>
      <c r="Y35" s="312"/>
      <c r="Z35" s="270"/>
      <c r="AA35" s="314"/>
      <c r="AB35" s="315"/>
      <c r="AC35" s="316"/>
      <c r="AD35" s="338" t="str">
        <f>IF(AA35=0,"",IF(F35+M35+T35+AA35&lt;=Consolidação!H38,Consolidação!$H$4,IF(F35+M35+T35+AA35&lt;=Consolidação!H38+Consolidação!K38,Consolidação!$K$4,IF(F35+M35+T35+AA35&lt;=Consolidação!H38+Consolidação!K38+Consolidação!N38,Consolidação!$N$4,IF(F35+M35+T35+AA35&lt;=Consolidação!H38+Consolidação!K38+Consolidação!N38+Consolidação!Q38,Consolidação!$Q$4,IF(F35+M35+T35+AA35&lt;=Consolidação!H38+Consolidação!K38+Consolidação!N38+Consolidação!Q38+Consolidação!T38,Consolidação!$T$4,IF(F35+M35+T35+AA35&lt;=Consolidação!H38+Consolidação!K38+Consolidação!N38+Consolidação!Q38+Consolidação!T38+Consolidação!W38,Consolidação!$W$4,IF(F35+M35+T35+AA35&lt;=Consolidação!H38+Consolidação!K38+Consolidação!N38+Consolidação!Q38+Consolidação!T38+Consolidação!W38+Consolidação!Z38,Consolidação!$Z$4,IF(F35+M35+T35+AA35&lt;=Consolidação!H38+Consolidação!K38+Consolidação!N38+Consolidação!Q38+Consolidação!T38+Consolidação!W38+Consolidação!Z38+Consolidação!AC38,Consolidação!$AC$4,IF(F35+M35+T35+AA35&lt;=Consolidação!H38+Consolidação!K38+Consolidação!N38+Consolidação!Q38+Consolidação!T38+Consolidação!W38+Consolidação!Z38+Consolidação!AC38+Consolidação!AF38,Consolidação!$AF$4,IF(F35+M35+T35+AA35&lt;=Consolidação!H38+Consolidação!K38+Consolidação!N38+Consolidação!Q38+Consolidação!T38+Consolidação!W38+Consolidação!Z38+Consolidação!AC38+Consolidação!AF38+Consolidação!AI38,Consolidação!$AI$4,IF(F35+M35+T35+AA35&lt;=Consolidação!H38+Consolidação!K38+Consolidação!N38+Consolidação!Q38+Consolidação!T38+Consolidação!W38+Consolidação!Z38+Consolidação!AC38+Consolidação!AF38+Consolidação!AI38+Consolidação!AL38,Consolidação!$AL$4,IF(F35+M35+T35+AA35&lt;=Consolidação!H38+Consolidação!K38+Consolidação!N38+Consolidação!Q38+Consolidação!T38+Consolidação!W38+Consolidação!Z38+Consolidação!AC38+Consolidação!AF38+Consolidação!AI38+Consolidação!AL38+Consolidação!AO38,Consolidação!$AO$4,IF(F35+M35+T35+AA35&lt;=Consolidação!H38+Consolidação!K38+Consolidação!N38+Consolidação!Q38+Consolidação!T38+Consolidação!W38+Consolidação!Z38+Consolidação!AC38+Consolidação!AF38+Consolidação!AI38+Consolidação!AL38+Consolidação!AO38+Consolidação!AR38,Consolidação!AR35,IF(F35+M35+T35+AA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+M35+T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+T35+AA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AE35" s="339" t="str">
        <f t="shared" ref="AE35:AE43" si="64">IF(AD35="","",IF(AD35="SEM PREVISÃO","û",IF(AD35="CONSUMO PARCIAL","û",IF(AC35&lt;AD35+90,"û","ü"))))</f>
        <v/>
      </c>
      <c r="AF35" s="312"/>
      <c r="AG35" s="270"/>
      <c r="AH35" s="314"/>
      <c r="AI35" s="315"/>
      <c r="AJ35" s="316"/>
      <c r="AK35" s="338" t="str">
        <f>IF(AH35=0,"",IF(F35+M35+T35+AA35+AH35&lt;=Consolidação!H38,Consolidação!$H$4,IF(F35+M35+T35+AA35+AH35&lt;=Consolidação!H38+Consolidação!K38,Consolidação!$K$4,IF(F35+M35+T35+AA35+AH35&lt;=Consolidação!H38+Consolidação!K38+Consolidação!N38,Consolidação!$N$4,IF(F35+M35+T35+AA35+AH35&lt;=Consolidação!H38+Consolidação!K38+Consolidação!N38+Consolidação!Q38,Consolidação!$Q$4,IF(F35+M35+T35+AA35+AH35&lt;=Consolidação!H38+Consolidação!K38+Consolidação!N38+Consolidação!Q38+Consolidação!T38,Consolidação!$T$4,IF(F35+M35+T35+AA35+AH35&lt;=Consolidação!H38+Consolidação!K38+Consolidação!N38+Consolidação!Q38+Consolidação!T38+Consolidação!W38,Consolidação!$W$4,IF(F35+M35+T35+AA35+AH35&lt;=Consolidação!H38+Consolidação!K38+Consolidação!N38+Consolidação!Q38+Consolidação!T38+Consolidação!W38+Consolidação!Z38,Consolidação!$Z$4,IF(F35+M35+T35+AA35+AH35&lt;=Consolidação!H38+Consolidação!K38+Consolidação!N38+Consolidação!Q38+Consolidação!T38+Consolidação!W38+Consolidação!Z38+Consolidação!AC38,Consolidação!$AC$4,IF(F35+M35+T35+AA35+AH35&lt;=Consolidação!H38+Consolidação!K38+Consolidação!N38+Consolidação!Q38+Consolidação!T38+Consolidação!W38+Consolidação!Z38+Consolidação!AC38+Consolidação!AF38,Consolidação!$AF$4,IF(F35+M35+T35+AA35+AH35&lt;=Consolidação!H38+Consolidação!K38+Consolidação!N38+Consolidação!Q38+Consolidação!T38+Consolidação!W38+Consolidação!Z38+Consolidação!AC38+Consolidação!AF38+Consolidação!AI38,Consolidação!$AI$4,IF(F35+M35+T35+AA35+AH35&lt;=Consolidação!H38+Consolidação!K38+Consolidação!N38+Consolidação!Q38+Consolidação!T38+Consolidação!W38+Consolidação!Z38+Consolidação!AC38+Consolidação!AF38+Consolidação!AI38+Consolidação!AL38,Consolidação!$AL$4,IF(F35+M35+T35+AA35+AH35&lt;=Consolidação!H38+Consolidação!K38+Consolidação!N38+Consolidação!Q38+Consolidação!T38+Consolidação!W38+Consolidação!Z38+Consolidação!AC38+Consolidação!AF38+Consolidação!AI38+Consolidação!AL38+Consolidação!AO38,Consolidação!$AO$4,IF(F35+M35+T35+AA35+AH35&lt;=Consolidação!H38+Consolidação!K38+Consolidação!N38+Consolidação!Q38+Consolidação!T38+Consolidação!W38+Consolidação!Z38+Consolidação!AC38+Consolidação!AF38+Consolidação!AI38+Consolidação!AL38+Consolidação!AO38+Consolidação!AR38,Consolidação!$AR$4,IF(F35+M35+T35+AA35+AH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+M35+T35+AA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+T35+AA35+AH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AL35" s="339" t="str">
        <f t="shared" ref="AL35:AL42" si="65">IF(AK35="","",IF(AK35="SEM PREVISÃO","û",IF(AK35="CONSUMO PARCIAL","û",IF(AJ35&lt;AK35+90,"û","ü"))))</f>
        <v/>
      </c>
      <c r="AM35" s="312"/>
      <c r="AN35" s="270"/>
      <c r="AO35" s="314"/>
      <c r="AP35" s="315"/>
      <c r="AQ35" s="332"/>
      <c r="AR35" s="338" t="str">
        <f>IF(AO35=0,"",IF(F35+M35+T35+AA35+AH35+AO35&lt;=Consolidação!H38,Consolidação!$H$4,IF(F35+M35+T35+AA35+AH35+AO35&lt;=Consolidação!H38+Consolidação!K38,Consolidação!$K$4,IF(F35+M35+T35+AA35+AH35+AO35&lt;=Consolidação!H38+Consolidação!K38+Consolidação!N38,Consolidação!$N$4,IF(F35+M35+T35+AA35+AH35+AO35&lt;=Consolidação!H38+Consolidação!K38+Consolidação!N38+Consolidação!Q38,Consolidação!$Q$4,IF(F35+M35+T35+AA35+AH35+AO35&lt;=Consolidação!H38+Consolidação!K38+Consolidação!N38+Consolidação!Q38+Consolidação!T38,Consolidação!$T$4,IF(F35+M35+T35+AA35+AH35+AO35&lt;=Consolidação!H38+Consolidação!K38+Consolidação!N38+Consolidação!Q38+Consolidação!T38+Consolidação!W38,Consolidação!$W$4,IF(F35+M35+T35+AA35+AH35+AO35&lt;=Consolidação!H38+Consolidação!K38+Consolidação!N38+Consolidação!Q38+Consolidação!T38+Consolidação!W38+Consolidação!Z38,Consolidação!$Z$4,IF(F35+M35+T35+AA35+AH35+AO35&lt;=Consolidação!H38+Consolidação!K38+Consolidação!N38+Consolidação!Q38+Consolidação!T38+Consolidação!W38+Consolidação!Z38+Consolidação!AC38,Consolidação!$AC$4,IF(F35+M35+T35+AA35+AH35+AO35&lt;=Consolidação!H38+Consolidação!K38+Consolidação!N38+Consolidação!Q38+Consolidação!T38+Consolidação!W38+Consolidação!Z38+Consolidação!AC38+Consolidação!AF38,Consolidação!$AF$4,IF(F35+M35+T35+AA35+AH35+AO35&lt;=Consolidação!H38+Consolidação!K38+Consolidação!N38+Consolidação!Q38+Consolidação!T38+Consolidação!W38+Consolidação!Z38+Consolidação!AC38+Consolidação!AF38+Consolidação!AI38,Consolidação!$AI$4,IF(F35+M35+T35+AA35+AH35+AO35&lt;=Consolidação!H38+Consolidação!K38+Consolidação!N38+Consolidação!Q38+Consolidação!T38+Consolidação!W38+Consolidação!Z38+Consolidação!AC38+Consolidação!AF38+Consolidação!AI38+Consolidação!AL38,Consolidação!$AL$4,IF(F35+M35+T35+AA35+AH35+AO35&lt;=Consolidação!H38+Consolidação!K38+Consolidação!N38+Consolidação!Q38+Consolidação!T38+Consolidação!W38+Consolidação!Z38+Consolidação!AC38+Consolidação!AF38+Consolidação!AI38+Consolidação!AL38+Consolidação!AO38,Consolidação!$AO$4,IF(F35+M35+T35+AA35+AH35+AO35&lt;=Consolidação!H38+Consolidação!K38+Consolidação!N38+Consolidação!Q38+Consolidação!T38+Consolidação!W38+Consolidação!Z38+Consolidação!AC38+Consolidação!AF38+Consolidação!AI38+Consolidação!AL38+Consolidação!AO38+Consolidação!AR38,Consolidação!$AR$4,IF(F35+M35+T35+AA35+AH35+AO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+M35+T35+AA35+AH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+T35+AA35+AH35+AO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AS35" s="339" t="str">
        <f t="shared" ref="AS35:AS42" si="66">IF(AR35="","",IF(AR35="SEM PREVISÃO","û",IF(AR35="CONSUMO PARCIAL","û",IF(AQ35&lt;AR35+90,"û","ü"))))</f>
        <v/>
      </c>
      <c r="AT35" s="312"/>
      <c r="AU35" s="270"/>
      <c r="AV35" s="314"/>
      <c r="AW35" s="315"/>
      <c r="AX35" s="332"/>
      <c r="AY35" s="338" t="str">
        <f>IF(AV35=0,"",IF(F35+M35+T35+AA35+AH35+AO35+AV35&lt;=Consolidação!H38,Consolidação!$H$4,IF(F35+M35+T35+AA35+AH35+AO35+AV35&lt;=Consolidação!H38+Consolidação!K38,Consolidação!$K$4,IF(F35+M35+T35+AA35+AH35+AO35+AV35&lt;=Consolidação!H38+Consolidação!K38+Consolidação!N38,Consolidação!$N$4,IF(F35+M35+T35+AA35+AH35+AO35+AV35&lt;=Consolidação!H38+Consolidação!K38+Consolidação!N38+Consolidação!Q38,Consolidação!$Q$4,IF(F35+M35+T35+AA35+AH35+AO35+AV35&lt;=Consolidação!H38+Consolidação!K38+Consolidação!N38+Consolidação!Q38+Consolidação!T38,Consolidação!$T$4,IF(F35+M35+T35+AA35+AH35+AO35+AV35&lt;=Consolidação!H38+Consolidação!K38+Consolidação!N38+Consolidação!Q38+Consolidação!T38+Consolidação!W38,Consolidação!$W$4,IF(F35+M35+T35+AA35+AH35+AO35+AV35&lt;=Consolidação!H38+Consolidação!K38+Consolidação!N38+Consolidação!Q38+Consolidação!T38+Consolidação!W38+Consolidação!Z38,Consolidação!$Z$4,IF(F35+M35+T35+AA35+AH35+AO35+AV35&lt;=Consolidação!H38+Consolidação!K38+Consolidação!N38+Consolidação!Q38+Consolidação!T38+Consolidação!W38+Consolidação!Z38+Consolidação!AC38,Consolidação!$AC$4,IF(F35+M35+T35+AA35+AH35+AO35+AV35&lt;=Consolidação!H38+Consolidação!K38+Consolidação!N38+Consolidação!Q38+Consolidação!T38+Consolidação!W38+Consolidação!Z38+Consolidação!AC38+Consolidação!AF38,Consolidação!$AF$4,IF(F35+M35+T35+AA35+AH35+AO35+AV35&lt;=Consolidação!H38+Consolidação!K38+Consolidação!N38+Consolidação!Q38+Consolidação!T38+Consolidação!W38+Consolidação!Z38+Consolidação!AC38+Consolidação!AF38+Consolidação!AI38,Consolidação!$AI$4,IF(F35+M35+T35+AA35+AH35+AO35+AV35&lt;=Consolidação!H38+Consolidação!K38+Consolidação!N38+Consolidação!Q38+Consolidação!T38+Consolidação!W38+Consolidação!Z38+Consolidação!AC38+Consolidação!AF38+Consolidação!AI38+Consolidação!AL38,Consolidação!$AL$4,IF(F35+M35+T35+AA35+AH35+AO35+AV35&lt;=Consolidação!H38+Consolidação!K38+Consolidação!N38+Consolidação!Q38+Consolidação!T38+Consolidação!W38+Consolidação!Z38+Consolidação!AC38+Consolidação!AF38+Consolidação!AI38+Consolidação!AL38+Consolidação!AO38,Consolidação!$AO$4,IF(F35+M35+T35+AA35+AH35+AO35+AV35&lt;=Consolidação!H38+Consolidação!K38+Consolidação!N38+Consolidação!Q38+Consolidação!T38+Consolidação!W38+Consolidação!Z38+Consolidação!AC38+Consolidação!AF38+Consolidação!AI38+Consolidação!AL38+Consolidação!AO38+Consolidação!AR38,Consolidação!$AR$4,IF(F35+M35+T35+AA35+AH35+AO35+AV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+M35+T35+AA35+AH35+AO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+T35+AA35+AH35+AO35+AV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AZ35" s="339" t="str">
        <f t="shared" ref="AZ35:AZ42" si="67">IF(AY35="","",IF(AY35="SEM PREVISÃO","û",IF(AY35="CONSUMO PARCIAL","û",IF(AX35&lt;AY35+90,"û","ü"))))</f>
        <v/>
      </c>
      <c r="BA35" s="515"/>
      <c r="BB35" s="512"/>
      <c r="BC35" s="314"/>
      <c r="BD35" s="315"/>
      <c r="BE35" s="332"/>
      <c r="BF35" s="338" t="str">
        <f>IF(BC35=0,"",IF(F35+M35+T35+AA35+AH35+AO35+AV35+BC35&lt;=Consolidação!H38,Consolidação!$H$4,IF(F35+M35+T35+AA35+AH35+AO35+AV35+BC35&lt;=Consolidação!H38+Consolidação!K38,Consolidação!$K$4,IF(F35+M35+T35+AA35+AH35+AO35+AV35+BC35&lt;=Consolidação!H38+Consolidação!K38+Consolidação!N38,Consolidação!$N$4,IF(F35+M35+T35+AA35+AH35+AO35+AV35+BC35&lt;=Consolidação!H38+Consolidação!K38+Consolidação!N38+Consolidação!Q38,Consolidação!$Q$4,IF(F35+M35+T35+AA35+AH35+AO35+AV35+BC35&lt;=Consolidação!H38+Consolidação!K38+Consolidação!N38+Consolidação!Q38+Consolidação!T38,Consolidação!$T$4,IF(F35+M35+T35+AA35+AH35+AO35+AV35+BC35&lt;=Consolidação!H38+Consolidação!K38+Consolidação!N38+Consolidação!Q38+Consolidação!T38+Consolidação!W38,Consolidação!$W$4,IF(F35+M35+T35+AA35+AH35+AO35+AV35+BC35&lt;=Consolidação!H38+Consolidação!K38+Consolidação!N38+Consolidação!Q38+Consolidação!T38+Consolidação!W38+Consolidação!Z38,Consolidação!$Z$4,IF(F35+M35+T35+AA35+AH35+AO35+AV35+BC35&lt;=Consolidação!H38+Consolidação!K38+Consolidação!N38+Consolidação!Q38+Consolidação!T38+Consolidação!W38+Consolidação!Z38+Consolidação!AC38,Consolidação!$AC$4,IF(F35+M35+T35+AA35+AH35+AO35+AV35+BC35&lt;=Consolidação!H38+Consolidação!K38+Consolidação!N38+Consolidação!Q38+Consolidação!T38+Consolidação!W38+Consolidação!Z38+Consolidação!AC38+Consolidação!AF38,Consolidação!$AF$4,IF(F35+M35+T35+AA35+AH35+AO35+AV35+BC35&lt;=Consolidação!H38+Consolidação!K38+Consolidação!N38+Consolidação!Q38+Consolidação!T38+Consolidação!W38+Consolidação!Z38+Consolidação!AC38+Consolidação!AF38+Consolidação!AI38,Consolidação!$AI$4,IF(F35+M35+T35+AA35+AH35+AO35+AV35+BC35&lt;=Consolidação!H38+Consolidação!K38+Consolidação!N38+Consolidação!Q38+Consolidação!T38+Consolidação!W38+Consolidação!Z38+Consolidação!AC38+Consolidação!AF38+Consolidação!AI38+Consolidação!AL38,Consolidação!$AL$4,IF(F35+M35+T35+AA35+AH35+AO35+AV35+BC35&lt;=Consolidação!H38+Consolidação!K38+Consolidação!N38+Consolidação!Q38+Consolidação!T38+Consolidação!W38+Consolidação!Z38+Consolidação!AC38+Consolidação!AF38+Consolidação!AI38+Consolidação!AL38+Consolidação!AO38,Consolidação!$AO$4,IF(F35+M35+T35+AA35+AH35+AO35+AV35+BC35&lt;=Consolidação!H38+Consolidação!K38+Consolidação!N38+Consolidação!Q38+Consolidação!T38+Consolidação!W38+Consolidação!Z38+Consolidação!AC38+Consolidação!AF38+Consolidação!AI38+Consolidação!AL38+Consolidação!AO38+Consolidação!AR38,Consolidação!$AR$4,IF(F35+M35+T35+AA35+AH35+AO35+AV35+BC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+M35+T35+AA35+AH35+AO35+AV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+T35+AA35+AH35+AO35+AV35+BC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BG35" s="339" t="str">
        <f t="shared" ref="BG35:BG42" si="68">IF(BF35="","",IF(BF35="SEM PREVISÃO","û",IF(BF35="CONSUMO PARCIAL","û",IF(BE35&lt;BF35+90,"û","ü"))))</f>
        <v/>
      </c>
      <c r="BH35" s="312"/>
      <c r="BI35" s="270"/>
      <c r="BJ35" s="314"/>
      <c r="BK35" s="315"/>
      <c r="BL35" s="332"/>
      <c r="BM35" s="338" t="str">
        <f>IF(BJ35=0,"",IF(F35+M35+T35+AA35+AH35+AO35+AV35+BC35+BJ35&lt;=Consolidação!H38,Consolidação!$H$4,IF(F35+M35+T35+AA35+AH35+AO35+AV35+BC35+BJ35&lt;=Consolidação!H38+Consolidação!K38,Consolidação!$K$4,IF(F35+M35+T35+AA35+AH35+AO35+AV35+BC35+BJ35&lt;=Consolidação!H38+Consolidação!K38+Consolidação!N38,Consolidação!$N$4,IF(F35+M35+T35+AA35+AH35+AO35+AV35+BC35+BJ35&lt;=Consolidação!H38+Consolidação!K38+Consolidação!N38+Consolidação!Q38,Consolidação!$Q$4,IF(F35+M35+T35+AA35+AH35+AO35+AV35+BC35+BJ35&lt;=Consolidação!H38+Consolidação!K38+Consolidação!N38+Consolidação!Q38+Consolidação!T38,Consolidação!$T$4,IF(F35+M35+T35+AA35+AH35+AO35+AV35+BC35+BJ35&lt;=Consolidação!H38+Consolidação!K38+Consolidação!N38+Consolidação!Q38+Consolidação!T38+Consolidação!W38,Consolidação!$W$4,IF(F35+M35+T35+AA35+AH35+AO35+AV35+BC35+BJ35&lt;=Consolidação!H38+Consolidação!K38+Consolidação!N38+Consolidação!Q38+Consolidação!T38+Consolidação!W38+Consolidação!Z38,Consolidação!$Z$4,IF(F35+M35+T35+AA35+AH35+AO35+AV35+BC35+BJ35&lt;=Consolidação!H38+Consolidação!K38+Consolidação!N38+Consolidação!Q38+Consolidação!T38+Consolidação!W38+Consolidação!Z38+Consolidação!AC38,Consolidação!$AC$4,IF(F35+M35+T35+AA35+AH35+AO35+AV35+BC35+BJ35&lt;=Consolidação!H38+Consolidação!K38+Consolidação!N38+Consolidação!Q38+Consolidação!T38+Consolidação!W38+Consolidação!Z38+Consolidação!AC38+Consolidação!AF38,Consolidação!$AF$4,IF(F35+M35+T35+AA35+AH35+AO35+AV35+BC35+BJ35&lt;=Consolidação!H38+Consolidação!K38+Consolidação!N38+Consolidação!Q38+Consolidação!T38+Consolidação!W38+Consolidação!Z38+Consolidação!AC38+Consolidação!AF38+Consolidação!AI38,Consolidação!$AI$4,IF(F35+M35+T35+AA35+AH35+AO35+AV35+BC35+BJ35&lt;=Consolidação!H38+Consolidação!K38+Consolidação!N38+Consolidação!Q38+Consolidação!T38+Consolidação!W38+Consolidação!Z38+Consolidação!AC38+Consolidação!AF38+Consolidação!AI38+Consolidação!AL38,Consolidação!$AL$4,IF(F35+M35+T35+AA35+AH35+AO35+AV35+BC35+BJ35&lt;=Consolidação!H38+Consolidação!K38+Consolidação!N38+Consolidação!Q38+Consolidação!T38+Consolidação!W38+Consolidação!Z38+Consolidação!AC38+Consolidação!AF38+Consolidação!AI38+Consolidação!AL38+Consolidação!AO38,Consolidação!$AO$4,IF(F35+M35+T35+AA35+AH35+AO35+AV35+BC35+BJ35&lt;=Consolidação!H38+Consolidação!K38+Consolidação!N38+Consolidação!Q38+Consolidação!T38+Consolidação!W38+Consolidação!Z38+Consolidação!AC38+Consolidação!AF38+Consolidação!AI38+Consolidação!AL38+Consolidação!AO38+Consolidação!AR38,Consolidação!$AR$4,IF(F35+M35+T35+AA35+AH35+AO35+AV35+BC35+BJ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+M35+T35+AA35+AH35+AO35+AV35+BC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+T35+AA35+AH35+AO35+AV35+BC35+BJ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BN35" s="339" t="str">
        <f t="shared" ref="BN35:BN42" si="69">IF(BM35="","",IF(BM35="SEM PREVISÃO","û",IF(BM35="CONSUMO PARCIAL","û",IF(BL35&lt;BM35+90,"û","ü"))))</f>
        <v/>
      </c>
      <c r="BO35" s="312"/>
      <c r="BP35" s="270"/>
      <c r="BQ35" s="314"/>
      <c r="BR35" s="315"/>
      <c r="BS35" s="332"/>
      <c r="BT35" s="338" t="str">
        <f>IF(BQ35=0,"",IF(F35+M35+T35+AA35+AH35+AO35+AV35+BC35+BJ35+BQ35&lt;=Consolidação!H38,Consolidação!$H$4,IF(F35+M35+T35+AA35+AH35+AO35+AV35+BC35+BJ35+BQ35&lt;=Consolidação!H38+Consolidação!K38,Consolidação!$K$4,IF(F35+M35+T35+AA35+AH35+AO35+AV35+BC35+BJ35+BQ35&lt;=Consolidação!H38+Consolidação!K38+Consolidação!N38,Consolidação!$N$4,IF(F35+M35+T35+AA35+AH35+AO35+AV35+BC35+BJ35+BQ35&lt;=Consolidação!H38+Consolidação!K38+Consolidação!N38+Consolidação!Q38,Consolidação!$Q$4,IF(F35+M35+T35+AA35+AH35+AO35+AV35+BC35+BJ35+BQ35&lt;=Consolidação!H38+Consolidação!K38+Consolidação!N38+Consolidação!Q38+Consolidação!T38,Consolidação!$T$4,IF(F35+M35+T35+AA35+AH35+AO35+AV35+BC35+BJ35+BQ35&lt;=Consolidação!H38+Consolidação!K38+Consolidação!N38+Consolidação!Q38+Consolidação!T38+Consolidação!W38,Consolidação!$W$4,IF(F35+M35+T35+AA35+AH35+AO35+AV35+BC35+BJ35+BQ35&lt;=Consolidação!H38+Consolidação!K38+Consolidação!N38+Consolidação!Q38+Consolidação!T38+Consolidação!W38+Consolidação!Z38,Consolidação!$Z$4,IF(F35+M35+T35+AA35+AH35+AO35+AV35+BC35+BJ35+BQ35&lt;=Consolidação!H38+Consolidação!K38+Consolidação!N38+Consolidação!Q38+Consolidação!T38+Consolidação!W38+Consolidação!Z38+Consolidação!AC38,Consolidação!$AC$4,IF(F35+M35+T35+AA35+AH35+AO35+AV35+BC35+BJ35+BQ35&lt;=Consolidação!H38+Consolidação!K38+Consolidação!N38+Consolidação!Q38+Consolidação!T38+Consolidação!W38+Consolidação!Z38+Consolidação!AC38+Consolidação!AF38,Consolidação!$AF$4,IF(F35+M35+T35+AA35+AH35+AO35+AV35+BC35+BJ35+BQ35&lt;=Consolidação!H38+Consolidação!K38+Consolidação!N38+Consolidação!Q38+Consolidação!T38+Consolidação!W38+Consolidação!Z38+Consolidação!AC38+Consolidação!AF38+Consolidação!AI38,Consolidação!$AI$4,IF(F35+M35+T35+AA35+AH35+AO35+AV35+BC35+BJ35+BQ35&lt;=Consolidação!H38+Consolidação!K38+Consolidação!N38+Consolidação!Q38+Consolidação!T38+Consolidação!W38+Consolidação!Z38+Consolidação!AC38+Consolidação!AF38+Consolidação!AI38+Consolidação!AL38,Consolidação!$AL$4,IF(F35+M35+T35+AA35+AH35+AO35+AV35+BC35+BJ35+BQ35&lt;=Consolidação!H38+Consolidação!K38+Consolidação!N38+Consolidação!Q38+Consolidação!T38+Consolidação!W38+Consolidação!Z38+Consolidação!AC38+Consolidação!AF38+Consolidação!AI38+Consolidação!AL38+Consolidação!AO38,Consolidação!$AO$4,IF(F35+M35+T35+AA35+AH35+AO35+AV35+BC35+BJ35+BQ35&lt;=Consolidação!H38+Consolidação!K38+Consolidação!N38+Consolidação!Q38+Consolidação!T38+Consolidação!W38+Consolidação!Z38+Consolidação!AC38+Consolidação!AF38+Consolidação!AI38+Consolidação!AL38+Consolidação!AO38+Consolidação!AR38,Consolidação!$AR$4,IF(F35+M35+T35+AA35+AH35+AO35+AV35+BC35+BJ35+BQ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+M35+T35+AA35+AH35+AO35+AV35+BC35+BJ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+T35+AA35+AH35+AO35+AV35+BC35+BJ35+BQ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BU35" s="339" t="str">
        <f t="shared" ref="BU35:BU42" si="70">IF(BT35="","",IF(BT35="SEM PREVISÃO","û",IF(BT35="CONSUMO PARCIAL","û",IF(BS35&lt;BT35+90,"û","ü"))))</f>
        <v/>
      </c>
      <c r="BV35" s="312"/>
      <c r="BW35" s="270"/>
      <c r="BX35" s="314"/>
      <c r="BY35" s="315"/>
      <c r="BZ35" s="332"/>
      <c r="CA35" s="338" t="str">
        <f>IF(BX35=0,"",IF(F35+M35+T35+AA35+AH35+AO35+AV35+BC35+BJ35+BQ35+BX35&lt;=Consolidação!H38,Consolidação!$H$4,IF(F35+M35+T35+AA35+AH35+AO35+AV35+BC35+BJ35+BQ35+BX35&lt;=Consolidação!H38+Consolidação!K38,Consolidação!$K$4,IF(F35+M35+T35+AA35+AH35+AO35+AV35+BC35+BJ35+BQ35+BX35&lt;=Consolidação!H38+Consolidação!K38+Consolidação!N38,Consolidação!$N$4,IF(F35+M35+T35+AA35+AH35+AO35+AV35+BC35+BJ35+BQ35+BX35&lt;=Consolidação!H38+Consolidação!K38+Consolidação!N38+Consolidação!Q38,Consolidação!$Q$4,IF(F35+M35+T35+AA35+AH35+AO35+AV35+BC35+BJ35+BQ35+BX35&lt;=Consolidação!H38+Consolidação!K38+Consolidação!N38+Consolidação!Q38+Consolidação!T38,Consolidação!$T$4,IF(F35+M35+T35+AA35+AH35+AO35+AV35+BC35+BJ35+BQ35+BX35&lt;=Consolidação!H38+Consolidação!K38+Consolidação!N38+Consolidação!Q38+Consolidação!T38+Consolidação!W38,Consolidação!$W$4,IF(F35+M35+T35+AA35+AH35+AO35+AV35+BC35+BJ35+BQ35+BX35&lt;=Consolidação!H38+Consolidação!K38+Consolidação!N38+Consolidação!Q38+Consolidação!T38+Consolidação!W38+Consolidação!Z38,Consolidação!$Z$4,IF(F35+M35+T35+AA35+AH35+AO35+AV35+BC35+BJ35+BQ35+BX35&lt;=Consolidação!H38+Consolidação!K38+Consolidação!N38+Consolidação!Q38+Consolidação!T38+Consolidação!W38+Consolidação!Z38+Consolidação!AC38,Consolidação!$AC$4,IF(F35+M35+T35+AA35+AH35+AO35+AV35+BC35+BJ35+BQ35+BX35&lt;=Consolidação!H38+Consolidação!K38+Consolidação!N38+Consolidação!Q38+Consolidação!T38+Consolidação!W38+Consolidação!Z38+Consolidação!AC38+Consolidação!AF38,Consolidação!$AF$4,IF(F35+M35+T35+AA35+AH35+AO35+AV35+BC35+BJ35+BQ35+BX35&lt;=Consolidação!H38+Consolidação!K38+Consolidação!N38+Consolidação!Q38+Consolidação!T38+Consolidação!W38+Consolidação!Z38+Consolidação!AC38+Consolidação!AF38+Consolidação!AI38,Consolidação!$AI$4,IF(F35+M35+T35+AA35+AH35+AO35+AV35+BC35+BJ35+BQ35+BX35&lt;=Consolidação!H38+Consolidação!K38+Consolidação!N38+Consolidação!Q38+Consolidação!T38+Consolidação!W38+Consolidação!Z38+Consolidação!AC38+Consolidação!AF38+Consolidação!AI38+Consolidação!AL38,Consolidação!$AL$4,IF(F35+M35+T35+AA35+AH35+AO35+AV35+BC35+BJ35+BQ35+BX35&lt;=Consolidação!H38+Consolidação!K38+Consolidação!N38+Consolidação!Q38+Consolidação!T38+Consolidação!W38+Consolidação!Z38+Consolidação!AC38+Consolidação!AF38+Consolidação!AI38+Consolidação!AL38+Consolidação!AO38,Consolidação!$AO$4,IF(F35+M35+T35+AA35+AH35+AO35+AV35+BC35+BJ35+BQ35+BX35&lt;=Consolidação!H38+Consolidação!K38+Consolidação!N38+Consolidação!Q38+Consolidação!T38+Consolidação!W38+Consolidação!Z38+Consolidação!AC38+Consolidação!AF38+Consolidação!AI38+Consolidação!AL38+Consolidação!AO38+Consolidação!AR38,Consolidação!$AR$4,IF(F35+M35+T35+AA35+AH35+AO35+AV35+BC35+BJ35+BQ35+BX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+M35+T35+AA35+AH35+AO35+AV35+BC35+BJ35+BQ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+T35+AA35+AH35+AO35+AV35+BC35+BJ35+BQ35+BX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CB35" s="339" t="str">
        <f t="shared" ref="CB35:CB42" si="71">IF(CA35="","",IF(CA35="SEM PREVISÃO","û",IF(CA35="CONSUMO PARCIAL","û",IF(BZ35&lt;CA35+90,"û","ü"))))</f>
        <v/>
      </c>
      <c r="CC35" s="312"/>
      <c r="CD35" s="270"/>
      <c r="CE35" s="314"/>
      <c r="CF35" s="315"/>
      <c r="CG35" s="332"/>
      <c r="CH35" s="317" t="str">
        <f>IF(CE35=0,"",IF(F35+M35+T35+AA35+AH35+AO35+AV35+BC35+BJ35+BQ35+BX35+CE35&lt;=Consolidação!H38,Consolidação!$H$4,IF(F35+M35+T35+AA35+AH35+AO35+AV35+BC35+BJ35+BQ35+BX35+CE35&lt;=Consolidação!H38+Consolidação!K38,Consolidação!$K$4,IF(F35+M35+T35+AA35+AH35+AO35+AV35+BC35+BJ35+BQ35+BX35+CE35&lt;=Consolidação!H38+Consolidação!K38+Consolidação!N38,Consolidação!$N$4,IF(F35+M35+T35+AA35+AH35+AO35+AV35+BC35+BJ35+BQ35+BX35+CE35&lt;=Consolidação!H38+Consolidação!K38+Consolidação!N38+Consolidação!Q38,Consolidação!$Q$4,IF(F35+M35+T35+AA35+AH35+AO35+AV35+BC35+BJ35+BQ35+BX35+CE35&lt;=Consolidação!H38+Consolidação!K38+Consolidação!N38+Consolidação!Q38+Consolidação!T38,Consolidação!$T$4,IF(F35+M35+T35+AA35+AH35+AO35+AV35+BC35+BJ35+BQ35+BX35+CE35&lt;=Consolidação!H38+Consolidação!K38+Consolidação!N38+Consolidação!Q38+Consolidação!T38+Consolidação!W38,Consolidação!$W$4,IF(F35+M35+T35+AA35+AH35+AO35+AV35+BC35+BJ35+BQ35+BX35+CE35&lt;=Consolidação!H38+Consolidação!K38+Consolidação!N38+Consolidação!Q38+Consolidação!T38+Consolidação!W38+Consolidação!Z38,Consolidação!$Z$4,IF(F35+M35+T35+AA35+AH35+AO35+AV35+BC35+BJ35+BQ35+BX35+CE35&lt;=Consolidação!H38+Consolidação!K38+Consolidação!N38+Consolidação!Q38+Consolidação!T38+Consolidação!W38+Consolidação!Z38+Consolidação!AC38,Consolidação!$AC$4,IF(F35+M35+T35+AA35+AH35+AO35+AV35+BC35+BJ35+BQ35+BX35+CE35&lt;=Consolidação!H38+Consolidação!K38+Consolidação!N38+Consolidação!Q38+Consolidação!T38+Consolidação!W38+Consolidação!Z38+Consolidação!AC38+Consolidação!AF38,Consolidação!$AF$4,IF(F35+M35+T35+AA35+AH35+AO35+AV35+BC35+BJ35+BQ35+BX35+CE35&lt;=Consolidação!H38+Consolidação!K38+Consolidação!N38+Consolidação!Q38+Consolidação!T38+Consolidação!W38+Consolidação!Z38+Consolidação!AC38+Consolidação!AF38+Consolidação!AI38,Consolidação!$AI$4,IF(F35+M35+T35+AA35+AH35+AO35+AV35+BC35+BJ35+BQ35+BX35+CE35&lt;=Consolidação!H38+Consolidação!K38+Consolidação!N38+Consolidação!Q38+Consolidação!T38+Consolidação!W38+Consolidação!Z38+Consolidação!AC38+Consolidação!AF38+Consolidação!AI38+Consolidação!AL38,Consolidação!$AL$4,IF(F35+M35+T35+AA35+AH35+AO35+AV35+BC35+BJ35+BQ35+BX35+CE35&lt;=Consolidação!H38+Consolidação!K38+Consolidação!N38+Consolidação!Q38+Consolidação!T38+Consolidação!W38+Consolidação!Z38+Consolidação!AC38+Consolidação!AF38+Consolidação!AI38+Consolidação!AL38+Consolidação!AO38,Consolidação!$AO$4,IF(F35+M35+T35+AA35+AH35+AO35+AV35+BC35+BJ35+BQ35+BX35+CE35&lt;=Consolidação!H38+Consolidação!K38+Consolidação!N38+Consolidação!Q38+Consolidação!T38+Consolidação!W38+Consolidação!Z38+Consolidação!AC38+Consolidação!AF38+Consolidação!AI38+Consolidação!AL38+Consolidação!AO38+Consolidação!AR38,Consolidação!$AR$4,IF(F35+M35+T35+AA35+AH35+AO35+AV35+BC35+BJ35+BQ35+BX35+CE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+M35+T35+AA35+AH35+AO35+AV35+BC35+BJ35+BQ35+BX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+T35+AA35+AH35+AO35+AV35+BC35+BJ35+BQ35+BX35+CE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CI35" s="318" t="str">
        <f t="shared" ref="CI35:CI42" si="72">IF(CH35="","",IF(CH35="SEM PREVISÃO","û",IF(CH35="CONSUMO PARCIAL","û",IF(CG35&lt;CH35+90,"û","ü"))))</f>
        <v/>
      </c>
      <c r="CJ35" s="312"/>
      <c r="CK35" s="270"/>
      <c r="CL35" s="314"/>
      <c r="CM35" s="315"/>
      <c r="CN35" s="332"/>
      <c r="CO35" s="317" t="str">
        <f>IF(CL35=0,"",IF(F35+M35+T35+AA35+AH35+AO35+AV35+BC35+BJ35+BQ35+BX35+CE35+CL35&lt;=Consolidação!H38,Consolidação!$H$4,IF(F35+M35+T35+AA35+AH35+AO35+AV35+BC35+BJ35+BQ35+BX35+CE35+CL35&lt;=Consolidação!H38+Consolidação!K38,Consolidação!$K$4,IF(F35+M35+T35+AA35+AH35+AO35+AV35+BC35+BJ35+BQ35+BX35+CE35+CL35&lt;=Consolidação!H38+Consolidação!K38+Consolidação!N38,Consolidação!$N$4,IF(F35+M35+T35+AA35+AH35+AO35+AV35+BC35+BJ35+BQ35+BX35+CE35+CL35&lt;=Consolidação!H38+Consolidação!K38+Consolidação!N38+Consolidação!Q38,Consolidação!$Q$4,IF(F35+M35+T35+AA35+AH35+AO35+AV35+BC35+BJ35+BQ35+BX35+CE35+CL35&lt;=Consolidação!H38+Consolidação!K38+Consolidação!N38+Consolidação!Q38+Consolidação!T38,Consolidação!$T$4,IF(F35+M35+T35+AA35+AH35+AO35+AV35+BC35+BJ35+BQ35+BX35+CE35+CL35&lt;=Consolidação!H38+Consolidação!K38+Consolidação!N38+Consolidação!Q38+Consolidação!T38+Consolidação!W38,Consolidação!$W$4,IF(F35+M35+T35+AA35+AH35+AO35+AV35+BC35+BJ35+BQ35+BX35+CE35+CL35&lt;=Consolidação!H38+Consolidação!K38+Consolidação!N38+Consolidação!Q38+Consolidação!T38+Consolidação!W38+Consolidação!Z38,Consolidação!$Z$4,IF(F35+M35+T35+AA35+AH35+AO35+AV35+BC35+BJ35+BQ35+BX35+CE35+CL35&lt;=Consolidação!H38+Consolidação!K38+Consolidação!N38+Consolidação!Q38+Consolidação!T38+Consolidação!W38+Consolidação!Z38+Consolidação!AC38,Consolidação!$AC$4,IF(F35+M35+T35+AA35+AH35+AO35+AV35+BC35+BJ35+BQ35+BX35+CE35+CL35&lt;=Consolidação!H38+Consolidação!K38+Consolidação!N38+Consolidação!Q38+Consolidação!T38+Consolidação!W38+Consolidação!Z38+Consolidação!AC38+Consolidação!AF38,Consolidação!$AF$4,IF(F35+M35+T35+AA35+AH35+AO35+AV35+BC35+BJ35+BQ35+BX35+CE35+CL35&lt;=Consolidação!H38+Consolidação!K38+Consolidação!N38+Consolidação!Q38+Consolidação!T38+Consolidação!W38+Consolidação!Z38+Consolidação!AC38+Consolidação!AF38+Consolidação!AI38,Consolidação!$AI$4,IF(F35+M35+T35+AA35+AH35+AO35+AV35+BC35+BJ35+BQ35+BX35+CE35+CL35&lt;=Consolidação!H38+Consolidação!K38+Consolidação!N38+Consolidação!Q38+Consolidação!T38+Consolidação!W38+Consolidação!Z38+Consolidação!AC38+Consolidação!AF38+Consolidação!AI38+Consolidação!AL38,Consolidação!$AL$4,IF(F35+M35+T35+AA35+AH35+AO35+AV35+BC35+BJ35+BQ35+BX35+CE35+CL35&lt;=Consolidação!H38+Consolidação!K38+Consolidação!N38+Consolidação!Q38+Consolidação!T38+Consolidação!W38+Consolidação!Z38+Consolidação!AC38+Consolidação!AF38+Consolidação!AI38+Consolidação!AL38+Consolidação!AO38,Consolidação!$AO$4,IF(F35+M35+T35+AA35+AH35+AO35+AV35+BC35+BJ35+BQ35+BX35+CE35+CL35&lt;=Consolidação!H38+Consolidação!K38+Consolidação!N38+Consolidação!Q38+Consolidação!T38+Consolidação!W38+Consolidação!Z38+Consolidação!AC38+Consolidação!AF38+Consolidação!AI38+Consolidação!AL38+Consolidação!AO38+Consolidação!AR38,Consolidação!$AR$4,IF(F35+M35+T35+AA35+AH35+AO35+AV35+BC35+BJ35+BQ35+BX35+CE35+CL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+M35+T35+AA35+AH35+AO35+AV35+BC35+BJ35+BQ35+BX35+CE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+T35+AA35+AH35+AO35+AV35+BC35+BJ35+BQ35+BX35+CE35+CL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CP35" s="318" t="str">
        <f t="shared" ref="CP35:CP42" si="73">IF(CO35="","",IF(CO35="SEM PREVISÃO","û",IF(CO35="CONSUMO PARCIAL","û",IF(CN35&lt;CO35+90,"û","ü"))))</f>
        <v/>
      </c>
      <c r="CQ35" s="312"/>
      <c r="CR35" s="270"/>
      <c r="CS35" s="314"/>
      <c r="CT35" s="315"/>
      <c r="CU35" s="332"/>
      <c r="CV35" s="317" t="str">
        <f>IF(CS35=0,"",IF(F35+M35+T35+AA35+AH35+AO35+AV35+BC35+BJ35+BQ35+BX35+CE35+CL35+CS35&lt;=Consolidação!H38,Consolidação!$H$4,IF(F35+M35+T35+AA35+AH35+AO35+AV35+BC35+BJ35+BQ35+BX35+CE35+CL35+CS35&lt;=Consolidação!H38+Consolidação!K38,Consolidação!$K$4,IF(F35+M35+T35+AA35+AH35+AO35+AV35+BC35+BJ35+BQ35+BX35+CE35+CL35+CS35&lt;=Consolidação!H38+Consolidação!K38+Consolidação!N38,Consolidação!$N$4,IF(F35+M35+T35+AA35+AH35+AO35+AV35+BC35+BJ35+BQ35+BX35+CE35+CL35+CS35&lt;=Consolidação!H38+Consolidação!K38+Consolidação!N38+Consolidação!Q38,Consolidação!$Q$4,IF(F35+M35+T35+AA35+AH35+AO35+AV35+BC35+BJ35+BQ35+BX35+CE35+CL35+CS35&lt;=Consolidação!H38+Consolidação!K38+Consolidação!N38+Consolidação!Q38+Consolidação!T38,Consolidação!$T$4,IF(F35+M35+T35+AA35+AH35+AO35+AV35+BC35+BJ35+BQ35+BX35+CE35+CL35+CS35&lt;=Consolidação!H38+Consolidação!K38+Consolidação!N38+Consolidação!Q38+Consolidação!T38+Consolidação!W38,Consolidação!$W$4,IF(F35+M35+T35+AA35+AH35+AO35+AV35+BC35+BJ35+BQ35+BX35+CE35+CL35+CS35&lt;=Consolidação!H38+Consolidação!K38+Consolidação!N38+Consolidação!Q38+Consolidação!T38+Consolidação!W38+Consolidação!Z38,Consolidação!$Z$4,IF(F35+M35+T35+AA35+AH35+AO35+AV35+BC35+BJ35+BQ35+BX35+CE35+CL35+CS35&lt;=Consolidação!H38+Consolidação!K38+Consolidação!N38+Consolidação!Q38+Consolidação!T38+Consolidação!W38+Consolidação!Z38+Consolidação!AC38,Consolidação!$AC$4,IF(F35+M35+T35+AA35+AH35+AO35+AV35+BC35+BJ35+BQ35+BX35+CE35+CL35+CS35&lt;=Consolidação!H38+Consolidação!K38+Consolidação!N38+Consolidação!Q38+Consolidação!T38+Consolidação!W38+Consolidação!Z38+Consolidação!AC38+Consolidação!AF38,Consolidação!$AF$4,IF(F35+M35+T35+AA35+AH35+AO35+AV35+BC35+BJ35+BQ35+BX35+CE35+CL35+CS35&lt;=Consolidação!H38+Consolidação!K38+Consolidação!N38+Consolidação!Q38+Consolidação!T38+Consolidação!W38+Consolidação!Z38+Consolidação!AC38+Consolidação!AF38+Consolidação!AI38,Consolidação!$AI$4,IF(F35+M35+T35+AA35+AH35+AO35+AV35+BC35+BJ35+BQ35+BX35+CE35+CL35+CS35&lt;=Consolidação!H38+Consolidação!K38+Consolidação!N38+Consolidação!Q38+Consolidação!T38+Consolidação!W38+Consolidação!Z38+Consolidação!AC38+Consolidação!AF38+Consolidação!AI38+Consolidação!AL38,Consolidação!$AL$4,IF(F35+M35+T35+AA35+AH35+AO35+AV35+BC35+BJ35+BQ35+BX35+CE35+CL35+CS35&lt;=Consolidação!H38+Consolidação!K38+Consolidação!N38+Consolidação!Q38+Consolidação!T38+Consolidação!W38+Consolidação!Z38+Consolidação!AC38+Consolidação!AF38+Consolidação!AI38+Consolidação!AL38+Consolidação!AO38,Consolidação!$AO$4,IF(F35+M35+T35+AA35+AH35+AO35+AV35+BC35+BJ35+BQ35+BX35+CE35+CL35+CS35&lt;=Consolidação!H38+Consolidação!K38+Consolidação!N38+Consolidação!Q38+Consolidação!T38+Consolidação!W38+Consolidação!Z38+Consolidação!AC38+Consolidação!AF38+Consolidação!AI38+Consolidação!AL38+Consolidação!AO38+Consolidação!AR38,Consolidação!$AR$4,IF(F35+M35+T35+AA35+AH35+AO35+AV35+BC35+BJ35+BQ35+BX35+CE35+CL35+CS35&lt;=Consolidação!H38+Consolidação!K38+Consolidação!N38+Consolidação!Q38+Consolidação!T38+Consolidação!W38+Consolidação!Z38+Consolidação!AC38+Consolidação!AF38+Consolidação!AI38+Consolidação!AL38+Consolidação!AO38+Consolidação!AR38+Consolidação!AU38,Consolidação!$AU$4,IF(AND((Consolidação!H38+Consolidação!K38+Consolidação!N38+Consolidação!Q38+Consolidação!T38+Consolidação!W38+Consolidação!Z38+Consolidação!AC38+Consolidação!AF38+Consolidação!AI38+Consolidação!AL38+Consolidação!AO38+Consolidação!AR38+Consolidação!AU38)&gt;0,F35+M35+T35+AA35+AH35+AO35+AV35+BC35+BJ35+BQ35+BX35+CE35+CL35&lt;Consolidação!H38+Consolidação!K38+Consolidação!N38+Consolidação!Q38+Consolidação!T38+Consolidação!W38+Consolidação!Z38+Consolidação!AC38+Consolidação!AF38+Consolidação!AI38+Consolidação!AL38+Consolidação!AO38+Consolidação!AR38+Consolidação!AU38,F35+M35+T35+AA35+AH35+AO35+AV35+BC35+BJ35+BQ35+BX35+CE35+CL35+CS35&gt;Consolidação!H38+Consolidação!K38+Consolidação!N38+Consolidação!Q38+Consolidação!T38+Consolidação!W38+Consolidação!Z38+Consolidação!AC38+Consolidação!AF38+Consolidação!AI38+Consolidação!AL38+Consolidação!AO38+Consolidação!AR38+Consolidação!AU38),"CONSUMO PARCIAL","SEM PREVISÃO"))))))))))))))))</f>
        <v/>
      </c>
      <c r="CW35" s="318" t="str">
        <f t="shared" ref="CW35:CW42" si="74">IF(CV35="","",IF(CV35="SEM PREVISÃO","û",IF(CV35="CONSUMO PARCIAL","û",IF(CU35&lt;CV35+90,"û","ü"))))</f>
        <v/>
      </c>
      <c r="CX35" s="270"/>
      <c r="CY35" s="314"/>
      <c r="CZ35" s="315"/>
      <c r="DA35" s="332"/>
      <c r="DB35" s="317" t="str">
        <f>IF(CY35=0,"",IF(L35+S35+Z35+AG35+AN35+AU35+BB35+BI35+BP35+BW35+CD35+CK35+CR35+CY35&lt;=Consolidação!N38,Consolidação!$H$4,IF(L35+S35+Z35+AG35+AN35+AU35+BB35+BI35+BP35+BW35+CD35+CK35+CR35+CY35&lt;=Consolidação!N38+Consolidação!Q38,Consolidação!$K$4,IF(L35+S35+Z35+AG35+AN35+AU35+BB35+BI35+BP35+BW35+CD35+CK35+CR35+CY35&lt;=Consolidação!N38+Consolidação!Q38+Consolidação!T38,Consolidação!$N$4,IF(L35+S35+Z35+AG35+AN35+AU35+BB35+BI35+BP35+BW35+CD35+CK35+CR35+CY35&lt;=Consolidação!N38+Consolidação!Q38+Consolidação!T38+Consolidação!W38,Consolidação!$Q$4,IF(L35+S35+Z35+AG35+AN35+AU35+BB35+BI35+BP35+BW35+CD35+CK35+CR35+CY35&lt;=Consolidação!N38+Consolidação!Q38+Consolidação!T38+Consolidação!W38+Consolidação!Z38,Consolidação!$T$4,IF(L35+S35+Z35+AG35+AN35+AU35+BB35+BI35+BP35+BW35+CD35+CK35+CR35+CY35&lt;=Consolidação!N38+Consolidação!Q38+Consolidação!T38+Consolidação!W38+Consolidação!Z38+Consolidação!AC38,Consolidação!$W$4,IF(L35+S35+Z35+AG35+AN35+AU35+BB35+BI35+BP35+BW35+CD35+CK35+CR35+CY35&lt;=Consolidação!N38+Consolidação!Q38+Consolidação!T38+Consolidação!W38+Consolidação!Z38+Consolidação!AC38+Consolidação!AF38,Consolidação!$Z$4,IF(L35+S35+Z35+AG35+AN35+AU35+BB35+BI35+BP35+BW35+CD35+CK35+CR35+CY35&lt;=Consolidação!N38+Consolidação!Q38+Consolidação!T38+Consolidação!W38+Consolidação!Z38+Consolidação!AC38+Consolidação!AF38+Consolidação!AI38,Consolidação!$AC$4,IF(L35+S35+Z35+AG35+AN35+AU35+BB35+BI35+BP35+BW35+CD35+CK35+CR35+CY35&lt;=Consolidação!N38+Consolidação!Q38+Consolidação!T38+Consolidação!W38+Consolidação!Z38+Consolidação!AC38+Consolidação!AF38+Consolidação!AI38+Consolidação!AL38,Consolidação!$AF$4,IF(L35+S35+Z35+AG35+AN35+AU35+BB35+BI35+BP35+BW35+CD35+CK35+CR35+CY35&lt;=Consolidação!N38+Consolidação!Q38+Consolidação!T38+Consolidação!W38+Consolidação!Z38+Consolidação!AC38+Consolidação!AF38+Consolidação!AI38+Consolidação!AL38+Consolidação!AO38,Consolidação!$AI$4,IF(L35+S35+Z35+AG35+AN35+AU35+BB35+BI35+BP35+BW35+CD35+CK35+CR35+CY35&lt;=Consolidação!N38+Consolidação!Q38+Consolidação!T38+Consolidação!W38+Consolidação!Z38+Consolidação!AC38+Consolidação!AF38+Consolidação!AI38+Consolidação!AL38+Consolidação!AO38+Consolidação!AR38,Consolidação!$AL$4,IF(L35+S35+Z35+AG35+AN35+AU35+BB35+BI35+BP35+BW35+CD35+CK35+CR35+CY35&lt;=Consolidação!N38+Consolidação!Q38+Consolidação!T38+Consolidação!W38+Consolidação!Z38+Consolidação!AC38+Consolidação!AF38+Consolidação!AI38+Consolidação!AL38+Consolidação!AO38+Consolidação!AR38+Consolidação!AU38,Consolidação!$AO$4,IF(L35+S35+Z35+AG35+AN35+AU35+BB35+BI35+BP35+BW35+CD35+CK35+CR35+CY35&lt;=Consolidação!N38+Consolidação!Q38+Consolidação!T38+Consolidação!W38+Consolidação!Z38+Consolidação!AC38+Consolidação!AF38+Consolidação!AI38+Consolidação!AL38+Consolidação!AO38+Consolidação!AR38+Consolidação!AU38+Consolidação!AX38,Consolidação!$AR$4,IF(L35+S35+Z35+AG35+AN35+AU35+BB35+BI35+BP35+BW35+CD35+CK35+CR35+CY35&lt;=Consolidação!N38+Consolidação!Q38+Consolidação!T38+Consolidação!W38+Consolidação!Z38+Consolidação!AC38+Consolidação!AF38+Consolidação!AI38+Consolidação!AL38+Consolidação!AO38+Consolidação!AR38+Consolidação!AU38+Consolidação!AX38+Consolidação!#REF!,Consolidação!$AU$4,IF(AND((Consolidação!N38+Consolidação!Q38+Consolidação!T38+Consolidação!W38+Consolidação!Z38+Consolidação!AC38+Consolidação!AF38+Consolidação!AI38+Consolidação!AL38+Consolidação!AO38+Consolidação!AR38+Consolidação!AU38+Consolidação!AX38+Consolidação!#REF!)&gt;0,L35+S35+Z35+AG35+AN35+AU35+BB35+BI35+BP35+BW35+CD35+CK35+CR35&lt;Consolidação!N38+Consolidação!Q38+Consolidação!T38+Consolidação!W38+Consolidação!Z38+Consolidação!AC38+Consolidação!AF38+Consolidação!AI38+Consolidação!AL38+Consolidação!AO38+Consolidação!AR38+Consolidação!AU38+Consolidação!AX38+Consolidação!#REF!,L35+S35+Z35+AG35+AN35+AU35+BB35+BI35+BP35+BW35+CD35+CK35+CR35+CY35&gt;Consolidação!N38+Consolidação!Q38+Consolidação!T38+Consolidação!W38+Consolidação!Z38+Consolidação!AC38+Consolidação!AF38+Consolidação!AI38+Consolidação!AL38+Consolidação!AO38+Consolidação!AR38+Consolidação!AU38+Consolidação!AX38+Consolidação!#REF!),"CONSUMO PARCIAL","SEM PREVISÃO"))))))))))))))))</f>
        <v/>
      </c>
      <c r="DC35" s="318" t="str">
        <f t="shared" ref="DC35:DC42" si="75">IF(DB35="","",IF(DB35="SEM PREVISÃO","û",IF(DB35="CONSUMO PARCIAL","û",IF(DA35&lt;DB35+90,"û","ü"))))</f>
        <v/>
      </c>
      <c r="DD35" s="270"/>
      <c r="DE35" s="314"/>
      <c r="DF35" s="315"/>
      <c r="DG35" s="332"/>
      <c r="DH35" s="317" t="str">
        <f>IF(DE35=0,"",IF(R35+Y35+AF35+AM35+AT35+BA35+BH35+BO35+BV35+CC35+CJ35+CQ35+CX35+DE35&lt;=Consolidação!T38,Consolidação!$H$4,IF(R35+Y35+AF35+AM35+AT35+BA35+BH35+BO35+BV35+CC35+CJ35+CQ35+CX35+DE35&lt;=Consolidação!T38+Consolidação!W38,Consolidação!$K$4,IF(R35+Y35+AF35+AM35+AT35+BA35+BH35+BO35+BV35+CC35+CJ35+CQ35+CX35+DE35&lt;=Consolidação!T38+Consolidação!W38+Consolidação!Z38,Consolidação!$N$4,IF(R35+Y35+AF35+AM35+AT35+BA35+BH35+BO35+BV35+CC35+CJ35+CQ35+CX35+DE35&lt;=Consolidação!T38+Consolidação!W38+Consolidação!Z38+Consolidação!AC38,Consolidação!$Q$4,IF(R35+Y35+AF35+AM35+AT35+BA35+BH35+BO35+BV35+CC35+CJ35+CQ35+CX35+DE35&lt;=Consolidação!T38+Consolidação!W38+Consolidação!Z38+Consolidação!AC38+Consolidação!AF38,Consolidação!$T$4,IF(R35+Y35+AF35+AM35+AT35+BA35+BH35+BO35+BV35+CC35+CJ35+CQ35+CX35+DE35&lt;=Consolidação!T38+Consolidação!W38+Consolidação!Z38+Consolidação!AC38+Consolidação!AF38+Consolidação!AI38,Consolidação!$W$4,IF(R35+Y35+AF35+AM35+AT35+BA35+BH35+BO35+BV35+CC35+CJ35+CQ35+CX35+DE35&lt;=Consolidação!T38+Consolidação!W38+Consolidação!Z38+Consolidação!AC38+Consolidação!AF38+Consolidação!AI38+Consolidação!AL38,Consolidação!$Z$4,IF(R35+Y35+AF35+AM35+AT35+BA35+BH35+BO35+BV35+CC35+CJ35+CQ35+CX35+DE35&lt;=Consolidação!T38+Consolidação!W38+Consolidação!Z38+Consolidação!AC38+Consolidação!AF38+Consolidação!AI38+Consolidação!AL38+Consolidação!AO38,Consolidação!$AC$4,IF(R35+Y35+AF35+AM35+AT35+BA35+BH35+BO35+BV35+CC35+CJ35+CQ35+CX35+DE35&lt;=Consolidação!T38+Consolidação!W38+Consolidação!Z38+Consolidação!AC38+Consolidação!AF38+Consolidação!AI38+Consolidação!AL38+Consolidação!AO38+Consolidação!AR38,Consolidação!$AF$4,IF(R35+Y35+AF35+AM35+AT35+BA35+BH35+BO35+BV35+CC35+CJ35+CQ35+CX35+DE35&lt;=Consolidação!T38+Consolidação!W38+Consolidação!Z38+Consolidação!AC38+Consolidação!AF38+Consolidação!AI38+Consolidação!AL38+Consolidação!AO38+Consolidação!AR38+Consolidação!AU38,Consolidação!$AI$4,IF(R35+Y35+AF35+AM35+AT35+BA35+BH35+BO35+BV35+CC35+CJ35+CQ35+CX35+DE35&lt;=Consolidação!T38+Consolidação!W38+Consolidação!Z38+Consolidação!AC38+Consolidação!AF38+Consolidação!AI38+Consolidação!AL38+Consolidação!AO38+Consolidação!AR38+Consolidação!AU38+Consolidação!AX38,Consolidação!$AL$4,IF(R35+Y35+AF35+AM35+AT35+BA35+BH35+BO35+BV35+CC35+CJ35+CQ35+CX35+DE35&lt;=Consolidação!T38+Consolidação!W38+Consolidação!Z38+Consolidação!AC38+Consolidação!AF38+Consolidação!AI38+Consolidação!AL38+Consolidação!AO38+Consolidação!AR38+Consolidação!AU38+Consolidação!AX38+Consolidação!#REF!,Consolidação!$AO$4,IF(R35+Y35+AF35+AM35+AT35+BA35+BH35+BO35+BV35+CC35+CJ35+CQ35+CX35+DE35&lt;=Consolidação!T38+Consolidação!W38+Consolidação!Z38+Consolidação!AC38+Consolidação!AF38+Consolidação!AI38+Consolidação!AL38+Consolidação!AO38+Consolidação!AR38+Consolidação!AU38+Consolidação!AX38+Consolidação!#REF!+Consolidação!BC38,Consolidação!$AR$4,IF(R35+Y35+AF35+AM35+AT35+BA35+BH35+BO35+BV35+CC35+CJ35+CQ35+CX35+DE35&lt;=Consolidação!T38+Consolidação!W38+Consolidação!Z38+Consolidação!AC38+Consolidação!AF38+Consolidação!AI38+Consolidação!AL38+Consolidação!AO38+Consolidação!AR38+Consolidação!AU38+Consolidação!AX38+Consolidação!#REF!+Consolidação!BC38+Consolidação!BF38,Consolidação!$AU$4,IF(AND((Consolidação!T38+Consolidação!W38+Consolidação!Z38+Consolidação!AC38+Consolidação!AF38+Consolidação!AI38+Consolidação!AL38+Consolidação!AO38+Consolidação!AR38+Consolidação!AU38+Consolidação!AX38+Consolidação!#REF!+Consolidação!BC38+Consolidação!BF38)&gt;0,R35+Y35+AF35+AM35+AT35+BA35+BH35+BO35+BV35+CC35+CJ35+CQ35+CX35&lt;Consolidação!T38+Consolidação!W38+Consolidação!Z38+Consolidação!AC38+Consolidação!AF38+Consolidação!AI38+Consolidação!AL38+Consolidação!AO38+Consolidação!AR38+Consolidação!AU38+Consolidação!AX38+Consolidação!#REF!+Consolidação!BC38+Consolidação!BF38,R35+Y35+AF35+AM35+AT35+BA35+BH35+BO35+BV35+CC35+CJ35+CQ35+CX35+DE35&gt;Consolidação!T38+Consolidação!W38+Consolidação!Z38+Consolidação!AC38+Consolidação!AF38+Consolidação!AI38+Consolidação!AL38+Consolidação!AO38+Consolidação!AR38+Consolidação!AU38+Consolidação!AX38+Consolidação!#REF!+Consolidação!BC38+Consolidação!BF38),"CONSUMO PARCIAL","SEM PREVISÃO"))))))))))))))))</f>
        <v/>
      </c>
      <c r="DI35" s="318" t="str">
        <f t="shared" ref="DI35:DI42" si="76">IF(DH35="","",IF(DH35="SEM PREVISÃO","û",IF(DH35="CONSUMO PARCIAL","û",IF(DG35&lt;DH35+90,"û","ü"))))</f>
        <v/>
      </c>
      <c r="DJ35" s="270"/>
      <c r="DK35" s="314"/>
      <c r="DL35" s="315"/>
      <c r="DM35" s="332"/>
      <c r="DN35" s="317" t="str">
        <f>IF(DK35=0,"",IF(X35+AE35+AL35+AS35+AZ35+BG35+BN35+BU35+CB35+CI35+CP35+CW35+DD35+DK35&lt;=Consolidação!Z38,Consolidação!$H$4,IF(X35+AE35+AL35+AS35+AZ35+BG35+BN35+BU35+CB35+CI35+CP35+CW35+DD35+DK35&lt;=Consolidação!Z38+Consolidação!AC38,Consolidação!$K$4,IF(X35+AE35+AL35+AS35+AZ35+BG35+BN35+BU35+CB35+CI35+CP35+CW35+DD35+DK35&lt;=Consolidação!Z38+Consolidação!AC38+Consolidação!AF38,Consolidação!$N$4,IF(X35+AE35+AL35+AS35+AZ35+BG35+BN35+BU35+CB35+CI35+CP35+CW35+DD35+DK35&lt;=Consolidação!Z38+Consolidação!AC38+Consolidação!AF38+Consolidação!AI38,Consolidação!$Q$4,IF(X35+AE35+AL35+AS35+AZ35+BG35+BN35+BU35+CB35+CI35+CP35+CW35+DD35+DK35&lt;=Consolidação!Z38+Consolidação!AC38+Consolidação!AF38+Consolidação!AI38+Consolidação!AL38,Consolidação!$T$4,IF(X35+AE35+AL35+AS35+AZ35+BG35+BN35+BU35+CB35+CI35+CP35+CW35+DD35+DK35&lt;=Consolidação!Z38+Consolidação!AC38+Consolidação!AF38+Consolidação!AI38+Consolidação!AL38+Consolidação!AO38,Consolidação!$W$4,IF(X35+AE35+AL35+AS35+AZ35+BG35+BN35+BU35+CB35+CI35+CP35+CW35+DD35+DK35&lt;=Consolidação!Z38+Consolidação!AC38+Consolidação!AF38+Consolidação!AI38+Consolidação!AL38+Consolidação!AO38+Consolidação!AR38,Consolidação!$Z$4,IF(X35+AE35+AL35+AS35+AZ35+BG35+BN35+BU35+CB35+CI35+CP35+CW35+DD35+DK35&lt;=Consolidação!Z38+Consolidação!AC38+Consolidação!AF38+Consolidação!AI38+Consolidação!AL38+Consolidação!AO38+Consolidação!AR38+Consolidação!AU38,Consolidação!$AC$4,IF(X35+AE35+AL35+AS35+AZ35+BG35+BN35+BU35+CB35+CI35+CP35+CW35+DD35+DK35&lt;=Consolidação!Z38+Consolidação!AC38+Consolidação!AF38+Consolidação!AI38+Consolidação!AL38+Consolidação!AO38+Consolidação!AR38+Consolidação!AU38+Consolidação!AX38,Consolidação!$AF$4,IF(X35+AE35+AL35+AS35+AZ35+BG35+BN35+BU35+CB35+CI35+CP35+CW35+DD35+DK35&lt;=Consolidação!Z38+Consolidação!AC38+Consolidação!AF38+Consolidação!AI38+Consolidação!AL38+Consolidação!AO38+Consolidação!AR38+Consolidação!AU38+Consolidação!AX38+Consolidação!#REF!,Consolidação!$AI$4,IF(X35+AE35+AL35+AS35+AZ35+BG35+BN35+BU35+CB35+CI35+CP35+CW35+DD35+DK35&lt;=Consolidação!Z38+Consolidação!AC38+Consolidação!AF38+Consolidação!AI38+Consolidação!AL38+Consolidação!AO38+Consolidação!AR38+Consolidação!AU38+Consolidação!AX38+Consolidação!#REF!+Consolidação!BC38,Consolidação!$AL$4,IF(X35+AE35+AL35+AS35+AZ35+BG35+BN35+BU35+CB35+CI35+CP35+CW35+DD35+DK35&lt;=Consolidação!Z38+Consolidação!AC38+Consolidação!AF38+Consolidação!AI38+Consolidação!AL38+Consolidação!AO38+Consolidação!AR38+Consolidação!AU38+Consolidação!AX38+Consolidação!#REF!+Consolidação!BC38+Consolidação!BF38,Consolidação!$AO$4,IF(X35+AE35+AL35+AS35+AZ35+BG35+BN35+BU35+CB35+CI35+CP35+CW35+DD35+DK35&lt;=Consolidação!Z38+Consolidação!AC38+Consolidação!AF38+Consolidação!AI38+Consolidação!AL38+Consolidação!AO38+Consolidação!AR38+Consolidação!AU38+Consolidação!AX38+Consolidação!#REF!+Consolidação!BC38+Consolidação!BF38+Consolidação!BI38,Consolidação!$AR$4,IF(X35+AE35+AL35+AS35+AZ35+BG35+BN35+BU35+CB35+CI35+CP35+CW35+DD35+DK35&lt;=Consolidação!Z38+Consolidação!AC38+Consolidação!AF38+Consolidação!AI38+Consolidação!AL38+Consolidação!AO38+Consolidação!AR38+Consolidação!AU38+Consolidação!AX38+Consolidação!#REF!+Consolidação!BC38+Consolidação!BF38+Consolidação!BI38+Consolidação!BL38,Consolidação!$AU$4,IF(AND((Consolidação!Z38+Consolidação!AC38+Consolidação!AF38+Consolidação!AI38+Consolidação!AL38+Consolidação!AO38+Consolidação!AR38+Consolidação!AU38+Consolidação!AX38+Consolidação!#REF!+Consolidação!BC38+Consolidação!BF38+Consolidação!BI38+Consolidação!BL38)&gt;0,X35+AE35+AL35+AS35+AZ35+BG35+BN35+BU35+CB35+CI35+CP35+CW35+DD35&lt;Consolidação!Z38+Consolidação!AC38+Consolidação!AF38+Consolidação!AI38+Consolidação!AL38+Consolidação!AO38+Consolidação!AR38+Consolidação!AU38+Consolidação!AX38+Consolidação!#REF!+Consolidação!BC38+Consolidação!BF38+Consolidação!BI38+Consolidação!BL38,X35+AE35+AL35+AS35+AZ35+BG35+BN35+BU35+CB35+CI35+CP35+CW35+DD35+DK35&gt;Consolidação!Z38+Consolidação!AC38+Consolidação!AF38+Consolidação!AI38+Consolidação!AL38+Consolidação!AO38+Consolidação!AR38+Consolidação!AU38+Consolidação!AX38+Consolidação!#REF!+Consolidação!BC38+Consolidação!BF38+Consolidação!BI38+Consolidação!BL38),"CONSUMO PARCIAL","SEM PREVISÃO"))))))))))))))))</f>
        <v/>
      </c>
      <c r="DO35" s="318" t="str">
        <f t="shared" ref="DO35:DO42" si="77">IF(DN35="","",IF(DN35="SEM PREVISÃO","û",IF(DN35="CONSUMO PARCIAL","û",IF(DM35&lt;DN35+90,"û","ü"))))</f>
        <v/>
      </c>
      <c r="DP35" s="270"/>
      <c r="DQ35" s="314"/>
      <c r="DR35" s="315"/>
      <c r="DS35" s="332"/>
      <c r="DT35" s="317" t="str">
        <f>IF(DQ35=0,"",IF(AD35+AK35+AR35+AY35+BF35+BM35+BT35+CA35+CH35+CO35+CV35+DC35+DJ35+DQ35&lt;=Consolidação!AF38,Consolidação!$H$4,IF(AD35+AK35+AR35+AY35+BF35+BM35+BT35+CA35+CH35+CO35+CV35+DC35+DJ35+DQ35&lt;=Consolidação!AF38+Consolidação!AI38,Consolidação!$K$4,IF(AD35+AK35+AR35+AY35+BF35+BM35+BT35+CA35+CH35+CO35+CV35+DC35+DJ35+DQ35&lt;=Consolidação!AF38+Consolidação!AI38+Consolidação!AL38,Consolidação!$N$4,IF(AD35+AK35+AR35+AY35+BF35+BM35+BT35+CA35+CH35+CO35+CV35+DC35+DJ35+DQ35&lt;=Consolidação!AF38+Consolidação!AI38+Consolidação!AL38+Consolidação!AO38,Consolidação!$Q$4,IF(AD35+AK35+AR35+AY35+BF35+BM35+BT35+CA35+CH35+CO35+CV35+DC35+DJ35+DQ35&lt;=Consolidação!AF38+Consolidação!AI38+Consolidação!AL38+Consolidação!AO38+Consolidação!AR38,Consolidação!$T$4,IF(AD35+AK35+AR35+AY35+BF35+BM35+BT35+CA35+CH35+CO35+CV35+DC35+DJ35+DQ35&lt;=Consolidação!AF38+Consolidação!AI38+Consolidação!AL38+Consolidação!AO38+Consolidação!AR38+Consolidação!AU38,Consolidação!$W$4,IF(AD35+AK35+AR35+AY35+BF35+BM35+BT35+CA35+CH35+CO35+CV35+DC35+DJ35+DQ35&lt;=Consolidação!AF38+Consolidação!AI38+Consolidação!AL38+Consolidação!AO38+Consolidação!AR38+Consolidação!AU38+Consolidação!AX38,Consolidação!$Z$4,IF(AD35+AK35+AR35+AY35+BF35+BM35+BT35+CA35+CH35+CO35+CV35+DC35+DJ35+DQ35&lt;=Consolidação!AF38+Consolidação!AI38+Consolidação!AL38+Consolidação!AO38+Consolidação!AR38+Consolidação!AU38+Consolidação!AX38+Consolidação!#REF!,Consolidação!$AC$4,IF(AD35+AK35+AR35+AY35+BF35+BM35+BT35+CA35+CH35+CO35+CV35+DC35+DJ35+DQ35&lt;=Consolidação!AF38+Consolidação!AI38+Consolidação!AL38+Consolidação!AO38+Consolidação!AR38+Consolidação!AU38+Consolidação!AX38+Consolidação!#REF!+Consolidação!BC38,Consolidação!$AF$4,IF(AD35+AK35+AR35+AY35+BF35+BM35+BT35+CA35+CH35+CO35+CV35+DC35+DJ35+DQ35&lt;=Consolidação!AF38+Consolidação!AI38+Consolidação!AL38+Consolidação!AO38+Consolidação!AR38+Consolidação!AU38+Consolidação!AX38+Consolidação!#REF!+Consolidação!BC38+Consolidação!BF38,Consolidação!$AI$4,IF(AD35+AK35+AR35+AY35+BF35+BM35+BT35+CA35+CH35+CO35+CV35+DC35+DJ35+DQ35&lt;=Consolidação!AF38+Consolidação!AI38+Consolidação!AL38+Consolidação!AO38+Consolidação!AR38+Consolidação!AU38+Consolidação!AX38+Consolidação!#REF!+Consolidação!BC38+Consolidação!BF38+Consolidação!BI38,Consolidação!$AL$4,IF(AD35+AK35+AR35+AY35+BF35+BM35+BT35+CA35+CH35+CO35+CV35+DC35+DJ35+DQ35&lt;=Consolidação!AF38+Consolidação!AI38+Consolidação!AL38+Consolidação!AO38+Consolidação!AR38+Consolidação!AU38+Consolidação!AX38+Consolidação!#REF!+Consolidação!BC38+Consolidação!BF38+Consolidação!BI38+Consolidação!BL38,Consolidação!$AO$4,IF(AD35+AK35+AR35+AY35+BF35+BM35+BT35+CA35+CH35+CO35+CV35+DC35+DJ35+DQ35&lt;=Consolidação!AF38+Consolidação!AI38+Consolidação!AL38+Consolidação!AO38+Consolidação!AR38+Consolidação!AU38+Consolidação!AX38+Consolidação!#REF!+Consolidação!BC38+Consolidação!BF38+Consolidação!BI38+Consolidação!BL38+Consolidação!BO38,Consolidação!$AR$4,IF(AD35+AK35+AR35+AY35+BF35+BM35+BT35+CA35+CH35+CO35+CV35+DC35+DJ35+DQ35&lt;=Consolidação!AF38+Consolidação!AI38+Consolidação!AL38+Consolidação!AO38+Consolidação!AR38+Consolidação!AU38+Consolidação!AX38+Consolidação!#REF!+Consolidação!BC38+Consolidação!BF38+Consolidação!BI38+Consolidação!BL38+Consolidação!BO38+Consolidação!BR38,Consolidação!$AU$4,IF(AND((Consolidação!AF38+Consolidação!AI38+Consolidação!AL38+Consolidação!AO38+Consolidação!AR38+Consolidação!AU38+Consolidação!AX38+Consolidação!#REF!+Consolidação!BC38+Consolidação!BF38+Consolidação!BI38+Consolidação!BL38+Consolidação!BO38+Consolidação!BR38)&gt;0,AD35+AK35+AR35+AY35+BF35+BM35+BT35+CA35+CH35+CO35+CV35+DC35+DJ35&lt;Consolidação!AF38+Consolidação!AI38+Consolidação!AL38+Consolidação!AO38+Consolidação!AR38+Consolidação!AU38+Consolidação!AX38+Consolidação!#REF!+Consolidação!BC38+Consolidação!BF38+Consolidação!BI38+Consolidação!BL38+Consolidação!BO38+Consolidação!BR38,AD35+AK35+AR35+AY35+BF35+BM35+BT35+CA35+CH35+CO35+CV35+DC35+DJ35+DQ35&gt;Consolidação!AF38+Consolidação!AI38+Consolidação!AL38+Consolidação!AO38+Consolidação!AR38+Consolidação!AU38+Consolidação!AX38+Consolidação!#REF!+Consolidação!BC38+Consolidação!BF38+Consolidação!BI38+Consolidação!BL38+Consolidação!BO38+Consolidação!BR38),"CONSUMO PARCIAL","SEM PREVISÃO"))))))))))))))))</f>
        <v/>
      </c>
      <c r="DU35" s="318" t="str">
        <f t="shared" ref="DU35:DU42" si="78">IF(DT35="","",IF(DT35="SEM PREVISÃO","û",IF(DT35="CONSUMO PARCIAL","û",IF(DS35&lt;DT35+90,"û","ü"))))</f>
        <v/>
      </c>
      <c r="DV35" s="270"/>
      <c r="DW35" s="314"/>
      <c r="DX35" s="315"/>
      <c r="DY35" s="332"/>
      <c r="DZ35" s="317" t="str">
        <f>IF(DW35=0,"",IF(AJ35+AQ35+AX35+BE35+BL35+BS35+BZ35+CG35+CN35+CU35+DB35+DI35+DP35+DW35&lt;=Consolidação!AL38,Consolidação!$H$4,IF(AJ35+AQ35+AX35+BE35+BL35+BS35+BZ35+CG35+CN35+CU35+DB35+DI35+DP35+DW35&lt;=Consolidação!AL38+Consolidação!AO38,Consolidação!$K$4,IF(AJ35+AQ35+AX35+BE35+BL35+BS35+BZ35+CG35+CN35+CU35+DB35+DI35+DP35+DW35&lt;=Consolidação!AL38+Consolidação!AO38+Consolidação!AR38,Consolidação!$N$4,IF(AJ35+AQ35+AX35+BE35+BL35+BS35+BZ35+CG35+CN35+CU35+DB35+DI35+DP35+DW35&lt;=Consolidação!AL38+Consolidação!AO38+Consolidação!AR38+Consolidação!AU38,Consolidação!$Q$4,IF(AJ35+AQ35+AX35+BE35+BL35+BS35+BZ35+CG35+CN35+CU35+DB35+DI35+DP35+DW35&lt;=Consolidação!AL38+Consolidação!AO38+Consolidação!AR38+Consolidação!AU38+Consolidação!AX38,Consolidação!$T$4,IF(AJ35+AQ35+AX35+BE35+BL35+BS35+BZ35+CG35+CN35+CU35+DB35+DI35+DP35+DW35&lt;=Consolidação!AL38+Consolidação!AO38+Consolidação!AR38+Consolidação!AU38+Consolidação!AX38+Consolidação!#REF!,Consolidação!$W$4,IF(AJ35+AQ35+AX35+BE35+BL35+BS35+BZ35+CG35+CN35+CU35+DB35+DI35+DP35+DW35&lt;=Consolidação!AL38+Consolidação!AO38+Consolidação!AR38+Consolidação!AU38+Consolidação!AX38+Consolidação!#REF!+Consolidação!BC38,Consolidação!$Z$4,IF(AJ35+AQ35+AX35+BE35+BL35+BS35+BZ35+CG35+CN35+CU35+DB35+DI35+DP35+DW35&lt;=Consolidação!AL38+Consolidação!AO38+Consolidação!AR38+Consolidação!AU38+Consolidação!AX38+Consolidação!#REF!+Consolidação!BC38+Consolidação!BF38,Consolidação!$AC$4,IF(AJ35+AQ35+AX35+BE35+BL35+BS35+BZ35+CG35+CN35+CU35+DB35+DI35+DP35+DW35&lt;=Consolidação!AL38+Consolidação!AO38+Consolidação!AR38+Consolidação!AU38+Consolidação!AX38+Consolidação!#REF!+Consolidação!BC38+Consolidação!BF38+Consolidação!BI38,Consolidação!$AF$4,IF(AJ35+AQ35+AX35+BE35+BL35+BS35+BZ35+CG35+CN35+CU35+DB35+DI35+DP35+DW35&lt;=Consolidação!AL38+Consolidação!AO38+Consolidação!AR38+Consolidação!AU38+Consolidação!AX38+Consolidação!#REF!+Consolidação!BC38+Consolidação!BF38+Consolidação!BI38+Consolidação!BL38,Consolidação!$AI$4,IF(AJ35+AQ35+AX35+BE35+BL35+BS35+BZ35+CG35+CN35+CU35+DB35+DI35+DP35+DW35&lt;=Consolidação!AL38+Consolidação!AO38+Consolidação!AR38+Consolidação!AU38+Consolidação!AX38+Consolidação!#REF!+Consolidação!BC38+Consolidação!BF38+Consolidação!BI38+Consolidação!BL38+Consolidação!BO38,Consolidação!$AL$4,IF(AJ35+AQ35+AX35+BE35+BL35+BS35+BZ35+CG35+CN35+CU35+DB35+DI35+DP35+DW35&lt;=Consolidação!AL38+Consolidação!AO38+Consolidação!AR38+Consolidação!AU38+Consolidação!AX38+Consolidação!#REF!+Consolidação!BC38+Consolidação!BF38+Consolidação!BI38+Consolidação!BL38+Consolidação!BO38+Consolidação!BR38,Consolidação!$AO$4,IF(AJ35+AQ35+AX35+BE35+BL35+BS35+BZ35+CG35+CN35+CU35+DB35+DI35+DP35+DW35&lt;=Consolidação!AL38+Consolidação!AO38+Consolidação!AR38+Consolidação!AU38+Consolidação!AX38+Consolidação!#REF!+Consolidação!BC38+Consolidação!BF38+Consolidação!BI38+Consolidação!BL38+Consolidação!BO38+Consolidação!BR38+Consolidação!BU38,Consolidação!$AR$4,IF(AJ35+AQ35+AX35+BE35+BL35+BS35+BZ35+CG35+CN35+CU35+DB35+DI35+DP35+DW35&lt;=Consolidação!AL38+Consolidação!AO38+Consolidação!AR38+Consolidação!AU38+Consolidação!AX38+Consolidação!#REF!+Consolidação!BC38+Consolidação!BF38+Consolidação!BI38+Consolidação!BL38+Consolidação!BO38+Consolidação!BR38+Consolidação!BU38+Consolidação!BX38,Consolidação!$AU$4,IF(AND((Consolidação!AL38+Consolidação!AO38+Consolidação!AR38+Consolidação!AU38+Consolidação!AX38+Consolidação!#REF!+Consolidação!BC38+Consolidação!BF38+Consolidação!BI38+Consolidação!BL38+Consolidação!BO38+Consolidação!BR38+Consolidação!BU38+Consolidação!BX38)&gt;0,AJ35+AQ35+AX35+BE35+BL35+BS35+BZ35+CG35+CN35+CU35+DB35+DI35+DP35&lt;Consolidação!AL38+Consolidação!AO38+Consolidação!AR38+Consolidação!AU38+Consolidação!AX38+Consolidação!#REF!+Consolidação!BC38+Consolidação!BF38+Consolidação!BI38+Consolidação!BL38+Consolidação!BO38+Consolidação!BR38+Consolidação!BU38+Consolidação!BX38,AJ35+AQ35+AX35+BE35+BL35+BS35+BZ35+CG35+CN35+CU35+DB35+DI35+DP35+DW35&gt;Consolidação!AL38+Consolidação!AO38+Consolidação!AR38+Consolidação!AU38+Consolidação!AX38+Consolidação!#REF!+Consolidação!BC38+Consolidação!BF38+Consolidação!BI38+Consolidação!BL38+Consolidação!BO38+Consolidação!BR38+Consolidação!BU38+Consolidação!BX38),"CONSUMO PARCIAL","SEM PREVISÃO"))))))))))))))))</f>
        <v/>
      </c>
      <c r="EA35" s="318" t="str">
        <f t="shared" ref="EA35:EA42" si="79">IF(DZ35="","",IF(DZ35="SEM PREVISÃO","û",IF(DZ35="CONSUMO PARCIAL","û",IF(DY35&lt;DZ35+90,"û","ü"))))</f>
        <v/>
      </c>
      <c r="EB35" s="270"/>
      <c r="EC35" s="314"/>
      <c r="ED35" s="315"/>
      <c r="EE35" s="332"/>
      <c r="EF35" s="317" t="str">
        <f>IF(EC35=0,"",IF(AP35+AW35+BD35+BK35+BR35+BY35+CF35+CM35+CT35+DA35+DH35+DO35+DV35+EC35&lt;=Consolidação!AR38,Consolidação!$H$4,IF(AP35+AW35+BD35+BK35+BR35+BY35+CF35+CM35+CT35+DA35+DH35+DO35+DV35+EC35&lt;=Consolidação!AR38+Consolidação!AU38,Consolidação!$K$4,IF(AP35+AW35+BD35+BK35+BR35+BY35+CF35+CM35+CT35+DA35+DH35+DO35+DV35+EC35&lt;=Consolidação!AR38+Consolidação!AU38+Consolidação!AX38,Consolidação!$N$4,IF(AP35+AW35+BD35+BK35+BR35+BY35+CF35+CM35+CT35+DA35+DH35+DO35+DV35+EC35&lt;=Consolidação!AR38+Consolidação!AU38+Consolidação!AX38+Consolidação!#REF!,Consolidação!$Q$4,IF(AP35+AW35+BD35+BK35+BR35+BY35+CF35+CM35+CT35+DA35+DH35+DO35+DV35+EC35&lt;=Consolidação!AR38+Consolidação!AU38+Consolidação!AX38+Consolidação!#REF!+Consolidação!BC38,Consolidação!$T$4,IF(AP35+AW35+BD35+BK35+BR35+BY35+CF35+CM35+CT35+DA35+DH35+DO35+DV35+EC35&lt;=Consolidação!AR38+Consolidação!AU38+Consolidação!AX38+Consolidação!#REF!+Consolidação!BC38+Consolidação!BF38,Consolidação!$W$4,IF(AP35+AW35+BD35+BK35+BR35+BY35+CF35+CM35+CT35+DA35+DH35+DO35+DV35+EC35&lt;=Consolidação!AR38+Consolidação!AU38+Consolidação!AX38+Consolidação!#REF!+Consolidação!BC38+Consolidação!BF38+Consolidação!BI38,Consolidação!$Z$4,IF(AP35+AW35+BD35+BK35+BR35+BY35+CF35+CM35+CT35+DA35+DH35+DO35+DV35+EC35&lt;=Consolidação!AR38+Consolidação!AU38+Consolidação!AX38+Consolidação!#REF!+Consolidação!BC38+Consolidação!BF38+Consolidação!BI38+Consolidação!BL38,Consolidação!$AC$4,IF(AP35+AW35+BD35+BK35+BR35+BY35+CF35+CM35+CT35+DA35+DH35+DO35+DV35+EC35&lt;=Consolidação!AR38+Consolidação!AU38+Consolidação!AX38+Consolidação!#REF!+Consolidação!BC38+Consolidação!BF38+Consolidação!BI38+Consolidação!BL38+Consolidação!BO38,Consolidação!$AF$4,IF(AP35+AW35+BD35+BK35+BR35+BY35+CF35+CM35+CT35+DA35+DH35+DO35+DV35+EC35&lt;=Consolidação!AR38+Consolidação!AU38+Consolidação!AX38+Consolidação!#REF!+Consolidação!BC38+Consolidação!BF38+Consolidação!BI38+Consolidação!BL38+Consolidação!BO38+Consolidação!BR38,Consolidação!$AI$4,IF(AP35+AW35+BD35+BK35+BR35+BY35+CF35+CM35+CT35+DA35+DH35+DO35+DV35+EC35&lt;=Consolidação!AR38+Consolidação!AU38+Consolidação!AX38+Consolidação!#REF!+Consolidação!BC38+Consolidação!BF38+Consolidação!BI38+Consolidação!BL38+Consolidação!BO38+Consolidação!BR38+Consolidação!BU38,Consolidação!$AL$4,IF(AP35+AW35+BD35+BK35+BR35+BY35+CF35+CM35+CT35+DA35+DH35+DO35+DV35+EC35&lt;=Consolidação!AR38+Consolidação!AU38+Consolidação!AX38+Consolidação!#REF!+Consolidação!BC38+Consolidação!BF38+Consolidação!BI38+Consolidação!BL38+Consolidação!BO38+Consolidação!BR38+Consolidação!BU38+Consolidação!BX38,Consolidação!$AO$4,IF(AP35+AW35+BD35+BK35+BR35+BY35+CF35+CM35+CT35+DA35+DH35+DO35+DV35+EC35&lt;=Consolidação!AR38+Consolidação!AU38+Consolidação!AX38+Consolidação!#REF!+Consolidação!BC38+Consolidação!BF38+Consolidação!BI38+Consolidação!BL38+Consolidação!BO38+Consolidação!BR38+Consolidação!BU38+Consolidação!BX38+Consolidação!CA38,Consolidação!$AR$4,IF(AP35+AW35+BD35+BK35+BR35+BY35+CF35+CM35+CT35+DA35+DH35+DO35+DV35+EC35&lt;=Consolidação!AR38+Consolidação!AU38+Consolidação!AX38+Consolidação!#REF!+Consolidação!BC38+Consolidação!BF38+Consolidação!BI38+Consolidação!BL38+Consolidação!BO38+Consolidação!BR38+Consolidação!BU38+Consolidação!BX38+Consolidação!CA38+Consolidação!CD38,Consolidação!$AU$4,IF(AND((Consolidação!AR38+Consolidação!AU38+Consolidação!AX38+Consolidação!#REF!+Consolidação!BC38+Consolidação!BF38+Consolidação!BI38+Consolidação!BL38+Consolidação!BO38+Consolidação!BR38+Consolidação!BU38+Consolidação!BX38+Consolidação!CA38+Consolidação!CD38)&gt;0,AP35+AW35+BD35+BK35+BR35+BY35+CF35+CM35+CT35+DA35+DH35+DO35+DV35&lt;Consolidação!AR38+Consolidação!AU38+Consolidação!AX38+Consolidação!#REF!+Consolidação!BC38+Consolidação!BF38+Consolidação!BI38+Consolidação!BL38+Consolidação!BO38+Consolidação!BR38+Consolidação!BU38+Consolidação!BX38+Consolidação!CA38+Consolidação!CD38,AP35+AW35+BD35+BK35+BR35+BY35+CF35+CM35+CT35+DA35+DH35+DO35+DV35+EC35&gt;Consolidação!AR38+Consolidação!AU38+Consolidação!AX38+Consolidação!#REF!+Consolidação!BC38+Consolidação!BF38+Consolidação!BI38+Consolidação!BL38+Consolidação!BO38+Consolidação!BR38+Consolidação!BU38+Consolidação!BX38+Consolidação!CA38+Consolidação!CD38),"CONSUMO PARCIAL","SEM PREVISÃO"))))))))))))))))</f>
        <v/>
      </c>
      <c r="EG35" s="318" t="str">
        <f t="shared" ref="EG35:EG42" si="80">IF(EF35="","",IF(EF35="SEM PREVISÃO","û",IF(EF35="CONSUMO PARCIAL","û",IF(EE35&lt;EF35+90,"û","ü"))))</f>
        <v/>
      </c>
      <c r="EH35" s="270"/>
      <c r="EI35" s="314"/>
      <c r="EJ35" s="315"/>
      <c r="EK35" s="332"/>
      <c r="EL35" s="317" t="str">
        <f>IF(EI35=0,"",IF(AV35+BC35+BJ35+BQ35+BX35+CE35+CL35+CS35+CZ35+DG35+DN35+DU35+EB35+EI35&lt;=Consolidação!AX38,Consolidação!$H$4,IF(AV35+BC35+BJ35+BQ35+BX35+CE35+CL35+CS35+CZ35+DG35+DN35+DU35+EB35+EI35&lt;=Consolidação!AX38+Consolidação!#REF!,Consolidação!$K$4,IF(AV35+BC35+BJ35+BQ35+BX35+CE35+CL35+CS35+CZ35+DG35+DN35+DU35+EB35+EI35&lt;=Consolidação!AX38+Consolidação!#REF!+Consolidação!BC38,Consolidação!$N$4,IF(AV35+BC35+BJ35+BQ35+BX35+CE35+CL35+CS35+CZ35+DG35+DN35+DU35+EB35+EI35&lt;=Consolidação!AX38+Consolidação!#REF!+Consolidação!BC38+Consolidação!BF38,Consolidação!$Q$4,IF(AV35+BC35+BJ35+BQ35+BX35+CE35+CL35+CS35+CZ35+DG35+DN35+DU35+EB35+EI35&lt;=Consolidação!AX38+Consolidação!#REF!+Consolidação!BC38+Consolidação!BF38+Consolidação!BI38,Consolidação!$T$4,IF(AV35+BC35+BJ35+BQ35+BX35+CE35+CL35+CS35+CZ35+DG35+DN35+DU35+EB35+EI35&lt;=Consolidação!AX38+Consolidação!#REF!+Consolidação!BC38+Consolidação!BF38+Consolidação!BI38+Consolidação!BL38,Consolidação!$W$4,IF(AV35+BC35+BJ35+BQ35+BX35+CE35+CL35+CS35+CZ35+DG35+DN35+DU35+EB35+EI35&lt;=Consolidação!AX38+Consolidação!#REF!+Consolidação!BC38+Consolidação!BF38+Consolidação!BI38+Consolidação!BL38+Consolidação!BO38,Consolidação!$Z$4,IF(AV35+BC35+BJ35+BQ35+BX35+CE35+CL35+CS35+CZ35+DG35+DN35+DU35+EB35+EI35&lt;=Consolidação!AX38+Consolidação!#REF!+Consolidação!BC38+Consolidação!BF38+Consolidação!BI38+Consolidação!BL38+Consolidação!BO38+Consolidação!BR38,Consolidação!$AC$4,IF(AV35+BC35+BJ35+BQ35+BX35+CE35+CL35+CS35+CZ35+DG35+DN35+DU35+EB35+EI35&lt;=Consolidação!AX38+Consolidação!#REF!+Consolidação!BC38+Consolidação!BF38+Consolidação!BI38+Consolidação!BL38+Consolidação!BO38+Consolidação!BR38+Consolidação!BU38,Consolidação!$AF$4,IF(AV35+BC35+BJ35+BQ35+BX35+CE35+CL35+CS35+CZ35+DG35+DN35+DU35+EB35+EI35&lt;=Consolidação!AX38+Consolidação!#REF!+Consolidação!BC38+Consolidação!BF38+Consolidação!BI38+Consolidação!BL38+Consolidação!BO38+Consolidação!BR38+Consolidação!BU38+Consolidação!BX38,Consolidação!$AI$4,IF(AV35+BC35+BJ35+BQ35+BX35+CE35+CL35+CS35+CZ35+DG35+DN35+DU35+EB35+EI35&lt;=Consolidação!AX38+Consolidação!#REF!+Consolidação!BC38+Consolidação!BF38+Consolidação!BI38+Consolidação!BL38+Consolidação!BO38+Consolidação!BR38+Consolidação!BU38+Consolidação!BX38+Consolidação!CA38,Consolidação!$AL$4,IF(AV35+BC35+BJ35+BQ35+BX35+CE35+CL35+CS35+CZ35+DG35+DN35+DU35+EB35+EI35&lt;=Consolidação!AX38+Consolidação!#REF!+Consolidação!BC38+Consolidação!BF38+Consolidação!BI38+Consolidação!BL38+Consolidação!BO38+Consolidação!BR38+Consolidação!BU38+Consolidação!BX38+Consolidação!CA38+Consolidação!CD38,Consolidação!$AO$4,IF(AV35+BC35+BJ35+BQ35+BX35+CE35+CL35+CS35+CZ35+DG35+DN35+DU35+EB35+EI35&lt;=Consolidação!AX38+Consolidação!#REF!+Consolidação!BC38+Consolidação!BF38+Consolidação!BI38+Consolidação!BL38+Consolidação!BO38+Consolidação!BR38+Consolidação!BU38+Consolidação!BX38+Consolidação!CA38+Consolidação!CD38+Consolidação!CG38,Consolidação!$AR$4,IF(AV35+BC35+BJ35+BQ35+BX35+CE35+CL35+CS35+CZ35+DG35+DN35+DU35+EB35+EI35&lt;=Consolidação!AX38+Consolidação!#REF!+Consolidação!BC38+Consolidação!BF38+Consolidação!BI38+Consolidação!BL38+Consolidação!BO38+Consolidação!BR38+Consolidação!BU38+Consolidação!BX38+Consolidação!CA38+Consolidação!CD38+Consolidação!CG38+Consolidação!CJ38,Consolidação!$AU$4,IF(AND((Consolidação!AX38+Consolidação!#REF!+Consolidação!BC38+Consolidação!BF38+Consolidação!BI38+Consolidação!BL38+Consolidação!BO38+Consolidação!BR38+Consolidação!BU38+Consolidação!BX38+Consolidação!CA38+Consolidação!CD38+Consolidação!CG38+Consolidação!CJ38)&gt;0,AV35+BC35+BJ35+BQ35+BX35+CE35+CL35+CS35+CZ35+DG35+DN35+DU35+EB35&lt;Consolidação!AX38+Consolidação!#REF!+Consolidação!BC38+Consolidação!BF38+Consolidação!BI38+Consolidação!BL38+Consolidação!BO38+Consolidação!BR38+Consolidação!BU38+Consolidação!BX38+Consolidação!CA38+Consolidação!CD38+Consolidação!CG38+Consolidação!CJ38,AV35+BC35+BJ35+BQ35+BX35+CE35+CL35+CS35+CZ35+DG35+DN35+DU35+EB35+EI35&gt;Consolidação!AX38+Consolidação!#REF!+Consolidação!BC38+Consolidação!BF38+Consolidação!BI38+Consolidação!BL38+Consolidação!BO38+Consolidação!BR38+Consolidação!BU38+Consolidação!BX38+Consolidação!CA38+Consolidação!CD38+Consolidação!CG38+Consolidação!CJ38),"CONSUMO PARCIAL","SEM PREVISÃO"))))))))))))))))</f>
        <v/>
      </c>
      <c r="EM35" s="318" t="str">
        <f t="shared" ref="EM35:EM42" si="81">IF(EL35="","",IF(EL35="SEM PREVISÃO","û",IF(EL35="CONSUMO PARCIAL","û",IF(EK35&lt;EL35+90,"û","ü"))))</f>
        <v/>
      </c>
      <c r="EN35" s="270"/>
      <c r="EO35" s="314"/>
      <c r="EP35" s="315"/>
      <c r="EQ35" s="332"/>
      <c r="ER35" s="317" t="str">
        <f>IF(EO35=0,"",IF(BB35+BI35+BP35+BW35+CD35+CK35+CR35+CY35+DF35+DM35+DT35+EA35+EH35+EO35&lt;=Consolidação!BC38,Consolidação!$H$4,IF(BB35+BI35+BP35+BW35+CD35+CK35+CR35+CY35+DF35+DM35+DT35+EA35+EH35+EO35&lt;=Consolidação!BC38+Consolidação!BF38,Consolidação!$K$4,IF(BB35+BI35+BP35+BW35+CD35+CK35+CR35+CY35+DF35+DM35+DT35+EA35+EH35+EO35&lt;=Consolidação!BC38+Consolidação!BF38+Consolidação!BI38,Consolidação!$N$4,IF(BB35+BI35+BP35+BW35+CD35+CK35+CR35+CY35+DF35+DM35+DT35+EA35+EH35+EO35&lt;=Consolidação!BC38+Consolidação!BF38+Consolidação!BI38+Consolidação!BL38,Consolidação!$Q$4,IF(BB35+BI35+BP35+BW35+CD35+CK35+CR35+CY35+DF35+DM35+DT35+EA35+EH35+EO35&lt;=Consolidação!BC38+Consolidação!BF38+Consolidação!BI38+Consolidação!BL38+Consolidação!BO38,Consolidação!$T$4,IF(BB35+BI35+BP35+BW35+CD35+CK35+CR35+CY35+DF35+DM35+DT35+EA35+EH35+EO35&lt;=Consolidação!BC38+Consolidação!BF38+Consolidação!BI38+Consolidação!BL38+Consolidação!BO38+Consolidação!BR38,Consolidação!$W$4,IF(BB35+BI35+BP35+BW35+CD35+CK35+CR35+CY35+DF35+DM35+DT35+EA35+EH35+EO35&lt;=Consolidação!BC38+Consolidação!BF38+Consolidação!BI38+Consolidação!BL38+Consolidação!BO38+Consolidação!BR38+Consolidação!BU38,Consolidação!$Z$4,IF(BB35+BI35+BP35+BW35+CD35+CK35+CR35+CY35+DF35+DM35+DT35+EA35+EH35+EO35&lt;=Consolidação!BC38+Consolidação!BF38+Consolidação!BI38+Consolidação!BL38+Consolidação!BO38+Consolidação!BR38+Consolidação!BU38+Consolidação!BX38,Consolidação!$AC$4,IF(BB35+BI35+BP35+BW35+CD35+CK35+CR35+CY35+DF35+DM35+DT35+EA35+EH35+EO35&lt;=Consolidação!BC38+Consolidação!BF38+Consolidação!BI38+Consolidação!BL38+Consolidação!BO38+Consolidação!BR38+Consolidação!BU38+Consolidação!BX38+Consolidação!CA38,Consolidação!$AF$4,IF(BB35+BI35+BP35+BW35+CD35+CK35+CR35+CY35+DF35+DM35+DT35+EA35+EH35+EO35&lt;=Consolidação!BC38+Consolidação!BF38+Consolidação!BI38+Consolidação!BL38+Consolidação!BO38+Consolidação!BR38+Consolidação!BU38+Consolidação!BX38+Consolidação!CA38+Consolidação!CD38,Consolidação!$AI$4,IF(BB35+BI35+BP35+BW35+CD35+CK35+CR35+CY35+DF35+DM35+DT35+EA35+EH35+EO35&lt;=Consolidação!BC38+Consolidação!BF38+Consolidação!BI38+Consolidação!BL38+Consolidação!BO38+Consolidação!BR38+Consolidação!BU38+Consolidação!BX38+Consolidação!CA38+Consolidação!CD38+Consolidação!CG38,Consolidação!$AL$4,IF(BB35+BI35+BP35+BW35+CD35+CK35+CR35+CY35+DF35+DM35+DT35+EA35+EH35+EO35&lt;=Consolidação!BC38+Consolidação!BF38+Consolidação!BI38+Consolidação!BL38+Consolidação!BO38+Consolidação!BR38+Consolidação!BU38+Consolidação!BX38+Consolidação!CA38+Consolidação!CD38+Consolidação!CG38+Consolidação!CJ38,Consolidação!$AO$4,IF(BB35+BI35+BP35+BW35+CD35+CK35+CR35+CY35+DF35+DM35+DT35+EA35+EH35+EO35&lt;=Consolidação!BC38+Consolidação!BF38+Consolidação!BI38+Consolidação!BL38+Consolidação!BO38+Consolidação!BR38+Consolidação!BU38+Consolidação!BX38+Consolidação!CA38+Consolidação!CD38+Consolidação!CG38+Consolidação!CJ38+Consolidação!CM38,Consolidação!$AR$4,IF(BB35+BI35+BP35+BW35+CD35+CK35+CR35+CY35+DF35+DM35+DT35+EA35+EH35+EO35&lt;=Consolidação!BC38+Consolidação!BF38+Consolidação!BI38+Consolidação!BL38+Consolidação!BO38+Consolidação!BR38+Consolidação!BU38+Consolidação!BX38+Consolidação!CA38+Consolidação!CD38+Consolidação!CG38+Consolidação!CJ38+Consolidação!CM38+Consolidação!CP38,Consolidação!$AU$4,IF(AND((Consolidação!BC38+Consolidação!BF38+Consolidação!BI38+Consolidação!BL38+Consolidação!BO38+Consolidação!BR38+Consolidação!BU38+Consolidação!BX38+Consolidação!CA38+Consolidação!CD38+Consolidação!CG38+Consolidação!CJ38+Consolidação!CM38+Consolidação!CP38)&gt;0,BB35+BI35+BP35+BW35+CD35+CK35+CR35+CY35+DF35+DM35+DT35+EA35+EH35&lt;Consolidação!BC38+Consolidação!BF38+Consolidação!BI38+Consolidação!BL38+Consolidação!BO38+Consolidação!BR38+Consolidação!BU38+Consolidação!BX38+Consolidação!CA38+Consolidação!CD38+Consolidação!CG38+Consolidação!CJ38+Consolidação!CM38+Consolidação!CP38,BB35+BI35+BP35+BW35+CD35+CK35+CR35+CY35+DF35+DM35+DT35+EA35+EH35+EO35&gt;Consolidação!BC38+Consolidação!BF38+Consolidação!BI38+Consolidação!BL38+Consolidação!BO38+Consolidação!BR38+Consolidação!BU38+Consolidação!BX38+Consolidação!CA38+Consolidação!CD38+Consolidação!CG38+Consolidação!CJ38+Consolidação!CM38+Consolidação!CP38),"CONSUMO PARCIAL","SEM PREVISÃO"))))))))))))))))</f>
        <v/>
      </c>
      <c r="ES35" s="318" t="str">
        <f t="shared" ref="ES35:ES42" si="82">IF(ER35="","",IF(ER35="SEM PREVISÃO","û",IF(ER35="CONSUMO PARCIAL","û",IF(EQ35&lt;ER35+90,"û","ü"))))</f>
        <v/>
      </c>
      <c r="ET35" s="270"/>
      <c r="EU35" s="314"/>
      <c r="EV35" s="315"/>
      <c r="EW35" s="332"/>
      <c r="EX35" s="317" t="str">
        <f>IF(EU35=0,"",IF(BH35+BO35+BV35+CC35+CJ35+CQ35+CX35+DE35+DL35+DS35+DZ35+EG35+EN35+EU35&lt;=Consolidação!BI38,Consolidação!$H$4,IF(BH35+BO35+BV35+CC35+CJ35+CQ35+CX35+DE35+DL35+DS35+DZ35+EG35+EN35+EU35&lt;=Consolidação!BI38+Consolidação!BL38,Consolidação!$K$4,IF(BH35+BO35+BV35+CC35+CJ35+CQ35+CX35+DE35+DL35+DS35+DZ35+EG35+EN35+EU35&lt;=Consolidação!BI38+Consolidação!BL38+Consolidação!BO38,Consolidação!$N$4,IF(BH35+BO35+BV35+CC35+CJ35+CQ35+CX35+DE35+DL35+DS35+DZ35+EG35+EN35+EU35&lt;=Consolidação!BI38+Consolidação!BL38+Consolidação!BO38+Consolidação!BR38,Consolidação!$Q$4,IF(BH35+BO35+BV35+CC35+CJ35+CQ35+CX35+DE35+DL35+DS35+DZ35+EG35+EN35+EU35&lt;=Consolidação!BI38+Consolidação!BL38+Consolidação!BO38+Consolidação!BR38+Consolidação!BU38,Consolidação!$T$4,IF(BH35+BO35+BV35+CC35+CJ35+CQ35+CX35+DE35+DL35+DS35+DZ35+EG35+EN35+EU35&lt;=Consolidação!BI38+Consolidação!BL38+Consolidação!BO38+Consolidação!BR38+Consolidação!BU38+Consolidação!BX38,Consolidação!$W$4,IF(BH35+BO35+BV35+CC35+CJ35+CQ35+CX35+DE35+DL35+DS35+DZ35+EG35+EN35+EU35&lt;=Consolidação!BI38+Consolidação!BL38+Consolidação!BO38+Consolidação!BR38+Consolidação!BU38+Consolidação!BX38+Consolidação!CA38,Consolidação!$Z$4,IF(BH35+BO35+BV35+CC35+CJ35+CQ35+CX35+DE35+DL35+DS35+DZ35+EG35+EN35+EU35&lt;=Consolidação!BI38+Consolidação!BL38+Consolidação!BO38+Consolidação!BR38+Consolidação!BU38+Consolidação!BX38+Consolidação!CA38+Consolidação!CD38,Consolidação!$AC$4,IF(BH35+BO35+BV35+CC35+CJ35+CQ35+CX35+DE35+DL35+DS35+DZ35+EG35+EN35+EU35&lt;=Consolidação!BI38+Consolidação!BL38+Consolidação!BO38+Consolidação!BR38+Consolidação!BU38+Consolidação!BX38+Consolidação!CA38+Consolidação!CD38+Consolidação!CG38,Consolidação!$AF$4,IF(BH35+BO35+BV35+CC35+CJ35+CQ35+CX35+DE35+DL35+DS35+DZ35+EG35+EN35+EU35&lt;=Consolidação!BI38+Consolidação!BL38+Consolidação!BO38+Consolidação!BR38+Consolidação!BU38+Consolidação!BX38+Consolidação!CA38+Consolidação!CD38+Consolidação!CG38+Consolidação!CJ38,Consolidação!$AI$4,IF(BH35+BO35+BV35+CC35+CJ35+CQ35+CX35+DE35+DL35+DS35+DZ35+EG35+EN35+EU35&lt;=Consolidação!BI38+Consolidação!BL38+Consolidação!BO38+Consolidação!BR38+Consolidação!BU38+Consolidação!BX38+Consolidação!CA38+Consolidação!CD38+Consolidação!CG38+Consolidação!CJ38+Consolidação!CM38,Consolidação!$AL$4,IF(BH35+BO35+BV35+CC35+CJ35+CQ35+CX35+DE35+DL35+DS35+DZ35+EG35+EN35+EU35&lt;=Consolidação!BI38+Consolidação!BL38+Consolidação!BO38+Consolidação!BR38+Consolidação!BU38+Consolidação!BX38+Consolidação!CA38+Consolidação!CD38+Consolidação!CG38+Consolidação!CJ38+Consolidação!CM38+Consolidação!CP38,Consolidação!$AO$4,IF(BH35+BO35+BV35+CC35+CJ35+CQ35+CX35+DE35+DL35+DS35+DZ35+EG35+EN35+EU35&lt;=Consolidação!BI38+Consolidação!BL38+Consolidação!BO38+Consolidação!BR38+Consolidação!BU38+Consolidação!BX38+Consolidação!CA38+Consolidação!CD38+Consolidação!CG38+Consolidação!CJ38+Consolidação!CM38+Consolidação!CP38+Consolidação!CS38,Consolidação!$AR$4,IF(BH35+BO35+BV35+CC35+CJ35+CQ35+CX35+DE35+DL35+DS35+DZ35+EG35+EN35+EU35&lt;=Consolidação!BI38+Consolidação!BL38+Consolidação!BO38+Consolidação!BR38+Consolidação!BU38+Consolidação!BX38+Consolidação!CA38+Consolidação!CD38+Consolidação!CG38+Consolidação!CJ38+Consolidação!CM38+Consolidação!CP38+Consolidação!CS38+Consolidação!CV38,Consolidação!$AU$4,IF(AND((Consolidação!BI38+Consolidação!BL38+Consolidação!BO38+Consolidação!BR38+Consolidação!BU38+Consolidação!BX38+Consolidação!CA38+Consolidação!CD38+Consolidação!CG38+Consolidação!CJ38+Consolidação!CM38+Consolidação!CP38+Consolidação!CS38+Consolidação!CV38)&gt;0,BH35+BO35+BV35+CC35+CJ35+CQ35+CX35+DE35+DL35+DS35+DZ35+EG35+EN35&lt;Consolidação!BI38+Consolidação!BL38+Consolidação!BO38+Consolidação!BR38+Consolidação!BU38+Consolidação!BX38+Consolidação!CA38+Consolidação!CD38+Consolidação!CG38+Consolidação!CJ38+Consolidação!CM38+Consolidação!CP38+Consolidação!CS38+Consolidação!CV38,BH35+BO35+BV35+CC35+CJ35+CQ35+CX35+DE35+DL35+DS35+DZ35+EG35+EN35+EU35&gt;Consolidação!BI38+Consolidação!BL38+Consolidação!BO38+Consolidação!BR38+Consolidação!BU38+Consolidação!BX38+Consolidação!CA38+Consolidação!CD38+Consolidação!CG38+Consolidação!CJ38+Consolidação!CM38+Consolidação!CP38+Consolidação!CS38+Consolidação!CV38),"CONSUMO PARCIAL","SEM PREVISÃO"))))))))))))))))</f>
        <v/>
      </c>
      <c r="EY35" s="318" t="str">
        <f t="shared" ref="EY35:EY42" si="83">IF(EX35="","",IF(EX35="SEM PREVISÃO","û",IF(EX35="CONSUMO PARCIAL","û",IF(EW35&lt;EX35+90,"û","ü"))))</f>
        <v/>
      </c>
      <c r="EZ35" s="270"/>
      <c r="FA35" s="314"/>
      <c r="FB35" s="315"/>
      <c r="FC35" s="332"/>
      <c r="FD35" s="317" t="str">
        <f>IF(FA35=0,"",IF(BN35+BU35+CB35+CI35+CP35+CW35+DD35+DK35+DR35+DY35+EF35+EM35+ET35+FA35&lt;=Consolidação!BO38,Consolidação!$H$4,IF(BN35+BU35+CB35+CI35+CP35+CW35+DD35+DK35+DR35+DY35+EF35+EM35+ET35+FA35&lt;=Consolidação!BO38+Consolidação!BR38,Consolidação!$K$4,IF(BN35+BU35+CB35+CI35+CP35+CW35+DD35+DK35+DR35+DY35+EF35+EM35+ET35+FA35&lt;=Consolidação!BO38+Consolidação!BR38+Consolidação!BU38,Consolidação!$N$4,IF(BN35+BU35+CB35+CI35+CP35+CW35+DD35+DK35+DR35+DY35+EF35+EM35+ET35+FA35&lt;=Consolidação!BO38+Consolidação!BR38+Consolidação!BU38+Consolidação!BX38,Consolidação!$Q$4,IF(BN35+BU35+CB35+CI35+CP35+CW35+DD35+DK35+DR35+DY35+EF35+EM35+ET35+FA35&lt;=Consolidação!BO38+Consolidação!BR38+Consolidação!BU38+Consolidação!BX38+Consolidação!CA38,Consolidação!$T$4,IF(BN35+BU35+CB35+CI35+CP35+CW35+DD35+DK35+DR35+DY35+EF35+EM35+ET35+FA35&lt;=Consolidação!BO38+Consolidação!BR38+Consolidação!BU38+Consolidação!BX38+Consolidação!CA38+Consolidação!CD38,Consolidação!$W$4,IF(BN35+BU35+CB35+CI35+CP35+CW35+DD35+DK35+DR35+DY35+EF35+EM35+ET35+FA35&lt;=Consolidação!BO38+Consolidação!BR38+Consolidação!BU38+Consolidação!BX38+Consolidação!CA38+Consolidação!CD38+Consolidação!CG38,Consolidação!$Z$4,IF(BN35+BU35+CB35+CI35+CP35+CW35+DD35+DK35+DR35+DY35+EF35+EM35+ET35+FA35&lt;=Consolidação!BO38+Consolidação!BR38+Consolidação!BU38+Consolidação!BX38+Consolidação!CA38+Consolidação!CD38+Consolidação!CG38+Consolidação!CJ38,Consolidação!$AC$4,IF(BN35+BU35+CB35+CI35+CP35+CW35+DD35+DK35+DR35+DY35+EF35+EM35+ET35+FA35&lt;=Consolidação!BO38+Consolidação!BR38+Consolidação!BU38+Consolidação!BX38+Consolidação!CA38+Consolidação!CD38+Consolidação!CG38+Consolidação!CJ38+Consolidação!CM38,Consolidação!$AF$4,IF(BN35+BU35+CB35+CI35+CP35+CW35+DD35+DK35+DR35+DY35+EF35+EM35+ET35+FA35&lt;=Consolidação!BO38+Consolidação!BR38+Consolidação!BU38+Consolidação!BX38+Consolidação!CA38+Consolidação!CD38+Consolidação!CG38+Consolidação!CJ38+Consolidação!CM38+Consolidação!CP38,Consolidação!$AI$4,IF(BN35+BU35+CB35+CI35+CP35+CW35+DD35+DK35+DR35+DY35+EF35+EM35+ET35+FA35&lt;=Consolidação!BO38+Consolidação!BR38+Consolidação!BU38+Consolidação!BX38+Consolidação!CA38+Consolidação!CD38+Consolidação!CG38+Consolidação!CJ38+Consolidação!CM38+Consolidação!CP38+Consolidação!CS38,Consolidação!$AL$4,IF(BN35+BU35+CB35+CI35+CP35+CW35+DD35+DK35+DR35+DY35+EF35+EM35+ET35+FA35&lt;=Consolidação!BO38+Consolidação!BR38+Consolidação!BU38+Consolidação!BX38+Consolidação!CA38+Consolidação!CD38+Consolidação!CG38+Consolidação!CJ38+Consolidação!CM38+Consolidação!CP38+Consolidação!CS38+Consolidação!CV38,Consolidação!$AO$4,IF(BN35+BU35+CB35+CI35+CP35+CW35+DD35+DK35+DR35+DY35+EF35+EM35+ET35+FA35&lt;=Consolidação!BO38+Consolidação!BR38+Consolidação!BU38+Consolidação!BX38+Consolidação!CA38+Consolidação!CD38+Consolidação!CG38+Consolidação!CJ38+Consolidação!CM38+Consolidação!CP38+Consolidação!CS38+Consolidação!CV38+Consolidação!CY38,Consolidação!$AR$4,IF(BN35+BU35+CB35+CI35+CP35+CW35+DD35+DK35+DR35+DY35+EF35+EM35+ET35+FA35&lt;=Consolidação!BO38+Consolidação!BR38+Consolidação!BU38+Consolidação!BX38+Consolidação!CA38+Consolidação!CD38+Consolidação!CG38+Consolidação!CJ38+Consolidação!CM38+Consolidação!CP38+Consolidação!CS38+Consolidação!CV38+Consolidação!CY38+Consolidação!DB38,Consolidação!$AU$4,IF(AND((Consolidação!BO38+Consolidação!BR38+Consolidação!BU38+Consolidação!BX38+Consolidação!CA38+Consolidação!CD38+Consolidação!CG38+Consolidação!CJ38+Consolidação!CM38+Consolidação!CP38+Consolidação!CS38+Consolidação!CV38+Consolidação!CY38+Consolidação!DB38)&gt;0,BN35+BU35+CB35+CI35+CP35+CW35+DD35+DK35+DR35+DY35+EF35+EM35+ET35&lt;Consolidação!BO38+Consolidação!BR38+Consolidação!BU38+Consolidação!BX38+Consolidação!CA38+Consolidação!CD38+Consolidação!CG38+Consolidação!CJ38+Consolidação!CM38+Consolidação!CP38+Consolidação!CS38+Consolidação!CV38+Consolidação!CY38+Consolidação!DB38,BN35+BU35+CB35+CI35+CP35+CW35+DD35+DK35+DR35+DY35+EF35+EM35+ET35+FA35&gt;Consolidação!BO38+Consolidação!BR38+Consolidação!BU38+Consolidação!BX38+Consolidação!CA38+Consolidação!CD38+Consolidação!CG38+Consolidação!CJ38+Consolidação!CM38+Consolidação!CP38+Consolidação!CS38+Consolidação!CV38+Consolidação!CY38+Consolidação!DB38),"CONSUMO PARCIAL","SEM PREVISÃO"))))))))))))))))</f>
        <v/>
      </c>
      <c r="FE35" s="318" t="str">
        <f t="shared" ref="FE35:FE42" si="84">IF(FD35="","",IF(FD35="SEM PREVISÃO","û",IF(FD35="CONSUMO PARCIAL","û",IF(FC35&lt;FD35+90,"û","ü"))))</f>
        <v/>
      </c>
      <c r="FF35" s="270"/>
      <c r="FG35" s="314"/>
      <c r="FH35" s="315"/>
      <c r="FI35" s="332"/>
      <c r="FJ35" s="317" t="str">
        <f>IF(FG35=0,"",IF(BT35+CA35+CH35+CO35+CV35+DC35+DJ35+DQ35+DX35+EE35+EL35+ES35+EZ35+FG35&lt;=Consolidação!BU38,Consolidação!$H$4,IF(BT35+CA35+CH35+CO35+CV35+DC35+DJ35+DQ35+DX35+EE35+EL35+ES35+EZ35+FG35&lt;=Consolidação!BU38+Consolidação!BX38,Consolidação!$K$4,IF(BT35+CA35+CH35+CO35+CV35+DC35+DJ35+DQ35+DX35+EE35+EL35+ES35+EZ35+FG35&lt;=Consolidação!BU38+Consolidação!BX38+Consolidação!CA38,Consolidação!$N$4,IF(BT35+CA35+CH35+CO35+CV35+DC35+DJ35+DQ35+DX35+EE35+EL35+ES35+EZ35+FG35&lt;=Consolidação!BU38+Consolidação!BX38+Consolidação!CA38+Consolidação!CD38,Consolidação!$Q$4,IF(BT35+CA35+CH35+CO35+CV35+DC35+DJ35+DQ35+DX35+EE35+EL35+ES35+EZ35+FG35&lt;=Consolidação!BU38+Consolidação!BX38+Consolidação!CA38+Consolidação!CD38+Consolidação!CG38,Consolidação!$T$4,IF(BT35+CA35+CH35+CO35+CV35+DC35+DJ35+DQ35+DX35+EE35+EL35+ES35+EZ35+FG35&lt;=Consolidação!BU38+Consolidação!BX38+Consolidação!CA38+Consolidação!CD38+Consolidação!CG38+Consolidação!CJ38,Consolidação!$W$4,IF(BT35+CA35+CH35+CO35+CV35+DC35+DJ35+DQ35+DX35+EE35+EL35+ES35+EZ35+FG35&lt;=Consolidação!BU38+Consolidação!BX38+Consolidação!CA38+Consolidação!CD38+Consolidação!CG38+Consolidação!CJ38+Consolidação!CM38,Consolidação!$Z$4,IF(BT35+CA35+CH35+CO35+CV35+DC35+DJ35+DQ35+DX35+EE35+EL35+ES35+EZ35+FG35&lt;=Consolidação!BU38+Consolidação!BX38+Consolidação!CA38+Consolidação!CD38+Consolidação!CG38+Consolidação!CJ38+Consolidação!CM38+Consolidação!CP38,Consolidação!$AC$4,IF(BT35+CA35+CH35+CO35+CV35+DC35+DJ35+DQ35+DX35+EE35+EL35+ES35+EZ35+FG35&lt;=Consolidação!BU38+Consolidação!BX38+Consolidação!CA38+Consolidação!CD38+Consolidação!CG38+Consolidação!CJ38+Consolidação!CM38+Consolidação!CP38+Consolidação!CS38,Consolidação!$AF$4,IF(BT35+CA35+CH35+CO35+CV35+DC35+DJ35+DQ35+DX35+EE35+EL35+ES35+EZ35+FG35&lt;=Consolidação!BU38+Consolidação!BX38+Consolidação!CA38+Consolidação!CD38+Consolidação!CG38+Consolidação!CJ38+Consolidação!CM38+Consolidação!CP38+Consolidação!CS38+Consolidação!CV38,Consolidação!$AI$4,IF(BT35+CA35+CH35+CO35+CV35+DC35+DJ35+DQ35+DX35+EE35+EL35+ES35+EZ35+FG35&lt;=Consolidação!BU38+Consolidação!BX38+Consolidação!CA38+Consolidação!CD38+Consolidação!CG38+Consolidação!CJ38+Consolidação!CM38+Consolidação!CP38+Consolidação!CS38+Consolidação!CV38+Consolidação!CY38,Consolidação!$AL$4,IF(BT35+CA35+CH35+CO35+CV35+DC35+DJ35+DQ35+DX35+EE35+EL35+ES35+EZ35+FG35&lt;=Consolidação!BU38+Consolidação!BX38+Consolidação!CA38+Consolidação!CD38+Consolidação!CG38+Consolidação!CJ38+Consolidação!CM38+Consolidação!CP38+Consolidação!CS38+Consolidação!CV38+Consolidação!CY38+Consolidação!DB38,Consolidação!$AO$4,IF(BT35+CA35+CH35+CO35+CV35+DC35+DJ35+DQ35+DX35+EE35+EL35+ES35+EZ35+FG35&lt;=Consolidação!BU38+Consolidação!BX38+Consolidação!CA38+Consolidação!CD38+Consolidação!CG38+Consolidação!CJ38+Consolidação!CM38+Consolidação!CP38+Consolidação!CS38+Consolidação!CV38+Consolidação!CY38+Consolidação!DB38+Consolidação!DE38,Consolidação!$AR$4,IF(BT35+CA35+CH35+CO35+CV35+DC35+DJ35+DQ35+DX35+EE35+EL35+ES35+EZ35+FG35&lt;=Consolidação!BU38+Consolidação!BX38+Consolidação!CA38+Consolidação!CD38+Consolidação!CG38+Consolidação!CJ38+Consolidação!CM38+Consolidação!CP38+Consolidação!CS38+Consolidação!CV38+Consolidação!CY38+Consolidação!DB38+Consolidação!DE38+Consolidação!DH38,Consolidação!$AU$4,IF(AND((Consolidação!BU38+Consolidação!BX38+Consolidação!CA38+Consolidação!CD38+Consolidação!CG38+Consolidação!CJ38+Consolidação!CM38+Consolidação!CP38+Consolidação!CS38+Consolidação!CV38+Consolidação!CY38+Consolidação!DB38+Consolidação!DE38+Consolidação!DH38)&gt;0,BT35+CA35+CH35+CO35+CV35+DC35+DJ35+DQ35+DX35+EE35+EL35+ES35+EZ35&lt;Consolidação!BU38+Consolidação!BX38+Consolidação!CA38+Consolidação!CD38+Consolidação!CG38+Consolidação!CJ38+Consolidação!CM38+Consolidação!CP38+Consolidação!CS38+Consolidação!CV38+Consolidação!CY38+Consolidação!DB38+Consolidação!DE38+Consolidação!DH38,BT35+CA35+CH35+CO35+CV35+DC35+DJ35+DQ35+DX35+EE35+EL35+ES35+EZ35+FG35&gt;Consolidação!BU38+Consolidação!BX38+Consolidação!CA38+Consolidação!CD38+Consolidação!CG38+Consolidação!CJ38+Consolidação!CM38+Consolidação!CP38+Consolidação!CS38+Consolidação!CV38+Consolidação!CY38+Consolidação!DB38+Consolidação!DE38+Consolidação!DH38),"CONSUMO PARCIAL","SEM PREVISÃO"))))))))))))))))</f>
        <v/>
      </c>
      <c r="FK35" s="540" t="str">
        <f t="shared" ref="FK35:FK42" si="85">IF(FJ35="","",IF(FJ35="SEM PREVISÃO","û",IF(FJ35="CONSUMO PARCIAL","û",IF(FI35&lt;FJ35+90,"û","ü"))))</f>
        <v/>
      </c>
      <c r="FL35" s="569"/>
      <c r="FM35" s="550"/>
      <c r="FN35" s="550"/>
      <c r="FO35" s="550"/>
      <c r="FP35" s="550"/>
      <c r="FQ35" s="576"/>
      <c r="FR35" s="569"/>
      <c r="FS35" s="550"/>
      <c r="FT35" s="550"/>
      <c r="FU35" s="550"/>
      <c r="FV35" s="550"/>
      <c r="FW35" s="550"/>
      <c r="FX35" s="545" t="str">
        <f>IF((Consolidação!C38+Consolidação!E38)=(F35+M35+T35+AA35+AH35+AO35+AV35+BC35+BJ35+BQ35+BX35+CE35+CL35+CS35),"ATUALIZADO","DESATUALIZADO")</f>
        <v>ATUALIZADO</v>
      </c>
    </row>
    <row r="36" spans="1:180" x14ac:dyDescent="0.3">
      <c r="A36" s="511">
        <v>2326</v>
      </c>
      <c r="B36" s="634"/>
      <c r="C36" s="324" t="s">
        <v>1</v>
      </c>
      <c r="D36" s="513"/>
      <c r="E36" s="512">
        <v>19186</v>
      </c>
      <c r="F36" s="314">
        <v>24.84</v>
      </c>
      <c r="G36" s="315">
        <v>181.25</v>
      </c>
      <c r="H36" s="316">
        <v>45406</v>
      </c>
      <c r="I36" s="353" t="str">
        <f>IF(F36=0,"",IF(F36&lt;=Consolidação!H39,Consolidação!H$4,IF(F36&lt;=Consolidação!H39+Consolidação!K39,Consolidação!K$4,IF(F36&lt;=Consolidação!H39+Consolidação!K39+Consolidação!N39,Consolidação!N$4,IF(F36&lt;=Consolidação!H39+Consolidação!K39+Consolidação!N39+Consolidação!Q39,Consolidação!Q$4,IF(F36&lt;=Consolidação!H39+Consolidação!K39+Consolidação!N39+Consolidação!Q39+Consolidação!T39,Consolidação!T$4,IF(F36&lt;=Consolidação!H39+Consolidação!K39+Consolidação!N39+Consolidação!Q39+Consolidação!T39+Consolidação!W39,Consolidação!W$4,IF(F36&lt;=Consolidação!H39+Consolidação!K39+Consolidação!N39+Consolidação!Q39+Consolidação!T39+Consolidação!W39+Consolidação!Z39,Consolidação!Z$4,IF(F36&lt;=Consolidação!H39+Consolidação!K39+Consolidação!N39+Consolidação!Q39+Consolidação!T39+Consolidação!W39+Consolidação!Z39+Consolidação!AC39,Consolidação!AC$4,IF(F36&lt;=Consolidação!H39+Consolidação!K39+Consolidação!N39+Consolidação!Q39+Consolidação!T39+Consolidação!W39+Consolidação!Z39+Consolidação!AC39+Consolidação!AF39,Consolidação!AF$4,IF(F36&lt;=Consolidação!H39+Consolidação!K39+Consolidação!N39+Consolidação!Q39+Consolidação!T39+Consolidação!W39+Consolidação!Z39+Consolidação!AC39+Consolidação!AF39+Consolidação!AI39,Consolidação!AI$4,IF(F36&lt;=Consolidação!H39+Consolidação!K39+Consolidação!N39+Consolidação!Q39+Consolidação!T39+Consolidação!W39+Consolidação!Z39+Consolidação!AC39+Consolidação!AF39+Consolidação!AI39+Consolidação!AL39,Consolidação!AL$4,IF(F36&lt;=Consolidação!H39+Consolidação!K39+Consolidação!N39+Consolidação!Q39+Consolidação!T39+Consolidação!W39+Consolidação!Z39+Consolidação!AC39+Consolidação!AF39+Consolidação!AI39+Consolidação!AL39+Consolidação!AO39,Consolidação!AO$4,IF(F36&lt;=Consolidação!H39+Consolidação!K39+Consolidação!N39+Consolidação!Q39+Consolidação!T39+Consolidação!W39+Consolidação!Z39+Consolidação!AC39+Consolidação!AF39+Consolidação!AI39+Consolidação!AL39+Consolidação!AO39+Consolidação!AR39,Consolidação!AR$4,IF(F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>SEM PREVISÃO</v>
      </c>
      <c r="J36" s="318" t="str">
        <f t="shared" si="61"/>
        <v>û</v>
      </c>
      <c r="K36" s="514"/>
      <c r="L36" s="512"/>
      <c r="M36" s="314"/>
      <c r="N36" s="315"/>
      <c r="O36" s="316"/>
      <c r="P36" s="317" t="str">
        <f>IF(M36=0,"",IF(F36+M36&lt;=Consolidação!H39,Consolidação!$H$4,IF(F36+M36&lt;=Consolidação!H39+Consolidação!K39,Consolidação!$K$4,IF(F36+M36&lt;=Consolidação!H39+Consolidação!K39+Consolidação!N39,Consolidação!$N$4,IF(F36+M36&lt;=Consolidação!H39+Consolidação!K39+Consolidação!N39+Consolidação!Q39,Consolidação!$Q$4,IF(F36+M36&lt;=Consolidação!H39+Consolidação!K39+Consolidação!N39+Consolidação!Q39+Consolidação!T39,Consolidação!$T$4,IF(F36+M36&lt;=Consolidação!H39+Consolidação!K39+Consolidação!N39+Consolidação!Q39+Consolidação!T39+Consolidação!W39,Consolidação!$W$4,IF(F36+M36&lt;=Consolidação!H39+Consolidação!K39+Consolidação!N39+Consolidação!Q39+Consolidação!T39+Consolidação!W39+Consolidação!Z39,Consolidação!$Z$4,IF(F36+M36&lt;=Consolidação!H39+Consolidação!K39+Consolidação!N39+Consolidação!Q39+Consolidação!T39+Consolidação!W39+Consolidação!Z39+Consolidação!AC39,Consolidação!$AC$4,IF(F36+M36&lt;=Consolidação!H39+Consolidação!K39+Consolidação!N39+Consolidação!Q39+Consolidação!T39+Consolidação!W39+Consolidação!Z39+Consolidação!AC39+Consolidação!AF39,Consolidação!$AF$4,IF(F36+M36&lt;=Consolidação!H39+Consolidação!K39+Consolidação!N39+Consolidação!Q39+Consolidação!T39+Consolidação!W39+Consolidação!Z39+Consolidação!AC39+Consolidação!AF39+Consolidação!AI39,Consolidação!$AI$4,IF(F36+M36&lt;=Consolidação!H39+Consolidação!K39+Consolidação!N39+Consolidação!Q39+Consolidação!T39+Consolidação!W39+Consolidação!Z39+Consolidação!AC39+Consolidação!AF39+Consolidação!AI39+Consolidação!AL39,Consolidação!$AL$4,IF(F36+M36&lt;=Consolidação!H39+Consolidação!K39+Consolidação!N39+Consolidação!Q39+Consolidação!T39+Consolidação!W39+Consolidação!Z39+Consolidação!AC39+Consolidação!AF39+Consolidação!AI39+Consolidação!AL39+Consolidação!AO39,Consolidação!$AO$4,IF(F36+M36&lt;=Consolidação!H39+Consolidação!K39+Consolidação!N39+Consolidação!Q39+Consolidação!T39+Consolidação!W39+Consolidação!Z39+Consolidação!AC39+Consolidação!AF39+Consolidação!AI39+Consolidação!AL39+Consolidação!AO39+Consolidação!AR39,Consolidação!$AR$4,IF(F36+M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Q36" s="318" t="str">
        <f t="shared" si="62"/>
        <v/>
      </c>
      <c r="R36" s="514"/>
      <c r="S36" s="332"/>
      <c r="T36" s="314"/>
      <c r="U36" s="315"/>
      <c r="V36" s="316"/>
      <c r="W36" s="338" t="str">
        <f>IF(T36=0,"",IF(F36+M36+T36&lt;=Consolidação!H39,Consolidação!$H$4,IF(F36+M36+T36&lt;=Consolidação!H39+Consolidação!K39,Consolidação!$K$4,IF(F36+M36+T36&lt;=Consolidação!H39+Consolidação!K39+Consolidação!N39,Consolidação!$N$4,IF(F36+M36+T36&lt;=Consolidação!H39+Consolidação!K39+Consolidação!N39+Consolidação!Q39,Consolidação!$Q$4,IF(F36+M36+T36&lt;=Consolidação!H39+Consolidação!K39+Consolidação!N39+Consolidação!Q39+Consolidação!T39,Consolidação!$T$4,IF(F36+M36+T36&lt;=Consolidação!H39+Consolidação!K39+Consolidação!N39+Consolidação!Q39+Consolidação!T39+Consolidação!W39,Consolidação!$W$4,IF(F36+M36+T36&lt;=Consolidação!H39+Consolidação!K39+Consolidação!N39+Consolidação!Q39+Consolidação!T39+Consolidação!W39+Consolidação!Z39,Consolidação!$Z$4,IF(F36+M36+T36&lt;=Consolidação!H39+Consolidação!K39+Consolidação!N39+Consolidação!Q39+Consolidação!T39+Consolidação!W39+Consolidação!Z39+Consolidação!AC39,Consolidação!$AC$4,IF(F36+M36+T36&lt;=Consolidação!H39+Consolidação!K39+Consolidação!N39+Consolidação!Q39+Consolidação!T39+Consolidação!W39+Consolidação!Z39+Consolidação!AC39+Consolidação!AF39,Consolidação!$AF$4,IF(F36+M36+T36&lt;=Consolidação!H39+Consolidação!K39+Consolidação!N39+Consolidação!Q39+Consolidação!T39+Consolidação!W39+Consolidação!Z39+Consolidação!AC39+Consolidação!AF39+Consolidação!AI39,Consolidação!$AI$4,IF(F36+M36+T36&lt;=Consolidação!H39+Consolidação!K39+Consolidação!N39+Consolidação!Q39+Consolidação!T39+Consolidação!W39+Consolidação!Z39+Consolidação!AC39+Consolidação!AF39+Consolidação!AI39+Consolidação!AL39,Consolidação!$AL$4,IF(F36+M36+T36&lt;=Consolidação!H39+Consolidação!K39+Consolidação!N39+Consolidação!Q39+Consolidação!T39+Consolidação!W39+Consolidação!Z39+Consolidação!AC39+Consolidação!AF39+Consolidação!AI39+Consolidação!AL39+Consolidação!AO39,Consolidação!$AO$4,IF(F36+M36+T36&lt;=Consolidação!H39+Consolidação!K39+Consolidação!N39+Consolidação!Q39+Consolidação!T39+Consolidação!W39+Consolidação!Z39+Consolidação!AC39+Consolidação!AF39+Consolidação!AI39+Consolidação!AL39+Consolidação!AO39+Consolidação!AR39,Consolidação!$AR$4,IF(F36+M36+T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+M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+T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X36" s="339" t="str">
        <f t="shared" si="63"/>
        <v/>
      </c>
      <c r="Y36" s="514"/>
      <c r="Z36" s="332"/>
      <c r="AA36" s="314"/>
      <c r="AB36" s="315"/>
      <c r="AC36" s="316"/>
      <c r="AD36" s="338" t="str">
        <f>IF(AA36=0,"",IF(F36+M36+T36+AA36&lt;=Consolidação!H39,Consolidação!$H$4,IF(F36+M36+T36+AA36&lt;=Consolidação!H39+Consolidação!K39,Consolidação!$K$4,IF(F36+M36+T36+AA36&lt;=Consolidação!H39+Consolidação!K39+Consolidação!N39,Consolidação!$N$4,IF(F36+M36+T36+AA36&lt;=Consolidação!H39+Consolidação!K39+Consolidação!N39+Consolidação!Q39,Consolidação!$Q$4,IF(F36+M36+T36+AA36&lt;=Consolidação!H39+Consolidação!K39+Consolidação!N39+Consolidação!Q39+Consolidação!T39,Consolidação!$T$4,IF(F36+M36+T36+AA36&lt;=Consolidação!H39+Consolidação!K39+Consolidação!N39+Consolidação!Q39+Consolidação!T39+Consolidação!W39,Consolidação!$W$4,IF(F36+M36+T36+AA36&lt;=Consolidação!H39+Consolidação!K39+Consolidação!N39+Consolidação!Q39+Consolidação!T39+Consolidação!W39+Consolidação!Z39,Consolidação!$Z$4,IF(F36+M36+T36+AA36&lt;=Consolidação!H39+Consolidação!K39+Consolidação!N39+Consolidação!Q39+Consolidação!T39+Consolidação!W39+Consolidação!Z39+Consolidação!AC39,Consolidação!$AC$4,IF(F36+M36+T36+AA36&lt;=Consolidação!H39+Consolidação!K39+Consolidação!N39+Consolidação!Q39+Consolidação!T39+Consolidação!W39+Consolidação!Z39+Consolidação!AC39+Consolidação!AF39,Consolidação!$AF$4,IF(F36+M36+T36+AA36&lt;=Consolidação!H39+Consolidação!K39+Consolidação!N39+Consolidação!Q39+Consolidação!T39+Consolidação!W39+Consolidação!Z39+Consolidação!AC39+Consolidação!AF39+Consolidação!AI39,Consolidação!$AI$4,IF(F36+M36+T36+AA36&lt;=Consolidação!H39+Consolidação!K39+Consolidação!N39+Consolidação!Q39+Consolidação!T39+Consolidação!W39+Consolidação!Z39+Consolidação!AC39+Consolidação!AF39+Consolidação!AI39+Consolidação!AL39,Consolidação!$AL$4,IF(F36+M36+T36+AA36&lt;=Consolidação!H39+Consolidação!K39+Consolidação!N39+Consolidação!Q39+Consolidação!T39+Consolidação!W39+Consolidação!Z39+Consolidação!AC39+Consolidação!AF39+Consolidação!AI39+Consolidação!AL39+Consolidação!AO39,Consolidação!$AO$4,IF(F36+M36+T36+AA36&lt;=Consolidação!H39+Consolidação!K39+Consolidação!N39+Consolidação!Q39+Consolidação!T39+Consolidação!W39+Consolidação!Z39+Consolidação!AC39+Consolidação!AF39+Consolidação!AI39+Consolidação!AL39+Consolidação!AO39+Consolidação!AR39,Consolidação!AR36,IF(F36+M36+T36+AA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+M36+T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+T36+AA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AE36" s="339" t="str">
        <f t="shared" si="64"/>
        <v/>
      </c>
      <c r="AF36" s="514"/>
      <c r="AG36" s="332"/>
      <c r="AH36" s="314"/>
      <c r="AI36" s="315"/>
      <c r="AJ36" s="316"/>
      <c r="AK36" s="338" t="str">
        <f>IF(AH36=0,"",IF(F36+M36+T36+AA36+AH36&lt;=Consolidação!H39,Consolidação!$H$4,IF(F36+M36+T36+AA36+AH36&lt;=Consolidação!H39+Consolidação!K39,Consolidação!$K$4,IF(F36+M36+T36+AA36+AH36&lt;=Consolidação!H39+Consolidação!K39+Consolidação!N39,Consolidação!$N$4,IF(F36+M36+T36+AA36+AH36&lt;=Consolidação!H39+Consolidação!K39+Consolidação!N39+Consolidação!Q39,Consolidação!$Q$4,IF(F36+M36+T36+AA36+AH36&lt;=Consolidação!H39+Consolidação!K39+Consolidação!N39+Consolidação!Q39+Consolidação!T39,Consolidação!$T$4,IF(F36+M36+T36+AA36+AH36&lt;=Consolidação!H39+Consolidação!K39+Consolidação!N39+Consolidação!Q39+Consolidação!T39+Consolidação!W39,Consolidação!$W$4,IF(F36+M36+T36+AA36+AH36&lt;=Consolidação!H39+Consolidação!K39+Consolidação!N39+Consolidação!Q39+Consolidação!T39+Consolidação!W39+Consolidação!Z39,Consolidação!$Z$4,IF(F36+M36+T36+AA36+AH36&lt;=Consolidação!H39+Consolidação!K39+Consolidação!N39+Consolidação!Q39+Consolidação!T39+Consolidação!W39+Consolidação!Z39+Consolidação!AC39,Consolidação!$AC$4,IF(F36+M36+T36+AA36+AH36&lt;=Consolidação!H39+Consolidação!K39+Consolidação!N39+Consolidação!Q39+Consolidação!T39+Consolidação!W39+Consolidação!Z39+Consolidação!AC39+Consolidação!AF39,Consolidação!$AF$4,IF(F36+M36+T36+AA36+AH36&lt;=Consolidação!H39+Consolidação!K39+Consolidação!N39+Consolidação!Q39+Consolidação!T39+Consolidação!W39+Consolidação!Z39+Consolidação!AC39+Consolidação!AF39+Consolidação!AI39,Consolidação!$AI$4,IF(F36+M36+T36+AA36+AH36&lt;=Consolidação!H39+Consolidação!K39+Consolidação!N39+Consolidação!Q39+Consolidação!T39+Consolidação!W39+Consolidação!Z39+Consolidação!AC39+Consolidação!AF39+Consolidação!AI39+Consolidação!AL39,Consolidação!$AL$4,IF(F36+M36+T36+AA36+AH36&lt;=Consolidação!H39+Consolidação!K39+Consolidação!N39+Consolidação!Q39+Consolidação!T39+Consolidação!W39+Consolidação!Z39+Consolidação!AC39+Consolidação!AF39+Consolidação!AI39+Consolidação!AL39+Consolidação!AO39,Consolidação!$AO$4,IF(F36+M36+T36+AA36+AH36&lt;=Consolidação!H39+Consolidação!K39+Consolidação!N39+Consolidação!Q39+Consolidação!T39+Consolidação!W39+Consolidação!Z39+Consolidação!AC39+Consolidação!AF39+Consolidação!AI39+Consolidação!AL39+Consolidação!AO39+Consolidação!AR39,Consolidação!$AR$4,IF(F36+M36+T36+AA36+AH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+M36+T36+AA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+T36+AA36+AH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AL36" s="339" t="str">
        <f t="shared" si="65"/>
        <v/>
      </c>
      <c r="AM36" s="514"/>
      <c r="AN36" s="512"/>
      <c r="AO36" s="314"/>
      <c r="AP36" s="315"/>
      <c r="AQ36" s="332"/>
      <c r="AR36" s="338" t="str">
        <f>IF(AO36=0,"",IF(F36+M36+T36+AA36+AH36+AO36&lt;=Consolidação!H39,Consolidação!$H$4,IF(F36+M36+T36+AA36+AH36+AO36&lt;=Consolidação!H39+Consolidação!K39,Consolidação!$K$4,IF(F36+M36+T36+AA36+AH36+AO36&lt;=Consolidação!H39+Consolidação!K39+Consolidação!N39,Consolidação!$N$4,IF(F36+M36+T36+AA36+AH36+AO36&lt;=Consolidação!H39+Consolidação!K39+Consolidação!N39+Consolidação!Q39,Consolidação!$Q$4,IF(F36+M36+T36+AA36+AH36+AO36&lt;=Consolidação!H39+Consolidação!K39+Consolidação!N39+Consolidação!Q39+Consolidação!T39,Consolidação!$T$4,IF(F36+M36+T36+AA36+AH36+AO36&lt;=Consolidação!H39+Consolidação!K39+Consolidação!N39+Consolidação!Q39+Consolidação!T39+Consolidação!W39,Consolidação!$W$4,IF(F36+M36+T36+AA36+AH36+AO36&lt;=Consolidação!H39+Consolidação!K39+Consolidação!N39+Consolidação!Q39+Consolidação!T39+Consolidação!W39+Consolidação!Z39,Consolidação!$Z$4,IF(F36+M36+T36+AA36+AH36+AO36&lt;=Consolidação!H39+Consolidação!K39+Consolidação!N39+Consolidação!Q39+Consolidação!T39+Consolidação!W39+Consolidação!Z39+Consolidação!AC39,Consolidação!$AC$4,IF(F36+M36+T36+AA36+AH36+AO36&lt;=Consolidação!H39+Consolidação!K39+Consolidação!N39+Consolidação!Q39+Consolidação!T39+Consolidação!W39+Consolidação!Z39+Consolidação!AC39+Consolidação!AF39,Consolidação!$AF$4,IF(F36+M36+T36+AA36+AH36+AO36&lt;=Consolidação!H39+Consolidação!K39+Consolidação!N39+Consolidação!Q39+Consolidação!T39+Consolidação!W39+Consolidação!Z39+Consolidação!AC39+Consolidação!AF39+Consolidação!AI39,Consolidação!$AI$4,IF(F36+M36+T36+AA36+AH36+AO36&lt;=Consolidação!H39+Consolidação!K39+Consolidação!N39+Consolidação!Q39+Consolidação!T39+Consolidação!W39+Consolidação!Z39+Consolidação!AC39+Consolidação!AF39+Consolidação!AI39+Consolidação!AL39,Consolidação!$AL$4,IF(F36+M36+T36+AA36+AH36+AO36&lt;=Consolidação!H39+Consolidação!K39+Consolidação!N39+Consolidação!Q39+Consolidação!T39+Consolidação!W39+Consolidação!Z39+Consolidação!AC39+Consolidação!AF39+Consolidação!AI39+Consolidação!AL39+Consolidação!AO39,Consolidação!$AO$4,IF(F36+M36+T36+AA36+AH36+AO36&lt;=Consolidação!H39+Consolidação!K39+Consolidação!N39+Consolidação!Q39+Consolidação!T39+Consolidação!W39+Consolidação!Z39+Consolidação!AC39+Consolidação!AF39+Consolidação!AI39+Consolidação!AL39+Consolidação!AO39+Consolidação!AR39,Consolidação!$AR$4,IF(F36+M36+T36+AA36+AH36+AO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+M36+T36+AA36+AH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+T36+AA36+AH36+AO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AS36" s="339" t="str">
        <f t="shared" si="66"/>
        <v/>
      </c>
      <c r="AT36" s="514"/>
      <c r="AU36" s="512"/>
      <c r="AV36" s="314"/>
      <c r="AW36" s="315"/>
      <c r="AX36" s="332"/>
      <c r="AY36" s="338" t="str">
        <f>IF(AV36=0,"",IF(F36+M36+T36+AA36+AH36+AO36+AV36&lt;=Consolidação!H39,Consolidação!$H$4,IF(F36+M36+T36+AA36+AH36+AO36+AV36&lt;=Consolidação!H39+Consolidação!K39,Consolidação!$K$4,IF(F36+M36+T36+AA36+AH36+AO36+AV36&lt;=Consolidação!H39+Consolidação!K39+Consolidação!N39,Consolidação!$N$4,IF(F36+M36+T36+AA36+AH36+AO36+AV36&lt;=Consolidação!H39+Consolidação!K39+Consolidação!N39+Consolidação!Q39,Consolidação!$Q$4,IF(F36+M36+T36+AA36+AH36+AO36+AV36&lt;=Consolidação!H39+Consolidação!K39+Consolidação!N39+Consolidação!Q39+Consolidação!T39,Consolidação!$T$4,IF(F36+M36+T36+AA36+AH36+AO36+AV36&lt;=Consolidação!H39+Consolidação!K39+Consolidação!N39+Consolidação!Q39+Consolidação!T39+Consolidação!W39,Consolidação!$W$4,IF(F36+M36+T36+AA36+AH36+AO36+AV36&lt;=Consolidação!H39+Consolidação!K39+Consolidação!N39+Consolidação!Q39+Consolidação!T39+Consolidação!W39+Consolidação!Z39,Consolidação!$Z$4,IF(F36+M36+T36+AA36+AH36+AO36+AV36&lt;=Consolidação!H39+Consolidação!K39+Consolidação!N39+Consolidação!Q39+Consolidação!T39+Consolidação!W39+Consolidação!Z39+Consolidação!AC39,Consolidação!$AC$4,IF(F36+M36+T36+AA36+AH36+AO36+AV36&lt;=Consolidação!H39+Consolidação!K39+Consolidação!N39+Consolidação!Q39+Consolidação!T39+Consolidação!W39+Consolidação!Z39+Consolidação!AC39+Consolidação!AF39,Consolidação!$AF$4,IF(F36+M36+T36+AA36+AH36+AO36+AV36&lt;=Consolidação!H39+Consolidação!K39+Consolidação!N39+Consolidação!Q39+Consolidação!T39+Consolidação!W39+Consolidação!Z39+Consolidação!AC39+Consolidação!AF39+Consolidação!AI39,Consolidação!$AI$4,IF(F36+M36+T36+AA36+AH36+AO36+AV36&lt;=Consolidação!H39+Consolidação!K39+Consolidação!N39+Consolidação!Q39+Consolidação!T39+Consolidação!W39+Consolidação!Z39+Consolidação!AC39+Consolidação!AF39+Consolidação!AI39+Consolidação!AL39,Consolidação!$AL$4,IF(F36+M36+T36+AA36+AH36+AO36+AV36&lt;=Consolidação!H39+Consolidação!K39+Consolidação!N39+Consolidação!Q39+Consolidação!T39+Consolidação!W39+Consolidação!Z39+Consolidação!AC39+Consolidação!AF39+Consolidação!AI39+Consolidação!AL39+Consolidação!AO39,Consolidação!$AO$4,IF(F36+M36+T36+AA36+AH36+AO36+AV36&lt;=Consolidação!H39+Consolidação!K39+Consolidação!N39+Consolidação!Q39+Consolidação!T39+Consolidação!W39+Consolidação!Z39+Consolidação!AC39+Consolidação!AF39+Consolidação!AI39+Consolidação!AL39+Consolidação!AO39+Consolidação!AR39,Consolidação!$AR$4,IF(F36+M36+T36+AA36+AH36+AO36+AV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+M36+T36+AA36+AH36+AO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+T36+AA36+AH36+AO36+AV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AZ36" s="339" t="str">
        <f t="shared" si="67"/>
        <v/>
      </c>
      <c r="BA36" s="515"/>
      <c r="BB36" s="512"/>
      <c r="BC36" s="314"/>
      <c r="BD36" s="315"/>
      <c r="BE36" s="332"/>
      <c r="BF36" s="338" t="str">
        <f>IF(BC36=0,"",IF(F36+M36+T36+AA36+AH36+AO36+AV36+BC36&lt;=Consolidação!H39,Consolidação!$H$4,IF(F36+M36+T36+AA36+AH36+AO36+AV36+BC36&lt;=Consolidação!H39+Consolidação!K39,Consolidação!$K$4,IF(F36+M36+T36+AA36+AH36+AO36+AV36+BC36&lt;=Consolidação!H39+Consolidação!K39+Consolidação!N39,Consolidação!$N$4,IF(F36+M36+T36+AA36+AH36+AO36+AV36+BC36&lt;=Consolidação!H39+Consolidação!K39+Consolidação!N39+Consolidação!Q39,Consolidação!$Q$4,IF(F36+M36+T36+AA36+AH36+AO36+AV36+BC36&lt;=Consolidação!H39+Consolidação!K39+Consolidação!N39+Consolidação!Q39+Consolidação!T39,Consolidação!$T$4,IF(F36+M36+T36+AA36+AH36+AO36+AV36+BC36&lt;=Consolidação!H39+Consolidação!K39+Consolidação!N39+Consolidação!Q39+Consolidação!T39+Consolidação!W39,Consolidação!$W$4,IF(F36+M36+T36+AA36+AH36+AO36+AV36+BC36&lt;=Consolidação!H39+Consolidação!K39+Consolidação!N39+Consolidação!Q39+Consolidação!T39+Consolidação!W39+Consolidação!Z39,Consolidação!$Z$4,IF(F36+M36+T36+AA36+AH36+AO36+AV36+BC36&lt;=Consolidação!H39+Consolidação!K39+Consolidação!N39+Consolidação!Q39+Consolidação!T39+Consolidação!W39+Consolidação!Z39+Consolidação!AC39,Consolidação!$AC$4,IF(F36+M36+T36+AA36+AH36+AO36+AV36+BC36&lt;=Consolidação!H39+Consolidação!K39+Consolidação!N39+Consolidação!Q39+Consolidação!T39+Consolidação!W39+Consolidação!Z39+Consolidação!AC39+Consolidação!AF39,Consolidação!$AF$4,IF(F36+M36+T36+AA36+AH36+AO36+AV36+BC36&lt;=Consolidação!H39+Consolidação!K39+Consolidação!N39+Consolidação!Q39+Consolidação!T39+Consolidação!W39+Consolidação!Z39+Consolidação!AC39+Consolidação!AF39+Consolidação!AI39,Consolidação!$AI$4,IF(F36+M36+T36+AA36+AH36+AO36+AV36+BC36&lt;=Consolidação!H39+Consolidação!K39+Consolidação!N39+Consolidação!Q39+Consolidação!T39+Consolidação!W39+Consolidação!Z39+Consolidação!AC39+Consolidação!AF39+Consolidação!AI39+Consolidação!AL39,Consolidação!$AL$4,IF(F36+M36+T36+AA36+AH36+AO36+AV36+BC36&lt;=Consolidação!H39+Consolidação!K39+Consolidação!N39+Consolidação!Q39+Consolidação!T39+Consolidação!W39+Consolidação!Z39+Consolidação!AC39+Consolidação!AF39+Consolidação!AI39+Consolidação!AL39+Consolidação!AO39,Consolidação!$AO$4,IF(F36+M36+T36+AA36+AH36+AO36+AV36+BC36&lt;=Consolidação!H39+Consolidação!K39+Consolidação!N39+Consolidação!Q39+Consolidação!T39+Consolidação!W39+Consolidação!Z39+Consolidação!AC39+Consolidação!AF39+Consolidação!AI39+Consolidação!AL39+Consolidação!AO39+Consolidação!AR39,Consolidação!$AR$4,IF(F36+M36+T36+AA36+AH36+AO36+AV36+BC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+M36+T36+AA36+AH36+AO36+AV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+T36+AA36+AH36+AO36+AV36+BC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BG36" s="339" t="str">
        <f t="shared" si="68"/>
        <v/>
      </c>
      <c r="BH36" s="514"/>
      <c r="BI36" s="512"/>
      <c r="BJ36" s="314"/>
      <c r="BK36" s="315"/>
      <c r="BL36" s="332"/>
      <c r="BM36" s="338" t="str">
        <f>IF(BJ36=0,"",IF(F36+M36+T36+AA36+AH36+AO36+AV36+BC36+BJ36&lt;=Consolidação!H39,Consolidação!$H$4,IF(F36+M36+T36+AA36+AH36+AO36+AV36+BC36+BJ36&lt;=Consolidação!H39+Consolidação!K39,Consolidação!$K$4,IF(F36+M36+T36+AA36+AH36+AO36+AV36+BC36+BJ36&lt;=Consolidação!H39+Consolidação!K39+Consolidação!N39,Consolidação!$N$4,IF(F36+M36+T36+AA36+AH36+AO36+AV36+BC36+BJ36&lt;=Consolidação!H39+Consolidação!K39+Consolidação!N39+Consolidação!Q39,Consolidação!$Q$4,IF(F36+M36+T36+AA36+AH36+AO36+AV36+BC36+BJ36&lt;=Consolidação!H39+Consolidação!K39+Consolidação!N39+Consolidação!Q39+Consolidação!T39,Consolidação!$T$4,IF(F36+M36+T36+AA36+AH36+AO36+AV36+BC36+BJ36&lt;=Consolidação!H39+Consolidação!K39+Consolidação!N39+Consolidação!Q39+Consolidação!T39+Consolidação!W39,Consolidação!$W$4,IF(F36+M36+T36+AA36+AH36+AO36+AV36+BC36+BJ36&lt;=Consolidação!H39+Consolidação!K39+Consolidação!N39+Consolidação!Q39+Consolidação!T39+Consolidação!W39+Consolidação!Z39,Consolidação!$Z$4,IF(F36+M36+T36+AA36+AH36+AO36+AV36+BC36+BJ36&lt;=Consolidação!H39+Consolidação!K39+Consolidação!N39+Consolidação!Q39+Consolidação!T39+Consolidação!W39+Consolidação!Z39+Consolidação!AC39,Consolidação!$AC$4,IF(F36+M36+T36+AA36+AH36+AO36+AV36+BC36+BJ36&lt;=Consolidação!H39+Consolidação!K39+Consolidação!N39+Consolidação!Q39+Consolidação!T39+Consolidação!W39+Consolidação!Z39+Consolidação!AC39+Consolidação!AF39,Consolidação!$AF$4,IF(F36+M36+T36+AA36+AH36+AO36+AV36+BC36+BJ36&lt;=Consolidação!H39+Consolidação!K39+Consolidação!N39+Consolidação!Q39+Consolidação!T39+Consolidação!W39+Consolidação!Z39+Consolidação!AC39+Consolidação!AF39+Consolidação!AI39,Consolidação!$AI$4,IF(F36+M36+T36+AA36+AH36+AO36+AV36+BC36+BJ36&lt;=Consolidação!H39+Consolidação!K39+Consolidação!N39+Consolidação!Q39+Consolidação!T39+Consolidação!W39+Consolidação!Z39+Consolidação!AC39+Consolidação!AF39+Consolidação!AI39+Consolidação!AL39,Consolidação!$AL$4,IF(F36+M36+T36+AA36+AH36+AO36+AV36+BC36+BJ36&lt;=Consolidação!H39+Consolidação!K39+Consolidação!N39+Consolidação!Q39+Consolidação!T39+Consolidação!W39+Consolidação!Z39+Consolidação!AC39+Consolidação!AF39+Consolidação!AI39+Consolidação!AL39+Consolidação!AO39,Consolidação!$AO$4,IF(F36+M36+T36+AA36+AH36+AO36+AV36+BC36+BJ36&lt;=Consolidação!H39+Consolidação!K39+Consolidação!N39+Consolidação!Q39+Consolidação!T39+Consolidação!W39+Consolidação!Z39+Consolidação!AC39+Consolidação!AF39+Consolidação!AI39+Consolidação!AL39+Consolidação!AO39+Consolidação!AR39,Consolidação!$AR$4,IF(F36+M36+T36+AA36+AH36+AO36+AV36+BC36+BJ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+M36+T36+AA36+AH36+AO36+AV36+BC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+T36+AA36+AH36+AO36+AV36+BC36+BJ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BN36" s="339" t="str">
        <f t="shared" si="69"/>
        <v/>
      </c>
      <c r="BO36" s="514"/>
      <c r="BP36" s="512"/>
      <c r="BQ36" s="314"/>
      <c r="BR36" s="315"/>
      <c r="BS36" s="332"/>
      <c r="BT36" s="338" t="str">
        <f>IF(BQ36=0,"",IF(F36+M36+T36+AA36+AH36+AO36+AV36+BC36+BJ36+BQ36&lt;=Consolidação!H39,Consolidação!$H$4,IF(F36+M36+T36+AA36+AH36+AO36+AV36+BC36+BJ36+BQ36&lt;=Consolidação!H39+Consolidação!K39,Consolidação!$K$4,IF(F36+M36+T36+AA36+AH36+AO36+AV36+BC36+BJ36+BQ36&lt;=Consolidação!H39+Consolidação!K39+Consolidação!N39,Consolidação!$N$4,IF(F36+M36+T36+AA36+AH36+AO36+AV36+BC36+BJ36+BQ36&lt;=Consolidação!H39+Consolidação!K39+Consolidação!N39+Consolidação!Q39,Consolidação!$Q$4,IF(F36+M36+T36+AA36+AH36+AO36+AV36+BC36+BJ36+BQ36&lt;=Consolidação!H39+Consolidação!K39+Consolidação!N39+Consolidação!Q39+Consolidação!T39,Consolidação!$T$4,IF(F36+M36+T36+AA36+AH36+AO36+AV36+BC36+BJ36+BQ36&lt;=Consolidação!H39+Consolidação!K39+Consolidação!N39+Consolidação!Q39+Consolidação!T39+Consolidação!W39,Consolidação!$W$4,IF(F36+M36+T36+AA36+AH36+AO36+AV36+BC36+BJ36+BQ36&lt;=Consolidação!H39+Consolidação!K39+Consolidação!N39+Consolidação!Q39+Consolidação!T39+Consolidação!W39+Consolidação!Z39,Consolidação!$Z$4,IF(F36+M36+T36+AA36+AH36+AO36+AV36+BC36+BJ36+BQ36&lt;=Consolidação!H39+Consolidação!K39+Consolidação!N39+Consolidação!Q39+Consolidação!T39+Consolidação!W39+Consolidação!Z39+Consolidação!AC39,Consolidação!$AC$4,IF(F36+M36+T36+AA36+AH36+AO36+AV36+BC36+BJ36+BQ36&lt;=Consolidação!H39+Consolidação!K39+Consolidação!N39+Consolidação!Q39+Consolidação!T39+Consolidação!W39+Consolidação!Z39+Consolidação!AC39+Consolidação!AF39,Consolidação!$AF$4,IF(F36+M36+T36+AA36+AH36+AO36+AV36+BC36+BJ36+BQ36&lt;=Consolidação!H39+Consolidação!K39+Consolidação!N39+Consolidação!Q39+Consolidação!T39+Consolidação!W39+Consolidação!Z39+Consolidação!AC39+Consolidação!AF39+Consolidação!AI39,Consolidação!$AI$4,IF(F36+M36+T36+AA36+AH36+AO36+AV36+BC36+BJ36+BQ36&lt;=Consolidação!H39+Consolidação!K39+Consolidação!N39+Consolidação!Q39+Consolidação!T39+Consolidação!W39+Consolidação!Z39+Consolidação!AC39+Consolidação!AF39+Consolidação!AI39+Consolidação!AL39,Consolidação!$AL$4,IF(F36+M36+T36+AA36+AH36+AO36+AV36+BC36+BJ36+BQ36&lt;=Consolidação!H39+Consolidação!K39+Consolidação!N39+Consolidação!Q39+Consolidação!T39+Consolidação!W39+Consolidação!Z39+Consolidação!AC39+Consolidação!AF39+Consolidação!AI39+Consolidação!AL39+Consolidação!AO39,Consolidação!$AO$4,IF(F36+M36+T36+AA36+AH36+AO36+AV36+BC36+BJ36+BQ36&lt;=Consolidação!H39+Consolidação!K39+Consolidação!N39+Consolidação!Q39+Consolidação!T39+Consolidação!W39+Consolidação!Z39+Consolidação!AC39+Consolidação!AF39+Consolidação!AI39+Consolidação!AL39+Consolidação!AO39+Consolidação!AR39,Consolidação!$AR$4,IF(F36+M36+T36+AA36+AH36+AO36+AV36+BC36+BJ36+BQ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+M36+T36+AA36+AH36+AO36+AV36+BC36+BJ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+T36+AA36+AH36+AO36+AV36+BC36+BJ36+BQ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BU36" s="339" t="str">
        <f t="shared" si="70"/>
        <v/>
      </c>
      <c r="BV36" s="515"/>
      <c r="BW36" s="512"/>
      <c r="BX36" s="314"/>
      <c r="BY36" s="315"/>
      <c r="BZ36" s="332"/>
      <c r="CA36" s="338" t="str">
        <f>IF(BX36=0,"",IF(F36+M36+T36+AA36+AH36+AO36+AV36+BC36+BJ36+BQ36+BX36&lt;=Consolidação!H39,Consolidação!$H$4,IF(F36+M36+T36+AA36+AH36+AO36+AV36+BC36+BJ36+BQ36+BX36&lt;=Consolidação!H39+Consolidação!K39,Consolidação!$K$4,IF(F36+M36+T36+AA36+AH36+AO36+AV36+BC36+BJ36+BQ36+BX36&lt;=Consolidação!H39+Consolidação!K39+Consolidação!N39,Consolidação!$N$4,IF(F36+M36+T36+AA36+AH36+AO36+AV36+BC36+BJ36+BQ36+BX36&lt;=Consolidação!H39+Consolidação!K39+Consolidação!N39+Consolidação!Q39,Consolidação!$Q$4,IF(F36+M36+T36+AA36+AH36+AO36+AV36+BC36+BJ36+BQ36+BX36&lt;=Consolidação!H39+Consolidação!K39+Consolidação!N39+Consolidação!Q39+Consolidação!T39,Consolidação!$T$4,IF(F36+M36+T36+AA36+AH36+AO36+AV36+BC36+BJ36+BQ36+BX36&lt;=Consolidação!H39+Consolidação!K39+Consolidação!N39+Consolidação!Q39+Consolidação!T39+Consolidação!W39,Consolidação!$W$4,IF(F36+M36+T36+AA36+AH36+AO36+AV36+BC36+BJ36+BQ36+BX36&lt;=Consolidação!H39+Consolidação!K39+Consolidação!N39+Consolidação!Q39+Consolidação!T39+Consolidação!W39+Consolidação!Z39,Consolidação!$Z$4,IF(F36+M36+T36+AA36+AH36+AO36+AV36+BC36+BJ36+BQ36+BX36&lt;=Consolidação!H39+Consolidação!K39+Consolidação!N39+Consolidação!Q39+Consolidação!T39+Consolidação!W39+Consolidação!Z39+Consolidação!AC39,Consolidação!$AC$4,IF(F36+M36+T36+AA36+AH36+AO36+AV36+BC36+BJ36+BQ36+BX36&lt;=Consolidação!H39+Consolidação!K39+Consolidação!N39+Consolidação!Q39+Consolidação!T39+Consolidação!W39+Consolidação!Z39+Consolidação!AC39+Consolidação!AF39,Consolidação!$AF$4,IF(F36+M36+T36+AA36+AH36+AO36+AV36+BC36+BJ36+BQ36+BX36&lt;=Consolidação!H39+Consolidação!K39+Consolidação!N39+Consolidação!Q39+Consolidação!T39+Consolidação!W39+Consolidação!Z39+Consolidação!AC39+Consolidação!AF39+Consolidação!AI39,Consolidação!$AI$4,IF(F36+M36+T36+AA36+AH36+AO36+AV36+BC36+BJ36+BQ36+BX36&lt;=Consolidação!H39+Consolidação!K39+Consolidação!N39+Consolidação!Q39+Consolidação!T39+Consolidação!W39+Consolidação!Z39+Consolidação!AC39+Consolidação!AF39+Consolidação!AI39+Consolidação!AL39,Consolidação!$AL$4,IF(F36+M36+T36+AA36+AH36+AO36+AV36+BC36+BJ36+BQ36+BX36&lt;=Consolidação!H39+Consolidação!K39+Consolidação!N39+Consolidação!Q39+Consolidação!T39+Consolidação!W39+Consolidação!Z39+Consolidação!AC39+Consolidação!AF39+Consolidação!AI39+Consolidação!AL39+Consolidação!AO39,Consolidação!$AO$4,IF(F36+M36+T36+AA36+AH36+AO36+AV36+BC36+BJ36+BQ36+BX36&lt;=Consolidação!H39+Consolidação!K39+Consolidação!N39+Consolidação!Q39+Consolidação!T39+Consolidação!W39+Consolidação!Z39+Consolidação!AC39+Consolidação!AF39+Consolidação!AI39+Consolidação!AL39+Consolidação!AO39+Consolidação!AR39,Consolidação!$AR$4,IF(F36+M36+T36+AA36+AH36+AO36+AV36+BC36+BJ36+BQ36+BX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+M36+T36+AA36+AH36+AO36+AV36+BC36+BJ36+BQ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+T36+AA36+AH36+AO36+AV36+BC36+BJ36+BQ36+BX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CB36" s="339" t="str">
        <f t="shared" si="71"/>
        <v/>
      </c>
      <c r="CC36" s="514"/>
      <c r="CD36" s="512"/>
      <c r="CE36" s="314"/>
      <c r="CF36" s="315"/>
      <c r="CG36" s="332"/>
      <c r="CH36" s="317" t="str">
        <f>IF(CE36=0,"",IF(F36+M36+T36+AA36+AH36+AO36+AV36+BC36+BJ36+BQ36+BX36+CE36&lt;=Consolidação!H39,Consolidação!$H$4,IF(F36+M36+T36+AA36+AH36+AO36+AV36+BC36+BJ36+BQ36+BX36+CE36&lt;=Consolidação!H39+Consolidação!K39,Consolidação!$K$4,IF(F36+M36+T36+AA36+AH36+AO36+AV36+BC36+BJ36+BQ36+BX36+CE36&lt;=Consolidação!H39+Consolidação!K39+Consolidação!N39,Consolidação!$N$4,IF(F36+M36+T36+AA36+AH36+AO36+AV36+BC36+BJ36+BQ36+BX36+CE36&lt;=Consolidação!H39+Consolidação!K39+Consolidação!N39+Consolidação!Q39,Consolidação!$Q$4,IF(F36+M36+T36+AA36+AH36+AO36+AV36+BC36+BJ36+BQ36+BX36+CE36&lt;=Consolidação!H39+Consolidação!K39+Consolidação!N39+Consolidação!Q39+Consolidação!T39,Consolidação!$T$4,IF(F36+M36+T36+AA36+AH36+AO36+AV36+BC36+BJ36+BQ36+BX36+CE36&lt;=Consolidação!H39+Consolidação!K39+Consolidação!N39+Consolidação!Q39+Consolidação!T39+Consolidação!W39,Consolidação!$W$4,IF(F36+M36+T36+AA36+AH36+AO36+AV36+BC36+BJ36+BQ36+BX36+CE36&lt;=Consolidação!H39+Consolidação!K39+Consolidação!N39+Consolidação!Q39+Consolidação!T39+Consolidação!W39+Consolidação!Z39,Consolidação!$Z$4,IF(F36+M36+T36+AA36+AH36+AO36+AV36+BC36+BJ36+BQ36+BX36+CE36&lt;=Consolidação!H39+Consolidação!K39+Consolidação!N39+Consolidação!Q39+Consolidação!T39+Consolidação!W39+Consolidação!Z39+Consolidação!AC39,Consolidação!$AC$4,IF(F36+M36+T36+AA36+AH36+AO36+AV36+BC36+BJ36+BQ36+BX36+CE36&lt;=Consolidação!H39+Consolidação!K39+Consolidação!N39+Consolidação!Q39+Consolidação!T39+Consolidação!W39+Consolidação!Z39+Consolidação!AC39+Consolidação!AF39,Consolidação!$AF$4,IF(F36+M36+T36+AA36+AH36+AO36+AV36+BC36+BJ36+BQ36+BX36+CE36&lt;=Consolidação!H39+Consolidação!K39+Consolidação!N39+Consolidação!Q39+Consolidação!T39+Consolidação!W39+Consolidação!Z39+Consolidação!AC39+Consolidação!AF39+Consolidação!AI39,Consolidação!$AI$4,IF(F36+M36+T36+AA36+AH36+AO36+AV36+BC36+BJ36+BQ36+BX36+CE36&lt;=Consolidação!H39+Consolidação!K39+Consolidação!N39+Consolidação!Q39+Consolidação!T39+Consolidação!W39+Consolidação!Z39+Consolidação!AC39+Consolidação!AF39+Consolidação!AI39+Consolidação!AL39,Consolidação!$AL$4,IF(F36+M36+T36+AA36+AH36+AO36+AV36+BC36+BJ36+BQ36+BX36+CE36&lt;=Consolidação!H39+Consolidação!K39+Consolidação!N39+Consolidação!Q39+Consolidação!T39+Consolidação!W39+Consolidação!Z39+Consolidação!AC39+Consolidação!AF39+Consolidação!AI39+Consolidação!AL39+Consolidação!AO39,Consolidação!$AO$4,IF(F36+M36+T36+AA36+AH36+AO36+AV36+BC36+BJ36+BQ36+BX36+CE36&lt;=Consolidação!H39+Consolidação!K39+Consolidação!N39+Consolidação!Q39+Consolidação!T39+Consolidação!W39+Consolidação!Z39+Consolidação!AC39+Consolidação!AF39+Consolidação!AI39+Consolidação!AL39+Consolidação!AO39+Consolidação!AR39,Consolidação!$AR$4,IF(F36+M36+T36+AA36+AH36+AO36+AV36+BC36+BJ36+BQ36+BX36+CE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+M36+T36+AA36+AH36+AO36+AV36+BC36+BJ36+BQ36+BX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+T36+AA36+AH36+AO36+AV36+BC36+BJ36+BQ36+BX36+CE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CI36" s="318" t="str">
        <f t="shared" si="72"/>
        <v/>
      </c>
      <c r="CJ36" s="515"/>
      <c r="CK36" s="512"/>
      <c r="CL36" s="314"/>
      <c r="CM36" s="315"/>
      <c r="CN36" s="332"/>
      <c r="CO36" s="317" t="str">
        <f>IF(CL36=0,"",IF(F36+M36+T36+AA36+AH36+AO36+AV36+BC36+BJ36+BQ36+BX36+CE36+CL36&lt;=Consolidação!H39,Consolidação!$H$4,IF(F36+M36+T36+AA36+AH36+AO36+AV36+BC36+BJ36+BQ36+BX36+CE36+CL36&lt;=Consolidação!H39+Consolidação!K39,Consolidação!$K$4,IF(F36+M36+T36+AA36+AH36+AO36+AV36+BC36+BJ36+BQ36+BX36+CE36+CL36&lt;=Consolidação!H39+Consolidação!K39+Consolidação!N39,Consolidação!$N$4,IF(F36+M36+T36+AA36+AH36+AO36+AV36+BC36+BJ36+BQ36+BX36+CE36+CL36&lt;=Consolidação!H39+Consolidação!K39+Consolidação!N39+Consolidação!Q39,Consolidação!$Q$4,IF(F36+M36+T36+AA36+AH36+AO36+AV36+BC36+BJ36+BQ36+BX36+CE36+CL36&lt;=Consolidação!H39+Consolidação!K39+Consolidação!N39+Consolidação!Q39+Consolidação!T39,Consolidação!$T$4,IF(F36+M36+T36+AA36+AH36+AO36+AV36+BC36+BJ36+BQ36+BX36+CE36+CL36&lt;=Consolidação!H39+Consolidação!K39+Consolidação!N39+Consolidação!Q39+Consolidação!T39+Consolidação!W39,Consolidação!$W$4,IF(F36+M36+T36+AA36+AH36+AO36+AV36+BC36+BJ36+BQ36+BX36+CE36+CL36&lt;=Consolidação!H39+Consolidação!K39+Consolidação!N39+Consolidação!Q39+Consolidação!T39+Consolidação!W39+Consolidação!Z39,Consolidação!$Z$4,IF(F36+M36+T36+AA36+AH36+AO36+AV36+BC36+BJ36+BQ36+BX36+CE36+CL36&lt;=Consolidação!H39+Consolidação!K39+Consolidação!N39+Consolidação!Q39+Consolidação!T39+Consolidação!W39+Consolidação!Z39+Consolidação!AC39,Consolidação!$AC$4,IF(F36+M36+T36+AA36+AH36+AO36+AV36+BC36+BJ36+BQ36+BX36+CE36+CL36&lt;=Consolidação!H39+Consolidação!K39+Consolidação!N39+Consolidação!Q39+Consolidação!T39+Consolidação!W39+Consolidação!Z39+Consolidação!AC39+Consolidação!AF39,Consolidação!$AF$4,IF(F36+M36+T36+AA36+AH36+AO36+AV36+BC36+BJ36+BQ36+BX36+CE36+CL36&lt;=Consolidação!H39+Consolidação!K39+Consolidação!N39+Consolidação!Q39+Consolidação!T39+Consolidação!W39+Consolidação!Z39+Consolidação!AC39+Consolidação!AF39+Consolidação!AI39,Consolidação!$AI$4,IF(F36+M36+T36+AA36+AH36+AO36+AV36+BC36+BJ36+BQ36+BX36+CE36+CL36&lt;=Consolidação!H39+Consolidação!K39+Consolidação!N39+Consolidação!Q39+Consolidação!T39+Consolidação!W39+Consolidação!Z39+Consolidação!AC39+Consolidação!AF39+Consolidação!AI39+Consolidação!AL39,Consolidação!$AL$4,IF(F36+M36+T36+AA36+AH36+AO36+AV36+BC36+BJ36+BQ36+BX36+CE36+CL36&lt;=Consolidação!H39+Consolidação!K39+Consolidação!N39+Consolidação!Q39+Consolidação!T39+Consolidação!W39+Consolidação!Z39+Consolidação!AC39+Consolidação!AF39+Consolidação!AI39+Consolidação!AL39+Consolidação!AO39,Consolidação!$AO$4,IF(F36+M36+T36+AA36+AH36+AO36+AV36+BC36+BJ36+BQ36+BX36+CE36+CL36&lt;=Consolidação!H39+Consolidação!K39+Consolidação!N39+Consolidação!Q39+Consolidação!T39+Consolidação!W39+Consolidação!Z39+Consolidação!AC39+Consolidação!AF39+Consolidação!AI39+Consolidação!AL39+Consolidação!AO39+Consolidação!AR39,Consolidação!$AR$4,IF(F36+M36+T36+AA36+AH36+AO36+AV36+BC36+BJ36+BQ36+BX36+CE36+CL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+M36+T36+AA36+AH36+AO36+AV36+BC36+BJ36+BQ36+BX36+CE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+T36+AA36+AH36+AO36+AV36+BC36+BJ36+BQ36+BX36+CE36+CL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CP36" s="318" t="str">
        <f t="shared" si="73"/>
        <v/>
      </c>
      <c r="CQ36" s="514"/>
      <c r="CR36" s="512"/>
      <c r="CS36" s="314"/>
      <c r="CT36" s="315"/>
      <c r="CU36" s="332"/>
      <c r="CV36" s="317" t="str">
        <f>IF(CS36=0,"",IF(F36+M36+T36+AA36+AH36+AO36+AV36+BC36+BJ36+BQ36+BX36+CE36+CL36+CS36&lt;=Consolidação!H39,Consolidação!$H$4,IF(F36+M36+T36+AA36+AH36+AO36+AV36+BC36+BJ36+BQ36+BX36+CE36+CL36+CS36&lt;=Consolidação!H39+Consolidação!K39,Consolidação!$K$4,IF(F36+M36+T36+AA36+AH36+AO36+AV36+BC36+BJ36+BQ36+BX36+CE36+CL36+CS36&lt;=Consolidação!H39+Consolidação!K39+Consolidação!N39,Consolidação!$N$4,IF(F36+M36+T36+AA36+AH36+AO36+AV36+BC36+BJ36+BQ36+BX36+CE36+CL36+CS36&lt;=Consolidação!H39+Consolidação!K39+Consolidação!N39+Consolidação!Q39,Consolidação!$Q$4,IF(F36+M36+T36+AA36+AH36+AO36+AV36+BC36+BJ36+BQ36+BX36+CE36+CL36+CS36&lt;=Consolidação!H39+Consolidação!K39+Consolidação!N39+Consolidação!Q39+Consolidação!T39,Consolidação!$T$4,IF(F36+M36+T36+AA36+AH36+AO36+AV36+BC36+BJ36+BQ36+BX36+CE36+CL36+CS36&lt;=Consolidação!H39+Consolidação!K39+Consolidação!N39+Consolidação!Q39+Consolidação!T39+Consolidação!W39,Consolidação!$W$4,IF(F36+M36+T36+AA36+AH36+AO36+AV36+BC36+BJ36+BQ36+BX36+CE36+CL36+CS36&lt;=Consolidação!H39+Consolidação!K39+Consolidação!N39+Consolidação!Q39+Consolidação!T39+Consolidação!W39+Consolidação!Z39,Consolidação!$Z$4,IF(F36+M36+T36+AA36+AH36+AO36+AV36+BC36+BJ36+BQ36+BX36+CE36+CL36+CS36&lt;=Consolidação!H39+Consolidação!K39+Consolidação!N39+Consolidação!Q39+Consolidação!T39+Consolidação!W39+Consolidação!Z39+Consolidação!AC39,Consolidação!$AC$4,IF(F36+M36+T36+AA36+AH36+AO36+AV36+BC36+BJ36+BQ36+BX36+CE36+CL36+CS36&lt;=Consolidação!H39+Consolidação!K39+Consolidação!N39+Consolidação!Q39+Consolidação!T39+Consolidação!W39+Consolidação!Z39+Consolidação!AC39+Consolidação!AF39,Consolidação!$AF$4,IF(F36+M36+T36+AA36+AH36+AO36+AV36+BC36+BJ36+BQ36+BX36+CE36+CL36+CS36&lt;=Consolidação!H39+Consolidação!K39+Consolidação!N39+Consolidação!Q39+Consolidação!T39+Consolidação!W39+Consolidação!Z39+Consolidação!AC39+Consolidação!AF39+Consolidação!AI39,Consolidação!$AI$4,IF(F36+M36+T36+AA36+AH36+AO36+AV36+BC36+BJ36+BQ36+BX36+CE36+CL36+CS36&lt;=Consolidação!H39+Consolidação!K39+Consolidação!N39+Consolidação!Q39+Consolidação!T39+Consolidação!W39+Consolidação!Z39+Consolidação!AC39+Consolidação!AF39+Consolidação!AI39+Consolidação!AL39,Consolidação!$AL$4,IF(F36+M36+T36+AA36+AH36+AO36+AV36+BC36+BJ36+BQ36+BX36+CE36+CL36+CS36&lt;=Consolidação!H39+Consolidação!K39+Consolidação!N39+Consolidação!Q39+Consolidação!T39+Consolidação!W39+Consolidação!Z39+Consolidação!AC39+Consolidação!AF39+Consolidação!AI39+Consolidação!AL39+Consolidação!AO39,Consolidação!$AO$4,IF(F36+M36+T36+AA36+AH36+AO36+AV36+BC36+BJ36+BQ36+BX36+CE36+CL36+CS36&lt;=Consolidação!H39+Consolidação!K39+Consolidação!N39+Consolidação!Q39+Consolidação!T39+Consolidação!W39+Consolidação!Z39+Consolidação!AC39+Consolidação!AF39+Consolidação!AI39+Consolidação!AL39+Consolidação!AO39+Consolidação!AR39,Consolidação!$AR$4,IF(F36+M36+T36+AA36+AH36+AO36+AV36+BC36+BJ36+BQ36+BX36+CE36+CL36+CS36&lt;=Consolidação!H39+Consolidação!K39+Consolidação!N39+Consolidação!Q39+Consolidação!T39+Consolidação!W39+Consolidação!Z39+Consolidação!AC39+Consolidação!AF39+Consolidação!AI39+Consolidação!AL39+Consolidação!AO39+Consolidação!AR39+Consolidação!AU39,Consolidação!$AU$4,IF(AND((Consolidação!H39+Consolidação!K39+Consolidação!N39+Consolidação!Q39+Consolidação!T39+Consolidação!W39+Consolidação!Z39+Consolidação!AC39+Consolidação!AF39+Consolidação!AI39+Consolidação!AL39+Consolidação!AO39+Consolidação!AR39+Consolidação!AU39)&gt;0,F36+M36+T36+AA36+AH36+AO36+AV36+BC36+BJ36+BQ36+BX36+CE36+CL36&lt;Consolidação!H39+Consolidação!K39+Consolidação!N39+Consolidação!Q39+Consolidação!T39+Consolidação!W39+Consolidação!Z39+Consolidação!AC39+Consolidação!AF39+Consolidação!AI39+Consolidação!AL39+Consolidação!AO39+Consolidação!AR39+Consolidação!AU39,F36+M36+T36+AA36+AH36+AO36+AV36+BC36+BJ36+BQ36+BX36+CE36+CL36+CS36&gt;Consolidação!H39+Consolidação!K39+Consolidação!N39+Consolidação!Q39+Consolidação!T39+Consolidação!W39+Consolidação!Z39+Consolidação!AC39+Consolidação!AF39+Consolidação!AI39+Consolidação!AL39+Consolidação!AO39+Consolidação!AR39+Consolidação!AU39),"CONSUMO PARCIAL","SEM PREVISÃO"))))))))))))))))</f>
        <v/>
      </c>
      <c r="CW36" s="318" t="str">
        <f t="shared" si="74"/>
        <v/>
      </c>
      <c r="CX36" s="512"/>
      <c r="CY36" s="314"/>
      <c r="CZ36" s="315"/>
      <c r="DA36" s="332"/>
      <c r="DB36" s="317" t="str">
        <f>IF(CY36=0,"",IF(L36+S36+Z36+AG36+AN36+AU36+BB36+BI36+BP36+BW36+CD36+CK36+CR36+CY36&lt;=Consolidação!N39,Consolidação!$H$4,IF(L36+S36+Z36+AG36+AN36+AU36+BB36+BI36+BP36+BW36+CD36+CK36+CR36+CY36&lt;=Consolidação!N39+Consolidação!Q39,Consolidação!$K$4,IF(L36+S36+Z36+AG36+AN36+AU36+BB36+BI36+BP36+BW36+CD36+CK36+CR36+CY36&lt;=Consolidação!N39+Consolidação!Q39+Consolidação!T39,Consolidação!$N$4,IF(L36+S36+Z36+AG36+AN36+AU36+BB36+BI36+BP36+BW36+CD36+CK36+CR36+CY36&lt;=Consolidação!N39+Consolidação!Q39+Consolidação!T39+Consolidação!W39,Consolidação!$Q$4,IF(L36+S36+Z36+AG36+AN36+AU36+BB36+BI36+BP36+BW36+CD36+CK36+CR36+CY36&lt;=Consolidação!N39+Consolidação!Q39+Consolidação!T39+Consolidação!W39+Consolidação!Z39,Consolidação!$T$4,IF(L36+S36+Z36+AG36+AN36+AU36+BB36+BI36+BP36+BW36+CD36+CK36+CR36+CY36&lt;=Consolidação!N39+Consolidação!Q39+Consolidação!T39+Consolidação!W39+Consolidação!Z39+Consolidação!AC39,Consolidação!$W$4,IF(L36+S36+Z36+AG36+AN36+AU36+BB36+BI36+BP36+BW36+CD36+CK36+CR36+CY36&lt;=Consolidação!N39+Consolidação!Q39+Consolidação!T39+Consolidação!W39+Consolidação!Z39+Consolidação!AC39+Consolidação!AF39,Consolidação!$Z$4,IF(L36+S36+Z36+AG36+AN36+AU36+BB36+BI36+BP36+BW36+CD36+CK36+CR36+CY36&lt;=Consolidação!N39+Consolidação!Q39+Consolidação!T39+Consolidação!W39+Consolidação!Z39+Consolidação!AC39+Consolidação!AF39+Consolidação!AI39,Consolidação!$AC$4,IF(L36+S36+Z36+AG36+AN36+AU36+BB36+BI36+BP36+BW36+CD36+CK36+CR36+CY36&lt;=Consolidação!N39+Consolidação!Q39+Consolidação!T39+Consolidação!W39+Consolidação!Z39+Consolidação!AC39+Consolidação!AF39+Consolidação!AI39+Consolidação!AL39,Consolidação!$AF$4,IF(L36+S36+Z36+AG36+AN36+AU36+BB36+BI36+BP36+BW36+CD36+CK36+CR36+CY36&lt;=Consolidação!N39+Consolidação!Q39+Consolidação!T39+Consolidação!W39+Consolidação!Z39+Consolidação!AC39+Consolidação!AF39+Consolidação!AI39+Consolidação!AL39+Consolidação!AO39,Consolidação!$AI$4,IF(L36+S36+Z36+AG36+AN36+AU36+BB36+BI36+BP36+BW36+CD36+CK36+CR36+CY36&lt;=Consolidação!N39+Consolidação!Q39+Consolidação!T39+Consolidação!W39+Consolidação!Z39+Consolidação!AC39+Consolidação!AF39+Consolidação!AI39+Consolidação!AL39+Consolidação!AO39+Consolidação!AR39,Consolidação!$AL$4,IF(L36+S36+Z36+AG36+AN36+AU36+BB36+BI36+BP36+BW36+CD36+CK36+CR36+CY36&lt;=Consolidação!N39+Consolidação!Q39+Consolidação!T39+Consolidação!W39+Consolidação!Z39+Consolidação!AC39+Consolidação!AF39+Consolidação!AI39+Consolidação!AL39+Consolidação!AO39+Consolidação!AR39+Consolidação!AU39,Consolidação!$AO$4,IF(L36+S36+Z36+AG36+AN36+AU36+BB36+BI36+BP36+BW36+CD36+CK36+CR36+CY36&lt;=Consolidação!N39+Consolidação!Q39+Consolidação!T39+Consolidação!W39+Consolidação!Z39+Consolidação!AC39+Consolidação!AF39+Consolidação!AI39+Consolidação!AL39+Consolidação!AO39+Consolidação!AR39+Consolidação!AU39+Consolidação!AX39,Consolidação!$AR$4,IF(L36+S36+Z36+AG36+AN36+AU36+BB36+BI36+BP36+BW36+CD36+CK36+CR36+CY36&lt;=Consolidação!N39+Consolidação!Q39+Consolidação!T39+Consolidação!W39+Consolidação!Z39+Consolidação!AC39+Consolidação!AF39+Consolidação!AI39+Consolidação!AL39+Consolidação!AO39+Consolidação!AR39+Consolidação!AU39+Consolidação!AX39+Consolidação!#REF!,Consolidação!$AU$4,IF(AND((Consolidação!N39+Consolidação!Q39+Consolidação!T39+Consolidação!W39+Consolidação!Z39+Consolidação!AC39+Consolidação!AF39+Consolidação!AI39+Consolidação!AL39+Consolidação!AO39+Consolidação!AR39+Consolidação!AU39+Consolidação!AX39+Consolidação!#REF!)&gt;0,L36+S36+Z36+AG36+AN36+AU36+BB36+BI36+BP36+BW36+CD36+CK36+CR36&lt;Consolidação!N39+Consolidação!Q39+Consolidação!T39+Consolidação!W39+Consolidação!Z39+Consolidação!AC39+Consolidação!AF39+Consolidação!AI39+Consolidação!AL39+Consolidação!AO39+Consolidação!AR39+Consolidação!AU39+Consolidação!AX39+Consolidação!#REF!,L36+S36+Z36+AG36+AN36+AU36+BB36+BI36+BP36+BW36+CD36+CK36+CR36+CY36&gt;Consolidação!N39+Consolidação!Q39+Consolidação!T39+Consolidação!W39+Consolidação!Z39+Consolidação!AC39+Consolidação!AF39+Consolidação!AI39+Consolidação!AL39+Consolidação!AO39+Consolidação!AR39+Consolidação!AU39+Consolidação!AX39+Consolidação!#REF!),"CONSUMO PARCIAL","SEM PREVISÃO"))))))))))))))))</f>
        <v/>
      </c>
      <c r="DC36" s="318" t="str">
        <f t="shared" si="75"/>
        <v/>
      </c>
      <c r="DD36" s="512"/>
      <c r="DE36" s="314"/>
      <c r="DF36" s="315"/>
      <c r="DG36" s="332"/>
      <c r="DH36" s="317" t="str">
        <f>IF(DE36=0,"",IF(R36+Y36+AF36+AM36+AT36+BA36+BH36+BO36+BV36+CC36+CJ36+CQ36+CX36+DE36&lt;=Consolidação!T39,Consolidação!$H$4,IF(R36+Y36+AF36+AM36+AT36+BA36+BH36+BO36+BV36+CC36+CJ36+CQ36+CX36+DE36&lt;=Consolidação!T39+Consolidação!W39,Consolidação!$K$4,IF(R36+Y36+AF36+AM36+AT36+BA36+BH36+BO36+BV36+CC36+CJ36+CQ36+CX36+DE36&lt;=Consolidação!T39+Consolidação!W39+Consolidação!Z39,Consolidação!$N$4,IF(R36+Y36+AF36+AM36+AT36+BA36+BH36+BO36+BV36+CC36+CJ36+CQ36+CX36+DE36&lt;=Consolidação!T39+Consolidação!W39+Consolidação!Z39+Consolidação!AC39,Consolidação!$Q$4,IF(R36+Y36+AF36+AM36+AT36+BA36+BH36+BO36+BV36+CC36+CJ36+CQ36+CX36+DE36&lt;=Consolidação!T39+Consolidação!W39+Consolidação!Z39+Consolidação!AC39+Consolidação!AF39,Consolidação!$T$4,IF(R36+Y36+AF36+AM36+AT36+BA36+BH36+BO36+BV36+CC36+CJ36+CQ36+CX36+DE36&lt;=Consolidação!T39+Consolidação!W39+Consolidação!Z39+Consolidação!AC39+Consolidação!AF39+Consolidação!AI39,Consolidação!$W$4,IF(R36+Y36+AF36+AM36+AT36+BA36+BH36+BO36+BV36+CC36+CJ36+CQ36+CX36+DE36&lt;=Consolidação!T39+Consolidação!W39+Consolidação!Z39+Consolidação!AC39+Consolidação!AF39+Consolidação!AI39+Consolidação!AL39,Consolidação!$Z$4,IF(R36+Y36+AF36+AM36+AT36+BA36+BH36+BO36+BV36+CC36+CJ36+CQ36+CX36+DE36&lt;=Consolidação!T39+Consolidação!W39+Consolidação!Z39+Consolidação!AC39+Consolidação!AF39+Consolidação!AI39+Consolidação!AL39+Consolidação!AO39,Consolidação!$AC$4,IF(R36+Y36+AF36+AM36+AT36+BA36+BH36+BO36+BV36+CC36+CJ36+CQ36+CX36+DE36&lt;=Consolidação!T39+Consolidação!W39+Consolidação!Z39+Consolidação!AC39+Consolidação!AF39+Consolidação!AI39+Consolidação!AL39+Consolidação!AO39+Consolidação!AR39,Consolidação!$AF$4,IF(R36+Y36+AF36+AM36+AT36+BA36+BH36+BO36+BV36+CC36+CJ36+CQ36+CX36+DE36&lt;=Consolidação!T39+Consolidação!W39+Consolidação!Z39+Consolidação!AC39+Consolidação!AF39+Consolidação!AI39+Consolidação!AL39+Consolidação!AO39+Consolidação!AR39+Consolidação!AU39,Consolidação!$AI$4,IF(R36+Y36+AF36+AM36+AT36+BA36+BH36+BO36+BV36+CC36+CJ36+CQ36+CX36+DE36&lt;=Consolidação!T39+Consolidação!W39+Consolidação!Z39+Consolidação!AC39+Consolidação!AF39+Consolidação!AI39+Consolidação!AL39+Consolidação!AO39+Consolidação!AR39+Consolidação!AU39+Consolidação!AX39,Consolidação!$AL$4,IF(R36+Y36+AF36+AM36+AT36+BA36+BH36+BO36+BV36+CC36+CJ36+CQ36+CX36+DE36&lt;=Consolidação!T39+Consolidação!W39+Consolidação!Z39+Consolidação!AC39+Consolidação!AF39+Consolidação!AI39+Consolidação!AL39+Consolidação!AO39+Consolidação!AR39+Consolidação!AU39+Consolidação!AX39+Consolidação!#REF!,Consolidação!$AO$4,IF(R36+Y36+AF36+AM36+AT36+BA36+BH36+BO36+BV36+CC36+CJ36+CQ36+CX36+DE36&lt;=Consolidação!T39+Consolidação!W39+Consolidação!Z39+Consolidação!AC39+Consolidação!AF39+Consolidação!AI39+Consolidação!AL39+Consolidação!AO39+Consolidação!AR39+Consolidação!AU39+Consolidação!AX39+Consolidação!#REF!+Consolidação!BC39,Consolidação!$AR$4,IF(R36+Y36+AF36+AM36+AT36+BA36+BH36+BO36+BV36+CC36+CJ36+CQ36+CX36+DE36&lt;=Consolidação!T39+Consolidação!W39+Consolidação!Z39+Consolidação!AC39+Consolidação!AF39+Consolidação!AI39+Consolidação!AL39+Consolidação!AO39+Consolidação!AR39+Consolidação!AU39+Consolidação!AX39+Consolidação!#REF!+Consolidação!BC39+Consolidação!BF39,Consolidação!$AU$4,IF(AND((Consolidação!T39+Consolidação!W39+Consolidação!Z39+Consolidação!AC39+Consolidação!AF39+Consolidação!AI39+Consolidação!AL39+Consolidação!AO39+Consolidação!AR39+Consolidação!AU39+Consolidação!AX39+Consolidação!#REF!+Consolidação!BC39+Consolidação!BF39)&gt;0,R36+Y36+AF36+AM36+AT36+BA36+BH36+BO36+BV36+CC36+CJ36+CQ36+CX36&lt;Consolidação!T39+Consolidação!W39+Consolidação!Z39+Consolidação!AC39+Consolidação!AF39+Consolidação!AI39+Consolidação!AL39+Consolidação!AO39+Consolidação!AR39+Consolidação!AU39+Consolidação!AX39+Consolidação!#REF!+Consolidação!BC39+Consolidação!BF39,R36+Y36+AF36+AM36+AT36+BA36+BH36+BO36+BV36+CC36+CJ36+CQ36+CX36+DE36&gt;Consolidação!T39+Consolidação!W39+Consolidação!Z39+Consolidação!AC39+Consolidação!AF39+Consolidação!AI39+Consolidação!AL39+Consolidação!AO39+Consolidação!AR39+Consolidação!AU39+Consolidação!AX39+Consolidação!#REF!+Consolidação!BC39+Consolidação!BF39),"CONSUMO PARCIAL","SEM PREVISÃO"))))))))))))))))</f>
        <v/>
      </c>
      <c r="DI36" s="318" t="str">
        <f t="shared" si="76"/>
        <v/>
      </c>
      <c r="DJ36" s="512"/>
      <c r="DK36" s="314"/>
      <c r="DL36" s="315"/>
      <c r="DM36" s="332"/>
      <c r="DN36" s="317" t="str">
        <f>IF(DK36=0,"",IF(X36+AE36+AL36+AS36+AZ36+BG36+BN36+BU36+CB36+CI36+CP36+CW36+DD36+DK36&lt;=Consolidação!Z39,Consolidação!$H$4,IF(X36+AE36+AL36+AS36+AZ36+BG36+BN36+BU36+CB36+CI36+CP36+CW36+DD36+DK36&lt;=Consolidação!Z39+Consolidação!AC39,Consolidação!$K$4,IF(X36+AE36+AL36+AS36+AZ36+BG36+BN36+BU36+CB36+CI36+CP36+CW36+DD36+DK36&lt;=Consolidação!Z39+Consolidação!AC39+Consolidação!AF39,Consolidação!$N$4,IF(X36+AE36+AL36+AS36+AZ36+BG36+BN36+BU36+CB36+CI36+CP36+CW36+DD36+DK36&lt;=Consolidação!Z39+Consolidação!AC39+Consolidação!AF39+Consolidação!AI39,Consolidação!$Q$4,IF(X36+AE36+AL36+AS36+AZ36+BG36+BN36+BU36+CB36+CI36+CP36+CW36+DD36+DK36&lt;=Consolidação!Z39+Consolidação!AC39+Consolidação!AF39+Consolidação!AI39+Consolidação!AL39,Consolidação!$T$4,IF(X36+AE36+AL36+AS36+AZ36+BG36+BN36+BU36+CB36+CI36+CP36+CW36+DD36+DK36&lt;=Consolidação!Z39+Consolidação!AC39+Consolidação!AF39+Consolidação!AI39+Consolidação!AL39+Consolidação!AO39,Consolidação!$W$4,IF(X36+AE36+AL36+AS36+AZ36+BG36+BN36+BU36+CB36+CI36+CP36+CW36+DD36+DK36&lt;=Consolidação!Z39+Consolidação!AC39+Consolidação!AF39+Consolidação!AI39+Consolidação!AL39+Consolidação!AO39+Consolidação!AR39,Consolidação!$Z$4,IF(X36+AE36+AL36+AS36+AZ36+BG36+BN36+BU36+CB36+CI36+CP36+CW36+DD36+DK36&lt;=Consolidação!Z39+Consolidação!AC39+Consolidação!AF39+Consolidação!AI39+Consolidação!AL39+Consolidação!AO39+Consolidação!AR39+Consolidação!AU39,Consolidação!$AC$4,IF(X36+AE36+AL36+AS36+AZ36+BG36+BN36+BU36+CB36+CI36+CP36+CW36+DD36+DK36&lt;=Consolidação!Z39+Consolidação!AC39+Consolidação!AF39+Consolidação!AI39+Consolidação!AL39+Consolidação!AO39+Consolidação!AR39+Consolidação!AU39+Consolidação!AX39,Consolidação!$AF$4,IF(X36+AE36+AL36+AS36+AZ36+BG36+BN36+BU36+CB36+CI36+CP36+CW36+DD36+DK36&lt;=Consolidação!Z39+Consolidação!AC39+Consolidação!AF39+Consolidação!AI39+Consolidação!AL39+Consolidação!AO39+Consolidação!AR39+Consolidação!AU39+Consolidação!AX39+Consolidação!#REF!,Consolidação!$AI$4,IF(X36+AE36+AL36+AS36+AZ36+BG36+BN36+BU36+CB36+CI36+CP36+CW36+DD36+DK36&lt;=Consolidação!Z39+Consolidação!AC39+Consolidação!AF39+Consolidação!AI39+Consolidação!AL39+Consolidação!AO39+Consolidação!AR39+Consolidação!AU39+Consolidação!AX39+Consolidação!#REF!+Consolidação!BC39,Consolidação!$AL$4,IF(X36+AE36+AL36+AS36+AZ36+BG36+BN36+BU36+CB36+CI36+CP36+CW36+DD36+DK36&lt;=Consolidação!Z39+Consolidação!AC39+Consolidação!AF39+Consolidação!AI39+Consolidação!AL39+Consolidação!AO39+Consolidação!AR39+Consolidação!AU39+Consolidação!AX39+Consolidação!#REF!+Consolidação!BC39+Consolidação!BF39,Consolidação!$AO$4,IF(X36+AE36+AL36+AS36+AZ36+BG36+BN36+BU36+CB36+CI36+CP36+CW36+DD36+DK36&lt;=Consolidação!Z39+Consolidação!AC39+Consolidação!AF39+Consolidação!AI39+Consolidação!AL39+Consolidação!AO39+Consolidação!AR39+Consolidação!AU39+Consolidação!AX39+Consolidação!#REF!+Consolidação!BC39+Consolidação!BF39+Consolidação!BI39,Consolidação!$AR$4,IF(X36+AE36+AL36+AS36+AZ36+BG36+BN36+BU36+CB36+CI36+CP36+CW36+DD36+DK36&lt;=Consolidação!Z39+Consolidação!AC39+Consolidação!AF39+Consolidação!AI39+Consolidação!AL39+Consolidação!AO39+Consolidação!AR39+Consolidação!AU39+Consolidação!AX39+Consolidação!#REF!+Consolidação!BC39+Consolidação!BF39+Consolidação!BI39+Consolidação!BL39,Consolidação!$AU$4,IF(AND((Consolidação!Z39+Consolidação!AC39+Consolidação!AF39+Consolidação!AI39+Consolidação!AL39+Consolidação!AO39+Consolidação!AR39+Consolidação!AU39+Consolidação!AX39+Consolidação!#REF!+Consolidação!BC39+Consolidação!BF39+Consolidação!BI39+Consolidação!BL39)&gt;0,X36+AE36+AL36+AS36+AZ36+BG36+BN36+BU36+CB36+CI36+CP36+CW36+DD36&lt;Consolidação!Z39+Consolidação!AC39+Consolidação!AF39+Consolidação!AI39+Consolidação!AL39+Consolidação!AO39+Consolidação!AR39+Consolidação!AU39+Consolidação!AX39+Consolidação!#REF!+Consolidação!BC39+Consolidação!BF39+Consolidação!BI39+Consolidação!BL39,X36+AE36+AL36+AS36+AZ36+BG36+BN36+BU36+CB36+CI36+CP36+CW36+DD36+DK36&gt;Consolidação!Z39+Consolidação!AC39+Consolidação!AF39+Consolidação!AI39+Consolidação!AL39+Consolidação!AO39+Consolidação!AR39+Consolidação!AU39+Consolidação!AX39+Consolidação!#REF!+Consolidação!BC39+Consolidação!BF39+Consolidação!BI39+Consolidação!BL39),"CONSUMO PARCIAL","SEM PREVISÃO"))))))))))))))))</f>
        <v/>
      </c>
      <c r="DO36" s="318" t="str">
        <f t="shared" si="77"/>
        <v/>
      </c>
      <c r="DP36" s="512"/>
      <c r="DQ36" s="314"/>
      <c r="DR36" s="315"/>
      <c r="DS36" s="332"/>
      <c r="DT36" s="317" t="str">
        <f>IF(DQ36=0,"",IF(AD36+AK36+AR36+AY36+BF36+BM36+BT36+CA36+CH36+CO36+CV36+DC36+DJ36+DQ36&lt;=Consolidação!AF39,Consolidação!$H$4,IF(AD36+AK36+AR36+AY36+BF36+BM36+BT36+CA36+CH36+CO36+CV36+DC36+DJ36+DQ36&lt;=Consolidação!AF39+Consolidação!AI39,Consolidação!$K$4,IF(AD36+AK36+AR36+AY36+BF36+BM36+BT36+CA36+CH36+CO36+CV36+DC36+DJ36+DQ36&lt;=Consolidação!AF39+Consolidação!AI39+Consolidação!AL39,Consolidação!$N$4,IF(AD36+AK36+AR36+AY36+BF36+BM36+BT36+CA36+CH36+CO36+CV36+DC36+DJ36+DQ36&lt;=Consolidação!AF39+Consolidação!AI39+Consolidação!AL39+Consolidação!AO39,Consolidação!$Q$4,IF(AD36+AK36+AR36+AY36+BF36+BM36+BT36+CA36+CH36+CO36+CV36+DC36+DJ36+DQ36&lt;=Consolidação!AF39+Consolidação!AI39+Consolidação!AL39+Consolidação!AO39+Consolidação!AR39,Consolidação!$T$4,IF(AD36+AK36+AR36+AY36+BF36+BM36+BT36+CA36+CH36+CO36+CV36+DC36+DJ36+DQ36&lt;=Consolidação!AF39+Consolidação!AI39+Consolidação!AL39+Consolidação!AO39+Consolidação!AR39+Consolidação!AU39,Consolidação!$W$4,IF(AD36+AK36+AR36+AY36+BF36+BM36+BT36+CA36+CH36+CO36+CV36+DC36+DJ36+DQ36&lt;=Consolidação!AF39+Consolidação!AI39+Consolidação!AL39+Consolidação!AO39+Consolidação!AR39+Consolidação!AU39+Consolidação!AX39,Consolidação!$Z$4,IF(AD36+AK36+AR36+AY36+BF36+BM36+BT36+CA36+CH36+CO36+CV36+DC36+DJ36+DQ36&lt;=Consolidação!AF39+Consolidação!AI39+Consolidação!AL39+Consolidação!AO39+Consolidação!AR39+Consolidação!AU39+Consolidação!AX39+Consolidação!#REF!,Consolidação!$AC$4,IF(AD36+AK36+AR36+AY36+BF36+BM36+BT36+CA36+CH36+CO36+CV36+DC36+DJ36+DQ36&lt;=Consolidação!AF39+Consolidação!AI39+Consolidação!AL39+Consolidação!AO39+Consolidação!AR39+Consolidação!AU39+Consolidação!AX39+Consolidação!#REF!+Consolidação!BC39,Consolidação!$AF$4,IF(AD36+AK36+AR36+AY36+BF36+BM36+BT36+CA36+CH36+CO36+CV36+DC36+DJ36+DQ36&lt;=Consolidação!AF39+Consolidação!AI39+Consolidação!AL39+Consolidação!AO39+Consolidação!AR39+Consolidação!AU39+Consolidação!AX39+Consolidação!#REF!+Consolidação!BC39+Consolidação!BF39,Consolidação!$AI$4,IF(AD36+AK36+AR36+AY36+BF36+BM36+BT36+CA36+CH36+CO36+CV36+DC36+DJ36+DQ36&lt;=Consolidação!AF39+Consolidação!AI39+Consolidação!AL39+Consolidação!AO39+Consolidação!AR39+Consolidação!AU39+Consolidação!AX39+Consolidação!#REF!+Consolidação!BC39+Consolidação!BF39+Consolidação!BI39,Consolidação!$AL$4,IF(AD36+AK36+AR36+AY36+BF36+BM36+BT36+CA36+CH36+CO36+CV36+DC36+DJ36+DQ36&lt;=Consolidação!AF39+Consolidação!AI39+Consolidação!AL39+Consolidação!AO39+Consolidação!AR39+Consolidação!AU39+Consolidação!AX39+Consolidação!#REF!+Consolidação!BC39+Consolidação!BF39+Consolidação!BI39+Consolidação!BL39,Consolidação!$AO$4,IF(AD36+AK36+AR36+AY36+BF36+BM36+BT36+CA36+CH36+CO36+CV36+DC36+DJ36+DQ36&lt;=Consolidação!AF39+Consolidação!AI39+Consolidação!AL39+Consolidação!AO39+Consolidação!AR39+Consolidação!AU39+Consolidação!AX39+Consolidação!#REF!+Consolidação!BC39+Consolidação!BF39+Consolidação!BI39+Consolidação!BL39+Consolidação!BO39,Consolidação!$AR$4,IF(AD36+AK36+AR36+AY36+BF36+BM36+BT36+CA36+CH36+CO36+CV36+DC36+DJ36+DQ36&lt;=Consolidação!AF39+Consolidação!AI39+Consolidação!AL39+Consolidação!AO39+Consolidação!AR39+Consolidação!AU39+Consolidação!AX39+Consolidação!#REF!+Consolidação!BC39+Consolidação!BF39+Consolidação!BI39+Consolidação!BL39+Consolidação!BO39+Consolidação!BR39,Consolidação!$AU$4,IF(AND((Consolidação!AF39+Consolidação!AI39+Consolidação!AL39+Consolidação!AO39+Consolidação!AR39+Consolidação!AU39+Consolidação!AX39+Consolidação!#REF!+Consolidação!BC39+Consolidação!BF39+Consolidação!BI39+Consolidação!BL39+Consolidação!BO39+Consolidação!BR39)&gt;0,AD36+AK36+AR36+AY36+BF36+BM36+BT36+CA36+CH36+CO36+CV36+DC36+DJ36&lt;Consolidação!AF39+Consolidação!AI39+Consolidação!AL39+Consolidação!AO39+Consolidação!AR39+Consolidação!AU39+Consolidação!AX39+Consolidação!#REF!+Consolidação!BC39+Consolidação!BF39+Consolidação!BI39+Consolidação!BL39+Consolidação!BO39+Consolidação!BR39,AD36+AK36+AR36+AY36+BF36+BM36+BT36+CA36+CH36+CO36+CV36+DC36+DJ36+DQ36&gt;Consolidação!AF39+Consolidação!AI39+Consolidação!AL39+Consolidação!AO39+Consolidação!AR39+Consolidação!AU39+Consolidação!AX39+Consolidação!#REF!+Consolidação!BC39+Consolidação!BF39+Consolidação!BI39+Consolidação!BL39+Consolidação!BO39+Consolidação!BR39),"CONSUMO PARCIAL","SEM PREVISÃO"))))))))))))))))</f>
        <v/>
      </c>
      <c r="DU36" s="318" t="str">
        <f t="shared" si="78"/>
        <v/>
      </c>
      <c r="DV36" s="512"/>
      <c r="DW36" s="314"/>
      <c r="DX36" s="315"/>
      <c r="DY36" s="332"/>
      <c r="DZ36" s="317" t="str">
        <f>IF(DW36=0,"",IF(AJ36+AQ36+AX36+BE36+BL36+BS36+BZ36+CG36+CN36+CU36+DB36+DI36+DP36+DW36&lt;=Consolidação!AL39,Consolidação!$H$4,IF(AJ36+AQ36+AX36+BE36+BL36+BS36+BZ36+CG36+CN36+CU36+DB36+DI36+DP36+DW36&lt;=Consolidação!AL39+Consolidação!AO39,Consolidação!$K$4,IF(AJ36+AQ36+AX36+BE36+BL36+BS36+BZ36+CG36+CN36+CU36+DB36+DI36+DP36+DW36&lt;=Consolidação!AL39+Consolidação!AO39+Consolidação!AR39,Consolidação!$N$4,IF(AJ36+AQ36+AX36+BE36+BL36+BS36+BZ36+CG36+CN36+CU36+DB36+DI36+DP36+DW36&lt;=Consolidação!AL39+Consolidação!AO39+Consolidação!AR39+Consolidação!AU39,Consolidação!$Q$4,IF(AJ36+AQ36+AX36+BE36+BL36+BS36+BZ36+CG36+CN36+CU36+DB36+DI36+DP36+DW36&lt;=Consolidação!AL39+Consolidação!AO39+Consolidação!AR39+Consolidação!AU39+Consolidação!AX39,Consolidação!$T$4,IF(AJ36+AQ36+AX36+BE36+BL36+BS36+BZ36+CG36+CN36+CU36+DB36+DI36+DP36+DW36&lt;=Consolidação!AL39+Consolidação!AO39+Consolidação!AR39+Consolidação!AU39+Consolidação!AX39+Consolidação!#REF!,Consolidação!$W$4,IF(AJ36+AQ36+AX36+BE36+BL36+BS36+BZ36+CG36+CN36+CU36+DB36+DI36+DP36+DW36&lt;=Consolidação!AL39+Consolidação!AO39+Consolidação!AR39+Consolidação!AU39+Consolidação!AX39+Consolidação!#REF!+Consolidação!BC39,Consolidação!$Z$4,IF(AJ36+AQ36+AX36+BE36+BL36+BS36+BZ36+CG36+CN36+CU36+DB36+DI36+DP36+DW36&lt;=Consolidação!AL39+Consolidação!AO39+Consolidação!AR39+Consolidação!AU39+Consolidação!AX39+Consolidação!#REF!+Consolidação!BC39+Consolidação!BF39,Consolidação!$AC$4,IF(AJ36+AQ36+AX36+BE36+BL36+BS36+BZ36+CG36+CN36+CU36+DB36+DI36+DP36+DW36&lt;=Consolidação!AL39+Consolidação!AO39+Consolidação!AR39+Consolidação!AU39+Consolidação!AX39+Consolidação!#REF!+Consolidação!BC39+Consolidação!BF39+Consolidação!BI39,Consolidação!$AF$4,IF(AJ36+AQ36+AX36+BE36+BL36+BS36+BZ36+CG36+CN36+CU36+DB36+DI36+DP36+DW36&lt;=Consolidação!AL39+Consolidação!AO39+Consolidação!AR39+Consolidação!AU39+Consolidação!AX39+Consolidação!#REF!+Consolidação!BC39+Consolidação!BF39+Consolidação!BI39+Consolidação!BL39,Consolidação!$AI$4,IF(AJ36+AQ36+AX36+BE36+BL36+BS36+BZ36+CG36+CN36+CU36+DB36+DI36+DP36+DW36&lt;=Consolidação!AL39+Consolidação!AO39+Consolidação!AR39+Consolidação!AU39+Consolidação!AX39+Consolidação!#REF!+Consolidação!BC39+Consolidação!BF39+Consolidação!BI39+Consolidação!BL39+Consolidação!BO39,Consolidação!$AL$4,IF(AJ36+AQ36+AX36+BE36+BL36+BS36+BZ36+CG36+CN36+CU36+DB36+DI36+DP36+DW36&lt;=Consolidação!AL39+Consolidação!AO39+Consolidação!AR39+Consolidação!AU39+Consolidação!AX39+Consolidação!#REF!+Consolidação!BC39+Consolidação!BF39+Consolidação!BI39+Consolidação!BL39+Consolidação!BO39+Consolidação!BR39,Consolidação!$AO$4,IF(AJ36+AQ36+AX36+BE36+BL36+BS36+BZ36+CG36+CN36+CU36+DB36+DI36+DP36+DW36&lt;=Consolidação!AL39+Consolidação!AO39+Consolidação!AR39+Consolidação!AU39+Consolidação!AX39+Consolidação!#REF!+Consolidação!BC39+Consolidação!BF39+Consolidação!BI39+Consolidação!BL39+Consolidação!BO39+Consolidação!BR39+Consolidação!BU39,Consolidação!$AR$4,IF(AJ36+AQ36+AX36+BE36+BL36+BS36+BZ36+CG36+CN36+CU36+DB36+DI36+DP36+DW36&lt;=Consolidação!AL39+Consolidação!AO39+Consolidação!AR39+Consolidação!AU39+Consolidação!AX39+Consolidação!#REF!+Consolidação!BC39+Consolidação!BF39+Consolidação!BI39+Consolidação!BL39+Consolidação!BO39+Consolidação!BR39+Consolidação!BU39+Consolidação!BX39,Consolidação!$AU$4,IF(AND((Consolidação!AL39+Consolidação!AO39+Consolidação!AR39+Consolidação!AU39+Consolidação!AX39+Consolidação!#REF!+Consolidação!BC39+Consolidação!BF39+Consolidação!BI39+Consolidação!BL39+Consolidação!BO39+Consolidação!BR39+Consolidação!BU39+Consolidação!BX39)&gt;0,AJ36+AQ36+AX36+BE36+BL36+BS36+BZ36+CG36+CN36+CU36+DB36+DI36+DP36&lt;Consolidação!AL39+Consolidação!AO39+Consolidação!AR39+Consolidação!AU39+Consolidação!AX39+Consolidação!#REF!+Consolidação!BC39+Consolidação!BF39+Consolidação!BI39+Consolidação!BL39+Consolidação!BO39+Consolidação!BR39+Consolidação!BU39+Consolidação!BX39,AJ36+AQ36+AX36+BE36+BL36+BS36+BZ36+CG36+CN36+CU36+DB36+DI36+DP36+DW36&gt;Consolidação!AL39+Consolidação!AO39+Consolidação!AR39+Consolidação!AU39+Consolidação!AX39+Consolidação!#REF!+Consolidação!BC39+Consolidação!BF39+Consolidação!BI39+Consolidação!BL39+Consolidação!BO39+Consolidação!BR39+Consolidação!BU39+Consolidação!BX39),"CONSUMO PARCIAL","SEM PREVISÃO"))))))))))))))))</f>
        <v/>
      </c>
      <c r="EA36" s="318" t="str">
        <f t="shared" si="79"/>
        <v/>
      </c>
      <c r="EB36" s="512"/>
      <c r="EC36" s="314"/>
      <c r="ED36" s="315"/>
      <c r="EE36" s="332"/>
      <c r="EF36" s="317" t="str">
        <f>IF(EC36=0,"",IF(AP36+AW36+BD36+BK36+BR36+BY36+CF36+CM36+CT36+DA36+DH36+DO36+DV36+EC36&lt;=Consolidação!AR39,Consolidação!$H$4,IF(AP36+AW36+BD36+BK36+BR36+BY36+CF36+CM36+CT36+DA36+DH36+DO36+DV36+EC36&lt;=Consolidação!AR39+Consolidação!AU39,Consolidação!$K$4,IF(AP36+AW36+BD36+BK36+BR36+BY36+CF36+CM36+CT36+DA36+DH36+DO36+DV36+EC36&lt;=Consolidação!AR39+Consolidação!AU39+Consolidação!AX39,Consolidação!$N$4,IF(AP36+AW36+BD36+BK36+BR36+BY36+CF36+CM36+CT36+DA36+DH36+DO36+DV36+EC36&lt;=Consolidação!AR39+Consolidação!AU39+Consolidação!AX39+Consolidação!#REF!,Consolidação!$Q$4,IF(AP36+AW36+BD36+BK36+BR36+BY36+CF36+CM36+CT36+DA36+DH36+DO36+DV36+EC36&lt;=Consolidação!AR39+Consolidação!AU39+Consolidação!AX39+Consolidação!#REF!+Consolidação!BC39,Consolidação!$T$4,IF(AP36+AW36+BD36+BK36+BR36+BY36+CF36+CM36+CT36+DA36+DH36+DO36+DV36+EC36&lt;=Consolidação!AR39+Consolidação!AU39+Consolidação!AX39+Consolidação!#REF!+Consolidação!BC39+Consolidação!BF39,Consolidação!$W$4,IF(AP36+AW36+BD36+BK36+BR36+BY36+CF36+CM36+CT36+DA36+DH36+DO36+DV36+EC36&lt;=Consolidação!AR39+Consolidação!AU39+Consolidação!AX39+Consolidação!#REF!+Consolidação!BC39+Consolidação!BF39+Consolidação!BI39,Consolidação!$Z$4,IF(AP36+AW36+BD36+BK36+BR36+BY36+CF36+CM36+CT36+DA36+DH36+DO36+DV36+EC36&lt;=Consolidação!AR39+Consolidação!AU39+Consolidação!AX39+Consolidação!#REF!+Consolidação!BC39+Consolidação!BF39+Consolidação!BI39+Consolidação!BL39,Consolidação!$AC$4,IF(AP36+AW36+BD36+BK36+BR36+BY36+CF36+CM36+CT36+DA36+DH36+DO36+DV36+EC36&lt;=Consolidação!AR39+Consolidação!AU39+Consolidação!AX39+Consolidação!#REF!+Consolidação!BC39+Consolidação!BF39+Consolidação!BI39+Consolidação!BL39+Consolidação!BO39,Consolidação!$AF$4,IF(AP36+AW36+BD36+BK36+BR36+BY36+CF36+CM36+CT36+DA36+DH36+DO36+DV36+EC36&lt;=Consolidação!AR39+Consolidação!AU39+Consolidação!AX39+Consolidação!#REF!+Consolidação!BC39+Consolidação!BF39+Consolidação!BI39+Consolidação!BL39+Consolidação!BO39+Consolidação!BR39,Consolidação!$AI$4,IF(AP36+AW36+BD36+BK36+BR36+BY36+CF36+CM36+CT36+DA36+DH36+DO36+DV36+EC36&lt;=Consolidação!AR39+Consolidação!AU39+Consolidação!AX39+Consolidação!#REF!+Consolidação!BC39+Consolidação!BF39+Consolidação!BI39+Consolidação!BL39+Consolidação!BO39+Consolidação!BR39+Consolidação!BU39,Consolidação!$AL$4,IF(AP36+AW36+BD36+BK36+BR36+BY36+CF36+CM36+CT36+DA36+DH36+DO36+DV36+EC36&lt;=Consolidação!AR39+Consolidação!AU39+Consolidação!AX39+Consolidação!#REF!+Consolidação!BC39+Consolidação!BF39+Consolidação!BI39+Consolidação!BL39+Consolidação!BO39+Consolidação!BR39+Consolidação!BU39+Consolidação!BX39,Consolidação!$AO$4,IF(AP36+AW36+BD36+BK36+BR36+BY36+CF36+CM36+CT36+DA36+DH36+DO36+DV36+EC36&lt;=Consolidação!AR39+Consolidação!AU39+Consolidação!AX39+Consolidação!#REF!+Consolidação!BC39+Consolidação!BF39+Consolidação!BI39+Consolidação!BL39+Consolidação!BO39+Consolidação!BR39+Consolidação!BU39+Consolidação!BX39+Consolidação!CA39,Consolidação!$AR$4,IF(AP36+AW36+BD36+BK36+BR36+BY36+CF36+CM36+CT36+DA36+DH36+DO36+DV36+EC36&lt;=Consolidação!AR39+Consolidação!AU39+Consolidação!AX39+Consolidação!#REF!+Consolidação!BC39+Consolidação!BF39+Consolidação!BI39+Consolidação!BL39+Consolidação!BO39+Consolidação!BR39+Consolidação!BU39+Consolidação!BX39+Consolidação!CA39+Consolidação!CD39,Consolidação!$AU$4,IF(AND((Consolidação!AR39+Consolidação!AU39+Consolidação!AX39+Consolidação!#REF!+Consolidação!BC39+Consolidação!BF39+Consolidação!BI39+Consolidação!BL39+Consolidação!BO39+Consolidação!BR39+Consolidação!BU39+Consolidação!BX39+Consolidação!CA39+Consolidação!CD39)&gt;0,AP36+AW36+BD36+BK36+BR36+BY36+CF36+CM36+CT36+DA36+DH36+DO36+DV36&lt;Consolidação!AR39+Consolidação!AU39+Consolidação!AX39+Consolidação!#REF!+Consolidação!BC39+Consolidação!BF39+Consolidação!BI39+Consolidação!BL39+Consolidação!BO39+Consolidação!BR39+Consolidação!BU39+Consolidação!BX39+Consolidação!CA39+Consolidação!CD39,AP36+AW36+BD36+BK36+BR36+BY36+CF36+CM36+CT36+DA36+DH36+DO36+DV36+EC36&gt;Consolidação!AR39+Consolidação!AU39+Consolidação!AX39+Consolidação!#REF!+Consolidação!BC39+Consolidação!BF39+Consolidação!BI39+Consolidação!BL39+Consolidação!BO39+Consolidação!BR39+Consolidação!BU39+Consolidação!BX39+Consolidação!CA39+Consolidação!CD39),"CONSUMO PARCIAL","SEM PREVISÃO"))))))))))))))))</f>
        <v/>
      </c>
      <c r="EG36" s="318" t="str">
        <f t="shared" si="80"/>
        <v/>
      </c>
      <c r="EH36" s="512"/>
      <c r="EI36" s="314"/>
      <c r="EJ36" s="315"/>
      <c r="EK36" s="332"/>
      <c r="EL36" s="317" t="str">
        <f>IF(EI36=0,"",IF(AV36+BC36+BJ36+BQ36+BX36+CE36+CL36+CS36+CZ36+DG36+DN36+DU36+EB36+EI36&lt;=Consolidação!AX39,Consolidação!$H$4,IF(AV36+BC36+BJ36+BQ36+BX36+CE36+CL36+CS36+CZ36+DG36+DN36+DU36+EB36+EI36&lt;=Consolidação!AX39+Consolidação!#REF!,Consolidação!$K$4,IF(AV36+BC36+BJ36+BQ36+BX36+CE36+CL36+CS36+CZ36+DG36+DN36+DU36+EB36+EI36&lt;=Consolidação!AX39+Consolidação!#REF!+Consolidação!BC39,Consolidação!$N$4,IF(AV36+BC36+BJ36+BQ36+BX36+CE36+CL36+CS36+CZ36+DG36+DN36+DU36+EB36+EI36&lt;=Consolidação!AX39+Consolidação!#REF!+Consolidação!BC39+Consolidação!BF39,Consolidação!$Q$4,IF(AV36+BC36+BJ36+BQ36+BX36+CE36+CL36+CS36+CZ36+DG36+DN36+DU36+EB36+EI36&lt;=Consolidação!AX39+Consolidação!#REF!+Consolidação!BC39+Consolidação!BF39+Consolidação!BI39,Consolidação!$T$4,IF(AV36+BC36+BJ36+BQ36+BX36+CE36+CL36+CS36+CZ36+DG36+DN36+DU36+EB36+EI36&lt;=Consolidação!AX39+Consolidação!#REF!+Consolidação!BC39+Consolidação!BF39+Consolidação!BI39+Consolidação!BL39,Consolidação!$W$4,IF(AV36+BC36+BJ36+BQ36+BX36+CE36+CL36+CS36+CZ36+DG36+DN36+DU36+EB36+EI36&lt;=Consolidação!AX39+Consolidação!#REF!+Consolidação!BC39+Consolidação!BF39+Consolidação!BI39+Consolidação!BL39+Consolidação!BO39,Consolidação!$Z$4,IF(AV36+BC36+BJ36+BQ36+BX36+CE36+CL36+CS36+CZ36+DG36+DN36+DU36+EB36+EI36&lt;=Consolidação!AX39+Consolidação!#REF!+Consolidação!BC39+Consolidação!BF39+Consolidação!BI39+Consolidação!BL39+Consolidação!BO39+Consolidação!BR39,Consolidação!$AC$4,IF(AV36+BC36+BJ36+BQ36+BX36+CE36+CL36+CS36+CZ36+DG36+DN36+DU36+EB36+EI36&lt;=Consolidação!AX39+Consolidação!#REF!+Consolidação!BC39+Consolidação!BF39+Consolidação!BI39+Consolidação!BL39+Consolidação!BO39+Consolidação!BR39+Consolidação!BU39,Consolidação!$AF$4,IF(AV36+BC36+BJ36+BQ36+BX36+CE36+CL36+CS36+CZ36+DG36+DN36+DU36+EB36+EI36&lt;=Consolidação!AX39+Consolidação!#REF!+Consolidação!BC39+Consolidação!BF39+Consolidação!BI39+Consolidação!BL39+Consolidação!BO39+Consolidação!BR39+Consolidação!BU39+Consolidação!BX39,Consolidação!$AI$4,IF(AV36+BC36+BJ36+BQ36+BX36+CE36+CL36+CS36+CZ36+DG36+DN36+DU36+EB36+EI36&lt;=Consolidação!AX39+Consolidação!#REF!+Consolidação!BC39+Consolidação!BF39+Consolidação!BI39+Consolidação!BL39+Consolidação!BO39+Consolidação!BR39+Consolidação!BU39+Consolidação!BX39+Consolidação!CA39,Consolidação!$AL$4,IF(AV36+BC36+BJ36+BQ36+BX36+CE36+CL36+CS36+CZ36+DG36+DN36+DU36+EB36+EI36&lt;=Consolidação!AX39+Consolidação!#REF!+Consolidação!BC39+Consolidação!BF39+Consolidação!BI39+Consolidação!BL39+Consolidação!BO39+Consolidação!BR39+Consolidação!BU39+Consolidação!BX39+Consolidação!CA39+Consolidação!CD39,Consolidação!$AO$4,IF(AV36+BC36+BJ36+BQ36+BX36+CE36+CL36+CS36+CZ36+DG36+DN36+DU36+EB36+EI36&lt;=Consolidação!AX39+Consolidação!#REF!+Consolidação!BC39+Consolidação!BF39+Consolidação!BI39+Consolidação!BL39+Consolidação!BO39+Consolidação!BR39+Consolidação!BU39+Consolidação!BX39+Consolidação!CA39+Consolidação!CD39+Consolidação!CG39,Consolidação!$AR$4,IF(AV36+BC36+BJ36+BQ36+BX36+CE36+CL36+CS36+CZ36+DG36+DN36+DU36+EB36+EI36&lt;=Consolidação!AX39+Consolidação!#REF!+Consolidação!BC39+Consolidação!BF39+Consolidação!BI39+Consolidação!BL39+Consolidação!BO39+Consolidação!BR39+Consolidação!BU39+Consolidação!BX39+Consolidação!CA39+Consolidação!CD39+Consolidação!CG39+Consolidação!CJ39,Consolidação!$AU$4,IF(AND((Consolidação!AX39+Consolidação!#REF!+Consolidação!BC39+Consolidação!BF39+Consolidação!BI39+Consolidação!BL39+Consolidação!BO39+Consolidação!BR39+Consolidação!BU39+Consolidação!BX39+Consolidação!CA39+Consolidação!CD39+Consolidação!CG39+Consolidação!CJ39)&gt;0,AV36+BC36+BJ36+BQ36+BX36+CE36+CL36+CS36+CZ36+DG36+DN36+DU36+EB36&lt;Consolidação!AX39+Consolidação!#REF!+Consolidação!BC39+Consolidação!BF39+Consolidação!BI39+Consolidação!BL39+Consolidação!BO39+Consolidação!BR39+Consolidação!BU39+Consolidação!BX39+Consolidação!CA39+Consolidação!CD39+Consolidação!CG39+Consolidação!CJ39,AV36+BC36+BJ36+BQ36+BX36+CE36+CL36+CS36+CZ36+DG36+DN36+DU36+EB36+EI36&gt;Consolidação!AX39+Consolidação!#REF!+Consolidação!BC39+Consolidação!BF39+Consolidação!BI39+Consolidação!BL39+Consolidação!BO39+Consolidação!BR39+Consolidação!BU39+Consolidação!BX39+Consolidação!CA39+Consolidação!CD39+Consolidação!CG39+Consolidação!CJ39),"CONSUMO PARCIAL","SEM PREVISÃO"))))))))))))))))</f>
        <v/>
      </c>
      <c r="EM36" s="318" t="str">
        <f t="shared" si="81"/>
        <v/>
      </c>
      <c r="EN36" s="512"/>
      <c r="EO36" s="314"/>
      <c r="EP36" s="315"/>
      <c r="EQ36" s="332"/>
      <c r="ER36" s="317" t="str">
        <f>IF(EO36=0,"",IF(BB36+BI36+BP36+BW36+CD36+CK36+CR36+CY36+DF36+DM36+DT36+EA36+EH36+EO36&lt;=Consolidação!BC39,Consolidação!$H$4,IF(BB36+BI36+BP36+BW36+CD36+CK36+CR36+CY36+DF36+DM36+DT36+EA36+EH36+EO36&lt;=Consolidação!BC39+Consolidação!BF39,Consolidação!$K$4,IF(BB36+BI36+BP36+BW36+CD36+CK36+CR36+CY36+DF36+DM36+DT36+EA36+EH36+EO36&lt;=Consolidação!BC39+Consolidação!BF39+Consolidação!BI39,Consolidação!$N$4,IF(BB36+BI36+BP36+BW36+CD36+CK36+CR36+CY36+DF36+DM36+DT36+EA36+EH36+EO36&lt;=Consolidação!BC39+Consolidação!BF39+Consolidação!BI39+Consolidação!BL39,Consolidação!$Q$4,IF(BB36+BI36+BP36+BW36+CD36+CK36+CR36+CY36+DF36+DM36+DT36+EA36+EH36+EO36&lt;=Consolidação!BC39+Consolidação!BF39+Consolidação!BI39+Consolidação!BL39+Consolidação!BO39,Consolidação!$T$4,IF(BB36+BI36+BP36+BW36+CD36+CK36+CR36+CY36+DF36+DM36+DT36+EA36+EH36+EO36&lt;=Consolidação!BC39+Consolidação!BF39+Consolidação!BI39+Consolidação!BL39+Consolidação!BO39+Consolidação!BR39,Consolidação!$W$4,IF(BB36+BI36+BP36+BW36+CD36+CK36+CR36+CY36+DF36+DM36+DT36+EA36+EH36+EO36&lt;=Consolidação!BC39+Consolidação!BF39+Consolidação!BI39+Consolidação!BL39+Consolidação!BO39+Consolidação!BR39+Consolidação!BU39,Consolidação!$Z$4,IF(BB36+BI36+BP36+BW36+CD36+CK36+CR36+CY36+DF36+DM36+DT36+EA36+EH36+EO36&lt;=Consolidação!BC39+Consolidação!BF39+Consolidação!BI39+Consolidação!BL39+Consolidação!BO39+Consolidação!BR39+Consolidação!BU39+Consolidação!BX39,Consolidação!$AC$4,IF(BB36+BI36+BP36+BW36+CD36+CK36+CR36+CY36+DF36+DM36+DT36+EA36+EH36+EO36&lt;=Consolidação!BC39+Consolidação!BF39+Consolidação!BI39+Consolidação!BL39+Consolidação!BO39+Consolidação!BR39+Consolidação!BU39+Consolidação!BX39+Consolidação!CA39,Consolidação!$AF$4,IF(BB36+BI36+BP36+BW36+CD36+CK36+CR36+CY36+DF36+DM36+DT36+EA36+EH36+EO36&lt;=Consolidação!BC39+Consolidação!BF39+Consolidação!BI39+Consolidação!BL39+Consolidação!BO39+Consolidação!BR39+Consolidação!BU39+Consolidação!BX39+Consolidação!CA39+Consolidação!CD39,Consolidação!$AI$4,IF(BB36+BI36+BP36+BW36+CD36+CK36+CR36+CY36+DF36+DM36+DT36+EA36+EH36+EO36&lt;=Consolidação!BC39+Consolidação!BF39+Consolidação!BI39+Consolidação!BL39+Consolidação!BO39+Consolidação!BR39+Consolidação!BU39+Consolidação!BX39+Consolidação!CA39+Consolidação!CD39+Consolidação!CG39,Consolidação!$AL$4,IF(BB36+BI36+BP36+BW36+CD36+CK36+CR36+CY36+DF36+DM36+DT36+EA36+EH36+EO36&lt;=Consolidação!BC39+Consolidação!BF39+Consolidação!BI39+Consolidação!BL39+Consolidação!BO39+Consolidação!BR39+Consolidação!BU39+Consolidação!BX39+Consolidação!CA39+Consolidação!CD39+Consolidação!CG39+Consolidação!CJ39,Consolidação!$AO$4,IF(BB36+BI36+BP36+BW36+CD36+CK36+CR36+CY36+DF36+DM36+DT36+EA36+EH36+EO36&lt;=Consolidação!BC39+Consolidação!BF39+Consolidação!BI39+Consolidação!BL39+Consolidação!BO39+Consolidação!BR39+Consolidação!BU39+Consolidação!BX39+Consolidação!CA39+Consolidação!CD39+Consolidação!CG39+Consolidação!CJ39+Consolidação!CM39,Consolidação!$AR$4,IF(BB36+BI36+BP36+BW36+CD36+CK36+CR36+CY36+DF36+DM36+DT36+EA36+EH36+EO36&lt;=Consolidação!BC39+Consolidação!BF39+Consolidação!BI39+Consolidação!BL39+Consolidação!BO39+Consolidação!BR39+Consolidação!BU39+Consolidação!BX39+Consolidação!CA39+Consolidação!CD39+Consolidação!CG39+Consolidação!CJ39+Consolidação!CM39+Consolidação!CP39,Consolidação!$AU$4,IF(AND((Consolidação!BC39+Consolidação!BF39+Consolidação!BI39+Consolidação!BL39+Consolidação!BO39+Consolidação!BR39+Consolidação!BU39+Consolidação!BX39+Consolidação!CA39+Consolidação!CD39+Consolidação!CG39+Consolidação!CJ39+Consolidação!CM39+Consolidação!CP39)&gt;0,BB36+BI36+BP36+BW36+CD36+CK36+CR36+CY36+DF36+DM36+DT36+EA36+EH36&lt;Consolidação!BC39+Consolidação!BF39+Consolidação!BI39+Consolidação!BL39+Consolidação!BO39+Consolidação!BR39+Consolidação!BU39+Consolidação!BX39+Consolidação!CA39+Consolidação!CD39+Consolidação!CG39+Consolidação!CJ39+Consolidação!CM39+Consolidação!CP39,BB36+BI36+BP36+BW36+CD36+CK36+CR36+CY36+DF36+DM36+DT36+EA36+EH36+EO36&gt;Consolidação!BC39+Consolidação!BF39+Consolidação!BI39+Consolidação!BL39+Consolidação!BO39+Consolidação!BR39+Consolidação!BU39+Consolidação!BX39+Consolidação!CA39+Consolidação!CD39+Consolidação!CG39+Consolidação!CJ39+Consolidação!CM39+Consolidação!CP39),"CONSUMO PARCIAL","SEM PREVISÃO"))))))))))))))))</f>
        <v/>
      </c>
      <c r="ES36" s="318" t="str">
        <f t="shared" si="82"/>
        <v/>
      </c>
      <c r="ET36" s="512"/>
      <c r="EU36" s="314"/>
      <c r="EV36" s="315"/>
      <c r="EW36" s="332"/>
      <c r="EX36" s="317" t="str">
        <f>IF(EU36=0,"",IF(BH36+BO36+BV36+CC36+CJ36+CQ36+CX36+DE36+DL36+DS36+DZ36+EG36+EN36+EU36&lt;=Consolidação!BI39,Consolidação!$H$4,IF(BH36+BO36+BV36+CC36+CJ36+CQ36+CX36+DE36+DL36+DS36+DZ36+EG36+EN36+EU36&lt;=Consolidação!BI39+Consolidação!BL39,Consolidação!$K$4,IF(BH36+BO36+BV36+CC36+CJ36+CQ36+CX36+DE36+DL36+DS36+DZ36+EG36+EN36+EU36&lt;=Consolidação!BI39+Consolidação!BL39+Consolidação!BO39,Consolidação!$N$4,IF(BH36+BO36+BV36+CC36+CJ36+CQ36+CX36+DE36+DL36+DS36+DZ36+EG36+EN36+EU36&lt;=Consolidação!BI39+Consolidação!BL39+Consolidação!BO39+Consolidação!BR39,Consolidação!$Q$4,IF(BH36+BO36+BV36+CC36+CJ36+CQ36+CX36+DE36+DL36+DS36+DZ36+EG36+EN36+EU36&lt;=Consolidação!BI39+Consolidação!BL39+Consolidação!BO39+Consolidação!BR39+Consolidação!BU39,Consolidação!$T$4,IF(BH36+BO36+BV36+CC36+CJ36+CQ36+CX36+DE36+DL36+DS36+DZ36+EG36+EN36+EU36&lt;=Consolidação!BI39+Consolidação!BL39+Consolidação!BO39+Consolidação!BR39+Consolidação!BU39+Consolidação!BX39,Consolidação!$W$4,IF(BH36+BO36+BV36+CC36+CJ36+CQ36+CX36+DE36+DL36+DS36+DZ36+EG36+EN36+EU36&lt;=Consolidação!BI39+Consolidação!BL39+Consolidação!BO39+Consolidação!BR39+Consolidação!BU39+Consolidação!BX39+Consolidação!CA39,Consolidação!$Z$4,IF(BH36+BO36+BV36+CC36+CJ36+CQ36+CX36+DE36+DL36+DS36+DZ36+EG36+EN36+EU36&lt;=Consolidação!BI39+Consolidação!BL39+Consolidação!BO39+Consolidação!BR39+Consolidação!BU39+Consolidação!BX39+Consolidação!CA39+Consolidação!CD39,Consolidação!$AC$4,IF(BH36+BO36+BV36+CC36+CJ36+CQ36+CX36+DE36+DL36+DS36+DZ36+EG36+EN36+EU36&lt;=Consolidação!BI39+Consolidação!BL39+Consolidação!BO39+Consolidação!BR39+Consolidação!BU39+Consolidação!BX39+Consolidação!CA39+Consolidação!CD39+Consolidação!CG39,Consolidação!$AF$4,IF(BH36+BO36+BV36+CC36+CJ36+CQ36+CX36+DE36+DL36+DS36+DZ36+EG36+EN36+EU36&lt;=Consolidação!BI39+Consolidação!BL39+Consolidação!BO39+Consolidação!BR39+Consolidação!BU39+Consolidação!BX39+Consolidação!CA39+Consolidação!CD39+Consolidação!CG39+Consolidação!CJ39,Consolidação!$AI$4,IF(BH36+BO36+BV36+CC36+CJ36+CQ36+CX36+DE36+DL36+DS36+DZ36+EG36+EN36+EU36&lt;=Consolidação!BI39+Consolidação!BL39+Consolidação!BO39+Consolidação!BR39+Consolidação!BU39+Consolidação!BX39+Consolidação!CA39+Consolidação!CD39+Consolidação!CG39+Consolidação!CJ39+Consolidação!CM39,Consolidação!$AL$4,IF(BH36+BO36+BV36+CC36+CJ36+CQ36+CX36+DE36+DL36+DS36+DZ36+EG36+EN36+EU36&lt;=Consolidação!BI39+Consolidação!BL39+Consolidação!BO39+Consolidação!BR39+Consolidação!BU39+Consolidação!BX39+Consolidação!CA39+Consolidação!CD39+Consolidação!CG39+Consolidação!CJ39+Consolidação!CM39+Consolidação!CP39,Consolidação!$AO$4,IF(BH36+BO36+BV36+CC36+CJ36+CQ36+CX36+DE36+DL36+DS36+DZ36+EG36+EN36+EU36&lt;=Consolidação!BI39+Consolidação!BL39+Consolidação!BO39+Consolidação!BR39+Consolidação!BU39+Consolidação!BX39+Consolidação!CA39+Consolidação!CD39+Consolidação!CG39+Consolidação!CJ39+Consolidação!CM39+Consolidação!CP39+Consolidação!CS39,Consolidação!$AR$4,IF(BH36+BO36+BV36+CC36+CJ36+CQ36+CX36+DE36+DL36+DS36+DZ36+EG36+EN36+EU36&lt;=Consolidação!BI39+Consolidação!BL39+Consolidação!BO39+Consolidação!BR39+Consolidação!BU39+Consolidação!BX39+Consolidação!CA39+Consolidação!CD39+Consolidação!CG39+Consolidação!CJ39+Consolidação!CM39+Consolidação!CP39+Consolidação!CS39+Consolidação!CV39,Consolidação!$AU$4,IF(AND((Consolidação!BI39+Consolidação!BL39+Consolidação!BO39+Consolidação!BR39+Consolidação!BU39+Consolidação!BX39+Consolidação!CA39+Consolidação!CD39+Consolidação!CG39+Consolidação!CJ39+Consolidação!CM39+Consolidação!CP39+Consolidação!CS39+Consolidação!CV39)&gt;0,BH36+BO36+BV36+CC36+CJ36+CQ36+CX36+DE36+DL36+DS36+DZ36+EG36+EN36&lt;Consolidação!BI39+Consolidação!BL39+Consolidação!BO39+Consolidação!BR39+Consolidação!BU39+Consolidação!BX39+Consolidação!CA39+Consolidação!CD39+Consolidação!CG39+Consolidação!CJ39+Consolidação!CM39+Consolidação!CP39+Consolidação!CS39+Consolidação!CV39,BH36+BO36+BV36+CC36+CJ36+CQ36+CX36+DE36+DL36+DS36+DZ36+EG36+EN36+EU36&gt;Consolidação!BI39+Consolidação!BL39+Consolidação!BO39+Consolidação!BR39+Consolidação!BU39+Consolidação!BX39+Consolidação!CA39+Consolidação!CD39+Consolidação!CG39+Consolidação!CJ39+Consolidação!CM39+Consolidação!CP39+Consolidação!CS39+Consolidação!CV39),"CONSUMO PARCIAL","SEM PREVISÃO"))))))))))))))))</f>
        <v/>
      </c>
      <c r="EY36" s="318" t="str">
        <f t="shared" si="83"/>
        <v/>
      </c>
      <c r="EZ36" s="512"/>
      <c r="FA36" s="314"/>
      <c r="FB36" s="315"/>
      <c r="FC36" s="332"/>
      <c r="FD36" s="317" t="str">
        <f>IF(FA36=0,"",IF(BN36+BU36+CB36+CI36+CP36+CW36+DD36+DK36+DR36+DY36+EF36+EM36+ET36+FA36&lt;=Consolidação!BO39,Consolidação!$H$4,IF(BN36+BU36+CB36+CI36+CP36+CW36+DD36+DK36+DR36+DY36+EF36+EM36+ET36+FA36&lt;=Consolidação!BO39+Consolidação!BR39,Consolidação!$K$4,IF(BN36+BU36+CB36+CI36+CP36+CW36+DD36+DK36+DR36+DY36+EF36+EM36+ET36+FA36&lt;=Consolidação!BO39+Consolidação!BR39+Consolidação!BU39,Consolidação!$N$4,IF(BN36+BU36+CB36+CI36+CP36+CW36+DD36+DK36+DR36+DY36+EF36+EM36+ET36+FA36&lt;=Consolidação!BO39+Consolidação!BR39+Consolidação!BU39+Consolidação!BX39,Consolidação!$Q$4,IF(BN36+BU36+CB36+CI36+CP36+CW36+DD36+DK36+DR36+DY36+EF36+EM36+ET36+FA36&lt;=Consolidação!BO39+Consolidação!BR39+Consolidação!BU39+Consolidação!BX39+Consolidação!CA39,Consolidação!$T$4,IF(BN36+BU36+CB36+CI36+CP36+CW36+DD36+DK36+DR36+DY36+EF36+EM36+ET36+FA36&lt;=Consolidação!BO39+Consolidação!BR39+Consolidação!BU39+Consolidação!BX39+Consolidação!CA39+Consolidação!CD39,Consolidação!$W$4,IF(BN36+BU36+CB36+CI36+CP36+CW36+DD36+DK36+DR36+DY36+EF36+EM36+ET36+FA36&lt;=Consolidação!BO39+Consolidação!BR39+Consolidação!BU39+Consolidação!BX39+Consolidação!CA39+Consolidação!CD39+Consolidação!CG39,Consolidação!$Z$4,IF(BN36+BU36+CB36+CI36+CP36+CW36+DD36+DK36+DR36+DY36+EF36+EM36+ET36+FA36&lt;=Consolidação!BO39+Consolidação!BR39+Consolidação!BU39+Consolidação!BX39+Consolidação!CA39+Consolidação!CD39+Consolidação!CG39+Consolidação!CJ39,Consolidação!$AC$4,IF(BN36+BU36+CB36+CI36+CP36+CW36+DD36+DK36+DR36+DY36+EF36+EM36+ET36+FA36&lt;=Consolidação!BO39+Consolidação!BR39+Consolidação!BU39+Consolidação!BX39+Consolidação!CA39+Consolidação!CD39+Consolidação!CG39+Consolidação!CJ39+Consolidação!CM39,Consolidação!$AF$4,IF(BN36+BU36+CB36+CI36+CP36+CW36+DD36+DK36+DR36+DY36+EF36+EM36+ET36+FA36&lt;=Consolidação!BO39+Consolidação!BR39+Consolidação!BU39+Consolidação!BX39+Consolidação!CA39+Consolidação!CD39+Consolidação!CG39+Consolidação!CJ39+Consolidação!CM39+Consolidação!CP39,Consolidação!$AI$4,IF(BN36+BU36+CB36+CI36+CP36+CW36+DD36+DK36+DR36+DY36+EF36+EM36+ET36+FA36&lt;=Consolidação!BO39+Consolidação!BR39+Consolidação!BU39+Consolidação!BX39+Consolidação!CA39+Consolidação!CD39+Consolidação!CG39+Consolidação!CJ39+Consolidação!CM39+Consolidação!CP39+Consolidação!CS39,Consolidação!$AL$4,IF(BN36+BU36+CB36+CI36+CP36+CW36+DD36+DK36+DR36+DY36+EF36+EM36+ET36+FA36&lt;=Consolidação!BO39+Consolidação!BR39+Consolidação!BU39+Consolidação!BX39+Consolidação!CA39+Consolidação!CD39+Consolidação!CG39+Consolidação!CJ39+Consolidação!CM39+Consolidação!CP39+Consolidação!CS39+Consolidação!CV39,Consolidação!$AO$4,IF(BN36+BU36+CB36+CI36+CP36+CW36+DD36+DK36+DR36+DY36+EF36+EM36+ET36+FA36&lt;=Consolidação!BO39+Consolidação!BR39+Consolidação!BU39+Consolidação!BX39+Consolidação!CA39+Consolidação!CD39+Consolidação!CG39+Consolidação!CJ39+Consolidação!CM39+Consolidação!CP39+Consolidação!CS39+Consolidação!CV39+Consolidação!CY39,Consolidação!$AR$4,IF(BN36+BU36+CB36+CI36+CP36+CW36+DD36+DK36+DR36+DY36+EF36+EM36+ET36+FA36&lt;=Consolidação!BO39+Consolidação!BR39+Consolidação!BU39+Consolidação!BX39+Consolidação!CA39+Consolidação!CD39+Consolidação!CG39+Consolidação!CJ39+Consolidação!CM39+Consolidação!CP39+Consolidação!CS39+Consolidação!CV39+Consolidação!CY39+Consolidação!DB39,Consolidação!$AU$4,IF(AND((Consolidação!BO39+Consolidação!BR39+Consolidação!BU39+Consolidação!BX39+Consolidação!CA39+Consolidação!CD39+Consolidação!CG39+Consolidação!CJ39+Consolidação!CM39+Consolidação!CP39+Consolidação!CS39+Consolidação!CV39+Consolidação!CY39+Consolidação!DB39)&gt;0,BN36+BU36+CB36+CI36+CP36+CW36+DD36+DK36+DR36+DY36+EF36+EM36+ET36&lt;Consolidação!BO39+Consolidação!BR39+Consolidação!BU39+Consolidação!BX39+Consolidação!CA39+Consolidação!CD39+Consolidação!CG39+Consolidação!CJ39+Consolidação!CM39+Consolidação!CP39+Consolidação!CS39+Consolidação!CV39+Consolidação!CY39+Consolidação!DB39,BN36+BU36+CB36+CI36+CP36+CW36+DD36+DK36+DR36+DY36+EF36+EM36+ET36+FA36&gt;Consolidação!BO39+Consolidação!BR39+Consolidação!BU39+Consolidação!BX39+Consolidação!CA39+Consolidação!CD39+Consolidação!CG39+Consolidação!CJ39+Consolidação!CM39+Consolidação!CP39+Consolidação!CS39+Consolidação!CV39+Consolidação!CY39+Consolidação!DB39),"CONSUMO PARCIAL","SEM PREVISÃO"))))))))))))))))</f>
        <v/>
      </c>
      <c r="FE36" s="318" t="str">
        <f t="shared" si="84"/>
        <v/>
      </c>
      <c r="FF36" s="512"/>
      <c r="FG36" s="314"/>
      <c r="FH36" s="315"/>
      <c r="FI36" s="332"/>
      <c r="FJ36" s="317" t="str">
        <f>IF(FG36=0,"",IF(BT36+CA36+CH36+CO36+CV36+DC36+DJ36+DQ36+DX36+EE36+EL36+ES36+EZ36+FG36&lt;=Consolidação!BU39,Consolidação!$H$4,IF(BT36+CA36+CH36+CO36+CV36+DC36+DJ36+DQ36+DX36+EE36+EL36+ES36+EZ36+FG36&lt;=Consolidação!BU39+Consolidação!BX39,Consolidação!$K$4,IF(BT36+CA36+CH36+CO36+CV36+DC36+DJ36+DQ36+DX36+EE36+EL36+ES36+EZ36+FG36&lt;=Consolidação!BU39+Consolidação!BX39+Consolidação!CA39,Consolidação!$N$4,IF(BT36+CA36+CH36+CO36+CV36+DC36+DJ36+DQ36+DX36+EE36+EL36+ES36+EZ36+FG36&lt;=Consolidação!BU39+Consolidação!BX39+Consolidação!CA39+Consolidação!CD39,Consolidação!$Q$4,IF(BT36+CA36+CH36+CO36+CV36+DC36+DJ36+DQ36+DX36+EE36+EL36+ES36+EZ36+FG36&lt;=Consolidação!BU39+Consolidação!BX39+Consolidação!CA39+Consolidação!CD39+Consolidação!CG39,Consolidação!$T$4,IF(BT36+CA36+CH36+CO36+CV36+DC36+DJ36+DQ36+DX36+EE36+EL36+ES36+EZ36+FG36&lt;=Consolidação!BU39+Consolidação!BX39+Consolidação!CA39+Consolidação!CD39+Consolidação!CG39+Consolidação!CJ39,Consolidação!$W$4,IF(BT36+CA36+CH36+CO36+CV36+DC36+DJ36+DQ36+DX36+EE36+EL36+ES36+EZ36+FG36&lt;=Consolidação!BU39+Consolidação!BX39+Consolidação!CA39+Consolidação!CD39+Consolidação!CG39+Consolidação!CJ39+Consolidação!CM39,Consolidação!$Z$4,IF(BT36+CA36+CH36+CO36+CV36+DC36+DJ36+DQ36+DX36+EE36+EL36+ES36+EZ36+FG36&lt;=Consolidação!BU39+Consolidação!BX39+Consolidação!CA39+Consolidação!CD39+Consolidação!CG39+Consolidação!CJ39+Consolidação!CM39+Consolidação!CP39,Consolidação!$AC$4,IF(BT36+CA36+CH36+CO36+CV36+DC36+DJ36+DQ36+DX36+EE36+EL36+ES36+EZ36+FG36&lt;=Consolidação!BU39+Consolidação!BX39+Consolidação!CA39+Consolidação!CD39+Consolidação!CG39+Consolidação!CJ39+Consolidação!CM39+Consolidação!CP39+Consolidação!CS39,Consolidação!$AF$4,IF(BT36+CA36+CH36+CO36+CV36+DC36+DJ36+DQ36+DX36+EE36+EL36+ES36+EZ36+FG36&lt;=Consolidação!BU39+Consolidação!BX39+Consolidação!CA39+Consolidação!CD39+Consolidação!CG39+Consolidação!CJ39+Consolidação!CM39+Consolidação!CP39+Consolidação!CS39+Consolidação!CV39,Consolidação!$AI$4,IF(BT36+CA36+CH36+CO36+CV36+DC36+DJ36+DQ36+DX36+EE36+EL36+ES36+EZ36+FG36&lt;=Consolidação!BU39+Consolidação!BX39+Consolidação!CA39+Consolidação!CD39+Consolidação!CG39+Consolidação!CJ39+Consolidação!CM39+Consolidação!CP39+Consolidação!CS39+Consolidação!CV39+Consolidação!CY39,Consolidação!$AL$4,IF(BT36+CA36+CH36+CO36+CV36+DC36+DJ36+DQ36+DX36+EE36+EL36+ES36+EZ36+FG36&lt;=Consolidação!BU39+Consolidação!BX39+Consolidação!CA39+Consolidação!CD39+Consolidação!CG39+Consolidação!CJ39+Consolidação!CM39+Consolidação!CP39+Consolidação!CS39+Consolidação!CV39+Consolidação!CY39+Consolidação!DB39,Consolidação!$AO$4,IF(BT36+CA36+CH36+CO36+CV36+DC36+DJ36+DQ36+DX36+EE36+EL36+ES36+EZ36+FG36&lt;=Consolidação!BU39+Consolidação!BX39+Consolidação!CA39+Consolidação!CD39+Consolidação!CG39+Consolidação!CJ39+Consolidação!CM39+Consolidação!CP39+Consolidação!CS39+Consolidação!CV39+Consolidação!CY39+Consolidação!DB39+Consolidação!DE39,Consolidação!$AR$4,IF(BT36+CA36+CH36+CO36+CV36+DC36+DJ36+DQ36+DX36+EE36+EL36+ES36+EZ36+FG36&lt;=Consolidação!BU39+Consolidação!BX39+Consolidação!CA39+Consolidação!CD39+Consolidação!CG39+Consolidação!CJ39+Consolidação!CM39+Consolidação!CP39+Consolidação!CS39+Consolidação!CV39+Consolidação!CY39+Consolidação!DB39+Consolidação!DE39+Consolidação!DH39,Consolidação!$AU$4,IF(AND((Consolidação!BU39+Consolidação!BX39+Consolidação!CA39+Consolidação!CD39+Consolidação!CG39+Consolidação!CJ39+Consolidação!CM39+Consolidação!CP39+Consolidação!CS39+Consolidação!CV39+Consolidação!CY39+Consolidação!DB39+Consolidação!DE39+Consolidação!DH39)&gt;0,BT36+CA36+CH36+CO36+CV36+DC36+DJ36+DQ36+DX36+EE36+EL36+ES36+EZ36&lt;Consolidação!BU39+Consolidação!BX39+Consolidação!CA39+Consolidação!CD39+Consolidação!CG39+Consolidação!CJ39+Consolidação!CM39+Consolidação!CP39+Consolidação!CS39+Consolidação!CV39+Consolidação!CY39+Consolidação!DB39+Consolidação!DE39+Consolidação!DH39,BT36+CA36+CH36+CO36+CV36+DC36+DJ36+DQ36+DX36+EE36+EL36+ES36+EZ36+FG36&gt;Consolidação!BU39+Consolidação!BX39+Consolidação!CA39+Consolidação!CD39+Consolidação!CG39+Consolidação!CJ39+Consolidação!CM39+Consolidação!CP39+Consolidação!CS39+Consolidação!CV39+Consolidação!CY39+Consolidação!DB39+Consolidação!DE39+Consolidação!DH39),"CONSUMO PARCIAL","SEM PREVISÃO"))))))))))))))))</f>
        <v/>
      </c>
      <c r="FK36" s="540" t="str">
        <f t="shared" si="85"/>
        <v/>
      </c>
      <c r="FL36" s="569"/>
      <c r="FM36" s="550"/>
      <c r="FN36" s="550"/>
      <c r="FO36" s="550"/>
      <c r="FP36" s="550"/>
      <c r="FQ36" s="576"/>
      <c r="FR36" s="569"/>
      <c r="FS36" s="550"/>
      <c r="FT36" s="550"/>
      <c r="FU36" s="550"/>
      <c r="FV36" s="550"/>
      <c r="FW36" s="550"/>
      <c r="FX36" s="548" t="str">
        <f>IF((Consolidação!C39+Consolidação!E39)=(F36+M36+T36+AA36+AH36+AO36+AV36+BC36+BJ36+BQ36+BX36+CE36+CL36+CS36),"ATUALIZADO","DESATUALIZADO")</f>
        <v>DESATUALIZADO</v>
      </c>
    </row>
    <row r="37" spans="1:180" x14ac:dyDescent="0.3">
      <c r="A37" s="511">
        <v>2330</v>
      </c>
      <c r="B37" s="634"/>
      <c r="C37" s="324" t="s">
        <v>1</v>
      </c>
      <c r="D37" s="513"/>
      <c r="E37" s="512"/>
      <c r="F37" s="314"/>
      <c r="G37" s="315"/>
      <c r="H37" s="316"/>
      <c r="I37" s="353" t="str">
        <f>IF(F37=0,"",IF(F37&lt;=Consolidação!H40,Consolidação!H$4,IF(F37&lt;=Consolidação!H40+Consolidação!K40,Consolidação!K$4,IF(F37&lt;=Consolidação!H40+Consolidação!K40+Consolidação!N40,Consolidação!N$4,IF(F37&lt;=Consolidação!H40+Consolidação!K40+Consolidação!N40+Consolidação!Q40,Consolidação!Q$4,IF(F37&lt;=Consolidação!H40+Consolidação!K40+Consolidação!N40+Consolidação!Q40+Consolidação!T40,Consolidação!T$4,IF(F37&lt;=Consolidação!H40+Consolidação!K40+Consolidação!N40+Consolidação!Q40+Consolidação!T40+Consolidação!W40,Consolidação!W$4,IF(F37&lt;=Consolidação!H40+Consolidação!K40+Consolidação!N40+Consolidação!Q40+Consolidação!T40+Consolidação!W40+Consolidação!Z40,Consolidação!Z$4,IF(F37&lt;=Consolidação!H40+Consolidação!K40+Consolidação!N40+Consolidação!Q40+Consolidação!T40+Consolidação!W40+Consolidação!Z40+Consolidação!AC40,Consolidação!AC$4,IF(F37&lt;=Consolidação!H40+Consolidação!K40+Consolidação!N40+Consolidação!Q40+Consolidação!T40+Consolidação!W40+Consolidação!Z40+Consolidação!AC40+Consolidação!AF40,Consolidação!AF$4,IF(F37&lt;=Consolidação!H40+Consolidação!K40+Consolidação!N40+Consolidação!Q40+Consolidação!T40+Consolidação!W40+Consolidação!Z40+Consolidação!AC40+Consolidação!AF40+Consolidação!AI40,Consolidação!AI$4,IF(F37&lt;=Consolidação!H40+Consolidação!K40+Consolidação!N40+Consolidação!Q40+Consolidação!T40+Consolidação!W40+Consolidação!Z40+Consolidação!AC40+Consolidação!AF40+Consolidação!AI40+Consolidação!AL40,Consolidação!AL$4,IF(F37&lt;=Consolidação!H40+Consolidação!K40+Consolidação!N40+Consolidação!Q40+Consolidação!T40+Consolidação!W40+Consolidação!Z40+Consolidação!AC40+Consolidação!AF40+Consolidação!AI40+Consolidação!AL40+Consolidação!AO40,Consolidação!AO$4,IF(F37&lt;=Consolidação!H40+Consolidação!K40+Consolidação!N40+Consolidação!Q40+Consolidação!T40+Consolidação!W40+Consolidação!Z40+Consolidação!AC40+Consolidação!AF40+Consolidação!AI40+Consolidação!AL40+Consolidação!AO40+Consolidação!AR40,Consolidação!AR$4,IF(F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J37" s="318" t="str">
        <f t="shared" si="61"/>
        <v/>
      </c>
      <c r="K37" s="514"/>
      <c r="L37" s="512">
        <v>19432</v>
      </c>
      <c r="M37" s="314">
        <v>6831.8779999999997</v>
      </c>
      <c r="N37" s="315"/>
      <c r="O37" s="316">
        <v>45732</v>
      </c>
      <c r="P37" s="317" t="str">
        <f>IF(M37=0,"",IF(F37+M37&lt;=Consolidação!H40,Consolidação!$H$4,IF(F37+M37&lt;=Consolidação!H40+Consolidação!K40,Consolidação!$K$4,IF(F37+M37&lt;=Consolidação!H40+Consolidação!K40+Consolidação!N40,Consolidação!$N$4,IF(F37+M37&lt;=Consolidação!H40+Consolidação!K40+Consolidação!N40+Consolidação!Q40,Consolidação!$Q$4,IF(F37+M37&lt;=Consolidação!H40+Consolidação!K40+Consolidação!N40+Consolidação!Q40+Consolidação!T40,Consolidação!$T$4,IF(F37+M37&lt;=Consolidação!H40+Consolidação!K40+Consolidação!N40+Consolidação!Q40+Consolidação!T40+Consolidação!W40,Consolidação!$W$4,IF(F37+M37&lt;=Consolidação!H40+Consolidação!K40+Consolidação!N40+Consolidação!Q40+Consolidação!T40+Consolidação!W40+Consolidação!Z40,Consolidação!$Z$4,IF(F37+M37&lt;=Consolidação!H40+Consolidação!K40+Consolidação!N40+Consolidação!Q40+Consolidação!T40+Consolidação!W40+Consolidação!Z40+Consolidação!AC40,Consolidação!$AC$4,IF(F37+M37&lt;=Consolidação!H40+Consolidação!K40+Consolidação!N40+Consolidação!Q40+Consolidação!T40+Consolidação!W40+Consolidação!Z40+Consolidação!AC40+Consolidação!AF40,Consolidação!$AF$4,IF(F37+M37&lt;=Consolidação!H40+Consolidação!K40+Consolidação!N40+Consolidação!Q40+Consolidação!T40+Consolidação!W40+Consolidação!Z40+Consolidação!AC40+Consolidação!AF40+Consolidação!AI40,Consolidação!$AI$4,IF(F37+M37&lt;=Consolidação!H40+Consolidação!K40+Consolidação!N40+Consolidação!Q40+Consolidação!T40+Consolidação!W40+Consolidação!Z40+Consolidação!AC40+Consolidação!AF40+Consolidação!AI40+Consolidação!AL40,Consolidação!$AL$4,IF(F37+M37&lt;=Consolidação!H40+Consolidação!K40+Consolidação!N40+Consolidação!Q40+Consolidação!T40+Consolidação!W40+Consolidação!Z40+Consolidação!AC40+Consolidação!AF40+Consolidação!AI40+Consolidação!AL40+Consolidação!AO40,Consolidação!$AO$4,IF(F37+M37&lt;=Consolidação!H40+Consolidação!K40+Consolidação!N40+Consolidação!Q40+Consolidação!T40+Consolidação!W40+Consolidação!Z40+Consolidação!AC40+Consolidação!AF40+Consolidação!AI40+Consolidação!AL40+Consolidação!AO40+Consolidação!AR40,Consolidação!$AR$4,IF(F37+M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>SEM PREVISÃO</v>
      </c>
      <c r="Q37" s="318" t="str">
        <f t="shared" si="62"/>
        <v>û</v>
      </c>
      <c r="R37" s="514"/>
      <c r="S37" s="332"/>
      <c r="T37" s="314"/>
      <c r="U37" s="315"/>
      <c r="V37" s="316"/>
      <c r="W37" s="338" t="str">
        <f>IF(T37=0,"",IF(F37+M37+T37&lt;=Consolidação!H40,Consolidação!$H$4,IF(F37+M37+T37&lt;=Consolidação!H40+Consolidação!K40,Consolidação!$K$4,IF(F37+M37+T37&lt;=Consolidação!H40+Consolidação!K40+Consolidação!N40,Consolidação!$N$4,IF(F37+M37+T37&lt;=Consolidação!H40+Consolidação!K40+Consolidação!N40+Consolidação!Q40,Consolidação!$Q$4,IF(F37+M37+T37&lt;=Consolidação!H40+Consolidação!K40+Consolidação!N40+Consolidação!Q40+Consolidação!T40,Consolidação!$T$4,IF(F37+M37+T37&lt;=Consolidação!H40+Consolidação!K40+Consolidação!N40+Consolidação!Q40+Consolidação!T40+Consolidação!W40,Consolidação!$W$4,IF(F37+M37+T37&lt;=Consolidação!H40+Consolidação!K40+Consolidação!N40+Consolidação!Q40+Consolidação!T40+Consolidação!W40+Consolidação!Z40,Consolidação!$Z$4,IF(F37+M37+T37&lt;=Consolidação!H40+Consolidação!K40+Consolidação!N40+Consolidação!Q40+Consolidação!T40+Consolidação!W40+Consolidação!Z40+Consolidação!AC40,Consolidação!$AC$4,IF(F37+M37+T37&lt;=Consolidação!H40+Consolidação!K40+Consolidação!N40+Consolidação!Q40+Consolidação!T40+Consolidação!W40+Consolidação!Z40+Consolidação!AC40+Consolidação!AF40,Consolidação!$AF$4,IF(F37+M37+T37&lt;=Consolidação!H40+Consolidação!K40+Consolidação!N40+Consolidação!Q40+Consolidação!T40+Consolidação!W40+Consolidação!Z40+Consolidação!AC40+Consolidação!AF40+Consolidação!AI40,Consolidação!$AI$4,IF(F37+M37+T37&lt;=Consolidação!H40+Consolidação!K40+Consolidação!N40+Consolidação!Q40+Consolidação!T40+Consolidação!W40+Consolidação!Z40+Consolidação!AC40+Consolidação!AF40+Consolidação!AI40+Consolidação!AL40,Consolidação!$AL$4,IF(F37+M37+T37&lt;=Consolidação!H40+Consolidação!K40+Consolidação!N40+Consolidação!Q40+Consolidação!T40+Consolidação!W40+Consolidação!Z40+Consolidação!AC40+Consolidação!AF40+Consolidação!AI40+Consolidação!AL40+Consolidação!AO40,Consolidação!$AO$4,IF(F37+M37+T37&lt;=Consolidação!H40+Consolidação!K40+Consolidação!N40+Consolidação!Q40+Consolidação!T40+Consolidação!W40+Consolidação!Z40+Consolidação!AC40+Consolidação!AF40+Consolidação!AI40+Consolidação!AL40+Consolidação!AO40+Consolidação!AR40,Consolidação!$AR$4,IF(F37+M37+T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+M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+T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X37" s="339" t="str">
        <f t="shared" si="63"/>
        <v/>
      </c>
      <c r="Y37" s="514"/>
      <c r="Z37" s="332"/>
      <c r="AA37" s="314"/>
      <c r="AB37" s="315"/>
      <c r="AC37" s="316"/>
      <c r="AD37" s="338" t="str">
        <f>IF(AA37=0,"",IF(F37+M37+T37+AA37&lt;=Consolidação!H40,Consolidação!$H$4,IF(F37+M37+T37+AA37&lt;=Consolidação!H40+Consolidação!K40,Consolidação!$K$4,IF(F37+M37+T37+AA37&lt;=Consolidação!H40+Consolidação!K40+Consolidação!N40,Consolidação!$N$4,IF(F37+M37+T37+AA37&lt;=Consolidação!H40+Consolidação!K40+Consolidação!N40+Consolidação!Q40,Consolidação!$Q$4,IF(F37+M37+T37+AA37&lt;=Consolidação!H40+Consolidação!K40+Consolidação!N40+Consolidação!Q40+Consolidação!T40,Consolidação!$T$4,IF(F37+M37+T37+AA37&lt;=Consolidação!H40+Consolidação!K40+Consolidação!N40+Consolidação!Q40+Consolidação!T40+Consolidação!W40,Consolidação!$W$4,IF(F37+M37+T37+AA37&lt;=Consolidação!H40+Consolidação!K40+Consolidação!N40+Consolidação!Q40+Consolidação!T40+Consolidação!W40+Consolidação!Z40,Consolidação!$Z$4,IF(F37+M37+T37+AA37&lt;=Consolidação!H40+Consolidação!K40+Consolidação!N40+Consolidação!Q40+Consolidação!T40+Consolidação!W40+Consolidação!Z40+Consolidação!AC40,Consolidação!$AC$4,IF(F37+M37+T37+AA37&lt;=Consolidação!H40+Consolidação!K40+Consolidação!N40+Consolidação!Q40+Consolidação!T40+Consolidação!W40+Consolidação!Z40+Consolidação!AC40+Consolidação!AF40,Consolidação!$AF$4,IF(F37+M37+T37+AA37&lt;=Consolidação!H40+Consolidação!K40+Consolidação!N40+Consolidação!Q40+Consolidação!T40+Consolidação!W40+Consolidação!Z40+Consolidação!AC40+Consolidação!AF40+Consolidação!AI40,Consolidação!$AI$4,IF(F37+M37+T37+AA37&lt;=Consolidação!H40+Consolidação!K40+Consolidação!N40+Consolidação!Q40+Consolidação!T40+Consolidação!W40+Consolidação!Z40+Consolidação!AC40+Consolidação!AF40+Consolidação!AI40+Consolidação!AL40,Consolidação!$AL$4,IF(F37+M37+T37+AA37&lt;=Consolidação!H40+Consolidação!K40+Consolidação!N40+Consolidação!Q40+Consolidação!T40+Consolidação!W40+Consolidação!Z40+Consolidação!AC40+Consolidação!AF40+Consolidação!AI40+Consolidação!AL40+Consolidação!AO40,Consolidação!$AO$4,IF(F37+M37+T37+AA37&lt;=Consolidação!H40+Consolidação!K40+Consolidação!N40+Consolidação!Q40+Consolidação!T40+Consolidação!W40+Consolidação!Z40+Consolidação!AC40+Consolidação!AF40+Consolidação!AI40+Consolidação!AL40+Consolidação!AO40+Consolidação!AR40,Consolidação!AR37,IF(F37+M37+T37+AA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+M37+T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+T37+AA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AE37" s="339" t="str">
        <f t="shared" si="64"/>
        <v/>
      </c>
      <c r="AF37" s="514"/>
      <c r="AG37" s="332"/>
      <c r="AH37" s="314"/>
      <c r="AI37" s="315"/>
      <c r="AJ37" s="316"/>
      <c r="AK37" s="338" t="str">
        <f>IF(AH37=0,"",IF(F37+M37+T37+AA37+AH37&lt;=Consolidação!H40,Consolidação!$H$4,IF(F37+M37+T37+AA37+AH37&lt;=Consolidação!H40+Consolidação!K40,Consolidação!$K$4,IF(F37+M37+T37+AA37+AH37&lt;=Consolidação!H40+Consolidação!K40+Consolidação!N40,Consolidação!$N$4,IF(F37+M37+T37+AA37+AH37&lt;=Consolidação!H40+Consolidação!K40+Consolidação!N40+Consolidação!Q40,Consolidação!$Q$4,IF(F37+M37+T37+AA37+AH37&lt;=Consolidação!H40+Consolidação!K40+Consolidação!N40+Consolidação!Q40+Consolidação!T40,Consolidação!$T$4,IF(F37+M37+T37+AA37+AH37&lt;=Consolidação!H40+Consolidação!K40+Consolidação!N40+Consolidação!Q40+Consolidação!T40+Consolidação!W40,Consolidação!$W$4,IF(F37+M37+T37+AA37+AH37&lt;=Consolidação!H40+Consolidação!K40+Consolidação!N40+Consolidação!Q40+Consolidação!T40+Consolidação!W40+Consolidação!Z40,Consolidação!$Z$4,IF(F37+M37+T37+AA37+AH37&lt;=Consolidação!H40+Consolidação!K40+Consolidação!N40+Consolidação!Q40+Consolidação!T40+Consolidação!W40+Consolidação!Z40+Consolidação!AC40,Consolidação!$AC$4,IF(F37+M37+T37+AA37+AH37&lt;=Consolidação!H40+Consolidação!K40+Consolidação!N40+Consolidação!Q40+Consolidação!T40+Consolidação!W40+Consolidação!Z40+Consolidação!AC40+Consolidação!AF40,Consolidação!$AF$4,IF(F37+M37+T37+AA37+AH37&lt;=Consolidação!H40+Consolidação!K40+Consolidação!N40+Consolidação!Q40+Consolidação!T40+Consolidação!W40+Consolidação!Z40+Consolidação!AC40+Consolidação!AF40+Consolidação!AI40,Consolidação!$AI$4,IF(F37+M37+T37+AA37+AH37&lt;=Consolidação!H40+Consolidação!K40+Consolidação!N40+Consolidação!Q40+Consolidação!T40+Consolidação!W40+Consolidação!Z40+Consolidação!AC40+Consolidação!AF40+Consolidação!AI40+Consolidação!AL40,Consolidação!$AL$4,IF(F37+M37+T37+AA37+AH37&lt;=Consolidação!H40+Consolidação!K40+Consolidação!N40+Consolidação!Q40+Consolidação!T40+Consolidação!W40+Consolidação!Z40+Consolidação!AC40+Consolidação!AF40+Consolidação!AI40+Consolidação!AL40+Consolidação!AO40,Consolidação!$AO$4,IF(F37+M37+T37+AA37+AH37&lt;=Consolidação!H40+Consolidação!K40+Consolidação!N40+Consolidação!Q40+Consolidação!T40+Consolidação!W40+Consolidação!Z40+Consolidação!AC40+Consolidação!AF40+Consolidação!AI40+Consolidação!AL40+Consolidação!AO40+Consolidação!AR40,Consolidação!$AR$4,IF(F37+M37+T37+AA37+AH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+M37+T37+AA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+T37+AA37+AH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AL37" s="339" t="str">
        <f t="shared" si="65"/>
        <v/>
      </c>
      <c r="AM37" s="514"/>
      <c r="AN37" s="512"/>
      <c r="AO37" s="314"/>
      <c r="AP37" s="315"/>
      <c r="AQ37" s="332"/>
      <c r="AR37" s="338" t="str">
        <f>IF(AO37=0,"",IF(F37+M37+T37+AA37+AH37+AO37&lt;=Consolidação!H40,Consolidação!$H$4,IF(F37+M37+T37+AA37+AH37+AO37&lt;=Consolidação!H40+Consolidação!K40,Consolidação!$K$4,IF(F37+M37+T37+AA37+AH37+AO37&lt;=Consolidação!H40+Consolidação!K40+Consolidação!N40,Consolidação!$N$4,IF(F37+M37+T37+AA37+AH37+AO37&lt;=Consolidação!H40+Consolidação!K40+Consolidação!N40+Consolidação!Q40,Consolidação!$Q$4,IF(F37+M37+T37+AA37+AH37+AO37&lt;=Consolidação!H40+Consolidação!K40+Consolidação!N40+Consolidação!Q40+Consolidação!T40,Consolidação!$T$4,IF(F37+M37+T37+AA37+AH37+AO37&lt;=Consolidação!H40+Consolidação!K40+Consolidação!N40+Consolidação!Q40+Consolidação!T40+Consolidação!W40,Consolidação!$W$4,IF(F37+M37+T37+AA37+AH37+AO37&lt;=Consolidação!H40+Consolidação!K40+Consolidação!N40+Consolidação!Q40+Consolidação!T40+Consolidação!W40+Consolidação!Z40,Consolidação!$Z$4,IF(F37+M37+T37+AA37+AH37+AO37&lt;=Consolidação!H40+Consolidação!K40+Consolidação!N40+Consolidação!Q40+Consolidação!T40+Consolidação!W40+Consolidação!Z40+Consolidação!AC40,Consolidação!$AC$4,IF(F37+M37+T37+AA37+AH37+AO37&lt;=Consolidação!H40+Consolidação!K40+Consolidação!N40+Consolidação!Q40+Consolidação!T40+Consolidação!W40+Consolidação!Z40+Consolidação!AC40+Consolidação!AF40,Consolidação!$AF$4,IF(F37+M37+T37+AA37+AH37+AO37&lt;=Consolidação!H40+Consolidação!K40+Consolidação!N40+Consolidação!Q40+Consolidação!T40+Consolidação!W40+Consolidação!Z40+Consolidação!AC40+Consolidação!AF40+Consolidação!AI40,Consolidação!$AI$4,IF(F37+M37+T37+AA37+AH37+AO37&lt;=Consolidação!H40+Consolidação!K40+Consolidação!N40+Consolidação!Q40+Consolidação!T40+Consolidação!W40+Consolidação!Z40+Consolidação!AC40+Consolidação!AF40+Consolidação!AI40+Consolidação!AL40,Consolidação!$AL$4,IF(F37+M37+T37+AA37+AH37+AO37&lt;=Consolidação!H40+Consolidação!K40+Consolidação!N40+Consolidação!Q40+Consolidação!T40+Consolidação!W40+Consolidação!Z40+Consolidação!AC40+Consolidação!AF40+Consolidação!AI40+Consolidação!AL40+Consolidação!AO40,Consolidação!$AO$4,IF(F37+M37+T37+AA37+AH37+AO37&lt;=Consolidação!H40+Consolidação!K40+Consolidação!N40+Consolidação!Q40+Consolidação!T40+Consolidação!W40+Consolidação!Z40+Consolidação!AC40+Consolidação!AF40+Consolidação!AI40+Consolidação!AL40+Consolidação!AO40+Consolidação!AR40,Consolidação!$AR$4,IF(F37+M37+T37+AA37+AH37+AO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+M37+T37+AA37+AH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+T37+AA37+AH37+AO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AS37" s="339" t="str">
        <f t="shared" si="66"/>
        <v/>
      </c>
      <c r="AT37" s="514"/>
      <c r="AU37" s="512"/>
      <c r="AV37" s="314"/>
      <c r="AW37" s="315"/>
      <c r="AX37" s="332"/>
      <c r="AY37" s="338" t="str">
        <f>IF(AV37=0,"",IF(F37+M37+T37+AA37+AH37+AO37+AV37&lt;=Consolidação!H40,Consolidação!$H$4,IF(F37+M37+T37+AA37+AH37+AO37+AV37&lt;=Consolidação!H40+Consolidação!K40,Consolidação!$K$4,IF(F37+M37+T37+AA37+AH37+AO37+AV37&lt;=Consolidação!H40+Consolidação!K40+Consolidação!N40,Consolidação!$N$4,IF(F37+M37+T37+AA37+AH37+AO37+AV37&lt;=Consolidação!H40+Consolidação!K40+Consolidação!N40+Consolidação!Q40,Consolidação!$Q$4,IF(F37+M37+T37+AA37+AH37+AO37+AV37&lt;=Consolidação!H40+Consolidação!K40+Consolidação!N40+Consolidação!Q40+Consolidação!T40,Consolidação!$T$4,IF(F37+M37+T37+AA37+AH37+AO37+AV37&lt;=Consolidação!H40+Consolidação!K40+Consolidação!N40+Consolidação!Q40+Consolidação!T40+Consolidação!W40,Consolidação!$W$4,IF(F37+M37+T37+AA37+AH37+AO37+AV37&lt;=Consolidação!H40+Consolidação!K40+Consolidação!N40+Consolidação!Q40+Consolidação!T40+Consolidação!W40+Consolidação!Z40,Consolidação!$Z$4,IF(F37+M37+T37+AA37+AH37+AO37+AV37&lt;=Consolidação!H40+Consolidação!K40+Consolidação!N40+Consolidação!Q40+Consolidação!T40+Consolidação!W40+Consolidação!Z40+Consolidação!AC40,Consolidação!$AC$4,IF(F37+M37+T37+AA37+AH37+AO37+AV37&lt;=Consolidação!H40+Consolidação!K40+Consolidação!N40+Consolidação!Q40+Consolidação!T40+Consolidação!W40+Consolidação!Z40+Consolidação!AC40+Consolidação!AF40,Consolidação!$AF$4,IF(F37+M37+T37+AA37+AH37+AO37+AV37&lt;=Consolidação!H40+Consolidação!K40+Consolidação!N40+Consolidação!Q40+Consolidação!T40+Consolidação!W40+Consolidação!Z40+Consolidação!AC40+Consolidação!AF40+Consolidação!AI40,Consolidação!$AI$4,IF(F37+M37+T37+AA37+AH37+AO37+AV37&lt;=Consolidação!H40+Consolidação!K40+Consolidação!N40+Consolidação!Q40+Consolidação!T40+Consolidação!W40+Consolidação!Z40+Consolidação!AC40+Consolidação!AF40+Consolidação!AI40+Consolidação!AL40,Consolidação!$AL$4,IF(F37+M37+T37+AA37+AH37+AO37+AV37&lt;=Consolidação!H40+Consolidação!K40+Consolidação!N40+Consolidação!Q40+Consolidação!T40+Consolidação!W40+Consolidação!Z40+Consolidação!AC40+Consolidação!AF40+Consolidação!AI40+Consolidação!AL40+Consolidação!AO40,Consolidação!$AO$4,IF(F37+M37+T37+AA37+AH37+AO37+AV37&lt;=Consolidação!H40+Consolidação!K40+Consolidação!N40+Consolidação!Q40+Consolidação!T40+Consolidação!W40+Consolidação!Z40+Consolidação!AC40+Consolidação!AF40+Consolidação!AI40+Consolidação!AL40+Consolidação!AO40+Consolidação!AR40,Consolidação!$AR$4,IF(F37+M37+T37+AA37+AH37+AO37+AV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+M37+T37+AA37+AH37+AO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+T37+AA37+AH37+AO37+AV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AZ37" s="339" t="str">
        <f t="shared" si="67"/>
        <v/>
      </c>
      <c r="BA37" s="515"/>
      <c r="BB37" s="512"/>
      <c r="BC37" s="314"/>
      <c r="BD37" s="315"/>
      <c r="BE37" s="332"/>
      <c r="BF37" s="338" t="str">
        <f>IF(BC37=0,"",IF(F37+M37+T37+AA37+AH37+AO37+AV37+BC37&lt;=Consolidação!H40,Consolidação!$H$4,IF(F37+M37+T37+AA37+AH37+AO37+AV37+BC37&lt;=Consolidação!H40+Consolidação!K40,Consolidação!$K$4,IF(F37+M37+T37+AA37+AH37+AO37+AV37+BC37&lt;=Consolidação!H40+Consolidação!K40+Consolidação!N40,Consolidação!$N$4,IF(F37+M37+T37+AA37+AH37+AO37+AV37+BC37&lt;=Consolidação!H40+Consolidação!K40+Consolidação!N40+Consolidação!Q40,Consolidação!$Q$4,IF(F37+M37+T37+AA37+AH37+AO37+AV37+BC37&lt;=Consolidação!H40+Consolidação!K40+Consolidação!N40+Consolidação!Q40+Consolidação!T40,Consolidação!$T$4,IF(F37+M37+T37+AA37+AH37+AO37+AV37+BC37&lt;=Consolidação!H40+Consolidação!K40+Consolidação!N40+Consolidação!Q40+Consolidação!T40+Consolidação!W40,Consolidação!$W$4,IF(F37+M37+T37+AA37+AH37+AO37+AV37+BC37&lt;=Consolidação!H40+Consolidação!K40+Consolidação!N40+Consolidação!Q40+Consolidação!T40+Consolidação!W40+Consolidação!Z40,Consolidação!$Z$4,IF(F37+M37+T37+AA37+AH37+AO37+AV37+BC37&lt;=Consolidação!H40+Consolidação!K40+Consolidação!N40+Consolidação!Q40+Consolidação!T40+Consolidação!W40+Consolidação!Z40+Consolidação!AC40,Consolidação!$AC$4,IF(F37+M37+T37+AA37+AH37+AO37+AV37+BC37&lt;=Consolidação!H40+Consolidação!K40+Consolidação!N40+Consolidação!Q40+Consolidação!T40+Consolidação!W40+Consolidação!Z40+Consolidação!AC40+Consolidação!AF40,Consolidação!$AF$4,IF(F37+M37+T37+AA37+AH37+AO37+AV37+BC37&lt;=Consolidação!H40+Consolidação!K40+Consolidação!N40+Consolidação!Q40+Consolidação!T40+Consolidação!W40+Consolidação!Z40+Consolidação!AC40+Consolidação!AF40+Consolidação!AI40,Consolidação!$AI$4,IF(F37+M37+T37+AA37+AH37+AO37+AV37+BC37&lt;=Consolidação!H40+Consolidação!K40+Consolidação!N40+Consolidação!Q40+Consolidação!T40+Consolidação!W40+Consolidação!Z40+Consolidação!AC40+Consolidação!AF40+Consolidação!AI40+Consolidação!AL40,Consolidação!$AL$4,IF(F37+M37+T37+AA37+AH37+AO37+AV37+BC37&lt;=Consolidação!H40+Consolidação!K40+Consolidação!N40+Consolidação!Q40+Consolidação!T40+Consolidação!W40+Consolidação!Z40+Consolidação!AC40+Consolidação!AF40+Consolidação!AI40+Consolidação!AL40+Consolidação!AO40,Consolidação!$AO$4,IF(F37+M37+T37+AA37+AH37+AO37+AV37+BC37&lt;=Consolidação!H40+Consolidação!K40+Consolidação!N40+Consolidação!Q40+Consolidação!T40+Consolidação!W40+Consolidação!Z40+Consolidação!AC40+Consolidação!AF40+Consolidação!AI40+Consolidação!AL40+Consolidação!AO40+Consolidação!AR40,Consolidação!$AR$4,IF(F37+M37+T37+AA37+AH37+AO37+AV37+BC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+M37+T37+AA37+AH37+AO37+AV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+T37+AA37+AH37+AO37+AV37+BC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BG37" s="339" t="str">
        <f t="shared" si="68"/>
        <v/>
      </c>
      <c r="BH37" s="514"/>
      <c r="BI37" s="512"/>
      <c r="BJ37" s="314"/>
      <c r="BK37" s="315"/>
      <c r="BL37" s="332"/>
      <c r="BM37" s="338" t="str">
        <f>IF(BJ37=0,"",IF(F37+M37+T37+AA37+AH37+AO37+AV37+BC37+BJ37&lt;=Consolidação!H40,Consolidação!$H$4,IF(F37+M37+T37+AA37+AH37+AO37+AV37+BC37+BJ37&lt;=Consolidação!H40+Consolidação!K40,Consolidação!$K$4,IF(F37+M37+T37+AA37+AH37+AO37+AV37+BC37+BJ37&lt;=Consolidação!H40+Consolidação!K40+Consolidação!N40,Consolidação!$N$4,IF(F37+M37+T37+AA37+AH37+AO37+AV37+BC37+BJ37&lt;=Consolidação!H40+Consolidação!K40+Consolidação!N40+Consolidação!Q40,Consolidação!$Q$4,IF(F37+M37+T37+AA37+AH37+AO37+AV37+BC37+BJ37&lt;=Consolidação!H40+Consolidação!K40+Consolidação!N40+Consolidação!Q40+Consolidação!T40,Consolidação!$T$4,IF(F37+M37+T37+AA37+AH37+AO37+AV37+BC37+BJ37&lt;=Consolidação!H40+Consolidação!K40+Consolidação!N40+Consolidação!Q40+Consolidação!T40+Consolidação!W40,Consolidação!$W$4,IF(F37+M37+T37+AA37+AH37+AO37+AV37+BC37+BJ37&lt;=Consolidação!H40+Consolidação!K40+Consolidação!N40+Consolidação!Q40+Consolidação!T40+Consolidação!W40+Consolidação!Z40,Consolidação!$Z$4,IF(F37+M37+T37+AA37+AH37+AO37+AV37+BC37+BJ37&lt;=Consolidação!H40+Consolidação!K40+Consolidação!N40+Consolidação!Q40+Consolidação!T40+Consolidação!W40+Consolidação!Z40+Consolidação!AC40,Consolidação!$AC$4,IF(F37+M37+T37+AA37+AH37+AO37+AV37+BC37+BJ37&lt;=Consolidação!H40+Consolidação!K40+Consolidação!N40+Consolidação!Q40+Consolidação!T40+Consolidação!W40+Consolidação!Z40+Consolidação!AC40+Consolidação!AF40,Consolidação!$AF$4,IF(F37+M37+T37+AA37+AH37+AO37+AV37+BC37+BJ37&lt;=Consolidação!H40+Consolidação!K40+Consolidação!N40+Consolidação!Q40+Consolidação!T40+Consolidação!W40+Consolidação!Z40+Consolidação!AC40+Consolidação!AF40+Consolidação!AI40,Consolidação!$AI$4,IF(F37+M37+T37+AA37+AH37+AO37+AV37+BC37+BJ37&lt;=Consolidação!H40+Consolidação!K40+Consolidação!N40+Consolidação!Q40+Consolidação!T40+Consolidação!W40+Consolidação!Z40+Consolidação!AC40+Consolidação!AF40+Consolidação!AI40+Consolidação!AL40,Consolidação!$AL$4,IF(F37+M37+T37+AA37+AH37+AO37+AV37+BC37+BJ37&lt;=Consolidação!H40+Consolidação!K40+Consolidação!N40+Consolidação!Q40+Consolidação!T40+Consolidação!W40+Consolidação!Z40+Consolidação!AC40+Consolidação!AF40+Consolidação!AI40+Consolidação!AL40+Consolidação!AO40,Consolidação!$AO$4,IF(F37+M37+T37+AA37+AH37+AO37+AV37+BC37+BJ37&lt;=Consolidação!H40+Consolidação!K40+Consolidação!N40+Consolidação!Q40+Consolidação!T40+Consolidação!W40+Consolidação!Z40+Consolidação!AC40+Consolidação!AF40+Consolidação!AI40+Consolidação!AL40+Consolidação!AO40+Consolidação!AR40,Consolidação!$AR$4,IF(F37+M37+T37+AA37+AH37+AO37+AV37+BC37+BJ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+M37+T37+AA37+AH37+AO37+AV37+BC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+T37+AA37+AH37+AO37+AV37+BC37+BJ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BN37" s="339" t="str">
        <f t="shared" si="69"/>
        <v/>
      </c>
      <c r="BO37" s="514"/>
      <c r="BP37" s="512"/>
      <c r="BQ37" s="314"/>
      <c r="BR37" s="315"/>
      <c r="BS37" s="332"/>
      <c r="BT37" s="338" t="str">
        <f>IF(BQ37=0,"",IF(F37+M37+T37+AA37+AH37+AO37+AV37+BC37+BJ37+BQ37&lt;=Consolidação!H40,Consolidação!$H$4,IF(F37+M37+T37+AA37+AH37+AO37+AV37+BC37+BJ37+BQ37&lt;=Consolidação!H40+Consolidação!K40,Consolidação!$K$4,IF(F37+M37+T37+AA37+AH37+AO37+AV37+BC37+BJ37+BQ37&lt;=Consolidação!H40+Consolidação!K40+Consolidação!N40,Consolidação!$N$4,IF(F37+M37+T37+AA37+AH37+AO37+AV37+BC37+BJ37+BQ37&lt;=Consolidação!H40+Consolidação!K40+Consolidação!N40+Consolidação!Q40,Consolidação!$Q$4,IF(F37+M37+T37+AA37+AH37+AO37+AV37+BC37+BJ37+BQ37&lt;=Consolidação!H40+Consolidação!K40+Consolidação!N40+Consolidação!Q40+Consolidação!T40,Consolidação!$T$4,IF(F37+M37+T37+AA37+AH37+AO37+AV37+BC37+BJ37+BQ37&lt;=Consolidação!H40+Consolidação!K40+Consolidação!N40+Consolidação!Q40+Consolidação!T40+Consolidação!W40,Consolidação!$W$4,IF(F37+M37+T37+AA37+AH37+AO37+AV37+BC37+BJ37+BQ37&lt;=Consolidação!H40+Consolidação!K40+Consolidação!N40+Consolidação!Q40+Consolidação!T40+Consolidação!W40+Consolidação!Z40,Consolidação!$Z$4,IF(F37+M37+T37+AA37+AH37+AO37+AV37+BC37+BJ37+BQ37&lt;=Consolidação!H40+Consolidação!K40+Consolidação!N40+Consolidação!Q40+Consolidação!T40+Consolidação!W40+Consolidação!Z40+Consolidação!AC40,Consolidação!$AC$4,IF(F37+M37+T37+AA37+AH37+AO37+AV37+BC37+BJ37+BQ37&lt;=Consolidação!H40+Consolidação!K40+Consolidação!N40+Consolidação!Q40+Consolidação!T40+Consolidação!W40+Consolidação!Z40+Consolidação!AC40+Consolidação!AF40,Consolidação!$AF$4,IF(F37+M37+T37+AA37+AH37+AO37+AV37+BC37+BJ37+BQ37&lt;=Consolidação!H40+Consolidação!K40+Consolidação!N40+Consolidação!Q40+Consolidação!T40+Consolidação!W40+Consolidação!Z40+Consolidação!AC40+Consolidação!AF40+Consolidação!AI40,Consolidação!$AI$4,IF(F37+M37+T37+AA37+AH37+AO37+AV37+BC37+BJ37+BQ37&lt;=Consolidação!H40+Consolidação!K40+Consolidação!N40+Consolidação!Q40+Consolidação!T40+Consolidação!W40+Consolidação!Z40+Consolidação!AC40+Consolidação!AF40+Consolidação!AI40+Consolidação!AL40,Consolidação!$AL$4,IF(F37+M37+T37+AA37+AH37+AO37+AV37+BC37+BJ37+BQ37&lt;=Consolidação!H40+Consolidação!K40+Consolidação!N40+Consolidação!Q40+Consolidação!T40+Consolidação!W40+Consolidação!Z40+Consolidação!AC40+Consolidação!AF40+Consolidação!AI40+Consolidação!AL40+Consolidação!AO40,Consolidação!$AO$4,IF(F37+M37+T37+AA37+AH37+AO37+AV37+BC37+BJ37+BQ37&lt;=Consolidação!H40+Consolidação!K40+Consolidação!N40+Consolidação!Q40+Consolidação!T40+Consolidação!W40+Consolidação!Z40+Consolidação!AC40+Consolidação!AF40+Consolidação!AI40+Consolidação!AL40+Consolidação!AO40+Consolidação!AR40,Consolidação!$AR$4,IF(F37+M37+T37+AA37+AH37+AO37+AV37+BC37+BJ37+BQ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+M37+T37+AA37+AH37+AO37+AV37+BC37+BJ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+T37+AA37+AH37+AO37+AV37+BC37+BJ37+BQ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BU37" s="339" t="str">
        <f t="shared" si="70"/>
        <v/>
      </c>
      <c r="BV37" s="515"/>
      <c r="BW37" s="512"/>
      <c r="BX37" s="314"/>
      <c r="BY37" s="315"/>
      <c r="BZ37" s="332"/>
      <c r="CA37" s="338" t="str">
        <f>IF(BX37=0,"",IF(F37+M37+T37+AA37+AH37+AO37+AV37+BC37+BJ37+BQ37+BX37&lt;=Consolidação!H40,Consolidação!$H$4,IF(F37+M37+T37+AA37+AH37+AO37+AV37+BC37+BJ37+BQ37+BX37&lt;=Consolidação!H40+Consolidação!K40,Consolidação!$K$4,IF(F37+M37+T37+AA37+AH37+AO37+AV37+BC37+BJ37+BQ37+BX37&lt;=Consolidação!H40+Consolidação!K40+Consolidação!N40,Consolidação!$N$4,IF(F37+M37+T37+AA37+AH37+AO37+AV37+BC37+BJ37+BQ37+BX37&lt;=Consolidação!H40+Consolidação!K40+Consolidação!N40+Consolidação!Q40,Consolidação!$Q$4,IF(F37+M37+T37+AA37+AH37+AO37+AV37+BC37+BJ37+BQ37+BX37&lt;=Consolidação!H40+Consolidação!K40+Consolidação!N40+Consolidação!Q40+Consolidação!T40,Consolidação!$T$4,IF(F37+M37+T37+AA37+AH37+AO37+AV37+BC37+BJ37+BQ37+BX37&lt;=Consolidação!H40+Consolidação!K40+Consolidação!N40+Consolidação!Q40+Consolidação!T40+Consolidação!W40,Consolidação!$W$4,IF(F37+M37+T37+AA37+AH37+AO37+AV37+BC37+BJ37+BQ37+BX37&lt;=Consolidação!H40+Consolidação!K40+Consolidação!N40+Consolidação!Q40+Consolidação!T40+Consolidação!W40+Consolidação!Z40,Consolidação!$Z$4,IF(F37+M37+T37+AA37+AH37+AO37+AV37+BC37+BJ37+BQ37+BX37&lt;=Consolidação!H40+Consolidação!K40+Consolidação!N40+Consolidação!Q40+Consolidação!T40+Consolidação!W40+Consolidação!Z40+Consolidação!AC40,Consolidação!$AC$4,IF(F37+M37+T37+AA37+AH37+AO37+AV37+BC37+BJ37+BQ37+BX37&lt;=Consolidação!H40+Consolidação!K40+Consolidação!N40+Consolidação!Q40+Consolidação!T40+Consolidação!W40+Consolidação!Z40+Consolidação!AC40+Consolidação!AF40,Consolidação!$AF$4,IF(F37+M37+T37+AA37+AH37+AO37+AV37+BC37+BJ37+BQ37+BX37&lt;=Consolidação!H40+Consolidação!K40+Consolidação!N40+Consolidação!Q40+Consolidação!T40+Consolidação!W40+Consolidação!Z40+Consolidação!AC40+Consolidação!AF40+Consolidação!AI40,Consolidação!$AI$4,IF(F37+M37+T37+AA37+AH37+AO37+AV37+BC37+BJ37+BQ37+BX37&lt;=Consolidação!H40+Consolidação!K40+Consolidação!N40+Consolidação!Q40+Consolidação!T40+Consolidação!W40+Consolidação!Z40+Consolidação!AC40+Consolidação!AF40+Consolidação!AI40+Consolidação!AL40,Consolidação!$AL$4,IF(F37+M37+T37+AA37+AH37+AO37+AV37+BC37+BJ37+BQ37+BX37&lt;=Consolidação!H40+Consolidação!K40+Consolidação!N40+Consolidação!Q40+Consolidação!T40+Consolidação!W40+Consolidação!Z40+Consolidação!AC40+Consolidação!AF40+Consolidação!AI40+Consolidação!AL40+Consolidação!AO40,Consolidação!$AO$4,IF(F37+M37+T37+AA37+AH37+AO37+AV37+BC37+BJ37+BQ37+BX37&lt;=Consolidação!H40+Consolidação!K40+Consolidação!N40+Consolidação!Q40+Consolidação!T40+Consolidação!W40+Consolidação!Z40+Consolidação!AC40+Consolidação!AF40+Consolidação!AI40+Consolidação!AL40+Consolidação!AO40+Consolidação!AR40,Consolidação!$AR$4,IF(F37+M37+T37+AA37+AH37+AO37+AV37+BC37+BJ37+BQ37+BX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+M37+T37+AA37+AH37+AO37+AV37+BC37+BJ37+BQ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+T37+AA37+AH37+AO37+AV37+BC37+BJ37+BQ37+BX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CB37" s="339" t="str">
        <f t="shared" si="71"/>
        <v/>
      </c>
      <c r="CC37" s="514"/>
      <c r="CD37" s="512"/>
      <c r="CE37" s="314"/>
      <c r="CF37" s="315"/>
      <c r="CG37" s="332"/>
      <c r="CH37" s="317" t="str">
        <f>IF(CE37=0,"",IF(F37+M37+T37+AA37+AH37+AO37+AV37+BC37+BJ37+BQ37+BX37+CE37&lt;=Consolidação!H40,Consolidação!$H$4,IF(F37+M37+T37+AA37+AH37+AO37+AV37+BC37+BJ37+BQ37+BX37+CE37&lt;=Consolidação!H40+Consolidação!K40,Consolidação!$K$4,IF(F37+M37+T37+AA37+AH37+AO37+AV37+BC37+BJ37+BQ37+BX37+CE37&lt;=Consolidação!H40+Consolidação!K40+Consolidação!N40,Consolidação!$N$4,IF(F37+M37+T37+AA37+AH37+AO37+AV37+BC37+BJ37+BQ37+BX37+CE37&lt;=Consolidação!H40+Consolidação!K40+Consolidação!N40+Consolidação!Q40,Consolidação!$Q$4,IF(F37+M37+T37+AA37+AH37+AO37+AV37+BC37+BJ37+BQ37+BX37+CE37&lt;=Consolidação!H40+Consolidação!K40+Consolidação!N40+Consolidação!Q40+Consolidação!T40,Consolidação!$T$4,IF(F37+M37+T37+AA37+AH37+AO37+AV37+BC37+BJ37+BQ37+BX37+CE37&lt;=Consolidação!H40+Consolidação!K40+Consolidação!N40+Consolidação!Q40+Consolidação!T40+Consolidação!W40,Consolidação!$W$4,IF(F37+M37+T37+AA37+AH37+AO37+AV37+BC37+BJ37+BQ37+BX37+CE37&lt;=Consolidação!H40+Consolidação!K40+Consolidação!N40+Consolidação!Q40+Consolidação!T40+Consolidação!W40+Consolidação!Z40,Consolidação!$Z$4,IF(F37+M37+T37+AA37+AH37+AO37+AV37+BC37+BJ37+BQ37+BX37+CE37&lt;=Consolidação!H40+Consolidação!K40+Consolidação!N40+Consolidação!Q40+Consolidação!T40+Consolidação!W40+Consolidação!Z40+Consolidação!AC40,Consolidação!$AC$4,IF(F37+M37+T37+AA37+AH37+AO37+AV37+BC37+BJ37+BQ37+BX37+CE37&lt;=Consolidação!H40+Consolidação!K40+Consolidação!N40+Consolidação!Q40+Consolidação!T40+Consolidação!W40+Consolidação!Z40+Consolidação!AC40+Consolidação!AF40,Consolidação!$AF$4,IF(F37+M37+T37+AA37+AH37+AO37+AV37+BC37+BJ37+BQ37+BX37+CE37&lt;=Consolidação!H40+Consolidação!K40+Consolidação!N40+Consolidação!Q40+Consolidação!T40+Consolidação!W40+Consolidação!Z40+Consolidação!AC40+Consolidação!AF40+Consolidação!AI40,Consolidação!$AI$4,IF(F37+M37+T37+AA37+AH37+AO37+AV37+BC37+BJ37+BQ37+BX37+CE37&lt;=Consolidação!H40+Consolidação!K40+Consolidação!N40+Consolidação!Q40+Consolidação!T40+Consolidação!W40+Consolidação!Z40+Consolidação!AC40+Consolidação!AF40+Consolidação!AI40+Consolidação!AL40,Consolidação!$AL$4,IF(F37+M37+T37+AA37+AH37+AO37+AV37+BC37+BJ37+BQ37+BX37+CE37&lt;=Consolidação!H40+Consolidação!K40+Consolidação!N40+Consolidação!Q40+Consolidação!T40+Consolidação!W40+Consolidação!Z40+Consolidação!AC40+Consolidação!AF40+Consolidação!AI40+Consolidação!AL40+Consolidação!AO40,Consolidação!$AO$4,IF(F37+M37+T37+AA37+AH37+AO37+AV37+BC37+BJ37+BQ37+BX37+CE37&lt;=Consolidação!H40+Consolidação!K40+Consolidação!N40+Consolidação!Q40+Consolidação!T40+Consolidação!W40+Consolidação!Z40+Consolidação!AC40+Consolidação!AF40+Consolidação!AI40+Consolidação!AL40+Consolidação!AO40+Consolidação!AR40,Consolidação!$AR$4,IF(F37+M37+T37+AA37+AH37+AO37+AV37+BC37+BJ37+BQ37+BX37+CE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+M37+T37+AA37+AH37+AO37+AV37+BC37+BJ37+BQ37+BX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+T37+AA37+AH37+AO37+AV37+BC37+BJ37+BQ37+BX37+CE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CI37" s="318" t="str">
        <f t="shared" si="72"/>
        <v/>
      </c>
      <c r="CJ37" s="515"/>
      <c r="CK37" s="512"/>
      <c r="CL37" s="314"/>
      <c r="CM37" s="315"/>
      <c r="CN37" s="332"/>
      <c r="CO37" s="317" t="str">
        <f>IF(CL37=0,"",IF(F37+M37+T37+AA37+AH37+AO37+AV37+BC37+BJ37+BQ37+BX37+CE37+CL37&lt;=Consolidação!H40,Consolidação!$H$4,IF(F37+M37+T37+AA37+AH37+AO37+AV37+BC37+BJ37+BQ37+BX37+CE37+CL37&lt;=Consolidação!H40+Consolidação!K40,Consolidação!$K$4,IF(F37+M37+T37+AA37+AH37+AO37+AV37+BC37+BJ37+BQ37+BX37+CE37+CL37&lt;=Consolidação!H40+Consolidação!K40+Consolidação!N40,Consolidação!$N$4,IF(F37+M37+T37+AA37+AH37+AO37+AV37+BC37+BJ37+BQ37+BX37+CE37+CL37&lt;=Consolidação!H40+Consolidação!K40+Consolidação!N40+Consolidação!Q40,Consolidação!$Q$4,IF(F37+M37+T37+AA37+AH37+AO37+AV37+BC37+BJ37+BQ37+BX37+CE37+CL37&lt;=Consolidação!H40+Consolidação!K40+Consolidação!N40+Consolidação!Q40+Consolidação!T40,Consolidação!$T$4,IF(F37+M37+T37+AA37+AH37+AO37+AV37+BC37+BJ37+BQ37+BX37+CE37+CL37&lt;=Consolidação!H40+Consolidação!K40+Consolidação!N40+Consolidação!Q40+Consolidação!T40+Consolidação!W40,Consolidação!$W$4,IF(F37+M37+T37+AA37+AH37+AO37+AV37+BC37+BJ37+BQ37+BX37+CE37+CL37&lt;=Consolidação!H40+Consolidação!K40+Consolidação!N40+Consolidação!Q40+Consolidação!T40+Consolidação!W40+Consolidação!Z40,Consolidação!$Z$4,IF(F37+M37+T37+AA37+AH37+AO37+AV37+BC37+BJ37+BQ37+BX37+CE37+CL37&lt;=Consolidação!H40+Consolidação!K40+Consolidação!N40+Consolidação!Q40+Consolidação!T40+Consolidação!W40+Consolidação!Z40+Consolidação!AC40,Consolidação!$AC$4,IF(F37+M37+T37+AA37+AH37+AO37+AV37+BC37+BJ37+BQ37+BX37+CE37+CL37&lt;=Consolidação!H40+Consolidação!K40+Consolidação!N40+Consolidação!Q40+Consolidação!T40+Consolidação!W40+Consolidação!Z40+Consolidação!AC40+Consolidação!AF40,Consolidação!$AF$4,IF(F37+M37+T37+AA37+AH37+AO37+AV37+BC37+BJ37+BQ37+BX37+CE37+CL37&lt;=Consolidação!H40+Consolidação!K40+Consolidação!N40+Consolidação!Q40+Consolidação!T40+Consolidação!W40+Consolidação!Z40+Consolidação!AC40+Consolidação!AF40+Consolidação!AI40,Consolidação!$AI$4,IF(F37+M37+T37+AA37+AH37+AO37+AV37+BC37+BJ37+BQ37+BX37+CE37+CL37&lt;=Consolidação!H40+Consolidação!K40+Consolidação!N40+Consolidação!Q40+Consolidação!T40+Consolidação!W40+Consolidação!Z40+Consolidação!AC40+Consolidação!AF40+Consolidação!AI40+Consolidação!AL40,Consolidação!$AL$4,IF(F37+M37+T37+AA37+AH37+AO37+AV37+BC37+BJ37+BQ37+BX37+CE37+CL37&lt;=Consolidação!H40+Consolidação!K40+Consolidação!N40+Consolidação!Q40+Consolidação!T40+Consolidação!W40+Consolidação!Z40+Consolidação!AC40+Consolidação!AF40+Consolidação!AI40+Consolidação!AL40+Consolidação!AO40,Consolidação!$AO$4,IF(F37+M37+T37+AA37+AH37+AO37+AV37+BC37+BJ37+BQ37+BX37+CE37+CL37&lt;=Consolidação!H40+Consolidação!K40+Consolidação!N40+Consolidação!Q40+Consolidação!T40+Consolidação!W40+Consolidação!Z40+Consolidação!AC40+Consolidação!AF40+Consolidação!AI40+Consolidação!AL40+Consolidação!AO40+Consolidação!AR40,Consolidação!$AR$4,IF(F37+M37+T37+AA37+AH37+AO37+AV37+BC37+BJ37+BQ37+BX37+CE37+CL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+M37+T37+AA37+AH37+AO37+AV37+BC37+BJ37+BQ37+BX37+CE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+T37+AA37+AH37+AO37+AV37+BC37+BJ37+BQ37+BX37+CE37+CL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CP37" s="318" t="str">
        <f t="shared" si="73"/>
        <v/>
      </c>
      <c r="CQ37" s="514"/>
      <c r="CR37" s="512"/>
      <c r="CS37" s="314"/>
      <c r="CT37" s="315"/>
      <c r="CU37" s="332"/>
      <c r="CV37" s="317" t="str">
        <f>IF(CS37=0,"",IF(F37+M37+T37+AA37+AH37+AO37+AV37+BC37+BJ37+BQ37+BX37+CE37+CL37+CS37&lt;=Consolidação!H40,Consolidação!$H$4,IF(F37+M37+T37+AA37+AH37+AO37+AV37+BC37+BJ37+BQ37+BX37+CE37+CL37+CS37&lt;=Consolidação!H40+Consolidação!K40,Consolidação!$K$4,IF(F37+M37+T37+AA37+AH37+AO37+AV37+BC37+BJ37+BQ37+BX37+CE37+CL37+CS37&lt;=Consolidação!H40+Consolidação!K40+Consolidação!N40,Consolidação!$N$4,IF(F37+M37+T37+AA37+AH37+AO37+AV37+BC37+BJ37+BQ37+BX37+CE37+CL37+CS37&lt;=Consolidação!H40+Consolidação!K40+Consolidação!N40+Consolidação!Q40,Consolidação!$Q$4,IF(F37+M37+T37+AA37+AH37+AO37+AV37+BC37+BJ37+BQ37+BX37+CE37+CL37+CS37&lt;=Consolidação!H40+Consolidação!K40+Consolidação!N40+Consolidação!Q40+Consolidação!T40,Consolidação!$T$4,IF(F37+M37+T37+AA37+AH37+AO37+AV37+BC37+BJ37+BQ37+BX37+CE37+CL37+CS37&lt;=Consolidação!H40+Consolidação!K40+Consolidação!N40+Consolidação!Q40+Consolidação!T40+Consolidação!W40,Consolidação!$W$4,IF(F37+M37+T37+AA37+AH37+AO37+AV37+BC37+BJ37+BQ37+BX37+CE37+CL37+CS37&lt;=Consolidação!H40+Consolidação!K40+Consolidação!N40+Consolidação!Q40+Consolidação!T40+Consolidação!W40+Consolidação!Z40,Consolidação!$Z$4,IF(F37+M37+T37+AA37+AH37+AO37+AV37+BC37+BJ37+BQ37+BX37+CE37+CL37+CS37&lt;=Consolidação!H40+Consolidação!K40+Consolidação!N40+Consolidação!Q40+Consolidação!T40+Consolidação!W40+Consolidação!Z40+Consolidação!AC40,Consolidação!$AC$4,IF(F37+M37+T37+AA37+AH37+AO37+AV37+BC37+BJ37+BQ37+BX37+CE37+CL37+CS37&lt;=Consolidação!H40+Consolidação!K40+Consolidação!N40+Consolidação!Q40+Consolidação!T40+Consolidação!W40+Consolidação!Z40+Consolidação!AC40+Consolidação!AF40,Consolidação!$AF$4,IF(F37+M37+T37+AA37+AH37+AO37+AV37+BC37+BJ37+BQ37+BX37+CE37+CL37+CS37&lt;=Consolidação!H40+Consolidação!K40+Consolidação!N40+Consolidação!Q40+Consolidação!T40+Consolidação!W40+Consolidação!Z40+Consolidação!AC40+Consolidação!AF40+Consolidação!AI40,Consolidação!$AI$4,IF(F37+M37+T37+AA37+AH37+AO37+AV37+BC37+BJ37+BQ37+BX37+CE37+CL37+CS37&lt;=Consolidação!H40+Consolidação!K40+Consolidação!N40+Consolidação!Q40+Consolidação!T40+Consolidação!W40+Consolidação!Z40+Consolidação!AC40+Consolidação!AF40+Consolidação!AI40+Consolidação!AL40,Consolidação!$AL$4,IF(F37+M37+T37+AA37+AH37+AO37+AV37+BC37+BJ37+BQ37+BX37+CE37+CL37+CS37&lt;=Consolidação!H40+Consolidação!K40+Consolidação!N40+Consolidação!Q40+Consolidação!T40+Consolidação!W40+Consolidação!Z40+Consolidação!AC40+Consolidação!AF40+Consolidação!AI40+Consolidação!AL40+Consolidação!AO40,Consolidação!$AO$4,IF(F37+M37+T37+AA37+AH37+AO37+AV37+BC37+BJ37+BQ37+BX37+CE37+CL37+CS37&lt;=Consolidação!H40+Consolidação!K40+Consolidação!N40+Consolidação!Q40+Consolidação!T40+Consolidação!W40+Consolidação!Z40+Consolidação!AC40+Consolidação!AF40+Consolidação!AI40+Consolidação!AL40+Consolidação!AO40+Consolidação!AR40,Consolidação!$AR$4,IF(F37+M37+T37+AA37+AH37+AO37+AV37+BC37+BJ37+BQ37+BX37+CE37+CL37+CS37&lt;=Consolidação!H40+Consolidação!K40+Consolidação!N40+Consolidação!Q40+Consolidação!T40+Consolidação!W40+Consolidação!Z40+Consolidação!AC40+Consolidação!AF40+Consolidação!AI40+Consolidação!AL40+Consolidação!AO40+Consolidação!AR40+Consolidação!AU40,Consolidação!$AU$4,IF(AND((Consolidação!H40+Consolidação!K40+Consolidação!N40+Consolidação!Q40+Consolidação!T40+Consolidação!W40+Consolidação!Z40+Consolidação!AC40+Consolidação!AF40+Consolidação!AI40+Consolidação!AL40+Consolidação!AO40+Consolidação!AR40+Consolidação!AU40)&gt;0,F37+M37+T37+AA37+AH37+AO37+AV37+BC37+BJ37+BQ37+BX37+CE37+CL37&lt;Consolidação!H40+Consolidação!K40+Consolidação!N40+Consolidação!Q40+Consolidação!T40+Consolidação!W40+Consolidação!Z40+Consolidação!AC40+Consolidação!AF40+Consolidação!AI40+Consolidação!AL40+Consolidação!AO40+Consolidação!AR40+Consolidação!AU40,F37+M37+T37+AA37+AH37+AO37+AV37+BC37+BJ37+BQ37+BX37+CE37+CL37+CS37&gt;Consolidação!H40+Consolidação!K40+Consolidação!N40+Consolidação!Q40+Consolidação!T40+Consolidação!W40+Consolidação!Z40+Consolidação!AC40+Consolidação!AF40+Consolidação!AI40+Consolidação!AL40+Consolidação!AO40+Consolidação!AR40+Consolidação!AU40),"CONSUMO PARCIAL","SEM PREVISÃO"))))))))))))))))</f>
        <v/>
      </c>
      <c r="CW37" s="318" t="str">
        <f t="shared" si="74"/>
        <v/>
      </c>
      <c r="CX37" s="512"/>
      <c r="CY37" s="314"/>
      <c r="CZ37" s="315"/>
      <c r="DA37" s="332"/>
      <c r="DB37" s="317" t="str">
        <f>IF(CY37=0,"",IF(L37+S37+Z37+AG37+AN37+AU37+BB37+BI37+BP37+BW37+CD37+CK37+CR37+CY37&lt;=Consolidação!N40,Consolidação!$H$4,IF(L37+S37+Z37+AG37+AN37+AU37+BB37+BI37+BP37+BW37+CD37+CK37+CR37+CY37&lt;=Consolidação!N40+Consolidação!Q40,Consolidação!$K$4,IF(L37+S37+Z37+AG37+AN37+AU37+BB37+BI37+BP37+BW37+CD37+CK37+CR37+CY37&lt;=Consolidação!N40+Consolidação!Q40+Consolidação!T40,Consolidação!$N$4,IF(L37+S37+Z37+AG37+AN37+AU37+BB37+BI37+BP37+BW37+CD37+CK37+CR37+CY37&lt;=Consolidação!N40+Consolidação!Q40+Consolidação!T40+Consolidação!W40,Consolidação!$Q$4,IF(L37+S37+Z37+AG37+AN37+AU37+BB37+BI37+BP37+BW37+CD37+CK37+CR37+CY37&lt;=Consolidação!N40+Consolidação!Q40+Consolidação!T40+Consolidação!W40+Consolidação!Z40,Consolidação!$T$4,IF(L37+S37+Z37+AG37+AN37+AU37+BB37+BI37+BP37+BW37+CD37+CK37+CR37+CY37&lt;=Consolidação!N40+Consolidação!Q40+Consolidação!T40+Consolidação!W40+Consolidação!Z40+Consolidação!AC40,Consolidação!$W$4,IF(L37+S37+Z37+AG37+AN37+AU37+BB37+BI37+BP37+BW37+CD37+CK37+CR37+CY37&lt;=Consolidação!N40+Consolidação!Q40+Consolidação!T40+Consolidação!W40+Consolidação!Z40+Consolidação!AC40+Consolidação!AF40,Consolidação!$Z$4,IF(L37+S37+Z37+AG37+AN37+AU37+BB37+BI37+BP37+BW37+CD37+CK37+CR37+CY37&lt;=Consolidação!N40+Consolidação!Q40+Consolidação!T40+Consolidação!W40+Consolidação!Z40+Consolidação!AC40+Consolidação!AF40+Consolidação!AI40,Consolidação!$AC$4,IF(L37+S37+Z37+AG37+AN37+AU37+BB37+BI37+BP37+BW37+CD37+CK37+CR37+CY37&lt;=Consolidação!N40+Consolidação!Q40+Consolidação!T40+Consolidação!W40+Consolidação!Z40+Consolidação!AC40+Consolidação!AF40+Consolidação!AI40+Consolidação!AL40,Consolidação!$AF$4,IF(L37+S37+Z37+AG37+AN37+AU37+BB37+BI37+BP37+BW37+CD37+CK37+CR37+CY37&lt;=Consolidação!N40+Consolidação!Q40+Consolidação!T40+Consolidação!W40+Consolidação!Z40+Consolidação!AC40+Consolidação!AF40+Consolidação!AI40+Consolidação!AL40+Consolidação!AO40,Consolidação!$AI$4,IF(L37+S37+Z37+AG37+AN37+AU37+BB37+BI37+BP37+BW37+CD37+CK37+CR37+CY37&lt;=Consolidação!N40+Consolidação!Q40+Consolidação!T40+Consolidação!W40+Consolidação!Z40+Consolidação!AC40+Consolidação!AF40+Consolidação!AI40+Consolidação!AL40+Consolidação!AO40+Consolidação!AR40,Consolidação!$AL$4,IF(L37+S37+Z37+AG37+AN37+AU37+BB37+BI37+BP37+BW37+CD37+CK37+CR37+CY37&lt;=Consolidação!N40+Consolidação!Q40+Consolidação!T40+Consolidação!W40+Consolidação!Z40+Consolidação!AC40+Consolidação!AF40+Consolidação!AI40+Consolidação!AL40+Consolidação!AO40+Consolidação!AR40+Consolidação!AU40,Consolidação!$AO$4,IF(L37+S37+Z37+AG37+AN37+AU37+BB37+BI37+BP37+BW37+CD37+CK37+CR37+CY37&lt;=Consolidação!N40+Consolidação!Q40+Consolidação!T40+Consolidação!W40+Consolidação!Z40+Consolidação!AC40+Consolidação!AF40+Consolidação!AI40+Consolidação!AL40+Consolidação!AO40+Consolidação!AR40+Consolidação!AU40+Consolidação!AX40,Consolidação!$AR$4,IF(L37+S37+Z37+AG37+AN37+AU37+BB37+BI37+BP37+BW37+CD37+CK37+CR37+CY37&lt;=Consolidação!N40+Consolidação!Q40+Consolidação!T40+Consolidação!W40+Consolidação!Z40+Consolidação!AC40+Consolidação!AF40+Consolidação!AI40+Consolidação!AL40+Consolidação!AO40+Consolidação!AR40+Consolidação!AU40+Consolidação!AX40+Consolidação!#REF!,Consolidação!$AU$4,IF(AND((Consolidação!N40+Consolidação!Q40+Consolidação!T40+Consolidação!W40+Consolidação!Z40+Consolidação!AC40+Consolidação!AF40+Consolidação!AI40+Consolidação!AL40+Consolidação!AO40+Consolidação!AR40+Consolidação!AU40+Consolidação!AX40+Consolidação!#REF!)&gt;0,L37+S37+Z37+AG37+AN37+AU37+BB37+BI37+BP37+BW37+CD37+CK37+CR37&lt;Consolidação!N40+Consolidação!Q40+Consolidação!T40+Consolidação!W40+Consolidação!Z40+Consolidação!AC40+Consolidação!AF40+Consolidação!AI40+Consolidação!AL40+Consolidação!AO40+Consolidação!AR40+Consolidação!AU40+Consolidação!AX40+Consolidação!#REF!,L37+S37+Z37+AG37+AN37+AU37+BB37+BI37+BP37+BW37+CD37+CK37+CR37+CY37&gt;Consolidação!N40+Consolidação!Q40+Consolidação!T40+Consolidação!W40+Consolidação!Z40+Consolidação!AC40+Consolidação!AF40+Consolidação!AI40+Consolidação!AL40+Consolidação!AO40+Consolidação!AR40+Consolidação!AU40+Consolidação!AX40+Consolidação!#REF!),"CONSUMO PARCIAL","SEM PREVISÃO"))))))))))))))))</f>
        <v/>
      </c>
      <c r="DC37" s="318" t="str">
        <f t="shared" si="75"/>
        <v/>
      </c>
      <c r="DD37" s="512"/>
      <c r="DE37" s="314"/>
      <c r="DF37" s="315"/>
      <c r="DG37" s="332"/>
      <c r="DH37" s="317" t="str">
        <f>IF(DE37=0,"",IF(R37+Y37+AF37+AM37+AT37+BA37+BH37+BO37+BV37+CC37+CJ37+CQ37+CX37+DE37&lt;=Consolidação!T40,Consolidação!$H$4,IF(R37+Y37+AF37+AM37+AT37+BA37+BH37+BO37+BV37+CC37+CJ37+CQ37+CX37+DE37&lt;=Consolidação!T40+Consolidação!W40,Consolidação!$K$4,IF(R37+Y37+AF37+AM37+AT37+BA37+BH37+BO37+BV37+CC37+CJ37+CQ37+CX37+DE37&lt;=Consolidação!T40+Consolidação!W40+Consolidação!Z40,Consolidação!$N$4,IF(R37+Y37+AF37+AM37+AT37+BA37+BH37+BO37+BV37+CC37+CJ37+CQ37+CX37+DE37&lt;=Consolidação!T40+Consolidação!W40+Consolidação!Z40+Consolidação!AC40,Consolidação!$Q$4,IF(R37+Y37+AF37+AM37+AT37+BA37+BH37+BO37+BV37+CC37+CJ37+CQ37+CX37+DE37&lt;=Consolidação!T40+Consolidação!W40+Consolidação!Z40+Consolidação!AC40+Consolidação!AF40,Consolidação!$T$4,IF(R37+Y37+AF37+AM37+AT37+BA37+BH37+BO37+BV37+CC37+CJ37+CQ37+CX37+DE37&lt;=Consolidação!T40+Consolidação!W40+Consolidação!Z40+Consolidação!AC40+Consolidação!AF40+Consolidação!AI40,Consolidação!$W$4,IF(R37+Y37+AF37+AM37+AT37+BA37+BH37+BO37+BV37+CC37+CJ37+CQ37+CX37+DE37&lt;=Consolidação!T40+Consolidação!W40+Consolidação!Z40+Consolidação!AC40+Consolidação!AF40+Consolidação!AI40+Consolidação!AL40,Consolidação!$Z$4,IF(R37+Y37+AF37+AM37+AT37+BA37+BH37+BO37+BV37+CC37+CJ37+CQ37+CX37+DE37&lt;=Consolidação!T40+Consolidação!W40+Consolidação!Z40+Consolidação!AC40+Consolidação!AF40+Consolidação!AI40+Consolidação!AL40+Consolidação!AO40,Consolidação!$AC$4,IF(R37+Y37+AF37+AM37+AT37+BA37+BH37+BO37+BV37+CC37+CJ37+CQ37+CX37+DE37&lt;=Consolidação!T40+Consolidação!W40+Consolidação!Z40+Consolidação!AC40+Consolidação!AF40+Consolidação!AI40+Consolidação!AL40+Consolidação!AO40+Consolidação!AR40,Consolidação!$AF$4,IF(R37+Y37+AF37+AM37+AT37+BA37+BH37+BO37+BV37+CC37+CJ37+CQ37+CX37+DE37&lt;=Consolidação!T40+Consolidação!W40+Consolidação!Z40+Consolidação!AC40+Consolidação!AF40+Consolidação!AI40+Consolidação!AL40+Consolidação!AO40+Consolidação!AR40+Consolidação!AU40,Consolidação!$AI$4,IF(R37+Y37+AF37+AM37+AT37+BA37+BH37+BO37+BV37+CC37+CJ37+CQ37+CX37+DE37&lt;=Consolidação!T40+Consolidação!W40+Consolidação!Z40+Consolidação!AC40+Consolidação!AF40+Consolidação!AI40+Consolidação!AL40+Consolidação!AO40+Consolidação!AR40+Consolidação!AU40+Consolidação!AX40,Consolidação!$AL$4,IF(R37+Y37+AF37+AM37+AT37+BA37+BH37+BO37+BV37+CC37+CJ37+CQ37+CX37+DE37&lt;=Consolidação!T40+Consolidação!W40+Consolidação!Z40+Consolidação!AC40+Consolidação!AF40+Consolidação!AI40+Consolidação!AL40+Consolidação!AO40+Consolidação!AR40+Consolidação!AU40+Consolidação!AX40+Consolidação!#REF!,Consolidação!$AO$4,IF(R37+Y37+AF37+AM37+AT37+BA37+BH37+BO37+BV37+CC37+CJ37+CQ37+CX37+DE37&lt;=Consolidação!T40+Consolidação!W40+Consolidação!Z40+Consolidação!AC40+Consolidação!AF40+Consolidação!AI40+Consolidação!AL40+Consolidação!AO40+Consolidação!AR40+Consolidação!AU40+Consolidação!AX40+Consolidação!#REF!+Consolidação!BC40,Consolidação!$AR$4,IF(R37+Y37+AF37+AM37+AT37+BA37+BH37+BO37+BV37+CC37+CJ37+CQ37+CX37+DE37&lt;=Consolidação!T40+Consolidação!W40+Consolidação!Z40+Consolidação!AC40+Consolidação!AF40+Consolidação!AI40+Consolidação!AL40+Consolidação!AO40+Consolidação!AR40+Consolidação!AU40+Consolidação!AX40+Consolidação!#REF!+Consolidação!BC40+Consolidação!BF40,Consolidação!$AU$4,IF(AND((Consolidação!T40+Consolidação!W40+Consolidação!Z40+Consolidação!AC40+Consolidação!AF40+Consolidação!AI40+Consolidação!AL40+Consolidação!AO40+Consolidação!AR40+Consolidação!AU40+Consolidação!AX40+Consolidação!#REF!+Consolidação!BC40+Consolidação!BF40)&gt;0,R37+Y37+AF37+AM37+AT37+BA37+BH37+BO37+BV37+CC37+CJ37+CQ37+CX37&lt;Consolidação!T40+Consolidação!W40+Consolidação!Z40+Consolidação!AC40+Consolidação!AF40+Consolidação!AI40+Consolidação!AL40+Consolidação!AO40+Consolidação!AR40+Consolidação!AU40+Consolidação!AX40+Consolidação!#REF!+Consolidação!BC40+Consolidação!BF40,R37+Y37+AF37+AM37+AT37+BA37+BH37+BO37+BV37+CC37+CJ37+CQ37+CX37+DE37&gt;Consolidação!T40+Consolidação!W40+Consolidação!Z40+Consolidação!AC40+Consolidação!AF40+Consolidação!AI40+Consolidação!AL40+Consolidação!AO40+Consolidação!AR40+Consolidação!AU40+Consolidação!AX40+Consolidação!#REF!+Consolidação!BC40+Consolidação!BF40),"CONSUMO PARCIAL","SEM PREVISÃO"))))))))))))))))</f>
        <v/>
      </c>
      <c r="DI37" s="318" t="str">
        <f t="shared" si="76"/>
        <v/>
      </c>
      <c r="DJ37" s="512"/>
      <c r="DK37" s="314"/>
      <c r="DL37" s="315"/>
      <c r="DM37" s="332"/>
      <c r="DN37" s="317" t="str">
        <f>IF(DK37=0,"",IF(X37+AE37+AL37+AS37+AZ37+BG37+BN37+BU37+CB37+CI37+CP37+CW37+DD37+DK37&lt;=Consolidação!Z40,Consolidação!$H$4,IF(X37+AE37+AL37+AS37+AZ37+BG37+BN37+BU37+CB37+CI37+CP37+CW37+DD37+DK37&lt;=Consolidação!Z40+Consolidação!AC40,Consolidação!$K$4,IF(X37+AE37+AL37+AS37+AZ37+BG37+BN37+BU37+CB37+CI37+CP37+CW37+DD37+DK37&lt;=Consolidação!Z40+Consolidação!AC40+Consolidação!AF40,Consolidação!$N$4,IF(X37+AE37+AL37+AS37+AZ37+BG37+BN37+BU37+CB37+CI37+CP37+CW37+DD37+DK37&lt;=Consolidação!Z40+Consolidação!AC40+Consolidação!AF40+Consolidação!AI40,Consolidação!$Q$4,IF(X37+AE37+AL37+AS37+AZ37+BG37+BN37+BU37+CB37+CI37+CP37+CW37+DD37+DK37&lt;=Consolidação!Z40+Consolidação!AC40+Consolidação!AF40+Consolidação!AI40+Consolidação!AL40,Consolidação!$T$4,IF(X37+AE37+AL37+AS37+AZ37+BG37+BN37+BU37+CB37+CI37+CP37+CW37+DD37+DK37&lt;=Consolidação!Z40+Consolidação!AC40+Consolidação!AF40+Consolidação!AI40+Consolidação!AL40+Consolidação!AO40,Consolidação!$W$4,IF(X37+AE37+AL37+AS37+AZ37+BG37+BN37+BU37+CB37+CI37+CP37+CW37+DD37+DK37&lt;=Consolidação!Z40+Consolidação!AC40+Consolidação!AF40+Consolidação!AI40+Consolidação!AL40+Consolidação!AO40+Consolidação!AR40,Consolidação!$Z$4,IF(X37+AE37+AL37+AS37+AZ37+BG37+BN37+BU37+CB37+CI37+CP37+CW37+DD37+DK37&lt;=Consolidação!Z40+Consolidação!AC40+Consolidação!AF40+Consolidação!AI40+Consolidação!AL40+Consolidação!AO40+Consolidação!AR40+Consolidação!AU40,Consolidação!$AC$4,IF(X37+AE37+AL37+AS37+AZ37+BG37+BN37+BU37+CB37+CI37+CP37+CW37+DD37+DK37&lt;=Consolidação!Z40+Consolidação!AC40+Consolidação!AF40+Consolidação!AI40+Consolidação!AL40+Consolidação!AO40+Consolidação!AR40+Consolidação!AU40+Consolidação!AX40,Consolidação!$AF$4,IF(X37+AE37+AL37+AS37+AZ37+BG37+BN37+BU37+CB37+CI37+CP37+CW37+DD37+DK37&lt;=Consolidação!Z40+Consolidação!AC40+Consolidação!AF40+Consolidação!AI40+Consolidação!AL40+Consolidação!AO40+Consolidação!AR40+Consolidação!AU40+Consolidação!AX40+Consolidação!#REF!,Consolidação!$AI$4,IF(X37+AE37+AL37+AS37+AZ37+BG37+BN37+BU37+CB37+CI37+CP37+CW37+DD37+DK37&lt;=Consolidação!Z40+Consolidação!AC40+Consolidação!AF40+Consolidação!AI40+Consolidação!AL40+Consolidação!AO40+Consolidação!AR40+Consolidação!AU40+Consolidação!AX40+Consolidação!#REF!+Consolidação!BC40,Consolidação!$AL$4,IF(X37+AE37+AL37+AS37+AZ37+BG37+BN37+BU37+CB37+CI37+CP37+CW37+DD37+DK37&lt;=Consolidação!Z40+Consolidação!AC40+Consolidação!AF40+Consolidação!AI40+Consolidação!AL40+Consolidação!AO40+Consolidação!AR40+Consolidação!AU40+Consolidação!AX40+Consolidação!#REF!+Consolidação!BC40+Consolidação!BF40,Consolidação!$AO$4,IF(X37+AE37+AL37+AS37+AZ37+BG37+BN37+BU37+CB37+CI37+CP37+CW37+DD37+DK37&lt;=Consolidação!Z40+Consolidação!AC40+Consolidação!AF40+Consolidação!AI40+Consolidação!AL40+Consolidação!AO40+Consolidação!AR40+Consolidação!AU40+Consolidação!AX40+Consolidação!#REF!+Consolidação!BC40+Consolidação!BF40+Consolidação!BI40,Consolidação!$AR$4,IF(X37+AE37+AL37+AS37+AZ37+BG37+BN37+BU37+CB37+CI37+CP37+CW37+DD37+DK37&lt;=Consolidação!Z40+Consolidação!AC40+Consolidação!AF40+Consolidação!AI40+Consolidação!AL40+Consolidação!AO40+Consolidação!AR40+Consolidação!AU40+Consolidação!AX40+Consolidação!#REF!+Consolidação!BC40+Consolidação!BF40+Consolidação!BI40+Consolidação!BL40,Consolidação!$AU$4,IF(AND((Consolidação!Z40+Consolidação!AC40+Consolidação!AF40+Consolidação!AI40+Consolidação!AL40+Consolidação!AO40+Consolidação!AR40+Consolidação!AU40+Consolidação!AX40+Consolidação!#REF!+Consolidação!BC40+Consolidação!BF40+Consolidação!BI40+Consolidação!BL40)&gt;0,X37+AE37+AL37+AS37+AZ37+BG37+BN37+BU37+CB37+CI37+CP37+CW37+DD37&lt;Consolidação!Z40+Consolidação!AC40+Consolidação!AF40+Consolidação!AI40+Consolidação!AL40+Consolidação!AO40+Consolidação!AR40+Consolidação!AU40+Consolidação!AX40+Consolidação!#REF!+Consolidação!BC40+Consolidação!BF40+Consolidação!BI40+Consolidação!BL40,X37+AE37+AL37+AS37+AZ37+BG37+BN37+BU37+CB37+CI37+CP37+CW37+DD37+DK37&gt;Consolidação!Z40+Consolidação!AC40+Consolidação!AF40+Consolidação!AI40+Consolidação!AL40+Consolidação!AO40+Consolidação!AR40+Consolidação!AU40+Consolidação!AX40+Consolidação!#REF!+Consolidação!BC40+Consolidação!BF40+Consolidação!BI40+Consolidação!BL40),"CONSUMO PARCIAL","SEM PREVISÃO"))))))))))))))))</f>
        <v/>
      </c>
      <c r="DO37" s="318" t="str">
        <f t="shared" si="77"/>
        <v/>
      </c>
      <c r="DP37" s="512"/>
      <c r="DQ37" s="314"/>
      <c r="DR37" s="315"/>
      <c r="DS37" s="332"/>
      <c r="DT37" s="317" t="str">
        <f>IF(DQ37=0,"",IF(AD37+AK37+AR37+AY37+BF37+BM37+BT37+CA37+CH37+CO37+CV37+DC37+DJ37+DQ37&lt;=Consolidação!AF40,Consolidação!$H$4,IF(AD37+AK37+AR37+AY37+BF37+BM37+BT37+CA37+CH37+CO37+CV37+DC37+DJ37+DQ37&lt;=Consolidação!AF40+Consolidação!AI40,Consolidação!$K$4,IF(AD37+AK37+AR37+AY37+BF37+BM37+BT37+CA37+CH37+CO37+CV37+DC37+DJ37+DQ37&lt;=Consolidação!AF40+Consolidação!AI40+Consolidação!AL40,Consolidação!$N$4,IF(AD37+AK37+AR37+AY37+BF37+BM37+BT37+CA37+CH37+CO37+CV37+DC37+DJ37+DQ37&lt;=Consolidação!AF40+Consolidação!AI40+Consolidação!AL40+Consolidação!AO40,Consolidação!$Q$4,IF(AD37+AK37+AR37+AY37+BF37+BM37+BT37+CA37+CH37+CO37+CV37+DC37+DJ37+DQ37&lt;=Consolidação!AF40+Consolidação!AI40+Consolidação!AL40+Consolidação!AO40+Consolidação!AR40,Consolidação!$T$4,IF(AD37+AK37+AR37+AY37+BF37+BM37+BT37+CA37+CH37+CO37+CV37+DC37+DJ37+DQ37&lt;=Consolidação!AF40+Consolidação!AI40+Consolidação!AL40+Consolidação!AO40+Consolidação!AR40+Consolidação!AU40,Consolidação!$W$4,IF(AD37+AK37+AR37+AY37+BF37+BM37+BT37+CA37+CH37+CO37+CV37+DC37+DJ37+DQ37&lt;=Consolidação!AF40+Consolidação!AI40+Consolidação!AL40+Consolidação!AO40+Consolidação!AR40+Consolidação!AU40+Consolidação!AX40,Consolidação!$Z$4,IF(AD37+AK37+AR37+AY37+BF37+BM37+BT37+CA37+CH37+CO37+CV37+DC37+DJ37+DQ37&lt;=Consolidação!AF40+Consolidação!AI40+Consolidação!AL40+Consolidação!AO40+Consolidação!AR40+Consolidação!AU40+Consolidação!AX40+Consolidação!#REF!,Consolidação!$AC$4,IF(AD37+AK37+AR37+AY37+BF37+BM37+BT37+CA37+CH37+CO37+CV37+DC37+DJ37+DQ37&lt;=Consolidação!AF40+Consolidação!AI40+Consolidação!AL40+Consolidação!AO40+Consolidação!AR40+Consolidação!AU40+Consolidação!AX40+Consolidação!#REF!+Consolidação!BC40,Consolidação!$AF$4,IF(AD37+AK37+AR37+AY37+BF37+BM37+BT37+CA37+CH37+CO37+CV37+DC37+DJ37+DQ37&lt;=Consolidação!AF40+Consolidação!AI40+Consolidação!AL40+Consolidação!AO40+Consolidação!AR40+Consolidação!AU40+Consolidação!AX40+Consolidação!#REF!+Consolidação!BC40+Consolidação!BF40,Consolidação!$AI$4,IF(AD37+AK37+AR37+AY37+BF37+BM37+BT37+CA37+CH37+CO37+CV37+DC37+DJ37+DQ37&lt;=Consolidação!AF40+Consolidação!AI40+Consolidação!AL40+Consolidação!AO40+Consolidação!AR40+Consolidação!AU40+Consolidação!AX40+Consolidação!#REF!+Consolidação!BC40+Consolidação!BF40+Consolidação!BI40,Consolidação!$AL$4,IF(AD37+AK37+AR37+AY37+BF37+BM37+BT37+CA37+CH37+CO37+CV37+DC37+DJ37+DQ37&lt;=Consolidação!AF40+Consolidação!AI40+Consolidação!AL40+Consolidação!AO40+Consolidação!AR40+Consolidação!AU40+Consolidação!AX40+Consolidação!#REF!+Consolidação!BC40+Consolidação!BF40+Consolidação!BI40+Consolidação!BL40,Consolidação!$AO$4,IF(AD37+AK37+AR37+AY37+BF37+BM37+BT37+CA37+CH37+CO37+CV37+DC37+DJ37+DQ37&lt;=Consolidação!AF40+Consolidação!AI40+Consolidação!AL40+Consolidação!AO40+Consolidação!AR40+Consolidação!AU40+Consolidação!AX40+Consolidação!#REF!+Consolidação!BC40+Consolidação!BF40+Consolidação!BI40+Consolidação!BL40+Consolidação!BO40,Consolidação!$AR$4,IF(AD37+AK37+AR37+AY37+BF37+BM37+BT37+CA37+CH37+CO37+CV37+DC37+DJ37+DQ37&lt;=Consolidação!AF40+Consolidação!AI40+Consolidação!AL40+Consolidação!AO40+Consolidação!AR40+Consolidação!AU40+Consolidação!AX40+Consolidação!#REF!+Consolidação!BC40+Consolidação!BF40+Consolidação!BI40+Consolidação!BL40+Consolidação!BO40+Consolidação!BR40,Consolidação!$AU$4,IF(AND((Consolidação!AF40+Consolidação!AI40+Consolidação!AL40+Consolidação!AO40+Consolidação!AR40+Consolidação!AU40+Consolidação!AX40+Consolidação!#REF!+Consolidação!BC40+Consolidação!BF40+Consolidação!BI40+Consolidação!BL40+Consolidação!BO40+Consolidação!BR40)&gt;0,AD37+AK37+AR37+AY37+BF37+BM37+BT37+CA37+CH37+CO37+CV37+DC37+DJ37&lt;Consolidação!AF40+Consolidação!AI40+Consolidação!AL40+Consolidação!AO40+Consolidação!AR40+Consolidação!AU40+Consolidação!AX40+Consolidação!#REF!+Consolidação!BC40+Consolidação!BF40+Consolidação!BI40+Consolidação!BL40+Consolidação!BO40+Consolidação!BR40,AD37+AK37+AR37+AY37+BF37+BM37+BT37+CA37+CH37+CO37+CV37+DC37+DJ37+DQ37&gt;Consolidação!AF40+Consolidação!AI40+Consolidação!AL40+Consolidação!AO40+Consolidação!AR40+Consolidação!AU40+Consolidação!AX40+Consolidação!#REF!+Consolidação!BC40+Consolidação!BF40+Consolidação!BI40+Consolidação!BL40+Consolidação!BO40+Consolidação!BR40),"CONSUMO PARCIAL","SEM PREVISÃO"))))))))))))))))</f>
        <v/>
      </c>
      <c r="DU37" s="318" t="str">
        <f t="shared" si="78"/>
        <v/>
      </c>
      <c r="DV37" s="512"/>
      <c r="DW37" s="314"/>
      <c r="DX37" s="315"/>
      <c r="DY37" s="332"/>
      <c r="DZ37" s="317" t="str">
        <f>IF(DW37=0,"",IF(AJ37+AQ37+AX37+BE37+BL37+BS37+BZ37+CG37+CN37+CU37+DB37+DI37+DP37+DW37&lt;=Consolidação!AL40,Consolidação!$H$4,IF(AJ37+AQ37+AX37+BE37+BL37+BS37+BZ37+CG37+CN37+CU37+DB37+DI37+DP37+DW37&lt;=Consolidação!AL40+Consolidação!AO40,Consolidação!$K$4,IF(AJ37+AQ37+AX37+BE37+BL37+BS37+BZ37+CG37+CN37+CU37+DB37+DI37+DP37+DW37&lt;=Consolidação!AL40+Consolidação!AO40+Consolidação!AR40,Consolidação!$N$4,IF(AJ37+AQ37+AX37+BE37+BL37+BS37+BZ37+CG37+CN37+CU37+DB37+DI37+DP37+DW37&lt;=Consolidação!AL40+Consolidação!AO40+Consolidação!AR40+Consolidação!AU40,Consolidação!$Q$4,IF(AJ37+AQ37+AX37+BE37+BL37+BS37+BZ37+CG37+CN37+CU37+DB37+DI37+DP37+DW37&lt;=Consolidação!AL40+Consolidação!AO40+Consolidação!AR40+Consolidação!AU40+Consolidação!AX40,Consolidação!$T$4,IF(AJ37+AQ37+AX37+BE37+BL37+BS37+BZ37+CG37+CN37+CU37+DB37+DI37+DP37+DW37&lt;=Consolidação!AL40+Consolidação!AO40+Consolidação!AR40+Consolidação!AU40+Consolidação!AX40+Consolidação!#REF!,Consolidação!$W$4,IF(AJ37+AQ37+AX37+BE37+BL37+BS37+BZ37+CG37+CN37+CU37+DB37+DI37+DP37+DW37&lt;=Consolidação!AL40+Consolidação!AO40+Consolidação!AR40+Consolidação!AU40+Consolidação!AX40+Consolidação!#REF!+Consolidação!BC40,Consolidação!$Z$4,IF(AJ37+AQ37+AX37+BE37+BL37+BS37+BZ37+CG37+CN37+CU37+DB37+DI37+DP37+DW37&lt;=Consolidação!AL40+Consolidação!AO40+Consolidação!AR40+Consolidação!AU40+Consolidação!AX40+Consolidação!#REF!+Consolidação!BC40+Consolidação!BF40,Consolidação!$AC$4,IF(AJ37+AQ37+AX37+BE37+BL37+BS37+BZ37+CG37+CN37+CU37+DB37+DI37+DP37+DW37&lt;=Consolidação!AL40+Consolidação!AO40+Consolidação!AR40+Consolidação!AU40+Consolidação!AX40+Consolidação!#REF!+Consolidação!BC40+Consolidação!BF40+Consolidação!BI40,Consolidação!$AF$4,IF(AJ37+AQ37+AX37+BE37+BL37+BS37+BZ37+CG37+CN37+CU37+DB37+DI37+DP37+DW37&lt;=Consolidação!AL40+Consolidação!AO40+Consolidação!AR40+Consolidação!AU40+Consolidação!AX40+Consolidação!#REF!+Consolidação!BC40+Consolidação!BF40+Consolidação!BI40+Consolidação!BL40,Consolidação!$AI$4,IF(AJ37+AQ37+AX37+BE37+BL37+BS37+BZ37+CG37+CN37+CU37+DB37+DI37+DP37+DW37&lt;=Consolidação!AL40+Consolidação!AO40+Consolidação!AR40+Consolidação!AU40+Consolidação!AX40+Consolidação!#REF!+Consolidação!BC40+Consolidação!BF40+Consolidação!BI40+Consolidação!BL40+Consolidação!BO40,Consolidação!$AL$4,IF(AJ37+AQ37+AX37+BE37+BL37+BS37+BZ37+CG37+CN37+CU37+DB37+DI37+DP37+DW37&lt;=Consolidação!AL40+Consolidação!AO40+Consolidação!AR40+Consolidação!AU40+Consolidação!AX40+Consolidação!#REF!+Consolidação!BC40+Consolidação!BF40+Consolidação!BI40+Consolidação!BL40+Consolidação!BO40+Consolidação!BR40,Consolidação!$AO$4,IF(AJ37+AQ37+AX37+BE37+BL37+BS37+BZ37+CG37+CN37+CU37+DB37+DI37+DP37+DW37&lt;=Consolidação!AL40+Consolidação!AO40+Consolidação!AR40+Consolidação!AU40+Consolidação!AX40+Consolidação!#REF!+Consolidação!BC40+Consolidação!BF40+Consolidação!BI40+Consolidação!BL40+Consolidação!BO40+Consolidação!BR40+Consolidação!BU40,Consolidação!$AR$4,IF(AJ37+AQ37+AX37+BE37+BL37+BS37+BZ37+CG37+CN37+CU37+DB37+DI37+DP37+DW37&lt;=Consolidação!AL40+Consolidação!AO40+Consolidação!AR40+Consolidação!AU40+Consolidação!AX40+Consolidação!#REF!+Consolidação!BC40+Consolidação!BF40+Consolidação!BI40+Consolidação!BL40+Consolidação!BO40+Consolidação!BR40+Consolidação!BU40+Consolidação!BX40,Consolidação!$AU$4,IF(AND((Consolidação!AL40+Consolidação!AO40+Consolidação!AR40+Consolidação!AU40+Consolidação!AX40+Consolidação!#REF!+Consolidação!BC40+Consolidação!BF40+Consolidação!BI40+Consolidação!BL40+Consolidação!BO40+Consolidação!BR40+Consolidação!BU40+Consolidação!BX40)&gt;0,AJ37+AQ37+AX37+BE37+BL37+BS37+BZ37+CG37+CN37+CU37+DB37+DI37+DP37&lt;Consolidação!AL40+Consolidação!AO40+Consolidação!AR40+Consolidação!AU40+Consolidação!AX40+Consolidação!#REF!+Consolidação!BC40+Consolidação!BF40+Consolidação!BI40+Consolidação!BL40+Consolidação!BO40+Consolidação!BR40+Consolidação!BU40+Consolidação!BX40,AJ37+AQ37+AX37+BE37+BL37+BS37+BZ37+CG37+CN37+CU37+DB37+DI37+DP37+DW37&gt;Consolidação!AL40+Consolidação!AO40+Consolidação!AR40+Consolidação!AU40+Consolidação!AX40+Consolidação!#REF!+Consolidação!BC40+Consolidação!BF40+Consolidação!BI40+Consolidação!BL40+Consolidação!BO40+Consolidação!BR40+Consolidação!BU40+Consolidação!BX40),"CONSUMO PARCIAL","SEM PREVISÃO"))))))))))))))))</f>
        <v/>
      </c>
      <c r="EA37" s="318" t="str">
        <f t="shared" si="79"/>
        <v/>
      </c>
      <c r="EB37" s="512"/>
      <c r="EC37" s="314"/>
      <c r="ED37" s="315"/>
      <c r="EE37" s="332"/>
      <c r="EF37" s="317" t="str">
        <f>IF(EC37=0,"",IF(AP37+AW37+BD37+BK37+BR37+BY37+CF37+CM37+CT37+DA37+DH37+DO37+DV37+EC37&lt;=Consolidação!AR40,Consolidação!$H$4,IF(AP37+AW37+BD37+BK37+BR37+BY37+CF37+CM37+CT37+DA37+DH37+DO37+DV37+EC37&lt;=Consolidação!AR40+Consolidação!AU40,Consolidação!$K$4,IF(AP37+AW37+BD37+BK37+BR37+BY37+CF37+CM37+CT37+DA37+DH37+DO37+DV37+EC37&lt;=Consolidação!AR40+Consolidação!AU40+Consolidação!AX40,Consolidação!$N$4,IF(AP37+AW37+BD37+BK37+BR37+BY37+CF37+CM37+CT37+DA37+DH37+DO37+DV37+EC37&lt;=Consolidação!AR40+Consolidação!AU40+Consolidação!AX40+Consolidação!#REF!,Consolidação!$Q$4,IF(AP37+AW37+BD37+BK37+BR37+BY37+CF37+CM37+CT37+DA37+DH37+DO37+DV37+EC37&lt;=Consolidação!AR40+Consolidação!AU40+Consolidação!AX40+Consolidação!#REF!+Consolidação!BC40,Consolidação!$T$4,IF(AP37+AW37+BD37+BK37+BR37+BY37+CF37+CM37+CT37+DA37+DH37+DO37+DV37+EC37&lt;=Consolidação!AR40+Consolidação!AU40+Consolidação!AX40+Consolidação!#REF!+Consolidação!BC40+Consolidação!BF40,Consolidação!$W$4,IF(AP37+AW37+BD37+BK37+BR37+BY37+CF37+CM37+CT37+DA37+DH37+DO37+DV37+EC37&lt;=Consolidação!AR40+Consolidação!AU40+Consolidação!AX40+Consolidação!#REF!+Consolidação!BC40+Consolidação!BF40+Consolidação!BI40,Consolidação!$Z$4,IF(AP37+AW37+BD37+BK37+BR37+BY37+CF37+CM37+CT37+DA37+DH37+DO37+DV37+EC37&lt;=Consolidação!AR40+Consolidação!AU40+Consolidação!AX40+Consolidação!#REF!+Consolidação!BC40+Consolidação!BF40+Consolidação!BI40+Consolidação!BL40,Consolidação!$AC$4,IF(AP37+AW37+BD37+BK37+BR37+BY37+CF37+CM37+CT37+DA37+DH37+DO37+DV37+EC37&lt;=Consolidação!AR40+Consolidação!AU40+Consolidação!AX40+Consolidação!#REF!+Consolidação!BC40+Consolidação!BF40+Consolidação!BI40+Consolidação!BL40+Consolidação!BO40,Consolidação!$AF$4,IF(AP37+AW37+BD37+BK37+BR37+BY37+CF37+CM37+CT37+DA37+DH37+DO37+DV37+EC37&lt;=Consolidação!AR40+Consolidação!AU40+Consolidação!AX40+Consolidação!#REF!+Consolidação!BC40+Consolidação!BF40+Consolidação!BI40+Consolidação!BL40+Consolidação!BO40+Consolidação!BR40,Consolidação!$AI$4,IF(AP37+AW37+BD37+BK37+BR37+BY37+CF37+CM37+CT37+DA37+DH37+DO37+DV37+EC37&lt;=Consolidação!AR40+Consolidação!AU40+Consolidação!AX40+Consolidação!#REF!+Consolidação!BC40+Consolidação!BF40+Consolidação!BI40+Consolidação!BL40+Consolidação!BO40+Consolidação!BR40+Consolidação!BU40,Consolidação!$AL$4,IF(AP37+AW37+BD37+BK37+BR37+BY37+CF37+CM37+CT37+DA37+DH37+DO37+DV37+EC37&lt;=Consolidação!AR40+Consolidação!AU40+Consolidação!AX40+Consolidação!#REF!+Consolidação!BC40+Consolidação!BF40+Consolidação!BI40+Consolidação!BL40+Consolidação!BO40+Consolidação!BR40+Consolidação!BU40+Consolidação!BX40,Consolidação!$AO$4,IF(AP37+AW37+BD37+BK37+BR37+BY37+CF37+CM37+CT37+DA37+DH37+DO37+DV37+EC37&lt;=Consolidação!AR40+Consolidação!AU40+Consolidação!AX40+Consolidação!#REF!+Consolidação!BC40+Consolidação!BF40+Consolidação!BI40+Consolidação!BL40+Consolidação!BO40+Consolidação!BR40+Consolidação!BU40+Consolidação!BX40+Consolidação!CA40,Consolidação!$AR$4,IF(AP37+AW37+BD37+BK37+BR37+BY37+CF37+CM37+CT37+DA37+DH37+DO37+DV37+EC37&lt;=Consolidação!AR40+Consolidação!AU40+Consolidação!AX40+Consolidação!#REF!+Consolidação!BC40+Consolidação!BF40+Consolidação!BI40+Consolidação!BL40+Consolidação!BO40+Consolidação!BR40+Consolidação!BU40+Consolidação!BX40+Consolidação!CA40+Consolidação!CD40,Consolidação!$AU$4,IF(AND((Consolidação!AR40+Consolidação!AU40+Consolidação!AX40+Consolidação!#REF!+Consolidação!BC40+Consolidação!BF40+Consolidação!BI40+Consolidação!BL40+Consolidação!BO40+Consolidação!BR40+Consolidação!BU40+Consolidação!BX40+Consolidação!CA40+Consolidação!CD40)&gt;0,AP37+AW37+BD37+BK37+BR37+BY37+CF37+CM37+CT37+DA37+DH37+DO37+DV37&lt;Consolidação!AR40+Consolidação!AU40+Consolidação!AX40+Consolidação!#REF!+Consolidação!BC40+Consolidação!BF40+Consolidação!BI40+Consolidação!BL40+Consolidação!BO40+Consolidação!BR40+Consolidação!BU40+Consolidação!BX40+Consolidação!CA40+Consolidação!CD40,AP37+AW37+BD37+BK37+BR37+BY37+CF37+CM37+CT37+DA37+DH37+DO37+DV37+EC37&gt;Consolidação!AR40+Consolidação!AU40+Consolidação!AX40+Consolidação!#REF!+Consolidação!BC40+Consolidação!BF40+Consolidação!BI40+Consolidação!BL40+Consolidação!BO40+Consolidação!BR40+Consolidação!BU40+Consolidação!BX40+Consolidação!CA40+Consolidação!CD40),"CONSUMO PARCIAL","SEM PREVISÃO"))))))))))))))))</f>
        <v/>
      </c>
      <c r="EG37" s="318" t="str">
        <f t="shared" si="80"/>
        <v/>
      </c>
      <c r="EH37" s="512"/>
      <c r="EI37" s="314"/>
      <c r="EJ37" s="315"/>
      <c r="EK37" s="332"/>
      <c r="EL37" s="317" t="str">
        <f>IF(EI37=0,"",IF(AV37+BC37+BJ37+BQ37+BX37+CE37+CL37+CS37+CZ37+DG37+DN37+DU37+EB37+EI37&lt;=Consolidação!AX40,Consolidação!$H$4,IF(AV37+BC37+BJ37+BQ37+BX37+CE37+CL37+CS37+CZ37+DG37+DN37+DU37+EB37+EI37&lt;=Consolidação!AX40+Consolidação!#REF!,Consolidação!$K$4,IF(AV37+BC37+BJ37+BQ37+BX37+CE37+CL37+CS37+CZ37+DG37+DN37+DU37+EB37+EI37&lt;=Consolidação!AX40+Consolidação!#REF!+Consolidação!BC40,Consolidação!$N$4,IF(AV37+BC37+BJ37+BQ37+BX37+CE37+CL37+CS37+CZ37+DG37+DN37+DU37+EB37+EI37&lt;=Consolidação!AX40+Consolidação!#REF!+Consolidação!BC40+Consolidação!BF40,Consolidação!$Q$4,IF(AV37+BC37+BJ37+BQ37+BX37+CE37+CL37+CS37+CZ37+DG37+DN37+DU37+EB37+EI37&lt;=Consolidação!AX40+Consolidação!#REF!+Consolidação!BC40+Consolidação!BF40+Consolidação!BI40,Consolidação!$T$4,IF(AV37+BC37+BJ37+BQ37+BX37+CE37+CL37+CS37+CZ37+DG37+DN37+DU37+EB37+EI37&lt;=Consolidação!AX40+Consolidação!#REF!+Consolidação!BC40+Consolidação!BF40+Consolidação!BI40+Consolidação!BL40,Consolidação!$W$4,IF(AV37+BC37+BJ37+BQ37+BX37+CE37+CL37+CS37+CZ37+DG37+DN37+DU37+EB37+EI37&lt;=Consolidação!AX40+Consolidação!#REF!+Consolidação!BC40+Consolidação!BF40+Consolidação!BI40+Consolidação!BL40+Consolidação!BO40,Consolidação!$Z$4,IF(AV37+BC37+BJ37+BQ37+BX37+CE37+CL37+CS37+CZ37+DG37+DN37+DU37+EB37+EI37&lt;=Consolidação!AX40+Consolidação!#REF!+Consolidação!BC40+Consolidação!BF40+Consolidação!BI40+Consolidação!BL40+Consolidação!BO40+Consolidação!BR40,Consolidação!$AC$4,IF(AV37+BC37+BJ37+BQ37+BX37+CE37+CL37+CS37+CZ37+DG37+DN37+DU37+EB37+EI37&lt;=Consolidação!AX40+Consolidação!#REF!+Consolidação!BC40+Consolidação!BF40+Consolidação!BI40+Consolidação!BL40+Consolidação!BO40+Consolidação!BR40+Consolidação!BU40,Consolidação!$AF$4,IF(AV37+BC37+BJ37+BQ37+BX37+CE37+CL37+CS37+CZ37+DG37+DN37+DU37+EB37+EI37&lt;=Consolidação!AX40+Consolidação!#REF!+Consolidação!BC40+Consolidação!BF40+Consolidação!BI40+Consolidação!BL40+Consolidação!BO40+Consolidação!BR40+Consolidação!BU40+Consolidação!BX40,Consolidação!$AI$4,IF(AV37+BC37+BJ37+BQ37+BX37+CE37+CL37+CS37+CZ37+DG37+DN37+DU37+EB37+EI37&lt;=Consolidação!AX40+Consolidação!#REF!+Consolidação!BC40+Consolidação!BF40+Consolidação!BI40+Consolidação!BL40+Consolidação!BO40+Consolidação!BR40+Consolidação!BU40+Consolidação!BX40+Consolidação!CA40,Consolidação!$AL$4,IF(AV37+BC37+BJ37+BQ37+BX37+CE37+CL37+CS37+CZ37+DG37+DN37+DU37+EB37+EI37&lt;=Consolidação!AX40+Consolidação!#REF!+Consolidação!BC40+Consolidação!BF40+Consolidação!BI40+Consolidação!BL40+Consolidação!BO40+Consolidação!BR40+Consolidação!BU40+Consolidação!BX40+Consolidação!CA40+Consolidação!CD40,Consolidação!$AO$4,IF(AV37+BC37+BJ37+BQ37+BX37+CE37+CL37+CS37+CZ37+DG37+DN37+DU37+EB37+EI37&lt;=Consolidação!AX40+Consolidação!#REF!+Consolidação!BC40+Consolidação!BF40+Consolidação!BI40+Consolidação!BL40+Consolidação!BO40+Consolidação!BR40+Consolidação!BU40+Consolidação!BX40+Consolidação!CA40+Consolidação!CD40+Consolidação!CG40,Consolidação!$AR$4,IF(AV37+BC37+BJ37+BQ37+BX37+CE37+CL37+CS37+CZ37+DG37+DN37+DU37+EB37+EI37&lt;=Consolidação!AX40+Consolidação!#REF!+Consolidação!BC40+Consolidação!BF40+Consolidação!BI40+Consolidação!BL40+Consolidação!BO40+Consolidação!BR40+Consolidação!BU40+Consolidação!BX40+Consolidação!CA40+Consolidação!CD40+Consolidação!CG40+Consolidação!CJ40,Consolidação!$AU$4,IF(AND((Consolidação!AX40+Consolidação!#REF!+Consolidação!BC40+Consolidação!BF40+Consolidação!BI40+Consolidação!BL40+Consolidação!BO40+Consolidação!BR40+Consolidação!BU40+Consolidação!BX40+Consolidação!CA40+Consolidação!CD40+Consolidação!CG40+Consolidação!CJ40)&gt;0,AV37+BC37+BJ37+BQ37+BX37+CE37+CL37+CS37+CZ37+DG37+DN37+DU37+EB37&lt;Consolidação!AX40+Consolidação!#REF!+Consolidação!BC40+Consolidação!BF40+Consolidação!BI40+Consolidação!BL40+Consolidação!BO40+Consolidação!BR40+Consolidação!BU40+Consolidação!BX40+Consolidação!CA40+Consolidação!CD40+Consolidação!CG40+Consolidação!CJ40,AV37+BC37+BJ37+BQ37+BX37+CE37+CL37+CS37+CZ37+DG37+DN37+DU37+EB37+EI37&gt;Consolidação!AX40+Consolidação!#REF!+Consolidação!BC40+Consolidação!BF40+Consolidação!BI40+Consolidação!BL40+Consolidação!BO40+Consolidação!BR40+Consolidação!BU40+Consolidação!BX40+Consolidação!CA40+Consolidação!CD40+Consolidação!CG40+Consolidação!CJ40),"CONSUMO PARCIAL","SEM PREVISÃO"))))))))))))))))</f>
        <v/>
      </c>
      <c r="EM37" s="318" t="str">
        <f t="shared" si="81"/>
        <v/>
      </c>
      <c r="EN37" s="512"/>
      <c r="EO37" s="314"/>
      <c r="EP37" s="315"/>
      <c r="EQ37" s="332"/>
      <c r="ER37" s="317" t="str">
        <f>IF(EO37=0,"",IF(BB37+BI37+BP37+BW37+CD37+CK37+CR37+CY37+DF37+DM37+DT37+EA37+EH37+EO37&lt;=Consolidação!BC40,Consolidação!$H$4,IF(BB37+BI37+BP37+BW37+CD37+CK37+CR37+CY37+DF37+DM37+DT37+EA37+EH37+EO37&lt;=Consolidação!BC40+Consolidação!BF40,Consolidação!$K$4,IF(BB37+BI37+BP37+BW37+CD37+CK37+CR37+CY37+DF37+DM37+DT37+EA37+EH37+EO37&lt;=Consolidação!BC40+Consolidação!BF40+Consolidação!BI40,Consolidação!$N$4,IF(BB37+BI37+BP37+BW37+CD37+CK37+CR37+CY37+DF37+DM37+DT37+EA37+EH37+EO37&lt;=Consolidação!BC40+Consolidação!BF40+Consolidação!BI40+Consolidação!BL40,Consolidação!$Q$4,IF(BB37+BI37+BP37+BW37+CD37+CK37+CR37+CY37+DF37+DM37+DT37+EA37+EH37+EO37&lt;=Consolidação!BC40+Consolidação!BF40+Consolidação!BI40+Consolidação!BL40+Consolidação!BO40,Consolidação!$T$4,IF(BB37+BI37+BP37+BW37+CD37+CK37+CR37+CY37+DF37+DM37+DT37+EA37+EH37+EO37&lt;=Consolidação!BC40+Consolidação!BF40+Consolidação!BI40+Consolidação!BL40+Consolidação!BO40+Consolidação!BR40,Consolidação!$W$4,IF(BB37+BI37+BP37+BW37+CD37+CK37+CR37+CY37+DF37+DM37+DT37+EA37+EH37+EO37&lt;=Consolidação!BC40+Consolidação!BF40+Consolidação!BI40+Consolidação!BL40+Consolidação!BO40+Consolidação!BR40+Consolidação!BU40,Consolidação!$Z$4,IF(BB37+BI37+BP37+BW37+CD37+CK37+CR37+CY37+DF37+DM37+DT37+EA37+EH37+EO37&lt;=Consolidação!BC40+Consolidação!BF40+Consolidação!BI40+Consolidação!BL40+Consolidação!BO40+Consolidação!BR40+Consolidação!BU40+Consolidação!BX40,Consolidação!$AC$4,IF(BB37+BI37+BP37+BW37+CD37+CK37+CR37+CY37+DF37+DM37+DT37+EA37+EH37+EO37&lt;=Consolidação!BC40+Consolidação!BF40+Consolidação!BI40+Consolidação!BL40+Consolidação!BO40+Consolidação!BR40+Consolidação!BU40+Consolidação!BX40+Consolidação!CA40,Consolidação!$AF$4,IF(BB37+BI37+BP37+BW37+CD37+CK37+CR37+CY37+DF37+DM37+DT37+EA37+EH37+EO37&lt;=Consolidação!BC40+Consolidação!BF40+Consolidação!BI40+Consolidação!BL40+Consolidação!BO40+Consolidação!BR40+Consolidação!BU40+Consolidação!BX40+Consolidação!CA40+Consolidação!CD40,Consolidação!$AI$4,IF(BB37+BI37+BP37+BW37+CD37+CK37+CR37+CY37+DF37+DM37+DT37+EA37+EH37+EO37&lt;=Consolidação!BC40+Consolidação!BF40+Consolidação!BI40+Consolidação!BL40+Consolidação!BO40+Consolidação!BR40+Consolidação!BU40+Consolidação!BX40+Consolidação!CA40+Consolidação!CD40+Consolidação!CG40,Consolidação!$AL$4,IF(BB37+BI37+BP37+BW37+CD37+CK37+CR37+CY37+DF37+DM37+DT37+EA37+EH37+EO37&lt;=Consolidação!BC40+Consolidação!BF40+Consolidação!BI40+Consolidação!BL40+Consolidação!BO40+Consolidação!BR40+Consolidação!BU40+Consolidação!BX40+Consolidação!CA40+Consolidação!CD40+Consolidação!CG40+Consolidação!CJ40,Consolidação!$AO$4,IF(BB37+BI37+BP37+BW37+CD37+CK37+CR37+CY37+DF37+DM37+DT37+EA37+EH37+EO37&lt;=Consolidação!BC40+Consolidação!BF40+Consolidação!BI40+Consolidação!BL40+Consolidação!BO40+Consolidação!BR40+Consolidação!BU40+Consolidação!BX40+Consolidação!CA40+Consolidação!CD40+Consolidação!CG40+Consolidação!CJ40+Consolidação!CM40,Consolidação!$AR$4,IF(BB37+BI37+BP37+BW37+CD37+CK37+CR37+CY37+DF37+DM37+DT37+EA37+EH37+EO37&lt;=Consolidação!BC40+Consolidação!BF40+Consolidação!BI40+Consolidação!BL40+Consolidação!BO40+Consolidação!BR40+Consolidação!BU40+Consolidação!BX40+Consolidação!CA40+Consolidação!CD40+Consolidação!CG40+Consolidação!CJ40+Consolidação!CM40+Consolidação!CP40,Consolidação!$AU$4,IF(AND((Consolidação!BC40+Consolidação!BF40+Consolidação!BI40+Consolidação!BL40+Consolidação!BO40+Consolidação!BR40+Consolidação!BU40+Consolidação!BX40+Consolidação!CA40+Consolidação!CD40+Consolidação!CG40+Consolidação!CJ40+Consolidação!CM40+Consolidação!CP40)&gt;0,BB37+BI37+BP37+BW37+CD37+CK37+CR37+CY37+DF37+DM37+DT37+EA37+EH37&lt;Consolidação!BC40+Consolidação!BF40+Consolidação!BI40+Consolidação!BL40+Consolidação!BO40+Consolidação!BR40+Consolidação!BU40+Consolidação!BX40+Consolidação!CA40+Consolidação!CD40+Consolidação!CG40+Consolidação!CJ40+Consolidação!CM40+Consolidação!CP40,BB37+BI37+BP37+BW37+CD37+CK37+CR37+CY37+DF37+DM37+DT37+EA37+EH37+EO37&gt;Consolidação!BC40+Consolidação!BF40+Consolidação!BI40+Consolidação!BL40+Consolidação!BO40+Consolidação!BR40+Consolidação!BU40+Consolidação!BX40+Consolidação!CA40+Consolidação!CD40+Consolidação!CG40+Consolidação!CJ40+Consolidação!CM40+Consolidação!CP40),"CONSUMO PARCIAL","SEM PREVISÃO"))))))))))))))))</f>
        <v/>
      </c>
      <c r="ES37" s="318" t="str">
        <f t="shared" si="82"/>
        <v/>
      </c>
      <c r="ET37" s="512"/>
      <c r="EU37" s="314"/>
      <c r="EV37" s="315"/>
      <c r="EW37" s="332"/>
      <c r="EX37" s="317" t="str">
        <f>IF(EU37=0,"",IF(BH37+BO37+BV37+CC37+CJ37+CQ37+CX37+DE37+DL37+DS37+DZ37+EG37+EN37+EU37&lt;=Consolidação!BI40,Consolidação!$H$4,IF(BH37+BO37+BV37+CC37+CJ37+CQ37+CX37+DE37+DL37+DS37+DZ37+EG37+EN37+EU37&lt;=Consolidação!BI40+Consolidação!BL40,Consolidação!$K$4,IF(BH37+BO37+BV37+CC37+CJ37+CQ37+CX37+DE37+DL37+DS37+DZ37+EG37+EN37+EU37&lt;=Consolidação!BI40+Consolidação!BL40+Consolidação!BO40,Consolidação!$N$4,IF(BH37+BO37+BV37+CC37+CJ37+CQ37+CX37+DE37+DL37+DS37+DZ37+EG37+EN37+EU37&lt;=Consolidação!BI40+Consolidação!BL40+Consolidação!BO40+Consolidação!BR40,Consolidação!$Q$4,IF(BH37+BO37+BV37+CC37+CJ37+CQ37+CX37+DE37+DL37+DS37+DZ37+EG37+EN37+EU37&lt;=Consolidação!BI40+Consolidação!BL40+Consolidação!BO40+Consolidação!BR40+Consolidação!BU40,Consolidação!$T$4,IF(BH37+BO37+BV37+CC37+CJ37+CQ37+CX37+DE37+DL37+DS37+DZ37+EG37+EN37+EU37&lt;=Consolidação!BI40+Consolidação!BL40+Consolidação!BO40+Consolidação!BR40+Consolidação!BU40+Consolidação!BX40,Consolidação!$W$4,IF(BH37+BO37+BV37+CC37+CJ37+CQ37+CX37+DE37+DL37+DS37+DZ37+EG37+EN37+EU37&lt;=Consolidação!BI40+Consolidação!BL40+Consolidação!BO40+Consolidação!BR40+Consolidação!BU40+Consolidação!BX40+Consolidação!CA40,Consolidação!$Z$4,IF(BH37+BO37+BV37+CC37+CJ37+CQ37+CX37+DE37+DL37+DS37+DZ37+EG37+EN37+EU37&lt;=Consolidação!BI40+Consolidação!BL40+Consolidação!BO40+Consolidação!BR40+Consolidação!BU40+Consolidação!BX40+Consolidação!CA40+Consolidação!CD40,Consolidação!$AC$4,IF(BH37+BO37+BV37+CC37+CJ37+CQ37+CX37+DE37+DL37+DS37+DZ37+EG37+EN37+EU37&lt;=Consolidação!BI40+Consolidação!BL40+Consolidação!BO40+Consolidação!BR40+Consolidação!BU40+Consolidação!BX40+Consolidação!CA40+Consolidação!CD40+Consolidação!CG40,Consolidação!$AF$4,IF(BH37+BO37+BV37+CC37+CJ37+CQ37+CX37+DE37+DL37+DS37+DZ37+EG37+EN37+EU37&lt;=Consolidação!BI40+Consolidação!BL40+Consolidação!BO40+Consolidação!BR40+Consolidação!BU40+Consolidação!BX40+Consolidação!CA40+Consolidação!CD40+Consolidação!CG40+Consolidação!CJ40,Consolidação!$AI$4,IF(BH37+BO37+BV37+CC37+CJ37+CQ37+CX37+DE37+DL37+DS37+DZ37+EG37+EN37+EU37&lt;=Consolidação!BI40+Consolidação!BL40+Consolidação!BO40+Consolidação!BR40+Consolidação!BU40+Consolidação!BX40+Consolidação!CA40+Consolidação!CD40+Consolidação!CG40+Consolidação!CJ40+Consolidação!CM40,Consolidação!$AL$4,IF(BH37+BO37+BV37+CC37+CJ37+CQ37+CX37+DE37+DL37+DS37+DZ37+EG37+EN37+EU37&lt;=Consolidação!BI40+Consolidação!BL40+Consolidação!BO40+Consolidação!BR40+Consolidação!BU40+Consolidação!BX40+Consolidação!CA40+Consolidação!CD40+Consolidação!CG40+Consolidação!CJ40+Consolidação!CM40+Consolidação!CP40,Consolidação!$AO$4,IF(BH37+BO37+BV37+CC37+CJ37+CQ37+CX37+DE37+DL37+DS37+DZ37+EG37+EN37+EU37&lt;=Consolidação!BI40+Consolidação!BL40+Consolidação!BO40+Consolidação!BR40+Consolidação!BU40+Consolidação!BX40+Consolidação!CA40+Consolidação!CD40+Consolidação!CG40+Consolidação!CJ40+Consolidação!CM40+Consolidação!CP40+Consolidação!CS40,Consolidação!$AR$4,IF(BH37+BO37+BV37+CC37+CJ37+CQ37+CX37+DE37+DL37+DS37+DZ37+EG37+EN37+EU37&lt;=Consolidação!BI40+Consolidação!BL40+Consolidação!BO40+Consolidação!BR40+Consolidação!BU40+Consolidação!BX40+Consolidação!CA40+Consolidação!CD40+Consolidação!CG40+Consolidação!CJ40+Consolidação!CM40+Consolidação!CP40+Consolidação!CS40+Consolidação!CV40,Consolidação!$AU$4,IF(AND((Consolidação!BI40+Consolidação!BL40+Consolidação!BO40+Consolidação!BR40+Consolidação!BU40+Consolidação!BX40+Consolidação!CA40+Consolidação!CD40+Consolidação!CG40+Consolidação!CJ40+Consolidação!CM40+Consolidação!CP40+Consolidação!CS40+Consolidação!CV40)&gt;0,BH37+BO37+BV37+CC37+CJ37+CQ37+CX37+DE37+DL37+DS37+DZ37+EG37+EN37&lt;Consolidação!BI40+Consolidação!BL40+Consolidação!BO40+Consolidação!BR40+Consolidação!BU40+Consolidação!BX40+Consolidação!CA40+Consolidação!CD40+Consolidação!CG40+Consolidação!CJ40+Consolidação!CM40+Consolidação!CP40+Consolidação!CS40+Consolidação!CV40,BH37+BO37+BV37+CC37+CJ37+CQ37+CX37+DE37+DL37+DS37+DZ37+EG37+EN37+EU37&gt;Consolidação!BI40+Consolidação!BL40+Consolidação!BO40+Consolidação!BR40+Consolidação!BU40+Consolidação!BX40+Consolidação!CA40+Consolidação!CD40+Consolidação!CG40+Consolidação!CJ40+Consolidação!CM40+Consolidação!CP40+Consolidação!CS40+Consolidação!CV40),"CONSUMO PARCIAL","SEM PREVISÃO"))))))))))))))))</f>
        <v/>
      </c>
      <c r="EY37" s="318" t="str">
        <f t="shared" si="83"/>
        <v/>
      </c>
      <c r="EZ37" s="512"/>
      <c r="FA37" s="314"/>
      <c r="FB37" s="315"/>
      <c r="FC37" s="332"/>
      <c r="FD37" s="317" t="str">
        <f>IF(FA37=0,"",IF(BN37+BU37+CB37+CI37+CP37+CW37+DD37+DK37+DR37+DY37+EF37+EM37+ET37+FA37&lt;=Consolidação!BO40,Consolidação!$H$4,IF(BN37+BU37+CB37+CI37+CP37+CW37+DD37+DK37+DR37+DY37+EF37+EM37+ET37+FA37&lt;=Consolidação!BO40+Consolidação!BR40,Consolidação!$K$4,IF(BN37+BU37+CB37+CI37+CP37+CW37+DD37+DK37+DR37+DY37+EF37+EM37+ET37+FA37&lt;=Consolidação!BO40+Consolidação!BR40+Consolidação!BU40,Consolidação!$N$4,IF(BN37+BU37+CB37+CI37+CP37+CW37+DD37+DK37+DR37+DY37+EF37+EM37+ET37+FA37&lt;=Consolidação!BO40+Consolidação!BR40+Consolidação!BU40+Consolidação!BX40,Consolidação!$Q$4,IF(BN37+BU37+CB37+CI37+CP37+CW37+DD37+DK37+DR37+DY37+EF37+EM37+ET37+FA37&lt;=Consolidação!BO40+Consolidação!BR40+Consolidação!BU40+Consolidação!BX40+Consolidação!CA40,Consolidação!$T$4,IF(BN37+BU37+CB37+CI37+CP37+CW37+DD37+DK37+DR37+DY37+EF37+EM37+ET37+FA37&lt;=Consolidação!BO40+Consolidação!BR40+Consolidação!BU40+Consolidação!BX40+Consolidação!CA40+Consolidação!CD40,Consolidação!$W$4,IF(BN37+BU37+CB37+CI37+CP37+CW37+DD37+DK37+DR37+DY37+EF37+EM37+ET37+FA37&lt;=Consolidação!BO40+Consolidação!BR40+Consolidação!BU40+Consolidação!BX40+Consolidação!CA40+Consolidação!CD40+Consolidação!CG40,Consolidação!$Z$4,IF(BN37+BU37+CB37+CI37+CP37+CW37+DD37+DK37+DR37+DY37+EF37+EM37+ET37+FA37&lt;=Consolidação!BO40+Consolidação!BR40+Consolidação!BU40+Consolidação!BX40+Consolidação!CA40+Consolidação!CD40+Consolidação!CG40+Consolidação!CJ40,Consolidação!$AC$4,IF(BN37+BU37+CB37+CI37+CP37+CW37+DD37+DK37+DR37+DY37+EF37+EM37+ET37+FA37&lt;=Consolidação!BO40+Consolidação!BR40+Consolidação!BU40+Consolidação!BX40+Consolidação!CA40+Consolidação!CD40+Consolidação!CG40+Consolidação!CJ40+Consolidação!CM40,Consolidação!$AF$4,IF(BN37+BU37+CB37+CI37+CP37+CW37+DD37+DK37+DR37+DY37+EF37+EM37+ET37+FA37&lt;=Consolidação!BO40+Consolidação!BR40+Consolidação!BU40+Consolidação!BX40+Consolidação!CA40+Consolidação!CD40+Consolidação!CG40+Consolidação!CJ40+Consolidação!CM40+Consolidação!CP40,Consolidação!$AI$4,IF(BN37+BU37+CB37+CI37+CP37+CW37+DD37+DK37+DR37+DY37+EF37+EM37+ET37+FA37&lt;=Consolidação!BO40+Consolidação!BR40+Consolidação!BU40+Consolidação!BX40+Consolidação!CA40+Consolidação!CD40+Consolidação!CG40+Consolidação!CJ40+Consolidação!CM40+Consolidação!CP40+Consolidação!CS40,Consolidação!$AL$4,IF(BN37+BU37+CB37+CI37+CP37+CW37+DD37+DK37+DR37+DY37+EF37+EM37+ET37+FA37&lt;=Consolidação!BO40+Consolidação!BR40+Consolidação!BU40+Consolidação!BX40+Consolidação!CA40+Consolidação!CD40+Consolidação!CG40+Consolidação!CJ40+Consolidação!CM40+Consolidação!CP40+Consolidação!CS40+Consolidação!CV40,Consolidação!$AO$4,IF(BN37+BU37+CB37+CI37+CP37+CW37+DD37+DK37+DR37+DY37+EF37+EM37+ET37+FA37&lt;=Consolidação!BO40+Consolidação!BR40+Consolidação!BU40+Consolidação!BX40+Consolidação!CA40+Consolidação!CD40+Consolidação!CG40+Consolidação!CJ40+Consolidação!CM40+Consolidação!CP40+Consolidação!CS40+Consolidação!CV40+Consolidação!CY40,Consolidação!$AR$4,IF(BN37+BU37+CB37+CI37+CP37+CW37+DD37+DK37+DR37+DY37+EF37+EM37+ET37+FA37&lt;=Consolidação!BO40+Consolidação!BR40+Consolidação!BU40+Consolidação!BX40+Consolidação!CA40+Consolidação!CD40+Consolidação!CG40+Consolidação!CJ40+Consolidação!CM40+Consolidação!CP40+Consolidação!CS40+Consolidação!CV40+Consolidação!CY40+Consolidação!DB40,Consolidação!$AU$4,IF(AND((Consolidação!BO40+Consolidação!BR40+Consolidação!BU40+Consolidação!BX40+Consolidação!CA40+Consolidação!CD40+Consolidação!CG40+Consolidação!CJ40+Consolidação!CM40+Consolidação!CP40+Consolidação!CS40+Consolidação!CV40+Consolidação!CY40+Consolidação!DB40)&gt;0,BN37+BU37+CB37+CI37+CP37+CW37+DD37+DK37+DR37+DY37+EF37+EM37+ET37&lt;Consolidação!BO40+Consolidação!BR40+Consolidação!BU40+Consolidação!BX40+Consolidação!CA40+Consolidação!CD40+Consolidação!CG40+Consolidação!CJ40+Consolidação!CM40+Consolidação!CP40+Consolidação!CS40+Consolidação!CV40+Consolidação!CY40+Consolidação!DB40,BN37+BU37+CB37+CI37+CP37+CW37+DD37+DK37+DR37+DY37+EF37+EM37+ET37+FA37&gt;Consolidação!BO40+Consolidação!BR40+Consolidação!BU40+Consolidação!BX40+Consolidação!CA40+Consolidação!CD40+Consolidação!CG40+Consolidação!CJ40+Consolidação!CM40+Consolidação!CP40+Consolidação!CS40+Consolidação!CV40+Consolidação!CY40+Consolidação!DB40),"CONSUMO PARCIAL","SEM PREVISÃO"))))))))))))))))</f>
        <v/>
      </c>
      <c r="FE37" s="318" t="str">
        <f t="shared" si="84"/>
        <v/>
      </c>
      <c r="FF37" s="512"/>
      <c r="FG37" s="314"/>
      <c r="FH37" s="315"/>
      <c r="FI37" s="332"/>
      <c r="FJ37" s="317" t="str">
        <f>IF(FG37=0,"",IF(BT37+CA37+CH37+CO37+CV37+DC37+DJ37+DQ37+DX37+EE37+EL37+ES37+EZ37+FG37&lt;=Consolidação!BU40,Consolidação!$H$4,IF(BT37+CA37+CH37+CO37+CV37+DC37+DJ37+DQ37+DX37+EE37+EL37+ES37+EZ37+FG37&lt;=Consolidação!BU40+Consolidação!BX40,Consolidação!$K$4,IF(BT37+CA37+CH37+CO37+CV37+DC37+DJ37+DQ37+DX37+EE37+EL37+ES37+EZ37+FG37&lt;=Consolidação!BU40+Consolidação!BX40+Consolidação!CA40,Consolidação!$N$4,IF(BT37+CA37+CH37+CO37+CV37+DC37+DJ37+DQ37+DX37+EE37+EL37+ES37+EZ37+FG37&lt;=Consolidação!BU40+Consolidação!BX40+Consolidação!CA40+Consolidação!CD40,Consolidação!$Q$4,IF(BT37+CA37+CH37+CO37+CV37+DC37+DJ37+DQ37+DX37+EE37+EL37+ES37+EZ37+FG37&lt;=Consolidação!BU40+Consolidação!BX40+Consolidação!CA40+Consolidação!CD40+Consolidação!CG40,Consolidação!$T$4,IF(BT37+CA37+CH37+CO37+CV37+DC37+DJ37+DQ37+DX37+EE37+EL37+ES37+EZ37+FG37&lt;=Consolidação!BU40+Consolidação!BX40+Consolidação!CA40+Consolidação!CD40+Consolidação!CG40+Consolidação!CJ40,Consolidação!$W$4,IF(BT37+CA37+CH37+CO37+CV37+DC37+DJ37+DQ37+DX37+EE37+EL37+ES37+EZ37+FG37&lt;=Consolidação!BU40+Consolidação!BX40+Consolidação!CA40+Consolidação!CD40+Consolidação!CG40+Consolidação!CJ40+Consolidação!CM40,Consolidação!$Z$4,IF(BT37+CA37+CH37+CO37+CV37+DC37+DJ37+DQ37+DX37+EE37+EL37+ES37+EZ37+FG37&lt;=Consolidação!BU40+Consolidação!BX40+Consolidação!CA40+Consolidação!CD40+Consolidação!CG40+Consolidação!CJ40+Consolidação!CM40+Consolidação!CP40,Consolidação!$AC$4,IF(BT37+CA37+CH37+CO37+CV37+DC37+DJ37+DQ37+DX37+EE37+EL37+ES37+EZ37+FG37&lt;=Consolidação!BU40+Consolidação!BX40+Consolidação!CA40+Consolidação!CD40+Consolidação!CG40+Consolidação!CJ40+Consolidação!CM40+Consolidação!CP40+Consolidação!CS40,Consolidação!$AF$4,IF(BT37+CA37+CH37+CO37+CV37+DC37+DJ37+DQ37+DX37+EE37+EL37+ES37+EZ37+FG37&lt;=Consolidação!BU40+Consolidação!BX40+Consolidação!CA40+Consolidação!CD40+Consolidação!CG40+Consolidação!CJ40+Consolidação!CM40+Consolidação!CP40+Consolidação!CS40+Consolidação!CV40,Consolidação!$AI$4,IF(BT37+CA37+CH37+CO37+CV37+DC37+DJ37+DQ37+DX37+EE37+EL37+ES37+EZ37+FG37&lt;=Consolidação!BU40+Consolidação!BX40+Consolidação!CA40+Consolidação!CD40+Consolidação!CG40+Consolidação!CJ40+Consolidação!CM40+Consolidação!CP40+Consolidação!CS40+Consolidação!CV40+Consolidação!CY40,Consolidação!$AL$4,IF(BT37+CA37+CH37+CO37+CV37+DC37+DJ37+DQ37+DX37+EE37+EL37+ES37+EZ37+FG37&lt;=Consolidação!BU40+Consolidação!BX40+Consolidação!CA40+Consolidação!CD40+Consolidação!CG40+Consolidação!CJ40+Consolidação!CM40+Consolidação!CP40+Consolidação!CS40+Consolidação!CV40+Consolidação!CY40+Consolidação!DB40,Consolidação!$AO$4,IF(BT37+CA37+CH37+CO37+CV37+DC37+DJ37+DQ37+DX37+EE37+EL37+ES37+EZ37+FG37&lt;=Consolidação!BU40+Consolidação!BX40+Consolidação!CA40+Consolidação!CD40+Consolidação!CG40+Consolidação!CJ40+Consolidação!CM40+Consolidação!CP40+Consolidação!CS40+Consolidação!CV40+Consolidação!CY40+Consolidação!DB40+Consolidação!DE40,Consolidação!$AR$4,IF(BT37+CA37+CH37+CO37+CV37+DC37+DJ37+DQ37+DX37+EE37+EL37+ES37+EZ37+FG37&lt;=Consolidação!BU40+Consolidação!BX40+Consolidação!CA40+Consolidação!CD40+Consolidação!CG40+Consolidação!CJ40+Consolidação!CM40+Consolidação!CP40+Consolidação!CS40+Consolidação!CV40+Consolidação!CY40+Consolidação!DB40+Consolidação!DE40+Consolidação!DH40,Consolidação!$AU$4,IF(AND((Consolidação!BU40+Consolidação!BX40+Consolidação!CA40+Consolidação!CD40+Consolidação!CG40+Consolidação!CJ40+Consolidação!CM40+Consolidação!CP40+Consolidação!CS40+Consolidação!CV40+Consolidação!CY40+Consolidação!DB40+Consolidação!DE40+Consolidação!DH40)&gt;0,BT37+CA37+CH37+CO37+CV37+DC37+DJ37+DQ37+DX37+EE37+EL37+ES37+EZ37&lt;Consolidação!BU40+Consolidação!BX40+Consolidação!CA40+Consolidação!CD40+Consolidação!CG40+Consolidação!CJ40+Consolidação!CM40+Consolidação!CP40+Consolidação!CS40+Consolidação!CV40+Consolidação!CY40+Consolidação!DB40+Consolidação!DE40+Consolidação!DH40,BT37+CA37+CH37+CO37+CV37+DC37+DJ37+DQ37+DX37+EE37+EL37+ES37+EZ37+FG37&gt;Consolidação!BU40+Consolidação!BX40+Consolidação!CA40+Consolidação!CD40+Consolidação!CG40+Consolidação!CJ40+Consolidação!CM40+Consolidação!CP40+Consolidação!CS40+Consolidação!CV40+Consolidação!CY40+Consolidação!DB40+Consolidação!DE40+Consolidação!DH40),"CONSUMO PARCIAL","SEM PREVISÃO"))))))))))))))))</f>
        <v/>
      </c>
      <c r="FK37" s="540" t="str">
        <f t="shared" si="85"/>
        <v/>
      </c>
      <c r="FL37" s="569"/>
      <c r="FM37" s="550"/>
      <c r="FN37" s="550"/>
      <c r="FO37" s="550"/>
      <c r="FP37" s="550"/>
      <c r="FQ37" s="576"/>
      <c r="FR37" s="569"/>
      <c r="FS37" s="550"/>
      <c r="FT37" s="550"/>
      <c r="FU37" s="550"/>
      <c r="FV37" s="550"/>
      <c r="FW37" s="550"/>
      <c r="FX37" s="548" t="str">
        <f>IF((Consolidação!C40+Consolidação!E40)=(F37+M37+T37+AA37+AH37+AO37+AV37+BC37+BJ37+BQ37+BX37+CE37+CL37+CS37),"ATUALIZADO","DESATUALIZADO")</f>
        <v>DESATUALIZADO</v>
      </c>
    </row>
    <row r="38" spans="1:180" x14ac:dyDescent="0.3">
      <c r="A38" s="511">
        <v>2332</v>
      </c>
      <c r="B38" s="634"/>
      <c r="C38" s="324" t="s">
        <v>1</v>
      </c>
      <c r="D38" s="513"/>
      <c r="E38" s="512"/>
      <c r="F38" s="314"/>
      <c r="G38" s="315"/>
      <c r="H38" s="316"/>
      <c r="I38" s="353" t="str">
        <f>IF(F38=0,"",IF(F38&lt;=Consolidação!H41,Consolidação!H$4,IF(F38&lt;=Consolidação!H41+Consolidação!K41,Consolidação!K$4,IF(F38&lt;=Consolidação!H41+Consolidação!K41+Consolidação!N41,Consolidação!N$4,IF(F38&lt;=Consolidação!H41+Consolidação!K41+Consolidação!N41+Consolidação!Q41,Consolidação!Q$4,IF(F38&lt;=Consolidação!H41+Consolidação!K41+Consolidação!N41+Consolidação!Q41+Consolidação!T41,Consolidação!T$4,IF(F38&lt;=Consolidação!H41+Consolidação!K41+Consolidação!N41+Consolidação!Q41+Consolidação!T41+Consolidação!W41,Consolidação!W$4,IF(F38&lt;=Consolidação!H41+Consolidação!K41+Consolidação!N41+Consolidação!Q41+Consolidação!T41+Consolidação!W41+Consolidação!Z41,Consolidação!Z$4,IF(F38&lt;=Consolidação!H41+Consolidação!K41+Consolidação!N41+Consolidação!Q41+Consolidação!T41+Consolidação!W41+Consolidação!Z41+Consolidação!AC41,Consolidação!AC$4,IF(F38&lt;=Consolidação!H41+Consolidação!K41+Consolidação!N41+Consolidação!Q41+Consolidação!T41+Consolidação!W41+Consolidação!Z41+Consolidação!AC41+Consolidação!AF41,Consolidação!AF$4,IF(F38&lt;=Consolidação!H41+Consolidação!K41+Consolidação!N41+Consolidação!Q41+Consolidação!T41+Consolidação!W41+Consolidação!Z41+Consolidação!AC41+Consolidação!AF41+Consolidação!AI41,Consolidação!AI$4,IF(F38&lt;=Consolidação!H41+Consolidação!K41+Consolidação!N41+Consolidação!Q41+Consolidação!T41+Consolidação!W41+Consolidação!Z41+Consolidação!AC41+Consolidação!AF41+Consolidação!AI41+Consolidação!AL41,Consolidação!AL$4,IF(F38&lt;=Consolidação!H41+Consolidação!K41+Consolidação!N41+Consolidação!Q41+Consolidação!T41+Consolidação!W41+Consolidação!Z41+Consolidação!AC41+Consolidação!AF41+Consolidação!AI41+Consolidação!AL41+Consolidação!AO41,Consolidação!AO$4,IF(F38&lt;=Consolidação!H41+Consolidação!K41+Consolidação!N41+Consolidação!Q41+Consolidação!T41+Consolidação!W41+Consolidação!Z41+Consolidação!AC41+Consolidação!AF41+Consolidação!AI41+Consolidação!AL41+Consolidação!AO41+Consolidação!AR41,Consolidação!AR$4,IF(F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J38" s="318" t="str">
        <f t="shared" si="61"/>
        <v/>
      </c>
      <c r="K38" s="514"/>
      <c r="L38" s="512"/>
      <c r="M38" s="314"/>
      <c r="N38" s="315"/>
      <c r="O38" s="316"/>
      <c r="P38" s="317" t="str">
        <f>IF(M38=0,"",IF(F38+M38&lt;=Consolidação!H41,Consolidação!$H$4,IF(F38+M38&lt;=Consolidação!H41+Consolidação!K41,Consolidação!$K$4,IF(F38+M38&lt;=Consolidação!H41+Consolidação!K41+Consolidação!N41,Consolidação!$N$4,IF(F38+M38&lt;=Consolidação!H41+Consolidação!K41+Consolidação!N41+Consolidação!Q41,Consolidação!$Q$4,IF(F38+M38&lt;=Consolidação!H41+Consolidação!K41+Consolidação!N41+Consolidação!Q41+Consolidação!T41,Consolidação!$T$4,IF(F38+M38&lt;=Consolidação!H41+Consolidação!K41+Consolidação!N41+Consolidação!Q41+Consolidação!T41+Consolidação!W41,Consolidação!$W$4,IF(F38+M38&lt;=Consolidação!H41+Consolidação!K41+Consolidação!N41+Consolidação!Q41+Consolidação!T41+Consolidação!W41+Consolidação!Z41,Consolidação!$Z$4,IF(F38+M38&lt;=Consolidação!H41+Consolidação!K41+Consolidação!N41+Consolidação!Q41+Consolidação!T41+Consolidação!W41+Consolidação!Z41+Consolidação!AC41,Consolidação!$AC$4,IF(F38+M38&lt;=Consolidação!H41+Consolidação!K41+Consolidação!N41+Consolidação!Q41+Consolidação!T41+Consolidação!W41+Consolidação!Z41+Consolidação!AC41+Consolidação!AF41,Consolidação!$AF$4,IF(F38+M38&lt;=Consolidação!H41+Consolidação!K41+Consolidação!N41+Consolidação!Q41+Consolidação!T41+Consolidação!W41+Consolidação!Z41+Consolidação!AC41+Consolidação!AF41+Consolidação!AI41,Consolidação!$AI$4,IF(F38+M38&lt;=Consolidação!H41+Consolidação!K41+Consolidação!N41+Consolidação!Q41+Consolidação!T41+Consolidação!W41+Consolidação!Z41+Consolidação!AC41+Consolidação!AF41+Consolidação!AI41+Consolidação!AL41,Consolidação!$AL$4,IF(F38+M38&lt;=Consolidação!H41+Consolidação!K41+Consolidação!N41+Consolidação!Q41+Consolidação!T41+Consolidação!W41+Consolidação!Z41+Consolidação!AC41+Consolidação!AF41+Consolidação!AI41+Consolidação!AL41+Consolidação!AO41,Consolidação!$AO$4,IF(F38+M38&lt;=Consolidação!H41+Consolidação!K41+Consolidação!N41+Consolidação!Q41+Consolidação!T41+Consolidação!W41+Consolidação!Z41+Consolidação!AC41+Consolidação!AF41+Consolidação!AI41+Consolidação!AL41+Consolidação!AO41+Consolidação!AR41,Consolidação!$AR$4,IF(F38+M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Q38" s="318" t="str">
        <f t="shared" si="62"/>
        <v/>
      </c>
      <c r="R38" s="514"/>
      <c r="S38" s="332"/>
      <c r="T38" s="314"/>
      <c r="U38" s="315"/>
      <c r="V38" s="316"/>
      <c r="W38" s="338" t="str">
        <f>IF(T38=0,"",IF(F38+M38+T38&lt;=Consolidação!H41,Consolidação!$H$4,IF(F38+M38+T38&lt;=Consolidação!H41+Consolidação!K41,Consolidação!$K$4,IF(F38+M38+T38&lt;=Consolidação!H41+Consolidação!K41+Consolidação!N41,Consolidação!$N$4,IF(F38+M38+T38&lt;=Consolidação!H41+Consolidação!K41+Consolidação!N41+Consolidação!Q41,Consolidação!$Q$4,IF(F38+M38+T38&lt;=Consolidação!H41+Consolidação!K41+Consolidação!N41+Consolidação!Q41+Consolidação!T41,Consolidação!$T$4,IF(F38+M38+T38&lt;=Consolidação!H41+Consolidação!K41+Consolidação!N41+Consolidação!Q41+Consolidação!T41+Consolidação!W41,Consolidação!$W$4,IF(F38+M38+T38&lt;=Consolidação!H41+Consolidação!K41+Consolidação!N41+Consolidação!Q41+Consolidação!T41+Consolidação!W41+Consolidação!Z41,Consolidação!$Z$4,IF(F38+M38+T38&lt;=Consolidação!H41+Consolidação!K41+Consolidação!N41+Consolidação!Q41+Consolidação!T41+Consolidação!W41+Consolidação!Z41+Consolidação!AC41,Consolidação!$AC$4,IF(F38+M38+T38&lt;=Consolidação!H41+Consolidação!K41+Consolidação!N41+Consolidação!Q41+Consolidação!T41+Consolidação!W41+Consolidação!Z41+Consolidação!AC41+Consolidação!AF41,Consolidação!$AF$4,IF(F38+M38+T38&lt;=Consolidação!H41+Consolidação!K41+Consolidação!N41+Consolidação!Q41+Consolidação!T41+Consolidação!W41+Consolidação!Z41+Consolidação!AC41+Consolidação!AF41+Consolidação!AI41,Consolidação!$AI$4,IF(F38+M38+T38&lt;=Consolidação!H41+Consolidação!K41+Consolidação!N41+Consolidação!Q41+Consolidação!T41+Consolidação!W41+Consolidação!Z41+Consolidação!AC41+Consolidação!AF41+Consolidação!AI41+Consolidação!AL41,Consolidação!$AL$4,IF(F38+M38+T38&lt;=Consolidação!H41+Consolidação!K41+Consolidação!N41+Consolidação!Q41+Consolidação!T41+Consolidação!W41+Consolidação!Z41+Consolidação!AC41+Consolidação!AF41+Consolidação!AI41+Consolidação!AL41+Consolidação!AO41,Consolidação!$AO$4,IF(F38+M38+T38&lt;=Consolidação!H41+Consolidação!K41+Consolidação!N41+Consolidação!Q41+Consolidação!T41+Consolidação!W41+Consolidação!Z41+Consolidação!AC41+Consolidação!AF41+Consolidação!AI41+Consolidação!AL41+Consolidação!AO41+Consolidação!AR41,Consolidação!$AR$4,IF(F38+M38+T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+M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+T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X38" s="339" t="str">
        <f t="shared" si="63"/>
        <v/>
      </c>
      <c r="Y38" s="514"/>
      <c r="Z38" s="332"/>
      <c r="AA38" s="314"/>
      <c r="AB38" s="315"/>
      <c r="AC38" s="316"/>
      <c r="AD38" s="338" t="str">
        <f>IF(AA38=0,"",IF(F38+M38+T38+AA38&lt;=Consolidação!H41,Consolidação!$H$4,IF(F38+M38+T38+AA38&lt;=Consolidação!H41+Consolidação!K41,Consolidação!$K$4,IF(F38+M38+T38+AA38&lt;=Consolidação!H41+Consolidação!K41+Consolidação!N41,Consolidação!$N$4,IF(F38+M38+T38+AA38&lt;=Consolidação!H41+Consolidação!K41+Consolidação!N41+Consolidação!Q41,Consolidação!$Q$4,IF(F38+M38+T38+AA38&lt;=Consolidação!H41+Consolidação!K41+Consolidação!N41+Consolidação!Q41+Consolidação!T41,Consolidação!$T$4,IF(F38+M38+T38+AA38&lt;=Consolidação!H41+Consolidação!K41+Consolidação!N41+Consolidação!Q41+Consolidação!T41+Consolidação!W41,Consolidação!$W$4,IF(F38+M38+T38+AA38&lt;=Consolidação!H41+Consolidação!K41+Consolidação!N41+Consolidação!Q41+Consolidação!T41+Consolidação!W41+Consolidação!Z41,Consolidação!$Z$4,IF(F38+M38+T38+AA38&lt;=Consolidação!H41+Consolidação!K41+Consolidação!N41+Consolidação!Q41+Consolidação!T41+Consolidação!W41+Consolidação!Z41+Consolidação!AC41,Consolidação!$AC$4,IF(F38+M38+T38+AA38&lt;=Consolidação!H41+Consolidação!K41+Consolidação!N41+Consolidação!Q41+Consolidação!T41+Consolidação!W41+Consolidação!Z41+Consolidação!AC41+Consolidação!AF41,Consolidação!$AF$4,IF(F38+M38+T38+AA38&lt;=Consolidação!H41+Consolidação!K41+Consolidação!N41+Consolidação!Q41+Consolidação!T41+Consolidação!W41+Consolidação!Z41+Consolidação!AC41+Consolidação!AF41+Consolidação!AI41,Consolidação!$AI$4,IF(F38+M38+T38+AA38&lt;=Consolidação!H41+Consolidação!K41+Consolidação!N41+Consolidação!Q41+Consolidação!T41+Consolidação!W41+Consolidação!Z41+Consolidação!AC41+Consolidação!AF41+Consolidação!AI41+Consolidação!AL41,Consolidação!$AL$4,IF(F38+M38+T38+AA38&lt;=Consolidação!H41+Consolidação!K41+Consolidação!N41+Consolidação!Q41+Consolidação!T41+Consolidação!W41+Consolidação!Z41+Consolidação!AC41+Consolidação!AF41+Consolidação!AI41+Consolidação!AL41+Consolidação!AO41,Consolidação!$AO$4,IF(F38+M38+T38+AA38&lt;=Consolidação!H41+Consolidação!K41+Consolidação!N41+Consolidação!Q41+Consolidação!T41+Consolidação!W41+Consolidação!Z41+Consolidação!AC41+Consolidação!AF41+Consolidação!AI41+Consolidação!AL41+Consolidação!AO41+Consolidação!AR41,Consolidação!#REF!,IF(F38+M38+T38+AA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+M38+T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+T38+AA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AE38" s="339" t="str">
        <f t="shared" si="64"/>
        <v/>
      </c>
      <c r="AF38" s="514"/>
      <c r="AG38" s="332"/>
      <c r="AH38" s="314"/>
      <c r="AI38" s="315"/>
      <c r="AJ38" s="316"/>
      <c r="AK38" s="338" t="str">
        <f>IF(AH38=0,"",IF(F38+M38+T38+AA38+AH38&lt;=Consolidação!H41,Consolidação!$H$4,IF(F38+M38+T38+AA38+AH38&lt;=Consolidação!H41+Consolidação!K41,Consolidação!$K$4,IF(F38+M38+T38+AA38+AH38&lt;=Consolidação!H41+Consolidação!K41+Consolidação!N41,Consolidação!$N$4,IF(F38+M38+T38+AA38+AH38&lt;=Consolidação!H41+Consolidação!K41+Consolidação!N41+Consolidação!Q41,Consolidação!$Q$4,IF(F38+M38+T38+AA38+AH38&lt;=Consolidação!H41+Consolidação!K41+Consolidação!N41+Consolidação!Q41+Consolidação!T41,Consolidação!$T$4,IF(F38+M38+T38+AA38+AH38&lt;=Consolidação!H41+Consolidação!K41+Consolidação!N41+Consolidação!Q41+Consolidação!T41+Consolidação!W41,Consolidação!$W$4,IF(F38+M38+T38+AA38+AH38&lt;=Consolidação!H41+Consolidação!K41+Consolidação!N41+Consolidação!Q41+Consolidação!T41+Consolidação!W41+Consolidação!Z41,Consolidação!$Z$4,IF(F38+M38+T38+AA38+AH38&lt;=Consolidação!H41+Consolidação!K41+Consolidação!N41+Consolidação!Q41+Consolidação!T41+Consolidação!W41+Consolidação!Z41+Consolidação!AC41,Consolidação!$AC$4,IF(F38+M38+T38+AA38+AH38&lt;=Consolidação!H41+Consolidação!K41+Consolidação!N41+Consolidação!Q41+Consolidação!T41+Consolidação!W41+Consolidação!Z41+Consolidação!AC41+Consolidação!AF41,Consolidação!$AF$4,IF(F38+M38+T38+AA38+AH38&lt;=Consolidação!H41+Consolidação!K41+Consolidação!N41+Consolidação!Q41+Consolidação!T41+Consolidação!W41+Consolidação!Z41+Consolidação!AC41+Consolidação!AF41+Consolidação!AI41,Consolidação!$AI$4,IF(F38+M38+T38+AA38+AH38&lt;=Consolidação!H41+Consolidação!K41+Consolidação!N41+Consolidação!Q41+Consolidação!T41+Consolidação!W41+Consolidação!Z41+Consolidação!AC41+Consolidação!AF41+Consolidação!AI41+Consolidação!AL41,Consolidação!$AL$4,IF(F38+M38+T38+AA38+AH38&lt;=Consolidação!H41+Consolidação!K41+Consolidação!N41+Consolidação!Q41+Consolidação!T41+Consolidação!W41+Consolidação!Z41+Consolidação!AC41+Consolidação!AF41+Consolidação!AI41+Consolidação!AL41+Consolidação!AO41,Consolidação!$AO$4,IF(F38+M38+T38+AA38+AH38&lt;=Consolidação!H41+Consolidação!K41+Consolidação!N41+Consolidação!Q41+Consolidação!T41+Consolidação!W41+Consolidação!Z41+Consolidação!AC41+Consolidação!AF41+Consolidação!AI41+Consolidação!AL41+Consolidação!AO41+Consolidação!AR41,Consolidação!$AR$4,IF(F38+M38+T38+AA38+AH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+M38+T38+AA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+T38+AA38+AH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AL38" s="339" t="str">
        <f t="shared" si="65"/>
        <v/>
      </c>
      <c r="AM38" s="514"/>
      <c r="AN38" s="512"/>
      <c r="AO38" s="314"/>
      <c r="AP38" s="315"/>
      <c r="AQ38" s="332"/>
      <c r="AR38" s="338" t="str">
        <f>IF(AO38=0,"",IF(F38+M38+T38+AA38+AH38+AO38&lt;=Consolidação!H41,Consolidação!$H$4,IF(F38+M38+T38+AA38+AH38+AO38&lt;=Consolidação!H41+Consolidação!K41,Consolidação!$K$4,IF(F38+M38+T38+AA38+AH38+AO38&lt;=Consolidação!H41+Consolidação!K41+Consolidação!N41,Consolidação!$N$4,IF(F38+M38+T38+AA38+AH38+AO38&lt;=Consolidação!H41+Consolidação!K41+Consolidação!N41+Consolidação!Q41,Consolidação!$Q$4,IF(F38+M38+T38+AA38+AH38+AO38&lt;=Consolidação!H41+Consolidação!K41+Consolidação!N41+Consolidação!Q41+Consolidação!T41,Consolidação!$T$4,IF(F38+M38+T38+AA38+AH38+AO38&lt;=Consolidação!H41+Consolidação!K41+Consolidação!N41+Consolidação!Q41+Consolidação!T41+Consolidação!W41,Consolidação!$W$4,IF(F38+M38+T38+AA38+AH38+AO38&lt;=Consolidação!H41+Consolidação!K41+Consolidação!N41+Consolidação!Q41+Consolidação!T41+Consolidação!W41+Consolidação!Z41,Consolidação!$Z$4,IF(F38+M38+T38+AA38+AH38+AO38&lt;=Consolidação!H41+Consolidação!K41+Consolidação!N41+Consolidação!Q41+Consolidação!T41+Consolidação!W41+Consolidação!Z41+Consolidação!AC41,Consolidação!$AC$4,IF(F38+M38+T38+AA38+AH38+AO38&lt;=Consolidação!H41+Consolidação!K41+Consolidação!N41+Consolidação!Q41+Consolidação!T41+Consolidação!W41+Consolidação!Z41+Consolidação!AC41+Consolidação!AF41,Consolidação!$AF$4,IF(F38+M38+T38+AA38+AH38+AO38&lt;=Consolidação!H41+Consolidação!K41+Consolidação!N41+Consolidação!Q41+Consolidação!T41+Consolidação!W41+Consolidação!Z41+Consolidação!AC41+Consolidação!AF41+Consolidação!AI41,Consolidação!$AI$4,IF(F38+M38+T38+AA38+AH38+AO38&lt;=Consolidação!H41+Consolidação!K41+Consolidação!N41+Consolidação!Q41+Consolidação!T41+Consolidação!W41+Consolidação!Z41+Consolidação!AC41+Consolidação!AF41+Consolidação!AI41+Consolidação!AL41,Consolidação!$AL$4,IF(F38+M38+T38+AA38+AH38+AO38&lt;=Consolidação!H41+Consolidação!K41+Consolidação!N41+Consolidação!Q41+Consolidação!T41+Consolidação!W41+Consolidação!Z41+Consolidação!AC41+Consolidação!AF41+Consolidação!AI41+Consolidação!AL41+Consolidação!AO41,Consolidação!$AO$4,IF(F38+M38+T38+AA38+AH38+AO38&lt;=Consolidação!H41+Consolidação!K41+Consolidação!N41+Consolidação!Q41+Consolidação!T41+Consolidação!W41+Consolidação!Z41+Consolidação!AC41+Consolidação!AF41+Consolidação!AI41+Consolidação!AL41+Consolidação!AO41+Consolidação!AR41,Consolidação!$AR$4,IF(F38+M38+T38+AA38+AH38+AO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+M38+T38+AA38+AH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+T38+AA38+AH38+AO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AS38" s="339" t="str">
        <f t="shared" si="66"/>
        <v/>
      </c>
      <c r="AT38" s="514"/>
      <c r="AU38" s="512"/>
      <c r="AV38" s="314"/>
      <c r="AW38" s="315"/>
      <c r="AX38" s="332"/>
      <c r="AY38" s="338" t="str">
        <f>IF(AV38=0,"",IF(F38+M38+T38+AA38+AH38+AO38+AV38&lt;=Consolidação!H41,Consolidação!$H$4,IF(F38+M38+T38+AA38+AH38+AO38+AV38&lt;=Consolidação!H41+Consolidação!K41,Consolidação!$K$4,IF(F38+M38+T38+AA38+AH38+AO38+AV38&lt;=Consolidação!H41+Consolidação!K41+Consolidação!N41,Consolidação!$N$4,IF(F38+M38+T38+AA38+AH38+AO38+AV38&lt;=Consolidação!H41+Consolidação!K41+Consolidação!N41+Consolidação!Q41,Consolidação!$Q$4,IF(F38+M38+T38+AA38+AH38+AO38+AV38&lt;=Consolidação!H41+Consolidação!K41+Consolidação!N41+Consolidação!Q41+Consolidação!T41,Consolidação!$T$4,IF(F38+M38+T38+AA38+AH38+AO38+AV38&lt;=Consolidação!H41+Consolidação!K41+Consolidação!N41+Consolidação!Q41+Consolidação!T41+Consolidação!W41,Consolidação!$W$4,IF(F38+M38+T38+AA38+AH38+AO38+AV38&lt;=Consolidação!H41+Consolidação!K41+Consolidação!N41+Consolidação!Q41+Consolidação!T41+Consolidação!W41+Consolidação!Z41,Consolidação!$Z$4,IF(F38+M38+T38+AA38+AH38+AO38+AV38&lt;=Consolidação!H41+Consolidação!K41+Consolidação!N41+Consolidação!Q41+Consolidação!T41+Consolidação!W41+Consolidação!Z41+Consolidação!AC41,Consolidação!$AC$4,IF(F38+M38+T38+AA38+AH38+AO38+AV38&lt;=Consolidação!H41+Consolidação!K41+Consolidação!N41+Consolidação!Q41+Consolidação!T41+Consolidação!W41+Consolidação!Z41+Consolidação!AC41+Consolidação!AF41,Consolidação!$AF$4,IF(F38+M38+T38+AA38+AH38+AO38+AV38&lt;=Consolidação!H41+Consolidação!K41+Consolidação!N41+Consolidação!Q41+Consolidação!T41+Consolidação!W41+Consolidação!Z41+Consolidação!AC41+Consolidação!AF41+Consolidação!AI41,Consolidação!$AI$4,IF(F38+M38+T38+AA38+AH38+AO38+AV38&lt;=Consolidação!H41+Consolidação!K41+Consolidação!N41+Consolidação!Q41+Consolidação!T41+Consolidação!W41+Consolidação!Z41+Consolidação!AC41+Consolidação!AF41+Consolidação!AI41+Consolidação!AL41,Consolidação!$AL$4,IF(F38+M38+T38+AA38+AH38+AO38+AV38&lt;=Consolidação!H41+Consolidação!K41+Consolidação!N41+Consolidação!Q41+Consolidação!T41+Consolidação!W41+Consolidação!Z41+Consolidação!AC41+Consolidação!AF41+Consolidação!AI41+Consolidação!AL41+Consolidação!AO41,Consolidação!$AO$4,IF(F38+M38+T38+AA38+AH38+AO38+AV38&lt;=Consolidação!H41+Consolidação!K41+Consolidação!N41+Consolidação!Q41+Consolidação!T41+Consolidação!W41+Consolidação!Z41+Consolidação!AC41+Consolidação!AF41+Consolidação!AI41+Consolidação!AL41+Consolidação!AO41+Consolidação!AR41,Consolidação!$AR$4,IF(F38+M38+T38+AA38+AH38+AO38+AV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+M38+T38+AA38+AH38+AO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+T38+AA38+AH38+AO38+AV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AZ38" s="339" t="str">
        <f t="shared" si="67"/>
        <v/>
      </c>
      <c r="BA38" s="515"/>
      <c r="BB38" s="512"/>
      <c r="BC38" s="314"/>
      <c r="BD38" s="315"/>
      <c r="BE38" s="332"/>
      <c r="BF38" s="338" t="str">
        <f>IF(BC38=0,"",IF(F38+M38+T38+AA38+AH38+AO38+AV38+BC38&lt;=Consolidação!H41,Consolidação!$H$4,IF(F38+M38+T38+AA38+AH38+AO38+AV38+BC38&lt;=Consolidação!H41+Consolidação!K41,Consolidação!$K$4,IF(F38+M38+T38+AA38+AH38+AO38+AV38+BC38&lt;=Consolidação!H41+Consolidação!K41+Consolidação!N41,Consolidação!$N$4,IF(F38+M38+T38+AA38+AH38+AO38+AV38+BC38&lt;=Consolidação!H41+Consolidação!K41+Consolidação!N41+Consolidação!Q41,Consolidação!$Q$4,IF(F38+M38+T38+AA38+AH38+AO38+AV38+BC38&lt;=Consolidação!H41+Consolidação!K41+Consolidação!N41+Consolidação!Q41+Consolidação!T41,Consolidação!$T$4,IF(F38+M38+T38+AA38+AH38+AO38+AV38+BC38&lt;=Consolidação!H41+Consolidação!K41+Consolidação!N41+Consolidação!Q41+Consolidação!T41+Consolidação!W41,Consolidação!$W$4,IF(F38+M38+T38+AA38+AH38+AO38+AV38+BC38&lt;=Consolidação!H41+Consolidação!K41+Consolidação!N41+Consolidação!Q41+Consolidação!T41+Consolidação!W41+Consolidação!Z41,Consolidação!$Z$4,IF(F38+M38+T38+AA38+AH38+AO38+AV38+BC38&lt;=Consolidação!H41+Consolidação!K41+Consolidação!N41+Consolidação!Q41+Consolidação!T41+Consolidação!W41+Consolidação!Z41+Consolidação!AC41,Consolidação!$AC$4,IF(F38+M38+T38+AA38+AH38+AO38+AV38+BC38&lt;=Consolidação!H41+Consolidação!K41+Consolidação!N41+Consolidação!Q41+Consolidação!T41+Consolidação!W41+Consolidação!Z41+Consolidação!AC41+Consolidação!AF41,Consolidação!$AF$4,IF(F38+M38+T38+AA38+AH38+AO38+AV38+BC38&lt;=Consolidação!H41+Consolidação!K41+Consolidação!N41+Consolidação!Q41+Consolidação!T41+Consolidação!W41+Consolidação!Z41+Consolidação!AC41+Consolidação!AF41+Consolidação!AI41,Consolidação!$AI$4,IF(F38+M38+T38+AA38+AH38+AO38+AV38+BC38&lt;=Consolidação!H41+Consolidação!K41+Consolidação!N41+Consolidação!Q41+Consolidação!T41+Consolidação!W41+Consolidação!Z41+Consolidação!AC41+Consolidação!AF41+Consolidação!AI41+Consolidação!AL41,Consolidação!$AL$4,IF(F38+M38+T38+AA38+AH38+AO38+AV38+BC38&lt;=Consolidação!H41+Consolidação!K41+Consolidação!N41+Consolidação!Q41+Consolidação!T41+Consolidação!W41+Consolidação!Z41+Consolidação!AC41+Consolidação!AF41+Consolidação!AI41+Consolidação!AL41+Consolidação!AO41,Consolidação!$AO$4,IF(F38+M38+T38+AA38+AH38+AO38+AV38+BC38&lt;=Consolidação!H41+Consolidação!K41+Consolidação!N41+Consolidação!Q41+Consolidação!T41+Consolidação!W41+Consolidação!Z41+Consolidação!AC41+Consolidação!AF41+Consolidação!AI41+Consolidação!AL41+Consolidação!AO41+Consolidação!AR41,Consolidação!$AR$4,IF(F38+M38+T38+AA38+AH38+AO38+AV38+BC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+M38+T38+AA38+AH38+AO38+AV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+T38+AA38+AH38+AO38+AV38+BC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BG38" s="339" t="str">
        <f t="shared" si="68"/>
        <v/>
      </c>
      <c r="BH38" s="514"/>
      <c r="BI38" s="512"/>
      <c r="BJ38" s="314"/>
      <c r="BK38" s="315"/>
      <c r="BL38" s="332"/>
      <c r="BM38" s="338" t="str">
        <f>IF(BJ38=0,"",IF(F38+M38+T38+AA38+AH38+AO38+AV38+BC38+BJ38&lt;=Consolidação!H41,Consolidação!$H$4,IF(F38+M38+T38+AA38+AH38+AO38+AV38+BC38+BJ38&lt;=Consolidação!H41+Consolidação!K41,Consolidação!$K$4,IF(F38+M38+T38+AA38+AH38+AO38+AV38+BC38+BJ38&lt;=Consolidação!H41+Consolidação!K41+Consolidação!N41,Consolidação!$N$4,IF(F38+M38+T38+AA38+AH38+AO38+AV38+BC38+BJ38&lt;=Consolidação!H41+Consolidação!K41+Consolidação!N41+Consolidação!Q41,Consolidação!$Q$4,IF(F38+M38+T38+AA38+AH38+AO38+AV38+BC38+BJ38&lt;=Consolidação!H41+Consolidação!K41+Consolidação!N41+Consolidação!Q41+Consolidação!T41,Consolidação!$T$4,IF(F38+M38+T38+AA38+AH38+AO38+AV38+BC38+BJ38&lt;=Consolidação!H41+Consolidação!K41+Consolidação!N41+Consolidação!Q41+Consolidação!T41+Consolidação!W41,Consolidação!$W$4,IF(F38+M38+T38+AA38+AH38+AO38+AV38+BC38+BJ38&lt;=Consolidação!H41+Consolidação!K41+Consolidação!N41+Consolidação!Q41+Consolidação!T41+Consolidação!W41+Consolidação!Z41,Consolidação!$Z$4,IF(F38+M38+T38+AA38+AH38+AO38+AV38+BC38+BJ38&lt;=Consolidação!H41+Consolidação!K41+Consolidação!N41+Consolidação!Q41+Consolidação!T41+Consolidação!W41+Consolidação!Z41+Consolidação!AC41,Consolidação!$AC$4,IF(F38+M38+T38+AA38+AH38+AO38+AV38+BC38+BJ38&lt;=Consolidação!H41+Consolidação!K41+Consolidação!N41+Consolidação!Q41+Consolidação!T41+Consolidação!W41+Consolidação!Z41+Consolidação!AC41+Consolidação!AF41,Consolidação!$AF$4,IF(F38+M38+T38+AA38+AH38+AO38+AV38+BC38+BJ38&lt;=Consolidação!H41+Consolidação!K41+Consolidação!N41+Consolidação!Q41+Consolidação!T41+Consolidação!W41+Consolidação!Z41+Consolidação!AC41+Consolidação!AF41+Consolidação!AI41,Consolidação!$AI$4,IF(F38+M38+T38+AA38+AH38+AO38+AV38+BC38+BJ38&lt;=Consolidação!H41+Consolidação!K41+Consolidação!N41+Consolidação!Q41+Consolidação!T41+Consolidação!W41+Consolidação!Z41+Consolidação!AC41+Consolidação!AF41+Consolidação!AI41+Consolidação!AL41,Consolidação!$AL$4,IF(F38+M38+T38+AA38+AH38+AO38+AV38+BC38+BJ38&lt;=Consolidação!H41+Consolidação!K41+Consolidação!N41+Consolidação!Q41+Consolidação!T41+Consolidação!W41+Consolidação!Z41+Consolidação!AC41+Consolidação!AF41+Consolidação!AI41+Consolidação!AL41+Consolidação!AO41,Consolidação!$AO$4,IF(F38+M38+T38+AA38+AH38+AO38+AV38+BC38+BJ38&lt;=Consolidação!H41+Consolidação!K41+Consolidação!N41+Consolidação!Q41+Consolidação!T41+Consolidação!W41+Consolidação!Z41+Consolidação!AC41+Consolidação!AF41+Consolidação!AI41+Consolidação!AL41+Consolidação!AO41+Consolidação!AR41,Consolidação!$AR$4,IF(F38+M38+T38+AA38+AH38+AO38+AV38+BC38+BJ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+M38+T38+AA38+AH38+AO38+AV38+BC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+T38+AA38+AH38+AO38+AV38+BC38+BJ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BN38" s="339" t="str">
        <f t="shared" si="69"/>
        <v/>
      </c>
      <c r="BO38" s="514"/>
      <c r="BP38" s="512"/>
      <c r="BQ38" s="314"/>
      <c r="BR38" s="315"/>
      <c r="BS38" s="332"/>
      <c r="BT38" s="338" t="str">
        <f>IF(BQ38=0,"",IF(F38+M38+T38+AA38+AH38+AO38+AV38+BC38+BJ38+BQ38&lt;=Consolidação!H41,Consolidação!$H$4,IF(F38+M38+T38+AA38+AH38+AO38+AV38+BC38+BJ38+BQ38&lt;=Consolidação!H41+Consolidação!K41,Consolidação!$K$4,IF(F38+M38+T38+AA38+AH38+AO38+AV38+BC38+BJ38+BQ38&lt;=Consolidação!H41+Consolidação!K41+Consolidação!N41,Consolidação!$N$4,IF(F38+M38+T38+AA38+AH38+AO38+AV38+BC38+BJ38+BQ38&lt;=Consolidação!H41+Consolidação!K41+Consolidação!N41+Consolidação!Q41,Consolidação!$Q$4,IF(F38+M38+T38+AA38+AH38+AO38+AV38+BC38+BJ38+BQ38&lt;=Consolidação!H41+Consolidação!K41+Consolidação!N41+Consolidação!Q41+Consolidação!T41,Consolidação!$T$4,IF(F38+M38+T38+AA38+AH38+AO38+AV38+BC38+BJ38+BQ38&lt;=Consolidação!H41+Consolidação!K41+Consolidação!N41+Consolidação!Q41+Consolidação!T41+Consolidação!W41,Consolidação!$W$4,IF(F38+M38+T38+AA38+AH38+AO38+AV38+BC38+BJ38+BQ38&lt;=Consolidação!H41+Consolidação!K41+Consolidação!N41+Consolidação!Q41+Consolidação!T41+Consolidação!W41+Consolidação!Z41,Consolidação!$Z$4,IF(F38+M38+T38+AA38+AH38+AO38+AV38+BC38+BJ38+BQ38&lt;=Consolidação!H41+Consolidação!K41+Consolidação!N41+Consolidação!Q41+Consolidação!T41+Consolidação!W41+Consolidação!Z41+Consolidação!AC41,Consolidação!$AC$4,IF(F38+M38+T38+AA38+AH38+AO38+AV38+BC38+BJ38+BQ38&lt;=Consolidação!H41+Consolidação!K41+Consolidação!N41+Consolidação!Q41+Consolidação!T41+Consolidação!W41+Consolidação!Z41+Consolidação!AC41+Consolidação!AF41,Consolidação!$AF$4,IF(F38+M38+T38+AA38+AH38+AO38+AV38+BC38+BJ38+BQ38&lt;=Consolidação!H41+Consolidação!K41+Consolidação!N41+Consolidação!Q41+Consolidação!T41+Consolidação!W41+Consolidação!Z41+Consolidação!AC41+Consolidação!AF41+Consolidação!AI41,Consolidação!$AI$4,IF(F38+M38+T38+AA38+AH38+AO38+AV38+BC38+BJ38+BQ38&lt;=Consolidação!H41+Consolidação!K41+Consolidação!N41+Consolidação!Q41+Consolidação!T41+Consolidação!W41+Consolidação!Z41+Consolidação!AC41+Consolidação!AF41+Consolidação!AI41+Consolidação!AL41,Consolidação!$AL$4,IF(F38+M38+T38+AA38+AH38+AO38+AV38+BC38+BJ38+BQ38&lt;=Consolidação!H41+Consolidação!K41+Consolidação!N41+Consolidação!Q41+Consolidação!T41+Consolidação!W41+Consolidação!Z41+Consolidação!AC41+Consolidação!AF41+Consolidação!AI41+Consolidação!AL41+Consolidação!AO41,Consolidação!$AO$4,IF(F38+M38+T38+AA38+AH38+AO38+AV38+BC38+BJ38+BQ38&lt;=Consolidação!H41+Consolidação!K41+Consolidação!N41+Consolidação!Q41+Consolidação!T41+Consolidação!W41+Consolidação!Z41+Consolidação!AC41+Consolidação!AF41+Consolidação!AI41+Consolidação!AL41+Consolidação!AO41+Consolidação!AR41,Consolidação!$AR$4,IF(F38+M38+T38+AA38+AH38+AO38+AV38+BC38+BJ38+BQ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+M38+T38+AA38+AH38+AO38+AV38+BC38+BJ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+T38+AA38+AH38+AO38+AV38+BC38+BJ38+BQ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BU38" s="339" t="str">
        <f t="shared" si="70"/>
        <v/>
      </c>
      <c r="BV38" s="515"/>
      <c r="BW38" s="512"/>
      <c r="BX38" s="314"/>
      <c r="BY38" s="315"/>
      <c r="BZ38" s="332"/>
      <c r="CA38" s="338" t="str">
        <f>IF(BX38=0,"",IF(F38+M38+T38+AA38+AH38+AO38+AV38+BC38+BJ38+BQ38+BX38&lt;=Consolidação!H41,Consolidação!$H$4,IF(F38+M38+T38+AA38+AH38+AO38+AV38+BC38+BJ38+BQ38+BX38&lt;=Consolidação!H41+Consolidação!K41,Consolidação!$K$4,IF(F38+M38+T38+AA38+AH38+AO38+AV38+BC38+BJ38+BQ38+BX38&lt;=Consolidação!H41+Consolidação!K41+Consolidação!N41,Consolidação!$N$4,IF(F38+M38+T38+AA38+AH38+AO38+AV38+BC38+BJ38+BQ38+BX38&lt;=Consolidação!H41+Consolidação!K41+Consolidação!N41+Consolidação!Q41,Consolidação!$Q$4,IF(F38+M38+T38+AA38+AH38+AO38+AV38+BC38+BJ38+BQ38+BX38&lt;=Consolidação!H41+Consolidação!K41+Consolidação!N41+Consolidação!Q41+Consolidação!T41,Consolidação!$T$4,IF(F38+M38+T38+AA38+AH38+AO38+AV38+BC38+BJ38+BQ38+BX38&lt;=Consolidação!H41+Consolidação!K41+Consolidação!N41+Consolidação!Q41+Consolidação!T41+Consolidação!W41,Consolidação!$W$4,IF(F38+M38+T38+AA38+AH38+AO38+AV38+BC38+BJ38+BQ38+BX38&lt;=Consolidação!H41+Consolidação!K41+Consolidação!N41+Consolidação!Q41+Consolidação!T41+Consolidação!W41+Consolidação!Z41,Consolidação!$Z$4,IF(F38+M38+T38+AA38+AH38+AO38+AV38+BC38+BJ38+BQ38+BX38&lt;=Consolidação!H41+Consolidação!K41+Consolidação!N41+Consolidação!Q41+Consolidação!T41+Consolidação!W41+Consolidação!Z41+Consolidação!AC41,Consolidação!$AC$4,IF(F38+M38+T38+AA38+AH38+AO38+AV38+BC38+BJ38+BQ38+BX38&lt;=Consolidação!H41+Consolidação!K41+Consolidação!N41+Consolidação!Q41+Consolidação!T41+Consolidação!W41+Consolidação!Z41+Consolidação!AC41+Consolidação!AF41,Consolidação!$AF$4,IF(F38+M38+T38+AA38+AH38+AO38+AV38+BC38+BJ38+BQ38+BX38&lt;=Consolidação!H41+Consolidação!K41+Consolidação!N41+Consolidação!Q41+Consolidação!T41+Consolidação!W41+Consolidação!Z41+Consolidação!AC41+Consolidação!AF41+Consolidação!AI41,Consolidação!$AI$4,IF(F38+M38+T38+AA38+AH38+AO38+AV38+BC38+BJ38+BQ38+BX38&lt;=Consolidação!H41+Consolidação!K41+Consolidação!N41+Consolidação!Q41+Consolidação!T41+Consolidação!W41+Consolidação!Z41+Consolidação!AC41+Consolidação!AF41+Consolidação!AI41+Consolidação!AL41,Consolidação!$AL$4,IF(F38+M38+T38+AA38+AH38+AO38+AV38+BC38+BJ38+BQ38+BX38&lt;=Consolidação!H41+Consolidação!K41+Consolidação!N41+Consolidação!Q41+Consolidação!T41+Consolidação!W41+Consolidação!Z41+Consolidação!AC41+Consolidação!AF41+Consolidação!AI41+Consolidação!AL41+Consolidação!AO41,Consolidação!$AO$4,IF(F38+M38+T38+AA38+AH38+AO38+AV38+BC38+BJ38+BQ38+BX38&lt;=Consolidação!H41+Consolidação!K41+Consolidação!N41+Consolidação!Q41+Consolidação!T41+Consolidação!W41+Consolidação!Z41+Consolidação!AC41+Consolidação!AF41+Consolidação!AI41+Consolidação!AL41+Consolidação!AO41+Consolidação!AR41,Consolidação!$AR$4,IF(F38+M38+T38+AA38+AH38+AO38+AV38+BC38+BJ38+BQ38+BX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+M38+T38+AA38+AH38+AO38+AV38+BC38+BJ38+BQ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+T38+AA38+AH38+AO38+AV38+BC38+BJ38+BQ38+BX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CB38" s="339" t="str">
        <f t="shared" si="71"/>
        <v/>
      </c>
      <c r="CC38" s="514"/>
      <c r="CD38" s="512"/>
      <c r="CE38" s="314"/>
      <c r="CF38" s="315"/>
      <c r="CG38" s="332"/>
      <c r="CH38" s="317" t="str">
        <f>IF(CE38=0,"",IF(F38+M38+T38+AA38+AH38+AO38+AV38+BC38+BJ38+BQ38+BX38+CE38&lt;=Consolidação!H41,Consolidação!$H$4,IF(F38+M38+T38+AA38+AH38+AO38+AV38+BC38+BJ38+BQ38+BX38+CE38&lt;=Consolidação!H41+Consolidação!K41,Consolidação!$K$4,IF(F38+M38+T38+AA38+AH38+AO38+AV38+BC38+BJ38+BQ38+BX38+CE38&lt;=Consolidação!H41+Consolidação!K41+Consolidação!N41,Consolidação!$N$4,IF(F38+M38+T38+AA38+AH38+AO38+AV38+BC38+BJ38+BQ38+BX38+CE38&lt;=Consolidação!H41+Consolidação!K41+Consolidação!N41+Consolidação!Q41,Consolidação!$Q$4,IF(F38+M38+T38+AA38+AH38+AO38+AV38+BC38+BJ38+BQ38+BX38+CE38&lt;=Consolidação!H41+Consolidação!K41+Consolidação!N41+Consolidação!Q41+Consolidação!T41,Consolidação!$T$4,IF(F38+M38+T38+AA38+AH38+AO38+AV38+BC38+BJ38+BQ38+BX38+CE38&lt;=Consolidação!H41+Consolidação!K41+Consolidação!N41+Consolidação!Q41+Consolidação!T41+Consolidação!W41,Consolidação!$W$4,IF(F38+M38+T38+AA38+AH38+AO38+AV38+BC38+BJ38+BQ38+BX38+CE38&lt;=Consolidação!H41+Consolidação!K41+Consolidação!N41+Consolidação!Q41+Consolidação!T41+Consolidação!W41+Consolidação!Z41,Consolidação!$Z$4,IF(F38+M38+T38+AA38+AH38+AO38+AV38+BC38+BJ38+BQ38+BX38+CE38&lt;=Consolidação!H41+Consolidação!K41+Consolidação!N41+Consolidação!Q41+Consolidação!T41+Consolidação!W41+Consolidação!Z41+Consolidação!AC41,Consolidação!$AC$4,IF(F38+M38+T38+AA38+AH38+AO38+AV38+BC38+BJ38+BQ38+BX38+CE38&lt;=Consolidação!H41+Consolidação!K41+Consolidação!N41+Consolidação!Q41+Consolidação!T41+Consolidação!W41+Consolidação!Z41+Consolidação!AC41+Consolidação!AF41,Consolidação!$AF$4,IF(F38+M38+T38+AA38+AH38+AO38+AV38+BC38+BJ38+BQ38+BX38+CE38&lt;=Consolidação!H41+Consolidação!K41+Consolidação!N41+Consolidação!Q41+Consolidação!T41+Consolidação!W41+Consolidação!Z41+Consolidação!AC41+Consolidação!AF41+Consolidação!AI41,Consolidação!$AI$4,IF(F38+M38+T38+AA38+AH38+AO38+AV38+BC38+BJ38+BQ38+BX38+CE38&lt;=Consolidação!H41+Consolidação!K41+Consolidação!N41+Consolidação!Q41+Consolidação!T41+Consolidação!W41+Consolidação!Z41+Consolidação!AC41+Consolidação!AF41+Consolidação!AI41+Consolidação!AL41,Consolidação!$AL$4,IF(F38+M38+T38+AA38+AH38+AO38+AV38+BC38+BJ38+BQ38+BX38+CE38&lt;=Consolidação!H41+Consolidação!K41+Consolidação!N41+Consolidação!Q41+Consolidação!T41+Consolidação!W41+Consolidação!Z41+Consolidação!AC41+Consolidação!AF41+Consolidação!AI41+Consolidação!AL41+Consolidação!AO41,Consolidação!$AO$4,IF(F38+M38+T38+AA38+AH38+AO38+AV38+BC38+BJ38+BQ38+BX38+CE38&lt;=Consolidação!H41+Consolidação!K41+Consolidação!N41+Consolidação!Q41+Consolidação!T41+Consolidação!W41+Consolidação!Z41+Consolidação!AC41+Consolidação!AF41+Consolidação!AI41+Consolidação!AL41+Consolidação!AO41+Consolidação!AR41,Consolidação!$AR$4,IF(F38+M38+T38+AA38+AH38+AO38+AV38+BC38+BJ38+BQ38+BX38+CE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+M38+T38+AA38+AH38+AO38+AV38+BC38+BJ38+BQ38+BX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+T38+AA38+AH38+AO38+AV38+BC38+BJ38+BQ38+BX38+CE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CI38" s="318" t="str">
        <f t="shared" si="72"/>
        <v/>
      </c>
      <c r="CJ38" s="515"/>
      <c r="CK38" s="512"/>
      <c r="CL38" s="314"/>
      <c r="CM38" s="315"/>
      <c r="CN38" s="332"/>
      <c r="CO38" s="317" t="str">
        <f>IF(CL38=0,"",IF(F38+M38+T38+AA38+AH38+AO38+AV38+BC38+BJ38+BQ38+BX38+CE38+CL38&lt;=Consolidação!H41,Consolidação!$H$4,IF(F38+M38+T38+AA38+AH38+AO38+AV38+BC38+BJ38+BQ38+BX38+CE38+CL38&lt;=Consolidação!H41+Consolidação!K41,Consolidação!$K$4,IF(F38+M38+T38+AA38+AH38+AO38+AV38+BC38+BJ38+BQ38+BX38+CE38+CL38&lt;=Consolidação!H41+Consolidação!K41+Consolidação!N41,Consolidação!$N$4,IF(F38+M38+T38+AA38+AH38+AO38+AV38+BC38+BJ38+BQ38+BX38+CE38+CL38&lt;=Consolidação!H41+Consolidação!K41+Consolidação!N41+Consolidação!Q41,Consolidação!$Q$4,IF(F38+M38+T38+AA38+AH38+AO38+AV38+BC38+BJ38+BQ38+BX38+CE38+CL38&lt;=Consolidação!H41+Consolidação!K41+Consolidação!N41+Consolidação!Q41+Consolidação!T41,Consolidação!$T$4,IF(F38+M38+T38+AA38+AH38+AO38+AV38+BC38+BJ38+BQ38+BX38+CE38+CL38&lt;=Consolidação!H41+Consolidação!K41+Consolidação!N41+Consolidação!Q41+Consolidação!T41+Consolidação!W41,Consolidação!$W$4,IF(F38+M38+T38+AA38+AH38+AO38+AV38+BC38+BJ38+BQ38+BX38+CE38+CL38&lt;=Consolidação!H41+Consolidação!K41+Consolidação!N41+Consolidação!Q41+Consolidação!T41+Consolidação!W41+Consolidação!Z41,Consolidação!$Z$4,IF(F38+M38+T38+AA38+AH38+AO38+AV38+BC38+BJ38+BQ38+BX38+CE38+CL38&lt;=Consolidação!H41+Consolidação!K41+Consolidação!N41+Consolidação!Q41+Consolidação!T41+Consolidação!W41+Consolidação!Z41+Consolidação!AC41,Consolidação!$AC$4,IF(F38+M38+T38+AA38+AH38+AO38+AV38+BC38+BJ38+BQ38+BX38+CE38+CL38&lt;=Consolidação!H41+Consolidação!K41+Consolidação!N41+Consolidação!Q41+Consolidação!T41+Consolidação!W41+Consolidação!Z41+Consolidação!AC41+Consolidação!AF41,Consolidação!$AF$4,IF(F38+M38+T38+AA38+AH38+AO38+AV38+BC38+BJ38+BQ38+BX38+CE38+CL38&lt;=Consolidação!H41+Consolidação!K41+Consolidação!N41+Consolidação!Q41+Consolidação!T41+Consolidação!W41+Consolidação!Z41+Consolidação!AC41+Consolidação!AF41+Consolidação!AI41,Consolidação!$AI$4,IF(F38+M38+T38+AA38+AH38+AO38+AV38+BC38+BJ38+BQ38+BX38+CE38+CL38&lt;=Consolidação!H41+Consolidação!K41+Consolidação!N41+Consolidação!Q41+Consolidação!T41+Consolidação!W41+Consolidação!Z41+Consolidação!AC41+Consolidação!AF41+Consolidação!AI41+Consolidação!AL41,Consolidação!$AL$4,IF(F38+M38+T38+AA38+AH38+AO38+AV38+BC38+BJ38+BQ38+BX38+CE38+CL38&lt;=Consolidação!H41+Consolidação!K41+Consolidação!N41+Consolidação!Q41+Consolidação!T41+Consolidação!W41+Consolidação!Z41+Consolidação!AC41+Consolidação!AF41+Consolidação!AI41+Consolidação!AL41+Consolidação!AO41,Consolidação!$AO$4,IF(F38+M38+T38+AA38+AH38+AO38+AV38+BC38+BJ38+BQ38+BX38+CE38+CL38&lt;=Consolidação!H41+Consolidação!K41+Consolidação!N41+Consolidação!Q41+Consolidação!T41+Consolidação!W41+Consolidação!Z41+Consolidação!AC41+Consolidação!AF41+Consolidação!AI41+Consolidação!AL41+Consolidação!AO41+Consolidação!AR41,Consolidação!$AR$4,IF(F38+M38+T38+AA38+AH38+AO38+AV38+BC38+BJ38+BQ38+BX38+CE38+CL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+M38+T38+AA38+AH38+AO38+AV38+BC38+BJ38+BQ38+BX38+CE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+T38+AA38+AH38+AO38+AV38+BC38+BJ38+BQ38+BX38+CE38+CL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CP38" s="318" t="str">
        <f t="shared" si="73"/>
        <v/>
      </c>
      <c r="CQ38" s="514"/>
      <c r="CR38" s="512"/>
      <c r="CS38" s="314"/>
      <c r="CT38" s="315"/>
      <c r="CU38" s="332"/>
      <c r="CV38" s="317" t="str">
        <f>IF(CS38=0,"",IF(F38+M38+T38+AA38+AH38+AO38+AV38+BC38+BJ38+BQ38+BX38+CE38+CL38+CS38&lt;=Consolidação!H41,Consolidação!$H$4,IF(F38+M38+T38+AA38+AH38+AO38+AV38+BC38+BJ38+BQ38+BX38+CE38+CL38+CS38&lt;=Consolidação!H41+Consolidação!K41,Consolidação!$K$4,IF(F38+M38+T38+AA38+AH38+AO38+AV38+BC38+BJ38+BQ38+BX38+CE38+CL38+CS38&lt;=Consolidação!H41+Consolidação!K41+Consolidação!N41,Consolidação!$N$4,IF(F38+M38+T38+AA38+AH38+AO38+AV38+BC38+BJ38+BQ38+BX38+CE38+CL38+CS38&lt;=Consolidação!H41+Consolidação!K41+Consolidação!N41+Consolidação!Q41,Consolidação!$Q$4,IF(F38+M38+T38+AA38+AH38+AO38+AV38+BC38+BJ38+BQ38+BX38+CE38+CL38+CS38&lt;=Consolidação!H41+Consolidação!K41+Consolidação!N41+Consolidação!Q41+Consolidação!T41,Consolidação!$T$4,IF(F38+M38+T38+AA38+AH38+AO38+AV38+BC38+BJ38+BQ38+BX38+CE38+CL38+CS38&lt;=Consolidação!H41+Consolidação!K41+Consolidação!N41+Consolidação!Q41+Consolidação!T41+Consolidação!W41,Consolidação!$W$4,IF(F38+M38+T38+AA38+AH38+AO38+AV38+BC38+BJ38+BQ38+BX38+CE38+CL38+CS38&lt;=Consolidação!H41+Consolidação!K41+Consolidação!N41+Consolidação!Q41+Consolidação!T41+Consolidação!W41+Consolidação!Z41,Consolidação!$Z$4,IF(F38+M38+T38+AA38+AH38+AO38+AV38+BC38+BJ38+BQ38+BX38+CE38+CL38+CS38&lt;=Consolidação!H41+Consolidação!K41+Consolidação!N41+Consolidação!Q41+Consolidação!T41+Consolidação!W41+Consolidação!Z41+Consolidação!AC41,Consolidação!$AC$4,IF(F38+M38+T38+AA38+AH38+AO38+AV38+BC38+BJ38+BQ38+BX38+CE38+CL38+CS38&lt;=Consolidação!H41+Consolidação!K41+Consolidação!N41+Consolidação!Q41+Consolidação!T41+Consolidação!W41+Consolidação!Z41+Consolidação!AC41+Consolidação!AF41,Consolidação!$AF$4,IF(F38+M38+T38+AA38+AH38+AO38+AV38+BC38+BJ38+BQ38+BX38+CE38+CL38+CS38&lt;=Consolidação!H41+Consolidação!K41+Consolidação!N41+Consolidação!Q41+Consolidação!T41+Consolidação!W41+Consolidação!Z41+Consolidação!AC41+Consolidação!AF41+Consolidação!AI41,Consolidação!$AI$4,IF(F38+M38+T38+AA38+AH38+AO38+AV38+BC38+BJ38+BQ38+BX38+CE38+CL38+CS38&lt;=Consolidação!H41+Consolidação!K41+Consolidação!N41+Consolidação!Q41+Consolidação!T41+Consolidação!W41+Consolidação!Z41+Consolidação!AC41+Consolidação!AF41+Consolidação!AI41+Consolidação!AL41,Consolidação!$AL$4,IF(F38+M38+T38+AA38+AH38+AO38+AV38+BC38+BJ38+BQ38+BX38+CE38+CL38+CS38&lt;=Consolidação!H41+Consolidação!K41+Consolidação!N41+Consolidação!Q41+Consolidação!T41+Consolidação!W41+Consolidação!Z41+Consolidação!AC41+Consolidação!AF41+Consolidação!AI41+Consolidação!AL41+Consolidação!AO41,Consolidação!$AO$4,IF(F38+M38+T38+AA38+AH38+AO38+AV38+BC38+BJ38+BQ38+BX38+CE38+CL38+CS38&lt;=Consolidação!H41+Consolidação!K41+Consolidação!N41+Consolidação!Q41+Consolidação!T41+Consolidação!W41+Consolidação!Z41+Consolidação!AC41+Consolidação!AF41+Consolidação!AI41+Consolidação!AL41+Consolidação!AO41+Consolidação!AR41,Consolidação!$AR$4,IF(F38+M38+T38+AA38+AH38+AO38+AV38+BC38+BJ38+BQ38+BX38+CE38+CL38+CS38&lt;=Consolidação!H41+Consolidação!K41+Consolidação!N41+Consolidação!Q41+Consolidação!T41+Consolidação!W41+Consolidação!Z41+Consolidação!AC41+Consolidação!AF41+Consolidação!AI41+Consolidação!AL41+Consolidação!AO41+Consolidação!AR41+Consolidação!AU41,Consolidação!$AU$4,IF(AND((Consolidação!H41+Consolidação!K41+Consolidação!N41+Consolidação!Q41+Consolidação!T41+Consolidação!W41+Consolidação!Z41+Consolidação!AC41+Consolidação!AF41+Consolidação!AI41+Consolidação!AL41+Consolidação!AO41+Consolidação!AR41+Consolidação!AU41)&gt;0,F38+M38+T38+AA38+AH38+AO38+AV38+BC38+BJ38+BQ38+BX38+CE38+CL38&lt;Consolidação!H41+Consolidação!K41+Consolidação!N41+Consolidação!Q41+Consolidação!T41+Consolidação!W41+Consolidação!Z41+Consolidação!AC41+Consolidação!AF41+Consolidação!AI41+Consolidação!AL41+Consolidação!AO41+Consolidação!AR41+Consolidação!AU41,F38+M38+T38+AA38+AH38+AO38+AV38+BC38+BJ38+BQ38+BX38+CE38+CL38+CS38&gt;Consolidação!H41+Consolidação!K41+Consolidação!N41+Consolidação!Q41+Consolidação!T41+Consolidação!W41+Consolidação!Z41+Consolidação!AC41+Consolidação!AF41+Consolidação!AI41+Consolidação!AL41+Consolidação!AO41+Consolidação!AR41+Consolidação!AU41),"CONSUMO PARCIAL","SEM PREVISÃO"))))))))))))))))</f>
        <v/>
      </c>
      <c r="CW38" s="318" t="str">
        <f t="shared" si="74"/>
        <v/>
      </c>
      <c r="CX38" s="512"/>
      <c r="CY38" s="314"/>
      <c r="CZ38" s="315"/>
      <c r="DA38" s="332"/>
      <c r="DB38" s="317" t="str">
        <f>IF(CY38=0,"",IF(L38+S38+Z38+AG38+AN38+AU38+BB38+BI38+BP38+BW38+CD38+CK38+CR38+CY38&lt;=Consolidação!N41,Consolidação!$H$4,IF(L38+S38+Z38+AG38+AN38+AU38+BB38+BI38+BP38+BW38+CD38+CK38+CR38+CY38&lt;=Consolidação!N41+Consolidação!Q41,Consolidação!$K$4,IF(L38+S38+Z38+AG38+AN38+AU38+BB38+BI38+BP38+BW38+CD38+CK38+CR38+CY38&lt;=Consolidação!N41+Consolidação!Q41+Consolidação!T41,Consolidação!$N$4,IF(L38+S38+Z38+AG38+AN38+AU38+BB38+BI38+BP38+BW38+CD38+CK38+CR38+CY38&lt;=Consolidação!N41+Consolidação!Q41+Consolidação!T41+Consolidação!W41,Consolidação!$Q$4,IF(L38+S38+Z38+AG38+AN38+AU38+BB38+BI38+BP38+BW38+CD38+CK38+CR38+CY38&lt;=Consolidação!N41+Consolidação!Q41+Consolidação!T41+Consolidação!W41+Consolidação!Z41,Consolidação!$T$4,IF(L38+S38+Z38+AG38+AN38+AU38+BB38+BI38+BP38+BW38+CD38+CK38+CR38+CY38&lt;=Consolidação!N41+Consolidação!Q41+Consolidação!T41+Consolidação!W41+Consolidação!Z41+Consolidação!AC41,Consolidação!$W$4,IF(L38+S38+Z38+AG38+AN38+AU38+BB38+BI38+BP38+BW38+CD38+CK38+CR38+CY38&lt;=Consolidação!N41+Consolidação!Q41+Consolidação!T41+Consolidação!W41+Consolidação!Z41+Consolidação!AC41+Consolidação!AF41,Consolidação!$Z$4,IF(L38+S38+Z38+AG38+AN38+AU38+BB38+BI38+BP38+BW38+CD38+CK38+CR38+CY38&lt;=Consolidação!N41+Consolidação!Q41+Consolidação!T41+Consolidação!W41+Consolidação!Z41+Consolidação!AC41+Consolidação!AF41+Consolidação!AI41,Consolidação!$AC$4,IF(L38+S38+Z38+AG38+AN38+AU38+BB38+BI38+BP38+BW38+CD38+CK38+CR38+CY38&lt;=Consolidação!N41+Consolidação!Q41+Consolidação!T41+Consolidação!W41+Consolidação!Z41+Consolidação!AC41+Consolidação!AF41+Consolidação!AI41+Consolidação!AL41,Consolidação!$AF$4,IF(L38+S38+Z38+AG38+AN38+AU38+BB38+BI38+BP38+BW38+CD38+CK38+CR38+CY38&lt;=Consolidação!N41+Consolidação!Q41+Consolidação!T41+Consolidação!W41+Consolidação!Z41+Consolidação!AC41+Consolidação!AF41+Consolidação!AI41+Consolidação!AL41+Consolidação!AO41,Consolidação!$AI$4,IF(L38+S38+Z38+AG38+AN38+AU38+BB38+BI38+BP38+BW38+CD38+CK38+CR38+CY38&lt;=Consolidação!N41+Consolidação!Q41+Consolidação!T41+Consolidação!W41+Consolidação!Z41+Consolidação!AC41+Consolidação!AF41+Consolidação!AI41+Consolidação!AL41+Consolidação!AO41+Consolidação!AR41,Consolidação!$AL$4,IF(L38+S38+Z38+AG38+AN38+AU38+BB38+BI38+BP38+BW38+CD38+CK38+CR38+CY38&lt;=Consolidação!N41+Consolidação!Q41+Consolidação!T41+Consolidação!W41+Consolidação!Z41+Consolidação!AC41+Consolidação!AF41+Consolidação!AI41+Consolidação!AL41+Consolidação!AO41+Consolidação!AR41+Consolidação!AU41,Consolidação!$AO$4,IF(L38+S38+Z38+AG38+AN38+AU38+BB38+BI38+BP38+BW38+CD38+CK38+CR38+CY38&lt;=Consolidação!N41+Consolidação!Q41+Consolidação!T41+Consolidação!W41+Consolidação!Z41+Consolidação!AC41+Consolidação!AF41+Consolidação!AI41+Consolidação!AL41+Consolidação!AO41+Consolidação!AR41+Consolidação!AU41+Consolidação!AX41,Consolidação!$AR$4,IF(L38+S38+Z38+AG38+AN38+AU38+BB38+BI38+BP38+BW38+CD38+CK38+CR38+CY38&lt;=Consolidação!N41+Consolidação!Q41+Consolidação!T41+Consolidação!W41+Consolidação!Z41+Consolidação!AC41+Consolidação!AF41+Consolidação!AI41+Consolidação!AL41+Consolidação!AO41+Consolidação!AR41+Consolidação!AU41+Consolidação!AX41+Consolidação!#REF!,Consolidação!$AU$4,IF(AND((Consolidação!N41+Consolidação!Q41+Consolidação!T41+Consolidação!W41+Consolidação!Z41+Consolidação!AC41+Consolidação!AF41+Consolidação!AI41+Consolidação!AL41+Consolidação!AO41+Consolidação!AR41+Consolidação!AU41+Consolidação!AX41+Consolidação!#REF!)&gt;0,L38+S38+Z38+AG38+AN38+AU38+BB38+BI38+BP38+BW38+CD38+CK38+CR38&lt;Consolidação!N41+Consolidação!Q41+Consolidação!T41+Consolidação!W41+Consolidação!Z41+Consolidação!AC41+Consolidação!AF41+Consolidação!AI41+Consolidação!AL41+Consolidação!AO41+Consolidação!AR41+Consolidação!AU41+Consolidação!AX41+Consolidação!#REF!,L38+S38+Z38+AG38+AN38+AU38+BB38+BI38+BP38+BW38+CD38+CK38+CR38+CY38&gt;Consolidação!N41+Consolidação!Q41+Consolidação!T41+Consolidação!W41+Consolidação!Z41+Consolidação!AC41+Consolidação!AF41+Consolidação!AI41+Consolidação!AL41+Consolidação!AO41+Consolidação!AR41+Consolidação!AU41+Consolidação!AX41+Consolidação!#REF!),"CONSUMO PARCIAL","SEM PREVISÃO"))))))))))))))))</f>
        <v/>
      </c>
      <c r="DC38" s="318" t="str">
        <f t="shared" si="75"/>
        <v/>
      </c>
      <c r="DD38" s="512"/>
      <c r="DE38" s="314"/>
      <c r="DF38" s="315"/>
      <c r="DG38" s="332"/>
      <c r="DH38" s="317" t="str">
        <f>IF(DE38=0,"",IF(R38+Y38+AF38+AM38+AT38+BA38+BH38+BO38+BV38+CC38+CJ38+CQ38+CX38+DE38&lt;=Consolidação!T41,Consolidação!$H$4,IF(R38+Y38+AF38+AM38+AT38+BA38+BH38+BO38+BV38+CC38+CJ38+CQ38+CX38+DE38&lt;=Consolidação!T41+Consolidação!W41,Consolidação!$K$4,IF(R38+Y38+AF38+AM38+AT38+BA38+BH38+BO38+BV38+CC38+CJ38+CQ38+CX38+DE38&lt;=Consolidação!T41+Consolidação!W41+Consolidação!Z41,Consolidação!$N$4,IF(R38+Y38+AF38+AM38+AT38+BA38+BH38+BO38+BV38+CC38+CJ38+CQ38+CX38+DE38&lt;=Consolidação!T41+Consolidação!W41+Consolidação!Z41+Consolidação!AC41,Consolidação!$Q$4,IF(R38+Y38+AF38+AM38+AT38+BA38+BH38+BO38+BV38+CC38+CJ38+CQ38+CX38+DE38&lt;=Consolidação!T41+Consolidação!W41+Consolidação!Z41+Consolidação!AC41+Consolidação!AF41,Consolidação!$T$4,IF(R38+Y38+AF38+AM38+AT38+BA38+BH38+BO38+BV38+CC38+CJ38+CQ38+CX38+DE38&lt;=Consolidação!T41+Consolidação!W41+Consolidação!Z41+Consolidação!AC41+Consolidação!AF41+Consolidação!AI41,Consolidação!$W$4,IF(R38+Y38+AF38+AM38+AT38+BA38+BH38+BO38+BV38+CC38+CJ38+CQ38+CX38+DE38&lt;=Consolidação!T41+Consolidação!W41+Consolidação!Z41+Consolidação!AC41+Consolidação!AF41+Consolidação!AI41+Consolidação!AL41,Consolidação!$Z$4,IF(R38+Y38+AF38+AM38+AT38+BA38+BH38+BO38+BV38+CC38+CJ38+CQ38+CX38+DE38&lt;=Consolidação!T41+Consolidação!W41+Consolidação!Z41+Consolidação!AC41+Consolidação!AF41+Consolidação!AI41+Consolidação!AL41+Consolidação!AO41,Consolidação!$AC$4,IF(R38+Y38+AF38+AM38+AT38+BA38+BH38+BO38+BV38+CC38+CJ38+CQ38+CX38+DE38&lt;=Consolidação!T41+Consolidação!W41+Consolidação!Z41+Consolidação!AC41+Consolidação!AF41+Consolidação!AI41+Consolidação!AL41+Consolidação!AO41+Consolidação!AR41,Consolidação!$AF$4,IF(R38+Y38+AF38+AM38+AT38+BA38+BH38+BO38+BV38+CC38+CJ38+CQ38+CX38+DE38&lt;=Consolidação!T41+Consolidação!W41+Consolidação!Z41+Consolidação!AC41+Consolidação!AF41+Consolidação!AI41+Consolidação!AL41+Consolidação!AO41+Consolidação!AR41+Consolidação!AU41,Consolidação!$AI$4,IF(R38+Y38+AF38+AM38+AT38+BA38+BH38+BO38+BV38+CC38+CJ38+CQ38+CX38+DE38&lt;=Consolidação!T41+Consolidação!W41+Consolidação!Z41+Consolidação!AC41+Consolidação!AF41+Consolidação!AI41+Consolidação!AL41+Consolidação!AO41+Consolidação!AR41+Consolidação!AU41+Consolidação!AX41,Consolidação!$AL$4,IF(R38+Y38+AF38+AM38+AT38+BA38+BH38+BO38+BV38+CC38+CJ38+CQ38+CX38+DE38&lt;=Consolidação!T41+Consolidação!W41+Consolidação!Z41+Consolidação!AC41+Consolidação!AF41+Consolidação!AI41+Consolidação!AL41+Consolidação!AO41+Consolidação!AR41+Consolidação!AU41+Consolidação!AX41+Consolidação!#REF!,Consolidação!$AO$4,IF(R38+Y38+AF38+AM38+AT38+BA38+BH38+BO38+BV38+CC38+CJ38+CQ38+CX38+DE38&lt;=Consolidação!T41+Consolidação!W41+Consolidação!Z41+Consolidação!AC41+Consolidação!AF41+Consolidação!AI41+Consolidação!AL41+Consolidação!AO41+Consolidação!AR41+Consolidação!AU41+Consolidação!AX41+Consolidação!#REF!+Consolidação!BC41,Consolidação!$AR$4,IF(R38+Y38+AF38+AM38+AT38+BA38+BH38+BO38+BV38+CC38+CJ38+CQ38+CX38+DE38&lt;=Consolidação!T41+Consolidação!W41+Consolidação!Z41+Consolidação!AC41+Consolidação!AF41+Consolidação!AI41+Consolidação!AL41+Consolidação!AO41+Consolidação!AR41+Consolidação!AU41+Consolidação!AX41+Consolidação!#REF!+Consolidação!BC41+Consolidação!BF41,Consolidação!$AU$4,IF(AND((Consolidação!T41+Consolidação!W41+Consolidação!Z41+Consolidação!AC41+Consolidação!AF41+Consolidação!AI41+Consolidação!AL41+Consolidação!AO41+Consolidação!AR41+Consolidação!AU41+Consolidação!AX41+Consolidação!#REF!+Consolidação!BC41+Consolidação!BF41)&gt;0,R38+Y38+AF38+AM38+AT38+BA38+BH38+BO38+BV38+CC38+CJ38+CQ38+CX38&lt;Consolidação!T41+Consolidação!W41+Consolidação!Z41+Consolidação!AC41+Consolidação!AF41+Consolidação!AI41+Consolidação!AL41+Consolidação!AO41+Consolidação!AR41+Consolidação!AU41+Consolidação!AX41+Consolidação!#REF!+Consolidação!BC41+Consolidação!BF41,R38+Y38+AF38+AM38+AT38+BA38+BH38+BO38+BV38+CC38+CJ38+CQ38+CX38+DE38&gt;Consolidação!T41+Consolidação!W41+Consolidação!Z41+Consolidação!AC41+Consolidação!AF41+Consolidação!AI41+Consolidação!AL41+Consolidação!AO41+Consolidação!AR41+Consolidação!AU41+Consolidação!AX41+Consolidação!#REF!+Consolidação!BC41+Consolidação!BF41),"CONSUMO PARCIAL","SEM PREVISÃO"))))))))))))))))</f>
        <v/>
      </c>
      <c r="DI38" s="318" t="str">
        <f t="shared" si="76"/>
        <v/>
      </c>
      <c r="DJ38" s="512"/>
      <c r="DK38" s="314"/>
      <c r="DL38" s="315"/>
      <c r="DM38" s="332"/>
      <c r="DN38" s="317" t="str">
        <f>IF(DK38=0,"",IF(X38+AE38+AL38+AS38+AZ38+BG38+BN38+BU38+CB38+CI38+CP38+CW38+DD38+DK38&lt;=Consolidação!Z41,Consolidação!$H$4,IF(X38+AE38+AL38+AS38+AZ38+BG38+BN38+BU38+CB38+CI38+CP38+CW38+DD38+DK38&lt;=Consolidação!Z41+Consolidação!AC41,Consolidação!$K$4,IF(X38+AE38+AL38+AS38+AZ38+BG38+BN38+BU38+CB38+CI38+CP38+CW38+DD38+DK38&lt;=Consolidação!Z41+Consolidação!AC41+Consolidação!AF41,Consolidação!$N$4,IF(X38+AE38+AL38+AS38+AZ38+BG38+BN38+BU38+CB38+CI38+CP38+CW38+DD38+DK38&lt;=Consolidação!Z41+Consolidação!AC41+Consolidação!AF41+Consolidação!AI41,Consolidação!$Q$4,IF(X38+AE38+AL38+AS38+AZ38+BG38+BN38+BU38+CB38+CI38+CP38+CW38+DD38+DK38&lt;=Consolidação!Z41+Consolidação!AC41+Consolidação!AF41+Consolidação!AI41+Consolidação!AL41,Consolidação!$T$4,IF(X38+AE38+AL38+AS38+AZ38+BG38+BN38+BU38+CB38+CI38+CP38+CW38+DD38+DK38&lt;=Consolidação!Z41+Consolidação!AC41+Consolidação!AF41+Consolidação!AI41+Consolidação!AL41+Consolidação!AO41,Consolidação!$W$4,IF(X38+AE38+AL38+AS38+AZ38+BG38+BN38+BU38+CB38+CI38+CP38+CW38+DD38+DK38&lt;=Consolidação!Z41+Consolidação!AC41+Consolidação!AF41+Consolidação!AI41+Consolidação!AL41+Consolidação!AO41+Consolidação!AR41,Consolidação!$Z$4,IF(X38+AE38+AL38+AS38+AZ38+BG38+BN38+BU38+CB38+CI38+CP38+CW38+DD38+DK38&lt;=Consolidação!Z41+Consolidação!AC41+Consolidação!AF41+Consolidação!AI41+Consolidação!AL41+Consolidação!AO41+Consolidação!AR41+Consolidação!AU41,Consolidação!$AC$4,IF(X38+AE38+AL38+AS38+AZ38+BG38+BN38+BU38+CB38+CI38+CP38+CW38+DD38+DK38&lt;=Consolidação!Z41+Consolidação!AC41+Consolidação!AF41+Consolidação!AI41+Consolidação!AL41+Consolidação!AO41+Consolidação!AR41+Consolidação!AU41+Consolidação!AX41,Consolidação!$AF$4,IF(X38+AE38+AL38+AS38+AZ38+BG38+BN38+BU38+CB38+CI38+CP38+CW38+DD38+DK38&lt;=Consolidação!Z41+Consolidação!AC41+Consolidação!AF41+Consolidação!AI41+Consolidação!AL41+Consolidação!AO41+Consolidação!AR41+Consolidação!AU41+Consolidação!AX41+Consolidação!#REF!,Consolidação!$AI$4,IF(X38+AE38+AL38+AS38+AZ38+BG38+BN38+BU38+CB38+CI38+CP38+CW38+DD38+DK38&lt;=Consolidação!Z41+Consolidação!AC41+Consolidação!AF41+Consolidação!AI41+Consolidação!AL41+Consolidação!AO41+Consolidação!AR41+Consolidação!AU41+Consolidação!AX41+Consolidação!#REF!+Consolidação!BC41,Consolidação!$AL$4,IF(X38+AE38+AL38+AS38+AZ38+BG38+BN38+BU38+CB38+CI38+CP38+CW38+DD38+DK38&lt;=Consolidação!Z41+Consolidação!AC41+Consolidação!AF41+Consolidação!AI41+Consolidação!AL41+Consolidação!AO41+Consolidação!AR41+Consolidação!AU41+Consolidação!AX41+Consolidação!#REF!+Consolidação!BC41+Consolidação!BF41,Consolidação!$AO$4,IF(X38+AE38+AL38+AS38+AZ38+BG38+BN38+BU38+CB38+CI38+CP38+CW38+DD38+DK38&lt;=Consolidação!Z41+Consolidação!AC41+Consolidação!AF41+Consolidação!AI41+Consolidação!AL41+Consolidação!AO41+Consolidação!AR41+Consolidação!AU41+Consolidação!AX41+Consolidação!#REF!+Consolidação!BC41+Consolidação!BF41+Consolidação!BI41,Consolidação!$AR$4,IF(X38+AE38+AL38+AS38+AZ38+BG38+BN38+BU38+CB38+CI38+CP38+CW38+DD38+DK38&lt;=Consolidação!Z41+Consolidação!AC41+Consolidação!AF41+Consolidação!AI41+Consolidação!AL41+Consolidação!AO41+Consolidação!AR41+Consolidação!AU41+Consolidação!AX41+Consolidação!#REF!+Consolidação!BC41+Consolidação!BF41+Consolidação!BI41+Consolidação!BL41,Consolidação!$AU$4,IF(AND((Consolidação!Z41+Consolidação!AC41+Consolidação!AF41+Consolidação!AI41+Consolidação!AL41+Consolidação!AO41+Consolidação!AR41+Consolidação!AU41+Consolidação!AX41+Consolidação!#REF!+Consolidação!BC41+Consolidação!BF41+Consolidação!BI41+Consolidação!BL41)&gt;0,X38+AE38+AL38+AS38+AZ38+BG38+BN38+BU38+CB38+CI38+CP38+CW38+DD38&lt;Consolidação!Z41+Consolidação!AC41+Consolidação!AF41+Consolidação!AI41+Consolidação!AL41+Consolidação!AO41+Consolidação!AR41+Consolidação!AU41+Consolidação!AX41+Consolidação!#REF!+Consolidação!BC41+Consolidação!BF41+Consolidação!BI41+Consolidação!BL41,X38+AE38+AL38+AS38+AZ38+BG38+BN38+BU38+CB38+CI38+CP38+CW38+DD38+DK38&gt;Consolidação!Z41+Consolidação!AC41+Consolidação!AF41+Consolidação!AI41+Consolidação!AL41+Consolidação!AO41+Consolidação!AR41+Consolidação!AU41+Consolidação!AX41+Consolidação!#REF!+Consolidação!BC41+Consolidação!BF41+Consolidação!BI41+Consolidação!BL41),"CONSUMO PARCIAL","SEM PREVISÃO"))))))))))))))))</f>
        <v/>
      </c>
      <c r="DO38" s="318" t="str">
        <f t="shared" si="77"/>
        <v/>
      </c>
      <c r="DP38" s="512"/>
      <c r="DQ38" s="314"/>
      <c r="DR38" s="315"/>
      <c r="DS38" s="332"/>
      <c r="DT38" s="317" t="str">
        <f>IF(DQ38=0,"",IF(AD38+AK38+AR38+AY38+BF38+BM38+BT38+CA38+CH38+CO38+CV38+DC38+DJ38+DQ38&lt;=Consolidação!AF41,Consolidação!$H$4,IF(AD38+AK38+AR38+AY38+BF38+BM38+BT38+CA38+CH38+CO38+CV38+DC38+DJ38+DQ38&lt;=Consolidação!AF41+Consolidação!AI41,Consolidação!$K$4,IF(AD38+AK38+AR38+AY38+BF38+BM38+BT38+CA38+CH38+CO38+CV38+DC38+DJ38+DQ38&lt;=Consolidação!AF41+Consolidação!AI41+Consolidação!AL41,Consolidação!$N$4,IF(AD38+AK38+AR38+AY38+BF38+BM38+BT38+CA38+CH38+CO38+CV38+DC38+DJ38+DQ38&lt;=Consolidação!AF41+Consolidação!AI41+Consolidação!AL41+Consolidação!AO41,Consolidação!$Q$4,IF(AD38+AK38+AR38+AY38+BF38+BM38+BT38+CA38+CH38+CO38+CV38+DC38+DJ38+DQ38&lt;=Consolidação!AF41+Consolidação!AI41+Consolidação!AL41+Consolidação!AO41+Consolidação!AR41,Consolidação!$T$4,IF(AD38+AK38+AR38+AY38+BF38+BM38+BT38+CA38+CH38+CO38+CV38+DC38+DJ38+DQ38&lt;=Consolidação!AF41+Consolidação!AI41+Consolidação!AL41+Consolidação!AO41+Consolidação!AR41+Consolidação!AU41,Consolidação!$W$4,IF(AD38+AK38+AR38+AY38+BF38+BM38+BT38+CA38+CH38+CO38+CV38+DC38+DJ38+DQ38&lt;=Consolidação!AF41+Consolidação!AI41+Consolidação!AL41+Consolidação!AO41+Consolidação!AR41+Consolidação!AU41+Consolidação!AX41,Consolidação!$Z$4,IF(AD38+AK38+AR38+AY38+BF38+BM38+BT38+CA38+CH38+CO38+CV38+DC38+DJ38+DQ38&lt;=Consolidação!AF41+Consolidação!AI41+Consolidação!AL41+Consolidação!AO41+Consolidação!AR41+Consolidação!AU41+Consolidação!AX41+Consolidação!#REF!,Consolidação!$AC$4,IF(AD38+AK38+AR38+AY38+BF38+BM38+BT38+CA38+CH38+CO38+CV38+DC38+DJ38+DQ38&lt;=Consolidação!AF41+Consolidação!AI41+Consolidação!AL41+Consolidação!AO41+Consolidação!AR41+Consolidação!AU41+Consolidação!AX41+Consolidação!#REF!+Consolidação!BC41,Consolidação!$AF$4,IF(AD38+AK38+AR38+AY38+BF38+BM38+BT38+CA38+CH38+CO38+CV38+DC38+DJ38+DQ38&lt;=Consolidação!AF41+Consolidação!AI41+Consolidação!AL41+Consolidação!AO41+Consolidação!AR41+Consolidação!AU41+Consolidação!AX41+Consolidação!#REF!+Consolidação!BC41+Consolidação!BF41,Consolidação!$AI$4,IF(AD38+AK38+AR38+AY38+BF38+BM38+BT38+CA38+CH38+CO38+CV38+DC38+DJ38+DQ38&lt;=Consolidação!AF41+Consolidação!AI41+Consolidação!AL41+Consolidação!AO41+Consolidação!AR41+Consolidação!AU41+Consolidação!AX41+Consolidação!#REF!+Consolidação!BC41+Consolidação!BF41+Consolidação!BI41,Consolidação!$AL$4,IF(AD38+AK38+AR38+AY38+BF38+BM38+BT38+CA38+CH38+CO38+CV38+DC38+DJ38+DQ38&lt;=Consolidação!AF41+Consolidação!AI41+Consolidação!AL41+Consolidação!AO41+Consolidação!AR41+Consolidação!AU41+Consolidação!AX41+Consolidação!#REF!+Consolidação!BC41+Consolidação!BF41+Consolidação!BI41+Consolidação!BL41,Consolidação!$AO$4,IF(AD38+AK38+AR38+AY38+BF38+BM38+BT38+CA38+CH38+CO38+CV38+DC38+DJ38+DQ38&lt;=Consolidação!AF41+Consolidação!AI41+Consolidação!AL41+Consolidação!AO41+Consolidação!AR41+Consolidação!AU41+Consolidação!AX41+Consolidação!#REF!+Consolidação!BC41+Consolidação!BF41+Consolidação!BI41+Consolidação!BL41+Consolidação!BO41,Consolidação!$AR$4,IF(AD38+AK38+AR38+AY38+BF38+BM38+BT38+CA38+CH38+CO38+CV38+DC38+DJ38+DQ38&lt;=Consolidação!AF41+Consolidação!AI41+Consolidação!AL41+Consolidação!AO41+Consolidação!AR41+Consolidação!AU41+Consolidação!AX41+Consolidação!#REF!+Consolidação!BC41+Consolidação!BF41+Consolidação!BI41+Consolidação!BL41+Consolidação!BO41+Consolidação!BR41,Consolidação!$AU$4,IF(AND((Consolidação!AF41+Consolidação!AI41+Consolidação!AL41+Consolidação!AO41+Consolidação!AR41+Consolidação!AU41+Consolidação!AX41+Consolidação!#REF!+Consolidação!BC41+Consolidação!BF41+Consolidação!BI41+Consolidação!BL41+Consolidação!BO41+Consolidação!BR41)&gt;0,AD38+AK38+AR38+AY38+BF38+BM38+BT38+CA38+CH38+CO38+CV38+DC38+DJ38&lt;Consolidação!AF41+Consolidação!AI41+Consolidação!AL41+Consolidação!AO41+Consolidação!AR41+Consolidação!AU41+Consolidação!AX41+Consolidação!#REF!+Consolidação!BC41+Consolidação!BF41+Consolidação!BI41+Consolidação!BL41+Consolidação!BO41+Consolidação!BR41,AD38+AK38+AR38+AY38+BF38+BM38+BT38+CA38+CH38+CO38+CV38+DC38+DJ38+DQ38&gt;Consolidação!AF41+Consolidação!AI41+Consolidação!AL41+Consolidação!AO41+Consolidação!AR41+Consolidação!AU41+Consolidação!AX41+Consolidação!#REF!+Consolidação!BC41+Consolidação!BF41+Consolidação!BI41+Consolidação!BL41+Consolidação!BO41+Consolidação!BR41),"CONSUMO PARCIAL","SEM PREVISÃO"))))))))))))))))</f>
        <v/>
      </c>
      <c r="DU38" s="318" t="str">
        <f t="shared" si="78"/>
        <v/>
      </c>
      <c r="DV38" s="512"/>
      <c r="DW38" s="314"/>
      <c r="DX38" s="315"/>
      <c r="DY38" s="332"/>
      <c r="DZ38" s="317" t="str">
        <f>IF(DW38=0,"",IF(AJ38+AQ38+AX38+BE38+BL38+BS38+BZ38+CG38+CN38+CU38+DB38+DI38+DP38+DW38&lt;=Consolidação!AL41,Consolidação!$H$4,IF(AJ38+AQ38+AX38+BE38+BL38+BS38+BZ38+CG38+CN38+CU38+DB38+DI38+DP38+DW38&lt;=Consolidação!AL41+Consolidação!AO41,Consolidação!$K$4,IF(AJ38+AQ38+AX38+BE38+BL38+BS38+BZ38+CG38+CN38+CU38+DB38+DI38+DP38+DW38&lt;=Consolidação!AL41+Consolidação!AO41+Consolidação!AR41,Consolidação!$N$4,IF(AJ38+AQ38+AX38+BE38+BL38+BS38+BZ38+CG38+CN38+CU38+DB38+DI38+DP38+DW38&lt;=Consolidação!AL41+Consolidação!AO41+Consolidação!AR41+Consolidação!AU41,Consolidação!$Q$4,IF(AJ38+AQ38+AX38+BE38+BL38+BS38+BZ38+CG38+CN38+CU38+DB38+DI38+DP38+DW38&lt;=Consolidação!AL41+Consolidação!AO41+Consolidação!AR41+Consolidação!AU41+Consolidação!AX41,Consolidação!$T$4,IF(AJ38+AQ38+AX38+BE38+BL38+BS38+BZ38+CG38+CN38+CU38+DB38+DI38+DP38+DW38&lt;=Consolidação!AL41+Consolidação!AO41+Consolidação!AR41+Consolidação!AU41+Consolidação!AX41+Consolidação!#REF!,Consolidação!$W$4,IF(AJ38+AQ38+AX38+BE38+BL38+BS38+BZ38+CG38+CN38+CU38+DB38+DI38+DP38+DW38&lt;=Consolidação!AL41+Consolidação!AO41+Consolidação!AR41+Consolidação!AU41+Consolidação!AX41+Consolidação!#REF!+Consolidação!BC41,Consolidação!$Z$4,IF(AJ38+AQ38+AX38+BE38+BL38+BS38+BZ38+CG38+CN38+CU38+DB38+DI38+DP38+DW38&lt;=Consolidação!AL41+Consolidação!AO41+Consolidação!AR41+Consolidação!AU41+Consolidação!AX41+Consolidação!#REF!+Consolidação!BC41+Consolidação!BF41,Consolidação!$AC$4,IF(AJ38+AQ38+AX38+BE38+BL38+BS38+BZ38+CG38+CN38+CU38+DB38+DI38+DP38+DW38&lt;=Consolidação!AL41+Consolidação!AO41+Consolidação!AR41+Consolidação!AU41+Consolidação!AX41+Consolidação!#REF!+Consolidação!BC41+Consolidação!BF41+Consolidação!BI41,Consolidação!$AF$4,IF(AJ38+AQ38+AX38+BE38+BL38+BS38+BZ38+CG38+CN38+CU38+DB38+DI38+DP38+DW38&lt;=Consolidação!AL41+Consolidação!AO41+Consolidação!AR41+Consolidação!AU41+Consolidação!AX41+Consolidação!#REF!+Consolidação!BC41+Consolidação!BF41+Consolidação!BI41+Consolidação!BL41,Consolidação!$AI$4,IF(AJ38+AQ38+AX38+BE38+BL38+BS38+BZ38+CG38+CN38+CU38+DB38+DI38+DP38+DW38&lt;=Consolidação!AL41+Consolidação!AO41+Consolidação!AR41+Consolidação!AU41+Consolidação!AX41+Consolidação!#REF!+Consolidação!BC41+Consolidação!BF41+Consolidação!BI41+Consolidação!BL41+Consolidação!BO41,Consolidação!$AL$4,IF(AJ38+AQ38+AX38+BE38+BL38+BS38+BZ38+CG38+CN38+CU38+DB38+DI38+DP38+DW38&lt;=Consolidação!AL41+Consolidação!AO41+Consolidação!AR41+Consolidação!AU41+Consolidação!AX41+Consolidação!#REF!+Consolidação!BC41+Consolidação!BF41+Consolidação!BI41+Consolidação!BL41+Consolidação!BO41+Consolidação!BR41,Consolidação!$AO$4,IF(AJ38+AQ38+AX38+BE38+BL38+BS38+BZ38+CG38+CN38+CU38+DB38+DI38+DP38+DW38&lt;=Consolidação!AL41+Consolidação!AO41+Consolidação!AR41+Consolidação!AU41+Consolidação!AX41+Consolidação!#REF!+Consolidação!BC41+Consolidação!BF41+Consolidação!BI41+Consolidação!BL41+Consolidação!BO41+Consolidação!BR41+Consolidação!BU41,Consolidação!$AR$4,IF(AJ38+AQ38+AX38+BE38+BL38+BS38+BZ38+CG38+CN38+CU38+DB38+DI38+DP38+DW38&lt;=Consolidação!AL41+Consolidação!AO41+Consolidação!AR41+Consolidação!AU41+Consolidação!AX41+Consolidação!#REF!+Consolidação!BC41+Consolidação!BF41+Consolidação!BI41+Consolidação!BL41+Consolidação!BO41+Consolidação!BR41+Consolidação!BU41+Consolidação!BX41,Consolidação!$AU$4,IF(AND((Consolidação!AL41+Consolidação!AO41+Consolidação!AR41+Consolidação!AU41+Consolidação!AX41+Consolidação!#REF!+Consolidação!BC41+Consolidação!BF41+Consolidação!BI41+Consolidação!BL41+Consolidação!BO41+Consolidação!BR41+Consolidação!BU41+Consolidação!BX41)&gt;0,AJ38+AQ38+AX38+BE38+BL38+BS38+BZ38+CG38+CN38+CU38+DB38+DI38+DP38&lt;Consolidação!AL41+Consolidação!AO41+Consolidação!AR41+Consolidação!AU41+Consolidação!AX41+Consolidação!#REF!+Consolidação!BC41+Consolidação!BF41+Consolidação!BI41+Consolidação!BL41+Consolidação!BO41+Consolidação!BR41+Consolidação!BU41+Consolidação!BX41,AJ38+AQ38+AX38+BE38+BL38+BS38+BZ38+CG38+CN38+CU38+DB38+DI38+DP38+DW38&gt;Consolidação!AL41+Consolidação!AO41+Consolidação!AR41+Consolidação!AU41+Consolidação!AX41+Consolidação!#REF!+Consolidação!BC41+Consolidação!BF41+Consolidação!BI41+Consolidação!BL41+Consolidação!BO41+Consolidação!BR41+Consolidação!BU41+Consolidação!BX41),"CONSUMO PARCIAL","SEM PREVISÃO"))))))))))))))))</f>
        <v/>
      </c>
      <c r="EA38" s="318" t="str">
        <f t="shared" si="79"/>
        <v/>
      </c>
      <c r="EB38" s="512"/>
      <c r="EC38" s="314"/>
      <c r="ED38" s="315"/>
      <c r="EE38" s="332"/>
      <c r="EF38" s="317" t="str">
        <f>IF(EC38=0,"",IF(AP38+AW38+BD38+BK38+BR38+BY38+CF38+CM38+CT38+DA38+DH38+DO38+DV38+EC38&lt;=Consolidação!AR41,Consolidação!$H$4,IF(AP38+AW38+BD38+BK38+BR38+BY38+CF38+CM38+CT38+DA38+DH38+DO38+DV38+EC38&lt;=Consolidação!AR41+Consolidação!AU41,Consolidação!$K$4,IF(AP38+AW38+BD38+BK38+BR38+BY38+CF38+CM38+CT38+DA38+DH38+DO38+DV38+EC38&lt;=Consolidação!AR41+Consolidação!AU41+Consolidação!AX41,Consolidação!$N$4,IF(AP38+AW38+BD38+BK38+BR38+BY38+CF38+CM38+CT38+DA38+DH38+DO38+DV38+EC38&lt;=Consolidação!AR41+Consolidação!AU41+Consolidação!AX41+Consolidação!#REF!,Consolidação!$Q$4,IF(AP38+AW38+BD38+BK38+BR38+BY38+CF38+CM38+CT38+DA38+DH38+DO38+DV38+EC38&lt;=Consolidação!AR41+Consolidação!AU41+Consolidação!AX41+Consolidação!#REF!+Consolidação!BC41,Consolidação!$T$4,IF(AP38+AW38+BD38+BK38+BR38+BY38+CF38+CM38+CT38+DA38+DH38+DO38+DV38+EC38&lt;=Consolidação!AR41+Consolidação!AU41+Consolidação!AX41+Consolidação!#REF!+Consolidação!BC41+Consolidação!BF41,Consolidação!$W$4,IF(AP38+AW38+BD38+BK38+BR38+BY38+CF38+CM38+CT38+DA38+DH38+DO38+DV38+EC38&lt;=Consolidação!AR41+Consolidação!AU41+Consolidação!AX41+Consolidação!#REF!+Consolidação!BC41+Consolidação!BF41+Consolidação!BI41,Consolidação!$Z$4,IF(AP38+AW38+BD38+BK38+BR38+BY38+CF38+CM38+CT38+DA38+DH38+DO38+DV38+EC38&lt;=Consolidação!AR41+Consolidação!AU41+Consolidação!AX41+Consolidação!#REF!+Consolidação!BC41+Consolidação!BF41+Consolidação!BI41+Consolidação!BL41,Consolidação!$AC$4,IF(AP38+AW38+BD38+BK38+BR38+BY38+CF38+CM38+CT38+DA38+DH38+DO38+DV38+EC38&lt;=Consolidação!AR41+Consolidação!AU41+Consolidação!AX41+Consolidação!#REF!+Consolidação!BC41+Consolidação!BF41+Consolidação!BI41+Consolidação!BL41+Consolidação!BO41,Consolidação!$AF$4,IF(AP38+AW38+BD38+BK38+BR38+BY38+CF38+CM38+CT38+DA38+DH38+DO38+DV38+EC38&lt;=Consolidação!AR41+Consolidação!AU41+Consolidação!AX41+Consolidação!#REF!+Consolidação!BC41+Consolidação!BF41+Consolidação!BI41+Consolidação!BL41+Consolidação!BO41+Consolidação!BR41,Consolidação!$AI$4,IF(AP38+AW38+BD38+BK38+BR38+BY38+CF38+CM38+CT38+DA38+DH38+DO38+DV38+EC38&lt;=Consolidação!AR41+Consolidação!AU41+Consolidação!AX41+Consolidação!#REF!+Consolidação!BC41+Consolidação!BF41+Consolidação!BI41+Consolidação!BL41+Consolidação!BO41+Consolidação!BR41+Consolidação!BU41,Consolidação!$AL$4,IF(AP38+AW38+BD38+BK38+BR38+BY38+CF38+CM38+CT38+DA38+DH38+DO38+DV38+EC38&lt;=Consolidação!AR41+Consolidação!AU41+Consolidação!AX41+Consolidação!#REF!+Consolidação!BC41+Consolidação!BF41+Consolidação!BI41+Consolidação!BL41+Consolidação!BO41+Consolidação!BR41+Consolidação!BU41+Consolidação!BX41,Consolidação!$AO$4,IF(AP38+AW38+BD38+BK38+BR38+BY38+CF38+CM38+CT38+DA38+DH38+DO38+DV38+EC38&lt;=Consolidação!AR41+Consolidação!AU41+Consolidação!AX41+Consolidação!#REF!+Consolidação!BC41+Consolidação!BF41+Consolidação!BI41+Consolidação!BL41+Consolidação!BO41+Consolidação!BR41+Consolidação!BU41+Consolidação!BX41+Consolidação!CA41,Consolidação!$AR$4,IF(AP38+AW38+BD38+BK38+BR38+BY38+CF38+CM38+CT38+DA38+DH38+DO38+DV38+EC38&lt;=Consolidação!AR41+Consolidação!AU41+Consolidação!AX41+Consolidação!#REF!+Consolidação!BC41+Consolidação!BF41+Consolidação!BI41+Consolidação!BL41+Consolidação!BO41+Consolidação!BR41+Consolidação!BU41+Consolidação!BX41+Consolidação!CA41+Consolidação!CD41,Consolidação!$AU$4,IF(AND((Consolidação!AR41+Consolidação!AU41+Consolidação!AX41+Consolidação!#REF!+Consolidação!BC41+Consolidação!BF41+Consolidação!BI41+Consolidação!BL41+Consolidação!BO41+Consolidação!BR41+Consolidação!BU41+Consolidação!BX41+Consolidação!CA41+Consolidação!CD41)&gt;0,AP38+AW38+BD38+BK38+BR38+BY38+CF38+CM38+CT38+DA38+DH38+DO38+DV38&lt;Consolidação!AR41+Consolidação!AU41+Consolidação!AX41+Consolidação!#REF!+Consolidação!BC41+Consolidação!BF41+Consolidação!BI41+Consolidação!BL41+Consolidação!BO41+Consolidação!BR41+Consolidação!BU41+Consolidação!BX41+Consolidação!CA41+Consolidação!CD41,AP38+AW38+BD38+BK38+BR38+BY38+CF38+CM38+CT38+DA38+DH38+DO38+DV38+EC38&gt;Consolidação!AR41+Consolidação!AU41+Consolidação!AX41+Consolidação!#REF!+Consolidação!BC41+Consolidação!BF41+Consolidação!BI41+Consolidação!BL41+Consolidação!BO41+Consolidação!BR41+Consolidação!BU41+Consolidação!BX41+Consolidação!CA41+Consolidação!CD41),"CONSUMO PARCIAL","SEM PREVISÃO"))))))))))))))))</f>
        <v/>
      </c>
      <c r="EG38" s="318" t="str">
        <f t="shared" si="80"/>
        <v/>
      </c>
      <c r="EH38" s="512"/>
      <c r="EI38" s="314"/>
      <c r="EJ38" s="315"/>
      <c r="EK38" s="332"/>
      <c r="EL38" s="317" t="str">
        <f>IF(EI38=0,"",IF(AV38+BC38+BJ38+BQ38+BX38+CE38+CL38+CS38+CZ38+DG38+DN38+DU38+EB38+EI38&lt;=Consolidação!AX41,Consolidação!$H$4,IF(AV38+BC38+BJ38+BQ38+BX38+CE38+CL38+CS38+CZ38+DG38+DN38+DU38+EB38+EI38&lt;=Consolidação!AX41+Consolidação!#REF!,Consolidação!$K$4,IF(AV38+BC38+BJ38+BQ38+BX38+CE38+CL38+CS38+CZ38+DG38+DN38+DU38+EB38+EI38&lt;=Consolidação!AX41+Consolidação!#REF!+Consolidação!BC41,Consolidação!$N$4,IF(AV38+BC38+BJ38+BQ38+BX38+CE38+CL38+CS38+CZ38+DG38+DN38+DU38+EB38+EI38&lt;=Consolidação!AX41+Consolidação!#REF!+Consolidação!BC41+Consolidação!BF41,Consolidação!$Q$4,IF(AV38+BC38+BJ38+BQ38+BX38+CE38+CL38+CS38+CZ38+DG38+DN38+DU38+EB38+EI38&lt;=Consolidação!AX41+Consolidação!#REF!+Consolidação!BC41+Consolidação!BF41+Consolidação!BI41,Consolidação!$T$4,IF(AV38+BC38+BJ38+BQ38+BX38+CE38+CL38+CS38+CZ38+DG38+DN38+DU38+EB38+EI38&lt;=Consolidação!AX41+Consolidação!#REF!+Consolidação!BC41+Consolidação!BF41+Consolidação!BI41+Consolidação!BL41,Consolidação!$W$4,IF(AV38+BC38+BJ38+BQ38+BX38+CE38+CL38+CS38+CZ38+DG38+DN38+DU38+EB38+EI38&lt;=Consolidação!AX41+Consolidação!#REF!+Consolidação!BC41+Consolidação!BF41+Consolidação!BI41+Consolidação!BL41+Consolidação!BO41,Consolidação!$Z$4,IF(AV38+BC38+BJ38+BQ38+BX38+CE38+CL38+CS38+CZ38+DG38+DN38+DU38+EB38+EI38&lt;=Consolidação!AX41+Consolidação!#REF!+Consolidação!BC41+Consolidação!BF41+Consolidação!BI41+Consolidação!BL41+Consolidação!BO41+Consolidação!BR41,Consolidação!$AC$4,IF(AV38+BC38+BJ38+BQ38+BX38+CE38+CL38+CS38+CZ38+DG38+DN38+DU38+EB38+EI38&lt;=Consolidação!AX41+Consolidação!#REF!+Consolidação!BC41+Consolidação!BF41+Consolidação!BI41+Consolidação!BL41+Consolidação!BO41+Consolidação!BR41+Consolidação!BU41,Consolidação!$AF$4,IF(AV38+BC38+BJ38+BQ38+BX38+CE38+CL38+CS38+CZ38+DG38+DN38+DU38+EB38+EI38&lt;=Consolidação!AX41+Consolidação!#REF!+Consolidação!BC41+Consolidação!BF41+Consolidação!BI41+Consolidação!BL41+Consolidação!BO41+Consolidação!BR41+Consolidação!BU41+Consolidação!BX41,Consolidação!$AI$4,IF(AV38+BC38+BJ38+BQ38+BX38+CE38+CL38+CS38+CZ38+DG38+DN38+DU38+EB38+EI38&lt;=Consolidação!AX41+Consolidação!#REF!+Consolidação!BC41+Consolidação!BF41+Consolidação!BI41+Consolidação!BL41+Consolidação!BO41+Consolidação!BR41+Consolidação!BU41+Consolidação!BX41+Consolidação!CA41,Consolidação!$AL$4,IF(AV38+BC38+BJ38+BQ38+BX38+CE38+CL38+CS38+CZ38+DG38+DN38+DU38+EB38+EI38&lt;=Consolidação!AX41+Consolidação!#REF!+Consolidação!BC41+Consolidação!BF41+Consolidação!BI41+Consolidação!BL41+Consolidação!BO41+Consolidação!BR41+Consolidação!BU41+Consolidação!BX41+Consolidação!CA41+Consolidação!CD41,Consolidação!$AO$4,IF(AV38+BC38+BJ38+BQ38+BX38+CE38+CL38+CS38+CZ38+DG38+DN38+DU38+EB38+EI38&lt;=Consolidação!AX41+Consolidação!#REF!+Consolidação!BC41+Consolidação!BF41+Consolidação!BI41+Consolidação!BL41+Consolidação!BO41+Consolidação!BR41+Consolidação!BU41+Consolidação!BX41+Consolidação!CA41+Consolidação!CD41+Consolidação!CG41,Consolidação!$AR$4,IF(AV38+BC38+BJ38+BQ38+BX38+CE38+CL38+CS38+CZ38+DG38+DN38+DU38+EB38+EI38&lt;=Consolidação!AX41+Consolidação!#REF!+Consolidação!BC41+Consolidação!BF41+Consolidação!BI41+Consolidação!BL41+Consolidação!BO41+Consolidação!BR41+Consolidação!BU41+Consolidação!BX41+Consolidação!CA41+Consolidação!CD41+Consolidação!CG41+Consolidação!CJ41,Consolidação!$AU$4,IF(AND((Consolidação!AX41+Consolidação!#REF!+Consolidação!BC41+Consolidação!BF41+Consolidação!BI41+Consolidação!BL41+Consolidação!BO41+Consolidação!BR41+Consolidação!BU41+Consolidação!BX41+Consolidação!CA41+Consolidação!CD41+Consolidação!CG41+Consolidação!CJ41)&gt;0,AV38+BC38+BJ38+BQ38+BX38+CE38+CL38+CS38+CZ38+DG38+DN38+DU38+EB38&lt;Consolidação!AX41+Consolidação!#REF!+Consolidação!BC41+Consolidação!BF41+Consolidação!BI41+Consolidação!BL41+Consolidação!BO41+Consolidação!BR41+Consolidação!BU41+Consolidação!BX41+Consolidação!CA41+Consolidação!CD41+Consolidação!CG41+Consolidação!CJ41,AV38+BC38+BJ38+BQ38+BX38+CE38+CL38+CS38+CZ38+DG38+DN38+DU38+EB38+EI38&gt;Consolidação!AX41+Consolidação!#REF!+Consolidação!BC41+Consolidação!BF41+Consolidação!BI41+Consolidação!BL41+Consolidação!BO41+Consolidação!BR41+Consolidação!BU41+Consolidação!BX41+Consolidação!CA41+Consolidação!CD41+Consolidação!CG41+Consolidação!CJ41),"CONSUMO PARCIAL","SEM PREVISÃO"))))))))))))))))</f>
        <v/>
      </c>
      <c r="EM38" s="318" t="str">
        <f t="shared" si="81"/>
        <v/>
      </c>
      <c r="EN38" s="512"/>
      <c r="EO38" s="314"/>
      <c r="EP38" s="315"/>
      <c r="EQ38" s="332"/>
      <c r="ER38" s="317" t="str">
        <f>IF(EO38=0,"",IF(BB38+BI38+BP38+BW38+CD38+CK38+CR38+CY38+DF38+DM38+DT38+EA38+EH38+EO38&lt;=Consolidação!BC41,Consolidação!$H$4,IF(BB38+BI38+BP38+BW38+CD38+CK38+CR38+CY38+DF38+DM38+DT38+EA38+EH38+EO38&lt;=Consolidação!BC41+Consolidação!BF41,Consolidação!$K$4,IF(BB38+BI38+BP38+BW38+CD38+CK38+CR38+CY38+DF38+DM38+DT38+EA38+EH38+EO38&lt;=Consolidação!BC41+Consolidação!BF41+Consolidação!BI41,Consolidação!$N$4,IF(BB38+BI38+BP38+BW38+CD38+CK38+CR38+CY38+DF38+DM38+DT38+EA38+EH38+EO38&lt;=Consolidação!BC41+Consolidação!BF41+Consolidação!BI41+Consolidação!BL41,Consolidação!$Q$4,IF(BB38+BI38+BP38+BW38+CD38+CK38+CR38+CY38+DF38+DM38+DT38+EA38+EH38+EO38&lt;=Consolidação!BC41+Consolidação!BF41+Consolidação!BI41+Consolidação!BL41+Consolidação!BO41,Consolidação!$T$4,IF(BB38+BI38+BP38+BW38+CD38+CK38+CR38+CY38+DF38+DM38+DT38+EA38+EH38+EO38&lt;=Consolidação!BC41+Consolidação!BF41+Consolidação!BI41+Consolidação!BL41+Consolidação!BO41+Consolidação!BR41,Consolidação!$W$4,IF(BB38+BI38+BP38+BW38+CD38+CK38+CR38+CY38+DF38+DM38+DT38+EA38+EH38+EO38&lt;=Consolidação!BC41+Consolidação!BF41+Consolidação!BI41+Consolidação!BL41+Consolidação!BO41+Consolidação!BR41+Consolidação!BU41,Consolidação!$Z$4,IF(BB38+BI38+BP38+BW38+CD38+CK38+CR38+CY38+DF38+DM38+DT38+EA38+EH38+EO38&lt;=Consolidação!BC41+Consolidação!BF41+Consolidação!BI41+Consolidação!BL41+Consolidação!BO41+Consolidação!BR41+Consolidação!BU41+Consolidação!BX41,Consolidação!$AC$4,IF(BB38+BI38+BP38+BW38+CD38+CK38+CR38+CY38+DF38+DM38+DT38+EA38+EH38+EO38&lt;=Consolidação!BC41+Consolidação!BF41+Consolidação!BI41+Consolidação!BL41+Consolidação!BO41+Consolidação!BR41+Consolidação!BU41+Consolidação!BX41+Consolidação!CA41,Consolidação!$AF$4,IF(BB38+BI38+BP38+BW38+CD38+CK38+CR38+CY38+DF38+DM38+DT38+EA38+EH38+EO38&lt;=Consolidação!BC41+Consolidação!BF41+Consolidação!BI41+Consolidação!BL41+Consolidação!BO41+Consolidação!BR41+Consolidação!BU41+Consolidação!BX41+Consolidação!CA41+Consolidação!CD41,Consolidação!$AI$4,IF(BB38+BI38+BP38+BW38+CD38+CK38+CR38+CY38+DF38+DM38+DT38+EA38+EH38+EO38&lt;=Consolidação!BC41+Consolidação!BF41+Consolidação!BI41+Consolidação!BL41+Consolidação!BO41+Consolidação!BR41+Consolidação!BU41+Consolidação!BX41+Consolidação!CA41+Consolidação!CD41+Consolidação!CG41,Consolidação!$AL$4,IF(BB38+BI38+BP38+BW38+CD38+CK38+CR38+CY38+DF38+DM38+DT38+EA38+EH38+EO38&lt;=Consolidação!BC41+Consolidação!BF41+Consolidação!BI41+Consolidação!BL41+Consolidação!BO41+Consolidação!BR41+Consolidação!BU41+Consolidação!BX41+Consolidação!CA41+Consolidação!CD41+Consolidação!CG41+Consolidação!CJ41,Consolidação!$AO$4,IF(BB38+BI38+BP38+BW38+CD38+CK38+CR38+CY38+DF38+DM38+DT38+EA38+EH38+EO38&lt;=Consolidação!BC41+Consolidação!BF41+Consolidação!BI41+Consolidação!BL41+Consolidação!BO41+Consolidação!BR41+Consolidação!BU41+Consolidação!BX41+Consolidação!CA41+Consolidação!CD41+Consolidação!CG41+Consolidação!CJ41+Consolidação!CM41,Consolidação!$AR$4,IF(BB38+BI38+BP38+BW38+CD38+CK38+CR38+CY38+DF38+DM38+DT38+EA38+EH38+EO38&lt;=Consolidação!BC41+Consolidação!BF41+Consolidação!BI41+Consolidação!BL41+Consolidação!BO41+Consolidação!BR41+Consolidação!BU41+Consolidação!BX41+Consolidação!CA41+Consolidação!CD41+Consolidação!CG41+Consolidação!CJ41+Consolidação!CM41+Consolidação!CP41,Consolidação!$AU$4,IF(AND((Consolidação!BC41+Consolidação!BF41+Consolidação!BI41+Consolidação!BL41+Consolidação!BO41+Consolidação!BR41+Consolidação!BU41+Consolidação!BX41+Consolidação!CA41+Consolidação!CD41+Consolidação!CG41+Consolidação!CJ41+Consolidação!CM41+Consolidação!CP41)&gt;0,BB38+BI38+BP38+BW38+CD38+CK38+CR38+CY38+DF38+DM38+DT38+EA38+EH38&lt;Consolidação!BC41+Consolidação!BF41+Consolidação!BI41+Consolidação!BL41+Consolidação!BO41+Consolidação!BR41+Consolidação!BU41+Consolidação!BX41+Consolidação!CA41+Consolidação!CD41+Consolidação!CG41+Consolidação!CJ41+Consolidação!CM41+Consolidação!CP41,BB38+BI38+BP38+BW38+CD38+CK38+CR38+CY38+DF38+DM38+DT38+EA38+EH38+EO38&gt;Consolidação!BC41+Consolidação!BF41+Consolidação!BI41+Consolidação!BL41+Consolidação!BO41+Consolidação!BR41+Consolidação!BU41+Consolidação!BX41+Consolidação!CA41+Consolidação!CD41+Consolidação!CG41+Consolidação!CJ41+Consolidação!CM41+Consolidação!CP41),"CONSUMO PARCIAL","SEM PREVISÃO"))))))))))))))))</f>
        <v/>
      </c>
      <c r="ES38" s="318" t="str">
        <f t="shared" si="82"/>
        <v/>
      </c>
      <c r="ET38" s="512"/>
      <c r="EU38" s="314"/>
      <c r="EV38" s="315"/>
      <c r="EW38" s="332"/>
      <c r="EX38" s="317" t="str">
        <f>IF(EU38=0,"",IF(BH38+BO38+BV38+CC38+CJ38+CQ38+CX38+DE38+DL38+DS38+DZ38+EG38+EN38+EU38&lt;=Consolidação!BI41,Consolidação!$H$4,IF(BH38+BO38+BV38+CC38+CJ38+CQ38+CX38+DE38+DL38+DS38+DZ38+EG38+EN38+EU38&lt;=Consolidação!BI41+Consolidação!BL41,Consolidação!$K$4,IF(BH38+BO38+BV38+CC38+CJ38+CQ38+CX38+DE38+DL38+DS38+DZ38+EG38+EN38+EU38&lt;=Consolidação!BI41+Consolidação!BL41+Consolidação!BO41,Consolidação!$N$4,IF(BH38+BO38+BV38+CC38+CJ38+CQ38+CX38+DE38+DL38+DS38+DZ38+EG38+EN38+EU38&lt;=Consolidação!BI41+Consolidação!BL41+Consolidação!BO41+Consolidação!BR41,Consolidação!$Q$4,IF(BH38+BO38+BV38+CC38+CJ38+CQ38+CX38+DE38+DL38+DS38+DZ38+EG38+EN38+EU38&lt;=Consolidação!BI41+Consolidação!BL41+Consolidação!BO41+Consolidação!BR41+Consolidação!BU41,Consolidação!$T$4,IF(BH38+BO38+BV38+CC38+CJ38+CQ38+CX38+DE38+DL38+DS38+DZ38+EG38+EN38+EU38&lt;=Consolidação!BI41+Consolidação!BL41+Consolidação!BO41+Consolidação!BR41+Consolidação!BU41+Consolidação!BX41,Consolidação!$W$4,IF(BH38+BO38+BV38+CC38+CJ38+CQ38+CX38+DE38+DL38+DS38+DZ38+EG38+EN38+EU38&lt;=Consolidação!BI41+Consolidação!BL41+Consolidação!BO41+Consolidação!BR41+Consolidação!BU41+Consolidação!BX41+Consolidação!CA41,Consolidação!$Z$4,IF(BH38+BO38+BV38+CC38+CJ38+CQ38+CX38+DE38+DL38+DS38+DZ38+EG38+EN38+EU38&lt;=Consolidação!BI41+Consolidação!BL41+Consolidação!BO41+Consolidação!BR41+Consolidação!BU41+Consolidação!BX41+Consolidação!CA41+Consolidação!CD41,Consolidação!$AC$4,IF(BH38+BO38+BV38+CC38+CJ38+CQ38+CX38+DE38+DL38+DS38+DZ38+EG38+EN38+EU38&lt;=Consolidação!BI41+Consolidação!BL41+Consolidação!BO41+Consolidação!BR41+Consolidação!BU41+Consolidação!BX41+Consolidação!CA41+Consolidação!CD41+Consolidação!CG41,Consolidação!$AF$4,IF(BH38+BO38+BV38+CC38+CJ38+CQ38+CX38+DE38+DL38+DS38+DZ38+EG38+EN38+EU38&lt;=Consolidação!BI41+Consolidação!BL41+Consolidação!BO41+Consolidação!BR41+Consolidação!BU41+Consolidação!BX41+Consolidação!CA41+Consolidação!CD41+Consolidação!CG41+Consolidação!CJ41,Consolidação!$AI$4,IF(BH38+BO38+BV38+CC38+CJ38+CQ38+CX38+DE38+DL38+DS38+DZ38+EG38+EN38+EU38&lt;=Consolidação!BI41+Consolidação!BL41+Consolidação!BO41+Consolidação!BR41+Consolidação!BU41+Consolidação!BX41+Consolidação!CA41+Consolidação!CD41+Consolidação!CG41+Consolidação!CJ41+Consolidação!CM41,Consolidação!$AL$4,IF(BH38+BO38+BV38+CC38+CJ38+CQ38+CX38+DE38+DL38+DS38+DZ38+EG38+EN38+EU38&lt;=Consolidação!BI41+Consolidação!BL41+Consolidação!BO41+Consolidação!BR41+Consolidação!BU41+Consolidação!BX41+Consolidação!CA41+Consolidação!CD41+Consolidação!CG41+Consolidação!CJ41+Consolidação!CM41+Consolidação!CP41,Consolidação!$AO$4,IF(BH38+BO38+BV38+CC38+CJ38+CQ38+CX38+DE38+DL38+DS38+DZ38+EG38+EN38+EU38&lt;=Consolidação!BI41+Consolidação!BL41+Consolidação!BO41+Consolidação!BR41+Consolidação!BU41+Consolidação!BX41+Consolidação!CA41+Consolidação!CD41+Consolidação!CG41+Consolidação!CJ41+Consolidação!CM41+Consolidação!CP41+Consolidação!CS41,Consolidação!$AR$4,IF(BH38+BO38+BV38+CC38+CJ38+CQ38+CX38+DE38+DL38+DS38+DZ38+EG38+EN38+EU38&lt;=Consolidação!BI41+Consolidação!BL41+Consolidação!BO41+Consolidação!BR41+Consolidação!BU41+Consolidação!BX41+Consolidação!CA41+Consolidação!CD41+Consolidação!CG41+Consolidação!CJ41+Consolidação!CM41+Consolidação!CP41+Consolidação!CS41+Consolidação!CV41,Consolidação!$AU$4,IF(AND((Consolidação!BI41+Consolidação!BL41+Consolidação!BO41+Consolidação!BR41+Consolidação!BU41+Consolidação!BX41+Consolidação!CA41+Consolidação!CD41+Consolidação!CG41+Consolidação!CJ41+Consolidação!CM41+Consolidação!CP41+Consolidação!CS41+Consolidação!CV41)&gt;0,BH38+BO38+BV38+CC38+CJ38+CQ38+CX38+DE38+DL38+DS38+DZ38+EG38+EN38&lt;Consolidação!BI41+Consolidação!BL41+Consolidação!BO41+Consolidação!BR41+Consolidação!BU41+Consolidação!BX41+Consolidação!CA41+Consolidação!CD41+Consolidação!CG41+Consolidação!CJ41+Consolidação!CM41+Consolidação!CP41+Consolidação!CS41+Consolidação!CV41,BH38+BO38+BV38+CC38+CJ38+CQ38+CX38+DE38+DL38+DS38+DZ38+EG38+EN38+EU38&gt;Consolidação!BI41+Consolidação!BL41+Consolidação!BO41+Consolidação!BR41+Consolidação!BU41+Consolidação!BX41+Consolidação!CA41+Consolidação!CD41+Consolidação!CG41+Consolidação!CJ41+Consolidação!CM41+Consolidação!CP41+Consolidação!CS41+Consolidação!CV41),"CONSUMO PARCIAL","SEM PREVISÃO"))))))))))))))))</f>
        <v/>
      </c>
      <c r="EY38" s="318" t="str">
        <f t="shared" si="83"/>
        <v/>
      </c>
      <c r="EZ38" s="512"/>
      <c r="FA38" s="314"/>
      <c r="FB38" s="315"/>
      <c r="FC38" s="332"/>
      <c r="FD38" s="317" t="str">
        <f>IF(FA38=0,"",IF(BN38+BU38+CB38+CI38+CP38+CW38+DD38+DK38+DR38+DY38+EF38+EM38+ET38+FA38&lt;=Consolidação!BO41,Consolidação!$H$4,IF(BN38+BU38+CB38+CI38+CP38+CW38+DD38+DK38+DR38+DY38+EF38+EM38+ET38+FA38&lt;=Consolidação!BO41+Consolidação!BR41,Consolidação!$K$4,IF(BN38+BU38+CB38+CI38+CP38+CW38+DD38+DK38+DR38+DY38+EF38+EM38+ET38+FA38&lt;=Consolidação!BO41+Consolidação!BR41+Consolidação!BU41,Consolidação!$N$4,IF(BN38+BU38+CB38+CI38+CP38+CW38+DD38+DK38+DR38+DY38+EF38+EM38+ET38+FA38&lt;=Consolidação!BO41+Consolidação!BR41+Consolidação!BU41+Consolidação!BX41,Consolidação!$Q$4,IF(BN38+BU38+CB38+CI38+CP38+CW38+DD38+DK38+DR38+DY38+EF38+EM38+ET38+FA38&lt;=Consolidação!BO41+Consolidação!BR41+Consolidação!BU41+Consolidação!BX41+Consolidação!CA41,Consolidação!$T$4,IF(BN38+BU38+CB38+CI38+CP38+CW38+DD38+DK38+DR38+DY38+EF38+EM38+ET38+FA38&lt;=Consolidação!BO41+Consolidação!BR41+Consolidação!BU41+Consolidação!BX41+Consolidação!CA41+Consolidação!CD41,Consolidação!$W$4,IF(BN38+BU38+CB38+CI38+CP38+CW38+DD38+DK38+DR38+DY38+EF38+EM38+ET38+FA38&lt;=Consolidação!BO41+Consolidação!BR41+Consolidação!BU41+Consolidação!BX41+Consolidação!CA41+Consolidação!CD41+Consolidação!CG41,Consolidação!$Z$4,IF(BN38+BU38+CB38+CI38+CP38+CW38+DD38+DK38+DR38+DY38+EF38+EM38+ET38+FA38&lt;=Consolidação!BO41+Consolidação!BR41+Consolidação!BU41+Consolidação!BX41+Consolidação!CA41+Consolidação!CD41+Consolidação!CG41+Consolidação!CJ41,Consolidação!$AC$4,IF(BN38+BU38+CB38+CI38+CP38+CW38+DD38+DK38+DR38+DY38+EF38+EM38+ET38+FA38&lt;=Consolidação!BO41+Consolidação!BR41+Consolidação!BU41+Consolidação!BX41+Consolidação!CA41+Consolidação!CD41+Consolidação!CG41+Consolidação!CJ41+Consolidação!CM41,Consolidação!$AF$4,IF(BN38+BU38+CB38+CI38+CP38+CW38+DD38+DK38+DR38+DY38+EF38+EM38+ET38+FA38&lt;=Consolidação!BO41+Consolidação!BR41+Consolidação!BU41+Consolidação!BX41+Consolidação!CA41+Consolidação!CD41+Consolidação!CG41+Consolidação!CJ41+Consolidação!CM41+Consolidação!CP41,Consolidação!$AI$4,IF(BN38+BU38+CB38+CI38+CP38+CW38+DD38+DK38+DR38+DY38+EF38+EM38+ET38+FA38&lt;=Consolidação!BO41+Consolidação!BR41+Consolidação!BU41+Consolidação!BX41+Consolidação!CA41+Consolidação!CD41+Consolidação!CG41+Consolidação!CJ41+Consolidação!CM41+Consolidação!CP41+Consolidação!CS41,Consolidação!$AL$4,IF(BN38+BU38+CB38+CI38+CP38+CW38+DD38+DK38+DR38+DY38+EF38+EM38+ET38+FA38&lt;=Consolidação!BO41+Consolidação!BR41+Consolidação!BU41+Consolidação!BX41+Consolidação!CA41+Consolidação!CD41+Consolidação!CG41+Consolidação!CJ41+Consolidação!CM41+Consolidação!CP41+Consolidação!CS41+Consolidação!CV41,Consolidação!$AO$4,IF(BN38+BU38+CB38+CI38+CP38+CW38+DD38+DK38+DR38+DY38+EF38+EM38+ET38+FA38&lt;=Consolidação!BO41+Consolidação!BR41+Consolidação!BU41+Consolidação!BX41+Consolidação!CA41+Consolidação!CD41+Consolidação!CG41+Consolidação!CJ41+Consolidação!CM41+Consolidação!CP41+Consolidação!CS41+Consolidação!CV41+Consolidação!CY41,Consolidação!$AR$4,IF(BN38+BU38+CB38+CI38+CP38+CW38+DD38+DK38+DR38+DY38+EF38+EM38+ET38+FA38&lt;=Consolidação!BO41+Consolidação!BR41+Consolidação!BU41+Consolidação!BX41+Consolidação!CA41+Consolidação!CD41+Consolidação!CG41+Consolidação!CJ41+Consolidação!CM41+Consolidação!CP41+Consolidação!CS41+Consolidação!CV41+Consolidação!CY41+Consolidação!DB41,Consolidação!$AU$4,IF(AND((Consolidação!BO41+Consolidação!BR41+Consolidação!BU41+Consolidação!BX41+Consolidação!CA41+Consolidação!CD41+Consolidação!CG41+Consolidação!CJ41+Consolidação!CM41+Consolidação!CP41+Consolidação!CS41+Consolidação!CV41+Consolidação!CY41+Consolidação!DB41)&gt;0,BN38+BU38+CB38+CI38+CP38+CW38+DD38+DK38+DR38+DY38+EF38+EM38+ET38&lt;Consolidação!BO41+Consolidação!BR41+Consolidação!BU41+Consolidação!BX41+Consolidação!CA41+Consolidação!CD41+Consolidação!CG41+Consolidação!CJ41+Consolidação!CM41+Consolidação!CP41+Consolidação!CS41+Consolidação!CV41+Consolidação!CY41+Consolidação!DB41,BN38+BU38+CB38+CI38+CP38+CW38+DD38+DK38+DR38+DY38+EF38+EM38+ET38+FA38&gt;Consolidação!BO41+Consolidação!BR41+Consolidação!BU41+Consolidação!BX41+Consolidação!CA41+Consolidação!CD41+Consolidação!CG41+Consolidação!CJ41+Consolidação!CM41+Consolidação!CP41+Consolidação!CS41+Consolidação!CV41+Consolidação!CY41+Consolidação!DB41),"CONSUMO PARCIAL","SEM PREVISÃO"))))))))))))))))</f>
        <v/>
      </c>
      <c r="FE38" s="318" t="str">
        <f t="shared" si="84"/>
        <v/>
      </c>
      <c r="FF38" s="512"/>
      <c r="FG38" s="314"/>
      <c r="FH38" s="315"/>
      <c r="FI38" s="332"/>
      <c r="FJ38" s="317" t="str">
        <f>IF(FG38=0,"",IF(BT38+CA38+CH38+CO38+CV38+DC38+DJ38+DQ38+DX38+EE38+EL38+ES38+EZ38+FG38&lt;=Consolidação!BU41,Consolidação!$H$4,IF(BT38+CA38+CH38+CO38+CV38+DC38+DJ38+DQ38+DX38+EE38+EL38+ES38+EZ38+FG38&lt;=Consolidação!BU41+Consolidação!BX41,Consolidação!$K$4,IF(BT38+CA38+CH38+CO38+CV38+DC38+DJ38+DQ38+DX38+EE38+EL38+ES38+EZ38+FG38&lt;=Consolidação!BU41+Consolidação!BX41+Consolidação!CA41,Consolidação!$N$4,IF(BT38+CA38+CH38+CO38+CV38+DC38+DJ38+DQ38+DX38+EE38+EL38+ES38+EZ38+FG38&lt;=Consolidação!BU41+Consolidação!BX41+Consolidação!CA41+Consolidação!CD41,Consolidação!$Q$4,IF(BT38+CA38+CH38+CO38+CV38+DC38+DJ38+DQ38+DX38+EE38+EL38+ES38+EZ38+FG38&lt;=Consolidação!BU41+Consolidação!BX41+Consolidação!CA41+Consolidação!CD41+Consolidação!CG41,Consolidação!$T$4,IF(BT38+CA38+CH38+CO38+CV38+DC38+DJ38+DQ38+DX38+EE38+EL38+ES38+EZ38+FG38&lt;=Consolidação!BU41+Consolidação!BX41+Consolidação!CA41+Consolidação!CD41+Consolidação!CG41+Consolidação!CJ41,Consolidação!$W$4,IF(BT38+CA38+CH38+CO38+CV38+DC38+DJ38+DQ38+DX38+EE38+EL38+ES38+EZ38+FG38&lt;=Consolidação!BU41+Consolidação!BX41+Consolidação!CA41+Consolidação!CD41+Consolidação!CG41+Consolidação!CJ41+Consolidação!CM41,Consolidação!$Z$4,IF(BT38+CA38+CH38+CO38+CV38+DC38+DJ38+DQ38+DX38+EE38+EL38+ES38+EZ38+FG38&lt;=Consolidação!BU41+Consolidação!BX41+Consolidação!CA41+Consolidação!CD41+Consolidação!CG41+Consolidação!CJ41+Consolidação!CM41+Consolidação!CP41,Consolidação!$AC$4,IF(BT38+CA38+CH38+CO38+CV38+DC38+DJ38+DQ38+DX38+EE38+EL38+ES38+EZ38+FG38&lt;=Consolidação!BU41+Consolidação!BX41+Consolidação!CA41+Consolidação!CD41+Consolidação!CG41+Consolidação!CJ41+Consolidação!CM41+Consolidação!CP41+Consolidação!CS41,Consolidação!$AF$4,IF(BT38+CA38+CH38+CO38+CV38+DC38+DJ38+DQ38+DX38+EE38+EL38+ES38+EZ38+FG38&lt;=Consolidação!BU41+Consolidação!BX41+Consolidação!CA41+Consolidação!CD41+Consolidação!CG41+Consolidação!CJ41+Consolidação!CM41+Consolidação!CP41+Consolidação!CS41+Consolidação!CV41,Consolidação!$AI$4,IF(BT38+CA38+CH38+CO38+CV38+DC38+DJ38+DQ38+DX38+EE38+EL38+ES38+EZ38+FG38&lt;=Consolidação!BU41+Consolidação!BX41+Consolidação!CA41+Consolidação!CD41+Consolidação!CG41+Consolidação!CJ41+Consolidação!CM41+Consolidação!CP41+Consolidação!CS41+Consolidação!CV41+Consolidação!CY41,Consolidação!$AL$4,IF(BT38+CA38+CH38+CO38+CV38+DC38+DJ38+DQ38+DX38+EE38+EL38+ES38+EZ38+FG38&lt;=Consolidação!BU41+Consolidação!BX41+Consolidação!CA41+Consolidação!CD41+Consolidação!CG41+Consolidação!CJ41+Consolidação!CM41+Consolidação!CP41+Consolidação!CS41+Consolidação!CV41+Consolidação!CY41+Consolidação!DB41,Consolidação!$AO$4,IF(BT38+CA38+CH38+CO38+CV38+DC38+DJ38+DQ38+DX38+EE38+EL38+ES38+EZ38+FG38&lt;=Consolidação!BU41+Consolidação!BX41+Consolidação!CA41+Consolidação!CD41+Consolidação!CG41+Consolidação!CJ41+Consolidação!CM41+Consolidação!CP41+Consolidação!CS41+Consolidação!CV41+Consolidação!CY41+Consolidação!DB41+Consolidação!DE41,Consolidação!$AR$4,IF(BT38+CA38+CH38+CO38+CV38+DC38+DJ38+DQ38+DX38+EE38+EL38+ES38+EZ38+FG38&lt;=Consolidação!BU41+Consolidação!BX41+Consolidação!CA41+Consolidação!CD41+Consolidação!CG41+Consolidação!CJ41+Consolidação!CM41+Consolidação!CP41+Consolidação!CS41+Consolidação!CV41+Consolidação!CY41+Consolidação!DB41+Consolidação!DE41+Consolidação!DH41,Consolidação!$AU$4,IF(AND((Consolidação!BU41+Consolidação!BX41+Consolidação!CA41+Consolidação!CD41+Consolidação!CG41+Consolidação!CJ41+Consolidação!CM41+Consolidação!CP41+Consolidação!CS41+Consolidação!CV41+Consolidação!CY41+Consolidação!DB41+Consolidação!DE41+Consolidação!DH41)&gt;0,BT38+CA38+CH38+CO38+CV38+DC38+DJ38+DQ38+DX38+EE38+EL38+ES38+EZ38&lt;Consolidação!BU41+Consolidação!BX41+Consolidação!CA41+Consolidação!CD41+Consolidação!CG41+Consolidação!CJ41+Consolidação!CM41+Consolidação!CP41+Consolidação!CS41+Consolidação!CV41+Consolidação!CY41+Consolidação!DB41+Consolidação!DE41+Consolidação!DH41,BT38+CA38+CH38+CO38+CV38+DC38+DJ38+DQ38+DX38+EE38+EL38+ES38+EZ38+FG38&gt;Consolidação!BU41+Consolidação!BX41+Consolidação!CA41+Consolidação!CD41+Consolidação!CG41+Consolidação!CJ41+Consolidação!CM41+Consolidação!CP41+Consolidação!CS41+Consolidação!CV41+Consolidação!CY41+Consolidação!DB41+Consolidação!DE41+Consolidação!DH41),"CONSUMO PARCIAL","SEM PREVISÃO"))))))))))))))))</f>
        <v/>
      </c>
      <c r="FK38" s="540" t="str">
        <f t="shared" si="85"/>
        <v/>
      </c>
      <c r="FL38" s="569"/>
      <c r="FM38" s="550"/>
      <c r="FN38" s="550"/>
      <c r="FO38" s="550"/>
      <c r="FP38" s="550"/>
      <c r="FQ38" s="576"/>
      <c r="FR38" s="569"/>
      <c r="FS38" s="550"/>
      <c r="FT38" s="550"/>
      <c r="FU38" s="550"/>
      <c r="FV38" s="550"/>
      <c r="FW38" s="550"/>
      <c r="FX38" s="548" t="str">
        <f>IF((Consolidação!C41+Consolidação!E41)=(F38+M38+T38+AA38+AH38+AO38+AV38+BC38+BJ38+BQ38+BX38+CE38+CL38+CS38),"ATUALIZADO","DESATUALIZADO")</f>
        <v>ATUALIZADO</v>
      </c>
    </row>
    <row r="39" spans="1:180" x14ac:dyDescent="0.3">
      <c r="A39" s="323">
        <v>2333</v>
      </c>
      <c r="B39" s="634"/>
      <c r="C39" s="324" t="s">
        <v>1</v>
      </c>
      <c r="D39" s="321"/>
      <c r="E39" s="270">
        <v>19133</v>
      </c>
      <c r="F39" s="314">
        <v>0.39</v>
      </c>
      <c r="G39" s="315">
        <v>0</v>
      </c>
      <c r="H39" s="316">
        <v>45626</v>
      </c>
      <c r="I39" s="353" t="str">
        <f>IF(F39=0,"",IF(F39&lt;=Consolidação!H42,Consolidação!H$4,IF(F39&lt;=Consolidação!H42+Consolidação!K42,Consolidação!K$4,IF(F39&lt;=Consolidação!H42+Consolidação!K42+Consolidação!N42,Consolidação!N$4,IF(F39&lt;=Consolidação!H42+Consolidação!K42+Consolidação!N42+Consolidação!Q42,Consolidação!Q$4,IF(F39&lt;=Consolidação!H42+Consolidação!K42+Consolidação!N42+Consolidação!Q42+Consolidação!T42,Consolidação!T$4,IF(F39&lt;=Consolidação!H42+Consolidação!K42+Consolidação!N42+Consolidação!Q42+Consolidação!T42+Consolidação!W42,Consolidação!W$4,IF(F39&lt;=Consolidação!H42+Consolidação!K42+Consolidação!N42+Consolidação!Q42+Consolidação!T42+Consolidação!W42+Consolidação!Z42,Consolidação!Z$4,IF(F39&lt;=Consolidação!H42+Consolidação!K42+Consolidação!N42+Consolidação!Q42+Consolidação!T42+Consolidação!W42+Consolidação!Z42+Consolidação!AC42,Consolidação!AC$4,IF(F39&lt;=Consolidação!H42+Consolidação!K42+Consolidação!N42+Consolidação!Q42+Consolidação!T42+Consolidação!W42+Consolidação!Z42+Consolidação!AC42+Consolidação!AF42,Consolidação!AF$4,IF(F39&lt;=Consolidação!H42+Consolidação!K42+Consolidação!N42+Consolidação!Q42+Consolidação!T42+Consolidação!W42+Consolidação!Z42+Consolidação!AC42+Consolidação!AF42+Consolidação!AI42,Consolidação!AI$4,IF(F39&lt;=Consolidação!H42+Consolidação!K42+Consolidação!N42+Consolidação!Q42+Consolidação!T42+Consolidação!W42+Consolidação!Z42+Consolidação!AC42+Consolidação!AF42+Consolidação!AI42+Consolidação!AL42,Consolidação!AL$4,IF(F39&lt;=Consolidação!H42+Consolidação!K42+Consolidação!N42+Consolidação!Q42+Consolidação!T42+Consolidação!W42+Consolidação!Z42+Consolidação!AC42+Consolidação!AF42+Consolidação!AI42+Consolidação!AL42+Consolidação!AO42,Consolidação!AO$4,IF(F39&lt;=Consolidação!H42+Consolidação!K42+Consolidação!N42+Consolidação!Q42+Consolidação!T42+Consolidação!W42+Consolidação!Z42+Consolidação!AC42+Consolidação!AF42+Consolidação!AI42+Consolidação!AL42+Consolidação!AO42+Consolidação!AR42,Consolidação!AR$4,IF(F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>SEM PREVISÃO</v>
      </c>
      <c r="J39" s="318" t="str">
        <f t="shared" si="61"/>
        <v>û</v>
      </c>
      <c r="K39" s="312"/>
      <c r="L39" s="270"/>
      <c r="M39" s="314"/>
      <c r="N39" s="315"/>
      <c r="O39" s="316"/>
      <c r="P39" s="353" t="str">
        <f>IF(M39=0,"",IF(F39+M39&lt;=Consolidação!H42,Consolidação!$H$4,IF(F39+M39&lt;=Consolidação!H42+Consolidação!K42,Consolidação!$K$4,IF(F39+M39&lt;=Consolidação!H42+Consolidação!K42+Consolidação!N42,Consolidação!$N$4,IF(F39+M39&lt;=Consolidação!H42+Consolidação!K42+Consolidação!N42+Consolidação!Q42,Consolidação!$Q$4,IF(F39+M39&lt;=Consolidação!H42+Consolidação!K42+Consolidação!N42+Consolidação!Q42+Consolidação!T42,Consolidação!$T$4,IF(F39+M39&lt;=Consolidação!H42+Consolidação!K42+Consolidação!N42+Consolidação!Q42+Consolidação!T42+Consolidação!W42,Consolidação!$W$4,IF(F39+M39&lt;=Consolidação!H42+Consolidação!K42+Consolidação!N42+Consolidação!Q42+Consolidação!T42+Consolidação!W42+Consolidação!Z42,Consolidação!$Z$4,IF(F39+M39&lt;=Consolidação!H42+Consolidação!K42+Consolidação!N42+Consolidação!Q42+Consolidação!T42+Consolidação!W42+Consolidação!Z42+Consolidação!AC42,Consolidação!$AC$4,IF(F39+M39&lt;=Consolidação!H42+Consolidação!K42+Consolidação!N42+Consolidação!Q42+Consolidação!T42+Consolidação!W42+Consolidação!Z42+Consolidação!AC42+Consolidação!AF42,Consolidação!$AF$4,IF(F39+M39&lt;=Consolidação!H42+Consolidação!K42+Consolidação!N42+Consolidação!Q42+Consolidação!T42+Consolidação!W42+Consolidação!Z42+Consolidação!AC42+Consolidação!AF42+Consolidação!AI42,Consolidação!$AI$4,IF(F39+M39&lt;=Consolidação!H42+Consolidação!K42+Consolidação!N42+Consolidação!Q42+Consolidação!T42+Consolidação!W42+Consolidação!Z42+Consolidação!AC42+Consolidação!AF42+Consolidação!AI42+Consolidação!AL42,Consolidação!$AL$4,IF(F39+M39&lt;=Consolidação!H42+Consolidação!K42+Consolidação!N42+Consolidação!Q42+Consolidação!T42+Consolidação!W42+Consolidação!Z42+Consolidação!AC42+Consolidação!AF42+Consolidação!AI42+Consolidação!AL42+Consolidação!AO42,Consolidação!$AO$4,IF(F39+M39&lt;=Consolidação!H42+Consolidação!K42+Consolidação!N42+Consolidação!Q42+Consolidação!T42+Consolidação!W42+Consolidação!Z42+Consolidação!AC42+Consolidação!AF42+Consolidação!AI42+Consolidação!AL42+Consolidação!AO42+Consolidação!AR42,Consolidação!$AR$4,IF(F39+M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Q39" s="318" t="str">
        <f t="shared" si="62"/>
        <v/>
      </c>
      <c r="R39" s="312"/>
      <c r="S39" s="270"/>
      <c r="T39" s="314"/>
      <c r="U39" s="315"/>
      <c r="V39" s="316"/>
      <c r="W39" s="317" t="str">
        <f>IF(T39=0,"",IF(F39+M39+T39&lt;=Consolidação!H42,Consolidação!$H$4,IF(F39+M39+T39&lt;=Consolidação!H42+Consolidação!K42,Consolidação!$K$4,IF(F39+M39+T39&lt;=Consolidação!H42+Consolidação!K42+Consolidação!N42,Consolidação!$N$4,IF(F39+M39+T39&lt;=Consolidação!H42+Consolidação!K42+Consolidação!N42+Consolidação!Q42,Consolidação!$Q$4,IF(F39+M39+T39&lt;=Consolidação!H42+Consolidação!K42+Consolidação!N42+Consolidação!Q42+Consolidação!T42,Consolidação!$T$4,IF(F39+M39+T39&lt;=Consolidação!H42+Consolidação!K42+Consolidação!N42+Consolidação!Q42+Consolidação!T42+Consolidação!W42,Consolidação!$W$4,IF(F39+M39+T39&lt;=Consolidação!H42+Consolidação!K42+Consolidação!N42+Consolidação!Q42+Consolidação!T42+Consolidação!W42+Consolidação!Z42,Consolidação!$Z$4,IF(F39+M39+T39&lt;=Consolidação!H42+Consolidação!K42+Consolidação!N42+Consolidação!Q42+Consolidação!T42+Consolidação!W42+Consolidação!Z42+Consolidação!AC42,Consolidação!$AC$4,IF(F39+M39+T39&lt;=Consolidação!H42+Consolidação!K42+Consolidação!N42+Consolidação!Q42+Consolidação!T42+Consolidação!W42+Consolidação!Z42+Consolidação!AC42+Consolidação!AF42,Consolidação!$AF$4,IF(F39+M39+T39&lt;=Consolidação!H42+Consolidação!K42+Consolidação!N42+Consolidação!Q42+Consolidação!T42+Consolidação!W42+Consolidação!Z42+Consolidação!AC42+Consolidação!AF42+Consolidação!AI42,Consolidação!$AI$4,IF(F39+M39+T39&lt;=Consolidação!H42+Consolidação!K42+Consolidação!N42+Consolidação!Q42+Consolidação!T42+Consolidação!W42+Consolidação!Z42+Consolidação!AC42+Consolidação!AF42+Consolidação!AI42+Consolidação!AL42,Consolidação!$AL$4,IF(F39+M39+T39&lt;=Consolidação!H42+Consolidação!K42+Consolidação!N42+Consolidação!Q42+Consolidação!T42+Consolidação!W42+Consolidação!Z42+Consolidação!AC42+Consolidação!AF42+Consolidação!AI42+Consolidação!AL42+Consolidação!AO42,Consolidação!$AO$4,IF(F39+M39+T39&lt;=Consolidação!H42+Consolidação!K42+Consolidação!N42+Consolidação!Q42+Consolidação!T42+Consolidação!W42+Consolidação!Z42+Consolidação!AC42+Consolidação!AF42+Consolidação!AI42+Consolidação!AL42+Consolidação!AO42+Consolidação!AR42,Consolidação!$AR$4,IF(F39+M39+T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+M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+T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X39" s="318" t="str">
        <f t="shared" si="63"/>
        <v/>
      </c>
      <c r="Y39" s="312"/>
      <c r="Z39" s="270"/>
      <c r="AA39" s="314"/>
      <c r="AB39" s="315"/>
      <c r="AC39" s="316"/>
      <c r="AD39" s="317" t="str">
        <f>IF(AA39=0,"",IF(F39+M39+T39+AA39&lt;=Consolidação!H42,Consolidação!$H$4,IF(F39+M39+T39+AA39&lt;=Consolidação!H42+Consolidação!K42,Consolidação!$K$4,IF(F39+M39+T39+AA39&lt;=Consolidação!H42+Consolidação!K42+Consolidação!N42,Consolidação!$N$4,IF(F39+M39+T39+AA39&lt;=Consolidação!H42+Consolidação!K42+Consolidação!N42+Consolidação!Q42,Consolidação!$Q$4,IF(F39+M39+T39+AA39&lt;=Consolidação!H42+Consolidação!K42+Consolidação!N42+Consolidação!Q42+Consolidação!T42,Consolidação!$T$4,IF(F39+M39+T39+AA39&lt;=Consolidação!H42+Consolidação!K42+Consolidação!N42+Consolidação!Q42+Consolidação!T42+Consolidação!W42,Consolidação!$W$4,IF(F39+M39+T39+AA39&lt;=Consolidação!H42+Consolidação!K42+Consolidação!N42+Consolidação!Q42+Consolidação!T42+Consolidação!W42+Consolidação!Z42,Consolidação!$Z$4,IF(F39+M39+T39+AA39&lt;=Consolidação!H42+Consolidação!K42+Consolidação!N42+Consolidação!Q42+Consolidação!T42+Consolidação!W42+Consolidação!Z42+Consolidação!AC42,Consolidação!$AC$4,IF(F39+M39+T39+AA39&lt;=Consolidação!H42+Consolidação!K42+Consolidação!N42+Consolidação!Q42+Consolidação!T42+Consolidação!W42+Consolidação!Z42+Consolidação!AC42+Consolidação!AF42,Consolidação!$AF$4,IF(F39+M39+T39+AA39&lt;=Consolidação!H42+Consolidação!K42+Consolidação!N42+Consolidação!Q42+Consolidação!T42+Consolidação!W42+Consolidação!Z42+Consolidação!AC42+Consolidação!AF42+Consolidação!AI42,Consolidação!$AI$4,IF(F39+M39+T39+AA39&lt;=Consolidação!H42+Consolidação!K42+Consolidação!N42+Consolidação!Q42+Consolidação!T42+Consolidação!W42+Consolidação!Z42+Consolidação!AC42+Consolidação!AF42+Consolidação!AI42+Consolidação!AL42,Consolidação!$AL$4,IF(F39+M39+T39+AA39&lt;=Consolidação!H42+Consolidação!K42+Consolidação!N42+Consolidação!Q42+Consolidação!T42+Consolidação!W42+Consolidação!Z42+Consolidação!AC42+Consolidação!AF42+Consolidação!AI42+Consolidação!AL42+Consolidação!AO42,Consolidação!$AO$4,IF(F39+M39+T39+AA39&lt;=Consolidação!H42+Consolidação!K42+Consolidação!N42+Consolidação!Q42+Consolidação!T42+Consolidação!W42+Consolidação!Z42+Consolidação!AC42+Consolidação!AF42+Consolidação!AI42+Consolidação!AL42+Consolidação!AO42+Consolidação!AR42,Consolidação!#REF!,IF(F39+M39+T39+AA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+M39+T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+T39+AA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AE39" s="318" t="str">
        <f t="shared" si="64"/>
        <v/>
      </c>
      <c r="AF39" s="312"/>
      <c r="AG39" s="270"/>
      <c r="AH39" s="314"/>
      <c r="AI39" s="315"/>
      <c r="AJ39" s="316"/>
      <c r="AK39" s="317" t="str">
        <f>IF(AH39=0,"",IF(F39+M39+T39+AA39+AH39&lt;=Consolidação!H42,Consolidação!$H$4,IF(F39+M39+T39+AA39+AH39&lt;=Consolidação!H42+Consolidação!K42,Consolidação!$K$4,IF(F39+M39+T39+AA39+AH39&lt;=Consolidação!H42+Consolidação!K42+Consolidação!N42,Consolidação!$N$4,IF(F39+M39+T39+AA39+AH39&lt;=Consolidação!H42+Consolidação!K42+Consolidação!N42+Consolidação!Q42,Consolidação!$Q$4,IF(F39+M39+T39+AA39+AH39&lt;=Consolidação!H42+Consolidação!K42+Consolidação!N42+Consolidação!Q42+Consolidação!T42,Consolidação!$T$4,IF(F39+M39+T39+AA39+AH39&lt;=Consolidação!H42+Consolidação!K42+Consolidação!N42+Consolidação!Q42+Consolidação!T42+Consolidação!W42,Consolidação!$W$4,IF(F39+M39+T39+AA39+AH39&lt;=Consolidação!H42+Consolidação!K42+Consolidação!N42+Consolidação!Q42+Consolidação!T42+Consolidação!W42+Consolidação!Z42,Consolidação!$Z$4,IF(F39+M39+T39+AA39+AH39&lt;=Consolidação!H42+Consolidação!K42+Consolidação!N42+Consolidação!Q42+Consolidação!T42+Consolidação!W42+Consolidação!Z42+Consolidação!AC42,Consolidação!$AC$4,IF(F39+M39+T39+AA39+AH39&lt;=Consolidação!H42+Consolidação!K42+Consolidação!N42+Consolidação!Q42+Consolidação!T42+Consolidação!W42+Consolidação!Z42+Consolidação!AC42+Consolidação!AF42,Consolidação!$AF$4,IF(F39+M39+T39+AA39+AH39&lt;=Consolidação!H42+Consolidação!K42+Consolidação!N42+Consolidação!Q42+Consolidação!T42+Consolidação!W42+Consolidação!Z42+Consolidação!AC42+Consolidação!AF42+Consolidação!AI42,Consolidação!$AI$4,IF(F39+M39+T39+AA39+AH39&lt;=Consolidação!H42+Consolidação!K42+Consolidação!N42+Consolidação!Q42+Consolidação!T42+Consolidação!W42+Consolidação!Z42+Consolidação!AC42+Consolidação!AF42+Consolidação!AI42+Consolidação!AL42,Consolidação!$AL$4,IF(F39+M39+T39+AA39+AH39&lt;=Consolidação!H42+Consolidação!K42+Consolidação!N42+Consolidação!Q42+Consolidação!T42+Consolidação!W42+Consolidação!Z42+Consolidação!AC42+Consolidação!AF42+Consolidação!AI42+Consolidação!AL42+Consolidação!AO42,Consolidação!$AO$4,IF(F39+M39+T39+AA39+AH39&lt;=Consolidação!H42+Consolidação!K42+Consolidação!N42+Consolidação!Q42+Consolidação!T42+Consolidação!W42+Consolidação!Z42+Consolidação!AC42+Consolidação!AF42+Consolidação!AI42+Consolidação!AL42+Consolidação!AO42+Consolidação!AR42,Consolidação!$AR$4,IF(F39+M39+T39+AA39+AH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+M39+T39+AA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+T39+AA39+AH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AL39" s="318" t="str">
        <f t="shared" si="65"/>
        <v/>
      </c>
      <c r="AM39" s="312"/>
      <c r="AN39" s="270"/>
      <c r="AO39" s="314"/>
      <c r="AP39" s="315"/>
      <c r="AQ39" s="332"/>
      <c r="AR39" s="317" t="str">
        <f>IF(AO39=0,"",IF(F39+M39+T39+AA39+AH39+AO39&lt;=Consolidação!H42,Consolidação!$H$4,IF(F39+M39+T39+AA39+AH39+AO39&lt;=Consolidação!H42+Consolidação!K42,Consolidação!$K$4,IF(F39+M39+T39+AA39+AH39+AO39&lt;=Consolidação!H42+Consolidação!K42+Consolidação!N42,Consolidação!$N$4,IF(F39+M39+T39+AA39+AH39+AO39&lt;=Consolidação!H42+Consolidação!K42+Consolidação!N42+Consolidação!Q42,Consolidação!$Q$4,IF(F39+M39+T39+AA39+AH39+AO39&lt;=Consolidação!H42+Consolidação!K42+Consolidação!N42+Consolidação!Q42+Consolidação!T42,Consolidação!$T$4,IF(F39+M39+T39+AA39+AH39+AO39&lt;=Consolidação!H42+Consolidação!K42+Consolidação!N42+Consolidação!Q42+Consolidação!T42+Consolidação!W42,Consolidação!$W$4,IF(F39+M39+T39+AA39+AH39+AO39&lt;=Consolidação!H42+Consolidação!K42+Consolidação!N42+Consolidação!Q42+Consolidação!T42+Consolidação!W42+Consolidação!Z42,Consolidação!$Z$4,IF(F39+M39+T39+AA39+AH39+AO39&lt;=Consolidação!H42+Consolidação!K42+Consolidação!N42+Consolidação!Q42+Consolidação!T42+Consolidação!W42+Consolidação!Z42+Consolidação!AC42,Consolidação!$AC$4,IF(F39+M39+T39+AA39+AH39+AO39&lt;=Consolidação!H42+Consolidação!K42+Consolidação!N42+Consolidação!Q42+Consolidação!T42+Consolidação!W42+Consolidação!Z42+Consolidação!AC42+Consolidação!AF42,Consolidação!$AF$4,IF(F39+M39+T39+AA39+AH39+AO39&lt;=Consolidação!H42+Consolidação!K42+Consolidação!N42+Consolidação!Q42+Consolidação!T42+Consolidação!W42+Consolidação!Z42+Consolidação!AC42+Consolidação!AF42+Consolidação!AI42,Consolidação!$AI$4,IF(F39+M39+T39+AA39+AH39+AO39&lt;=Consolidação!H42+Consolidação!K42+Consolidação!N42+Consolidação!Q42+Consolidação!T42+Consolidação!W42+Consolidação!Z42+Consolidação!AC42+Consolidação!AF42+Consolidação!AI42+Consolidação!AL42,Consolidação!$AL$4,IF(F39+M39+T39+AA39+AH39+AO39&lt;=Consolidação!H42+Consolidação!K42+Consolidação!N42+Consolidação!Q42+Consolidação!T42+Consolidação!W42+Consolidação!Z42+Consolidação!AC42+Consolidação!AF42+Consolidação!AI42+Consolidação!AL42+Consolidação!AO42,Consolidação!$AO$4,IF(F39+M39+T39+AA39+AH39+AO39&lt;=Consolidação!H42+Consolidação!K42+Consolidação!N42+Consolidação!Q42+Consolidação!T42+Consolidação!W42+Consolidação!Z42+Consolidação!AC42+Consolidação!AF42+Consolidação!AI42+Consolidação!AL42+Consolidação!AO42+Consolidação!AR42,Consolidação!$AR$4,IF(F39+M39+T39+AA39+AH39+AO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+M39+T39+AA39+AH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+T39+AA39+AH39+AO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AS39" s="318" t="str">
        <f t="shared" si="66"/>
        <v/>
      </c>
      <c r="AT39" s="312"/>
      <c r="AU39" s="270"/>
      <c r="AV39" s="314"/>
      <c r="AW39" s="315"/>
      <c r="AX39" s="332"/>
      <c r="AY39" s="317" t="str">
        <f>IF(AV39=0,"",IF(F39+M39+T39+AA39+AH39+AO39+AV39&lt;=Consolidação!H42,Consolidação!$H$4,IF(F39+M39+T39+AA39+AH39+AO39+AV39&lt;=Consolidação!H42+Consolidação!K42,Consolidação!$K$4,IF(F39+M39+T39+AA39+AH39+AO39+AV39&lt;=Consolidação!H42+Consolidação!K42+Consolidação!N42,Consolidação!$N$4,IF(F39+M39+T39+AA39+AH39+AO39+AV39&lt;=Consolidação!H42+Consolidação!K42+Consolidação!N42+Consolidação!Q42,Consolidação!$Q$4,IF(F39+M39+T39+AA39+AH39+AO39+AV39&lt;=Consolidação!H42+Consolidação!K42+Consolidação!N42+Consolidação!Q42+Consolidação!T42,Consolidação!$T$4,IF(F39+M39+T39+AA39+AH39+AO39+AV39&lt;=Consolidação!H42+Consolidação!K42+Consolidação!N42+Consolidação!Q42+Consolidação!T42+Consolidação!W42,Consolidação!$W$4,IF(F39+M39+T39+AA39+AH39+AO39+AV39&lt;=Consolidação!H42+Consolidação!K42+Consolidação!N42+Consolidação!Q42+Consolidação!T42+Consolidação!W42+Consolidação!Z42,Consolidação!$Z$4,IF(F39+M39+T39+AA39+AH39+AO39+AV39&lt;=Consolidação!H42+Consolidação!K42+Consolidação!N42+Consolidação!Q42+Consolidação!T42+Consolidação!W42+Consolidação!Z42+Consolidação!AC42,Consolidação!$AC$4,IF(F39+M39+T39+AA39+AH39+AO39+AV39&lt;=Consolidação!H42+Consolidação!K42+Consolidação!N42+Consolidação!Q42+Consolidação!T42+Consolidação!W42+Consolidação!Z42+Consolidação!AC42+Consolidação!AF42,Consolidação!$AF$4,IF(F39+M39+T39+AA39+AH39+AO39+AV39&lt;=Consolidação!H42+Consolidação!K42+Consolidação!N42+Consolidação!Q42+Consolidação!T42+Consolidação!W42+Consolidação!Z42+Consolidação!AC42+Consolidação!AF42+Consolidação!AI42,Consolidação!$AI$4,IF(F39+M39+T39+AA39+AH39+AO39+AV39&lt;=Consolidação!H42+Consolidação!K42+Consolidação!N42+Consolidação!Q42+Consolidação!T42+Consolidação!W42+Consolidação!Z42+Consolidação!AC42+Consolidação!AF42+Consolidação!AI42+Consolidação!AL42,Consolidação!$AL$4,IF(F39+M39+T39+AA39+AH39+AO39+AV39&lt;=Consolidação!H42+Consolidação!K42+Consolidação!N42+Consolidação!Q42+Consolidação!T42+Consolidação!W42+Consolidação!Z42+Consolidação!AC42+Consolidação!AF42+Consolidação!AI42+Consolidação!AL42+Consolidação!AO42,Consolidação!$AO$4,IF(F39+M39+T39+AA39+AH39+AO39+AV39&lt;=Consolidação!H42+Consolidação!K42+Consolidação!N42+Consolidação!Q42+Consolidação!T42+Consolidação!W42+Consolidação!Z42+Consolidação!AC42+Consolidação!AF42+Consolidação!AI42+Consolidação!AL42+Consolidação!AO42+Consolidação!AR42,Consolidação!$AR$4,IF(F39+M39+T39+AA39+AH39+AO39+AV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+M39+T39+AA39+AH39+AO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+T39+AA39+AH39+AO39+AV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AZ39" s="318" t="str">
        <f t="shared" si="67"/>
        <v/>
      </c>
      <c r="BA39" s="312"/>
      <c r="BB39" s="270"/>
      <c r="BC39" s="314"/>
      <c r="BD39" s="315"/>
      <c r="BE39" s="332"/>
      <c r="BF39" s="317" t="str">
        <f>IF(BC39=0,"",IF(F39+M39+T39+AA39+AH39+AO39+AV39+BC39&lt;=Consolidação!H42,Consolidação!$H$4,IF(F39+M39+T39+AA39+AH39+AO39+AV39+BC39&lt;=Consolidação!H42+Consolidação!K42,Consolidação!$K$4,IF(F39+M39+T39+AA39+AH39+AO39+AV39+BC39&lt;=Consolidação!H42+Consolidação!K42+Consolidação!N42,Consolidação!$N$4,IF(F39+M39+T39+AA39+AH39+AO39+AV39+BC39&lt;=Consolidação!H42+Consolidação!K42+Consolidação!N42+Consolidação!Q42,Consolidação!$Q$4,IF(F39+M39+T39+AA39+AH39+AO39+AV39+BC39&lt;=Consolidação!H42+Consolidação!K42+Consolidação!N42+Consolidação!Q42+Consolidação!T42,Consolidação!$T$4,IF(F39+M39+T39+AA39+AH39+AO39+AV39+BC39&lt;=Consolidação!H42+Consolidação!K42+Consolidação!N42+Consolidação!Q42+Consolidação!T42+Consolidação!W42,Consolidação!$W$4,IF(F39+M39+T39+AA39+AH39+AO39+AV39+BC39&lt;=Consolidação!H42+Consolidação!K42+Consolidação!N42+Consolidação!Q42+Consolidação!T42+Consolidação!W42+Consolidação!Z42,Consolidação!$Z$4,IF(F39+M39+T39+AA39+AH39+AO39+AV39+BC39&lt;=Consolidação!H42+Consolidação!K42+Consolidação!N42+Consolidação!Q42+Consolidação!T42+Consolidação!W42+Consolidação!Z42+Consolidação!AC42,Consolidação!$AC$4,IF(F39+M39+T39+AA39+AH39+AO39+AV39+BC39&lt;=Consolidação!H42+Consolidação!K42+Consolidação!N42+Consolidação!Q42+Consolidação!T42+Consolidação!W42+Consolidação!Z42+Consolidação!AC42+Consolidação!AF42,Consolidação!$AF$4,IF(F39+M39+T39+AA39+AH39+AO39+AV39+BC39&lt;=Consolidação!H42+Consolidação!K42+Consolidação!N42+Consolidação!Q42+Consolidação!T42+Consolidação!W42+Consolidação!Z42+Consolidação!AC42+Consolidação!AF42+Consolidação!AI42,Consolidação!$AI$4,IF(F39+M39+T39+AA39+AH39+AO39+AV39+BC39&lt;=Consolidação!H42+Consolidação!K42+Consolidação!N42+Consolidação!Q42+Consolidação!T42+Consolidação!W42+Consolidação!Z42+Consolidação!AC42+Consolidação!AF42+Consolidação!AI42+Consolidação!AL42,Consolidação!$AL$4,IF(F39+M39+T39+AA39+AH39+AO39+AV39+BC39&lt;=Consolidação!H42+Consolidação!K42+Consolidação!N42+Consolidação!Q42+Consolidação!T42+Consolidação!W42+Consolidação!Z42+Consolidação!AC42+Consolidação!AF42+Consolidação!AI42+Consolidação!AL42+Consolidação!AO42,Consolidação!$AO$4,IF(F39+M39+T39+AA39+AH39+AO39+AV39+BC39&lt;=Consolidação!H42+Consolidação!K42+Consolidação!N42+Consolidação!Q42+Consolidação!T42+Consolidação!W42+Consolidação!Z42+Consolidação!AC42+Consolidação!AF42+Consolidação!AI42+Consolidação!AL42+Consolidação!AO42+Consolidação!AR42,Consolidação!$AR$4,IF(F39+M39+T39+AA39+AH39+AO39+AV39+BC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+M39+T39+AA39+AH39+AO39+AV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+T39+AA39+AH39+AO39+AV39+BC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BG39" s="318" t="str">
        <f t="shared" si="68"/>
        <v/>
      </c>
      <c r="BH39" s="312"/>
      <c r="BI39" s="270"/>
      <c r="BJ39" s="314"/>
      <c r="BK39" s="315"/>
      <c r="BL39" s="332"/>
      <c r="BM39" s="317" t="str">
        <f>IF(BJ39=0,"",IF(F39+M39+T39+AA39+AH39+AO39+AV39+BC39+BJ39&lt;=Consolidação!H42,Consolidação!$H$4,IF(F39+M39+T39+AA39+AH39+AO39+AV39+BC39+BJ39&lt;=Consolidação!H42+Consolidação!K42,Consolidação!$K$4,IF(F39+M39+T39+AA39+AH39+AO39+AV39+BC39+BJ39&lt;=Consolidação!H42+Consolidação!K42+Consolidação!N42,Consolidação!$N$4,IF(F39+M39+T39+AA39+AH39+AO39+AV39+BC39+BJ39&lt;=Consolidação!H42+Consolidação!K42+Consolidação!N42+Consolidação!Q42,Consolidação!$Q$4,IF(F39+M39+T39+AA39+AH39+AO39+AV39+BC39+BJ39&lt;=Consolidação!H42+Consolidação!K42+Consolidação!N42+Consolidação!Q42+Consolidação!T42,Consolidação!$T$4,IF(F39+M39+T39+AA39+AH39+AO39+AV39+BC39+BJ39&lt;=Consolidação!H42+Consolidação!K42+Consolidação!N42+Consolidação!Q42+Consolidação!T42+Consolidação!W42,Consolidação!$W$4,IF(F39+M39+T39+AA39+AH39+AO39+AV39+BC39+BJ39&lt;=Consolidação!H42+Consolidação!K42+Consolidação!N42+Consolidação!Q42+Consolidação!T42+Consolidação!W42+Consolidação!Z42,Consolidação!$Z$4,IF(F39+M39+T39+AA39+AH39+AO39+AV39+BC39+BJ39&lt;=Consolidação!H42+Consolidação!K42+Consolidação!N42+Consolidação!Q42+Consolidação!T42+Consolidação!W42+Consolidação!Z42+Consolidação!AC42,Consolidação!$AC$4,IF(F39+M39+T39+AA39+AH39+AO39+AV39+BC39+BJ39&lt;=Consolidação!H42+Consolidação!K42+Consolidação!N42+Consolidação!Q42+Consolidação!T42+Consolidação!W42+Consolidação!Z42+Consolidação!AC42+Consolidação!AF42,Consolidação!$AF$4,IF(F39+M39+T39+AA39+AH39+AO39+AV39+BC39+BJ39&lt;=Consolidação!H42+Consolidação!K42+Consolidação!N42+Consolidação!Q42+Consolidação!T42+Consolidação!W42+Consolidação!Z42+Consolidação!AC42+Consolidação!AF42+Consolidação!AI42,Consolidação!$AI$4,IF(F39+M39+T39+AA39+AH39+AO39+AV39+BC39+BJ39&lt;=Consolidação!H42+Consolidação!K42+Consolidação!N42+Consolidação!Q42+Consolidação!T42+Consolidação!W42+Consolidação!Z42+Consolidação!AC42+Consolidação!AF42+Consolidação!AI42+Consolidação!AL42,Consolidação!$AL$4,IF(F39+M39+T39+AA39+AH39+AO39+AV39+BC39+BJ39&lt;=Consolidação!H42+Consolidação!K42+Consolidação!N42+Consolidação!Q42+Consolidação!T42+Consolidação!W42+Consolidação!Z42+Consolidação!AC42+Consolidação!AF42+Consolidação!AI42+Consolidação!AL42+Consolidação!AO42,Consolidação!$AO$4,IF(F39+M39+T39+AA39+AH39+AO39+AV39+BC39+BJ39&lt;=Consolidação!H42+Consolidação!K42+Consolidação!N42+Consolidação!Q42+Consolidação!T42+Consolidação!W42+Consolidação!Z42+Consolidação!AC42+Consolidação!AF42+Consolidação!AI42+Consolidação!AL42+Consolidação!AO42+Consolidação!AR42,Consolidação!$AR$4,IF(F39+M39+T39+AA39+AH39+AO39+AV39+BC39+BJ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+M39+T39+AA39+AH39+AO39+AV39+BC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+T39+AA39+AH39+AO39+AV39+BC39+BJ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BN39" s="318" t="str">
        <f t="shared" si="69"/>
        <v/>
      </c>
      <c r="BO39" s="312"/>
      <c r="BP39" s="270"/>
      <c r="BQ39" s="314"/>
      <c r="BR39" s="315"/>
      <c r="BS39" s="332"/>
      <c r="BT39" s="317" t="str">
        <f>IF(BQ39=0,"",IF(F39+M39+T39+AA39+AH39+AO39+AV39+BC39+BJ39+BQ39&lt;=Consolidação!H42,Consolidação!$H$4,IF(F39+M39+T39+AA39+AH39+AO39+AV39+BC39+BJ39+BQ39&lt;=Consolidação!H42+Consolidação!K42,Consolidação!$K$4,IF(F39+M39+T39+AA39+AH39+AO39+AV39+BC39+BJ39+BQ39&lt;=Consolidação!H42+Consolidação!K42+Consolidação!N42,Consolidação!$N$4,IF(F39+M39+T39+AA39+AH39+AO39+AV39+BC39+BJ39+BQ39&lt;=Consolidação!H42+Consolidação!K42+Consolidação!N42+Consolidação!Q42,Consolidação!$Q$4,IF(F39+M39+T39+AA39+AH39+AO39+AV39+BC39+BJ39+BQ39&lt;=Consolidação!H42+Consolidação!K42+Consolidação!N42+Consolidação!Q42+Consolidação!T42,Consolidação!$T$4,IF(F39+M39+T39+AA39+AH39+AO39+AV39+BC39+BJ39+BQ39&lt;=Consolidação!H42+Consolidação!K42+Consolidação!N42+Consolidação!Q42+Consolidação!T42+Consolidação!W42,Consolidação!$W$4,IF(F39+M39+T39+AA39+AH39+AO39+AV39+BC39+BJ39+BQ39&lt;=Consolidação!H42+Consolidação!K42+Consolidação!N42+Consolidação!Q42+Consolidação!T42+Consolidação!W42+Consolidação!Z42,Consolidação!$Z$4,IF(F39+M39+T39+AA39+AH39+AO39+AV39+BC39+BJ39+BQ39&lt;=Consolidação!H42+Consolidação!K42+Consolidação!N42+Consolidação!Q42+Consolidação!T42+Consolidação!W42+Consolidação!Z42+Consolidação!AC42,Consolidação!$AC$4,IF(F39+M39+T39+AA39+AH39+AO39+AV39+BC39+BJ39+BQ39&lt;=Consolidação!H42+Consolidação!K42+Consolidação!N42+Consolidação!Q42+Consolidação!T42+Consolidação!W42+Consolidação!Z42+Consolidação!AC42+Consolidação!AF42,Consolidação!$AF$4,IF(F39+M39+T39+AA39+AH39+AO39+AV39+BC39+BJ39+BQ39&lt;=Consolidação!H42+Consolidação!K42+Consolidação!N42+Consolidação!Q42+Consolidação!T42+Consolidação!W42+Consolidação!Z42+Consolidação!AC42+Consolidação!AF42+Consolidação!AI42,Consolidação!$AI$4,IF(F39+M39+T39+AA39+AH39+AO39+AV39+BC39+BJ39+BQ39&lt;=Consolidação!H42+Consolidação!K42+Consolidação!N42+Consolidação!Q42+Consolidação!T42+Consolidação!W42+Consolidação!Z42+Consolidação!AC42+Consolidação!AF42+Consolidação!AI42+Consolidação!AL42,Consolidação!$AL$4,IF(F39+M39+T39+AA39+AH39+AO39+AV39+BC39+BJ39+BQ39&lt;=Consolidação!H42+Consolidação!K42+Consolidação!N42+Consolidação!Q42+Consolidação!T42+Consolidação!W42+Consolidação!Z42+Consolidação!AC42+Consolidação!AF42+Consolidação!AI42+Consolidação!AL42+Consolidação!AO42,Consolidação!$AO$4,IF(F39+M39+T39+AA39+AH39+AO39+AV39+BC39+BJ39+BQ39&lt;=Consolidação!H42+Consolidação!K42+Consolidação!N42+Consolidação!Q42+Consolidação!T42+Consolidação!W42+Consolidação!Z42+Consolidação!AC42+Consolidação!AF42+Consolidação!AI42+Consolidação!AL42+Consolidação!AO42+Consolidação!AR42,Consolidação!$AR$4,IF(F39+M39+T39+AA39+AH39+AO39+AV39+BC39+BJ39+BQ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+M39+T39+AA39+AH39+AO39+AV39+BC39+BJ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+T39+AA39+AH39+AO39+AV39+BC39+BJ39+BQ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BU39" s="318" t="str">
        <f t="shared" si="70"/>
        <v/>
      </c>
      <c r="BV39" s="312"/>
      <c r="BW39" s="270"/>
      <c r="BX39" s="314"/>
      <c r="BY39" s="315"/>
      <c r="BZ39" s="332"/>
      <c r="CA39" s="317" t="str">
        <f>IF(BX39=0,"",IF(F39+M39+T39+AA39+AH39+AO39+AV39+BC39+BJ39+BQ39+BX39&lt;=Consolidação!H42,Consolidação!$H$4,IF(F39+M39+T39+AA39+AH39+AO39+AV39+BC39+BJ39+BQ39+BX39&lt;=Consolidação!H42+Consolidação!K42,Consolidação!$K$4,IF(F39+M39+T39+AA39+AH39+AO39+AV39+BC39+BJ39+BQ39+BX39&lt;=Consolidação!H42+Consolidação!K42+Consolidação!N42,Consolidação!$N$4,IF(F39+M39+T39+AA39+AH39+AO39+AV39+BC39+BJ39+BQ39+BX39&lt;=Consolidação!H42+Consolidação!K42+Consolidação!N42+Consolidação!Q42,Consolidação!$Q$4,IF(F39+M39+T39+AA39+AH39+AO39+AV39+BC39+BJ39+BQ39+BX39&lt;=Consolidação!H42+Consolidação!K42+Consolidação!N42+Consolidação!Q42+Consolidação!T42,Consolidação!$T$4,IF(F39+M39+T39+AA39+AH39+AO39+AV39+BC39+BJ39+BQ39+BX39&lt;=Consolidação!H42+Consolidação!K42+Consolidação!N42+Consolidação!Q42+Consolidação!T42+Consolidação!W42,Consolidação!$W$4,IF(F39+M39+T39+AA39+AH39+AO39+AV39+BC39+BJ39+BQ39+BX39&lt;=Consolidação!H42+Consolidação!K42+Consolidação!N42+Consolidação!Q42+Consolidação!T42+Consolidação!W42+Consolidação!Z42,Consolidação!$Z$4,IF(F39+M39+T39+AA39+AH39+AO39+AV39+BC39+BJ39+BQ39+BX39&lt;=Consolidação!H42+Consolidação!K42+Consolidação!N42+Consolidação!Q42+Consolidação!T42+Consolidação!W42+Consolidação!Z42+Consolidação!AC42,Consolidação!$AC$4,IF(F39+M39+T39+AA39+AH39+AO39+AV39+BC39+BJ39+BQ39+BX39&lt;=Consolidação!H42+Consolidação!K42+Consolidação!N42+Consolidação!Q42+Consolidação!T42+Consolidação!W42+Consolidação!Z42+Consolidação!AC42+Consolidação!AF42,Consolidação!$AF$4,IF(F39+M39+T39+AA39+AH39+AO39+AV39+BC39+BJ39+BQ39+BX39&lt;=Consolidação!H42+Consolidação!K42+Consolidação!N42+Consolidação!Q42+Consolidação!T42+Consolidação!W42+Consolidação!Z42+Consolidação!AC42+Consolidação!AF42+Consolidação!AI42,Consolidação!$AI$4,IF(F39+M39+T39+AA39+AH39+AO39+AV39+BC39+BJ39+BQ39+BX39&lt;=Consolidação!H42+Consolidação!K42+Consolidação!N42+Consolidação!Q42+Consolidação!T42+Consolidação!W42+Consolidação!Z42+Consolidação!AC42+Consolidação!AF42+Consolidação!AI42+Consolidação!AL42,Consolidação!$AL$4,IF(F39+M39+T39+AA39+AH39+AO39+AV39+BC39+BJ39+BQ39+BX39&lt;=Consolidação!H42+Consolidação!K42+Consolidação!N42+Consolidação!Q42+Consolidação!T42+Consolidação!W42+Consolidação!Z42+Consolidação!AC42+Consolidação!AF42+Consolidação!AI42+Consolidação!AL42+Consolidação!AO42,Consolidação!$AO$4,IF(F39+M39+T39+AA39+AH39+AO39+AV39+BC39+BJ39+BQ39+BX39&lt;=Consolidação!H42+Consolidação!K42+Consolidação!N42+Consolidação!Q42+Consolidação!T42+Consolidação!W42+Consolidação!Z42+Consolidação!AC42+Consolidação!AF42+Consolidação!AI42+Consolidação!AL42+Consolidação!AO42+Consolidação!AR42,Consolidação!$AR$4,IF(F39+M39+T39+AA39+AH39+AO39+AV39+BC39+BJ39+BQ39+BX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+M39+T39+AA39+AH39+AO39+AV39+BC39+BJ39+BQ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+T39+AA39+AH39+AO39+AV39+BC39+BJ39+BQ39+BX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CB39" s="318" t="str">
        <f t="shared" si="71"/>
        <v/>
      </c>
      <c r="CC39" s="312"/>
      <c r="CD39" s="270"/>
      <c r="CE39" s="314"/>
      <c r="CF39" s="315"/>
      <c r="CG39" s="332"/>
      <c r="CH39" s="317" t="str">
        <f>IF(CE39=0,"",IF(F39+M39+T39+AA39+AH39+AO39+AV39+BC39+BJ39+BQ39+BX39+CE39&lt;=Consolidação!H42,Consolidação!$H$4,IF(F39+M39+T39+AA39+AH39+AO39+AV39+BC39+BJ39+BQ39+BX39+CE39&lt;=Consolidação!H42+Consolidação!K42,Consolidação!$K$4,IF(F39+M39+T39+AA39+AH39+AO39+AV39+BC39+BJ39+BQ39+BX39+CE39&lt;=Consolidação!H42+Consolidação!K42+Consolidação!N42,Consolidação!$N$4,IF(F39+M39+T39+AA39+AH39+AO39+AV39+BC39+BJ39+BQ39+BX39+CE39&lt;=Consolidação!H42+Consolidação!K42+Consolidação!N42+Consolidação!Q42,Consolidação!$Q$4,IF(F39+M39+T39+AA39+AH39+AO39+AV39+BC39+BJ39+BQ39+BX39+CE39&lt;=Consolidação!H42+Consolidação!K42+Consolidação!N42+Consolidação!Q42+Consolidação!T42,Consolidação!$T$4,IF(F39+M39+T39+AA39+AH39+AO39+AV39+BC39+BJ39+BQ39+BX39+CE39&lt;=Consolidação!H42+Consolidação!K42+Consolidação!N42+Consolidação!Q42+Consolidação!T42+Consolidação!W42,Consolidação!$W$4,IF(F39+M39+T39+AA39+AH39+AO39+AV39+BC39+BJ39+BQ39+BX39+CE39&lt;=Consolidação!H42+Consolidação!K42+Consolidação!N42+Consolidação!Q42+Consolidação!T42+Consolidação!W42+Consolidação!Z42,Consolidação!$Z$4,IF(F39+M39+T39+AA39+AH39+AO39+AV39+BC39+BJ39+BQ39+BX39+CE39&lt;=Consolidação!H42+Consolidação!K42+Consolidação!N42+Consolidação!Q42+Consolidação!T42+Consolidação!W42+Consolidação!Z42+Consolidação!AC42,Consolidação!$AC$4,IF(F39+M39+T39+AA39+AH39+AO39+AV39+BC39+BJ39+BQ39+BX39+CE39&lt;=Consolidação!H42+Consolidação!K42+Consolidação!N42+Consolidação!Q42+Consolidação!T42+Consolidação!W42+Consolidação!Z42+Consolidação!AC42+Consolidação!AF42,Consolidação!$AF$4,IF(F39+M39+T39+AA39+AH39+AO39+AV39+BC39+BJ39+BQ39+BX39+CE39&lt;=Consolidação!H42+Consolidação!K42+Consolidação!N42+Consolidação!Q42+Consolidação!T42+Consolidação!W42+Consolidação!Z42+Consolidação!AC42+Consolidação!AF42+Consolidação!AI42,Consolidação!$AI$4,IF(F39+M39+T39+AA39+AH39+AO39+AV39+BC39+BJ39+BQ39+BX39+CE39&lt;=Consolidação!H42+Consolidação!K42+Consolidação!N42+Consolidação!Q42+Consolidação!T42+Consolidação!W42+Consolidação!Z42+Consolidação!AC42+Consolidação!AF42+Consolidação!AI42+Consolidação!AL42,Consolidação!$AL$4,IF(F39+M39+T39+AA39+AH39+AO39+AV39+BC39+BJ39+BQ39+BX39+CE39&lt;=Consolidação!H42+Consolidação!K42+Consolidação!N42+Consolidação!Q42+Consolidação!T42+Consolidação!W42+Consolidação!Z42+Consolidação!AC42+Consolidação!AF42+Consolidação!AI42+Consolidação!AL42+Consolidação!AO42,Consolidação!$AO$4,IF(F39+M39+T39+AA39+AH39+AO39+AV39+BC39+BJ39+BQ39+BX39+CE39&lt;=Consolidação!H42+Consolidação!K42+Consolidação!N42+Consolidação!Q42+Consolidação!T42+Consolidação!W42+Consolidação!Z42+Consolidação!AC42+Consolidação!AF42+Consolidação!AI42+Consolidação!AL42+Consolidação!AO42+Consolidação!AR42,Consolidação!$AR$4,IF(F39+M39+T39+AA39+AH39+AO39+AV39+BC39+BJ39+BQ39+BX39+CE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+M39+T39+AA39+AH39+AO39+AV39+BC39+BJ39+BQ39+BX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+T39+AA39+AH39+AO39+AV39+BC39+BJ39+BQ39+BX39+CE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CI39" s="318" t="str">
        <f t="shared" si="72"/>
        <v/>
      </c>
      <c r="CJ39" s="312"/>
      <c r="CK39" s="270"/>
      <c r="CL39" s="314"/>
      <c r="CM39" s="315"/>
      <c r="CN39" s="332"/>
      <c r="CO39" s="317" t="str">
        <f>IF(CL39=0,"",IF(F39+M39+T39+AA39+AH39+AO39+AV39+BC39+BJ39+BQ39+BX39+CE39+CL39&lt;=Consolidação!H42,Consolidação!$H$4,IF(F39+M39+T39+AA39+AH39+AO39+AV39+BC39+BJ39+BQ39+BX39+CE39+CL39&lt;=Consolidação!H42+Consolidação!K42,Consolidação!$K$4,IF(F39+M39+T39+AA39+AH39+AO39+AV39+BC39+BJ39+BQ39+BX39+CE39+CL39&lt;=Consolidação!H42+Consolidação!K42+Consolidação!N42,Consolidação!$N$4,IF(F39+M39+T39+AA39+AH39+AO39+AV39+BC39+BJ39+BQ39+BX39+CE39+CL39&lt;=Consolidação!H42+Consolidação!K42+Consolidação!N42+Consolidação!Q42,Consolidação!$Q$4,IF(F39+M39+T39+AA39+AH39+AO39+AV39+BC39+BJ39+BQ39+BX39+CE39+CL39&lt;=Consolidação!H42+Consolidação!K42+Consolidação!N42+Consolidação!Q42+Consolidação!T42,Consolidação!$T$4,IF(F39+M39+T39+AA39+AH39+AO39+AV39+BC39+BJ39+BQ39+BX39+CE39+CL39&lt;=Consolidação!H42+Consolidação!K42+Consolidação!N42+Consolidação!Q42+Consolidação!T42+Consolidação!W42,Consolidação!$W$4,IF(F39+M39+T39+AA39+AH39+AO39+AV39+BC39+BJ39+BQ39+BX39+CE39+CL39&lt;=Consolidação!H42+Consolidação!K42+Consolidação!N42+Consolidação!Q42+Consolidação!T42+Consolidação!W42+Consolidação!Z42,Consolidação!$Z$4,IF(F39+M39+T39+AA39+AH39+AO39+AV39+BC39+BJ39+BQ39+BX39+CE39+CL39&lt;=Consolidação!H42+Consolidação!K42+Consolidação!N42+Consolidação!Q42+Consolidação!T42+Consolidação!W42+Consolidação!Z42+Consolidação!AC42,Consolidação!$AC$4,IF(F39+M39+T39+AA39+AH39+AO39+AV39+BC39+BJ39+BQ39+BX39+CE39+CL39&lt;=Consolidação!H42+Consolidação!K42+Consolidação!N42+Consolidação!Q42+Consolidação!T42+Consolidação!W42+Consolidação!Z42+Consolidação!AC42+Consolidação!AF42,Consolidação!$AF$4,IF(F39+M39+T39+AA39+AH39+AO39+AV39+BC39+BJ39+BQ39+BX39+CE39+CL39&lt;=Consolidação!H42+Consolidação!K42+Consolidação!N42+Consolidação!Q42+Consolidação!T42+Consolidação!W42+Consolidação!Z42+Consolidação!AC42+Consolidação!AF42+Consolidação!AI42,Consolidação!$AI$4,IF(F39+M39+T39+AA39+AH39+AO39+AV39+BC39+BJ39+BQ39+BX39+CE39+CL39&lt;=Consolidação!H42+Consolidação!K42+Consolidação!N42+Consolidação!Q42+Consolidação!T42+Consolidação!W42+Consolidação!Z42+Consolidação!AC42+Consolidação!AF42+Consolidação!AI42+Consolidação!AL42,Consolidação!$AL$4,IF(F39+M39+T39+AA39+AH39+AO39+AV39+BC39+BJ39+BQ39+BX39+CE39+CL39&lt;=Consolidação!H42+Consolidação!K42+Consolidação!N42+Consolidação!Q42+Consolidação!T42+Consolidação!W42+Consolidação!Z42+Consolidação!AC42+Consolidação!AF42+Consolidação!AI42+Consolidação!AL42+Consolidação!AO42,Consolidação!$AO$4,IF(F39+M39+T39+AA39+AH39+AO39+AV39+BC39+BJ39+BQ39+BX39+CE39+CL39&lt;=Consolidação!H42+Consolidação!K42+Consolidação!N42+Consolidação!Q42+Consolidação!T42+Consolidação!W42+Consolidação!Z42+Consolidação!AC42+Consolidação!AF42+Consolidação!AI42+Consolidação!AL42+Consolidação!AO42+Consolidação!AR42,Consolidação!$AR$4,IF(F39+M39+T39+AA39+AH39+AO39+AV39+BC39+BJ39+BQ39+BX39+CE39+CL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+M39+T39+AA39+AH39+AO39+AV39+BC39+BJ39+BQ39+BX39+CE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+T39+AA39+AH39+AO39+AV39+BC39+BJ39+BQ39+BX39+CE39+CL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CP39" s="318" t="str">
        <f t="shared" si="73"/>
        <v/>
      </c>
      <c r="CQ39" s="515"/>
      <c r="CR39" s="512"/>
      <c r="CS39" s="314"/>
      <c r="CT39" s="315"/>
      <c r="CU39" s="332"/>
      <c r="CV39" s="317" t="str">
        <f>IF(CS39=0,"",IF(F39+M39+T39+AA39+AH39+AO39+AV39+BC39+BJ39+BQ39+BX39+CE39+CL39+CS39&lt;=Consolidação!H42,Consolidação!$H$4,IF(F39+M39+T39+AA39+AH39+AO39+AV39+BC39+BJ39+BQ39+BX39+CE39+CL39+CS39&lt;=Consolidação!H42+Consolidação!K42,Consolidação!$K$4,IF(F39+M39+T39+AA39+AH39+AO39+AV39+BC39+BJ39+BQ39+BX39+CE39+CL39+CS39&lt;=Consolidação!H42+Consolidação!K42+Consolidação!N42,Consolidação!$N$4,IF(F39+M39+T39+AA39+AH39+AO39+AV39+BC39+BJ39+BQ39+BX39+CE39+CL39+CS39&lt;=Consolidação!H42+Consolidação!K42+Consolidação!N42+Consolidação!Q42,Consolidação!$Q$4,IF(F39+M39+T39+AA39+AH39+AO39+AV39+BC39+BJ39+BQ39+BX39+CE39+CL39+CS39&lt;=Consolidação!H42+Consolidação!K42+Consolidação!N42+Consolidação!Q42+Consolidação!T42,Consolidação!$T$4,IF(F39+M39+T39+AA39+AH39+AO39+AV39+BC39+BJ39+BQ39+BX39+CE39+CL39+CS39&lt;=Consolidação!H42+Consolidação!K42+Consolidação!N42+Consolidação!Q42+Consolidação!T42+Consolidação!W42,Consolidação!$W$4,IF(F39+M39+T39+AA39+AH39+AO39+AV39+BC39+BJ39+BQ39+BX39+CE39+CL39+CS39&lt;=Consolidação!H42+Consolidação!K42+Consolidação!N42+Consolidação!Q42+Consolidação!T42+Consolidação!W42+Consolidação!Z42,Consolidação!$Z$4,IF(F39+M39+T39+AA39+AH39+AO39+AV39+BC39+BJ39+BQ39+BX39+CE39+CL39+CS39&lt;=Consolidação!H42+Consolidação!K42+Consolidação!N42+Consolidação!Q42+Consolidação!T42+Consolidação!W42+Consolidação!Z42+Consolidação!AC42,Consolidação!$AC$4,IF(F39+M39+T39+AA39+AH39+AO39+AV39+BC39+BJ39+BQ39+BX39+CE39+CL39+CS39&lt;=Consolidação!H42+Consolidação!K42+Consolidação!N42+Consolidação!Q42+Consolidação!T42+Consolidação!W42+Consolidação!Z42+Consolidação!AC42+Consolidação!AF42,Consolidação!$AF$4,IF(F39+M39+T39+AA39+AH39+AO39+AV39+BC39+BJ39+BQ39+BX39+CE39+CL39+CS39&lt;=Consolidação!H42+Consolidação!K42+Consolidação!N42+Consolidação!Q42+Consolidação!T42+Consolidação!W42+Consolidação!Z42+Consolidação!AC42+Consolidação!AF42+Consolidação!AI42,Consolidação!$AI$4,IF(F39+M39+T39+AA39+AH39+AO39+AV39+BC39+BJ39+BQ39+BX39+CE39+CL39+CS39&lt;=Consolidação!H42+Consolidação!K42+Consolidação!N42+Consolidação!Q42+Consolidação!T42+Consolidação!W42+Consolidação!Z42+Consolidação!AC42+Consolidação!AF42+Consolidação!AI42+Consolidação!AL42,Consolidação!$AL$4,IF(F39+M39+T39+AA39+AH39+AO39+AV39+BC39+BJ39+BQ39+BX39+CE39+CL39+CS39&lt;=Consolidação!H42+Consolidação!K42+Consolidação!N42+Consolidação!Q42+Consolidação!T42+Consolidação!W42+Consolidação!Z42+Consolidação!AC42+Consolidação!AF42+Consolidação!AI42+Consolidação!AL42+Consolidação!AO42,Consolidação!$AO$4,IF(F39+M39+T39+AA39+AH39+AO39+AV39+BC39+BJ39+BQ39+BX39+CE39+CL39+CS39&lt;=Consolidação!H42+Consolidação!K42+Consolidação!N42+Consolidação!Q42+Consolidação!T42+Consolidação!W42+Consolidação!Z42+Consolidação!AC42+Consolidação!AF42+Consolidação!AI42+Consolidação!AL42+Consolidação!AO42+Consolidação!AR42,Consolidação!$AR$4,IF(F39+M39+T39+AA39+AH39+AO39+AV39+BC39+BJ39+BQ39+BX39+CE39+CL39+CS39&lt;=Consolidação!H42+Consolidação!K42+Consolidação!N42+Consolidação!Q42+Consolidação!T42+Consolidação!W42+Consolidação!Z42+Consolidação!AC42+Consolidação!AF42+Consolidação!AI42+Consolidação!AL42+Consolidação!AO42+Consolidação!AR42+Consolidação!AU42,Consolidação!$AU$4,IF(AND((Consolidação!H42+Consolidação!K42+Consolidação!N42+Consolidação!Q42+Consolidação!T42+Consolidação!W42+Consolidação!Z42+Consolidação!AC42+Consolidação!AF42+Consolidação!AI42+Consolidação!AL42+Consolidação!AO42+Consolidação!AR42+Consolidação!AU42)&gt;0,F39+M39+T39+AA39+AH39+AO39+AV39+BC39+BJ39+BQ39+BX39+CE39+CL39&lt;Consolidação!H42+Consolidação!K42+Consolidação!N42+Consolidação!Q42+Consolidação!T42+Consolidação!W42+Consolidação!Z42+Consolidação!AC42+Consolidação!AF42+Consolidação!AI42+Consolidação!AL42+Consolidação!AO42+Consolidação!AR42+Consolidação!AU42,F39+M39+T39+AA39+AH39+AO39+AV39+BC39+BJ39+BQ39+BX39+CE39+CL39+CS39&gt;Consolidação!H42+Consolidação!K42+Consolidação!N42+Consolidação!Q42+Consolidação!T42+Consolidação!W42+Consolidação!Z42+Consolidação!AC42+Consolidação!AF42+Consolidação!AI42+Consolidação!AL42+Consolidação!AO42+Consolidação!AR42+Consolidação!AU42),"CONSUMO PARCIAL","SEM PREVISÃO"))))))))))))))))</f>
        <v/>
      </c>
      <c r="CW39" s="318" t="str">
        <f t="shared" si="74"/>
        <v/>
      </c>
      <c r="CX39" s="512"/>
      <c r="CY39" s="314"/>
      <c r="CZ39" s="315"/>
      <c r="DA39" s="332"/>
      <c r="DB39" s="317" t="str">
        <f>IF(CY39=0,"",IF(L39+S39+Z39+AG39+AN39+AU39+BB39+BI39+BP39+BW39+CD39+CK39+CR39+CY39&lt;=Consolidação!N42,Consolidação!$H$4,IF(L39+S39+Z39+AG39+AN39+AU39+BB39+BI39+BP39+BW39+CD39+CK39+CR39+CY39&lt;=Consolidação!N42+Consolidação!Q42,Consolidação!$K$4,IF(L39+S39+Z39+AG39+AN39+AU39+BB39+BI39+BP39+BW39+CD39+CK39+CR39+CY39&lt;=Consolidação!N42+Consolidação!Q42+Consolidação!T42,Consolidação!$N$4,IF(L39+S39+Z39+AG39+AN39+AU39+BB39+BI39+BP39+BW39+CD39+CK39+CR39+CY39&lt;=Consolidação!N42+Consolidação!Q42+Consolidação!T42+Consolidação!W42,Consolidação!$Q$4,IF(L39+S39+Z39+AG39+AN39+AU39+BB39+BI39+BP39+BW39+CD39+CK39+CR39+CY39&lt;=Consolidação!N42+Consolidação!Q42+Consolidação!T42+Consolidação!W42+Consolidação!Z42,Consolidação!$T$4,IF(L39+S39+Z39+AG39+AN39+AU39+BB39+BI39+BP39+BW39+CD39+CK39+CR39+CY39&lt;=Consolidação!N42+Consolidação!Q42+Consolidação!T42+Consolidação!W42+Consolidação!Z42+Consolidação!AC42,Consolidação!$W$4,IF(L39+S39+Z39+AG39+AN39+AU39+BB39+BI39+BP39+BW39+CD39+CK39+CR39+CY39&lt;=Consolidação!N42+Consolidação!Q42+Consolidação!T42+Consolidação!W42+Consolidação!Z42+Consolidação!AC42+Consolidação!AF42,Consolidação!$Z$4,IF(L39+S39+Z39+AG39+AN39+AU39+BB39+BI39+BP39+BW39+CD39+CK39+CR39+CY39&lt;=Consolidação!N42+Consolidação!Q42+Consolidação!T42+Consolidação!W42+Consolidação!Z42+Consolidação!AC42+Consolidação!AF42+Consolidação!AI42,Consolidação!$AC$4,IF(L39+S39+Z39+AG39+AN39+AU39+BB39+BI39+BP39+BW39+CD39+CK39+CR39+CY39&lt;=Consolidação!N42+Consolidação!Q42+Consolidação!T42+Consolidação!W42+Consolidação!Z42+Consolidação!AC42+Consolidação!AF42+Consolidação!AI42+Consolidação!AL42,Consolidação!$AF$4,IF(L39+S39+Z39+AG39+AN39+AU39+BB39+BI39+BP39+BW39+CD39+CK39+CR39+CY39&lt;=Consolidação!N42+Consolidação!Q42+Consolidação!T42+Consolidação!W42+Consolidação!Z42+Consolidação!AC42+Consolidação!AF42+Consolidação!AI42+Consolidação!AL42+Consolidação!AO42,Consolidação!$AI$4,IF(L39+S39+Z39+AG39+AN39+AU39+BB39+BI39+BP39+BW39+CD39+CK39+CR39+CY39&lt;=Consolidação!N42+Consolidação!Q42+Consolidação!T42+Consolidação!W42+Consolidação!Z42+Consolidação!AC42+Consolidação!AF42+Consolidação!AI42+Consolidação!AL42+Consolidação!AO42+Consolidação!AR42,Consolidação!$AL$4,IF(L39+S39+Z39+AG39+AN39+AU39+BB39+BI39+BP39+BW39+CD39+CK39+CR39+CY39&lt;=Consolidação!N42+Consolidação!Q42+Consolidação!T42+Consolidação!W42+Consolidação!Z42+Consolidação!AC42+Consolidação!AF42+Consolidação!AI42+Consolidação!AL42+Consolidação!AO42+Consolidação!AR42+Consolidação!AU42,Consolidação!$AO$4,IF(L39+S39+Z39+AG39+AN39+AU39+BB39+BI39+BP39+BW39+CD39+CK39+CR39+CY39&lt;=Consolidação!N42+Consolidação!Q42+Consolidação!T42+Consolidação!W42+Consolidação!Z42+Consolidação!AC42+Consolidação!AF42+Consolidação!AI42+Consolidação!AL42+Consolidação!AO42+Consolidação!AR42+Consolidação!AU42+Consolidação!AX42,Consolidação!$AR$4,IF(L39+S39+Z39+AG39+AN39+AU39+BB39+BI39+BP39+BW39+CD39+CK39+CR39+CY39&lt;=Consolidação!N42+Consolidação!Q42+Consolidação!T42+Consolidação!W42+Consolidação!Z42+Consolidação!AC42+Consolidação!AF42+Consolidação!AI42+Consolidação!AL42+Consolidação!AO42+Consolidação!AR42+Consolidação!AU42+Consolidação!AX42+Consolidação!#REF!,Consolidação!$AU$4,IF(AND((Consolidação!N42+Consolidação!Q42+Consolidação!T42+Consolidação!W42+Consolidação!Z42+Consolidação!AC42+Consolidação!AF42+Consolidação!AI42+Consolidação!AL42+Consolidação!AO42+Consolidação!AR42+Consolidação!AU42+Consolidação!AX42+Consolidação!#REF!)&gt;0,L39+S39+Z39+AG39+AN39+AU39+BB39+BI39+BP39+BW39+CD39+CK39+CR39&lt;Consolidação!N42+Consolidação!Q42+Consolidação!T42+Consolidação!W42+Consolidação!Z42+Consolidação!AC42+Consolidação!AF42+Consolidação!AI42+Consolidação!AL42+Consolidação!AO42+Consolidação!AR42+Consolidação!AU42+Consolidação!AX42+Consolidação!#REF!,L39+S39+Z39+AG39+AN39+AU39+BB39+BI39+BP39+BW39+CD39+CK39+CR39+CY39&gt;Consolidação!N42+Consolidação!Q42+Consolidação!T42+Consolidação!W42+Consolidação!Z42+Consolidação!AC42+Consolidação!AF42+Consolidação!AI42+Consolidação!AL42+Consolidação!AO42+Consolidação!AR42+Consolidação!AU42+Consolidação!AX42+Consolidação!#REF!),"CONSUMO PARCIAL","SEM PREVISÃO"))))))))))))))))</f>
        <v/>
      </c>
      <c r="DC39" s="318" t="str">
        <f t="shared" si="75"/>
        <v/>
      </c>
      <c r="DD39" s="512"/>
      <c r="DE39" s="314"/>
      <c r="DF39" s="315"/>
      <c r="DG39" s="332"/>
      <c r="DH39" s="317" t="str">
        <f>IF(DE39=0,"",IF(R39+Y39+AF39+AM39+AT39+BA39+BH39+BO39+BV39+CC39+CJ39+CQ39+CX39+DE39&lt;=Consolidação!T42,Consolidação!$H$4,IF(R39+Y39+AF39+AM39+AT39+BA39+BH39+BO39+BV39+CC39+CJ39+CQ39+CX39+DE39&lt;=Consolidação!T42+Consolidação!W42,Consolidação!$K$4,IF(R39+Y39+AF39+AM39+AT39+BA39+BH39+BO39+BV39+CC39+CJ39+CQ39+CX39+DE39&lt;=Consolidação!T42+Consolidação!W42+Consolidação!Z42,Consolidação!$N$4,IF(R39+Y39+AF39+AM39+AT39+BA39+BH39+BO39+BV39+CC39+CJ39+CQ39+CX39+DE39&lt;=Consolidação!T42+Consolidação!W42+Consolidação!Z42+Consolidação!AC42,Consolidação!$Q$4,IF(R39+Y39+AF39+AM39+AT39+BA39+BH39+BO39+BV39+CC39+CJ39+CQ39+CX39+DE39&lt;=Consolidação!T42+Consolidação!W42+Consolidação!Z42+Consolidação!AC42+Consolidação!AF42,Consolidação!$T$4,IF(R39+Y39+AF39+AM39+AT39+BA39+BH39+BO39+BV39+CC39+CJ39+CQ39+CX39+DE39&lt;=Consolidação!T42+Consolidação!W42+Consolidação!Z42+Consolidação!AC42+Consolidação!AF42+Consolidação!AI42,Consolidação!$W$4,IF(R39+Y39+AF39+AM39+AT39+BA39+BH39+BO39+BV39+CC39+CJ39+CQ39+CX39+DE39&lt;=Consolidação!T42+Consolidação!W42+Consolidação!Z42+Consolidação!AC42+Consolidação!AF42+Consolidação!AI42+Consolidação!AL42,Consolidação!$Z$4,IF(R39+Y39+AF39+AM39+AT39+BA39+BH39+BO39+BV39+CC39+CJ39+CQ39+CX39+DE39&lt;=Consolidação!T42+Consolidação!W42+Consolidação!Z42+Consolidação!AC42+Consolidação!AF42+Consolidação!AI42+Consolidação!AL42+Consolidação!AO42,Consolidação!$AC$4,IF(R39+Y39+AF39+AM39+AT39+BA39+BH39+BO39+BV39+CC39+CJ39+CQ39+CX39+DE39&lt;=Consolidação!T42+Consolidação!W42+Consolidação!Z42+Consolidação!AC42+Consolidação!AF42+Consolidação!AI42+Consolidação!AL42+Consolidação!AO42+Consolidação!AR42,Consolidação!$AF$4,IF(R39+Y39+AF39+AM39+AT39+BA39+BH39+BO39+BV39+CC39+CJ39+CQ39+CX39+DE39&lt;=Consolidação!T42+Consolidação!W42+Consolidação!Z42+Consolidação!AC42+Consolidação!AF42+Consolidação!AI42+Consolidação!AL42+Consolidação!AO42+Consolidação!AR42+Consolidação!AU42,Consolidação!$AI$4,IF(R39+Y39+AF39+AM39+AT39+BA39+BH39+BO39+BV39+CC39+CJ39+CQ39+CX39+DE39&lt;=Consolidação!T42+Consolidação!W42+Consolidação!Z42+Consolidação!AC42+Consolidação!AF42+Consolidação!AI42+Consolidação!AL42+Consolidação!AO42+Consolidação!AR42+Consolidação!AU42+Consolidação!AX42,Consolidação!$AL$4,IF(R39+Y39+AF39+AM39+AT39+BA39+BH39+BO39+BV39+CC39+CJ39+CQ39+CX39+DE39&lt;=Consolidação!T42+Consolidação!W42+Consolidação!Z42+Consolidação!AC42+Consolidação!AF42+Consolidação!AI42+Consolidação!AL42+Consolidação!AO42+Consolidação!AR42+Consolidação!AU42+Consolidação!AX42+Consolidação!#REF!,Consolidação!$AO$4,IF(R39+Y39+AF39+AM39+AT39+BA39+BH39+BO39+BV39+CC39+CJ39+CQ39+CX39+DE39&lt;=Consolidação!T42+Consolidação!W42+Consolidação!Z42+Consolidação!AC42+Consolidação!AF42+Consolidação!AI42+Consolidação!AL42+Consolidação!AO42+Consolidação!AR42+Consolidação!AU42+Consolidação!AX42+Consolidação!#REF!+Consolidação!BC42,Consolidação!$AR$4,IF(R39+Y39+AF39+AM39+AT39+BA39+BH39+BO39+BV39+CC39+CJ39+CQ39+CX39+DE39&lt;=Consolidação!T42+Consolidação!W42+Consolidação!Z42+Consolidação!AC42+Consolidação!AF42+Consolidação!AI42+Consolidação!AL42+Consolidação!AO42+Consolidação!AR42+Consolidação!AU42+Consolidação!AX42+Consolidação!#REF!+Consolidação!BC42+Consolidação!BF42,Consolidação!$AU$4,IF(AND((Consolidação!T42+Consolidação!W42+Consolidação!Z42+Consolidação!AC42+Consolidação!AF42+Consolidação!AI42+Consolidação!AL42+Consolidação!AO42+Consolidação!AR42+Consolidação!AU42+Consolidação!AX42+Consolidação!#REF!+Consolidação!BC42+Consolidação!BF42)&gt;0,R39+Y39+AF39+AM39+AT39+BA39+BH39+BO39+BV39+CC39+CJ39+CQ39+CX39&lt;Consolidação!T42+Consolidação!W42+Consolidação!Z42+Consolidação!AC42+Consolidação!AF42+Consolidação!AI42+Consolidação!AL42+Consolidação!AO42+Consolidação!AR42+Consolidação!AU42+Consolidação!AX42+Consolidação!#REF!+Consolidação!BC42+Consolidação!BF42,R39+Y39+AF39+AM39+AT39+BA39+BH39+BO39+BV39+CC39+CJ39+CQ39+CX39+DE39&gt;Consolidação!T42+Consolidação!W42+Consolidação!Z42+Consolidação!AC42+Consolidação!AF42+Consolidação!AI42+Consolidação!AL42+Consolidação!AO42+Consolidação!AR42+Consolidação!AU42+Consolidação!AX42+Consolidação!#REF!+Consolidação!BC42+Consolidação!BF42),"CONSUMO PARCIAL","SEM PREVISÃO"))))))))))))))))</f>
        <v/>
      </c>
      <c r="DI39" s="318" t="str">
        <f t="shared" si="76"/>
        <v/>
      </c>
      <c r="DJ39" s="512"/>
      <c r="DK39" s="314"/>
      <c r="DL39" s="315"/>
      <c r="DM39" s="332"/>
      <c r="DN39" s="317" t="str">
        <f>IF(DK39=0,"",IF(X39+AE39+AL39+AS39+AZ39+BG39+BN39+BU39+CB39+CI39+CP39+CW39+DD39+DK39&lt;=Consolidação!Z42,Consolidação!$H$4,IF(X39+AE39+AL39+AS39+AZ39+BG39+BN39+BU39+CB39+CI39+CP39+CW39+DD39+DK39&lt;=Consolidação!Z42+Consolidação!AC42,Consolidação!$K$4,IF(X39+AE39+AL39+AS39+AZ39+BG39+BN39+BU39+CB39+CI39+CP39+CW39+DD39+DK39&lt;=Consolidação!Z42+Consolidação!AC42+Consolidação!AF42,Consolidação!$N$4,IF(X39+AE39+AL39+AS39+AZ39+BG39+BN39+BU39+CB39+CI39+CP39+CW39+DD39+DK39&lt;=Consolidação!Z42+Consolidação!AC42+Consolidação!AF42+Consolidação!AI42,Consolidação!$Q$4,IF(X39+AE39+AL39+AS39+AZ39+BG39+BN39+BU39+CB39+CI39+CP39+CW39+DD39+DK39&lt;=Consolidação!Z42+Consolidação!AC42+Consolidação!AF42+Consolidação!AI42+Consolidação!AL42,Consolidação!$T$4,IF(X39+AE39+AL39+AS39+AZ39+BG39+BN39+BU39+CB39+CI39+CP39+CW39+DD39+DK39&lt;=Consolidação!Z42+Consolidação!AC42+Consolidação!AF42+Consolidação!AI42+Consolidação!AL42+Consolidação!AO42,Consolidação!$W$4,IF(X39+AE39+AL39+AS39+AZ39+BG39+BN39+BU39+CB39+CI39+CP39+CW39+DD39+DK39&lt;=Consolidação!Z42+Consolidação!AC42+Consolidação!AF42+Consolidação!AI42+Consolidação!AL42+Consolidação!AO42+Consolidação!AR42,Consolidação!$Z$4,IF(X39+AE39+AL39+AS39+AZ39+BG39+BN39+BU39+CB39+CI39+CP39+CW39+DD39+DK39&lt;=Consolidação!Z42+Consolidação!AC42+Consolidação!AF42+Consolidação!AI42+Consolidação!AL42+Consolidação!AO42+Consolidação!AR42+Consolidação!AU42,Consolidação!$AC$4,IF(X39+AE39+AL39+AS39+AZ39+BG39+BN39+BU39+CB39+CI39+CP39+CW39+DD39+DK39&lt;=Consolidação!Z42+Consolidação!AC42+Consolidação!AF42+Consolidação!AI42+Consolidação!AL42+Consolidação!AO42+Consolidação!AR42+Consolidação!AU42+Consolidação!AX42,Consolidação!$AF$4,IF(X39+AE39+AL39+AS39+AZ39+BG39+BN39+BU39+CB39+CI39+CP39+CW39+DD39+DK39&lt;=Consolidação!Z42+Consolidação!AC42+Consolidação!AF42+Consolidação!AI42+Consolidação!AL42+Consolidação!AO42+Consolidação!AR42+Consolidação!AU42+Consolidação!AX42+Consolidação!#REF!,Consolidação!$AI$4,IF(X39+AE39+AL39+AS39+AZ39+BG39+BN39+BU39+CB39+CI39+CP39+CW39+DD39+DK39&lt;=Consolidação!Z42+Consolidação!AC42+Consolidação!AF42+Consolidação!AI42+Consolidação!AL42+Consolidação!AO42+Consolidação!AR42+Consolidação!AU42+Consolidação!AX42+Consolidação!#REF!+Consolidação!BC42,Consolidação!$AL$4,IF(X39+AE39+AL39+AS39+AZ39+BG39+BN39+BU39+CB39+CI39+CP39+CW39+DD39+DK39&lt;=Consolidação!Z42+Consolidação!AC42+Consolidação!AF42+Consolidação!AI42+Consolidação!AL42+Consolidação!AO42+Consolidação!AR42+Consolidação!AU42+Consolidação!AX42+Consolidação!#REF!+Consolidação!BC42+Consolidação!BF42,Consolidação!$AO$4,IF(X39+AE39+AL39+AS39+AZ39+BG39+BN39+BU39+CB39+CI39+CP39+CW39+DD39+DK39&lt;=Consolidação!Z42+Consolidação!AC42+Consolidação!AF42+Consolidação!AI42+Consolidação!AL42+Consolidação!AO42+Consolidação!AR42+Consolidação!AU42+Consolidação!AX42+Consolidação!#REF!+Consolidação!BC42+Consolidação!BF42+Consolidação!BI42,Consolidação!$AR$4,IF(X39+AE39+AL39+AS39+AZ39+BG39+BN39+BU39+CB39+CI39+CP39+CW39+DD39+DK39&lt;=Consolidação!Z42+Consolidação!AC42+Consolidação!AF42+Consolidação!AI42+Consolidação!AL42+Consolidação!AO42+Consolidação!AR42+Consolidação!AU42+Consolidação!AX42+Consolidação!#REF!+Consolidação!BC42+Consolidação!BF42+Consolidação!BI42+Consolidação!BL42,Consolidação!$AU$4,IF(AND((Consolidação!Z42+Consolidação!AC42+Consolidação!AF42+Consolidação!AI42+Consolidação!AL42+Consolidação!AO42+Consolidação!AR42+Consolidação!AU42+Consolidação!AX42+Consolidação!#REF!+Consolidação!BC42+Consolidação!BF42+Consolidação!BI42+Consolidação!BL42)&gt;0,X39+AE39+AL39+AS39+AZ39+BG39+BN39+BU39+CB39+CI39+CP39+CW39+DD39&lt;Consolidação!Z42+Consolidação!AC42+Consolidação!AF42+Consolidação!AI42+Consolidação!AL42+Consolidação!AO42+Consolidação!AR42+Consolidação!AU42+Consolidação!AX42+Consolidação!#REF!+Consolidação!BC42+Consolidação!BF42+Consolidação!BI42+Consolidação!BL42,X39+AE39+AL39+AS39+AZ39+BG39+BN39+BU39+CB39+CI39+CP39+CW39+DD39+DK39&gt;Consolidação!Z42+Consolidação!AC42+Consolidação!AF42+Consolidação!AI42+Consolidação!AL42+Consolidação!AO42+Consolidação!AR42+Consolidação!AU42+Consolidação!AX42+Consolidação!#REF!+Consolidação!BC42+Consolidação!BF42+Consolidação!BI42+Consolidação!BL42),"CONSUMO PARCIAL","SEM PREVISÃO"))))))))))))))))</f>
        <v/>
      </c>
      <c r="DO39" s="318" t="str">
        <f t="shared" si="77"/>
        <v/>
      </c>
      <c r="DP39" s="512"/>
      <c r="DQ39" s="314"/>
      <c r="DR39" s="315"/>
      <c r="DS39" s="332"/>
      <c r="DT39" s="317" t="str">
        <f>IF(DQ39=0,"",IF(AD39+AK39+AR39+AY39+BF39+BM39+BT39+CA39+CH39+CO39+CV39+DC39+DJ39+DQ39&lt;=Consolidação!AF42,Consolidação!$H$4,IF(AD39+AK39+AR39+AY39+BF39+BM39+BT39+CA39+CH39+CO39+CV39+DC39+DJ39+DQ39&lt;=Consolidação!AF42+Consolidação!AI42,Consolidação!$K$4,IF(AD39+AK39+AR39+AY39+BF39+BM39+BT39+CA39+CH39+CO39+CV39+DC39+DJ39+DQ39&lt;=Consolidação!AF42+Consolidação!AI42+Consolidação!AL42,Consolidação!$N$4,IF(AD39+AK39+AR39+AY39+BF39+BM39+BT39+CA39+CH39+CO39+CV39+DC39+DJ39+DQ39&lt;=Consolidação!AF42+Consolidação!AI42+Consolidação!AL42+Consolidação!AO42,Consolidação!$Q$4,IF(AD39+AK39+AR39+AY39+BF39+BM39+BT39+CA39+CH39+CO39+CV39+DC39+DJ39+DQ39&lt;=Consolidação!AF42+Consolidação!AI42+Consolidação!AL42+Consolidação!AO42+Consolidação!AR42,Consolidação!$T$4,IF(AD39+AK39+AR39+AY39+BF39+BM39+BT39+CA39+CH39+CO39+CV39+DC39+DJ39+DQ39&lt;=Consolidação!AF42+Consolidação!AI42+Consolidação!AL42+Consolidação!AO42+Consolidação!AR42+Consolidação!AU42,Consolidação!$W$4,IF(AD39+AK39+AR39+AY39+BF39+BM39+BT39+CA39+CH39+CO39+CV39+DC39+DJ39+DQ39&lt;=Consolidação!AF42+Consolidação!AI42+Consolidação!AL42+Consolidação!AO42+Consolidação!AR42+Consolidação!AU42+Consolidação!AX42,Consolidação!$Z$4,IF(AD39+AK39+AR39+AY39+BF39+BM39+BT39+CA39+CH39+CO39+CV39+DC39+DJ39+DQ39&lt;=Consolidação!AF42+Consolidação!AI42+Consolidação!AL42+Consolidação!AO42+Consolidação!AR42+Consolidação!AU42+Consolidação!AX42+Consolidação!#REF!,Consolidação!$AC$4,IF(AD39+AK39+AR39+AY39+BF39+BM39+BT39+CA39+CH39+CO39+CV39+DC39+DJ39+DQ39&lt;=Consolidação!AF42+Consolidação!AI42+Consolidação!AL42+Consolidação!AO42+Consolidação!AR42+Consolidação!AU42+Consolidação!AX42+Consolidação!#REF!+Consolidação!BC42,Consolidação!$AF$4,IF(AD39+AK39+AR39+AY39+BF39+BM39+BT39+CA39+CH39+CO39+CV39+DC39+DJ39+DQ39&lt;=Consolidação!AF42+Consolidação!AI42+Consolidação!AL42+Consolidação!AO42+Consolidação!AR42+Consolidação!AU42+Consolidação!AX42+Consolidação!#REF!+Consolidação!BC42+Consolidação!BF42,Consolidação!$AI$4,IF(AD39+AK39+AR39+AY39+BF39+BM39+BT39+CA39+CH39+CO39+CV39+DC39+DJ39+DQ39&lt;=Consolidação!AF42+Consolidação!AI42+Consolidação!AL42+Consolidação!AO42+Consolidação!AR42+Consolidação!AU42+Consolidação!AX42+Consolidação!#REF!+Consolidação!BC42+Consolidação!BF42+Consolidação!BI42,Consolidação!$AL$4,IF(AD39+AK39+AR39+AY39+BF39+BM39+BT39+CA39+CH39+CO39+CV39+DC39+DJ39+DQ39&lt;=Consolidação!AF42+Consolidação!AI42+Consolidação!AL42+Consolidação!AO42+Consolidação!AR42+Consolidação!AU42+Consolidação!AX42+Consolidação!#REF!+Consolidação!BC42+Consolidação!BF42+Consolidação!BI42+Consolidação!BL42,Consolidação!$AO$4,IF(AD39+AK39+AR39+AY39+BF39+BM39+BT39+CA39+CH39+CO39+CV39+DC39+DJ39+DQ39&lt;=Consolidação!AF42+Consolidação!AI42+Consolidação!AL42+Consolidação!AO42+Consolidação!AR42+Consolidação!AU42+Consolidação!AX42+Consolidação!#REF!+Consolidação!BC42+Consolidação!BF42+Consolidação!BI42+Consolidação!BL42+Consolidação!BO42,Consolidação!$AR$4,IF(AD39+AK39+AR39+AY39+BF39+BM39+BT39+CA39+CH39+CO39+CV39+DC39+DJ39+DQ39&lt;=Consolidação!AF42+Consolidação!AI42+Consolidação!AL42+Consolidação!AO42+Consolidação!AR42+Consolidação!AU42+Consolidação!AX42+Consolidação!#REF!+Consolidação!BC42+Consolidação!BF42+Consolidação!BI42+Consolidação!BL42+Consolidação!BO42+Consolidação!BR42,Consolidação!$AU$4,IF(AND((Consolidação!AF42+Consolidação!AI42+Consolidação!AL42+Consolidação!AO42+Consolidação!AR42+Consolidação!AU42+Consolidação!AX42+Consolidação!#REF!+Consolidação!BC42+Consolidação!BF42+Consolidação!BI42+Consolidação!BL42+Consolidação!BO42+Consolidação!BR42)&gt;0,AD39+AK39+AR39+AY39+BF39+BM39+BT39+CA39+CH39+CO39+CV39+DC39+DJ39&lt;Consolidação!AF42+Consolidação!AI42+Consolidação!AL42+Consolidação!AO42+Consolidação!AR42+Consolidação!AU42+Consolidação!AX42+Consolidação!#REF!+Consolidação!BC42+Consolidação!BF42+Consolidação!BI42+Consolidação!BL42+Consolidação!BO42+Consolidação!BR42,AD39+AK39+AR39+AY39+BF39+BM39+BT39+CA39+CH39+CO39+CV39+DC39+DJ39+DQ39&gt;Consolidação!AF42+Consolidação!AI42+Consolidação!AL42+Consolidação!AO42+Consolidação!AR42+Consolidação!AU42+Consolidação!AX42+Consolidação!#REF!+Consolidação!BC42+Consolidação!BF42+Consolidação!BI42+Consolidação!BL42+Consolidação!BO42+Consolidação!BR42),"CONSUMO PARCIAL","SEM PREVISÃO"))))))))))))))))</f>
        <v/>
      </c>
      <c r="DU39" s="318" t="str">
        <f t="shared" si="78"/>
        <v/>
      </c>
      <c r="DV39" s="512"/>
      <c r="DW39" s="314"/>
      <c r="DX39" s="315"/>
      <c r="DY39" s="332"/>
      <c r="DZ39" s="317" t="str">
        <f>IF(DW39=0,"",IF(AJ39+AQ39+AX39+BE39+BL39+BS39+BZ39+CG39+CN39+CU39+DB39+DI39+DP39+DW39&lt;=Consolidação!AL42,Consolidação!$H$4,IF(AJ39+AQ39+AX39+BE39+BL39+BS39+BZ39+CG39+CN39+CU39+DB39+DI39+DP39+DW39&lt;=Consolidação!AL42+Consolidação!AO42,Consolidação!$K$4,IF(AJ39+AQ39+AX39+BE39+BL39+BS39+BZ39+CG39+CN39+CU39+DB39+DI39+DP39+DW39&lt;=Consolidação!AL42+Consolidação!AO42+Consolidação!AR42,Consolidação!$N$4,IF(AJ39+AQ39+AX39+BE39+BL39+BS39+BZ39+CG39+CN39+CU39+DB39+DI39+DP39+DW39&lt;=Consolidação!AL42+Consolidação!AO42+Consolidação!AR42+Consolidação!AU42,Consolidação!$Q$4,IF(AJ39+AQ39+AX39+BE39+BL39+BS39+BZ39+CG39+CN39+CU39+DB39+DI39+DP39+DW39&lt;=Consolidação!AL42+Consolidação!AO42+Consolidação!AR42+Consolidação!AU42+Consolidação!AX42,Consolidação!$T$4,IF(AJ39+AQ39+AX39+BE39+BL39+BS39+BZ39+CG39+CN39+CU39+DB39+DI39+DP39+DW39&lt;=Consolidação!AL42+Consolidação!AO42+Consolidação!AR42+Consolidação!AU42+Consolidação!AX42+Consolidação!#REF!,Consolidação!$W$4,IF(AJ39+AQ39+AX39+BE39+BL39+BS39+BZ39+CG39+CN39+CU39+DB39+DI39+DP39+DW39&lt;=Consolidação!AL42+Consolidação!AO42+Consolidação!AR42+Consolidação!AU42+Consolidação!AX42+Consolidação!#REF!+Consolidação!BC42,Consolidação!$Z$4,IF(AJ39+AQ39+AX39+BE39+BL39+BS39+BZ39+CG39+CN39+CU39+DB39+DI39+DP39+DW39&lt;=Consolidação!AL42+Consolidação!AO42+Consolidação!AR42+Consolidação!AU42+Consolidação!AX42+Consolidação!#REF!+Consolidação!BC42+Consolidação!BF42,Consolidação!$AC$4,IF(AJ39+AQ39+AX39+BE39+BL39+BS39+BZ39+CG39+CN39+CU39+DB39+DI39+DP39+DW39&lt;=Consolidação!AL42+Consolidação!AO42+Consolidação!AR42+Consolidação!AU42+Consolidação!AX42+Consolidação!#REF!+Consolidação!BC42+Consolidação!BF42+Consolidação!BI42,Consolidação!$AF$4,IF(AJ39+AQ39+AX39+BE39+BL39+BS39+BZ39+CG39+CN39+CU39+DB39+DI39+DP39+DW39&lt;=Consolidação!AL42+Consolidação!AO42+Consolidação!AR42+Consolidação!AU42+Consolidação!AX42+Consolidação!#REF!+Consolidação!BC42+Consolidação!BF42+Consolidação!BI42+Consolidação!BL42,Consolidação!$AI$4,IF(AJ39+AQ39+AX39+BE39+BL39+BS39+BZ39+CG39+CN39+CU39+DB39+DI39+DP39+DW39&lt;=Consolidação!AL42+Consolidação!AO42+Consolidação!AR42+Consolidação!AU42+Consolidação!AX42+Consolidação!#REF!+Consolidação!BC42+Consolidação!BF42+Consolidação!BI42+Consolidação!BL42+Consolidação!BO42,Consolidação!$AL$4,IF(AJ39+AQ39+AX39+BE39+BL39+BS39+BZ39+CG39+CN39+CU39+DB39+DI39+DP39+DW39&lt;=Consolidação!AL42+Consolidação!AO42+Consolidação!AR42+Consolidação!AU42+Consolidação!AX42+Consolidação!#REF!+Consolidação!BC42+Consolidação!BF42+Consolidação!BI42+Consolidação!BL42+Consolidação!BO42+Consolidação!BR42,Consolidação!$AO$4,IF(AJ39+AQ39+AX39+BE39+BL39+BS39+BZ39+CG39+CN39+CU39+DB39+DI39+DP39+DW39&lt;=Consolidação!AL42+Consolidação!AO42+Consolidação!AR42+Consolidação!AU42+Consolidação!AX42+Consolidação!#REF!+Consolidação!BC42+Consolidação!BF42+Consolidação!BI42+Consolidação!BL42+Consolidação!BO42+Consolidação!BR42+Consolidação!BU42,Consolidação!$AR$4,IF(AJ39+AQ39+AX39+BE39+BL39+BS39+BZ39+CG39+CN39+CU39+DB39+DI39+DP39+DW39&lt;=Consolidação!AL42+Consolidação!AO42+Consolidação!AR42+Consolidação!AU42+Consolidação!AX42+Consolidação!#REF!+Consolidação!BC42+Consolidação!BF42+Consolidação!BI42+Consolidação!BL42+Consolidação!BO42+Consolidação!BR42+Consolidação!BU42+Consolidação!BX42,Consolidação!$AU$4,IF(AND((Consolidação!AL42+Consolidação!AO42+Consolidação!AR42+Consolidação!AU42+Consolidação!AX42+Consolidação!#REF!+Consolidação!BC42+Consolidação!BF42+Consolidação!BI42+Consolidação!BL42+Consolidação!BO42+Consolidação!BR42+Consolidação!BU42+Consolidação!BX42)&gt;0,AJ39+AQ39+AX39+BE39+BL39+BS39+BZ39+CG39+CN39+CU39+DB39+DI39+DP39&lt;Consolidação!AL42+Consolidação!AO42+Consolidação!AR42+Consolidação!AU42+Consolidação!AX42+Consolidação!#REF!+Consolidação!BC42+Consolidação!BF42+Consolidação!BI42+Consolidação!BL42+Consolidação!BO42+Consolidação!BR42+Consolidação!BU42+Consolidação!BX42,AJ39+AQ39+AX39+BE39+BL39+BS39+BZ39+CG39+CN39+CU39+DB39+DI39+DP39+DW39&gt;Consolidação!AL42+Consolidação!AO42+Consolidação!AR42+Consolidação!AU42+Consolidação!AX42+Consolidação!#REF!+Consolidação!BC42+Consolidação!BF42+Consolidação!BI42+Consolidação!BL42+Consolidação!BO42+Consolidação!BR42+Consolidação!BU42+Consolidação!BX42),"CONSUMO PARCIAL","SEM PREVISÃO"))))))))))))))))</f>
        <v/>
      </c>
      <c r="EA39" s="318" t="str">
        <f t="shared" si="79"/>
        <v/>
      </c>
      <c r="EB39" s="512"/>
      <c r="EC39" s="314"/>
      <c r="ED39" s="315"/>
      <c r="EE39" s="332"/>
      <c r="EF39" s="317" t="str">
        <f>IF(EC39=0,"",IF(AP39+AW39+BD39+BK39+BR39+BY39+CF39+CM39+CT39+DA39+DH39+DO39+DV39+EC39&lt;=Consolidação!AR42,Consolidação!$H$4,IF(AP39+AW39+BD39+BK39+BR39+BY39+CF39+CM39+CT39+DA39+DH39+DO39+DV39+EC39&lt;=Consolidação!AR42+Consolidação!AU42,Consolidação!$K$4,IF(AP39+AW39+BD39+BK39+BR39+BY39+CF39+CM39+CT39+DA39+DH39+DO39+DV39+EC39&lt;=Consolidação!AR42+Consolidação!AU42+Consolidação!AX42,Consolidação!$N$4,IF(AP39+AW39+BD39+BK39+BR39+BY39+CF39+CM39+CT39+DA39+DH39+DO39+DV39+EC39&lt;=Consolidação!AR42+Consolidação!AU42+Consolidação!AX42+Consolidação!#REF!,Consolidação!$Q$4,IF(AP39+AW39+BD39+BK39+BR39+BY39+CF39+CM39+CT39+DA39+DH39+DO39+DV39+EC39&lt;=Consolidação!AR42+Consolidação!AU42+Consolidação!AX42+Consolidação!#REF!+Consolidação!BC42,Consolidação!$T$4,IF(AP39+AW39+BD39+BK39+BR39+BY39+CF39+CM39+CT39+DA39+DH39+DO39+DV39+EC39&lt;=Consolidação!AR42+Consolidação!AU42+Consolidação!AX42+Consolidação!#REF!+Consolidação!BC42+Consolidação!BF42,Consolidação!$W$4,IF(AP39+AW39+BD39+BK39+BR39+BY39+CF39+CM39+CT39+DA39+DH39+DO39+DV39+EC39&lt;=Consolidação!AR42+Consolidação!AU42+Consolidação!AX42+Consolidação!#REF!+Consolidação!BC42+Consolidação!BF42+Consolidação!BI42,Consolidação!$Z$4,IF(AP39+AW39+BD39+BK39+BR39+BY39+CF39+CM39+CT39+DA39+DH39+DO39+DV39+EC39&lt;=Consolidação!AR42+Consolidação!AU42+Consolidação!AX42+Consolidação!#REF!+Consolidação!BC42+Consolidação!BF42+Consolidação!BI42+Consolidação!BL42,Consolidação!$AC$4,IF(AP39+AW39+BD39+BK39+BR39+BY39+CF39+CM39+CT39+DA39+DH39+DO39+DV39+EC39&lt;=Consolidação!AR42+Consolidação!AU42+Consolidação!AX42+Consolidação!#REF!+Consolidação!BC42+Consolidação!BF42+Consolidação!BI42+Consolidação!BL42+Consolidação!BO42,Consolidação!$AF$4,IF(AP39+AW39+BD39+BK39+BR39+BY39+CF39+CM39+CT39+DA39+DH39+DO39+DV39+EC39&lt;=Consolidação!AR42+Consolidação!AU42+Consolidação!AX42+Consolidação!#REF!+Consolidação!BC42+Consolidação!BF42+Consolidação!BI42+Consolidação!BL42+Consolidação!BO42+Consolidação!BR42,Consolidação!$AI$4,IF(AP39+AW39+BD39+BK39+BR39+BY39+CF39+CM39+CT39+DA39+DH39+DO39+DV39+EC39&lt;=Consolidação!AR42+Consolidação!AU42+Consolidação!AX42+Consolidação!#REF!+Consolidação!BC42+Consolidação!BF42+Consolidação!BI42+Consolidação!BL42+Consolidação!BO42+Consolidação!BR42+Consolidação!BU42,Consolidação!$AL$4,IF(AP39+AW39+BD39+BK39+BR39+BY39+CF39+CM39+CT39+DA39+DH39+DO39+DV39+EC39&lt;=Consolidação!AR42+Consolidação!AU42+Consolidação!AX42+Consolidação!#REF!+Consolidação!BC42+Consolidação!BF42+Consolidação!BI42+Consolidação!BL42+Consolidação!BO42+Consolidação!BR42+Consolidação!BU42+Consolidação!BX42,Consolidação!$AO$4,IF(AP39+AW39+BD39+BK39+BR39+BY39+CF39+CM39+CT39+DA39+DH39+DO39+DV39+EC39&lt;=Consolidação!AR42+Consolidação!AU42+Consolidação!AX42+Consolidação!#REF!+Consolidação!BC42+Consolidação!BF42+Consolidação!BI42+Consolidação!BL42+Consolidação!BO42+Consolidação!BR42+Consolidação!BU42+Consolidação!BX42+Consolidação!CA42,Consolidação!$AR$4,IF(AP39+AW39+BD39+BK39+BR39+BY39+CF39+CM39+CT39+DA39+DH39+DO39+DV39+EC39&lt;=Consolidação!AR42+Consolidação!AU42+Consolidação!AX42+Consolidação!#REF!+Consolidação!BC42+Consolidação!BF42+Consolidação!BI42+Consolidação!BL42+Consolidação!BO42+Consolidação!BR42+Consolidação!BU42+Consolidação!BX42+Consolidação!CA42+Consolidação!CD42,Consolidação!$AU$4,IF(AND((Consolidação!AR42+Consolidação!AU42+Consolidação!AX42+Consolidação!#REF!+Consolidação!BC42+Consolidação!BF42+Consolidação!BI42+Consolidação!BL42+Consolidação!BO42+Consolidação!BR42+Consolidação!BU42+Consolidação!BX42+Consolidação!CA42+Consolidação!CD42)&gt;0,AP39+AW39+BD39+BK39+BR39+BY39+CF39+CM39+CT39+DA39+DH39+DO39+DV39&lt;Consolidação!AR42+Consolidação!AU42+Consolidação!AX42+Consolidação!#REF!+Consolidação!BC42+Consolidação!BF42+Consolidação!BI42+Consolidação!BL42+Consolidação!BO42+Consolidação!BR42+Consolidação!BU42+Consolidação!BX42+Consolidação!CA42+Consolidação!CD42,AP39+AW39+BD39+BK39+BR39+BY39+CF39+CM39+CT39+DA39+DH39+DO39+DV39+EC39&gt;Consolidação!AR42+Consolidação!AU42+Consolidação!AX42+Consolidação!#REF!+Consolidação!BC42+Consolidação!BF42+Consolidação!BI42+Consolidação!BL42+Consolidação!BO42+Consolidação!BR42+Consolidação!BU42+Consolidação!BX42+Consolidação!CA42+Consolidação!CD42),"CONSUMO PARCIAL","SEM PREVISÃO"))))))))))))))))</f>
        <v/>
      </c>
      <c r="EG39" s="318" t="str">
        <f t="shared" si="80"/>
        <v/>
      </c>
      <c r="EH39" s="512"/>
      <c r="EI39" s="314"/>
      <c r="EJ39" s="315"/>
      <c r="EK39" s="332"/>
      <c r="EL39" s="317" t="str">
        <f>IF(EI39=0,"",IF(AV39+BC39+BJ39+BQ39+BX39+CE39+CL39+CS39+CZ39+DG39+DN39+DU39+EB39+EI39&lt;=Consolidação!AX42,Consolidação!$H$4,IF(AV39+BC39+BJ39+BQ39+BX39+CE39+CL39+CS39+CZ39+DG39+DN39+DU39+EB39+EI39&lt;=Consolidação!AX42+Consolidação!#REF!,Consolidação!$K$4,IF(AV39+BC39+BJ39+BQ39+BX39+CE39+CL39+CS39+CZ39+DG39+DN39+DU39+EB39+EI39&lt;=Consolidação!AX42+Consolidação!#REF!+Consolidação!BC42,Consolidação!$N$4,IF(AV39+BC39+BJ39+BQ39+BX39+CE39+CL39+CS39+CZ39+DG39+DN39+DU39+EB39+EI39&lt;=Consolidação!AX42+Consolidação!#REF!+Consolidação!BC42+Consolidação!BF42,Consolidação!$Q$4,IF(AV39+BC39+BJ39+BQ39+BX39+CE39+CL39+CS39+CZ39+DG39+DN39+DU39+EB39+EI39&lt;=Consolidação!AX42+Consolidação!#REF!+Consolidação!BC42+Consolidação!BF42+Consolidação!BI42,Consolidação!$T$4,IF(AV39+BC39+BJ39+BQ39+BX39+CE39+CL39+CS39+CZ39+DG39+DN39+DU39+EB39+EI39&lt;=Consolidação!AX42+Consolidação!#REF!+Consolidação!BC42+Consolidação!BF42+Consolidação!BI42+Consolidação!BL42,Consolidação!$W$4,IF(AV39+BC39+BJ39+BQ39+BX39+CE39+CL39+CS39+CZ39+DG39+DN39+DU39+EB39+EI39&lt;=Consolidação!AX42+Consolidação!#REF!+Consolidação!BC42+Consolidação!BF42+Consolidação!BI42+Consolidação!BL42+Consolidação!BO42,Consolidação!$Z$4,IF(AV39+BC39+BJ39+BQ39+BX39+CE39+CL39+CS39+CZ39+DG39+DN39+DU39+EB39+EI39&lt;=Consolidação!AX42+Consolidação!#REF!+Consolidação!BC42+Consolidação!BF42+Consolidação!BI42+Consolidação!BL42+Consolidação!BO42+Consolidação!BR42,Consolidação!$AC$4,IF(AV39+BC39+BJ39+BQ39+BX39+CE39+CL39+CS39+CZ39+DG39+DN39+DU39+EB39+EI39&lt;=Consolidação!AX42+Consolidação!#REF!+Consolidação!BC42+Consolidação!BF42+Consolidação!BI42+Consolidação!BL42+Consolidação!BO42+Consolidação!BR42+Consolidação!BU42,Consolidação!$AF$4,IF(AV39+BC39+BJ39+BQ39+BX39+CE39+CL39+CS39+CZ39+DG39+DN39+DU39+EB39+EI39&lt;=Consolidação!AX42+Consolidação!#REF!+Consolidação!BC42+Consolidação!BF42+Consolidação!BI42+Consolidação!BL42+Consolidação!BO42+Consolidação!BR42+Consolidação!BU42+Consolidação!BX42,Consolidação!$AI$4,IF(AV39+BC39+BJ39+BQ39+BX39+CE39+CL39+CS39+CZ39+DG39+DN39+DU39+EB39+EI39&lt;=Consolidação!AX42+Consolidação!#REF!+Consolidação!BC42+Consolidação!BF42+Consolidação!BI42+Consolidação!BL42+Consolidação!BO42+Consolidação!BR42+Consolidação!BU42+Consolidação!BX42+Consolidação!CA42,Consolidação!$AL$4,IF(AV39+BC39+BJ39+BQ39+BX39+CE39+CL39+CS39+CZ39+DG39+DN39+DU39+EB39+EI39&lt;=Consolidação!AX42+Consolidação!#REF!+Consolidação!BC42+Consolidação!BF42+Consolidação!BI42+Consolidação!BL42+Consolidação!BO42+Consolidação!BR42+Consolidação!BU42+Consolidação!BX42+Consolidação!CA42+Consolidação!CD42,Consolidação!$AO$4,IF(AV39+BC39+BJ39+BQ39+BX39+CE39+CL39+CS39+CZ39+DG39+DN39+DU39+EB39+EI39&lt;=Consolidação!AX42+Consolidação!#REF!+Consolidação!BC42+Consolidação!BF42+Consolidação!BI42+Consolidação!BL42+Consolidação!BO42+Consolidação!BR42+Consolidação!BU42+Consolidação!BX42+Consolidação!CA42+Consolidação!CD42+Consolidação!CG42,Consolidação!$AR$4,IF(AV39+BC39+BJ39+BQ39+BX39+CE39+CL39+CS39+CZ39+DG39+DN39+DU39+EB39+EI39&lt;=Consolidação!AX42+Consolidação!#REF!+Consolidação!BC42+Consolidação!BF42+Consolidação!BI42+Consolidação!BL42+Consolidação!BO42+Consolidação!BR42+Consolidação!BU42+Consolidação!BX42+Consolidação!CA42+Consolidação!CD42+Consolidação!CG42+Consolidação!CJ42,Consolidação!$AU$4,IF(AND((Consolidação!AX42+Consolidação!#REF!+Consolidação!BC42+Consolidação!BF42+Consolidação!BI42+Consolidação!BL42+Consolidação!BO42+Consolidação!BR42+Consolidação!BU42+Consolidação!BX42+Consolidação!CA42+Consolidação!CD42+Consolidação!CG42+Consolidação!CJ42)&gt;0,AV39+BC39+BJ39+BQ39+BX39+CE39+CL39+CS39+CZ39+DG39+DN39+DU39+EB39&lt;Consolidação!AX42+Consolidação!#REF!+Consolidação!BC42+Consolidação!BF42+Consolidação!BI42+Consolidação!BL42+Consolidação!BO42+Consolidação!BR42+Consolidação!BU42+Consolidação!BX42+Consolidação!CA42+Consolidação!CD42+Consolidação!CG42+Consolidação!CJ42,AV39+BC39+BJ39+BQ39+BX39+CE39+CL39+CS39+CZ39+DG39+DN39+DU39+EB39+EI39&gt;Consolidação!AX42+Consolidação!#REF!+Consolidação!BC42+Consolidação!BF42+Consolidação!BI42+Consolidação!BL42+Consolidação!BO42+Consolidação!BR42+Consolidação!BU42+Consolidação!BX42+Consolidação!CA42+Consolidação!CD42+Consolidação!CG42+Consolidação!CJ42),"CONSUMO PARCIAL","SEM PREVISÃO"))))))))))))))))</f>
        <v/>
      </c>
      <c r="EM39" s="318" t="str">
        <f t="shared" si="81"/>
        <v/>
      </c>
      <c r="EN39" s="512"/>
      <c r="EO39" s="314"/>
      <c r="EP39" s="315"/>
      <c r="EQ39" s="332"/>
      <c r="ER39" s="317" t="str">
        <f>IF(EO39=0,"",IF(BB39+BI39+BP39+BW39+CD39+CK39+CR39+CY39+DF39+DM39+DT39+EA39+EH39+EO39&lt;=Consolidação!BC42,Consolidação!$H$4,IF(BB39+BI39+BP39+BW39+CD39+CK39+CR39+CY39+DF39+DM39+DT39+EA39+EH39+EO39&lt;=Consolidação!BC42+Consolidação!BF42,Consolidação!$K$4,IF(BB39+BI39+BP39+BW39+CD39+CK39+CR39+CY39+DF39+DM39+DT39+EA39+EH39+EO39&lt;=Consolidação!BC42+Consolidação!BF42+Consolidação!BI42,Consolidação!$N$4,IF(BB39+BI39+BP39+BW39+CD39+CK39+CR39+CY39+DF39+DM39+DT39+EA39+EH39+EO39&lt;=Consolidação!BC42+Consolidação!BF42+Consolidação!BI42+Consolidação!BL42,Consolidação!$Q$4,IF(BB39+BI39+BP39+BW39+CD39+CK39+CR39+CY39+DF39+DM39+DT39+EA39+EH39+EO39&lt;=Consolidação!BC42+Consolidação!BF42+Consolidação!BI42+Consolidação!BL42+Consolidação!BO42,Consolidação!$T$4,IF(BB39+BI39+BP39+BW39+CD39+CK39+CR39+CY39+DF39+DM39+DT39+EA39+EH39+EO39&lt;=Consolidação!BC42+Consolidação!BF42+Consolidação!BI42+Consolidação!BL42+Consolidação!BO42+Consolidação!BR42,Consolidação!$W$4,IF(BB39+BI39+BP39+BW39+CD39+CK39+CR39+CY39+DF39+DM39+DT39+EA39+EH39+EO39&lt;=Consolidação!BC42+Consolidação!BF42+Consolidação!BI42+Consolidação!BL42+Consolidação!BO42+Consolidação!BR42+Consolidação!BU42,Consolidação!$Z$4,IF(BB39+BI39+BP39+BW39+CD39+CK39+CR39+CY39+DF39+DM39+DT39+EA39+EH39+EO39&lt;=Consolidação!BC42+Consolidação!BF42+Consolidação!BI42+Consolidação!BL42+Consolidação!BO42+Consolidação!BR42+Consolidação!BU42+Consolidação!BX42,Consolidação!$AC$4,IF(BB39+BI39+BP39+BW39+CD39+CK39+CR39+CY39+DF39+DM39+DT39+EA39+EH39+EO39&lt;=Consolidação!BC42+Consolidação!BF42+Consolidação!BI42+Consolidação!BL42+Consolidação!BO42+Consolidação!BR42+Consolidação!BU42+Consolidação!BX42+Consolidação!CA42,Consolidação!$AF$4,IF(BB39+BI39+BP39+BW39+CD39+CK39+CR39+CY39+DF39+DM39+DT39+EA39+EH39+EO39&lt;=Consolidação!BC42+Consolidação!BF42+Consolidação!BI42+Consolidação!BL42+Consolidação!BO42+Consolidação!BR42+Consolidação!BU42+Consolidação!BX42+Consolidação!CA42+Consolidação!CD42,Consolidação!$AI$4,IF(BB39+BI39+BP39+BW39+CD39+CK39+CR39+CY39+DF39+DM39+DT39+EA39+EH39+EO39&lt;=Consolidação!BC42+Consolidação!BF42+Consolidação!BI42+Consolidação!BL42+Consolidação!BO42+Consolidação!BR42+Consolidação!BU42+Consolidação!BX42+Consolidação!CA42+Consolidação!CD42+Consolidação!CG42,Consolidação!$AL$4,IF(BB39+BI39+BP39+BW39+CD39+CK39+CR39+CY39+DF39+DM39+DT39+EA39+EH39+EO39&lt;=Consolidação!BC42+Consolidação!BF42+Consolidação!BI42+Consolidação!BL42+Consolidação!BO42+Consolidação!BR42+Consolidação!BU42+Consolidação!BX42+Consolidação!CA42+Consolidação!CD42+Consolidação!CG42+Consolidação!CJ42,Consolidação!$AO$4,IF(BB39+BI39+BP39+BW39+CD39+CK39+CR39+CY39+DF39+DM39+DT39+EA39+EH39+EO39&lt;=Consolidação!BC42+Consolidação!BF42+Consolidação!BI42+Consolidação!BL42+Consolidação!BO42+Consolidação!BR42+Consolidação!BU42+Consolidação!BX42+Consolidação!CA42+Consolidação!CD42+Consolidação!CG42+Consolidação!CJ42+Consolidação!CM42,Consolidação!$AR$4,IF(BB39+BI39+BP39+BW39+CD39+CK39+CR39+CY39+DF39+DM39+DT39+EA39+EH39+EO39&lt;=Consolidação!BC42+Consolidação!BF42+Consolidação!BI42+Consolidação!BL42+Consolidação!BO42+Consolidação!BR42+Consolidação!BU42+Consolidação!BX42+Consolidação!CA42+Consolidação!CD42+Consolidação!CG42+Consolidação!CJ42+Consolidação!CM42+Consolidação!CP42,Consolidação!$AU$4,IF(AND((Consolidação!BC42+Consolidação!BF42+Consolidação!BI42+Consolidação!BL42+Consolidação!BO42+Consolidação!BR42+Consolidação!BU42+Consolidação!BX42+Consolidação!CA42+Consolidação!CD42+Consolidação!CG42+Consolidação!CJ42+Consolidação!CM42+Consolidação!CP42)&gt;0,BB39+BI39+BP39+BW39+CD39+CK39+CR39+CY39+DF39+DM39+DT39+EA39+EH39&lt;Consolidação!BC42+Consolidação!BF42+Consolidação!BI42+Consolidação!BL42+Consolidação!BO42+Consolidação!BR42+Consolidação!BU42+Consolidação!BX42+Consolidação!CA42+Consolidação!CD42+Consolidação!CG42+Consolidação!CJ42+Consolidação!CM42+Consolidação!CP42,BB39+BI39+BP39+BW39+CD39+CK39+CR39+CY39+DF39+DM39+DT39+EA39+EH39+EO39&gt;Consolidação!BC42+Consolidação!BF42+Consolidação!BI42+Consolidação!BL42+Consolidação!BO42+Consolidação!BR42+Consolidação!BU42+Consolidação!BX42+Consolidação!CA42+Consolidação!CD42+Consolidação!CG42+Consolidação!CJ42+Consolidação!CM42+Consolidação!CP42),"CONSUMO PARCIAL","SEM PREVISÃO"))))))))))))))))</f>
        <v/>
      </c>
      <c r="ES39" s="318" t="str">
        <f t="shared" si="82"/>
        <v/>
      </c>
      <c r="ET39" s="512"/>
      <c r="EU39" s="314"/>
      <c r="EV39" s="315"/>
      <c r="EW39" s="332"/>
      <c r="EX39" s="317" t="str">
        <f>IF(EU39=0,"",IF(BH39+BO39+BV39+CC39+CJ39+CQ39+CX39+DE39+DL39+DS39+DZ39+EG39+EN39+EU39&lt;=Consolidação!BI42,Consolidação!$H$4,IF(BH39+BO39+BV39+CC39+CJ39+CQ39+CX39+DE39+DL39+DS39+DZ39+EG39+EN39+EU39&lt;=Consolidação!BI42+Consolidação!BL42,Consolidação!$K$4,IF(BH39+BO39+BV39+CC39+CJ39+CQ39+CX39+DE39+DL39+DS39+DZ39+EG39+EN39+EU39&lt;=Consolidação!BI42+Consolidação!BL42+Consolidação!BO42,Consolidação!$N$4,IF(BH39+BO39+BV39+CC39+CJ39+CQ39+CX39+DE39+DL39+DS39+DZ39+EG39+EN39+EU39&lt;=Consolidação!BI42+Consolidação!BL42+Consolidação!BO42+Consolidação!BR42,Consolidação!$Q$4,IF(BH39+BO39+BV39+CC39+CJ39+CQ39+CX39+DE39+DL39+DS39+DZ39+EG39+EN39+EU39&lt;=Consolidação!BI42+Consolidação!BL42+Consolidação!BO42+Consolidação!BR42+Consolidação!BU42,Consolidação!$T$4,IF(BH39+BO39+BV39+CC39+CJ39+CQ39+CX39+DE39+DL39+DS39+DZ39+EG39+EN39+EU39&lt;=Consolidação!BI42+Consolidação!BL42+Consolidação!BO42+Consolidação!BR42+Consolidação!BU42+Consolidação!BX42,Consolidação!$W$4,IF(BH39+BO39+BV39+CC39+CJ39+CQ39+CX39+DE39+DL39+DS39+DZ39+EG39+EN39+EU39&lt;=Consolidação!BI42+Consolidação!BL42+Consolidação!BO42+Consolidação!BR42+Consolidação!BU42+Consolidação!BX42+Consolidação!CA42,Consolidação!$Z$4,IF(BH39+BO39+BV39+CC39+CJ39+CQ39+CX39+DE39+DL39+DS39+DZ39+EG39+EN39+EU39&lt;=Consolidação!BI42+Consolidação!BL42+Consolidação!BO42+Consolidação!BR42+Consolidação!BU42+Consolidação!BX42+Consolidação!CA42+Consolidação!CD42,Consolidação!$AC$4,IF(BH39+BO39+BV39+CC39+CJ39+CQ39+CX39+DE39+DL39+DS39+DZ39+EG39+EN39+EU39&lt;=Consolidação!BI42+Consolidação!BL42+Consolidação!BO42+Consolidação!BR42+Consolidação!BU42+Consolidação!BX42+Consolidação!CA42+Consolidação!CD42+Consolidação!CG42,Consolidação!$AF$4,IF(BH39+BO39+BV39+CC39+CJ39+CQ39+CX39+DE39+DL39+DS39+DZ39+EG39+EN39+EU39&lt;=Consolidação!BI42+Consolidação!BL42+Consolidação!BO42+Consolidação!BR42+Consolidação!BU42+Consolidação!BX42+Consolidação!CA42+Consolidação!CD42+Consolidação!CG42+Consolidação!CJ42,Consolidação!$AI$4,IF(BH39+BO39+BV39+CC39+CJ39+CQ39+CX39+DE39+DL39+DS39+DZ39+EG39+EN39+EU39&lt;=Consolidação!BI42+Consolidação!BL42+Consolidação!BO42+Consolidação!BR42+Consolidação!BU42+Consolidação!BX42+Consolidação!CA42+Consolidação!CD42+Consolidação!CG42+Consolidação!CJ42+Consolidação!CM42,Consolidação!$AL$4,IF(BH39+BO39+BV39+CC39+CJ39+CQ39+CX39+DE39+DL39+DS39+DZ39+EG39+EN39+EU39&lt;=Consolidação!BI42+Consolidação!BL42+Consolidação!BO42+Consolidação!BR42+Consolidação!BU42+Consolidação!BX42+Consolidação!CA42+Consolidação!CD42+Consolidação!CG42+Consolidação!CJ42+Consolidação!CM42+Consolidação!CP42,Consolidação!$AO$4,IF(BH39+BO39+BV39+CC39+CJ39+CQ39+CX39+DE39+DL39+DS39+DZ39+EG39+EN39+EU39&lt;=Consolidação!BI42+Consolidação!BL42+Consolidação!BO42+Consolidação!BR42+Consolidação!BU42+Consolidação!BX42+Consolidação!CA42+Consolidação!CD42+Consolidação!CG42+Consolidação!CJ42+Consolidação!CM42+Consolidação!CP42+Consolidação!CS42,Consolidação!$AR$4,IF(BH39+BO39+BV39+CC39+CJ39+CQ39+CX39+DE39+DL39+DS39+DZ39+EG39+EN39+EU39&lt;=Consolidação!BI42+Consolidação!BL42+Consolidação!BO42+Consolidação!BR42+Consolidação!BU42+Consolidação!BX42+Consolidação!CA42+Consolidação!CD42+Consolidação!CG42+Consolidação!CJ42+Consolidação!CM42+Consolidação!CP42+Consolidação!CS42+Consolidação!CV42,Consolidação!$AU$4,IF(AND((Consolidação!BI42+Consolidação!BL42+Consolidação!BO42+Consolidação!BR42+Consolidação!BU42+Consolidação!BX42+Consolidação!CA42+Consolidação!CD42+Consolidação!CG42+Consolidação!CJ42+Consolidação!CM42+Consolidação!CP42+Consolidação!CS42+Consolidação!CV42)&gt;0,BH39+BO39+BV39+CC39+CJ39+CQ39+CX39+DE39+DL39+DS39+DZ39+EG39+EN39&lt;Consolidação!BI42+Consolidação!BL42+Consolidação!BO42+Consolidação!BR42+Consolidação!BU42+Consolidação!BX42+Consolidação!CA42+Consolidação!CD42+Consolidação!CG42+Consolidação!CJ42+Consolidação!CM42+Consolidação!CP42+Consolidação!CS42+Consolidação!CV42,BH39+BO39+BV39+CC39+CJ39+CQ39+CX39+DE39+DL39+DS39+DZ39+EG39+EN39+EU39&gt;Consolidação!BI42+Consolidação!BL42+Consolidação!BO42+Consolidação!BR42+Consolidação!BU42+Consolidação!BX42+Consolidação!CA42+Consolidação!CD42+Consolidação!CG42+Consolidação!CJ42+Consolidação!CM42+Consolidação!CP42+Consolidação!CS42+Consolidação!CV42),"CONSUMO PARCIAL","SEM PREVISÃO"))))))))))))))))</f>
        <v/>
      </c>
      <c r="EY39" s="318" t="str">
        <f t="shared" si="83"/>
        <v/>
      </c>
      <c r="EZ39" s="512"/>
      <c r="FA39" s="314"/>
      <c r="FB39" s="315"/>
      <c r="FC39" s="332"/>
      <c r="FD39" s="317" t="str">
        <f>IF(FA39=0,"",IF(BN39+BU39+CB39+CI39+CP39+CW39+DD39+DK39+DR39+DY39+EF39+EM39+ET39+FA39&lt;=Consolidação!BO42,Consolidação!$H$4,IF(BN39+BU39+CB39+CI39+CP39+CW39+DD39+DK39+DR39+DY39+EF39+EM39+ET39+FA39&lt;=Consolidação!BO42+Consolidação!BR42,Consolidação!$K$4,IF(BN39+BU39+CB39+CI39+CP39+CW39+DD39+DK39+DR39+DY39+EF39+EM39+ET39+FA39&lt;=Consolidação!BO42+Consolidação!BR42+Consolidação!BU42,Consolidação!$N$4,IF(BN39+BU39+CB39+CI39+CP39+CW39+DD39+DK39+DR39+DY39+EF39+EM39+ET39+FA39&lt;=Consolidação!BO42+Consolidação!BR42+Consolidação!BU42+Consolidação!BX42,Consolidação!$Q$4,IF(BN39+BU39+CB39+CI39+CP39+CW39+DD39+DK39+DR39+DY39+EF39+EM39+ET39+FA39&lt;=Consolidação!BO42+Consolidação!BR42+Consolidação!BU42+Consolidação!BX42+Consolidação!CA42,Consolidação!$T$4,IF(BN39+BU39+CB39+CI39+CP39+CW39+DD39+DK39+DR39+DY39+EF39+EM39+ET39+FA39&lt;=Consolidação!BO42+Consolidação!BR42+Consolidação!BU42+Consolidação!BX42+Consolidação!CA42+Consolidação!CD42,Consolidação!$W$4,IF(BN39+BU39+CB39+CI39+CP39+CW39+DD39+DK39+DR39+DY39+EF39+EM39+ET39+FA39&lt;=Consolidação!BO42+Consolidação!BR42+Consolidação!BU42+Consolidação!BX42+Consolidação!CA42+Consolidação!CD42+Consolidação!CG42,Consolidação!$Z$4,IF(BN39+BU39+CB39+CI39+CP39+CW39+DD39+DK39+DR39+DY39+EF39+EM39+ET39+FA39&lt;=Consolidação!BO42+Consolidação!BR42+Consolidação!BU42+Consolidação!BX42+Consolidação!CA42+Consolidação!CD42+Consolidação!CG42+Consolidação!CJ42,Consolidação!$AC$4,IF(BN39+BU39+CB39+CI39+CP39+CW39+DD39+DK39+DR39+DY39+EF39+EM39+ET39+FA39&lt;=Consolidação!BO42+Consolidação!BR42+Consolidação!BU42+Consolidação!BX42+Consolidação!CA42+Consolidação!CD42+Consolidação!CG42+Consolidação!CJ42+Consolidação!CM42,Consolidação!$AF$4,IF(BN39+BU39+CB39+CI39+CP39+CW39+DD39+DK39+DR39+DY39+EF39+EM39+ET39+FA39&lt;=Consolidação!BO42+Consolidação!BR42+Consolidação!BU42+Consolidação!BX42+Consolidação!CA42+Consolidação!CD42+Consolidação!CG42+Consolidação!CJ42+Consolidação!CM42+Consolidação!CP42,Consolidação!$AI$4,IF(BN39+BU39+CB39+CI39+CP39+CW39+DD39+DK39+DR39+DY39+EF39+EM39+ET39+FA39&lt;=Consolidação!BO42+Consolidação!BR42+Consolidação!BU42+Consolidação!BX42+Consolidação!CA42+Consolidação!CD42+Consolidação!CG42+Consolidação!CJ42+Consolidação!CM42+Consolidação!CP42+Consolidação!CS42,Consolidação!$AL$4,IF(BN39+BU39+CB39+CI39+CP39+CW39+DD39+DK39+DR39+DY39+EF39+EM39+ET39+FA39&lt;=Consolidação!BO42+Consolidação!BR42+Consolidação!BU42+Consolidação!BX42+Consolidação!CA42+Consolidação!CD42+Consolidação!CG42+Consolidação!CJ42+Consolidação!CM42+Consolidação!CP42+Consolidação!CS42+Consolidação!CV42,Consolidação!$AO$4,IF(BN39+BU39+CB39+CI39+CP39+CW39+DD39+DK39+DR39+DY39+EF39+EM39+ET39+FA39&lt;=Consolidação!BO42+Consolidação!BR42+Consolidação!BU42+Consolidação!BX42+Consolidação!CA42+Consolidação!CD42+Consolidação!CG42+Consolidação!CJ42+Consolidação!CM42+Consolidação!CP42+Consolidação!CS42+Consolidação!CV42+Consolidação!CY42,Consolidação!$AR$4,IF(BN39+BU39+CB39+CI39+CP39+CW39+DD39+DK39+DR39+DY39+EF39+EM39+ET39+FA39&lt;=Consolidação!BO42+Consolidação!BR42+Consolidação!BU42+Consolidação!BX42+Consolidação!CA42+Consolidação!CD42+Consolidação!CG42+Consolidação!CJ42+Consolidação!CM42+Consolidação!CP42+Consolidação!CS42+Consolidação!CV42+Consolidação!CY42+Consolidação!DB42,Consolidação!$AU$4,IF(AND((Consolidação!BO42+Consolidação!BR42+Consolidação!BU42+Consolidação!BX42+Consolidação!CA42+Consolidação!CD42+Consolidação!CG42+Consolidação!CJ42+Consolidação!CM42+Consolidação!CP42+Consolidação!CS42+Consolidação!CV42+Consolidação!CY42+Consolidação!DB42)&gt;0,BN39+BU39+CB39+CI39+CP39+CW39+DD39+DK39+DR39+DY39+EF39+EM39+ET39&lt;Consolidação!BO42+Consolidação!BR42+Consolidação!BU42+Consolidação!BX42+Consolidação!CA42+Consolidação!CD42+Consolidação!CG42+Consolidação!CJ42+Consolidação!CM42+Consolidação!CP42+Consolidação!CS42+Consolidação!CV42+Consolidação!CY42+Consolidação!DB42,BN39+BU39+CB39+CI39+CP39+CW39+DD39+DK39+DR39+DY39+EF39+EM39+ET39+FA39&gt;Consolidação!BO42+Consolidação!BR42+Consolidação!BU42+Consolidação!BX42+Consolidação!CA42+Consolidação!CD42+Consolidação!CG42+Consolidação!CJ42+Consolidação!CM42+Consolidação!CP42+Consolidação!CS42+Consolidação!CV42+Consolidação!CY42+Consolidação!DB42),"CONSUMO PARCIAL","SEM PREVISÃO"))))))))))))))))</f>
        <v/>
      </c>
      <c r="FE39" s="318" t="str">
        <f t="shared" si="84"/>
        <v/>
      </c>
      <c r="FF39" s="512"/>
      <c r="FG39" s="314"/>
      <c r="FH39" s="315"/>
      <c r="FI39" s="332"/>
      <c r="FJ39" s="317" t="str">
        <f>IF(FG39=0,"",IF(BT39+CA39+CH39+CO39+CV39+DC39+DJ39+DQ39+DX39+EE39+EL39+ES39+EZ39+FG39&lt;=Consolidação!BU42,Consolidação!$H$4,IF(BT39+CA39+CH39+CO39+CV39+DC39+DJ39+DQ39+DX39+EE39+EL39+ES39+EZ39+FG39&lt;=Consolidação!BU42+Consolidação!BX42,Consolidação!$K$4,IF(BT39+CA39+CH39+CO39+CV39+DC39+DJ39+DQ39+DX39+EE39+EL39+ES39+EZ39+FG39&lt;=Consolidação!BU42+Consolidação!BX42+Consolidação!CA42,Consolidação!$N$4,IF(BT39+CA39+CH39+CO39+CV39+DC39+DJ39+DQ39+DX39+EE39+EL39+ES39+EZ39+FG39&lt;=Consolidação!BU42+Consolidação!BX42+Consolidação!CA42+Consolidação!CD42,Consolidação!$Q$4,IF(BT39+CA39+CH39+CO39+CV39+DC39+DJ39+DQ39+DX39+EE39+EL39+ES39+EZ39+FG39&lt;=Consolidação!BU42+Consolidação!BX42+Consolidação!CA42+Consolidação!CD42+Consolidação!CG42,Consolidação!$T$4,IF(BT39+CA39+CH39+CO39+CV39+DC39+DJ39+DQ39+DX39+EE39+EL39+ES39+EZ39+FG39&lt;=Consolidação!BU42+Consolidação!BX42+Consolidação!CA42+Consolidação!CD42+Consolidação!CG42+Consolidação!CJ42,Consolidação!$W$4,IF(BT39+CA39+CH39+CO39+CV39+DC39+DJ39+DQ39+DX39+EE39+EL39+ES39+EZ39+FG39&lt;=Consolidação!BU42+Consolidação!BX42+Consolidação!CA42+Consolidação!CD42+Consolidação!CG42+Consolidação!CJ42+Consolidação!CM42,Consolidação!$Z$4,IF(BT39+CA39+CH39+CO39+CV39+DC39+DJ39+DQ39+DX39+EE39+EL39+ES39+EZ39+FG39&lt;=Consolidação!BU42+Consolidação!BX42+Consolidação!CA42+Consolidação!CD42+Consolidação!CG42+Consolidação!CJ42+Consolidação!CM42+Consolidação!CP42,Consolidação!$AC$4,IF(BT39+CA39+CH39+CO39+CV39+DC39+DJ39+DQ39+DX39+EE39+EL39+ES39+EZ39+FG39&lt;=Consolidação!BU42+Consolidação!BX42+Consolidação!CA42+Consolidação!CD42+Consolidação!CG42+Consolidação!CJ42+Consolidação!CM42+Consolidação!CP42+Consolidação!CS42,Consolidação!$AF$4,IF(BT39+CA39+CH39+CO39+CV39+DC39+DJ39+DQ39+DX39+EE39+EL39+ES39+EZ39+FG39&lt;=Consolidação!BU42+Consolidação!BX42+Consolidação!CA42+Consolidação!CD42+Consolidação!CG42+Consolidação!CJ42+Consolidação!CM42+Consolidação!CP42+Consolidação!CS42+Consolidação!CV42,Consolidação!$AI$4,IF(BT39+CA39+CH39+CO39+CV39+DC39+DJ39+DQ39+DX39+EE39+EL39+ES39+EZ39+FG39&lt;=Consolidação!BU42+Consolidação!BX42+Consolidação!CA42+Consolidação!CD42+Consolidação!CG42+Consolidação!CJ42+Consolidação!CM42+Consolidação!CP42+Consolidação!CS42+Consolidação!CV42+Consolidação!CY42,Consolidação!$AL$4,IF(BT39+CA39+CH39+CO39+CV39+DC39+DJ39+DQ39+DX39+EE39+EL39+ES39+EZ39+FG39&lt;=Consolidação!BU42+Consolidação!BX42+Consolidação!CA42+Consolidação!CD42+Consolidação!CG42+Consolidação!CJ42+Consolidação!CM42+Consolidação!CP42+Consolidação!CS42+Consolidação!CV42+Consolidação!CY42+Consolidação!DB42,Consolidação!$AO$4,IF(BT39+CA39+CH39+CO39+CV39+DC39+DJ39+DQ39+DX39+EE39+EL39+ES39+EZ39+FG39&lt;=Consolidação!BU42+Consolidação!BX42+Consolidação!CA42+Consolidação!CD42+Consolidação!CG42+Consolidação!CJ42+Consolidação!CM42+Consolidação!CP42+Consolidação!CS42+Consolidação!CV42+Consolidação!CY42+Consolidação!DB42+Consolidação!DE42,Consolidação!$AR$4,IF(BT39+CA39+CH39+CO39+CV39+DC39+DJ39+DQ39+DX39+EE39+EL39+ES39+EZ39+FG39&lt;=Consolidação!BU42+Consolidação!BX42+Consolidação!CA42+Consolidação!CD42+Consolidação!CG42+Consolidação!CJ42+Consolidação!CM42+Consolidação!CP42+Consolidação!CS42+Consolidação!CV42+Consolidação!CY42+Consolidação!DB42+Consolidação!DE42+Consolidação!DH42,Consolidação!$AU$4,IF(AND((Consolidação!BU42+Consolidação!BX42+Consolidação!CA42+Consolidação!CD42+Consolidação!CG42+Consolidação!CJ42+Consolidação!CM42+Consolidação!CP42+Consolidação!CS42+Consolidação!CV42+Consolidação!CY42+Consolidação!DB42+Consolidação!DE42+Consolidação!DH42)&gt;0,BT39+CA39+CH39+CO39+CV39+DC39+DJ39+DQ39+DX39+EE39+EL39+ES39+EZ39&lt;Consolidação!BU42+Consolidação!BX42+Consolidação!CA42+Consolidação!CD42+Consolidação!CG42+Consolidação!CJ42+Consolidação!CM42+Consolidação!CP42+Consolidação!CS42+Consolidação!CV42+Consolidação!CY42+Consolidação!DB42+Consolidação!DE42+Consolidação!DH42,BT39+CA39+CH39+CO39+CV39+DC39+DJ39+DQ39+DX39+EE39+EL39+ES39+EZ39+FG39&gt;Consolidação!BU42+Consolidação!BX42+Consolidação!CA42+Consolidação!CD42+Consolidação!CG42+Consolidação!CJ42+Consolidação!CM42+Consolidação!CP42+Consolidação!CS42+Consolidação!CV42+Consolidação!CY42+Consolidação!DB42+Consolidação!DE42+Consolidação!DH42),"CONSUMO PARCIAL","SEM PREVISÃO"))))))))))))))))</f>
        <v/>
      </c>
      <c r="FK39" s="540" t="str">
        <f t="shared" si="85"/>
        <v/>
      </c>
      <c r="FL39" s="569"/>
      <c r="FM39" s="550"/>
      <c r="FN39" s="550"/>
      <c r="FO39" s="550"/>
      <c r="FP39" s="550"/>
      <c r="FQ39" s="576"/>
      <c r="FR39" s="569"/>
      <c r="FS39" s="550"/>
      <c r="FT39" s="550"/>
      <c r="FU39" s="550"/>
      <c r="FV39" s="550"/>
      <c r="FW39" s="550"/>
      <c r="FX39" s="548" t="str">
        <f>IF((Consolidação!C42+Consolidação!E42)=(F39+M39+T39+AA39+AH39+AO39+AV39+BC39+BJ39+BQ39+BX39+CE39+CL39+CS39),"ATUALIZADO","DESATUALIZADO")</f>
        <v>DESATUALIZADO</v>
      </c>
    </row>
    <row r="40" spans="1:180" x14ac:dyDescent="0.3">
      <c r="A40" s="511">
        <v>2377</v>
      </c>
      <c r="B40" s="634"/>
      <c r="C40" s="324" t="s">
        <v>1</v>
      </c>
      <c r="D40" s="530"/>
      <c r="E40" s="512">
        <v>19550</v>
      </c>
      <c r="F40" s="314">
        <v>0.315</v>
      </c>
      <c r="G40" s="315"/>
      <c r="H40" s="316">
        <v>45868</v>
      </c>
      <c r="I40" s="353" t="str">
        <f>IF(F40=0,"",IF(F40&lt;=Consolidação!H43,Consolidação!H$4,IF(F40&lt;=Consolidação!H43+Consolidação!K43,Consolidação!K$4,IF(F40&lt;=Consolidação!H43+Consolidação!K43+Consolidação!N43,Consolidação!N$4,IF(F40&lt;=Consolidação!H43+Consolidação!K43+Consolidação!N43+Consolidação!Q43,Consolidação!Q$4,IF(F40&lt;=Consolidação!H43+Consolidação!K43+Consolidação!N43+Consolidação!Q43+Consolidação!T43,Consolidação!T$4,IF(F40&lt;=Consolidação!H43+Consolidação!K43+Consolidação!N43+Consolidação!Q43+Consolidação!T43+Consolidação!W43,Consolidação!W$4,IF(F40&lt;=Consolidação!H43+Consolidação!K43+Consolidação!N43+Consolidação!Q43+Consolidação!T43+Consolidação!W43+Consolidação!Z43,Consolidação!Z$4,IF(F40&lt;=Consolidação!H43+Consolidação!K43+Consolidação!N43+Consolidação!Q43+Consolidação!T43+Consolidação!W43+Consolidação!Z43+Consolidação!AC43,Consolidação!AC$4,IF(F40&lt;=Consolidação!H43+Consolidação!K43+Consolidação!N43+Consolidação!Q43+Consolidação!T43+Consolidação!W43+Consolidação!Z43+Consolidação!AC43+Consolidação!AF43,Consolidação!AF$4,IF(F40&lt;=Consolidação!H43+Consolidação!K43+Consolidação!N43+Consolidação!Q43+Consolidação!T43+Consolidação!W43+Consolidação!Z43+Consolidação!AC43+Consolidação!AF43+Consolidação!AI43,Consolidação!AI$4,IF(F40&lt;=Consolidação!H43+Consolidação!K43+Consolidação!N43+Consolidação!Q43+Consolidação!T43+Consolidação!W43+Consolidação!Z43+Consolidação!AC43+Consolidação!AF43+Consolidação!AI43+Consolidação!AL43,Consolidação!AL$4,IF(F40&lt;=Consolidação!H43+Consolidação!K43+Consolidação!N43+Consolidação!Q43+Consolidação!T43+Consolidação!W43+Consolidação!Z43+Consolidação!AC43+Consolidação!AF43+Consolidação!AI43+Consolidação!AL43+Consolidação!AO43,Consolidação!AO$4,IF(F40&lt;=Consolidação!H43+Consolidação!K43+Consolidação!N43+Consolidação!Q43+Consolidação!T43+Consolidação!W43+Consolidação!Z43+Consolidação!AC43+Consolidação!AF43+Consolidação!AI43+Consolidação!AL43+Consolidação!AO43+Consolidação!AR43,Consolidação!AR$4,IF(F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>SEM PREVISÃO</v>
      </c>
      <c r="J40" s="318" t="str">
        <f t="shared" si="61"/>
        <v>û</v>
      </c>
      <c r="K40" s="515"/>
      <c r="L40" s="512"/>
      <c r="M40" s="314"/>
      <c r="N40" s="315"/>
      <c r="O40" s="316"/>
      <c r="P40" s="353" t="str">
        <f>IF(M40=0,"",IF(F40+M40&lt;=Consolidação!H43,Consolidação!$H$4,IF(F40+M40&lt;=Consolidação!H43+Consolidação!K43,Consolidação!$K$4,IF(F40+M40&lt;=Consolidação!H43+Consolidação!K43+Consolidação!N43,Consolidação!$N$4,IF(F40+M40&lt;=Consolidação!H43+Consolidação!K43+Consolidação!N43+Consolidação!Q43,Consolidação!$Q$4,IF(F40+M40&lt;=Consolidação!H43+Consolidação!K43+Consolidação!N43+Consolidação!Q43+Consolidação!T43,Consolidação!$T$4,IF(F40+M40&lt;=Consolidação!H43+Consolidação!K43+Consolidação!N43+Consolidação!Q43+Consolidação!T43+Consolidação!W43,Consolidação!$W$4,IF(F40+M40&lt;=Consolidação!H43+Consolidação!K43+Consolidação!N43+Consolidação!Q43+Consolidação!T43+Consolidação!W43+Consolidação!Z43,Consolidação!$Z$4,IF(F40+M40&lt;=Consolidação!H43+Consolidação!K43+Consolidação!N43+Consolidação!Q43+Consolidação!T43+Consolidação!W43+Consolidação!Z43+Consolidação!AC43,Consolidação!$AC$4,IF(F40+M40&lt;=Consolidação!H43+Consolidação!K43+Consolidação!N43+Consolidação!Q43+Consolidação!T43+Consolidação!W43+Consolidação!Z43+Consolidação!AC43+Consolidação!AF43,Consolidação!$AF$4,IF(F40+M40&lt;=Consolidação!H43+Consolidação!K43+Consolidação!N43+Consolidação!Q43+Consolidação!T43+Consolidação!W43+Consolidação!Z43+Consolidação!AC43+Consolidação!AF43+Consolidação!AI43,Consolidação!$AI$4,IF(F40+M40&lt;=Consolidação!H43+Consolidação!K43+Consolidação!N43+Consolidação!Q43+Consolidação!T43+Consolidação!W43+Consolidação!Z43+Consolidação!AC43+Consolidação!AF43+Consolidação!AI43+Consolidação!AL43,Consolidação!$AL$4,IF(F40+M40&lt;=Consolidação!H43+Consolidação!K43+Consolidação!N43+Consolidação!Q43+Consolidação!T43+Consolidação!W43+Consolidação!Z43+Consolidação!AC43+Consolidação!AF43+Consolidação!AI43+Consolidação!AL43+Consolidação!AO43,Consolidação!$AO$4,IF(F40+M40&lt;=Consolidação!H43+Consolidação!K43+Consolidação!N43+Consolidação!Q43+Consolidação!T43+Consolidação!W43+Consolidação!Z43+Consolidação!AC43+Consolidação!AF43+Consolidação!AI43+Consolidação!AL43+Consolidação!AO43+Consolidação!AR43,Consolidação!$AR$4,IF(F40+M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Q40" s="318" t="str">
        <f t="shared" si="62"/>
        <v/>
      </c>
      <c r="R40" s="312"/>
      <c r="S40" s="270"/>
      <c r="T40" s="314"/>
      <c r="U40" s="315"/>
      <c r="V40" s="316"/>
      <c r="W40" s="317" t="str">
        <f>IF(T40=0,"",IF(F40+M40+T40&lt;=Consolidação!H43,Consolidação!$H$4,IF(F40+M40+T40&lt;=Consolidação!H43+Consolidação!K43,Consolidação!$K$4,IF(F40+M40+T40&lt;=Consolidação!H43+Consolidação!K43+Consolidação!N43,Consolidação!$N$4,IF(F40+M40+T40&lt;=Consolidação!H43+Consolidação!K43+Consolidação!N43+Consolidação!Q43,Consolidação!$Q$4,IF(F40+M40+T40&lt;=Consolidação!H43+Consolidação!K43+Consolidação!N43+Consolidação!Q43+Consolidação!T43,Consolidação!$T$4,IF(F40+M40+T40&lt;=Consolidação!H43+Consolidação!K43+Consolidação!N43+Consolidação!Q43+Consolidação!T43+Consolidação!W43,Consolidação!$W$4,IF(F40+M40+T40&lt;=Consolidação!H43+Consolidação!K43+Consolidação!N43+Consolidação!Q43+Consolidação!T43+Consolidação!W43+Consolidação!Z43,Consolidação!$Z$4,IF(F40+M40+T40&lt;=Consolidação!H43+Consolidação!K43+Consolidação!N43+Consolidação!Q43+Consolidação!T43+Consolidação!W43+Consolidação!Z43+Consolidação!AC43,Consolidação!$AC$4,IF(F40+M40+T40&lt;=Consolidação!H43+Consolidação!K43+Consolidação!N43+Consolidação!Q43+Consolidação!T43+Consolidação!W43+Consolidação!Z43+Consolidação!AC43+Consolidação!AF43,Consolidação!$AF$4,IF(F40+M40+T40&lt;=Consolidação!H43+Consolidação!K43+Consolidação!N43+Consolidação!Q43+Consolidação!T43+Consolidação!W43+Consolidação!Z43+Consolidação!AC43+Consolidação!AF43+Consolidação!AI43,Consolidação!$AI$4,IF(F40+M40+T40&lt;=Consolidação!H43+Consolidação!K43+Consolidação!N43+Consolidação!Q43+Consolidação!T43+Consolidação!W43+Consolidação!Z43+Consolidação!AC43+Consolidação!AF43+Consolidação!AI43+Consolidação!AL43,Consolidação!$AL$4,IF(F40+M40+T40&lt;=Consolidação!H43+Consolidação!K43+Consolidação!N43+Consolidação!Q43+Consolidação!T43+Consolidação!W43+Consolidação!Z43+Consolidação!AC43+Consolidação!AF43+Consolidação!AI43+Consolidação!AL43+Consolidação!AO43,Consolidação!$AO$4,IF(F40+M40+T40&lt;=Consolidação!H43+Consolidação!K43+Consolidação!N43+Consolidação!Q43+Consolidação!T43+Consolidação!W43+Consolidação!Z43+Consolidação!AC43+Consolidação!AF43+Consolidação!AI43+Consolidação!AL43+Consolidação!AO43+Consolidação!AR43,Consolidação!$AR$4,IF(F40+M40+T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+M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+T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X40" s="318" t="str">
        <f t="shared" si="63"/>
        <v/>
      </c>
      <c r="Y40" s="312"/>
      <c r="Z40" s="270"/>
      <c r="AA40" s="314"/>
      <c r="AB40" s="315"/>
      <c r="AC40" s="316"/>
      <c r="AD40" s="317" t="str">
        <f>IF(AA40=0,"",IF(F40+M40+T40+AA40&lt;=Consolidação!H43,Consolidação!$H$4,IF(F40+M40+T40+AA40&lt;=Consolidação!H43+Consolidação!K43,Consolidação!$K$4,IF(F40+M40+T40+AA40&lt;=Consolidação!H43+Consolidação!K43+Consolidação!N43,Consolidação!$N$4,IF(F40+M40+T40+AA40&lt;=Consolidação!H43+Consolidação!K43+Consolidação!N43+Consolidação!Q43,Consolidação!$Q$4,IF(F40+M40+T40+AA40&lt;=Consolidação!H43+Consolidação!K43+Consolidação!N43+Consolidação!Q43+Consolidação!T43,Consolidação!$T$4,IF(F40+M40+T40+AA40&lt;=Consolidação!H43+Consolidação!K43+Consolidação!N43+Consolidação!Q43+Consolidação!T43+Consolidação!W43,Consolidação!$W$4,IF(F40+M40+T40+AA40&lt;=Consolidação!H43+Consolidação!K43+Consolidação!N43+Consolidação!Q43+Consolidação!T43+Consolidação!W43+Consolidação!Z43,Consolidação!$Z$4,IF(F40+M40+T40+AA40&lt;=Consolidação!H43+Consolidação!K43+Consolidação!N43+Consolidação!Q43+Consolidação!T43+Consolidação!W43+Consolidação!Z43+Consolidação!AC43,Consolidação!$AC$4,IF(F40+M40+T40+AA40&lt;=Consolidação!H43+Consolidação!K43+Consolidação!N43+Consolidação!Q43+Consolidação!T43+Consolidação!W43+Consolidação!Z43+Consolidação!AC43+Consolidação!AF43,Consolidação!$AF$4,IF(F40+M40+T40+AA40&lt;=Consolidação!H43+Consolidação!K43+Consolidação!N43+Consolidação!Q43+Consolidação!T43+Consolidação!W43+Consolidação!Z43+Consolidação!AC43+Consolidação!AF43+Consolidação!AI43,Consolidação!$AI$4,IF(F40+M40+T40+AA40&lt;=Consolidação!H43+Consolidação!K43+Consolidação!N43+Consolidação!Q43+Consolidação!T43+Consolidação!W43+Consolidação!Z43+Consolidação!AC43+Consolidação!AF43+Consolidação!AI43+Consolidação!AL43,Consolidação!$AL$4,IF(F40+M40+T40+AA40&lt;=Consolidação!H43+Consolidação!K43+Consolidação!N43+Consolidação!Q43+Consolidação!T43+Consolidação!W43+Consolidação!Z43+Consolidação!AC43+Consolidação!AF43+Consolidação!AI43+Consolidação!AL43+Consolidação!AO43,Consolidação!$AO$4,IF(F40+M40+T40+AA40&lt;=Consolidação!H43+Consolidação!K43+Consolidação!N43+Consolidação!Q43+Consolidação!T43+Consolidação!W43+Consolidação!Z43+Consolidação!AC43+Consolidação!AF43+Consolidação!AI43+Consolidação!AL43+Consolidação!AO43+Consolidação!AR43,Consolidação!#REF!,IF(F40+M40+T40+AA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+M40+T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+T40+AA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AE40" s="318" t="str">
        <f t="shared" si="64"/>
        <v/>
      </c>
      <c r="AF40" s="312"/>
      <c r="AG40" s="270"/>
      <c r="AH40" s="314"/>
      <c r="AI40" s="315"/>
      <c r="AJ40" s="316"/>
      <c r="AK40" s="317" t="str">
        <f>IF(AH40=0,"",IF(F40+M40+T40+AA40+AH40&lt;=Consolidação!H43,Consolidação!$H$4,IF(F40+M40+T40+AA40+AH40&lt;=Consolidação!H43+Consolidação!K43,Consolidação!$K$4,IF(F40+M40+T40+AA40+AH40&lt;=Consolidação!H43+Consolidação!K43+Consolidação!N43,Consolidação!$N$4,IF(F40+M40+T40+AA40+AH40&lt;=Consolidação!H43+Consolidação!K43+Consolidação!N43+Consolidação!Q43,Consolidação!$Q$4,IF(F40+M40+T40+AA40+AH40&lt;=Consolidação!H43+Consolidação!K43+Consolidação!N43+Consolidação!Q43+Consolidação!T43,Consolidação!$T$4,IF(F40+M40+T40+AA40+AH40&lt;=Consolidação!H43+Consolidação!K43+Consolidação!N43+Consolidação!Q43+Consolidação!T43+Consolidação!W43,Consolidação!$W$4,IF(F40+M40+T40+AA40+AH40&lt;=Consolidação!H43+Consolidação!K43+Consolidação!N43+Consolidação!Q43+Consolidação!T43+Consolidação!W43+Consolidação!Z43,Consolidação!$Z$4,IF(F40+M40+T40+AA40+AH40&lt;=Consolidação!H43+Consolidação!K43+Consolidação!N43+Consolidação!Q43+Consolidação!T43+Consolidação!W43+Consolidação!Z43+Consolidação!AC43,Consolidação!$AC$4,IF(F40+M40+T40+AA40+AH40&lt;=Consolidação!H43+Consolidação!K43+Consolidação!N43+Consolidação!Q43+Consolidação!T43+Consolidação!W43+Consolidação!Z43+Consolidação!AC43+Consolidação!AF43,Consolidação!$AF$4,IF(F40+M40+T40+AA40+AH40&lt;=Consolidação!H43+Consolidação!K43+Consolidação!N43+Consolidação!Q43+Consolidação!T43+Consolidação!W43+Consolidação!Z43+Consolidação!AC43+Consolidação!AF43+Consolidação!AI43,Consolidação!$AI$4,IF(F40+M40+T40+AA40+AH40&lt;=Consolidação!H43+Consolidação!K43+Consolidação!N43+Consolidação!Q43+Consolidação!T43+Consolidação!W43+Consolidação!Z43+Consolidação!AC43+Consolidação!AF43+Consolidação!AI43+Consolidação!AL43,Consolidação!$AL$4,IF(F40+M40+T40+AA40+AH40&lt;=Consolidação!H43+Consolidação!K43+Consolidação!N43+Consolidação!Q43+Consolidação!T43+Consolidação!W43+Consolidação!Z43+Consolidação!AC43+Consolidação!AF43+Consolidação!AI43+Consolidação!AL43+Consolidação!AO43,Consolidação!$AO$4,IF(F40+M40+T40+AA40+AH40&lt;=Consolidação!H43+Consolidação!K43+Consolidação!N43+Consolidação!Q43+Consolidação!T43+Consolidação!W43+Consolidação!Z43+Consolidação!AC43+Consolidação!AF43+Consolidação!AI43+Consolidação!AL43+Consolidação!AO43+Consolidação!AR43,Consolidação!$AR$4,IF(F40+M40+T40+AA40+AH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+M40+T40+AA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+T40+AA40+AH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AL40" s="318" t="str">
        <f t="shared" si="65"/>
        <v/>
      </c>
      <c r="AM40" s="312"/>
      <c r="AN40" s="270"/>
      <c r="AO40" s="314"/>
      <c r="AP40" s="315"/>
      <c r="AQ40" s="332"/>
      <c r="AR40" s="317" t="str">
        <f>IF(AO40=0,"",IF(F40+M40+T40+AA40+AH40+AO40&lt;=Consolidação!H43,Consolidação!$H$4,IF(F40+M40+T40+AA40+AH40+AO40&lt;=Consolidação!H43+Consolidação!K43,Consolidação!$K$4,IF(F40+M40+T40+AA40+AH40+AO40&lt;=Consolidação!H43+Consolidação!K43+Consolidação!N43,Consolidação!$N$4,IF(F40+M40+T40+AA40+AH40+AO40&lt;=Consolidação!H43+Consolidação!K43+Consolidação!N43+Consolidação!Q43,Consolidação!$Q$4,IF(F40+M40+T40+AA40+AH40+AO40&lt;=Consolidação!H43+Consolidação!K43+Consolidação!N43+Consolidação!Q43+Consolidação!T43,Consolidação!$T$4,IF(F40+M40+T40+AA40+AH40+AO40&lt;=Consolidação!H43+Consolidação!K43+Consolidação!N43+Consolidação!Q43+Consolidação!T43+Consolidação!W43,Consolidação!$W$4,IF(F40+M40+T40+AA40+AH40+AO40&lt;=Consolidação!H43+Consolidação!K43+Consolidação!N43+Consolidação!Q43+Consolidação!T43+Consolidação!W43+Consolidação!Z43,Consolidação!$Z$4,IF(F40+M40+T40+AA40+AH40+AO40&lt;=Consolidação!H43+Consolidação!K43+Consolidação!N43+Consolidação!Q43+Consolidação!T43+Consolidação!W43+Consolidação!Z43+Consolidação!AC43,Consolidação!$AC$4,IF(F40+M40+T40+AA40+AH40+AO40&lt;=Consolidação!H43+Consolidação!K43+Consolidação!N43+Consolidação!Q43+Consolidação!T43+Consolidação!W43+Consolidação!Z43+Consolidação!AC43+Consolidação!AF43,Consolidação!$AF$4,IF(F40+M40+T40+AA40+AH40+AO40&lt;=Consolidação!H43+Consolidação!K43+Consolidação!N43+Consolidação!Q43+Consolidação!T43+Consolidação!W43+Consolidação!Z43+Consolidação!AC43+Consolidação!AF43+Consolidação!AI43,Consolidação!$AI$4,IF(F40+M40+T40+AA40+AH40+AO40&lt;=Consolidação!H43+Consolidação!K43+Consolidação!N43+Consolidação!Q43+Consolidação!T43+Consolidação!W43+Consolidação!Z43+Consolidação!AC43+Consolidação!AF43+Consolidação!AI43+Consolidação!AL43,Consolidação!$AL$4,IF(F40+M40+T40+AA40+AH40+AO40&lt;=Consolidação!H43+Consolidação!K43+Consolidação!N43+Consolidação!Q43+Consolidação!T43+Consolidação!W43+Consolidação!Z43+Consolidação!AC43+Consolidação!AF43+Consolidação!AI43+Consolidação!AL43+Consolidação!AO43,Consolidação!$AO$4,IF(F40+M40+T40+AA40+AH40+AO40&lt;=Consolidação!H43+Consolidação!K43+Consolidação!N43+Consolidação!Q43+Consolidação!T43+Consolidação!W43+Consolidação!Z43+Consolidação!AC43+Consolidação!AF43+Consolidação!AI43+Consolidação!AL43+Consolidação!AO43+Consolidação!AR43,Consolidação!$AR$4,IF(F40+M40+T40+AA40+AH40+AO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+M40+T40+AA40+AH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+T40+AA40+AH40+AO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AS40" s="318" t="str">
        <f t="shared" si="66"/>
        <v/>
      </c>
      <c r="AT40" s="312"/>
      <c r="AU40" s="270"/>
      <c r="AV40" s="314"/>
      <c r="AW40" s="315"/>
      <c r="AX40" s="332"/>
      <c r="AY40" s="317" t="str">
        <f>IF(AV40=0,"",IF(F40+M40+T40+AA40+AH40+AO40+AV40&lt;=Consolidação!H43,Consolidação!$H$4,IF(F40+M40+T40+AA40+AH40+AO40+AV40&lt;=Consolidação!H43+Consolidação!K43,Consolidação!$K$4,IF(F40+M40+T40+AA40+AH40+AO40+AV40&lt;=Consolidação!H43+Consolidação!K43+Consolidação!N43,Consolidação!$N$4,IF(F40+M40+T40+AA40+AH40+AO40+AV40&lt;=Consolidação!H43+Consolidação!K43+Consolidação!N43+Consolidação!Q43,Consolidação!$Q$4,IF(F40+M40+T40+AA40+AH40+AO40+AV40&lt;=Consolidação!H43+Consolidação!K43+Consolidação!N43+Consolidação!Q43+Consolidação!T43,Consolidação!$T$4,IF(F40+M40+T40+AA40+AH40+AO40+AV40&lt;=Consolidação!H43+Consolidação!K43+Consolidação!N43+Consolidação!Q43+Consolidação!T43+Consolidação!W43,Consolidação!$W$4,IF(F40+M40+T40+AA40+AH40+AO40+AV40&lt;=Consolidação!H43+Consolidação!K43+Consolidação!N43+Consolidação!Q43+Consolidação!T43+Consolidação!W43+Consolidação!Z43,Consolidação!$Z$4,IF(F40+M40+T40+AA40+AH40+AO40+AV40&lt;=Consolidação!H43+Consolidação!K43+Consolidação!N43+Consolidação!Q43+Consolidação!T43+Consolidação!W43+Consolidação!Z43+Consolidação!AC43,Consolidação!$AC$4,IF(F40+M40+T40+AA40+AH40+AO40+AV40&lt;=Consolidação!H43+Consolidação!K43+Consolidação!N43+Consolidação!Q43+Consolidação!T43+Consolidação!W43+Consolidação!Z43+Consolidação!AC43+Consolidação!AF43,Consolidação!$AF$4,IF(F40+M40+T40+AA40+AH40+AO40+AV40&lt;=Consolidação!H43+Consolidação!K43+Consolidação!N43+Consolidação!Q43+Consolidação!T43+Consolidação!W43+Consolidação!Z43+Consolidação!AC43+Consolidação!AF43+Consolidação!AI43,Consolidação!$AI$4,IF(F40+M40+T40+AA40+AH40+AO40+AV40&lt;=Consolidação!H43+Consolidação!K43+Consolidação!N43+Consolidação!Q43+Consolidação!T43+Consolidação!W43+Consolidação!Z43+Consolidação!AC43+Consolidação!AF43+Consolidação!AI43+Consolidação!AL43,Consolidação!$AL$4,IF(F40+M40+T40+AA40+AH40+AO40+AV40&lt;=Consolidação!H43+Consolidação!K43+Consolidação!N43+Consolidação!Q43+Consolidação!T43+Consolidação!W43+Consolidação!Z43+Consolidação!AC43+Consolidação!AF43+Consolidação!AI43+Consolidação!AL43+Consolidação!AO43,Consolidação!$AO$4,IF(F40+M40+T40+AA40+AH40+AO40+AV40&lt;=Consolidação!H43+Consolidação!K43+Consolidação!N43+Consolidação!Q43+Consolidação!T43+Consolidação!W43+Consolidação!Z43+Consolidação!AC43+Consolidação!AF43+Consolidação!AI43+Consolidação!AL43+Consolidação!AO43+Consolidação!AR43,Consolidação!$AR$4,IF(F40+M40+T40+AA40+AH40+AO40+AV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+M40+T40+AA40+AH40+AO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+T40+AA40+AH40+AO40+AV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AZ40" s="318" t="str">
        <f t="shared" si="67"/>
        <v/>
      </c>
      <c r="BA40" s="312"/>
      <c r="BB40" s="270"/>
      <c r="BC40" s="314"/>
      <c r="BD40" s="315"/>
      <c r="BE40" s="332"/>
      <c r="BF40" s="317" t="str">
        <f>IF(BC40=0,"",IF(F40+M40+T40+AA40+AH40+AO40+AV40+BC40&lt;=Consolidação!H43,Consolidação!$H$4,IF(F40+M40+T40+AA40+AH40+AO40+AV40+BC40&lt;=Consolidação!H43+Consolidação!K43,Consolidação!$K$4,IF(F40+M40+T40+AA40+AH40+AO40+AV40+BC40&lt;=Consolidação!H43+Consolidação!K43+Consolidação!N43,Consolidação!$N$4,IF(F40+M40+T40+AA40+AH40+AO40+AV40+BC40&lt;=Consolidação!H43+Consolidação!K43+Consolidação!N43+Consolidação!Q43,Consolidação!$Q$4,IF(F40+M40+T40+AA40+AH40+AO40+AV40+BC40&lt;=Consolidação!H43+Consolidação!K43+Consolidação!N43+Consolidação!Q43+Consolidação!T43,Consolidação!$T$4,IF(F40+M40+T40+AA40+AH40+AO40+AV40+BC40&lt;=Consolidação!H43+Consolidação!K43+Consolidação!N43+Consolidação!Q43+Consolidação!T43+Consolidação!W43,Consolidação!$W$4,IF(F40+M40+T40+AA40+AH40+AO40+AV40+BC40&lt;=Consolidação!H43+Consolidação!K43+Consolidação!N43+Consolidação!Q43+Consolidação!T43+Consolidação!W43+Consolidação!Z43,Consolidação!$Z$4,IF(F40+M40+T40+AA40+AH40+AO40+AV40+BC40&lt;=Consolidação!H43+Consolidação!K43+Consolidação!N43+Consolidação!Q43+Consolidação!T43+Consolidação!W43+Consolidação!Z43+Consolidação!AC43,Consolidação!$AC$4,IF(F40+M40+T40+AA40+AH40+AO40+AV40+BC40&lt;=Consolidação!H43+Consolidação!K43+Consolidação!N43+Consolidação!Q43+Consolidação!T43+Consolidação!W43+Consolidação!Z43+Consolidação!AC43+Consolidação!AF43,Consolidação!$AF$4,IF(F40+M40+T40+AA40+AH40+AO40+AV40+BC40&lt;=Consolidação!H43+Consolidação!K43+Consolidação!N43+Consolidação!Q43+Consolidação!T43+Consolidação!W43+Consolidação!Z43+Consolidação!AC43+Consolidação!AF43+Consolidação!AI43,Consolidação!$AI$4,IF(F40+M40+T40+AA40+AH40+AO40+AV40+BC40&lt;=Consolidação!H43+Consolidação!K43+Consolidação!N43+Consolidação!Q43+Consolidação!T43+Consolidação!W43+Consolidação!Z43+Consolidação!AC43+Consolidação!AF43+Consolidação!AI43+Consolidação!AL43,Consolidação!$AL$4,IF(F40+M40+T40+AA40+AH40+AO40+AV40+BC40&lt;=Consolidação!H43+Consolidação!K43+Consolidação!N43+Consolidação!Q43+Consolidação!T43+Consolidação!W43+Consolidação!Z43+Consolidação!AC43+Consolidação!AF43+Consolidação!AI43+Consolidação!AL43+Consolidação!AO43,Consolidação!$AO$4,IF(F40+M40+T40+AA40+AH40+AO40+AV40+BC40&lt;=Consolidação!H43+Consolidação!K43+Consolidação!N43+Consolidação!Q43+Consolidação!T43+Consolidação!W43+Consolidação!Z43+Consolidação!AC43+Consolidação!AF43+Consolidação!AI43+Consolidação!AL43+Consolidação!AO43+Consolidação!AR43,Consolidação!$AR$4,IF(F40+M40+T40+AA40+AH40+AO40+AV40+BC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+M40+T40+AA40+AH40+AO40+AV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+T40+AA40+AH40+AO40+AV40+BC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BG40" s="318" t="str">
        <f t="shared" si="68"/>
        <v/>
      </c>
      <c r="BH40" s="312"/>
      <c r="BI40" s="270"/>
      <c r="BJ40" s="314"/>
      <c r="BK40" s="315"/>
      <c r="BL40" s="332"/>
      <c r="BM40" s="317" t="str">
        <f>IF(BJ40=0,"",IF(F40+M40+T40+AA40+AH40+AO40+AV40+BC40+BJ40&lt;=Consolidação!H43,Consolidação!$H$4,IF(F40+M40+T40+AA40+AH40+AO40+AV40+BC40+BJ40&lt;=Consolidação!H43+Consolidação!K43,Consolidação!$K$4,IF(F40+M40+T40+AA40+AH40+AO40+AV40+BC40+BJ40&lt;=Consolidação!H43+Consolidação!K43+Consolidação!N43,Consolidação!$N$4,IF(F40+M40+T40+AA40+AH40+AO40+AV40+BC40+BJ40&lt;=Consolidação!H43+Consolidação!K43+Consolidação!N43+Consolidação!Q43,Consolidação!$Q$4,IF(F40+M40+T40+AA40+AH40+AO40+AV40+BC40+BJ40&lt;=Consolidação!H43+Consolidação!K43+Consolidação!N43+Consolidação!Q43+Consolidação!T43,Consolidação!$T$4,IF(F40+M40+T40+AA40+AH40+AO40+AV40+BC40+BJ40&lt;=Consolidação!H43+Consolidação!K43+Consolidação!N43+Consolidação!Q43+Consolidação!T43+Consolidação!W43,Consolidação!$W$4,IF(F40+M40+T40+AA40+AH40+AO40+AV40+BC40+BJ40&lt;=Consolidação!H43+Consolidação!K43+Consolidação!N43+Consolidação!Q43+Consolidação!T43+Consolidação!W43+Consolidação!Z43,Consolidação!$Z$4,IF(F40+M40+T40+AA40+AH40+AO40+AV40+BC40+BJ40&lt;=Consolidação!H43+Consolidação!K43+Consolidação!N43+Consolidação!Q43+Consolidação!T43+Consolidação!W43+Consolidação!Z43+Consolidação!AC43,Consolidação!$AC$4,IF(F40+M40+T40+AA40+AH40+AO40+AV40+BC40+BJ40&lt;=Consolidação!H43+Consolidação!K43+Consolidação!N43+Consolidação!Q43+Consolidação!T43+Consolidação!W43+Consolidação!Z43+Consolidação!AC43+Consolidação!AF43,Consolidação!$AF$4,IF(F40+M40+T40+AA40+AH40+AO40+AV40+BC40+BJ40&lt;=Consolidação!H43+Consolidação!K43+Consolidação!N43+Consolidação!Q43+Consolidação!T43+Consolidação!W43+Consolidação!Z43+Consolidação!AC43+Consolidação!AF43+Consolidação!AI43,Consolidação!$AI$4,IF(F40+M40+T40+AA40+AH40+AO40+AV40+BC40+BJ40&lt;=Consolidação!H43+Consolidação!K43+Consolidação!N43+Consolidação!Q43+Consolidação!T43+Consolidação!W43+Consolidação!Z43+Consolidação!AC43+Consolidação!AF43+Consolidação!AI43+Consolidação!AL43,Consolidação!$AL$4,IF(F40+M40+T40+AA40+AH40+AO40+AV40+BC40+BJ40&lt;=Consolidação!H43+Consolidação!K43+Consolidação!N43+Consolidação!Q43+Consolidação!T43+Consolidação!W43+Consolidação!Z43+Consolidação!AC43+Consolidação!AF43+Consolidação!AI43+Consolidação!AL43+Consolidação!AO43,Consolidação!$AO$4,IF(F40+M40+T40+AA40+AH40+AO40+AV40+BC40+BJ40&lt;=Consolidação!H43+Consolidação!K43+Consolidação!N43+Consolidação!Q43+Consolidação!T43+Consolidação!W43+Consolidação!Z43+Consolidação!AC43+Consolidação!AF43+Consolidação!AI43+Consolidação!AL43+Consolidação!AO43+Consolidação!AR43,Consolidação!$AR$4,IF(F40+M40+T40+AA40+AH40+AO40+AV40+BC40+BJ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+M40+T40+AA40+AH40+AO40+AV40+BC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+T40+AA40+AH40+AO40+AV40+BC40+BJ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BN40" s="318" t="str">
        <f t="shared" si="69"/>
        <v/>
      </c>
      <c r="BO40" s="312"/>
      <c r="BP40" s="270"/>
      <c r="BQ40" s="314"/>
      <c r="BR40" s="315"/>
      <c r="BS40" s="332"/>
      <c r="BT40" s="317" t="str">
        <f>IF(BQ40=0,"",IF(F40+M40+T40+AA40+AH40+AO40+AV40+BC40+BJ40+BQ40&lt;=Consolidação!H43,Consolidação!$H$4,IF(F40+M40+T40+AA40+AH40+AO40+AV40+BC40+BJ40+BQ40&lt;=Consolidação!H43+Consolidação!K43,Consolidação!$K$4,IF(F40+M40+T40+AA40+AH40+AO40+AV40+BC40+BJ40+BQ40&lt;=Consolidação!H43+Consolidação!K43+Consolidação!N43,Consolidação!$N$4,IF(F40+M40+T40+AA40+AH40+AO40+AV40+BC40+BJ40+BQ40&lt;=Consolidação!H43+Consolidação!K43+Consolidação!N43+Consolidação!Q43,Consolidação!$Q$4,IF(F40+M40+T40+AA40+AH40+AO40+AV40+BC40+BJ40+BQ40&lt;=Consolidação!H43+Consolidação!K43+Consolidação!N43+Consolidação!Q43+Consolidação!T43,Consolidação!$T$4,IF(F40+M40+T40+AA40+AH40+AO40+AV40+BC40+BJ40+BQ40&lt;=Consolidação!H43+Consolidação!K43+Consolidação!N43+Consolidação!Q43+Consolidação!T43+Consolidação!W43,Consolidação!$W$4,IF(F40+M40+T40+AA40+AH40+AO40+AV40+BC40+BJ40+BQ40&lt;=Consolidação!H43+Consolidação!K43+Consolidação!N43+Consolidação!Q43+Consolidação!T43+Consolidação!W43+Consolidação!Z43,Consolidação!$Z$4,IF(F40+M40+T40+AA40+AH40+AO40+AV40+BC40+BJ40+BQ40&lt;=Consolidação!H43+Consolidação!K43+Consolidação!N43+Consolidação!Q43+Consolidação!T43+Consolidação!W43+Consolidação!Z43+Consolidação!AC43,Consolidação!$AC$4,IF(F40+M40+T40+AA40+AH40+AO40+AV40+BC40+BJ40+BQ40&lt;=Consolidação!H43+Consolidação!K43+Consolidação!N43+Consolidação!Q43+Consolidação!T43+Consolidação!W43+Consolidação!Z43+Consolidação!AC43+Consolidação!AF43,Consolidação!$AF$4,IF(F40+M40+T40+AA40+AH40+AO40+AV40+BC40+BJ40+BQ40&lt;=Consolidação!H43+Consolidação!K43+Consolidação!N43+Consolidação!Q43+Consolidação!T43+Consolidação!W43+Consolidação!Z43+Consolidação!AC43+Consolidação!AF43+Consolidação!AI43,Consolidação!$AI$4,IF(F40+M40+T40+AA40+AH40+AO40+AV40+BC40+BJ40+BQ40&lt;=Consolidação!H43+Consolidação!K43+Consolidação!N43+Consolidação!Q43+Consolidação!T43+Consolidação!W43+Consolidação!Z43+Consolidação!AC43+Consolidação!AF43+Consolidação!AI43+Consolidação!AL43,Consolidação!$AL$4,IF(F40+M40+T40+AA40+AH40+AO40+AV40+BC40+BJ40+BQ40&lt;=Consolidação!H43+Consolidação!K43+Consolidação!N43+Consolidação!Q43+Consolidação!T43+Consolidação!W43+Consolidação!Z43+Consolidação!AC43+Consolidação!AF43+Consolidação!AI43+Consolidação!AL43+Consolidação!AO43,Consolidação!$AO$4,IF(F40+M40+T40+AA40+AH40+AO40+AV40+BC40+BJ40+BQ40&lt;=Consolidação!H43+Consolidação!K43+Consolidação!N43+Consolidação!Q43+Consolidação!T43+Consolidação!W43+Consolidação!Z43+Consolidação!AC43+Consolidação!AF43+Consolidação!AI43+Consolidação!AL43+Consolidação!AO43+Consolidação!AR43,Consolidação!$AR$4,IF(F40+M40+T40+AA40+AH40+AO40+AV40+BC40+BJ40+BQ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+M40+T40+AA40+AH40+AO40+AV40+BC40+BJ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+T40+AA40+AH40+AO40+AV40+BC40+BJ40+BQ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BU40" s="318" t="str">
        <f t="shared" si="70"/>
        <v/>
      </c>
      <c r="BV40" s="312"/>
      <c r="BW40" s="270"/>
      <c r="BX40" s="314"/>
      <c r="BY40" s="315"/>
      <c r="BZ40" s="332"/>
      <c r="CA40" s="317" t="str">
        <f>IF(BX40=0,"",IF(F40+M40+T40+AA40+AH40+AO40+AV40+BC40+BJ40+BQ40+BX40&lt;=Consolidação!H43,Consolidação!$H$4,IF(F40+M40+T40+AA40+AH40+AO40+AV40+BC40+BJ40+BQ40+BX40&lt;=Consolidação!H43+Consolidação!K43,Consolidação!$K$4,IF(F40+M40+T40+AA40+AH40+AO40+AV40+BC40+BJ40+BQ40+BX40&lt;=Consolidação!H43+Consolidação!K43+Consolidação!N43,Consolidação!$N$4,IF(F40+M40+T40+AA40+AH40+AO40+AV40+BC40+BJ40+BQ40+BX40&lt;=Consolidação!H43+Consolidação!K43+Consolidação!N43+Consolidação!Q43,Consolidação!$Q$4,IF(F40+M40+T40+AA40+AH40+AO40+AV40+BC40+BJ40+BQ40+BX40&lt;=Consolidação!H43+Consolidação!K43+Consolidação!N43+Consolidação!Q43+Consolidação!T43,Consolidação!$T$4,IF(F40+M40+T40+AA40+AH40+AO40+AV40+BC40+BJ40+BQ40+BX40&lt;=Consolidação!H43+Consolidação!K43+Consolidação!N43+Consolidação!Q43+Consolidação!T43+Consolidação!W43,Consolidação!$W$4,IF(F40+M40+T40+AA40+AH40+AO40+AV40+BC40+BJ40+BQ40+BX40&lt;=Consolidação!H43+Consolidação!K43+Consolidação!N43+Consolidação!Q43+Consolidação!T43+Consolidação!W43+Consolidação!Z43,Consolidação!$Z$4,IF(F40+M40+T40+AA40+AH40+AO40+AV40+BC40+BJ40+BQ40+BX40&lt;=Consolidação!H43+Consolidação!K43+Consolidação!N43+Consolidação!Q43+Consolidação!T43+Consolidação!W43+Consolidação!Z43+Consolidação!AC43,Consolidação!$AC$4,IF(F40+M40+T40+AA40+AH40+AO40+AV40+BC40+BJ40+BQ40+BX40&lt;=Consolidação!H43+Consolidação!K43+Consolidação!N43+Consolidação!Q43+Consolidação!T43+Consolidação!W43+Consolidação!Z43+Consolidação!AC43+Consolidação!AF43,Consolidação!$AF$4,IF(F40+M40+T40+AA40+AH40+AO40+AV40+BC40+BJ40+BQ40+BX40&lt;=Consolidação!H43+Consolidação!K43+Consolidação!N43+Consolidação!Q43+Consolidação!T43+Consolidação!W43+Consolidação!Z43+Consolidação!AC43+Consolidação!AF43+Consolidação!AI43,Consolidação!$AI$4,IF(F40+M40+T40+AA40+AH40+AO40+AV40+BC40+BJ40+BQ40+BX40&lt;=Consolidação!H43+Consolidação!K43+Consolidação!N43+Consolidação!Q43+Consolidação!T43+Consolidação!W43+Consolidação!Z43+Consolidação!AC43+Consolidação!AF43+Consolidação!AI43+Consolidação!AL43,Consolidação!$AL$4,IF(F40+M40+T40+AA40+AH40+AO40+AV40+BC40+BJ40+BQ40+BX40&lt;=Consolidação!H43+Consolidação!K43+Consolidação!N43+Consolidação!Q43+Consolidação!T43+Consolidação!W43+Consolidação!Z43+Consolidação!AC43+Consolidação!AF43+Consolidação!AI43+Consolidação!AL43+Consolidação!AO43,Consolidação!$AO$4,IF(F40+M40+T40+AA40+AH40+AO40+AV40+BC40+BJ40+BQ40+BX40&lt;=Consolidação!H43+Consolidação!K43+Consolidação!N43+Consolidação!Q43+Consolidação!T43+Consolidação!W43+Consolidação!Z43+Consolidação!AC43+Consolidação!AF43+Consolidação!AI43+Consolidação!AL43+Consolidação!AO43+Consolidação!AR43,Consolidação!$AR$4,IF(F40+M40+T40+AA40+AH40+AO40+AV40+BC40+BJ40+BQ40+BX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+M40+T40+AA40+AH40+AO40+AV40+BC40+BJ40+BQ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+T40+AA40+AH40+AO40+AV40+BC40+BJ40+BQ40+BX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CB40" s="318" t="str">
        <f t="shared" si="71"/>
        <v/>
      </c>
      <c r="CC40" s="312"/>
      <c r="CD40" s="270"/>
      <c r="CE40" s="314"/>
      <c r="CF40" s="315"/>
      <c r="CG40" s="332"/>
      <c r="CH40" s="317" t="str">
        <f>IF(CE40=0,"",IF(F40+M40+T40+AA40+AH40+AO40+AV40+BC40+BJ40+BQ40+BX40+CE40&lt;=Consolidação!H43,Consolidação!$H$4,IF(F40+M40+T40+AA40+AH40+AO40+AV40+BC40+BJ40+BQ40+BX40+CE40&lt;=Consolidação!H43+Consolidação!K43,Consolidação!$K$4,IF(F40+M40+T40+AA40+AH40+AO40+AV40+BC40+BJ40+BQ40+BX40+CE40&lt;=Consolidação!H43+Consolidação!K43+Consolidação!N43,Consolidação!$N$4,IF(F40+M40+T40+AA40+AH40+AO40+AV40+BC40+BJ40+BQ40+BX40+CE40&lt;=Consolidação!H43+Consolidação!K43+Consolidação!N43+Consolidação!Q43,Consolidação!$Q$4,IF(F40+M40+T40+AA40+AH40+AO40+AV40+BC40+BJ40+BQ40+BX40+CE40&lt;=Consolidação!H43+Consolidação!K43+Consolidação!N43+Consolidação!Q43+Consolidação!T43,Consolidação!$T$4,IF(F40+M40+T40+AA40+AH40+AO40+AV40+BC40+BJ40+BQ40+BX40+CE40&lt;=Consolidação!H43+Consolidação!K43+Consolidação!N43+Consolidação!Q43+Consolidação!T43+Consolidação!W43,Consolidação!$W$4,IF(F40+M40+T40+AA40+AH40+AO40+AV40+BC40+BJ40+BQ40+BX40+CE40&lt;=Consolidação!H43+Consolidação!K43+Consolidação!N43+Consolidação!Q43+Consolidação!T43+Consolidação!W43+Consolidação!Z43,Consolidação!$Z$4,IF(F40+M40+T40+AA40+AH40+AO40+AV40+BC40+BJ40+BQ40+BX40+CE40&lt;=Consolidação!H43+Consolidação!K43+Consolidação!N43+Consolidação!Q43+Consolidação!T43+Consolidação!W43+Consolidação!Z43+Consolidação!AC43,Consolidação!$AC$4,IF(F40+M40+T40+AA40+AH40+AO40+AV40+BC40+BJ40+BQ40+BX40+CE40&lt;=Consolidação!H43+Consolidação!K43+Consolidação!N43+Consolidação!Q43+Consolidação!T43+Consolidação!W43+Consolidação!Z43+Consolidação!AC43+Consolidação!AF43,Consolidação!$AF$4,IF(F40+M40+T40+AA40+AH40+AO40+AV40+BC40+BJ40+BQ40+BX40+CE40&lt;=Consolidação!H43+Consolidação!K43+Consolidação!N43+Consolidação!Q43+Consolidação!T43+Consolidação!W43+Consolidação!Z43+Consolidação!AC43+Consolidação!AF43+Consolidação!AI43,Consolidação!$AI$4,IF(F40+M40+T40+AA40+AH40+AO40+AV40+BC40+BJ40+BQ40+BX40+CE40&lt;=Consolidação!H43+Consolidação!K43+Consolidação!N43+Consolidação!Q43+Consolidação!T43+Consolidação!W43+Consolidação!Z43+Consolidação!AC43+Consolidação!AF43+Consolidação!AI43+Consolidação!AL43,Consolidação!$AL$4,IF(F40+M40+T40+AA40+AH40+AO40+AV40+BC40+BJ40+BQ40+BX40+CE40&lt;=Consolidação!H43+Consolidação!K43+Consolidação!N43+Consolidação!Q43+Consolidação!T43+Consolidação!W43+Consolidação!Z43+Consolidação!AC43+Consolidação!AF43+Consolidação!AI43+Consolidação!AL43+Consolidação!AO43,Consolidação!$AO$4,IF(F40+M40+T40+AA40+AH40+AO40+AV40+BC40+BJ40+BQ40+BX40+CE40&lt;=Consolidação!H43+Consolidação!K43+Consolidação!N43+Consolidação!Q43+Consolidação!T43+Consolidação!W43+Consolidação!Z43+Consolidação!AC43+Consolidação!AF43+Consolidação!AI43+Consolidação!AL43+Consolidação!AO43+Consolidação!AR43,Consolidação!$AR$4,IF(F40+M40+T40+AA40+AH40+AO40+AV40+BC40+BJ40+BQ40+BX40+CE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+M40+T40+AA40+AH40+AO40+AV40+BC40+BJ40+BQ40+BX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+T40+AA40+AH40+AO40+AV40+BC40+BJ40+BQ40+BX40+CE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CI40" s="318" t="str">
        <f t="shared" si="72"/>
        <v/>
      </c>
      <c r="CJ40" s="312"/>
      <c r="CK40" s="270"/>
      <c r="CL40" s="314"/>
      <c r="CM40" s="315"/>
      <c r="CN40" s="332"/>
      <c r="CO40" s="317" t="str">
        <f>IF(CL40=0,"",IF(F40+M40+T40+AA40+AH40+AO40+AV40+BC40+BJ40+BQ40+BX40+CE40+CL40&lt;=Consolidação!H43,Consolidação!$H$4,IF(F40+M40+T40+AA40+AH40+AO40+AV40+BC40+BJ40+BQ40+BX40+CE40+CL40&lt;=Consolidação!H43+Consolidação!K43,Consolidação!$K$4,IF(F40+M40+T40+AA40+AH40+AO40+AV40+BC40+BJ40+BQ40+BX40+CE40+CL40&lt;=Consolidação!H43+Consolidação!K43+Consolidação!N43,Consolidação!$N$4,IF(F40+M40+T40+AA40+AH40+AO40+AV40+BC40+BJ40+BQ40+BX40+CE40+CL40&lt;=Consolidação!H43+Consolidação!K43+Consolidação!N43+Consolidação!Q43,Consolidação!$Q$4,IF(F40+M40+T40+AA40+AH40+AO40+AV40+BC40+BJ40+BQ40+BX40+CE40+CL40&lt;=Consolidação!H43+Consolidação!K43+Consolidação!N43+Consolidação!Q43+Consolidação!T43,Consolidação!$T$4,IF(F40+M40+T40+AA40+AH40+AO40+AV40+BC40+BJ40+BQ40+BX40+CE40+CL40&lt;=Consolidação!H43+Consolidação!K43+Consolidação!N43+Consolidação!Q43+Consolidação!T43+Consolidação!W43,Consolidação!$W$4,IF(F40+M40+T40+AA40+AH40+AO40+AV40+BC40+BJ40+BQ40+BX40+CE40+CL40&lt;=Consolidação!H43+Consolidação!K43+Consolidação!N43+Consolidação!Q43+Consolidação!T43+Consolidação!W43+Consolidação!Z43,Consolidação!$Z$4,IF(F40+M40+T40+AA40+AH40+AO40+AV40+BC40+BJ40+BQ40+BX40+CE40+CL40&lt;=Consolidação!H43+Consolidação!K43+Consolidação!N43+Consolidação!Q43+Consolidação!T43+Consolidação!W43+Consolidação!Z43+Consolidação!AC43,Consolidação!$AC$4,IF(F40+M40+T40+AA40+AH40+AO40+AV40+BC40+BJ40+BQ40+BX40+CE40+CL40&lt;=Consolidação!H43+Consolidação!K43+Consolidação!N43+Consolidação!Q43+Consolidação!T43+Consolidação!W43+Consolidação!Z43+Consolidação!AC43+Consolidação!AF43,Consolidação!$AF$4,IF(F40+M40+T40+AA40+AH40+AO40+AV40+BC40+BJ40+BQ40+BX40+CE40+CL40&lt;=Consolidação!H43+Consolidação!K43+Consolidação!N43+Consolidação!Q43+Consolidação!T43+Consolidação!W43+Consolidação!Z43+Consolidação!AC43+Consolidação!AF43+Consolidação!AI43,Consolidação!$AI$4,IF(F40+M40+T40+AA40+AH40+AO40+AV40+BC40+BJ40+BQ40+BX40+CE40+CL40&lt;=Consolidação!H43+Consolidação!K43+Consolidação!N43+Consolidação!Q43+Consolidação!T43+Consolidação!W43+Consolidação!Z43+Consolidação!AC43+Consolidação!AF43+Consolidação!AI43+Consolidação!AL43,Consolidação!$AL$4,IF(F40+M40+T40+AA40+AH40+AO40+AV40+BC40+BJ40+BQ40+BX40+CE40+CL40&lt;=Consolidação!H43+Consolidação!K43+Consolidação!N43+Consolidação!Q43+Consolidação!T43+Consolidação!W43+Consolidação!Z43+Consolidação!AC43+Consolidação!AF43+Consolidação!AI43+Consolidação!AL43+Consolidação!AO43,Consolidação!$AO$4,IF(F40+M40+T40+AA40+AH40+AO40+AV40+BC40+BJ40+BQ40+BX40+CE40+CL40&lt;=Consolidação!H43+Consolidação!K43+Consolidação!N43+Consolidação!Q43+Consolidação!T43+Consolidação!W43+Consolidação!Z43+Consolidação!AC43+Consolidação!AF43+Consolidação!AI43+Consolidação!AL43+Consolidação!AO43+Consolidação!AR43,Consolidação!$AR$4,IF(F40+M40+T40+AA40+AH40+AO40+AV40+BC40+BJ40+BQ40+BX40+CE40+CL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+M40+T40+AA40+AH40+AO40+AV40+BC40+BJ40+BQ40+BX40+CE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+T40+AA40+AH40+AO40+AV40+BC40+BJ40+BQ40+BX40+CE40+CL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CP40" s="318" t="str">
        <f t="shared" si="73"/>
        <v/>
      </c>
      <c r="CQ40" s="515"/>
      <c r="CR40" s="512"/>
      <c r="CS40" s="314"/>
      <c r="CT40" s="315"/>
      <c r="CU40" s="332"/>
      <c r="CV40" s="317" t="str">
        <f>IF(CS40=0,"",IF(F40+M40+T40+AA40+AH40+AO40+AV40+BC40+BJ40+BQ40+BX40+CE40+CL40+CS40&lt;=Consolidação!H43,Consolidação!$H$4,IF(F40+M40+T40+AA40+AH40+AO40+AV40+BC40+BJ40+BQ40+BX40+CE40+CL40+CS40&lt;=Consolidação!H43+Consolidação!K43,Consolidação!$K$4,IF(F40+M40+T40+AA40+AH40+AO40+AV40+BC40+BJ40+BQ40+BX40+CE40+CL40+CS40&lt;=Consolidação!H43+Consolidação!K43+Consolidação!N43,Consolidação!$N$4,IF(F40+M40+T40+AA40+AH40+AO40+AV40+BC40+BJ40+BQ40+BX40+CE40+CL40+CS40&lt;=Consolidação!H43+Consolidação!K43+Consolidação!N43+Consolidação!Q43,Consolidação!$Q$4,IF(F40+M40+T40+AA40+AH40+AO40+AV40+BC40+BJ40+BQ40+BX40+CE40+CL40+CS40&lt;=Consolidação!H43+Consolidação!K43+Consolidação!N43+Consolidação!Q43+Consolidação!T43,Consolidação!$T$4,IF(F40+M40+T40+AA40+AH40+AO40+AV40+BC40+BJ40+BQ40+BX40+CE40+CL40+CS40&lt;=Consolidação!H43+Consolidação!K43+Consolidação!N43+Consolidação!Q43+Consolidação!T43+Consolidação!W43,Consolidação!$W$4,IF(F40+M40+T40+AA40+AH40+AO40+AV40+BC40+BJ40+BQ40+BX40+CE40+CL40+CS40&lt;=Consolidação!H43+Consolidação!K43+Consolidação!N43+Consolidação!Q43+Consolidação!T43+Consolidação!W43+Consolidação!Z43,Consolidação!$Z$4,IF(F40+M40+T40+AA40+AH40+AO40+AV40+BC40+BJ40+BQ40+BX40+CE40+CL40+CS40&lt;=Consolidação!H43+Consolidação!K43+Consolidação!N43+Consolidação!Q43+Consolidação!T43+Consolidação!W43+Consolidação!Z43+Consolidação!AC43,Consolidação!$AC$4,IF(F40+M40+T40+AA40+AH40+AO40+AV40+BC40+BJ40+BQ40+BX40+CE40+CL40+CS40&lt;=Consolidação!H43+Consolidação!K43+Consolidação!N43+Consolidação!Q43+Consolidação!T43+Consolidação!W43+Consolidação!Z43+Consolidação!AC43+Consolidação!AF43,Consolidação!$AF$4,IF(F40+M40+T40+AA40+AH40+AO40+AV40+BC40+BJ40+BQ40+BX40+CE40+CL40+CS40&lt;=Consolidação!H43+Consolidação!K43+Consolidação!N43+Consolidação!Q43+Consolidação!T43+Consolidação!W43+Consolidação!Z43+Consolidação!AC43+Consolidação!AF43+Consolidação!AI43,Consolidação!$AI$4,IF(F40+M40+T40+AA40+AH40+AO40+AV40+BC40+BJ40+BQ40+BX40+CE40+CL40+CS40&lt;=Consolidação!H43+Consolidação!K43+Consolidação!N43+Consolidação!Q43+Consolidação!T43+Consolidação!W43+Consolidação!Z43+Consolidação!AC43+Consolidação!AF43+Consolidação!AI43+Consolidação!AL43,Consolidação!$AL$4,IF(F40+M40+T40+AA40+AH40+AO40+AV40+BC40+BJ40+BQ40+BX40+CE40+CL40+CS40&lt;=Consolidação!H43+Consolidação!K43+Consolidação!N43+Consolidação!Q43+Consolidação!T43+Consolidação!W43+Consolidação!Z43+Consolidação!AC43+Consolidação!AF43+Consolidação!AI43+Consolidação!AL43+Consolidação!AO43,Consolidação!$AO$4,IF(F40+M40+T40+AA40+AH40+AO40+AV40+BC40+BJ40+BQ40+BX40+CE40+CL40+CS40&lt;=Consolidação!H43+Consolidação!K43+Consolidação!N43+Consolidação!Q43+Consolidação!T43+Consolidação!W43+Consolidação!Z43+Consolidação!AC43+Consolidação!AF43+Consolidação!AI43+Consolidação!AL43+Consolidação!AO43+Consolidação!AR43,Consolidação!$AR$4,IF(F40+M40+T40+AA40+AH40+AO40+AV40+BC40+BJ40+BQ40+BX40+CE40+CL40+CS40&lt;=Consolidação!H43+Consolidação!K43+Consolidação!N43+Consolidação!Q43+Consolidação!T43+Consolidação!W43+Consolidação!Z43+Consolidação!AC43+Consolidação!AF43+Consolidação!AI43+Consolidação!AL43+Consolidação!AO43+Consolidação!AR43+Consolidação!AU43,Consolidação!$AU$4,IF(AND((Consolidação!H43+Consolidação!K43+Consolidação!N43+Consolidação!Q43+Consolidação!T43+Consolidação!W43+Consolidação!Z43+Consolidação!AC43+Consolidação!AF43+Consolidação!AI43+Consolidação!AL43+Consolidação!AO43+Consolidação!AR43+Consolidação!AU43)&gt;0,F40+M40+T40+AA40+AH40+AO40+AV40+BC40+BJ40+BQ40+BX40+CE40+CL40&lt;Consolidação!H43+Consolidação!K43+Consolidação!N43+Consolidação!Q43+Consolidação!T43+Consolidação!W43+Consolidação!Z43+Consolidação!AC43+Consolidação!AF43+Consolidação!AI43+Consolidação!AL43+Consolidação!AO43+Consolidação!AR43+Consolidação!AU43,F40+M40+T40+AA40+AH40+AO40+AV40+BC40+BJ40+BQ40+BX40+CE40+CL40+CS40&gt;Consolidação!H43+Consolidação!K43+Consolidação!N43+Consolidação!Q43+Consolidação!T43+Consolidação!W43+Consolidação!Z43+Consolidação!AC43+Consolidação!AF43+Consolidação!AI43+Consolidação!AL43+Consolidação!AO43+Consolidação!AR43+Consolidação!AU43),"CONSUMO PARCIAL","SEM PREVISÃO"))))))))))))))))</f>
        <v/>
      </c>
      <c r="CW40" s="318" t="str">
        <f t="shared" si="74"/>
        <v/>
      </c>
      <c r="CX40" s="512"/>
      <c r="CY40" s="314"/>
      <c r="CZ40" s="315"/>
      <c r="DA40" s="332"/>
      <c r="DB40" s="317" t="str">
        <f>IF(CY40=0,"",IF(L40+S40+Z40+AG40+AN40+AU40+BB40+BI40+BP40+BW40+CD40+CK40+CR40+CY40&lt;=Consolidação!N43,Consolidação!$H$4,IF(L40+S40+Z40+AG40+AN40+AU40+BB40+BI40+BP40+BW40+CD40+CK40+CR40+CY40&lt;=Consolidação!N43+Consolidação!Q43,Consolidação!$K$4,IF(L40+S40+Z40+AG40+AN40+AU40+BB40+BI40+BP40+BW40+CD40+CK40+CR40+CY40&lt;=Consolidação!N43+Consolidação!Q43+Consolidação!T43,Consolidação!$N$4,IF(L40+S40+Z40+AG40+AN40+AU40+BB40+BI40+BP40+BW40+CD40+CK40+CR40+CY40&lt;=Consolidação!N43+Consolidação!Q43+Consolidação!T43+Consolidação!W43,Consolidação!$Q$4,IF(L40+S40+Z40+AG40+AN40+AU40+BB40+BI40+BP40+BW40+CD40+CK40+CR40+CY40&lt;=Consolidação!N43+Consolidação!Q43+Consolidação!T43+Consolidação!W43+Consolidação!Z43,Consolidação!$T$4,IF(L40+S40+Z40+AG40+AN40+AU40+BB40+BI40+BP40+BW40+CD40+CK40+CR40+CY40&lt;=Consolidação!N43+Consolidação!Q43+Consolidação!T43+Consolidação!W43+Consolidação!Z43+Consolidação!AC43,Consolidação!$W$4,IF(L40+S40+Z40+AG40+AN40+AU40+BB40+BI40+BP40+BW40+CD40+CK40+CR40+CY40&lt;=Consolidação!N43+Consolidação!Q43+Consolidação!T43+Consolidação!W43+Consolidação!Z43+Consolidação!AC43+Consolidação!AF43,Consolidação!$Z$4,IF(L40+S40+Z40+AG40+AN40+AU40+BB40+BI40+BP40+BW40+CD40+CK40+CR40+CY40&lt;=Consolidação!N43+Consolidação!Q43+Consolidação!T43+Consolidação!W43+Consolidação!Z43+Consolidação!AC43+Consolidação!AF43+Consolidação!AI43,Consolidação!$AC$4,IF(L40+S40+Z40+AG40+AN40+AU40+BB40+BI40+BP40+BW40+CD40+CK40+CR40+CY40&lt;=Consolidação!N43+Consolidação!Q43+Consolidação!T43+Consolidação!W43+Consolidação!Z43+Consolidação!AC43+Consolidação!AF43+Consolidação!AI43+Consolidação!AL43,Consolidação!$AF$4,IF(L40+S40+Z40+AG40+AN40+AU40+BB40+BI40+BP40+BW40+CD40+CK40+CR40+CY40&lt;=Consolidação!N43+Consolidação!Q43+Consolidação!T43+Consolidação!W43+Consolidação!Z43+Consolidação!AC43+Consolidação!AF43+Consolidação!AI43+Consolidação!AL43+Consolidação!AO43,Consolidação!$AI$4,IF(L40+S40+Z40+AG40+AN40+AU40+BB40+BI40+BP40+BW40+CD40+CK40+CR40+CY40&lt;=Consolidação!N43+Consolidação!Q43+Consolidação!T43+Consolidação!W43+Consolidação!Z43+Consolidação!AC43+Consolidação!AF43+Consolidação!AI43+Consolidação!AL43+Consolidação!AO43+Consolidação!AR43,Consolidação!$AL$4,IF(L40+S40+Z40+AG40+AN40+AU40+BB40+BI40+BP40+BW40+CD40+CK40+CR40+CY40&lt;=Consolidação!N43+Consolidação!Q43+Consolidação!T43+Consolidação!W43+Consolidação!Z43+Consolidação!AC43+Consolidação!AF43+Consolidação!AI43+Consolidação!AL43+Consolidação!AO43+Consolidação!AR43+Consolidação!AU43,Consolidação!$AO$4,IF(L40+S40+Z40+AG40+AN40+AU40+BB40+BI40+BP40+BW40+CD40+CK40+CR40+CY40&lt;=Consolidação!N43+Consolidação!Q43+Consolidação!T43+Consolidação!W43+Consolidação!Z43+Consolidação!AC43+Consolidação!AF43+Consolidação!AI43+Consolidação!AL43+Consolidação!AO43+Consolidação!AR43+Consolidação!AU43+Consolidação!AX43,Consolidação!$AR$4,IF(L40+S40+Z40+AG40+AN40+AU40+BB40+BI40+BP40+BW40+CD40+CK40+CR40+CY40&lt;=Consolidação!N43+Consolidação!Q43+Consolidação!T43+Consolidação!W43+Consolidação!Z43+Consolidação!AC43+Consolidação!AF43+Consolidação!AI43+Consolidação!AL43+Consolidação!AO43+Consolidação!AR43+Consolidação!AU43+Consolidação!AX43+Consolidação!#REF!,Consolidação!$AU$4,IF(AND((Consolidação!N43+Consolidação!Q43+Consolidação!T43+Consolidação!W43+Consolidação!Z43+Consolidação!AC43+Consolidação!AF43+Consolidação!AI43+Consolidação!AL43+Consolidação!AO43+Consolidação!AR43+Consolidação!AU43+Consolidação!AX43+Consolidação!#REF!)&gt;0,L40+S40+Z40+AG40+AN40+AU40+BB40+BI40+BP40+BW40+CD40+CK40+CR40&lt;Consolidação!N43+Consolidação!Q43+Consolidação!T43+Consolidação!W43+Consolidação!Z43+Consolidação!AC43+Consolidação!AF43+Consolidação!AI43+Consolidação!AL43+Consolidação!AO43+Consolidação!AR43+Consolidação!AU43+Consolidação!AX43+Consolidação!#REF!,L40+S40+Z40+AG40+AN40+AU40+BB40+BI40+BP40+BW40+CD40+CK40+CR40+CY40&gt;Consolidação!N43+Consolidação!Q43+Consolidação!T43+Consolidação!W43+Consolidação!Z43+Consolidação!AC43+Consolidação!AF43+Consolidação!AI43+Consolidação!AL43+Consolidação!AO43+Consolidação!AR43+Consolidação!AU43+Consolidação!AX43+Consolidação!#REF!),"CONSUMO PARCIAL","SEM PREVISÃO"))))))))))))))))</f>
        <v/>
      </c>
      <c r="DC40" s="318" t="str">
        <f t="shared" si="75"/>
        <v/>
      </c>
      <c r="DD40" s="512"/>
      <c r="DE40" s="314"/>
      <c r="DF40" s="315"/>
      <c r="DG40" s="332"/>
      <c r="DH40" s="317" t="str">
        <f>IF(DE40=0,"",IF(R40+Y40+AF40+AM40+AT40+BA40+BH40+BO40+BV40+CC40+CJ40+CQ40+CX40+DE40&lt;=Consolidação!T43,Consolidação!$H$4,IF(R40+Y40+AF40+AM40+AT40+BA40+BH40+BO40+BV40+CC40+CJ40+CQ40+CX40+DE40&lt;=Consolidação!T43+Consolidação!W43,Consolidação!$K$4,IF(R40+Y40+AF40+AM40+AT40+BA40+BH40+BO40+BV40+CC40+CJ40+CQ40+CX40+DE40&lt;=Consolidação!T43+Consolidação!W43+Consolidação!Z43,Consolidação!$N$4,IF(R40+Y40+AF40+AM40+AT40+BA40+BH40+BO40+BV40+CC40+CJ40+CQ40+CX40+DE40&lt;=Consolidação!T43+Consolidação!W43+Consolidação!Z43+Consolidação!AC43,Consolidação!$Q$4,IF(R40+Y40+AF40+AM40+AT40+BA40+BH40+BO40+BV40+CC40+CJ40+CQ40+CX40+DE40&lt;=Consolidação!T43+Consolidação!W43+Consolidação!Z43+Consolidação!AC43+Consolidação!AF43,Consolidação!$T$4,IF(R40+Y40+AF40+AM40+AT40+BA40+BH40+BO40+BV40+CC40+CJ40+CQ40+CX40+DE40&lt;=Consolidação!T43+Consolidação!W43+Consolidação!Z43+Consolidação!AC43+Consolidação!AF43+Consolidação!AI43,Consolidação!$W$4,IF(R40+Y40+AF40+AM40+AT40+BA40+BH40+BO40+BV40+CC40+CJ40+CQ40+CX40+DE40&lt;=Consolidação!T43+Consolidação!W43+Consolidação!Z43+Consolidação!AC43+Consolidação!AF43+Consolidação!AI43+Consolidação!AL43,Consolidação!$Z$4,IF(R40+Y40+AF40+AM40+AT40+BA40+BH40+BO40+BV40+CC40+CJ40+CQ40+CX40+DE40&lt;=Consolidação!T43+Consolidação!W43+Consolidação!Z43+Consolidação!AC43+Consolidação!AF43+Consolidação!AI43+Consolidação!AL43+Consolidação!AO43,Consolidação!$AC$4,IF(R40+Y40+AF40+AM40+AT40+BA40+BH40+BO40+BV40+CC40+CJ40+CQ40+CX40+DE40&lt;=Consolidação!T43+Consolidação!W43+Consolidação!Z43+Consolidação!AC43+Consolidação!AF43+Consolidação!AI43+Consolidação!AL43+Consolidação!AO43+Consolidação!AR43,Consolidação!$AF$4,IF(R40+Y40+AF40+AM40+AT40+BA40+BH40+BO40+BV40+CC40+CJ40+CQ40+CX40+DE40&lt;=Consolidação!T43+Consolidação!W43+Consolidação!Z43+Consolidação!AC43+Consolidação!AF43+Consolidação!AI43+Consolidação!AL43+Consolidação!AO43+Consolidação!AR43+Consolidação!AU43,Consolidação!$AI$4,IF(R40+Y40+AF40+AM40+AT40+BA40+BH40+BO40+BV40+CC40+CJ40+CQ40+CX40+DE40&lt;=Consolidação!T43+Consolidação!W43+Consolidação!Z43+Consolidação!AC43+Consolidação!AF43+Consolidação!AI43+Consolidação!AL43+Consolidação!AO43+Consolidação!AR43+Consolidação!AU43+Consolidação!AX43,Consolidação!$AL$4,IF(R40+Y40+AF40+AM40+AT40+BA40+BH40+BO40+BV40+CC40+CJ40+CQ40+CX40+DE40&lt;=Consolidação!T43+Consolidação!W43+Consolidação!Z43+Consolidação!AC43+Consolidação!AF43+Consolidação!AI43+Consolidação!AL43+Consolidação!AO43+Consolidação!AR43+Consolidação!AU43+Consolidação!AX43+Consolidação!#REF!,Consolidação!$AO$4,IF(R40+Y40+AF40+AM40+AT40+BA40+BH40+BO40+BV40+CC40+CJ40+CQ40+CX40+DE40&lt;=Consolidação!T43+Consolidação!W43+Consolidação!Z43+Consolidação!AC43+Consolidação!AF43+Consolidação!AI43+Consolidação!AL43+Consolidação!AO43+Consolidação!AR43+Consolidação!AU43+Consolidação!AX43+Consolidação!#REF!+Consolidação!BC43,Consolidação!$AR$4,IF(R40+Y40+AF40+AM40+AT40+BA40+BH40+BO40+BV40+CC40+CJ40+CQ40+CX40+DE40&lt;=Consolidação!T43+Consolidação!W43+Consolidação!Z43+Consolidação!AC43+Consolidação!AF43+Consolidação!AI43+Consolidação!AL43+Consolidação!AO43+Consolidação!AR43+Consolidação!AU43+Consolidação!AX43+Consolidação!#REF!+Consolidação!BC43+Consolidação!BF43,Consolidação!$AU$4,IF(AND((Consolidação!T43+Consolidação!W43+Consolidação!Z43+Consolidação!AC43+Consolidação!AF43+Consolidação!AI43+Consolidação!AL43+Consolidação!AO43+Consolidação!AR43+Consolidação!AU43+Consolidação!AX43+Consolidação!#REF!+Consolidação!BC43+Consolidação!BF43)&gt;0,R40+Y40+AF40+AM40+AT40+BA40+BH40+BO40+BV40+CC40+CJ40+CQ40+CX40&lt;Consolidação!T43+Consolidação!W43+Consolidação!Z43+Consolidação!AC43+Consolidação!AF43+Consolidação!AI43+Consolidação!AL43+Consolidação!AO43+Consolidação!AR43+Consolidação!AU43+Consolidação!AX43+Consolidação!#REF!+Consolidação!BC43+Consolidação!BF43,R40+Y40+AF40+AM40+AT40+BA40+BH40+BO40+BV40+CC40+CJ40+CQ40+CX40+DE40&gt;Consolidação!T43+Consolidação!W43+Consolidação!Z43+Consolidação!AC43+Consolidação!AF43+Consolidação!AI43+Consolidação!AL43+Consolidação!AO43+Consolidação!AR43+Consolidação!AU43+Consolidação!AX43+Consolidação!#REF!+Consolidação!BC43+Consolidação!BF43),"CONSUMO PARCIAL","SEM PREVISÃO"))))))))))))))))</f>
        <v/>
      </c>
      <c r="DI40" s="318" t="str">
        <f t="shared" si="76"/>
        <v/>
      </c>
      <c r="DJ40" s="512"/>
      <c r="DK40" s="314"/>
      <c r="DL40" s="315"/>
      <c r="DM40" s="332"/>
      <c r="DN40" s="317" t="str">
        <f>IF(DK40=0,"",IF(X40+AE40+AL40+AS40+AZ40+BG40+BN40+BU40+CB40+CI40+CP40+CW40+DD40+DK40&lt;=Consolidação!Z43,Consolidação!$H$4,IF(X40+AE40+AL40+AS40+AZ40+BG40+BN40+BU40+CB40+CI40+CP40+CW40+DD40+DK40&lt;=Consolidação!Z43+Consolidação!AC43,Consolidação!$K$4,IF(X40+AE40+AL40+AS40+AZ40+BG40+BN40+BU40+CB40+CI40+CP40+CW40+DD40+DK40&lt;=Consolidação!Z43+Consolidação!AC43+Consolidação!AF43,Consolidação!$N$4,IF(X40+AE40+AL40+AS40+AZ40+BG40+BN40+BU40+CB40+CI40+CP40+CW40+DD40+DK40&lt;=Consolidação!Z43+Consolidação!AC43+Consolidação!AF43+Consolidação!AI43,Consolidação!$Q$4,IF(X40+AE40+AL40+AS40+AZ40+BG40+BN40+BU40+CB40+CI40+CP40+CW40+DD40+DK40&lt;=Consolidação!Z43+Consolidação!AC43+Consolidação!AF43+Consolidação!AI43+Consolidação!AL43,Consolidação!$T$4,IF(X40+AE40+AL40+AS40+AZ40+BG40+BN40+BU40+CB40+CI40+CP40+CW40+DD40+DK40&lt;=Consolidação!Z43+Consolidação!AC43+Consolidação!AF43+Consolidação!AI43+Consolidação!AL43+Consolidação!AO43,Consolidação!$W$4,IF(X40+AE40+AL40+AS40+AZ40+BG40+BN40+BU40+CB40+CI40+CP40+CW40+DD40+DK40&lt;=Consolidação!Z43+Consolidação!AC43+Consolidação!AF43+Consolidação!AI43+Consolidação!AL43+Consolidação!AO43+Consolidação!AR43,Consolidação!$Z$4,IF(X40+AE40+AL40+AS40+AZ40+BG40+BN40+BU40+CB40+CI40+CP40+CW40+DD40+DK40&lt;=Consolidação!Z43+Consolidação!AC43+Consolidação!AF43+Consolidação!AI43+Consolidação!AL43+Consolidação!AO43+Consolidação!AR43+Consolidação!AU43,Consolidação!$AC$4,IF(X40+AE40+AL40+AS40+AZ40+BG40+BN40+BU40+CB40+CI40+CP40+CW40+DD40+DK40&lt;=Consolidação!Z43+Consolidação!AC43+Consolidação!AF43+Consolidação!AI43+Consolidação!AL43+Consolidação!AO43+Consolidação!AR43+Consolidação!AU43+Consolidação!AX43,Consolidação!$AF$4,IF(X40+AE40+AL40+AS40+AZ40+BG40+BN40+BU40+CB40+CI40+CP40+CW40+DD40+DK40&lt;=Consolidação!Z43+Consolidação!AC43+Consolidação!AF43+Consolidação!AI43+Consolidação!AL43+Consolidação!AO43+Consolidação!AR43+Consolidação!AU43+Consolidação!AX43+Consolidação!#REF!,Consolidação!$AI$4,IF(X40+AE40+AL40+AS40+AZ40+BG40+BN40+BU40+CB40+CI40+CP40+CW40+DD40+DK40&lt;=Consolidação!Z43+Consolidação!AC43+Consolidação!AF43+Consolidação!AI43+Consolidação!AL43+Consolidação!AO43+Consolidação!AR43+Consolidação!AU43+Consolidação!AX43+Consolidação!#REF!+Consolidação!BC43,Consolidação!$AL$4,IF(X40+AE40+AL40+AS40+AZ40+BG40+BN40+BU40+CB40+CI40+CP40+CW40+DD40+DK40&lt;=Consolidação!Z43+Consolidação!AC43+Consolidação!AF43+Consolidação!AI43+Consolidação!AL43+Consolidação!AO43+Consolidação!AR43+Consolidação!AU43+Consolidação!AX43+Consolidação!#REF!+Consolidação!BC43+Consolidação!BF43,Consolidação!$AO$4,IF(X40+AE40+AL40+AS40+AZ40+BG40+BN40+BU40+CB40+CI40+CP40+CW40+DD40+DK40&lt;=Consolidação!Z43+Consolidação!AC43+Consolidação!AF43+Consolidação!AI43+Consolidação!AL43+Consolidação!AO43+Consolidação!AR43+Consolidação!AU43+Consolidação!AX43+Consolidação!#REF!+Consolidação!BC43+Consolidação!BF43+Consolidação!BI43,Consolidação!$AR$4,IF(X40+AE40+AL40+AS40+AZ40+BG40+BN40+BU40+CB40+CI40+CP40+CW40+DD40+DK40&lt;=Consolidação!Z43+Consolidação!AC43+Consolidação!AF43+Consolidação!AI43+Consolidação!AL43+Consolidação!AO43+Consolidação!AR43+Consolidação!AU43+Consolidação!AX43+Consolidação!#REF!+Consolidação!BC43+Consolidação!BF43+Consolidação!BI43+Consolidação!BL43,Consolidação!$AU$4,IF(AND((Consolidação!Z43+Consolidação!AC43+Consolidação!AF43+Consolidação!AI43+Consolidação!AL43+Consolidação!AO43+Consolidação!AR43+Consolidação!AU43+Consolidação!AX43+Consolidação!#REF!+Consolidação!BC43+Consolidação!BF43+Consolidação!BI43+Consolidação!BL43)&gt;0,X40+AE40+AL40+AS40+AZ40+BG40+BN40+BU40+CB40+CI40+CP40+CW40+DD40&lt;Consolidação!Z43+Consolidação!AC43+Consolidação!AF43+Consolidação!AI43+Consolidação!AL43+Consolidação!AO43+Consolidação!AR43+Consolidação!AU43+Consolidação!AX43+Consolidação!#REF!+Consolidação!BC43+Consolidação!BF43+Consolidação!BI43+Consolidação!BL43,X40+AE40+AL40+AS40+AZ40+BG40+BN40+BU40+CB40+CI40+CP40+CW40+DD40+DK40&gt;Consolidação!Z43+Consolidação!AC43+Consolidação!AF43+Consolidação!AI43+Consolidação!AL43+Consolidação!AO43+Consolidação!AR43+Consolidação!AU43+Consolidação!AX43+Consolidação!#REF!+Consolidação!BC43+Consolidação!BF43+Consolidação!BI43+Consolidação!BL43),"CONSUMO PARCIAL","SEM PREVISÃO"))))))))))))))))</f>
        <v/>
      </c>
      <c r="DO40" s="318" t="str">
        <f t="shared" si="77"/>
        <v/>
      </c>
      <c r="DP40" s="512"/>
      <c r="DQ40" s="314"/>
      <c r="DR40" s="315"/>
      <c r="DS40" s="332"/>
      <c r="DT40" s="317" t="str">
        <f>IF(DQ40=0,"",IF(AD40+AK40+AR40+AY40+BF40+BM40+BT40+CA40+CH40+CO40+CV40+DC40+DJ40+DQ40&lt;=Consolidação!AF43,Consolidação!$H$4,IF(AD40+AK40+AR40+AY40+BF40+BM40+BT40+CA40+CH40+CO40+CV40+DC40+DJ40+DQ40&lt;=Consolidação!AF43+Consolidação!AI43,Consolidação!$K$4,IF(AD40+AK40+AR40+AY40+BF40+BM40+BT40+CA40+CH40+CO40+CV40+DC40+DJ40+DQ40&lt;=Consolidação!AF43+Consolidação!AI43+Consolidação!AL43,Consolidação!$N$4,IF(AD40+AK40+AR40+AY40+BF40+BM40+BT40+CA40+CH40+CO40+CV40+DC40+DJ40+DQ40&lt;=Consolidação!AF43+Consolidação!AI43+Consolidação!AL43+Consolidação!AO43,Consolidação!$Q$4,IF(AD40+AK40+AR40+AY40+BF40+BM40+BT40+CA40+CH40+CO40+CV40+DC40+DJ40+DQ40&lt;=Consolidação!AF43+Consolidação!AI43+Consolidação!AL43+Consolidação!AO43+Consolidação!AR43,Consolidação!$T$4,IF(AD40+AK40+AR40+AY40+BF40+BM40+BT40+CA40+CH40+CO40+CV40+DC40+DJ40+DQ40&lt;=Consolidação!AF43+Consolidação!AI43+Consolidação!AL43+Consolidação!AO43+Consolidação!AR43+Consolidação!AU43,Consolidação!$W$4,IF(AD40+AK40+AR40+AY40+BF40+BM40+BT40+CA40+CH40+CO40+CV40+DC40+DJ40+DQ40&lt;=Consolidação!AF43+Consolidação!AI43+Consolidação!AL43+Consolidação!AO43+Consolidação!AR43+Consolidação!AU43+Consolidação!AX43,Consolidação!$Z$4,IF(AD40+AK40+AR40+AY40+BF40+BM40+BT40+CA40+CH40+CO40+CV40+DC40+DJ40+DQ40&lt;=Consolidação!AF43+Consolidação!AI43+Consolidação!AL43+Consolidação!AO43+Consolidação!AR43+Consolidação!AU43+Consolidação!AX43+Consolidação!#REF!,Consolidação!$AC$4,IF(AD40+AK40+AR40+AY40+BF40+BM40+BT40+CA40+CH40+CO40+CV40+DC40+DJ40+DQ40&lt;=Consolidação!AF43+Consolidação!AI43+Consolidação!AL43+Consolidação!AO43+Consolidação!AR43+Consolidação!AU43+Consolidação!AX43+Consolidação!#REF!+Consolidação!BC43,Consolidação!$AF$4,IF(AD40+AK40+AR40+AY40+BF40+BM40+BT40+CA40+CH40+CO40+CV40+DC40+DJ40+DQ40&lt;=Consolidação!AF43+Consolidação!AI43+Consolidação!AL43+Consolidação!AO43+Consolidação!AR43+Consolidação!AU43+Consolidação!AX43+Consolidação!#REF!+Consolidação!BC43+Consolidação!BF43,Consolidação!$AI$4,IF(AD40+AK40+AR40+AY40+BF40+BM40+BT40+CA40+CH40+CO40+CV40+DC40+DJ40+DQ40&lt;=Consolidação!AF43+Consolidação!AI43+Consolidação!AL43+Consolidação!AO43+Consolidação!AR43+Consolidação!AU43+Consolidação!AX43+Consolidação!#REF!+Consolidação!BC43+Consolidação!BF43+Consolidação!BI43,Consolidação!$AL$4,IF(AD40+AK40+AR40+AY40+BF40+BM40+BT40+CA40+CH40+CO40+CV40+DC40+DJ40+DQ40&lt;=Consolidação!AF43+Consolidação!AI43+Consolidação!AL43+Consolidação!AO43+Consolidação!AR43+Consolidação!AU43+Consolidação!AX43+Consolidação!#REF!+Consolidação!BC43+Consolidação!BF43+Consolidação!BI43+Consolidação!BL43,Consolidação!$AO$4,IF(AD40+AK40+AR40+AY40+BF40+BM40+BT40+CA40+CH40+CO40+CV40+DC40+DJ40+DQ40&lt;=Consolidação!AF43+Consolidação!AI43+Consolidação!AL43+Consolidação!AO43+Consolidação!AR43+Consolidação!AU43+Consolidação!AX43+Consolidação!#REF!+Consolidação!BC43+Consolidação!BF43+Consolidação!BI43+Consolidação!BL43+Consolidação!BO43,Consolidação!$AR$4,IF(AD40+AK40+AR40+AY40+BF40+BM40+BT40+CA40+CH40+CO40+CV40+DC40+DJ40+DQ40&lt;=Consolidação!AF43+Consolidação!AI43+Consolidação!AL43+Consolidação!AO43+Consolidação!AR43+Consolidação!AU43+Consolidação!AX43+Consolidação!#REF!+Consolidação!BC43+Consolidação!BF43+Consolidação!BI43+Consolidação!BL43+Consolidação!BO43+Consolidação!BR43,Consolidação!$AU$4,IF(AND((Consolidação!AF43+Consolidação!AI43+Consolidação!AL43+Consolidação!AO43+Consolidação!AR43+Consolidação!AU43+Consolidação!AX43+Consolidação!#REF!+Consolidação!BC43+Consolidação!BF43+Consolidação!BI43+Consolidação!BL43+Consolidação!BO43+Consolidação!BR43)&gt;0,AD40+AK40+AR40+AY40+BF40+BM40+BT40+CA40+CH40+CO40+CV40+DC40+DJ40&lt;Consolidação!AF43+Consolidação!AI43+Consolidação!AL43+Consolidação!AO43+Consolidação!AR43+Consolidação!AU43+Consolidação!AX43+Consolidação!#REF!+Consolidação!BC43+Consolidação!BF43+Consolidação!BI43+Consolidação!BL43+Consolidação!BO43+Consolidação!BR43,AD40+AK40+AR40+AY40+BF40+BM40+BT40+CA40+CH40+CO40+CV40+DC40+DJ40+DQ40&gt;Consolidação!AF43+Consolidação!AI43+Consolidação!AL43+Consolidação!AO43+Consolidação!AR43+Consolidação!AU43+Consolidação!AX43+Consolidação!#REF!+Consolidação!BC43+Consolidação!BF43+Consolidação!BI43+Consolidação!BL43+Consolidação!BO43+Consolidação!BR43),"CONSUMO PARCIAL","SEM PREVISÃO"))))))))))))))))</f>
        <v/>
      </c>
      <c r="DU40" s="318" t="str">
        <f t="shared" si="78"/>
        <v/>
      </c>
      <c r="DV40" s="512"/>
      <c r="DW40" s="314"/>
      <c r="DX40" s="315"/>
      <c r="DY40" s="332"/>
      <c r="DZ40" s="317" t="str">
        <f>IF(DW40=0,"",IF(AJ40+AQ40+AX40+BE40+BL40+BS40+BZ40+CG40+CN40+CU40+DB40+DI40+DP40+DW40&lt;=Consolidação!AL43,Consolidação!$H$4,IF(AJ40+AQ40+AX40+BE40+BL40+BS40+BZ40+CG40+CN40+CU40+DB40+DI40+DP40+DW40&lt;=Consolidação!AL43+Consolidação!AO43,Consolidação!$K$4,IF(AJ40+AQ40+AX40+BE40+BL40+BS40+BZ40+CG40+CN40+CU40+DB40+DI40+DP40+DW40&lt;=Consolidação!AL43+Consolidação!AO43+Consolidação!AR43,Consolidação!$N$4,IF(AJ40+AQ40+AX40+BE40+BL40+BS40+BZ40+CG40+CN40+CU40+DB40+DI40+DP40+DW40&lt;=Consolidação!AL43+Consolidação!AO43+Consolidação!AR43+Consolidação!AU43,Consolidação!$Q$4,IF(AJ40+AQ40+AX40+BE40+BL40+BS40+BZ40+CG40+CN40+CU40+DB40+DI40+DP40+DW40&lt;=Consolidação!AL43+Consolidação!AO43+Consolidação!AR43+Consolidação!AU43+Consolidação!AX43,Consolidação!$T$4,IF(AJ40+AQ40+AX40+BE40+BL40+BS40+BZ40+CG40+CN40+CU40+DB40+DI40+DP40+DW40&lt;=Consolidação!AL43+Consolidação!AO43+Consolidação!AR43+Consolidação!AU43+Consolidação!AX43+Consolidação!#REF!,Consolidação!$W$4,IF(AJ40+AQ40+AX40+BE40+BL40+BS40+BZ40+CG40+CN40+CU40+DB40+DI40+DP40+DW40&lt;=Consolidação!AL43+Consolidação!AO43+Consolidação!AR43+Consolidação!AU43+Consolidação!AX43+Consolidação!#REF!+Consolidação!BC43,Consolidação!$Z$4,IF(AJ40+AQ40+AX40+BE40+BL40+BS40+BZ40+CG40+CN40+CU40+DB40+DI40+DP40+DW40&lt;=Consolidação!AL43+Consolidação!AO43+Consolidação!AR43+Consolidação!AU43+Consolidação!AX43+Consolidação!#REF!+Consolidação!BC43+Consolidação!BF43,Consolidação!$AC$4,IF(AJ40+AQ40+AX40+BE40+BL40+BS40+BZ40+CG40+CN40+CU40+DB40+DI40+DP40+DW40&lt;=Consolidação!AL43+Consolidação!AO43+Consolidação!AR43+Consolidação!AU43+Consolidação!AX43+Consolidação!#REF!+Consolidação!BC43+Consolidação!BF43+Consolidação!BI43,Consolidação!$AF$4,IF(AJ40+AQ40+AX40+BE40+BL40+BS40+BZ40+CG40+CN40+CU40+DB40+DI40+DP40+DW40&lt;=Consolidação!AL43+Consolidação!AO43+Consolidação!AR43+Consolidação!AU43+Consolidação!AX43+Consolidação!#REF!+Consolidação!BC43+Consolidação!BF43+Consolidação!BI43+Consolidação!BL43,Consolidação!$AI$4,IF(AJ40+AQ40+AX40+BE40+BL40+BS40+BZ40+CG40+CN40+CU40+DB40+DI40+DP40+DW40&lt;=Consolidação!AL43+Consolidação!AO43+Consolidação!AR43+Consolidação!AU43+Consolidação!AX43+Consolidação!#REF!+Consolidação!BC43+Consolidação!BF43+Consolidação!BI43+Consolidação!BL43+Consolidação!BO43,Consolidação!$AL$4,IF(AJ40+AQ40+AX40+BE40+BL40+BS40+BZ40+CG40+CN40+CU40+DB40+DI40+DP40+DW40&lt;=Consolidação!AL43+Consolidação!AO43+Consolidação!AR43+Consolidação!AU43+Consolidação!AX43+Consolidação!#REF!+Consolidação!BC43+Consolidação!BF43+Consolidação!BI43+Consolidação!BL43+Consolidação!BO43+Consolidação!BR43,Consolidação!$AO$4,IF(AJ40+AQ40+AX40+BE40+BL40+BS40+BZ40+CG40+CN40+CU40+DB40+DI40+DP40+DW40&lt;=Consolidação!AL43+Consolidação!AO43+Consolidação!AR43+Consolidação!AU43+Consolidação!AX43+Consolidação!#REF!+Consolidação!BC43+Consolidação!BF43+Consolidação!BI43+Consolidação!BL43+Consolidação!BO43+Consolidação!BR43+Consolidação!BU43,Consolidação!$AR$4,IF(AJ40+AQ40+AX40+BE40+BL40+BS40+BZ40+CG40+CN40+CU40+DB40+DI40+DP40+DW40&lt;=Consolidação!AL43+Consolidação!AO43+Consolidação!AR43+Consolidação!AU43+Consolidação!AX43+Consolidação!#REF!+Consolidação!BC43+Consolidação!BF43+Consolidação!BI43+Consolidação!BL43+Consolidação!BO43+Consolidação!BR43+Consolidação!BU43+Consolidação!BX43,Consolidação!$AU$4,IF(AND((Consolidação!AL43+Consolidação!AO43+Consolidação!AR43+Consolidação!AU43+Consolidação!AX43+Consolidação!#REF!+Consolidação!BC43+Consolidação!BF43+Consolidação!BI43+Consolidação!BL43+Consolidação!BO43+Consolidação!BR43+Consolidação!BU43+Consolidação!BX43)&gt;0,AJ40+AQ40+AX40+BE40+BL40+BS40+BZ40+CG40+CN40+CU40+DB40+DI40+DP40&lt;Consolidação!AL43+Consolidação!AO43+Consolidação!AR43+Consolidação!AU43+Consolidação!AX43+Consolidação!#REF!+Consolidação!BC43+Consolidação!BF43+Consolidação!BI43+Consolidação!BL43+Consolidação!BO43+Consolidação!BR43+Consolidação!BU43+Consolidação!BX43,AJ40+AQ40+AX40+BE40+BL40+BS40+BZ40+CG40+CN40+CU40+DB40+DI40+DP40+DW40&gt;Consolidação!AL43+Consolidação!AO43+Consolidação!AR43+Consolidação!AU43+Consolidação!AX43+Consolidação!#REF!+Consolidação!BC43+Consolidação!BF43+Consolidação!BI43+Consolidação!BL43+Consolidação!BO43+Consolidação!BR43+Consolidação!BU43+Consolidação!BX43),"CONSUMO PARCIAL","SEM PREVISÃO"))))))))))))))))</f>
        <v/>
      </c>
      <c r="EA40" s="318" t="str">
        <f t="shared" si="79"/>
        <v/>
      </c>
      <c r="EB40" s="512"/>
      <c r="EC40" s="314"/>
      <c r="ED40" s="315"/>
      <c r="EE40" s="332"/>
      <c r="EF40" s="317" t="str">
        <f>IF(EC40=0,"",IF(AP40+AW40+BD40+BK40+BR40+BY40+CF40+CM40+CT40+DA40+DH40+DO40+DV40+EC40&lt;=Consolidação!AR43,Consolidação!$H$4,IF(AP40+AW40+BD40+BK40+BR40+BY40+CF40+CM40+CT40+DA40+DH40+DO40+DV40+EC40&lt;=Consolidação!AR43+Consolidação!AU43,Consolidação!$K$4,IF(AP40+AW40+BD40+BK40+BR40+BY40+CF40+CM40+CT40+DA40+DH40+DO40+DV40+EC40&lt;=Consolidação!AR43+Consolidação!AU43+Consolidação!AX43,Consolidação!$N$4,IF(AP40+AW40+BD40+BK40+BR40+BY40+CF40+CM40+CT40+DA40+DH40+DO40+DV40+EC40&lt;=Consolidação!AR43+Consolidação!AU43+Consolidação!AX43+Consolidação!#REF!,Consolidação!$Q$4,IF(AP40+AW40+BD40+BK40+BR40+BY40+CF40+CM40+CT40+DA40+DH40+DO40+DV40+EC40&lt;=Consolidação!AR43+Consolidação!AU43+Consolidação!AX43+Consolidação!#REF!+Consolidação!BC43,Consolidação!$T$4,IF(AP40+AW40+BD40+BK40+BR40+BY40+CF40+CM40+CT40+DA40+DH40+DO40+DV40+EC40&lt;=Consolidação!AR43+Consolidação!AU43+Consolidação!AX43+Consolidação!#REF!+Consolidação!BC43+Consolidação!BF43,Consolidação!$W$4,IF(AP40+AW40+BD40+BK40+BR40+BY40+CF40+CM40+CT40+DA40+DH40+DO40+DV40+EC40&lt;=Consolidação!AR43+Consolidação!AU43+Consolidação!AX43+Consolidação!#REF!+Consolidação!BC43+Consolidação!BF43+Consolidação!BI43,Consolidação!$Z$4,IF(AP40+AW40+BD40+BK40+BR40+BY40+CF40+CM40+CT40+DA40+DH40+DO40+DV40+EC40&lt;=Consolidação!AR43+Consolidação!AU43+Consolidação!AX43+Consolidação!#REF!+Consolidação!BC43+Consolidação!BF43+Consolidação!BI43+Consolidação!BL43,Consolidação!$AC$4,IF(AP40+AW40+BD40+BK40+BR40+BY40+CF40+CM40+CT40+DA40+DH40+DO40+DV40+EC40&lt;=Consolidação!AR43+Consolidação!AU43+Consolidação!AX43+Consolidação!#REF!+Consolidação!BC43+Consolidação!BF43+Consolidação!BI43+Consolidação!BL43+Consolidação!BO43,Consolidação!$AF$4,IF(AP40+AW40+BD40+BK40+BR40+BY40+CF40+CM40+CT40+DA40+DH40+DO40+DV40+EC40&lt;=Consolidação!AR43+Consolidação!AU43+Consolidação!AX43+Consolidação!#REF!+Consolidação!BC43+Consolidação!BF43+Consolidação!BI43+Consolidação!BL43+Consolidação!BO43+Consolidação!BR43,Consolidação!$AI$4,IF(AP40+AW40+BD40+BK40+BR40+BY40+CF40+CM40+CT40+DA40+DH40+DO40+DV40+EC40&lt;=Consolidação!AR43+Consolidação!AU43+Consolidação!AX43+Consolidação!#REF!+Consolidação!BC43+Consolidação!BF43+Consolidação!BI43+Consolidação!BL43+Consolidação!BO43+Consolidação!BR43+Consolidação!BU43,Consolidação!$AL$4,IF(AP40+AW40+BD40+BK40+BR40+BY40+CF40+CM40+CT40+DA40+DH40+DO40+DV40+EC40&lt;=Consolidação!AR43+Consolidação!AU43+Consolidação!AX43+Consolidação!#REF!+Consolidação!BC43+Consolidação!BF43+Consolidação!BI43+Consolidação!BL43+Consolidação!BO43+Consolidação!BR43+Consolidação!BU43+Consolidação!BX43,Consolidação!$AO$4,IF(AP40+AW40+BD40+BK40+BR40+BY40+CF40+CM40+CT40+DA40+DH40+DO40+DV40+EC40&lt;=Consolidação!AR43+Consolidação!AU43+Consolidação!AX43+Consolidação!#REF!+Consolidação!BC43+Consolidação!BF43+Consolidação!BI43+Consolidação!BL43+Consolidação!BO43+Consolidação!BR43+Consolidação!BU43+Consolidação!BX43+Consolidação!CA43,Consolidação!$AR$4,IF(AP40+AW40+BD40+BK40+BR40+BY40+CF40+CM40+CT40+DA40+DH40+DO40+DV40+EC40&lt;=Consolidação!AR43+Consolidação!AU43+Consolidação!AX43+Consolidação!#REF!+Consolidação!BC43+Consolidação!BF43+Consolidação!BI43+Consolidação!BL43+Consolidação!BO43+Consolidação!BR43+Consolidação!BU43+Consolidação!BX43+Consolidação!CA43+Consolidação!CD43,Consolidação!$AU$4,IF(AND((Consolidação!AR43+Consolidação!AU43+Consolidação!AX43+Consolidação!#REF!+Consolidação!BC43+Consolidação!BF43+Consolidação!BI43+Consolidação!BL43+Consolidação!BO43+Consolidação!BR43+Consolidação!BU43+Consolidação!BX43+Consolidação!CA43+Consolidação!CD43)&gt;0,AP40+AW40+BD40+BK40+BR40+BY40+CF40+CM40+CT40+DA40+DH40+DO40+DV40&lt;Consolidação!AR43+Consolidação!AU43+Consolidação!AX43+Consolidação!#REF!+Consolidação!BC43+Consolidação!BF43+Consolidação!BI43+Consolidação!BL43+Consolidação!BO43+Consolidação!BR43+Consolidação!BU43+Consolidação!BX43+Consolidação!CA43+Consolidação!CD43,AP40+AW40+BD40+BK40+BR40+BY40+CF40+CM40+CT40+DA40+DH40+DO40+DV40+EC40&gt;Consolidação!AR43+Consolidação!AU43+Consolidação!AX43+Consolidação!#REF!+Consolidação!BC43+Consolidação!BF43+Consolidação!BI43+Consolidação!BL43+Consolidação!BO43+Consolidação!BR43+Consolidação!BU43+Consolidação!BX43+Consolidação!CA43+Consolidação!CD43),"CONSUMO PARCIAL","SEM PREVISÃO"))))))))))))))))</f>
        <v/>
      </c>
      <c r="EG40" s="318" t="str">
        <f t="shared" si="80"/>
        <v/>
      </c>
      <c r="EH40" s="512"/>
      <c r="EI40" s="314"/>
      <c r="EJ40" s="315"/>
      <c r="EK40" s="332"/>
      <c r="EL40" s="317" t="str">
        <f>IF(EI40=0,"",IF(AV40+BC40+BJ40+BQ40+BX40+CE40+CL40+CS40+CZ40+DG40+DN40+DU40+EB40+EI40&lt;=Consolidação!AX43,Consolidação!$H$4,IF(AV40+BC40+BJ40+BQ40+BX40+CE40+CL40+CS40+CZ40+DG40+DN40+DU40+EB40+EI40&lt;=Consolidação!AX43+Consolidação!#REF!,Consolidação!$K$4,IF(AV40+BC40+BJ40+BQ40+BX40+CE40+CL40+CS40+CZ40+DG40+DN40+DU40+EB40+EI40&lt;=Consolidação!AX43+Consolidação!#REF!+Consolidação!BC43,Consolidação!$N$4,IF(AV40+BC40+BJ40+BQ40+BX40+CE40+CL40+CS40+CZ40+DG40+DN40+DU40+EB40+EI40&lt;=Consolidação!AX43+Consolidação!#REF!+Consolidação!BC43+Consolidação!BF43,Consolidação!$Q$4,IF(AV40+BC40+BJ40+BQ40+BX40+CE40+CL40+CS40+CZ40+DG40+DN40+DU40+EB40+EI40&lt;=Consolidação!AX43+Consolidação!#REF!+Consolidação!BC43+Consolidação!BF43+Consolidação!BI43,Consolidação!$T$4,IF(AV40+BC40+BJ40+BQ40+BX40+CE40+CL40+CS40+CZ40+DG40+DN40+DU40+EB40+EI40&lt;=Consolidação!AX43+Consolidação!#REF!+Consolidação!BC43+Consolidação!BF43+Consolidação!BI43+Consolidação!BL43,Consolidação!$W$4,IF(AV40+BC40+BJ40+BQ40+BX40+CE40+CL40+CS40+CZ40+DG40+DN40+DU40+EB40+EI40&lt;=Consolidação!AX43+Consolidação!#REF!+Consolidação!BC43+Consolidação!BF43+Consolidação!BI43+Consolidação!BL43+Consolidação!BO43,Consolidação!$Z$4,IF(AV40+BC40+BJ40+BQ40+BX40+CE40+CL40+CS40+CZ40+DG40+DN40+DU40+EB40+EI40&lt;=Consolidação!AX43+Consolidação!#REF!+Consolidação!BC43+Consolidação!BF43+Consolidação!BI43+Consolidação!BL43+Consolidação!BO43+Consolidação!BR43,Consolidação!$AC$4,IF(AV40+BC40+BJ40+BQ40+BX40+CE40+CL40+CS40+CZ40+DG40+DN40+DU40+EB40+EI40&lt;=Consolidação!AX43+Consolidação!#REF!+Consolidação!BC43+Consolidação!BF43+Consolidação!BI43+Consolidação!BL43+Consolidação!BO43+Consolidação!BR43+Consolidação!BU43,Consolidação!$AF$4,IF(AV40+BC40+BJ40+BQ40+BX40+CE40+CL40+CS40+CZ40+DG40+DN40+DU40+EB40+EI40&lt;=Consolidação!AX43+Consolidação!#REF!+Consolidação!BC43+Consolidação!BF43+Consolidação!BI43+Consolidação!BL43+Consolidação!BO43+Consolidação!BR43+Consolidação!BU43+Consolidação!BX43,Consolidação!$AI$4,IF(AV40+BC40+BJ40+BQ40+BX40+CE40+CL40+CS40+CZ40+DG40+DN40+DU40+EB40+EI40&lt;=Consolidação!AX43+Consolidação!#REF!+Consolidação!BC43+Consolidação!BF43+Consolidação!BI43+Consolidação!BL43+Consolidação!BO43+Consolidação!BR43+Consolidação!BU43+Consolidação!BX43+Consolidação!CA43,Consolidação!$AL$4,IF(AV40+BC40+BJ40+BQ40+BX40+CE40+CL40+CS40+CZ40+DG40+DN40+DU40+EB40+EI40&lt;=Consolidação!AX43+Consolidação!#REF!+Consolidação!BC43+Consolidação!BF43+Consolidação!BI43+Consolidação!BL43+Consolidação!BO43+Consolidação!BR43+Consolidação!BU43+Consolidação!BX43+Consolidação!CA43+Consolidação!CD43,Consolidação!$AO$4,IF(AV40+BC40+BJ40+BQ40+BX40+CE40+CL40+CS40+CZ40+DG40+DN40+DU40+EB40+EI40&lt;=Consolidação!AX43+Consolidação!#REF!+Consolidação!BC43+Consolidação!BF43+Consolidação!BI43+Consolidação!BL43+Consolidação!BO43+Consolidação!BR43+Consolidação!BU43+Consolidação!BX43+Consolidação!CA43+Consolidação!CD43+Consolidação!CG43,Consolidação!$AR$4,IF(AV40+BC40+BJ40+BQ40+BX40+CE40+CL40+CS40+CZ40+DG40+DN40+DU40+EB40+EI40&lt;=Consolidação!AX43+Consolidação!#REF!+Consolidação!BC43+Consolidação!BF43+Consolidação!BI43+Consolidação!BL43+Consolidação!BO43+Consolidação!BR43+Consolidação!BU43+Consolidação!BX43+Consolidação!CA43+Consolidação!CD43+Consolidação!CG43+Consolidação!CJ43,Consolidação!$AU$4,IF(AND((Consolidação!AX43+Consolidação!#REF!+Consolidação!BC43+Consolidação!BF43+Consolidação!BI43+Consolidação!BL43+Consolidação!BO43+Consolidação!BR43+Consolidação!BU43+Consolidação!BX43+Consolidação!CA43+Consolidação!CD43+Consolidação!CG43+Consolidação!CJ43)&gt;0,AV40+BC40+BJ40+BQ40+BX40+CE40+CL40+CS40+CZ40+DG40+DN40+DU40+EB40&lt;Consolidação!AX43+Consolidação!#REF!+Consolidação!BC43+Consolidação!BF43+Consolidação!BI43+Consolidação!BL43+Consolidação!BO43+Consolidação!BR43+Consolidação!BU43+Consolidação!BX43+Consolidação!CA43+Consolidação!CD43+Consolidação!CG43+Consolidação!CJ43,AV40+BC40+BJ40+BQ40+BX40+CE40+CL40+CS40+CZ40+DG40+DN40+DU40+EB40+EI40&gt;Consolidação!AX43+Consolidação!#REF!+Consolidação!BC43+Consolidação!BF43+Consolidação!BI43+Consolidação!BL43+Consolidação!BO43+Consolidação!BR43+Consolidação!BU43+Consolidação!BX43+Consolidação!CA43+Consolidação!CD43+Consolidação!CG43+Consolidação!CJ43),"CONSUMO PARCIAL","SEM PREVISÃO"))))))))))))))))</f>
        <v/>
      </c>
      <c r="EM40" s="318" t="str">
        <f t="shared" si="81"/>
        <v/>
      </c>
      <c r="EN40" s="512"/>
      <c r="EO40" s="314"/>
      <c r="EP40" s="315"/>
      <c r="EQ40" s="332"/>
      <c r="ER40" s="317" t="str">
        <f>IF(EO40=0,"",IF(BB40+BI40+BP40+BW40+CD40+CK40+CR40+CY40+DF40+DM40+DT40+EA40+EH40+EO40&lt;=Consolidação!BC43,Consolidação!$H$4,IF(BB40+BI40+BP40+BW40+CD40+CK40+CR40+CY40+DF40+DM40+DT40+EA40+EH40+EO40&lt;=Consolidação!BC43+Consolidação!BF43,Consolidação!$K$4,IF(BB40+BI40+BP40+BW40+CD40+CK40+CR40+CY40+DF40+DM40+DT40+EA40+EH40+EO40&lt;=Consolidação!BC43+Consolidação!BF43+Consolidação!BI43,Consolidação!$N$4,IF(BB40+BI40+BP40+BW40+CD40+CK40+CR40+CY40+DF40+DM40+DT40+EA40+EH40+EO40&lt;=Consolidação!BC43+Consolidação!BF43+Consolidação!BI43+Consolidação!BL43,Consolidação!$Q$4,IF(BB40+BI40+BP40+BW40+CD40+CK40+CR40+CY40+DF40+DM40+DT40+EA40+EH40+EO40&lt;=Consolidação!BC43+Consolidação!BF43+Consolidação!BI43+Consolidação!BL43+Consolidação!BO43,Consolidação!$T$4,IF(BB40+BI40+BP40+BW40+CD40+CK40+CR40+CY40+DF40+DM40+DT40+EA40+EH40+EO40&lt;=Consolidação!BC43+Consolidação!BF43+Consolidação!BI43+Consolidação!BL43+Consolidação!BO43+Consolidação!BR43,Consolidação!$W$4,IF(BB40+BI40+BP40+BW40+CD40+CK40+CR40+CY40+DF40+DM40+DT40+EA40+EH40+EO40&lt;=Consolidação!BC43+Consolidação!BF43+Consolidação!BI43+Consolidação!BL43+Consolidação!BO43+Consolidação!BR43+Consolidação!BU43,Consolidação!$Z$4,IF(BB40+BI40+BP40+BW40+CD40+CK40+CR40+CY40+DF40+DM40+DT40+EA40+EH40+EO40&lt;=Consolidação!BC43+Consolidação!BF43+Consolidação!BI43+Consolidação!BL43+Consolidação!BO43+Consolidação!BR43+Consolidação!BU43+Consolidação!BX43,Consolidação!$AC$4,IF(BB40+BI40+BP40+BW40+CD40+CK40+CR40+CY40+DF40+DM40+DT40+EA40+EH40+EO40&lt;=Consolidação!BC43+Consolidação!BF43+Consolidação!BI43+Consolidação!BL43+Consolidação!BO43+Consolidação!BR43+Consolidação!BU43+Consolidação!BX43+Consolidação!CA43,Consolidação!$AF$4,IF(BB40+BI40+BP40+BW40+CD40+CK40+CR40+CY40+DF40+DM40+DT40+EA40+EH40+EO40&lt;=Consolidação!BC43+Consolidação!BF43+Consolidação!BI43+Consolidação!BL43+Consolidação!BO43+Consolidação!BR43+Consolidação!BU43+Consolidação!BX43+Consolidação!CA43+Consolidação!CD43,Consolidação!$AI$4,IF(BB40+BI40+BP40+BW40+CD40+CK40+CR40+CY40+DF40+DM40+DT40+EA40+EH40+EO40&lt;=Consolidação!BC43+Consolidação!BF43+Consolidação!BI43+Consolidação!BL43+Consolidação!BO43+Consolidação!BR43+Consolidação!BU43+Consolidação!BX43+Consolidação!CA43+Consolidação!CD43+Consolidação!CG43,Consolidação!$AL$4,IF(BB40+BI40+BP40+BW40+CD40+CK40+CR40+CY40+DF40+DM40+DT40+EA40+EH40+EO40&lt;=Consolidação!BC43+Consolidação!BF43+Consolidação!BI43+Consolidação!BL43+Consolidação!BO43+Consolidação!BR43+Consolidação!BU43+Consolidação!BX43+Consolidação!CA43+Consolidação!CD43+Consolidação!CG43+Consolidação!CJ43,Consolidação!$AO$4,IF(BB40+BI40+BP40+BW40+CD40+CK40+CR40+CY40+DF40+DM40+DT40+EA40+EH40+EO40&lt;=Consolidação!BC43+Consolidação!BF43+Consolidação!BI43+Consolidação!BL43+Consolidação!BO43+Consolidação!BR43+Consolidação!BU43+Consolidação!BX43+Consolidação!CA43+Consolidação!CD43+Consolidação!CG43+Consolidação!CJ43+Consolidação!CM43,Consolidação!$AR$4,IF(BB40+BI40+BP40+BW40+CD40+CK40+CR40+CY40+DF40+DM40+DT40+EA40+EH40+EO40&lt;=Consolidação!BC43+Consolidação!BF43+Consolidação!BI43+Consolidação!BL43+Consolidação!BO43+Consolidação!BR43+Consolidação!BU43+Consolidação!BX43+Consolidação!CA43+Consolidação!CD43+Consolidação!CG43+Consolidação!CJ43+Consolidação!CM43+Consolidação!CP43,Consolidação!$AU$4,IF(AND((Consolidação!BC43+Consolidação!BF43+Consolidação!BI43+Consolidação!BL43+Consolidação!BO43+Consolidação!BR43+Consolidação!BU43+Consolidação!BX43+Consolidação!CA43+Consolidação!CD43+Consolidação!CG43+Consolidação!CJ43+Consolidação!CM43+Consolidação!CP43)&gt;0,BB40+BI40+BP40+BW40+CD40+CK40+CR40+CY40+DF40+DM40+DT40+EA40+EH40&lt;Consolidação!BC43+Consolidação!BF43+Consolidação!BI43+Consolidação!BL43+Consolidação!BO43+Consolidação!BR43+Consolidação!BU43+Consolidação!BX43+Consolidação!CA43+Consolidação!CD43+Consolidação!CG43+Consolidação!CJ43+Consolidação!CM43+Consolidação!CP43,BB40+BI40+BP40+BW40+CD40+CK40+CR40+CY40+DF40+DM40+DT40+EA40+EH40+EO40&gt;Consolidação!BC43+Consolidação!BF43+Consolidação!BI43+Consolidação!BL43+Consolidação!BO43+Consolidação!BR43+Consolidação!BU43+Consolidação!BX43+Consolidação!CA43+Consolidação!CD43+Consolidação!CG43+Consolidação!CJ43+Consolidação!CM43+Consolidação!CP43),"CONSUMO PARCIAL","SEM PREVISÃO"))))))))))))))))</f>
        <v/>
      </c>
      <c r="ES40" s="318" t="str">
        <f t="shared" si="82"/>
        <v/>
      </c>
      <c r="ET40" s="512"/>
      <c r="EU40" s="314"/>
      <c r="EV40" s="315"/>
      <c r="EW40" s="332"/>
      <c r="EX40" s="317" t="str">
        <f>IF(EU40=0,"",IF(BH40+BO40+BV40+CC40+CJ40+CQ40+CX40+DE40+DL40+DS40+DZ40+EG40+EN40+EU40&lt;=Consolidação!BI43,Consolidação!$H$4,IF(BH40+BO40+BV40+CC40+CJ40+CQ40+CX40+DE40+DL40+DS40+DZ40+EG40+EN40+EU40&lt;=Consolidação!BI43+Consolidação!BL43,Consolidação!$K$4,IF(BH40+BO40+BV40+CC40+CJ40+CQ40+CX40+DE40+DL40+DS40+DZ40+EG40+EN40+EU40&lt;=Consolidação!BI43+Consolidação!BL43+Consolidação!BO43,Consolidação!$N$4,IF(BH40+BO40+BV40+CC40+CJ40+CQ40+CX40+DE40+DL40+DS40+DZ40+EG40+EN40+EU40&lt;=Consolidação!BI43+Consolidação!BL43+Consolidação!BO43+Consolidação!BR43,Consolidação!$Q$4,IF(BH40+BO40+BV40+CC40+CJ40+CQ40+CX40+DE40+DL40+DS40+DZ40+EG40+EN40+EU40&lt;=Consolidação!BI43+Consolidação!BL43+Consolidação!BO43+Consolidação!BR43+Consolidação!BU43,Consolidação!$T$4,IF(BH40+BO40+BV40+CC40+CJ40+CQ40+CX40+DE40+DL40+DS40+DZ40+EG40+EN40+EU40&lt;=Consolidação!BI43+Consolidação!BL43+Consolidação!BO43+Consolidação!BR43+Consolidação!BU43+Consolidação!BX43,Consolidação!$W$4,IF(BH40+BO40+BV40+CC40+CJ40+CQ40+CX40+DE40+DL40+DS40+DZ40+EG40+EN40+EU40&lt;=Consolidação!BI43+Consolidação!BL43+Consolidação!BO43+Consolidação!BR43+Consolidação!BU43+Consolidação!BX43+Consolidação!CA43,Consolidação!$Z$4,IF(BH40+BO40+BV40+CC40+CJ40+CQ40+CX40+DE40+DL40+DS40+DZ40+EG40+EN40+EU40&lt;=Consolidação!BI43+Consolidação!BL43+Consolidação!BO43+Consolidação!BR43+Consolidação!BU43+Consolidação!BX43+Consolidação!CA43+Consolidação!CD43,Consolidação!$AC$4,IF(BH40+BO40+BV40+CC40+CJ40+CQ40+CX40+DE40+DL40+DS40+DZ40+EG40+EN40+EU40&lt;=Consolidação!BI43+Consolidação!BL43+Consolidação!BO43+Consolidação!BR43+Consolidação!BU43+Consolidação!BX43+Consolidação!CA43+Consolidação!CD43+Consolidação!CG43,Consolidação!$AF$4,IF(BH40+BO40+BV40+CC40+CJ40+CQ40+CX40+DE40+DL40+DS40+DZ40+EG40+EN40+EU40&lt;=Consolidação!BI43+Consolidação!BL43+Consolidação!BO43+Consolidação!BR43+Consolidação!BU43+Consolidação!BX43+Consolidação!CA43+Consolidação!CD43+Consolidação!CG43+Consolidação!CJ43,Consolidação!$AI$4,IF(BH40+BO40+BV40+CC40+CJ40+CQ40+CX40+DE40+DL40+DS40+DZ40+EG40+EN40+EU40&lt;=Consolidação!BI43+Consolidação!BL43+Consolidação!BO43+Consolidação!BR43+Consolidação!BU43+Consolidação!BX43+Consolidação!CA43+Consolidação!CD43+Consolidação!CG43+Consolidação!CJ43+Consolidação!CM43,Consolidação!$AL$4,IF(BH40+BO40+BV40+CC40+CJ40+CQ40+CX40+DE40+DL40+DS40+DZ40+EG40+EN40+EU40&lt;=Consolidação!BI43+Consolidação!BL43+Consolidação!BO43+Consolidação!BR43+Consolidação!BU43+Consolidação!BX43+Consolidação!CA43+Consolidação!CD43+Consolidação!CG43+Consolidação!CJ43+Consolidação!CM43+Consolidação!CP43,Consolidação!$AO$4,IF(BH40+BO40+BV40+CC40+CJ40+CQ40+CX40+DE40+DL40+DS40+DZ40+EG40+EN40+EU40&lt;=Consolidação!BI43+Consolidação!BL43+Consolidação!BO43+Consolidação!BR43+Consolidação!BU43+Consolidação!BX43+Consolidação!CA43+Consolidação!CD43+Consolidação!CG43+Consolidação!CJ43+Consolidação!CM43+Consolidação!CP43+Consolidação!CS43,Consolidação!$AR$4,IF(BH40+BO40+BV40+CC40+CJ40+CQ40+CX40+DE40+DL40+DS40+DZ40+EG40+EN40+EU40&lt;=Consolidação!BI43+Consolidação!BL43+Consolidação!BO43+Consolidação!BR43+Consolidação!BU43+Consolidação!BX43+Consolidação!CA43+Consolidação!CD43+Consolidação!CG43+Consolidação!CJ43+Consolidação!CM43+Consolidação!CP43+Consolidação!CS43+Consolidação!CV43,Consolidação!$AU$4,IF(AND((Consolidação!BI43+Consolidação!BL43+Consolidação!BO43+Consolidação!BR43+Consolidação!BU43+Consolidação!BX43+Consolidação!CA43+Consolidação!CD43+Consolidação!CG43+Consolidação!CJ43+Consolidação!CM43+Consolidação!CP43+Consolidação!CS43+Consolidação!CV43)&gt;0,BH40+BO40+BV40+CC40+CJ40+CQ40+CX40+DE40+DL40+DS40+DZ40+EG40+EN40&lt;Consolidação!BI43+Consolidação!BL43+Consolidação!BO43+Consolidação!BR43+Consolidação!BU43+Consolidação!BX43+Consolidação!CA43+Consolidação!CD43+Consolidação!CG43+Consolidação!CJ43+Consolidação!CM43+Consolidação!CP43+Consolidação!CS43+Consolidação!CV43,BH40+BO40+BV40+CC40+CJ40+CQ40+CX40+DE40+DL40+DS40+DZ40+EG40+EN40+EU40&gt;Consolidação!BI43+Consolidação!BL43+Consolidação!BO43+Consolidação!BR43+Consolidação!BU43+Consolidação!BX43+Consolidação!CA43+Consolidação!CD43+Consolidação!CG43+Consolidação!CJ43+Consolidação!CM43+Consolidação!CP43+Consolidação!CS43+Consolidação!CV43),"CONSUMO PARCIAL","SEM PREVISÃO"))))))))))))))))</f>
        <v/>
      </c>
      <c r="EY40" s="318" t="str">
        <f t="shared" si="83"/>
        <v/>
      </c>
      <c r="EZ40" s="512"/>
      <c r="FA40" s="314"/>
      <c r="FB40" s="315"/>
      <c r="FC40" s="332"/>
      <c r="FD40" s="317" t="str">
        <f>IF(FA40=0,"",IF(BN40+BU40+CB40+CI40+CP40+CW40+DD40+DK40+DR40+DY40+EF40+EM40+ET40+FA40&lt;=Consolidação!BO43,Consolidação!$H$4,IF(BN40+BU40+CB40+CI40+CP40+CW40+DD40+DK40+DR40+DY40+EF40+EM40+ET40+FA40&lt;=Consolidação!BO43+Consolidação!BR43,Consolidação!$K$4,IF(BN40+BU40+CB40+CI40+CP40+CW40+DD40+DK40+DR40+DY40+EF40+EM40+ET40+FA40&lt;=Consolidação!BO43+Consolidação!BR43+Consolidação!BU43,Consolidação!$N$4,IF(BN40+BU40+CB40+CI40+CP40+CW40+DD40+DK40+DR40+DY40+EF40+EM40+ET40+FA40&lt;=Consolidação!BO43+Consolidação!BR43+Consolidação!BU43+Consolidação!BX43,Consolidação!$Q$4,IF(BN40+BU40+CB40+CI40+CP40+CW40+DD40+DK40+DR40+DY40+EF40+EM40+ET40+FA40&lt;=Consolidação!BO43+Consolidação!BR43+Consolidação!BU43+Consolidação!BX43+Consolidação!CA43,Consolidação!$T$4,IF(BN40+BU40+CB40+CI40+CP40+CW40+DD40+DK40+DR40+DY40+EF40+EM40+ET40+FA40&lt;=Consolidação!BO43+Consolidação!BR43+Consolidação!BU43+Consolidação!BX43+Consolidação!CA43+Consolidação!CD43,Consolidação!$W$4,IF(BN40+BU40+CB40+CI40+CP40+CW40+DD40+DK40+DR40+DY40+EF40+EM40+ET40+FA40&lt;=Consolidação!BO43+Consolidação!BR43+Consolidação!BU43+Consolidação!BX43+Consolidação!CA43+Consolidação!CD43+Consolidação!CG43,Consolidação!$Z$4,IF(BN40+BU40+CB40+CI40+CP40+CW40+DD40+DK40+DR40+DY40+EF40+EM40+ET40+FA40&lt;=Consolidação!BO43+Consolidação!BR43+Consolidação!BU43+Consolidação!BX43+Consolidação!CA43+Consolidação!CD43+Consolidação!CG43+Consolidação!CJ43,Consolidação!$AC$4,IF(BN40+BU40+CB40+CI40+CP40+CW40+DD40+DK40+DR40+DY40+EF40+EM40+ET40+FA40&lt;=Consolidação!BO43+Consolidação!BR43+Consolidação!BU43+Consolidação!BX43+Consolidação!CA43+Consolidação!CD43+Consolidação!CG43+Consolidação!CJ43+Consolidação!CM43,Consolidação!$AF$4,IF(BN40+BU40+CB40+CI40+CP40+CW40+DD40+DK40+DR40+DY40+EF40+EM40+ET40+FA40&lt;=Consolidação!BO43+Consolidação!BR43+Consolidação!BU43+Consolidação!BX43+Consolidação!CA43+Consolidação!CD43+Consolidação!CG43+Consolidação!CJ43+Consolidação!CM43+Consolidação!CP43,Consolidação!$AI$4,IF(BN40+BU40+CB40+CI40+CP40+CW40+DD40+DK40+DR40+DY40+EF40+EM40+ET40+FA40&lt;=Consolidação!BO43+Consolidação!BR43+Consolidação!BU43+Consolidação!BX43+Consolidação!CA43+Consolidação!CD43+Consolidação!CG43+Consolidação!CJ43+Consolidação!CM43+Consolidação!CP43+Consolidação!CS43,Consolidação!$AL$4,IF(BN40+BU40+CB40+CI40+CP40+CW40+DD40+DK40+DR40+DY40+EF40+EM40+ET40+FA40&lt;=Consolidação!BO43+Consolidação!BR43+Consolidação!BU43+Consolidação!BX43+Consolidação!CA43+Consolidação!CD43+Consolidação!CG43+Consolidação!CJ43+Consolidação!CM43+Consolidação!CP43+Consolidação!CS43+Consolidação!CV43,Consolidação!$AO$4,IF(BN40+BU40+CB40+CI40+CP40+CW40+DD40+DK40+DR40+DY40+EF40+EM40+ET40+FA40&lt;=Consolidação!BO43+Consolidação!BR43+Consolidação!BU43+Consolidação!BX43+Consolidação!CA43+Consolidação!CD43+Consolidação!CG43+Consolidação!CJ43+Consolidação!CM43+Consolidação!CP43+Consolidação!CS43+Consolidação!CV43+Consolidação!CY43,Consolidação!$AR$4,IF(BN40+BU40+CB40+CI40+CP40+CW40+DD40+DK40+DR40+DY40+EF40+EM40+ET40+FA40&lt;=Consolidação!BO43+Consolidação!BR43+Consolidação!BU43+Consolidação!BX43+Consolidação!CA43+Consolidação!CD43+Consolidação!CG43+Consolidação!CJ43+Consolidação!CM43+Consolidação!CP43+Consolidação!CS43+Consolidação!CV43+Consolidação!CY43+Consolidação!DB43,Consolidação!$AU$4,IF(AND((Consolidação!BO43+Consolidação!BR43+Consolidação!BU43+Consolidação!BX43+Consolidação!CA43+Consolidação!CD43+Consolidação!CG43+Consolidação!CJ43+Consolidação!CM43+Consolidação!CP43+Consolidação!CS43+Consolidação!CV43+Consolidação!CY43+Consolidação!DB43)&gt;0,BN40+BU40+CB40+CI40+CP40+CW40+DD40+DK40+DR40+DY40+EF40+EM40+ET40&lt;Consolidação!BO43+Consolidação!BR43+Consolidação!BU43+Consolidação!BX43+Consolidação!CA43+Consolidação!CD43+Consolidação!CG43+Consolidação!CJ43+Consolidação!CM43+Consolidação!CP43+Consolidação!CS43+Consolidação!CV43+Consolidação!CY43+Consolidação!DB43,BN40+BU40+CB40+CI40+CP40+CW40+DD40+DK40+DR40+DY40+EF40+EM40+ET40+FA40&gt;Consolidação!BO43+Consolidação!BR43+Consolidação!BU43+Consolidação!BX43+Consolidação!CA43+Consolidação!CD43+Consolidação!CG43+Consolidação!CJ43+Consolidação!CM43+Consolidação!CP43+Consolidação!CS43+Consolidação!CV43+Consolidação!CY43+Consolidação!DB43),"CONSUMO PARCIAL","SEM PREVISÃO"))))))))))))))))</f>
        <v/>
      </c>
      <c r="FE40" s="318" t="str">
        <f t="shared" si="84"/>
        <v/>
      </c>
      <c r="FF40" s="512"/>
      <c r="FG40" s="314"/>
      <c r="FH40" s="315"/>
      <c r="FI40" s="332"/>
      <c r="FJ40" s="317" t="str">
        <f>IF(FG40=0,"",IF(BT40+CA40+CH40+CO40+CV40+DC40+DJ40+DQ40+DX40+EE40+EL40+ES40+EZ40+FG40&lt;=Consolidação!BU43,Consolidação!$H$4,IF(BT40+CA40+CH40+CO40+CV40+DC40+DJ40+DQ40+DX40+EE40+EL40+ES40+EZ40+FG40&lt;=Consolidação!BU43+Consolidação!BX43,Consolidação!$K$4,IF(BT40+CA40+CH40+CO40+CV40+DC40+DJ40+DQ40+DX40+EE40+EL40+ES40+EZ40+FG40&lt;=Consolidação!BU43+Consolidação!BX43+Consolidação!CA43,Consolidação!$N$4,IF(BT40+CA40+CH40+CO40+CV40+DC40+DJ40+DQ40+DX40+EE40+EL40+ES40+EZ40+FG40&lt;=Consolidação!BU43+Consolidação!BX43+Consolidação!CA43+Consolidação!CD43,Consolidação!$Q$4,IF(BT40+CA40+CH40+CO40+CV40+DC40+DJ40+DQ40+DX40+EE40+EL40+ES40+EZ40+FG40&lt;=Consolidação!BU43+Consolidação!BX43+Consolidação!CA43+Consolidação!CD43+Consolidação!CG43,Consolidação!$T$4,IF(BT40+CA40+CH40+CO40+CV40+DC40+DJ40+DQ40+DX40+EE40+EL40+ES40+EZ40+FG40&lt;=Consolidação!BU43+Consolidação!BX43+Consolidação!CA43+Consolidação!CD43+Consolidação!CG43+Consolidação!CJ43,Consolidação!$W$4,IF(BT40+CA40+CH40+CO40+CV40+DC40+DJ40+DQ40+DX40+EE40+EL40+ES40+EZ40+FG40&lt;=Consolidação!BU43+Consolidação!BX43+Consolidação!CA43+Consolidação!CD43+Consolidação!CG43+Consolidação!CJ43+Consolidação!CM43,Consolidação!$Z$4,IF(BT40+CA40+CH40+CO40+CV40+DC40+DJ40+DQ40+DX40+EE40+EL40+ES40+EZ40+FG40&lt;=Consolidação!BU43+Consolidação!BX43+Consolidação!CA43+Consolidação!CD43+Consolidação!CG43+Consolidação!CJ43+Consolidação!CM43+Consolidação!CP43,Consolidação!$AC$4,IF(BT40+CA40+CH40+CO40+CV40+DC40+DJ40+DQ40+DX40+EE40+EL40+ES40+EZ40+FG40&lt;=Consolidação!BU43+Consolidação!BX43+Consolidação!CA43+Consolidação!CD43+Consolidação!CG43+Consolidação!CJ43+Consolidação!CM43+Consolidação!CP43+Consolidação!CS43,Consolidação!$AF$4,IF(BT40+CA40+CH40+CO40+CV40+DC40+DJ40+DQ40+DX40+EE40+EL40+ES40+EZ40+FG40&lt;=Consolidação!BU43+Consolidação!BX43+Consolidação!CA43+Consolidação!CD43+Consolidação!CG43+Consolidação!CJ43+Consolidação!CM43+Consolidação!CP43+Consolidação!CS43+Consolidação!CV43,Consolidação!$AI$4,IF(BT40+CA40+CH40+CO40+CV40+DC40+DJ40+DQ40+DX40+EE40+EL40+ES40+EZ40+FG40&lt;=Consolidação!BU43+Consolidação!BX43+Consolidação!CA43+Consolidação!CD43+Consolidação!CG43+Consolidação!CJ43+Consolidação!CM43+Consolidação!CP43+Consolidação!CS43+Consolidação!CV43+Consolidação!CY43,Consolidação!$AL$4,IF(BT40+CA40+CH40+CO40+CV40+DC40+DJ40+DQ40+DX40+EE40+EL40+ES40+EZ40+FG40&lt;=Consolidação!BU43+Consolidação!BX43+Consolidação!CA43+Consolidação!CD43+Consolidação!CG43+Consolidação!CJ43+Consolidação!CM43+Consolidação!CP43+Consolidação!CS43+Consolidação!CV43+Consolidação!CY43+Consolidação!DB43,Consolidação!$AO$4,IF(BT40+CA40+CH40+CO40+CV40+DC40+DJ40+DQ40+DX40+EE40+EL40+ES40+EZ40+FG40&lt;=Consolidação!BU43+Consolidação!BX43+Consolidação!CA43+Consolidação!CD43+Consolidação!CG43+Consolidação!CJ43+Consolidação!CM43+Consolidação!CP43+Consolidação!CS43+Consolidação!CV43+Consolidação!CY43+Consolidação!DB43+Consolidação!DE43,Consolidação!$AR$4,IF(BT40+CA40+CH40+CO40+CV40+DC40+DJ40+DQ40+DX40+EE40+EL40+ES40+EZ40+FG40&lt;=Consolidação!BU43+Consolidação!BX43+Consolidação!CA43+Consolidação!CD43+Consolidação!CG43+Consolidação!CJ43+Consolidação!CM43+Consolidação!CP43+Consolidação!CS43+Consolidação!CV43+Consolidação!CY43+Consolidação!DB43+Consolidação!DE43+Consolidação!DH43,Consolidação!$AU$4,IF(AND((Consolidação!BU43+Consolidação!BX43+Consolidação!CA43+Consolidação!CD43+Consolidação!CG43+Consolidação!CJ43+Consolidação!CM43+Consolidação!CP43+Consolidação!CS43+Consolidação!CV43+Consolidação!CY43+Consolidação!DB43+Consolidação!DE43+Consolidação!DH43)&gt;0,BT40+CA40+CH40+CO40+CV40+DC40+DJ40+DQ40+DX40+EE40+EL40+ES40+EZ40&lt;Consolidação!BU43+Consolidação!BX43+Consolidação!CA43+Consolidação!CD43+Consolidação!CG43+Consolidação!CJ43+Consolidação!CM43+Consolidação!CP43+Consolidação!CS43+Consolidação!CV43+Consolidação!CY43+Consolidação!DB43+Consolidação!DE43+Consolidação!DH43,BT40+CA40+CH40+CO40+CV40+DC40+DJ40+DQ40+DX40+EE40+EL40+ES40+EZ40+FG40&gt;Consolidação!BU43+Consolidação!BX43+Consolidação!CA43+Consolidação!CD43+Consolidação!CG43+Consolidação!CJ43+Consolidação!CM43+Consolidação!CP43+Consolidação!CS43+Consolidação!CV43+Consolidação!CY43+Consolidação!DB43+Consolidação!DE43+Consolidação!DH43),"CONSUMO PARCIAL","SEM PREVISÃO"))))))))))))))))</f>
        <v/>
      </c>
      <c r="FK40" s="540" t="str">
        <f t="shared" si="85"/>
        <v/>
      </c>
      <c r="FL40" s="569"/>
      <c r="FM40" s="550"/>
      <c r="FN40" s="550"/>
      <c r="FO40" s="550"/>
      <c r="FP40" s="550"/>
      <c r="FQ40" s="576"/>
      <c r="FR40" s="569"/>
      <c r="FS40" s="550"/>
      <c r="FT40" s="550"/>
      <c r="FU40" s="550"/>
      <c r="FV40" s="550"/>
      <c r="FW40" s="550"/>
      <c r="FX40" s="548" t="str">
        <f>IF((Consolidação!C43+Consolidação!E43)=(F40+M40+T40+AA40+AH40+AO40+AV40+BC40+BJ40+BQ40+BX40+CE40+CL40+CS40),"ATUALIZADO","DESATUALIZADO")</f>
        <v>ATUALIZADO</v>
      </c>
    </row>
    <row r="41" spans="1:180" x14ac:dyDescent="0.3">
      <c r="A41" s="511">
        <v>2378</v>
      </c>
      <c r="B41" s="634"/>
      <c r="C41" s="324" t="s">
        <v>1</v>
      </c>
      <c r="D41" s="530"/>
      <c r="E41" s="512"/>
      <c r="F41" s="314"/>
      <c r="G41" s="315"/>
      <c r="H41" s="316"/>
      <c r="I41" s="353" t="str">
        <f>IF(F41=0,"",IF(F41&lt;=Consolidação!H44,Consolidação!H$4,IF(F41&lt;=Consolidação!H44+Consolidação!K44,Consolidação!K$4,IF(F41&lt;=Consolidação!H44+Consolidação!K44+Consolidação!N44,Consolidação!N$4,IF(F41&lt;=Consolidação!H44+Consolidação!K44+Consolidação!N44+Consolidação!Q44,Consolidação!Q$4,IF(F41&lt;=Consolidação!H44+Consolidação!K44+Consolidação!N44+Consolidação!Q44+Consolidação!T44,Consolidação!T$4,IF(F41&lt;=Consolidação!H44+Consolidação!K44+Consolidação!N44+Consolidação!Q44+Consolidação!T44+Consolidação!W44,Consolidação!W$4,IF(F41&lt;=Consolidação!H44+Consolidação!K44+Consolidação!N44+Consolidação!Q44+Consolidação!T44+Consolidação!W44+Consolidação!Z44,Consolidação!Z$4,IF(F41&lt;=Consolidação!H44+Consolidação!K44+Consolidação!N44+Consolidação!Q44+Consolidação!T44+Consolidação!W44+Consolidação!Z44+Consolidação!AC44,Consolidação!AC$4,IF(F41&lt;=Consolidação!H44+Consolidação!K44+Consolidação!N44+Consolidação!Q44+Consolidação!T44+Consolidação!W44+Consolidação!Z44+Consolidação!AC44+Consolidação!AF44,Consolidação!AF$4,IF(F41&lt;=Consolidação!H44+Consolidação!K44+Consolidação!N44+Consolidação!Q44+Consolidação!T44+Consolidação!W44+Consolidação!Z44+Consolidação!AC44+Consolidação!AF44+Consolidação!AI44,Consolidação!AI$4,IF(F41&lt;=Consolidação!H44+Consolidação!K44+Consolidação!N44+Consolidação!Q44+Consolidação!T44+Consolidação!W44+Consolidação!Z44+Consolidação!AC44+Consolidação!AF44+Consolidação!AI44+Consolidação!AL44,Consolidação!AL$4,IF(F41&lt;=Consolidação!H44+Consolidação!K44+Consolidação!N44+Consolidação!Q44+Consolidação!T44+Consolidação!W44+Consolidação!Z44+Consolidação!AC44+Consolidação!AF44+Consolidação!AI44+Consolidação!AL44+Consolidação!AO44,Consolidação!AO$4,IF(F41&lt;=Consolidação!H44+Consolidação!K44+Consolidação!N44+Consolidação!Q44+Consolidação!T44+Consolidação!W44+Consolidação!Z44+Consolidação!AC44+Consolidação!AF44+Consolidação!AI44+Consolidação!AL44+Consolidação!AO44+Consolidação!AR44,Consolidação!AR$4,IF(F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J41" s="318" t="str">
        <f t="shared" si="61"/>
        <v/>
      </c>
      <c r="K41" s="515"/>
      <c r="L41" s="512"/>
      <c r="M41" s="314"/>
      <c r="N41" s="315"/>
      <c r="O41" s="316"/>
      <c r="P41" s="353" t="str">
        <f>IF(M41=0,"",IF(F41+M41&lt;=Consolidação!H44,Consolidação!$H$4,IF(F41+M41&lt;=Consolidação!H44+Consolidação!K44,Consolidação!$K$4,IF(F41+M41&lt;=Consolidação!H44+Consolidação!K44+Consolidação!N44,Consolidação!$N$4,IF(F41+M41&lt;=Consolidação!H44+Consolidação!K44+Consolidação!N44+Consolidação!Q44,Consolidação!$Q$4,IF(F41+M41&lt;=Consolidação!H44+Consolidação!K44+Consolidação!N44+Consolidação!Q44+Consolidação!T44,Consolidação!$T$4,IF(F41+M41&lt;=Consolidação!H44+Consolidação!K44+Consolidação!N44+Consolidação!Q44+Consolidação!T44+Consolidação!W44,Consolidação!$W$4,IF(F41+M41&lt;=Consolidação!H44+Consolidação!K44+Consolidação!N44+Consolidação!Q44+Consolidação!T44+Consolidação!W44+Consolidação!Z44,Consolidação!$Z$4,IF(F41+M41&lt;=Consolidação!H44+Consolidação!K44+Consolidação!N44+Consolidação!Q44+Consolidação!T44+Consolidação!W44+Consolidação!Z44+Consolidação!AC44,Consolidação!$AC$4,IF(F41+M41&lt;=Consolidação!H44+Consolidação!K44+Consolidação!N44+Consolidação!Q44+Consolidação!T44+Consolidação!W44+Consolidação!Z44+Consolidação!AC44+Consolidação!AF44,Consolidação!$AF$4,IF(F41+M41&lt;=Consolidação!H44+Consolidação!K44+Consolidação!N44+Consolidação!Q44+Consolidação!T44+Consolidação!W44+Consolidação!Z44+Consolidação!AC44+Consolidação!AF44+Consolidação!AI44,Consolidação!$AI$4,IF(F41+M41&lt;=Consolidação!H44+Consolidação!K44+Consolidação!N44+Consolidação!Q44+Consolidação!T44+Consolidação!W44+Consolidação!Z44+Consolidação!AC44+Consolidação!AF44+Consolidação!AI44+Consolidação!AL44,Consolidação!$AL$4,IF(F41+M41&lt;=Consolidação!H44+Consolidação!K44+Consolidação!N44+Consolidação!Q44+Consolidação!T44+Consolidação!W44+Consolidação!Z44+Consolidação!AC44+Consolidação!AF44+Consolidação!AI44+Consolidação!AL44+Consolidação!AO44,Consolidação!$AO$4,IF(F41+M41&lt;=Consolidação!H44+Consolidação!K44+Consolidação!N44+Consolidação!Q44+Consolidação!T44+Consolidação!W44+Consolidação!Z44+Consolidação!AC44+Consolidação!AF44+Consolidação!AI44+Consolidação!AL44+Consolidação!AO44+Consolidação!AR44,Consolidação!$AR$4,IF(F41+M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Q41" s="318" t="str">
        <f t="shared" si="62"/>
        <v/>
      </c>
      <c r="R41" s="312"/>
      <c r="S41" s="270"/>
      <c r="T41" s="314"/>
      <c r="U41" s="315"/>
      <c r="V41" s="316"/>
      <c r="W41" s="317" t="str">
        <f>IF(T41=0,"",IF(F41+M41+T41&lt;=Consolidação!H44,Consolidação!$H$4,IF(F41+M41+T41&lt;=Consolidação!H44+Consolidação!K44,Consolidação!$K$4,IF(F41+M41+T41&lt;=Consolidação!H44+Consolidação!K44+Consolidação!N44,Consolidação!$N$4,IF(F41+M41+T41&lt;=Consolidação!H44+Consolidação!K44+Consolidação!N44+Consolidação!Q44,Consolidação!$Q$4,IF(F41+M41+T41&lt;=Consolidação!H44+Consolidação!K44+Consolidação!N44+Consolidação!Q44+Consolidação!T44,Consolidação!$T$4,IF(F41+M41+T41&lt;=Consolidação!H44+Consolidação!K44+Consolidação!N44+Consolidação!Q44+Consolidação!T44+Consolidação!W44,Consolidação!$W$4,IF(F41+M41+T41&lt;=Consolidação!H44+Consolidação!K44+Consolidação!N44+Consolidação!Q44+Consolidação!T44+Consolidação!W44+Consolidação!Z44,Consolidação!$Z$4,IF(F41+M41+T41&lt;=Consolidação!H44+Consolidação!K44+Consolidação!N44+Consolidação!Q44+Consolidação!T44+Consolidação!W44+Consolidação!Z44+Consolidação!AC44,Consolidação!$AC$4,IF(F41+M41+T41&lt;=Consolidação!H44+Consolidação!K44+Consolidação!N44+Consolidação!Q44+Consolidação!T44+Consolidação!W44+Consolidação!Z44+Consolidação!AC44+Consolidação!AF44,Consolidação!$AF$4,IF(F41+M41+T41&lt;=Consolidação!H44+Consolidação!K44+Consolidação!N44+Consolidação!Q44+Consolidação!T44+Consolidação!W44+Consolidação!Z44+Consolidação!AC44+Consolidação!AF44+Consolidação!AI44,Consolidação!$AI$4,IF(F41+M41+T41&lt;=Consolidação!H44+Consolidação!K44+Consolidação!N44+Consolidação!Q44+Consolidação!T44+Consolidação!W44+Consolidação!Z44+Consolidação!AC44+Consolidação!AF44+Consolidação!AI44+Consolidação!AL44,Consolidação!$AL$4,IF(F41+M41+T41&lt;=Consolidação!H44+Consolidação!K44+Consolidação!N44+Consolidação!Q44+Consolidação!T44+Consolidação!W44+Consolidação!Z44+Consolidação!AC44+Consolidação!AF44+Consolidação!AI44+Consolidação!AL44+Consolidação!AO44,Consolidação!$AO$4,IF(F41+M41+T41&lt;=Consolidação!H44+Consolidação!K44+Consolidação!N44+Consolidação!Q44+Consolidação!T44+Consolidação!W44+Consolidação!Z44+Consolidação!AC44+Consolidação!AF44+Consolidação!AI44+Consolidação!AL44+Consolidação!AO44+Consolidação!AR44,Consolidação!$AR$4,IF(F41+M41+T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+M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+T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X41" s="318" t="str">
        <f t="shared" si="63"/>
        <v/>
      </c>
      <c r="Y41" s="312"/>
      <c r="Z41" s="270"/>
      <c r="AA41" s="314"/>
      <c r="AB41" s="315"/>
      <c r="AC41" s="316"/>
      <c r="AD41" s="317" t="str">
        <f>IF(AA41=0,"",IF(F41+M41+T41+AA41&lt;=Consolidação!H44,Consolidação!$H$4,IF(F41+M41+T41+AA41&lt;=Consolidação!H44+Consolidação!K44,Consolidação!$K$4,IF(F41+M41+T41+AA41&lt;=Consolidação!H44+Consolidação!K44+Consolidação!N44,Consolidação!$N$4,IF(F41+M41+T41+AA41&lt;=Consolidação!H44+Consolidação!K44+Consolidação!N44+Consolidação!Q44,Consolidação!$Q$4,IF(F41+M41+T41+AA41&lt;=Consolidação!H44+Consolidação!K44+Consolidação!N44+Consolidação!Q44+Consolidação!T44,Consolidação!$T$4,IF(F41+M41+T41+AA41&lt;=Consolidação!H44+Consolidação!K44+Consolidação!N44+Consolidação!Q44+Consolidação!T44+Consolidação!W44,Consolidação!$W$4,IF(F41+M41+T41+AA41&lt;=Consolidação!H44+Consolidação!K44+Consolidação!N44+Consolidação!Q44+Consolidação!T44+Consolidação!W44+Consolidação!Z44,Consolidação!$Z$4,IF(F41+M41+T41+AA41&lt;=Consolidação!H44+Consolidação!K44+Consolidação!N44+Consolidação!Q44+Consolidação!T44+Consolidação!W44+Consolidação!Z44+Consolidação!AC44,Consolidação!$AC$4,IF(F41+M41+T41+AA41&lt;=Consolidação!H44+Consolidação!K44+Consolidação!N44+Consolidação!Q44+Consolidação!T44+Consolidação!W44+Consolidação!Z44+Consolidação!AC44+Consolidação!AF44,Consolidação!$AF$4,IF(F41+M41+T41+AA41&lt;=Consolidação!H44+Consolidação!K44+Consolidação!N44+Consolidação!Q44+Consolidação!T44+Consolidação!W44+Consolidação!Z44+Consolidação!AC44+Consolidação!AF44+Consolidação!AI44,Consolidação!$AI$4,IF(F41+M41+T41+AA41&lt;=Consolidação!H44+Consolidação!K44+Consolidação!N44+Consolidação!Q44+Consolidação!T44+Consolidação!W44+Consolidação!Z44+Consolidação!AC44+Consolidação!AF44+Consolidação!AI44+Consolidação!AL44,Consolidação!$AL$4,IF(F41+M41+T41+AA41&lt;=Consolidação!H44+Consolidação!K44+Consolidação!N44+Consolidação!Q44+Consolidação!T44+Consolidação!W44+Consolidação!Z44+Consolidação!AC44+Consolidação!AF44+Consolidação!AI44+Consolidação!AL44+Consolidação!AO44,Consolidação!$AO$4,IF(F41+M41+T41+AA41&lt;=Consolidação!H44+Consolidação!K44+Consolidação!N44+Consolidação!Q44+Consolidação!T44+Consolidação!W44+Consolidação!Z44+Consolidação!AC44+Consolidação!AF44+Consolidação!AI44+Consolidação!AL44+Consolidação!AO44+Consolidação!AR44,Consolidação!AR41,IF(F41+M41+T41+AA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+M41+T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+T41+AA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AE41" s="318" t="str">
        <f t="shared" si="64"/>
        <v/>
      </c>
      <c r="AF41" s="312"/>
      <c r="AG41" s="270"/>
      <c r="AH41" s="314"/>
      <c r="AI41" s="315"/>
      <c r="AJ41" s="316"/>
      <c r="AK41" s="317" t="str">
        <f>IF(AH41=0,"",IF(F41+M41+T41+AA41+AH41&lt;=Consolidação!H44,Consolidação!$H$4,IF(F41+M41+T41+AA41+AH41&lt;=Consolidação!H44+Consolidação!K44,Consolidação!$K$4,IF(F41+M41+T41+AA41+AH41&lt;=Consolidação!H44+Consolidação!K44+Consolidação!N44,Consolidação!$N$4,IF(F41+M41+T41+AA41+AH41&lt;=Consolidação!H44+Consolidação!K44+Consolidação!N44+Consolidação!Q44,Consolidação!$Q$4,IF(F41+M41+T41+AA41+AH41&lt;=Consolidação!H44+Consolidação!K44+Consolidação!N44+Consolidação!Q44+Consolidação!T44,Consolidação!$T$4,IF(F41+M41+T41+AA41+AH41&lt;=Consolidação!H44+Consolidação!K44+Consolidação!N44+Consolidação!Q44+Consolidação!T44+Consolidação!W44,Consolidação!$W$4,IF(F41+M41+T41+AA41+AH41&lt;=Consolidação!H44+Consolidação!K44+Consolidação!N44+Consolidação!Q44+Consolidação!T44+Consolidação!W44+Consolidação!Z44,Consolidação!$Z$4,IF(F41+M41+T41+AA41+AH41&lt;=Consolidação!H44+Consolidação!K44+Consolidação!N44+Consolidação!Q44+Consolidação!T44+Consolidação!W44+Consolidação!Z44+Consolidação!AC44,Consolidação!$AC$4,IF(F41+M41+T41+AA41+AH41&lt;=Consolidação!H44+Consolidação!K44+Consolidação!N44+Consolidação!Q44+Consolidação!T44+Consolidação!W44+Consolidação!Z44+Consolidação!AC44+Consolidação!AF44,Consolidação!$AF$4,IF(F41+M41+T41+AA41+AH41&lt;=Consolidação!H44+Consolidação!K44+Consolidação!N44+Consolidação!Q44+Consolidação!T44+Consolidação!W44+Consolidação!Z44+Consolidação!AC44+Consolidação!AF44+Consolidação!AI44,Consolidação!$AI$4,IF(F41+M41+T41+AA41+AH41&lt;=Consolidação!H44+Consolidação!K44+Consolidação!N44+Consolidação!Q44+Consolidação!T44+Consolidação!W44+Consolidação!Z44+Consolidação!AC44+Consolidação!AF44+Consolidação!AI44+Consolidação!AL44,Consolidação!$AL$4,IF(F41+M41+T41+AA41+AH41&lt;=Consolidação!H44+Consolidação!K44+Consolidação!N44+Consolidação!Q44+Consolidação!T44+Consolidação!W44+Consolidação!Z44+Consolidação!AC44+Consolidação!AF44+Consolidação!AI44+Consolidação!AL44+Consolidação!AO44,Consolidação!$AO$4,IF(F41+M41+T41+AA41+AH41&lt;=Consolidação!H44+Consolidação!K44+Consolidação!N44+Consolidação!Q44+Consolidação!T44+Consolidação!W44+Consolidação!Z44+Consolidação!AC44+Consolidação!AF44+Consolidação!AI44+Consolidação!AL44+Consolidação!AO44+Consolidação!AR44,Consolidação!$AR$4,IF(F41+M41+T41+AA41+AH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+M41+T41+AA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+T41+AA41+AH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AL41" s="318" t="str">
        <f t="shared" si="65"/>
        <v/>
      </c>
      <c r="AM41" s="312"/>
      <c r="AN41" s="270"/>
      <c r="AO41" s="314"/>
      <c r="AP41" s="315"/>
      <c r="AQ41" s="332"/>
      <c r="AR41" s="317" t="str">
        <f>IF(AO41=0,"",IF(F41+M41+T41+AA41+AH41+AO41&lt;=Consolidação!H44,Consolidação!$H$4,IF(F41+M41+T41+AA41+AH41+AO41&lt;=Consolidação!H44+Consolidação!K44,Consolidação!$K$4,IF(F41+M41+T41+AA41+AH41+AO41&lt;=Consolidação!H44+Consolidação!K44+Consolidação!N44,Consolidação!$N$4,IF(F41+M41+T41+AA41+AH41+AO41&lt;=Consolidação!H44+Consolidação!K44+Consolidação!N44+Consolidação!Q44,Consolidação!$Q$4,IF(F41+M41+T41+AA41+AH41+AO41&lt;=Consolidação!H44+Consolidação!K44+Consolidação!N44+Consolidação!Q44+Consolidação!T44,Consolidação!$T$4,IF(F41+M41+T41+AA41+AH41+AO41&lt;=Consolidação!H44+Consolidação!K44+Consolidação!N44+Consolidação!Q44+Consolidação!T44+Consolidação!W44,Consolidação!$W$4,IF(F41+M41+T41+AA41+AH41+AO41&lt;=Consolidação!H44+Consolidação!K44+Consolidação!N44+Consolidação!Q44+Consolidação!T44+Consolidação!W44+Consolidação!Z44,Consolidação!$Z$4,IF(F41+M41+T41+AA41+AH41+AO41&lt;=Consolidação!H44+Consolidação!K44+Consolidação!N44+Consolidação!Q44+Consolidação!T44+Consolidação!W44+Consolidação!Z44+Consolidação!AC44,Consolidação!$AC$4,IF(F41+M41+T41+AA41+AH41+AO41&lt;=Consolidação!H44+Consolidação!K44+Consolidação!N44+Consolidação!Q44+Consolidação!T44+Consolidação!W44+Consolidação!Z44+Consolidação!AC44+Consolidação!AF44,Consolidação!$AF$4,IF(F41+M41+T41+AA41+AH41+AO41&lt;=Consolidação!H44+Consolidação!K44+Consolidação!N44+Consolidação!Q44+Consolidação!T44+Consolidação!W44+Consolidação!Z44+Consolidação!AC44+Consolidação!AF44+Consolidação!AI44,Consolidação!$AI$4,IF(F41+M41+T41+AA41+AH41+AO41&lt;=Consolidação!H44+Consolidação!K44+Consolidação!N44+Consolidação!Q44+Consolidação!T44+Consolidação!W44+Consolidação!Z44+Consolidação!AC44+Consolidação!AF44+Consolidação!AI44+Consolidação!AL44,Consolidação!$AL$4,IF(F41+M41+T41+AA41+AH41+AO41&lt;=Consolidação!H44+Consolidação!K44+Consolidação!N44+Consolidação!Q44+Consolidação!T44+Consolidação!W44+Consolidação!Z44+Consolidação!AC44+Consolidação!AF44+Consolidação!AI44+Consolidação!AL44+Consolidação!AO44,Consolidação!$AO$4,IF(F41+M41+T41+AA41+AH41+AO41&lt;=Consolidação!H44+Consolidação!K44+Consolidação!N44+Consolidação!Q44+Consolidação!T44+Consolidação!W44+Consolidação!Z44+Consolidação!AC44+Consolidação!AF44+Consolidação!AI44+Consolidação!AL44+Consolidação!AO44+Consolidação!AR44,Consolidação!$AR$4,IF(F41+M41+T41+AA41+AH41+AO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+M41+T41+AA41+AH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+T41+AA41+AH41+AO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AS41" s="318" t="str">
        <f t="shared" si="66"/>
        <v/>
      </c>
      <c r="AT41" s="312"/>
      <c r="AU41" s="270"/>
      <c r="AV41" s="314"/>
      <c r="AW41" s="315"/>
      <c r="AX41" s="332"/>
      <c r="AY41" s="317" t="str">
        <f>IF(AV41=0,"",IF(F41+M41+T41+AA41+AH41+AO41+AV41&lt;=Consolidação!H44,Consolidação!$H$4,IF(F41+M41+T41+AA41+AH41+AO41+AV41&lt;=Consolidação!H44+Consolidação!K44,Consolidação!$K$4,IF(F41+M41+T41+AA41+AH41+AO41+AV41&lt;=Consolidação!H44+Consolidação!K44+Consolidação!N44,Consolidação!$N$4,IF(F41+M41+T41+AA41+AH41+AO41+AV41&lt;=Consolidação!H44+Consolidação!K44+Consolidação!N44+Consolidação!Q44,Consolidação!$Q$4,IF(F41+M41+T41+AA41+AH41+AO41+AV41&lt;=Consolidação!H44+Consolidação!K44+Consolidação!N44+Consolidação!Q44+Consolidação!T44,Consolidação!$T$4,IF(F41+M41+T41+AA41+AH41+AO41+AV41&lt;=Consolidação!H44+Consolidação!K44+Consolidação!N44+Consolidação!Q44+Consolidação!T44+Consolidação!W44,Consolidação!$W$4,IF(F41+M41+T41+AA41+AH41+AO41+AV41&lt;=Consolidação!H44+Consolidação!K44+Consolidação!N44+Consolidação!Q44+Consolidação!T44+Consolidação!W44+Consolidação!Z44,Consolidação!$Z$4,IF(F41+M41+T41+AA41+AH41+AO41+AV41&lt;=Consolidação!H44+Consolidação!K44+Consolidação!N44+Consolidação!Q44+Consolidação!T44+Consolidação!W44+Consolidação!Z44+Consolidação!AC44,Consolidação!$AC$4,IF(F41+M41+T41+AA41+AH41+AO41+AV41&lt;=Consolidação!H44+Consolidação!K44+Consolidação!N44+Consolidação!Q44+Consolidação!T44+Consolidação!W44+Consolidação!Z44+Consolidação!AC44+Consolidação!AF44,Consolidação!$AF$4,IF(F41+M41+T41+AA41+AH41+AO41+AV41&lt;=Consolidação!H44+Consolidação!K44+Consolidação!N44+Consolidação!Q44+Consolidação!T44+Consolidação!W44+Consolidação!Z44+Consolidação!AC44+Consolidação!AF44+Consolidação!AI44,Consolidação!$AI$4,IF(F41+M41+T41+AA41+AH41+AO41+AV41&lt;=Consolidação!H44+Consolidação!K44+Consolidação!N44+Consolidação!Q44+Consolidação!T44+Consolidação!W44+Consolidação!Z44+Consolidação!AC44+Consolidação!AF44+Consolidação!AI44+Consolidação!AL44,Consolidação!$AL$4,IF(F41+M41+T41+AA41+AH41+AO41+AV41&lt;=Consolidação!H44+Consolidação!K44+Consolidação!N44+Consolidação!Q44+Consolidação!T44+Consolidação!W44+Consolidação!Z44+Consolidação!AC44+Consolidação!AF44+Consolidação!AI44+Consolidação!AL44+Consolidação!AO44,Consolidação!$AO$4,IF(F41+M41+T41+AA41+AH41+AO41+AV41&lt;=Consolidação!H44+Consolidação!K44+Consolidação!N44+Consolidação!Q44+Consolidação!T44+Consolidação!W44+Consolidação!Z44+Consolidação!AC44+Consolidação!AF44+Consolidação!AI44+Consolidação!AL44+Consolidação!AO44+Consolidação!AR44,Consolidação!$AR$4,IF(F41+M41+T41+AA41+AH41+AO41+AV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+M41+T41+AA41+AH41+AO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+T41+AA41+AH41+AO41+AV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AZ41" s="318" t="str">
        <f t="shared" si="67"/>
        <v/>
      </c>
      <c r="BA41" s="312"/>
      <c r="BB41" s="270"/>
      <c r="BC41" s="314"/>
      <c r="BD41" s="315"/>
      <c r="BE41" s="332"/>
      <c r="BF41" s="317" t="str">
        <f>IF(BC41=0,"",IF(F41+M41+T41+AA41+AH41+AO41+AV41+BC41&lt;=Consolidação!H44,Consolidação!$H$4,IF(F41+M41+T41+AA41+AH41+AO41+AV41+BC41&lt;=Consolidação!H44+Consolidação!K44,Consolidação!$K$4,IF(F41+M41+T41+AA41+AH41+AO41+AV41+BC41&lt;=Consolidação!H44+Consolidação!K44+Consolidação!N44,Consolidação!$N$4,IF(F41+M41+T41+AA41+AH41+AO41+AV41+BC41&lt;=Consolidação!H44+Consolidação!K44+Consolidação!N44+Consolidação!Q44,Consolidação!$Q$4,IF(F41+M41+T41+AA41+AH41+AO41+AV41+BC41&lt;=Consolidação!H44+Consolidação!K44+Consolidação!N44+Consolidação!Q44+Consolidação!T44,Consolidação!$T$4,IF(F41+M41+T41+AA41+AH41+AO41+AV41+BC41&lt;=Consolidação!H44+Consolidação!K44+Consolidação!N44+Consolidação!Q44+Consolidação!T44+Consolidação!W44,Consolidação!$W$4,IF(F41+M41+T41+AA41+AH41+AO41+AV41+BC41&lt;=Consolidação!H44+Consolidação!K44+Consolidação!N44+Consolidação!Q44+Consolidação!T44+Consolidação!W44+Consolidação!Z44,Consolidação!$Z$4,IF(F41+M41+T41+AA41+AH41+AO41+AV41+BC41&lt;=Consolidação!H44+Consolidação!K44+Consolidação!N44+Consolidação!Q44+Consolidação!T44+Consolidação!W44+Consolidação!Z44+Consolidação!AC44,Consolidação!$AC$4,IF(F41+M41+T41+AA41+AH41+AO41+AV41+BC41&lt;=Consolidação!H44+Consolidação!K44+Consolidação!N44+Consolidação!Q44+Consolidação!T44+Consolidação!W44+Consolidação!Z44+Consolidação!AC44+Consolidação!AF44,Consolidação!$AF$4,IF(F41+M41+T41+AA41+AH41+AO41+AV41+BC41&lt;=Consolidação!H44+Consolidação!K44+Consolidação!N44+Consolidação!Q44+Consolidação!T44+Consolidação!W44+Consolidação!Z44+Consolidação!AC44+Consolidação!AF44+Consolidação!AI44,Consolidação!$AI$4,IF(F41+M41+T41+AA41+AH41+AO41+AV41+BC41&lt;=Consolidação!H44+Consolidação!K44+Consolidação!N44+Consolidação!Q44+Consolidação!T44+Consolidação!W44+Consolidação!Z44+Consolidação!AC44+Consolidação!AF44+Consolidação!AI44+Consolidação!AL44,Consolidação!$AL$4,IF(F41+M41+T41+AA41+AH41+AO41+AV41+BC41&lt;=Consolidação!H44+Consolidação!K44+Consolidação!N44+Consolidação!Q44+Consolidação!T44+Consolidação!W44+Consolidação!Z44+Consolidação!AC44+Consolidação!AF44+Consolidação!AI44+Consolidação!AL44+Consolidação!AO44,Consolidação!$AO$4,IF(F41+M41+T41+AA41+AH41+AO41+AV41+BC41&lt;=Consolidação!H44+Consolidação!K44+Consolidação!N44+Consolidação!Q44+Consolidação!T44+Consolidação!W44+Consolidação!Z44+Consolidação!AC44+Consolidação!AF44+Consolidação!AI44+Consolidação!AL44+Consolidação!AO44+Consolidação!AR44,Consolidação!$AR$4,IF(F41+M41+T41+AA41+AH41+AO41+AV41+BC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+M41+T41+AA41+AH41+AO41+AV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+T41+AA41+AH41+AO41+AV41+BC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BG41" s="318" t="str">
        <f t="shared" si="68"/>
        <v/>
      </c>
      <c r="BH41" s="312"/>
      <c r="BI41" s="270"/>
      <c r="BJ41" s="314"/>
      <c r="BK41" s="315"/>
      <c r="BL41" s="332"/>
      <c r="BM41" s="317" t="str">
        <f>IF(BJ41=0,"",IF(F41+M41+T41+AA41+AH41+AO41+AV41+BC41+BJ41&lt;=Consolidação!H44,Consolidação!$H$4,IF(F41+M41+T41+AA41+AH41+AO41+AV41+BC41+BJ41&lt;=Consolidação!H44+Consolidação!K44,Consolidação!$K$4,IF(F41+M41+T41+AA41+AH41+AO41+AV41+BC41+BJ41&lt;=Consolidação!H44+Consolidação!K44+Consolidação!N44,Consolidação!$N$4,IF(F41+M41+T41+AA41+AH41+AO41+AV41+BC41+BJ41&lt;=Consolidação!H44+Consolidação!K44+Consolidação!N44+Consolidação!Q44,Consolidação!$Q$4,IF(F41+M41+T41+AA41+AH41+AO41+AV41+BC41+BJ41&lt;=Consolidação!H44+Consolidação!K44+Consolidação!N44+Consolidação!Q44+Consolidação!T44,Consolidação!$T$4,IF(F41+M41+T41+AA41+AH41+AO41+AV41+BC41+BJ41&lt;=Consolidação!H44+Consolidação!K44+Consolidação!N44+Consolidação!Q44+Consolidação!T44+Consolidação!W44,Consolidação!$W$4,IF(F41+M41+T41+AA41+AH41+AO41+AV41+BC41+BJ41&lt;=Consolidação!H44+Consolidação!K44+Consolidação!N44+Consolidação!Q44+Consolidação!T44+Consolidação!W44+Consolidação!Z44,Consolidação!$Z$4,IF(F41+M41+T41+AA41+AH41+AO41+AV41+BC41+BJ41&lt;=Consolidação!H44+Consolidação!K44+Consolidação!N44+Consolidação!Q44+Consolidação!T44+Consolidação!W44+Consolidação!Z44+Consolidação!AC44,Consolidação!$AC$4,IF(F41+M41+T41+AA41+AH41+AO41+AV41+BC41+BJ41&lt;=Consolidação!H44+Consolidação!K44+Consolidação!N44+Consolidação!Q44+Consolidação!T44+Consolidação!W44+Consolidação!Z44+Consolidação!AC44+Consolidação!AF44,Consolidação!$AF$4,IF(F41+M41+T41+AA41+AH41+AO41+AV41+BC41+BJ41&lt;=Consolidação!H44+Consolidação!K44+Consolidação!N44+Consolidação!Q44+Consolidação!T44+Consolidação!W44+Consolidação!Z44+Consolidação!AC44+Consolidação!AF44+Consolidação!AI44,Consolidação!$AI$4,IF(F41+M41+T41+AA41+AH41+AO41+AV41+BC41+BJ41&lt;=Consolidação!H44+Consolidação!K44+Consolidação!N44+Consolidação!Q44+Consolidação!T44+Consolidação!W44+Consolidação!Z44+Consolidação!AC44+Consolidação!AF44+Consolidação!AI44+Consolidação!AL44,Consolidação!$AL$4,IF(F41+M41+T41+AA41+AH41+AO41+AV41+BC41+BJ41&lt;=Consolidação!H44+Consolidação!K44+Consolidação!N44+Consolidação!Q44+Consolidação!T44+Consolidação!W44+Consolidação!Z44+Consolidação!AC44+Consolidação!AF44+Consolidação!AI44+Consolidação!AL44+Consolidação!AO44,Consolidação!$AO$4,IF(F41+M41+T41+AA41+AH41+AO41+AV41+BC41+BJ41&lt;=Consolidação!H44+Consolidação!K44+Consolidação!N44+Consolidação!Q44+Consolidação!T44+Consolidação!W44+Consolidação!Z44+Consolidação!AC44+Consolidação!AF44+Consolidação!AI44+Consolidação!AL44+Consolidação!AO44+Consolidação!AR44,Consolidação!$AR$4,IF(F41+M41+T41+AA41+AH41+AO41+AV41+BC41+BJ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+M41+T41+AA41+AH41+AO41+AV41+BC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+T41+AA41+AH41+AO41+AV41+BC41+BJ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BN41" s="318" t="str">
        <f t="shared" si="69"/>
        <v/>
      </c>
      <c r="BO41" s="312"/>
      <c r="BP41" s="270"/>
      <c r="BQ41" s="314"/>
      <c r="BR41" s="315"/>
      <c r="BS41" s="332"/>
      <c r="BT41" s="317" t="str">
        <f>IF(BQ41=0,"",IF(F41+M41+T41+AA41+AH41+AO41+AV41+BC41+BJ41+BQ41&lt;=Consolidação!H44,Consolidação!$H$4,IF(F41+M41+T41+AA41+AH41+AO41+AV41+BC41+BJ41+BQ41&lt;=Consolidação!H44+Consolidação!K44,Consolidação!$K$4,IF(F41+M41+T41+AA41+AH41+AO41+AV41+BC41+BJ41+BQ41&lt;=Consolidação!H44+Consolidação!K44+Consolidação!N44,Consolidação!$N$4,IF(F41+M41+T41+AA41+AH41+AO41+AV41+BC41+BJ41+BQ41&lt;=Consolidação!H44+Consolidação!K44+Consolidação!N44+Consolidação!Q44,Consolidação!$Q$4,IF(F41+M41+T41+AA41+AH41+AO41+AV41+BC41+BJ41+BQ41&lt;=Consolidação!H44+Consolidação!K44+Consolidação!N44+Consolidação!Q44+Consolidação!T44,Consolidação!$T$4,IF(F41+M41+T41+AA41+AH41+AO41+AV41+BC41+BJ41+BQ41&lt;=Consolidação!H44+Consolidação!K44+Consolidação!N44+Consolidação!Q44+Consolidação!T44+Consolidação!W44,Consolidação!$W$4,IF(F41+M41+T41+AA41+AH41+AO41+AV41+BC41+BJ41+BQ41&lt;=Consolidação!H44+Consolidação!K44+Consolidação!N44+Consolidação!Q44+Consolidação!T44+Consolidação!W44+Consolidação!Z44,Consolidação!$Z$4,IF(F41+M41+T41+AA41+AH41+AO41+AV41+BC41+BJ41+BQ41&lt;=Consolidação!H44+Consolidação!K44+Consolidação!N44+Consolidação!Q44+Consolidação!T44+Consolidação!W44+Consolidação!Z44+Consolidação!AC44,Consolidação!$AC$4,IF(F41+M41+T41+AA41+AH41+AO41+AV41+BC41+BJ41+BQ41&lt;=Consolidação!H44+Consolidação!K44+Consolidação!N44+Consolidação!Q44+Consolidação!T44+Consolidação!W44+Consolidação!Z44+Consolidação!AC44+Consolidação!AF44,Consolidação!$AF$4,IF(F41+M41+T41+AA41+AH41+AO41+AV41+BC41+BJ41+BQ41&lt;=Consolidação!H44+Consolidação!K44+Consolidação!N44+Consolidação!Q44+Consolidação!T44+Consolidação!W44+Consolidação!Z44+Consolidação!AC44+Consolidação!AF44+Consolidação!AI44,Consolidação!$AI$4,IF(F41+M41+T41+AA41+AH41+AO41+AV41+BC41+BJ41+BQ41&lt;=Consolidação!H44+Consolidação!K44+Consolidação!N44+Consolidação!Q44+Consolidação!T44+Consolidação!W44+Consolidação!Z44+Consolidação!AC44+Consolidação!AF44+Consolidação!AI44+Consolidação!AL44,Consolidação!$AL$4,IF(F41+M41+T41+AA41+AH41+AO41+AV41+BC41+BJ41+BQ41&lt;=Consolidação!H44+Consolidação!K44+Consolidação!N44+Consolidação!Q44+Consolidação!T44+Consolidação!W44+Consolidação!Z44+Consolidação!AC44+Consolidação!AF44+Consolidação!AI44+Consolidação!AL44+Consolidação!AO44,Consolidação!$AO$4,IF(F41+M41+T41+AA41+AH41+AO41+AV41+BC41+BJ41+BQ41&lt;=Consolidação!H44+Consolidação!K44+Consolidação!N44+Consolidação!Q44+Consolidação!T44+Consolidação!W44+Consolidação!Z44+Consolidação!AC44+Consolidação!AF44+Consolidação!AI44+Consolidação!AL44+Consolidação!AO44+Consolidação!AR44,Consolidação!$AR$4,IF(F41+M41+T41+AA41+AH41+AO41+AV41+BC41+BJ41+BQ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+M41+T41+AA41+AH41+AO41+AV41+BC41+BJ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+T41+AA41+AH41+AO41+AV41+BC41+BJ41+BQ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BU41" s="318" t="str">
        <f t="shared" si="70"/>
        <v/>
      </c>
      <c r="BV41" s="312"/>
      <c r="BW41" s="270"/>
      <c r="BX41" s="314"/>
      <c r="BY41" s="315"/>
      <c r="BZ41" s="332"/>
      <c r="CA41" s="317" t="str">
        <f>IF(BX41=0,"",IF(F41+M41+T41+AA41+AH41+AO41+AV41+BC41+BJ41+BQ41+BX41&lt;=Consolidação!H44,Consolidação!$H$4,IF(F41+M41+T41+AA41+AH41+AO41+AV41+BC41+BJ41+BQ41+BX41&lt;=Consolidação!H44+Consolidação!K44,Consolidação!$K$4,IF(F41+M41+T41+AA41+AH41+AO41+AV41+BC41+BJ41+BQ41+BX41&lt;=Consolidação!H44+Consolidação!K44+Consolidação!N44,Consolidação!$N$4,IF(F41+M41+T41+AA41+AH41+AO41+AV41+BC41+BJ41+BQ41+BX41&lt;=Consolidação!H44+Consolidação!K44+Consolidação!N44+Consolidação!Q44,Consolidação!$Q$4,IF(F41+M41+T41+AA41+AH41+AO41+AV41+BC41+BJ41+BQ41+BX41&lt;=Consolidação!H44+Consolidação!K44+Consolidação!N44+Consolidação!Q44+Consolidação!T44,Consolidação!$T$4,IF(F41+M41+T41+AA41+AH41+AO41+AV41+BC41+BJ41+BQ41+BX41&lt;=Consolidação!H44+Consolidação!K44+Consolidação!N44+Consolidação!Q44+Consolidação!T44+Consolidação!W44,Consolidação!$W$4,IF(F41+M41+T41+AA41+AH41+AO41+AV41+BC41+BJ41+BQ41+BX41&lt;=Consolidação!H44+Consolidação!K44+Consolidação!N44+Consolidação!Q44+Consolidação!T44+Consolidação!W44+Consolidação!Z44,Consolidação!$Z$4,IF(F41+M41+T41+AA41+AH41+AO41+AV41+BC41+BJ41+BQ41+BX41&lt;=Consolidação!H44+Consolidação!K44+Consolidação!N44+Consolidação!Q44+Consolidação!T44+Consolidação!W44+Consolidação!Z44+Consolidação!AC44,Consolidação!$AC$4,IF(F41+M41+T41+AA41+AH41+AO41+AV41+BC41+BJ41+BQ41+BX41&lt;=Consolidação!H44+Consolidação!K44+Consolidação!N44+Consolidação!Q44+Consolidação!T44+Consolidação!W44+Consolidação!Z44+Consolidação!AC44+Consolidação!AF44,Consolidação!$AF$4,IF(F41+M41+T41+AA41+AH41+AO41+AV41+BC41+BJ41+BQ41+BX41&lt;=Consolidação!H44+Consolidação!K44+Consolidação!N44+Consolidação!Q44+Consolidação!T44+Consolidação!W44+Consolidação!Z44+Consolidação!AC44+Consolidação!AF44+Consolidação!AI44,Consolidação!$AI$4,IF(F41+M41+T41+AA41+AH41+AO41+AV41+BC41+BJ41+BQ41+BX41&lt;=Consolidação!H44+Consolidação!K44+Consolidação!N44+Consolidação!Q44+Consolidação!T44+Consolidação!W44+Consolidação!Z44+Consolidação!AC44+Consolidação!AF44+Consolidação!AI44+Consolidação!AL44,Consolidação!$AL$4,IF(F41+M41+T41+AA41+AH41+AO41+AV41+BC41+BJ41+BQ41+BX41&lt;=Consolidação!H44+Consolidação!K44+Consolidação!N44+Consolidação!Q44+Consolidação!T44+Consolidação!W44+Consolidação!Z44+Consolidação!AC44+Consolidação!AF44+Consolidação!AI44+Consolidação!AL44+Consolidação!AO44,Consolidação!$AO$4,IF(F41+M41+T41+AA41+AH41+AO41+AV41+BC41+BJ41+BQ41+BX41&lt;=Consolidação!H44+Consolidação!K44+Consolidação!N44+Consolidação!Q44+Consolidação!T44+Consolidação!W44+Consolidação!Z44+Consolidação!AC44+Consolidação!AF44+Consolidação!AI44+Consolidação!AL44+Consolidação!AO44+Consolidação!AR44,Consolidação!$AR$4,IF(F41+M41+T41+AA41+AH41+AO41+AV41+BC41+BJ41+BQ41+BX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+M41+T41+AA41+AH41+AO41+AV41+BC41+BJ41+BQ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+T41+AA41+AH41+AO41+AV41+BC41+BJ41+BQ41+BX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CB41" s="318" t="str">
        <f t="shared" si="71"/>
        <v/>
      </c>
      <c r="CC41" s="312"/>
      <c r="CD41" s="270"/>
      <c r="CE41" s="314"/>
      <c r="CF41" s="315"/>
      <c r="CG41" s="332"/>
      <c r="CH41" s="317" t="str">
        <f>IF(CE41=0,"",IF(F41+M41+T41+AA41+AH41+AO41+AV41+BC41+BJ41+BQ41+BX41+CE41&lt;=Consolidação!H44,Consolidação!$H$4,IF(F41+M41+T41+AA41+AH41+AO41+AV41+BC41+BJ41+BQ41+BX41+CE41&lt;=Consolidação!H44+Consolidação!K44,Consolidação!$K$4,IF(F41+M41+T41+AA41+AH41+AO41+AV41+BC41+BJ41+BQ41+BX41+CE41&lt;=Consolidação!H44+Consolidação!K44+Consolidação!N44,Consolidação!$N$4,IF(F41+M41+T41+AA41+AH41+AO41+AV41+BC41+BJ41+BQ41+BX41+CE41&lt;=Consolidação!H44+Consolidação!K44+Consolidação!N44+Consolidação!Q44,Consolidação!$Q$4,IF(F41+M41+T41+AA41+AH41+AO41+AV41+BC41+BJ41+BQ41+BX41+CE41&lt;=Consolidação!H44+Consolidação!K44+Consolidação!N44+Consolidação!Q44+Consolidação!T44,Consolidação!$T$4,IF(F41+M41+T41+AA41+AH41+AO41+AV41+BC41+BJ41+BQ41+BX41+CE41&lt;=Consolidação!H44+Consolidação!K44+Consolidação!N44+Consolidação!Q44+Consolidação!T44+Consolidação!W44,Consolidação!$W$4,IF(F41+M41+T41+AA41+AH41+AO41+AV41+BC41+BJ41+BQ41+BX41+CE41&lt;=Consolidação!H44+Consolidação!K44+Consolidação!N44+Consolidação!Q44+Consolidação!T44+Consolidação!W44+Consolidação!Z44,Consolidação!$Z$4,IF(F41+M41+T41+AA41+AH41+AO41+AV41+BC41+BJ41+BQ41+BX41+CE41&lt;=Consolidação!H44+Consolidação!K44+Consolidação!N44+Consolidação!Q44+Consolidação!T44+Consolidação!W44+Consolidação!Z44+Consolidação!AC44,Consolidação!$AC$4,IF(F41+M41+T41+AA41+AH41+AO41+AV41+BC41+BJ41+BQ41+BX41+CE41&lt;=Consolidação!H44+Consolidação!K44+Consolidação!N44+Consolidação!Q44+Consolidação!T44+Consolidação!W44+Consolidação!Z44+Consolidação!AC44+Consolidação!AF44,Consolidação!$AF$4,IF(F41+M41+T41+AA41+AH41+AO41+AV41+BC41+BJ41+BQ41+BX41+CE41&lt;=Consolidação!H44+Consolidação!K44+Consolidação!N44+Consolidação!Q44+Consolidação!T44+Consolidação!W44+Consolidação!Z44+Consolidação!AC44+Consolidação!AF44+Consolidação!AI44,Consolidação!$AI$4,IF(F41+M41+T41+AA41+AH41+AO41+AV41+BC41+BJ41+BQ41+BX41+CE41&lt;=Consolidação!H44+Consolidação!K44+Consolidação!N44+Consolidação!Q44+Consolidação!T44+Consolidação!W44+Consolidação!Z44+Consolidação!AC44+Consolidação!AF44+Consolidação!AI44+Consolidação!AL44,Consolidação!$AL$4,IF(F41+M41+T41+AA41+AH41+AO41+AV41+BC41+BJ41+BQ41+BX41+CE41&lt;=Consolidação!H44+Consolidação!K44+Consolidação!N44+Consolidação!Q44+Consolidação!T44+Consolidação!W44+Consolidação!Z44+Consolidação!AC44+Consolidação!AF44+Consolidação!AI44+Consolidação!AL44+Consolidação!AO44,Consolidação!$AO$4,IF(F41+M41+T41+AA41+AH41+AO41+AV41+BC41+BJ41+BQ41+BX41+CE41&lt;=Consolidação!H44+Consolidação!K44+Consolidação!N44+Consolidação!Q44+Consolidação!T44+Consolidação!W44+Consolidação!Z44+Consolidação!AC44+Consolidação!AF44+Consolidação!AI44+Consolidação!AL44+Consolidação!AO44+Consolidação!AR44,Consolidação!$AR$4,IF(F41+M41+T41+AA41+AH41+AO41+AV41+BC41+BJ41+BQ41+BX41+CE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+M41+T41+AA41+AH41+AO41+AV41+BC41+BJ41+BQ41+BX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+T41+AA41+AH41+AO41+AV41+BC41+BJ41+BQ41+BX41+CE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CI41" s="318" t="str">
        <f t="shared" si="72"/>
        <v/>
      </c>
      <c r="CJ41" s="312"/>
      <c r="CK41" s="270"/>
      <c r="CL41" s="314"/>
      <c r="CM41" s="315"/>
      <c r="CN41" s="332"/>
      <c r="CO41" s="317" t="str">
        <f>IF(CL41=0,"",IF(F41+M41+T41+AA41+AH41+AO41+AV41+BC41+BJ41+BQ41+BX41+CE41+CL41&lt;=Consolidação!H44,Consolidação!$H$4,IF(F41+M41+T41+AA41+AH41+AO41+AV41+BC41+BJ41+BQ41+BX41+CE41+CL41&lt;=Consolidação!H44+Consolidação!K44,Consolidação!$K$4,IF(F41+M41+T41+AA41+AH41+AO41+AV41+BC41+BJ41+BQ41+BX41+CE41+CL41&lt;=Consolidação!H44+Consolidação!K44+Consolidação!N44,Consolidação!$N$4,IF(F41+M41+T41+AA41+AH41+AO41+AV41+BC41+BJ41+BQ41+BX41+CE41+CL41&lt;=Consolidação!H44+Consolidação!K44+Consolidação!N44+Consolidação!Q44,Consolidação!$Q$4,IF(F41+M41+T41+AA41+AH41+AO41+AV41+BC41+BJ41+BQ41+BX41+CE41+CL41&lt;=Consolidação!H44+Consolidação!K44+Consolidação!N44+Consolidação!Q44+Consolidação!T44,Consolidação!$T$4,IF(F41+M41+T41+AA41+AH41+AO41+AV41+BC41+BJ41+BQ41+BX41+CE41+CL41&lt;=Consolidação!H44+Consolidação!K44+Consolidação!N44+Consolidação!Q44+Consolidação!T44+Consolidação!W44,Consolidação!$W$4,IF(F41+M41+T41+AA41+AH41+AO41+AV41+BC41+BJ41+BQ41+BX41+CE41+CL41&lt;=Consolidação!H44+Consolidação!K44+Consolidação!N44+Consolidação!Q44+Consolidação!T44+Consolidação!W44+Consolidação!Z44,Consolidação!$Z$4,IF(F41+M41+T41+AA41+AH41+AO41+AV41+BC41+BJ41+BQ41+BX41+CE41+CL41&lt;=Consolidação!H44+Consolidação!K44+Consolidação!N44+Consolidação!Q44+Consolidação!T44+Consolidação!W44+Consolidação!Z44+Consolidação!AC44,Consolidação!$AC$4,IF(F41+M41+T41+AA41+AH41+AO41+AV41+BC41+BJ41+BQ41+BX41+CE41+CL41&lt;=Consolidação!H44+Consolidação!K44+Consolidação!N44+Consolidação!Q44+Consolidação!T44+Consolidação!W44+Consolidação!Z44+Consolidação!AC44+Consolidação!AF44,Consolidação!$AF$4,IF(F41+M41+T41+AA41+AH41+AO41+AV41+BC41+BJ41+BQ41+BX41+CE41+CL41&lt;=Consolidação!H44+Consolidação!K44+Consolidação!N44+Consolidação!Q44+Consolidação!T44+Consolidação!W44+Consolidação!Z44+Consolidação!AC44+Consolidação!AF44+Consolidação!AI44,Consolidação!$AI$4,IF(F41+M41+T41+AA41+AH41+AO41+AV41+BC41+BJ41+BQ41+BX41+CE41+CL41&lt;=Consolidação!H44+Consolidação!K44+Consolidação!N44+Consolidação!Q44+Consolidação!T44+Consolidação!W44+Consolidação!Z44+Consolidação!AC44+Consolidação!AF44+Consolidação!AI44+Consolidação!AL44,Consolidação!$AL$4,IF(F41+M41+T41+AA41+AH41+AO41+AV41+BC41+BJ41+BQ41+BX41+CE41+CL41&lt;=Consolidação!H44+Consolidação!K44+Consolidação!N44+Consolidação!Q44+Consolidação!T44+Consolidação!W44+Consolidação!Z44+Consolidação!AC44+Consolidação!AF44+Consolidação!AI44+Consolidação!AL44+Consolidação!AO44,Consolidação!$AO$4,IF(F41+M41+T41+AA41+AH41+AO41+AV41+BC41+BJ41+BQ41+BX41+CE41+CL41&lt;=Consolidação!H44+Consolidação!K44+Consolidação!N44+Consolidação!Q44+Consolidação!T44+Consolidação!W44+Consolidação!Z44+Consolidação!AC44+Consolidação!AF44+Consolidação!AI44+Consolidação!AL44+Consolidação!AO44+Consolidação!AR44,Consolidação!$AR$4,IF(F41+M41+T41+AA41+AH41+AO41+AV41+BC41+BJ41+BQ41+BX41+CE41+CL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+M41+T41+AA41+AH41+AO41+AV41+BC41+BJ41+BQ41+BX41+CE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+T41+AA41+AH41+AO41+AV41+BC41+BJ41+BQ41+BX41+CE41+CL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CP41" s="318" t="str">
        <f t="shared" si="73"/>
        <v/>
      </c>
      <c r="CQ41" s="515"/>
      <c r="CR41" s="512"/>
      <c r="CS41" s="314"/>
      <c r="CT41" s="315"/>
      <c r="CU41" s="332"/>
      <c r="CV41" s="317" t="str">
        <f>IF(CS41=0,"",IF(F41+M41+T41+AA41+AH41+AO41+AV41+BC41+BJ41+BQ41+BX41+CE41+CL41+CS41&lt;=Consolidação!H44,Consolidação!$H$4,IF(F41+M41+T41+AA41+AH41+AO41+AV41+BC41+BJ41+BQ41+BX41+CE41+CL41+CS41&lt;=Consolidação!H44+Consolidação!K44,Consolidação!$K$4,IF(F41+M41+T41+AA41+AH41+AO41+AV41+BC41+BJ41+BQ41+BX41+CE41+CL41+CS41&lt;=Consolidação!H44+Consolidação!K44+Consolidação!N44,Consolidação!$N$4,IF(F41+M41+T41+AA41+AH41+AO41+AV41+BC41+BJ41+BQ41+BX41+CE41+CL41+CS41&lt;=Consolidação!H44+Consolidação!K44+Consolidação!N44+Consolidação!Q44,Consolidação!$Q$4,IF(F41+M41+T41+AA41+AH41+AO41+AV41+BC41+BJ41+BQ41+BX41+CE41+CL41+CS41&lt;=Consolidação!H44+Consolidação!K44+Consolidação!N44+Consolidação!Q44+Consolidação!T44,Consolidação!$T$4,IF(F41+M41+T41+AA41+AH41+AO41+AV41+BC41+BJ41+BQ41+BX41+CE41+CL41+CS41&lt;=Consolidação!H44+Consolidação!K44+Consolidação!N44+Consolidação!Q44+Consolidação!T44+Consolidação!W44,Consolidação!$W$4,IF(F41+M41+T41+AA41+AH41+AO41+AV41+BC41+BJ41+BQ41+BX41+CE41+CL41+CS41&lt;=Consolidação!H44+Consolidação!K44+Consolidação!N44+Consolidação!Q44+Consolidação!T44+Consolidação!W44+Consolidação!Z44,Consolidação!$Z$4,IF(F41+M41+T41+AA41+AH41+AO41+AV41+BC41+BJ41+BQ41+BX41+CE41+CL41+CS41&lt;=Consolidação!H44+Consolidação!K44+Consolidação!N44+Consolidação!Q44+Consolidação!T44+Consolidação!W44+Consolidação!Z44+Consolidação!AC44,Consolidação!$AC$4,IF(F41+M41+T41+AA41+AH41+AO41+AV41+BC41+BJ41+BQ41+BX41+CE41+CL41+CS41&lt;=Consolidação!H44+Consolidação!K44+Consolidação!N44+Consolidação!Q44+Consolidação!T44+Consolidação!W44+Consolidação!Z44+Consolidação!AC44+Consolidação!AF44,Consolidação!$AF$4,IF(F41+M41+T41+AA41+AH41+AO41+AV41+BC41+BJ41+BQ41+BX41+CE41+CL41+CS41&lt;=Consolidação!H44+Consolidação!K44+Consolidação!N44+Consolidação!Q44+Consolidação!T44+Consolidação!W44+Consolidação!Z44+Consolidação!AC44+Consolidação!AF44+Consolidação!AI44,Consolidação!$AI$4,IF(F41+M41+T41+AA41+AH41+AO41+AV41+BC41+BJ41+BQ41+BX41+CE41+CL41+CS41&lt;=Consolidação!H44+Consolidação!K44+Consolidação!N44+Consolidação!Q44+Consolidação!T44+Consolidação!W44+Consolidação!Z44+Consolidação!AC44+Consolidação!AF44+Consolidação!AI44+Consolidação!AL44,Consolidação!$AL$4,IF(F41+M41+T41+AA41+AH41+AO41+AV41+BC41+BJ41+BQ41+BX41+CE41+CL41+CS41&lt;=Consolidação!H44+Consolidação!K44+Consolidação!N44+Consolidação!Q44+Consolidação!T44+Consolidação!W44+Consolidação!Z44+Consolidação!AC44+Consolidação!AF44+Consolidação!AI44+Consolidação!AL44+Consolidação!AO44,Consolidação!$AO$4,IF(F41+M41+T41+AA41+AH41+AO41+AV41+BC41+BJ41+BQ41+BX41+CE41+CL41+CS41&lt;=Consolidação!H44+Consolidação!K44+Consolidação!N44+Consolidação!Q44+Consolidação!T44+Consolidação!W44+Consolidação!Z44+Consolidação!AC44+Consolidação!AF44+Consolidação!AI44+Consolidação!AL44+Consolidação!AO44+Consolidação!AR44,Consolidação!$AR$4,IF(F41+M41+T41+AA41+AH41+AO41+AV41+BC41+BJ41+BQ41+BX41+CE41+CL41+CS41&lt;=Consolidação!H44+Consolidação!K44+Consolidação!N44+Consolidação!Q44+Consolidação!T44+Consolidação!W44+Consolidação!Z44+Consolidação!AC44+Consolidação!AF44+Consolidação!AI44+Consolidação!AL44+Consolidação!AO44+Consolidação!AR44+Consolidação!AU44,Consolidação!$AU$4,IF(AND((Consolidação!H44+Consolidação!K44+Consolidação!N44+Consolidação!Q44+Consolidação!T44+Consolidação!W44+Consolidação!Z44+Consolidação!AC44+Consolidação!AF44+Consolidação!AI44+Consolidação!AL44+Consolidação!AO44+Consolidação!AR44+Consolidação!AU44)&gt;0,F41+M41+T41+AA41+AH41+AO41+AV41+BC41+BJ41+BQ41+BX41+CE41+CL41&lt;Consolidação!H44+Consolidação!K44+Consolidação!N44+Consolidação!Q44+Consolidação!T44+Consolidação!W44+Consolidação!Z44+Consolidação!AC44+Consolidação!AF44+Consolidação!AI44+Consolidação!AL44+Consolidação!AO44+Consolidação!AR44+Consolidação!AU44,F41+M41+T41+AA41+AH41+AO41+AV41+BC41+BJ41+BQ41+BX41+CE41+CL41+CS41&gt;Consolidação!H44+Consolidação!K44+Consolidação!N44+Consolidação!Q44+Consolidação!T44+Consolidação!W44+Consolidação!Z44+Consolidação!AC44+Consolidação!AF44+Consolidação!AI44+Consolidação!AL44+Consolidação!AO44+Consolidação!AR44+Consolidação!AU44),"CONSUMO PARCIAL","SEM PREVISÃO"))))))))))))))))</f>
        <v/>
      </c>
      <c r="CW41" s="318" t="str">
        <f t="shared" si="74"/>
        <v/>
      </c>
      <c r="CX41" s="512"/>
      <c r="CY41" s="314"/>
      <c r="CZ41" s="315"/>
      <c r="DA41" s="332"/>
      <c r="DB41" s="317" t="str">
        <f>IF(CY41=0,"",IF(L41+S41+Z41+AG41+AN41+AU41+BB41+BI41+BP41+BW41+CD41+CK41+CR41+CY41&lt;=Consolidação!N44,Consolidação!$H$4,IF(L41+S41+Z41+AG41+AN41+AU41+BB41+BI41+BP41+BW41+CD41+CK41+CR41+CY41&lt;=Consolidação!N44+Consolidação!Q44,Consolidação!$K$4,IF(L41+S41+Z41+AG41+AN41+AU41+BB41+BI41+BP41+BW41+CD41+CK41+CR41+CY41&lt;=Consolidação!N44+Consolidação!Q44+Consolidação!T44,Consolidação!$N$4,IF(L41+S41+Z41+AG41+AN41+AU41+BB41+BI41+BP41+BW41+CD41+CK41+CR41+CY41&lt;=Consolidação!N44+Consolidação!Q44+Consolidação!T44+Consolidação!W44,Consolidação!$Q$4,IF(L41+S41+Z41+AG41+AN41+AU41+BB41+BI41+BP41+BW41+CD41+CK41+CR41+CY41&lt;=Consolidação!N44+Consolidação!Q44+Consolidação!T44+Consolidação!W44+Consolidação!Z44,Consolidação!$T$4,IF(L41+S41+Z41+AG41+AN41+AU41+BB41+BI41+BP41+BW41+CD41+CK41+CR41+CY41&lt;=Consolidação!N44+Consolidação!Q44+Consolidação!T44+Consolidação!W44+Consolidação!Z44+Consolidação!AC44,Consolidação!$W$4,IF(L41+S41+Z41+AG41+AN41+AU41+BB41+BI41+BP41+BW41+CD41+CK41+CR41+CY41&lt;=Consolidação!N44+Consolidação!Q44+Consolidação!T44+Consolidação!W44+Consolidação!Z44+Consolidação!AC44+Consolidação!AF44,Consolidação!$Z$4,IF(L41+S41+Z41+AG41+AN41+AU41+BB41+BI41+BP41+BW41+CD41+CK41+CR41+CY41&lt;=Consolidação!N44+Consolidação!Q44+Consolidação!T44+Consolidação!W44+Consolidação!Z44+Consolidação!AC44+Consolidação!AF44+Consolidação!AI44,Consolidação!$AC$4,IF(L41+S41+Z41+AG41+AN41+AU41+BB41+BI41+BP41+BW41+CD41+CK41+CR41+CY41&lt;=Consolidação!N44+Consolidação!Q44+Consolidação!T44+Consolidação!W44+Consolidação!Z44+Consolidação!AC44+Consolidação!AF44+Consolidação!AI44+Consolidação!AL44,Consolidação!$AF$4,IF(L41+S41+Z41+AG41+AN41+AU41+BB41+BI41+BP41+BW41+CD41+CK41+CR41+CY41&lt;=Consolidação!N44+Consolidação!Q44+Consolidação!T44+Consolidação!W44+Consolidação!Z44+Consolidação!AC44+Consolidação!AF44+Consolidação!AI44+Consolidação!AL44+Consolidação!AO44,Consolidação!$AI$4,IF(L41+S41+Z41+AG41+AN41+AU41+BB41+BI41+BP41+BW41+CD41+CK41+CR41+CY41&lt;=Consolidação!N44+Consolidação!Q44+Consolidação!T44+Consolidação!W44+Consolidação!Z44+Consolidação!AC44+Consolidação!AF44+Consolidação!AI44+Consolidação!AL44+Consolidação!AO44+Consolidação!AR44,Consolidação!$AL$4,IF(L41+S41+Z41+AG41+AN41+AU41+BB41+BI41+BP41+BW41+CD41+CK41+CR41+CY41&lt;=Consolidação!N44+Consolidação!Q44+Consolidação!T44+Consolidação!W44+Consolidação!Z44+Consolidação!AC44+Consolidação!AF44+Consolidação!AI44+Consolidação!AL44+Consolidação!AO44+Consolidação!AR44+Consolidação!AU44,Consolidação!$AO$4,IF(L41+S41+Z41+AG41+AN41+AU41+BB41+BI41+BP41+BW41+CD41+CK41+CR41+CY41&lt;=Consolidação!N44+Consolidação!Q44+Consolidação!T44+Consolidação!W44+Consolidação!Z44+Consolidação!AC44+Consolidação!AF44+Consolidação!AI44+Consolidação!AL44+Consolidação!AO44+Consolidação!AR44+Consolidação!AU44+Consolidação!AX44,Consolidação!$AR$4,IF(L41+S41+Z41+AG41+AN41+AU41+BB41+BI41+BP41+BW41+CD41+CK41+CR41+CY41&lt;=Consolidação!N44+Consolidação!Q44+Consolidação!T44+Consolidação!W44+Consolidação!Z44+Consolidação!AC44+Consolidação!AF44+Consolidação!AI44+Consolidação!AL44+Consolidação!AO44+Consolidação!AR44+Consolidação!AU44+Consolidação!AX44+Consolidação!#REF!,Consolidação!$AU$4,IF(AND((Consolidação!N44+Consolidação!Q44+Consolidação!T44+Consolidação!W44+Consolidação!Z44+Consolidação!AC44+Consolidação!AF44+Consolidação!AI44+Consolidação!AL44+Consolidação!AO44+Consolidação!AR44+Consolidação!AU44+Consolidação!AX44+Consolidação!#REF!)&gt;0,L41+S41+Z41+AG41+AN41+AU41+BB41+BI41+BP41+BW41+CD41+CK41+CR41&lt;Consolidação!N44+Consolidação!Q44+Consolidação!T44+Consolidação!W44+Consolidação!Z44+Consolidação!AC44+Consolidação!AF44+Consolidação!AI44+Consolidação!AL44+Consolidação!AO44+Consolidação!AR44+Consolidação!AU44+Consolidação!AX44+Consolidação!#REF!,L41+S41+Z41+AG41+AN41+AU41+BB41+BI41+BP41+BW41+CD41+CK41+CR41+CY41&gt;Consolidação!N44+Consolidação!Q44+Consolidação!T44+Consolidação!W44+Consolidação!Z44+Consolidação!AC44+Consolidação!AF44+Consolidação!AI44+Consolidação!AL44+Consolidação!AO44+Consolidação!AR44+Consolidação!AU44+Consolidação!AX44+Consolidação!#REF!),"CONSUMO PARCIAL","SEM PREVISÃO"))))))))))))))))</f>
        <v/>
      </c>
      <c r="DC41" s="318" t="str">
        <f t="shared" si="75"/>
        <v/>
      </c>
      <c r="DD41" s="512"/>
      <c r="DE41" s="314"/>
      <c r="DF41" s="315"/>
      <c r="DG41" s="332"/>
      <c r="DH41" s="317" t="str">
        <f>IF(DE41=0,"",IF(R41+Y41+AF41+AM41+AT41+BA41+BH41+BO41+BV41+CC41+CJ41+CQ41+CX41+DE41&lt;=Consolidação!T44,Consolidação!$H$4,IF(R41+Y41+AF41+AM41+AT41+BA41+BH41+BO41+BV41+CC41+CJ41+CQ41+CX41+DE41&lt;=Consolidação!T44+Consolidação!W44,Consolidação!$K$4,IF(R41+Y41+AF41+AM41+AT41+BA41+BH41+BO41+BV41+CC41+CJ41+CQ41+CX41+DE41&lt;=Consolidação!T44+Consolidação!W44+Consolidação!Z44,Consolidação!$N$4,IF(R41+Y41+AF41+AM41+AT41+BA41+BH41+BO41+BV41+CC41+CJ41+CQ41+CX41+DE41&lt;=Consolidação!T44+Consolidação!W44+Consolidação!Z44+Consolidação!AC44,Consolidação!$Q$4,IF(R41+Y41+AF41+AM41+AT41+BA41+BH41+BO41+BV41+CC41+CJ41+CQ41+CX41+DE41&lt;=Consolidação!T44+Consolidação!W44+Consolidação!Z44+Consolidação!AC44+Consolidação!AF44,Consolidação!$T$4,IF(R41+Y41+AF41+AM41+AT41+BA41+BH41+BO41+BV41+CC41+CJ41+CQ41+CX41+DE41&lt;=Consolidação!T44+Consolidação!W44+Consolidação!Z44+Consolidação!AC44+Consolidação!AF44+Consolidação!AI44,Consolidação!$W$4,IF(R41+Y41+AF41+AM41+AT41+BA41+BH41+BO41+BV41+CC41+CJ41+CQ41+CX41+DE41&lt;=Consolidação!T44+Consolidação!W44+Consolidação!Z44+Consolidação!AC44+Consolidação!AF44+Consolidação!AI44+Consolidação!AL44,Consolidação!$Z$4,IF(R41+Y41+AF41+AM41+AT41+BA41+BH41+BO41+BV41+CC41+CJ41+CQ41+CX41+DE41&lt;=Consolidação!T44+Consolidação!W44+Consolidação!Z44+Consolidação!AC44+Consolidação!AF44+Consolidação!AI44+Consolidação!AL44+Consolidação!AO44,Consolidação!$AC$4,IF(R41+Y41+AF41+AM41+AT41+BA41+BH41+BO41+BV41+CC41+CJ41+CQ41+CX41+DE41&lt;=Consolidação!T44+Consolidação!W44+Consolidação!Z44+Consolidação!AC44+Consolidação!AF44+Consolidação!AI44+Consolidação!AL44+Consolidação!AO44+Consolidação!AR44,Consolidação!$AF$4,IF(R41+Y41+AF41+AM41+AT41+BA41+BH41+BO41+BV41+CC41+CJ41+CQ41+CX41+DE41&lt;=Consolidação!T44+Consolidação!W44+Consolidação!Z44+Consolidação!AC44+Consolidação!AF44+Consolidação!AI44+Consolidação!AL44+Consolidação!AO44+Consolidação!AR44+Consolidação!AU44,Consolidação!$AI$4,IF(R41+Y41+AF41+AM41+AT41+BA41+BH41+BO41+BV41+CC41+CJ41+CQ41+CX41+DE41&lt;=Consolidação!T44+Consolidação!W44+Consolidação!Z44+Consolidação!AC44+Consolidação!AF44+Consolidação!AI44+Consolidação!AL44+Consolidação!AO44+Consolidação!AR44+Consolidação!AU44+Consolidação!AX44,Consolidação!$AL$4,IF(R41+Y41+AF41+AM41+AT41+BA41+BH41+BO41+BV41+CC41+CJ41+CQ41+CX41+DE41&lt;=Consolidação!T44+Consolidação!W44+Consolidação!Z44+Consolidação!AC44+Consolidação!AF44+Consolidação!AI44+Consolidação!AL44+Consolidação!AO44+Consolidação!AR44+Consolidação!AU44+Consolidação!AX44+Consolidação!#REF!,Consolidação!$AO$4,IF(R41+Y41+AF41+AM41+AT41+BA41+BH41+BO41+BV41+CC41+CJ41+CQ41+CX41+DE41&lt;=Consolidação!T44+Consolidação!W44+Consolidação!Z44+Consolidação!AC44+Consolidação!AF44+Consolidação!AI44+Consolidação!AL44+Consolidação!AO44+Consolidação!AR44+Consolidação!AU44+Consolidação!AX44+Consolidação!#REF!+Consolidação!BC44,Consolidação!$AR$4,IF(R41+Y41+AF41+AM41+AT41+BA41+BH41+BO41+BV41+CC41+CJ41+CQ41+CX41+DE41&lt;=Consolidação!T44+Consolidação!W44+Consolidação!Z44+Consolidação!AC44+Consolidação!AF44+Consolidação!AI44+Consolidação!AL44+Consolidação!AO44+Consolidação!AR44+Consolidação!AU44+Consolidação!AX44+Consolidação!#REF!+Consolidação!BC44+Consolidação!BF44,Consolidação!$AU$4,IF(AND((Consolidação!T44+Consolidação!W44+Consolidação!Z44+Consolidação!AC44+Consolidação!AF44+Consolidação!AI44+Consolidação!AL44+Consolidação!AO44+Consolidação!AR44+Consolidação!AU44+Consolidação!AX44+Consolidação!#REF!+Consolidação!BC44+Consolidação!BF44)&gt;0,R41+Y41+AF41+AM41+AT41+BA41+BH41+BO41+BV41+CC41+CJ41+CQ41+CX41&lt;Consolidação!T44+Consolidação!W44+Consolidação!Z44+Consolidação!AC44+Consolidação!AF44+Consolidação!AI44+Consolidação!AL44+Consolidação!AO44+Consolidação!AR44+Consolidação!AU44+Consolidação!AX44+Consolidação!#REF!+Consolidação!BC44+Consolidação!BF44,R41+Y41+AF41+AM41+AT41+BA41+BH41+BO41+BV41+CC41+CJ41+CQ41+CX41+DE41&gt;Consolidação!T44+Consolidação!W44+Consolidação!Z44+Consolidação!AC44+Consolidação!AF44+Consolidação!AI44+Consolidação!AL44+Consolidação!AO44+Consolidação!AR44+Consolidação!AU44+Consolidação!AX44+Consolidação!#REF!+Consolidação!BC44+Consolidação!BF44),"CONSUMO PARCIAL","SEM PREVISÃO"))))))))))))))))</f>
        <v/>
      </c>
      <c r="DI41" s="318" t="str">
        <f t="shared" si="76"/>
        <v/>
      </c>
      <c r="DJ41" s="512"/>
      <c r="DK41" s="314"/>
      <c r="DL41" s="315"/>
      <c r="DM41" s="332"/>
      <c r="DN41" s="317" t="str">
        <f>IF(DK41=0,"",IF(X41+AE41+AL41+AS41+AZ41+BG41+BN41+BU41+CB41+CI41+CP41+CW41+DD41+DK41&lt;=Consolidação!Z44,Consolidação!$H$4,IF(X41+AE41+AL41+AS41+AZ41+BG41+BN41+BU41+CB41+CI41+CP41+CW41+DD41+DK41&lt;=Consolidação!Z44+Consolidação!AC44,Consolidação!$K$4,IF(X41+AE41+AL41+AS41+AZ41+BG41+BN41+BU41+CB41+CI41+CP41+CW41+DD41+DK41&lt;=Consolidação!Z44+Consolidação!AC44+Consolidação!AF44,Consolidação!$N$4,IF(X41+AE41+AL41+AS41+AZ41+BG41+BN41+BU41+CB41+CI41+CP41+CW41+DD41+DK41&lt;=Consolidação!Z44+Consolidação!AC44+Consolidação!AF44+Consolidação!AI44,Consolidação!$Q$4,IF(X41+AE41+AL41+AS41+AZ41+BG41+BN41+BU41+CB41+CI41+CP41+CW41+DD41+DK41&lt;=Consolidação!Z44+Consolidação!AC44+Consolidação!AF44+Consolidação!AI44+Consolidação!AL44,Consolidação!$T$4,IF(X41+AE41+AL41+AS41+AZ41+BG41+BN41+BU41+CB41+CI41+CP41+CW41+DD41+DK41&lt;=Consolidação!Z44+Consolidação!AC44+Consolidação!AF44+Consolidação!AI44+Consolidação!AL44+Consolidação!AO44,Consolidação!$W$4,IF(X41+AE41+AL41+AS41+AZ41+BG41+BN41+BU41+CB41+CI41+CP41+CW41+DD41+DK41&lt;=Consolidação!Z44+Consolidação!AC44+Consolidação!AF44+Consolidação!AI44+Consolidação!AL44+Consolidação!AO44+Consolidação!AR44,Consolidação!$Z$4,IF(X41+AE41+AL41+AS41+AZ41+BG41+BN41+BU41+CB41+CI41+CP41+CW41+DD41+DK41&lt;=Consolidação!Z44+Consolidação!AC44+Consolidação!AF44+Consolidação!AI44+Consolidação!AL44+Consolidação!AO44+Consolidação!AR44+Consolidação!AU44,Consolidação!$AC$4,IF(X41+AE41+AL41+AS41+AZ41+BG41+BN41+BU41+CB41+CI41+CP41+CW41+DD41+DK41&lt;=Consolidação!Z44+Consolidação!AC44+Consolidação!AF44+Consolidação!AI44+Consolidação!AL44+Consolidação!AO44+Consolidação!AR44+Consolidação!AU44+Consolidação!AX44,Consolidação!$AF$4,IF(X41+AE41+AL41+AS41+AZ41+BG41+BN41+BU41+CB41+CI41+CP41+CW41+DD41+DK41&lt;=Consolidação!Z44+Consolidação!AC44+Consolidação!AF44+Consolidação!AI44+Consolidação!AL44+Consolidação!AO44+Consolidação!AR44+Consolidação!AU44+Consolidação!AX44+Consolidação!#REF!,Consolidação!$AI$4,IF(X41+AE41+AL41+AS41+AZ41+BG41+BN41+BU41+CB41+CI41+CP41+CW41+DD41+DK41&lt;=Consolidação!Z44+Consolidação!AC44+Consolidação!AF44+Consolidação!AI44+Consolidação!AL44+Consolidação!AO44+Consolidação!AR44+Consolidação!AU44+Consolidação!AX44+Consolidação!#REF!+Consolidação!BC44,Consolidação!$AL$4,IF(X41+AE41+AL41+AS41+AZ41+BG41+BN41+BU41+CB41+CI41+CP41+CW41+DD41+DK41&lt;=Consolidação!Z44+Consolidação!AC44+Consolidação!AF44+Consolidação!AI44+Consolidação!AL44+Consolidação!AO44+Consolidação!AR44+Consolidação!AU44+Consolidação!AX44+Consolidação!#REF!+Consolidação!BC44+Consolidação!BF44,Consolidação!$AO$4,IF(X41+AE41+AL41+AS41+AZ41+BG41+BN41+BU41+CB41+CI41+CP41+CW41+DD41+DK41&lt;=Consolidação!Z44+Consolidação!AC44+Consolidação!AF44+Consolidação!AI44+Consolidação!AL44+Consolidação!AO44+Consolidação!AR44+Consolidação!AU44+Consolidação!AX44+Consolidação!#REF!+Consolidação!BC44+Consolidação!BF44+Consolidação!BI44,Consolidação!$AR$4,IF(X41+AE41+AL41+AS41+AZ41+BG41+BN41+BU41+CB41+CI41+CP41+CW41+DD41+DK41&lt;=Consolidação!Z44+Consolidação!AC44+Consolidação!AF44+Consolidação!AI44+Consolidação!AL44+Consolidação!AO44+Consolidação!AR44+Consolidação!AU44+Consolidação!AX44+Consolidação!#REF!+Consolidação!BC44+Consolidação!BF44+Consolidação!BI44+Consolidação!BL44,Consolidação!$AU$4,IF(AND((Consolidação!Z44+Consolidação!AC44+Consolidação!AF44+Consolidação!AI44+Consolidação!AL44+Consolidação!AO44+Consolidação!AR44+Consolidação!AU44+Consolidação!AX44+Consolidação!#REF!+Consolidação!BC44+Consolidação!BF44+Consolidação!BI44+Consolidação!BL44)&gt;0,X41+AE41+AL41+AS41+AZ41+BG41+BN41+BU41+CB41+CI41+CP41+CW41+DD41&lt;Consolidação!Z44+Consolidação!AC44+Consolidação!AF44+Consolidação!AI44+Consolidação!AL44+Consolidação!AO44+Consolidação!AR44+Consolidação!AU44+Consolidação!AX44+Consolidação!#REF!+Consolidação!BC44+Consolidação!BF44+Consolidação!BI44+Consolidação!BL44,X41+AE41+AL41+AS41+AZ41+BG41+BN41+BU41+CB41+CI41+CP41+CW41+DD41+DK41&gt;Consolidação!Z44+Consolidação!AC44+Consolidação!AF44+Consolidação!AI44+Consolidação!AL44+Consolidação!AO44+Consolidação!AR44+Consolidação!AU44+Consolidação!AX44+Consolidação!#REF!+Consolidação!BC44+Consolidação!BF44+Consolidação!BI44+Consolidação!BL44),"CONSUMO PARCIAL","SEM PREVISÃO"))))))))))))))))</f>
        <v/>
      </c>
      <c r="DO41" s="318" t="str">
        <f t="shared" si="77"/>
        <v/>
      </c>
      <c r="DP41" s="512"/>
      <c r="DQ41" s="314"/>
      <c r="DR41" s="315"/>
      <c r="DS41" s="332"/>
      <c r="DT41" s="317" t="str">
        <f>IF(DQ41=0,"",IF(AD41+AK41+AR41+AY41+BF41+BM41+BT41+CA41+CH41+CO41+CV41+DC41+DJ41+DQ41&lt;=Consolidação!AF44,Consolidação!$H$4,IF(AD41+AK41+AR41+AY41+BF41+BM41+BT41+CA41+CH41+CO41+CV41+DC41+DJ41+DQ41&lt;=Consolidação!AF44+Consolidação!AI44,Consolidação!$K$4,IF(AD41+AK41+AR41+AY41+BF41+BM41+BT41+CA41+CH41+CO41+CV41+DC41+DJ41+DQ41&lt;=Consolidação!AF44+Consolidação!AI44+Consolidação!AL44,Consolidação!$N$4,IF(AD41+AK41+AR41+AY41+BF41+BM41+BT41+CA41+CH41+CO41+CV41+DC41+DJ41+DQ41&lt;=Consolidação!AF44+Consolidação!AI44+Consolidação!AL44+Consolidação!AO44,Consolidação!$Q$4,IF(AD41+AK41+AR41+AY41+BF41+BM41+BT41+CA41+CH41+CO41+CV41+DC41+DJ41+DQ41&lt;=Consolidação!AF44+Consolidação!AI44+Consolidação!AL44+Consolidação!AO44+Consolidação!AR44,Consolidação!$T$4,IF(AD41+AK41+AR41+AY41+BF41+BM41+BT41+CA41+CH41+CO41+CV41+DC41+DJ41+DQ41&lt;=Consolidação!AF44+Consolidação!AI44+Consolidação!AL44+Consolidação!AO44+Consolidação!AR44+Consolidação!AU44,Consolidação!$W$4,IF(AD41+AK41+AR41+AY41+BF41+BM41+BT41+CA41+CH41+CO41+CV41+DC41+DJ41+DQ41&lt;=Consolidação!AF44+Consolidação!AI44+Consolidação!AL44+Consolidação!AO44+Consolidação!AR44+Consolidação!AU44+Consolidação!AX44,Consolidação!$Z$4,IF(AD41+AK41+AR41+AY41+BF41+BM41+BT41+CA41+CH41+CO41+CV41+DC41+DJ41+DQ41&lt;=Consolidação!AF44+Consolidação!AI44+Consolidação!AL44+Consolidação!AO44+Consolidação!AR44+Consolidação!AU44+Consolidação!AX44+Consolidação!#REF!,Consolidação!$AC$4,IF(AD41+AK41+AR41+AY41+BF41+BM41+BT41+CA41+CH41+CO41+CV41+DC41+DJ41+DQ41&lt;=Consolidação!AF44+Consolidação!AI44+Consolidação!AL44+Consolidação!AO44+Consolidação!AR44+Consolidação!AU44+Consolidação!AX44+Consolidação!#REF!+Consolidação!BC44,Consolidação!$AF$4,IF(AD41+AK41+AR41+AY41+BF41+BM41+BT41+CA41+CH41+CO41+CV41+DC41+DJ41+DQ41&lt;=Consolidação!AF44+Consolidação!AI44+Consolidação!AL44+Consolidação!AO44+Consolidação!AR44+Consolidação!AU44+Consolidação!AX44+Consolidação!#REF!+Consolidação!BC44+Consolidação!BF44,Consolidação!$AI$4,IF(AD41+AK41+AR41+AY41+BF41+BM41+BT41+CA41+CH41+CO41+CV41+DC41+DJ41+DQ41&lt;=Consolidação!AF44+Consolidação!AI44+Consolidação!AL44+Consolidação!AO44+Consolidação!AR44+Consolidação!AU44+Consolidação!AX44+Consolidação!#REF!+Consolidação!BC44+Consolidação!BF44+Consolidação!BI44,Consolidação!$AL$4,IF(AD41+AK41+AR41+AY41+BF41+BM41+BT41+CA41+CH41+CO41+CV41+DC41+DJ41+DQ41&lt;=Consolidação!AF44+Consolidação!AI44+Consolidação!AL44+Consolidação!AO44+Consolidação!AR44+Consolidação!AU44+Consolidação!AX44+Consolidação!#REF!+Consolidação!BC44+Consolidação!BF44+Consolidação!BI44+Consolidação!BL44,Consolidação!$AO$4,IF(AD41+AK41+AR41+AY41+BF41+BM41+BT41+CA41+CH41+CO41+CV41+DC41+DJ41+DQ41&lt;=Consolidação!AF44+Consolidação!AI44+Consolidação!AL44+Consolidação!AO44+Consolidação!AR44+Consolidação!AU44+Consolidação!AX44+Consolidação!#REF!+Consolidação!BC44+Consolidação!BF44+Consolidação!BI44+Consolidação!BL44+Consolidação!BO44,Consolidação!$AR$4,IF(AD41+AK41+AR41+AY41+BF41+BM41+BT41+CA41+CH41+CO41+CV41+DC41+DJ41+DQ41&lt;=Consolidação!AF44+Consolidação!AI44+Consolidação!AL44+Consolidação!AO44+Consolidação!AR44+Consolidação!AU44+Consolidação!AX44+Consolidação!#REF!+Consolidação!BC44+Consolidação!BF44+Consolidação!BI44+Consolidação!BL44+Consolidação!BO44+Consolidação!BR44,Consolidação!$AU$4,IF(AND((Consolidação!AF44+Consolidação!AI44+Consolidação!AL44+Consolidação!AO44+Consolidação!AR44+Consolidação!AU44+Consolidação!AX44+Consolidação!#REF!+Consolidação!BC44+Consolidação!BF44+Consolidação!BI44+Consolidação!BL44+Consolidação!BO44+Consolidação!BR44)&gt;0,AD41+AK41+AR41+AY41+BF41+BM41+BT41+CA41+CH41+CO41+CV41+DC41+DJ41&lt;Consolidação!AF44+Consolidação!AI44+Consolidação!AL44+Consolidação!AO44+Consolidação!AR44+Consolidação!AU44+Consolidação!AX44+Consolidação!#REF!+Consolidação!BC44+Consolidação!BF44+Consolidação!BI44+Consolidação!BL44+Consolidação!BO44+Consolidação!BR44,AD41+AK41+AR41+AY41+BF41+BM41+BT41+CA41+CH41+CO41+CV41+DC41+DJ41+DQ41&gt;Consolidação!AF44+Consolidação!AI44+Consolidação!AL44+Consolidação!AO44+Consolidação!AR44+Consolidação!AU44+Consolidação!AX44+Consolidação!#REF!+Consolidação!BC44+Consolidação!BF44+Consolidação!BI44+Consolidação!BL44+Consolidação!BO44+Consolidação!BR44),"CONSUMO PARCIAL","SEM PREVISÃO"))))))))))))))))</f>
        <v/>
      </c>
      <c r="DU41" s="318" t="str">
        <f t="shared" si="78"/>
        <v/>
      </c>
      <c r="DV41" s="512"/>
      <c r="DW41" s="314"/>
      <c r="DX41" s="315"/>
      <c r="DY41" s="332"/>
      <c r="DZ41" s="317" t="str">
        <f>IF(DW41=0,"",IF(AJ41+AQ41+AX41+BE41+BL41+BS41+BZ41+CG41+CN41+CU41+DB41+DI41+DP41+DW41&lt;=Consolidação!AL44,Consolidação!$H$4,IF(AJ41+AQ41+AX41+BE41+BL41+BS41+BZ41+CG41+CN41+CU41+DB41+DI41+DP41+DW41&lt;=Consolidação!AL44+Consolidação!AO44,Consolidação!$K$4,IF(AJ41+AQ41+AX41+BE41+BL41+BS41+BZ41+CG41+CN41+CU41+DB41+DI41+DP41+DW41&lt;=Consolidação!AL44+Consolidação!AO44+Consolidação!AR44,Consolidação!$N$4,IF(AJ41+AQ41+AX41+BE41+BL41+BS41+BZ41+CG41+CN41+CU41+DB41+DI41+DP41+DW41&lt;=Consolidação!AL44+Consolidação!AO44+Consolidação!AR44+Consolidação!AU44,Consolidação!$Q$4,IF(AJ41+AQ41+AX41+BE41+BL41+BS41+BZ41+CG41+CN41+CU41+DB41+DI41+DP41+DW41&lt;=Consolidação!AL44+Consolidação!AO44+Consolidação!AR44+Consolidação!AU44+Consolidação!AX44,Consolidação!$T$4,IF(AJ41+AQ41+AX41+BE41+BL41+BS41+BZ41+CG41+CN41+CU41+DB41+DI41+DP41+DW41&lt;=Consolidação!AL44+Consolidação!AO44+Consolidação!AR44+Consolidação!AU44+Consolidação!AX44+Consolidação!#REF!,Consolidação!$W$4,IF(AJ41+AQ41+AX41+BE41+BL41+BS41+BZ41+CG41+CN41+CU41+DB41+DI41+DP41+DW41&lt;=Consolidação!AL44+Consolidação!AO44+Consolidação!AR44+Consolidação!AU44+Consolidação!AX44+Consolidação!#REF!+Consolidação!BC44,Consolidação!$Z$4,IF(AJ41+AQ41+AX41+BE41+BL41+BS41+BZ41+CG41+CN41+CU41+DB41+DI41+DP41+DW41&lt;=Consolidação!AL44+Consolidação!AO44+Consolidação!AR44+Consolidação!AU44+Consolidação!AX44+Consolidação!#REF!+Consolidação!BC44+Consolidação!BF44,Consolidação!$AC$4,IF(AJ41+AQ41+AX41+BE41+BL41+BS41+BZ41+CG41+CN41+CU41+DB41+DI41+DP41+DW41&lt;=Consolidação!AL44+Consolidação!AO44+Consolidação!AR44+Consolidação!AU44+Consolidação!AX44+Consolidação!#REF!+Consolidação!BC44+Consolidação!BF44+Consolidação!BI44,Consolidação!$AF$4,IF(AJ41+AQ41+AX41+BE41+BL41+BS41+BZ41+CG41+CN41+CU41+DB41+DI41+DP41+DW41&lt;=Consolidação!AL44+Consolidação!AO44+Consolidação!AR44+Consolidação!AU44+Consolidação!AX44+Consolidação!#REF!+Consolidação!BC44+Consolidação!BF44+Consolidação!BI44+Consolidação!BL44,Consolidação!$AI$4,IF(AJ41+AQ41+AX41+BE41+BL41+BS41+BZ41+CG41+CN41+CU41+DB41+DI41+DP41+DW41&lt;=Consolidação!AL44+Consolidação!AO44+Consolidação!AR44+Consolidação!AU44+Consolidação!AX44+Consolidação!#REF!+Consolidação!BC44+Consolidação!BF44+Consolidação!BI44+Consolidação!BL44+Consolidação!BO44,Consolidação!$AL$4,IF(AJ41+AQ41+AX41+BE41+BL41+BS41+BZ41+CG41+CN41+CU41+DB41+DI41+DP41+DW41&lt;=Consolidação!AL44+Consolidação!AO44+Consolidação!AR44+Consolidação!AU44+Consolidação!AX44+Consolidação!#REF!+Consolidação!BC44+Consolidação!BF44+Consolidação!BI44+Consolidação!BL44+Consolidação!BO44+Consolidação!BR44,Consolidação!$AO$4,IF(AJ41+AQ41+AX41+BE41+BL41+BS41+BZ41+CG41+CN41+CU41+DB41+DI41+DP41+DW41&lt;=Consolidação!AL44+Consolidação!AO44+Consolidação!AR44+Consolidação!AU44+Consolidação!AX44+Consolidação!#REF!+Consolidação!BC44+Consolidação!BF44+Consolidação!BI44+Consolidação!BL44+Consolidação!BO44+Consolidação!BR44+Consolidação!BU44,Consolidação!$AR$4,IF(AJ41+AQ41+AX41+BE41+BL41+BS41+BZ41+CG41+CN41+CU41+DB41+DI41+DP41+DW41&lt;=Consolidação!AL44+Consolidação!AO44+Consolidação!AR44+Consolidação!AU44+Consolidação!AX44+Consolidação!#REF!+Consolidação!BC44+Consolidação!BF44+Consolidação!BI44+Consolidação!BL44+Consolidação!BO44+Consolidação!BR44+Consolidação!BU44+Consolidação!BX44,Consolidação!$AU$4,IF(AND((Consolidação!AL44+Consolidação!AO44+Consolidação!AR44+Consolidação!AU44+Consolidação!AX44+Consolidação!#REF!+Consolidação!BC44+Consolidação!BF44+Consolidação!BI44+Consolidação!BL44+Consolidação!BO44+Consolidação!BR44+Consolidação!BU44+Consolidação!BX44)&gt;0,AJ41+AQ41+AX41+BE41+BL41+BS41+BZ41+CG41+CN41+CU41+DB41+DI41+DP41&lt;Consolidação!AL44+Consolidação!AO44+Consolidação!AR44+Consolidação!AU44+Consolidação!AX44+Consolidação!#REF!+Consolidação!BC44+Consolidação!BF44+Consolidação!BI44+Consolidação!BL44+Consolidação!BO44+Consolidação!BR44+Consolidação!BU44+Consolidação!BX44,AJ41+AQ41+AX41+BE41+BL41+BS41+BZ41+CG41+CN41+CU41+DB41+DI41+DP41+DW41&gt;Consolidação!AL44+Consolidação!AO44+Consolidação!AR44+Consolidação!AU44+Consolidação!AX44+Consolidação!#REF!+Consolidação!BC44+Consolidação!BF44+Consolidação!BI44+Consolidação!BL44+Consolidação!BO44+Consolidação!BR44+Consolidação!BU44+Consolidação!BX44),"CONSUMO PARCIAL","SEM PREVISÃO"))))))))))))))))</f>
        <v/>
      </c>
      <c r="EA41" s="318" t="str">
        <f t="shared" si="79"/>
        <v/>
      </c>
      <c r="EB41" s="512"/>
      <c r="EC41" s="314"/>
      <c r="ED41" s="315"/>
      <c r="EE41" s="332"/>
      <c r="EF41" s="317" t="str">
        <f>IF(EC41=0,"",IF(AP41+AW41+BD41+BK41+BR41+BY41+CF41+CM41+CT41+DA41+DH41+DO41+DV41+EC41&lt;=Consolidação!AR44,Consolidação!$H$4,IF(AP41+AW41+BD41+BK41+BR41+BY41+CF41+CM41+CT41+DA41+DH41+DO41+DV41+EC41&lt;=Consolidação!AR44+Consolidação!AU44,Consolidação!$K$4,IF(AP41+AW41+BD41+BK41+BR41+BY41+CF41+CM41+CT41+DA41+DH41+DO41+DV41+EC41&lt;=Consolidação!AR44+Consolidação!AU44+Consolidação!AX44,Consolidação!$N$4,IF(AP41+AW41+BD41+BK41+BR41+BY41+CF41+CM41+CT41+DA41+DH41+DO41+DV41+EC41&lt;=Consolidação!AR44+Consolidação!AU44+Consolidação!AX44+Consolidação!#REF!,Consolidação!$Q$4,IF(AP41+AW41+BD41+BK41+BR41+BY41+CF41+CM41+CT41+DA41+DH41+DO41+DV41+EC41&lt;=Consolidação!AR44+Consolidação!AU44+Consolidação!AX44+Consolidação!#REF!+Consolidação!BC44,Consolidação!$T$4,IF(AP41+AW41+BD41+BK41+BR41+BY41+CF41+CM41+CT41+DA41+DH41+DO41+DV41+EC41&lt;=Consolidação!AR44+Consolidação!AU44+Consolidação!AX44+Consolidação!#REF!+Consolidação!BC44+Consolidação!BF44,Consolidação!$W$4,IF(AP41+AW41+BD41+BK41+BR41+BY41+CF41+CM41+CT41+DA41+DH41+DO41+DV41+EC41&lt;=Consolidação!AR44+Consolidação!AU44+Consolidação!AX44+Consolidação!#REF!+Consolidação!BC44+Consolidação!BF44+Consolidação!BI44,Consolidação!$Z$4,IF(AP41+AW41+BD41+BK41+BR41+BY41+CF41+CM41+CT41+DA41+DH41+DO41+DV41+EC41&lt;=Consolidação!AR44+Consolidação!AU44+Consolidação!AX44+Consolidação!#REF!+Consolidação!BC44+Consolidação!BF44+Consolidação!BI44+Consolidação!BL44,Consolidação!$AC$4,IF(AP41+AW41+BD41+BK41+BR41+BY41+CF41+CM41+CT41+DA41+DH41+DO41+DV41+EC41&lt;=Consolidação!AR44+Consolidação!AU44+Consolidação!AX44+Consolidação!#REF!+Consolidação!BC44+Consolidação!BF44+Consolidação!BI44+Consolidação!BL44+Consolidação!BO44,Consolidação!$AF$4,IF(AP41+AW41+BD41+BK41+BR41+BY41+CF41+CM41+CT41+DA41+DH41+DO41+DV41+EC41&lt;=Consolidação!AR44+Consolidação!AU44+Consolidação!AX44+Consolidação!#REF!+Consolidação!BC44+Consolidação!BF44+Consolidação!BI44+Consolidação!BL44+Consolidação!BO44+Consolidação!BR44,Consolidação!$AI$4,IF(AP41+AW41+BD41+BK41+BR41+BY41+CF41+CM41+CT41+DA41+DH41+DO41+DV41+EC41&lt;=Consolidação!AR44+Consolidação!AU44+Consolidação!AX44+Consolidação!#REF!+Consolidação!BC44+Consolidação!BF44+Consolidação!BI44+Consolidação!BL44+Consolidação!BO44+Consolidação!BR44+Consolidação!BU44,Consolidação!$AL$4,IF(AP41+AW41+BD41+BK41+BR41+BY41+CF41+CM41+CT41+DA41+DH41+DO41+DV41+EC41&lt;=Consolidação!AR44+Consolidação!AU44+Consolidação!AX44+Consolidação!#REF!+Consolidação!BC44+Consolidação!BF44+Consolidação!BI44+Consolidação!BL44+Consolidação!BO44+Consolidação!BR44+Consolidação!BU44+Consolidação!BX44,Consolidação!$AO$4,IF(AP41+AW41+BD41+BK41+BR41+BY41+CF41+CM41+CT41+DA41+DH41+DO41+DV41+EC41&lt;=Consolidação!AR44+Consolidação!AU44+Consolidação!AX44+Consolidação!#REF!+Consolidação!BC44+Consolidação!BF44+Consolidação!BI44+Consolidação!BL44+Consolidação!BO44+Consolidação!BR44+Consolidação!BU44+Consolidação!BX44+Consolidação!CA44,Consolidação!$AR$4,IF(AP41+AW41+BD41+BK41+BR41+BY41+CF41+CM41+CT41+DA41+DH41+DO41+DV41+EC41&lt;=Consolidação!AR44+Consolidação!AU44+Consolidação!AX44+Consolidação!#REF!+Consolidação!BC44+Consolidação!BF44+Consolidação!BI44+Consolidação!BL44+Consolidação!BO44+Consolidação!BR44+Consolidação!BU44+Consolidação!BX44+Consolidação!CA44+Consolidação!CD44,Consolidação!$AU$4,IF(AND((Consolidação!AR44+Consolidação!AU44+Consolidação!AX44+Consolidação!#REF!+Consolidação!BC44+Consolidação!BF44+Consolidação!BI44+Consolidação!BL44+Consolidação!BO44+Consolidação!BR44+Consolidação!BU44+Consolidação!BX44+Consolidação!CA44+Consolidação!CD44)&gt;0,AP41+AW41+BD41+BK41+BR41+BY41+CF41+CM41+CT41+DA41+DH41+DO41+DV41&lt;Consolidação!AR44+Consolidação!AU44+Consolidação!AX44+Consolidação!#REF!+Consolidação!BC44+Consolidação!BF44+Consolidação!BI44+Consolidação!BL44+Consolidação!BO44+Consolidação!BR44+Consolidação!BU44+Consolidação!BX44+Consolidação!CA44+Consolidação!CD44,AP41+AW41+BD41+BK41+BR41+BY41+CF41+CM41+CT41+DA41+DH41+DO41+DV41+EC41&gt;Consolidação!AR44+Consolidação!AU44+Consolidação!AX44+Consolidação!#REF!+Consolidação!BC44+Consolidação!BF44+Consolidação!BI44+Consolidação!BL44+Consolidação!BO44+Consolidação!BR44+Consolidação!BU44+Consolidação!BX44+Consolidação!CA44+Consolidação!CD44),"CONSUMO PARCIAL","SEM PREVISÃO"))))))))))))))))</f>
        <v/>
      </c>
      <c r="EG41" s="318" t="str">
        <f t="shared" si="80"/>
        <v/>
      </c>
      <c r="EH41" s="512"/>
      <c r="EI41" s="314"/>
      <c r="EJ41" s="315"/>
      <c r="EK41" s="332"/>
      <c r="EL41" s="317" t="str">
        <f>IF(EI41=0,"",IF(AV41+BC41+BJ41+BQ41+BX41+CE41+CL41+CS41+CZ41+DG41+DN41+DU41+EB41+EI41&lt;=Consolidação!AX44,Consolidação!$H$4,IF(AV41+BC41+BJ41+BQ41+BX41+CE41+CL41+CS41+CZ41+DG41+DN41+DU41+EB41+EI41&lt;=Consolidação!AX44+Consolidação!#REF!,Consolidação!$K$4,IF(AV41+BC41+BJ41+BQ41+BX41+CE41+CL41+CS41+CZ41+DG41+DN41+DU41+EB41+EI41&lt;=Consolidação!AX44+Consolidação!#REF!+Consolidação!BC44,Consolidação!$N$4,IF(AV41+BC41+BJ41+BQ41+BX41+CE41+CL41+CS41+CZ41+DG41+DN41+DU41+EB41+EI41&lt;=Consolidação!AX44+Consolidação!#REF!+Consolidação!BC44+Consolidação!BF44,Consolidação!$Q$4,IF(AV41+BC41+BJ41+BQ41+BX41+CE41+CL41+CS41+CZ41+DG41+DN41+DU41+EB41+EI41&lt;=Consolidação!AX44+Consolidação!#REF!+Consolidação!BC44+Consolidação!BF44+Consolidação!BI44,Consolidação!$T$4,IF(AV41+BC41+BJ41+BQ41+BX41+CE41+CL41+CS41+CZ41+DG41+DN41+DU41+EB41+EI41&lt;=Consolidação!AX44+Consolidação!#REF!+Consolidação!BC44+Consolidação!BF44+Consolidação!BI44+Consolidação!BL44,Consolidação!$W$4,IF(AV41+BC41+BJ41+BQ41+BX41+CE41+CL41+CS41+CZ41+DG41+DN41+DU41+EB41+EI41&lt;=Consolidação!AX44+Consolidação!#REF!+Consolidação!BC44+Consolidação!BF44+Consolidação!BI44+Consolidação!BL44+Consolidação!BO44,Consolidação!$Z$4,IF(AV41+BC41+BJ41+BQ41+BX41+CE41+CL41+CS41+CZ41+DG41+DN41+DU41+EB41+EI41&lt;=Consolidação!AX44+Consolidação!#REF!+Consolidação!BC44+Consolidação!BF44+Consolidação!BI44+Consolidação!BL44+Consolidação!BO44+Consolidação!BR44,Consolidação!$AC$4,IF(AV41+BC41+BJ41+BQ41+BX41+CE41+CL41+CS41+CZ41+DG41+DN41+DU41+EB41+EI41&lt;=Consolidação!AX44+Consolidação!#REF!+Consolidação!BC44+Consolidação!BF44+Consolidação!BI44+Consolidação!BL44+Consolidação!BO44+Consolidação!BR44+Consolidação!BU44,Consolidação!$AF$4,IF(AV41+BC41+BJ41+BQ41+BX41+CE41+CL41+CS41+CZ41+DG41+DN41+DU41+EB41+EI41&lt;=Consolidação!AX44+Consolidação!#REF!+Consolidação!BC44+Consolidação!BF44+Consolidação!BI44+Consolidação!BL44+Consolidação!BO44+Consolidação!BR44+Consolidação!BU44+Consolidação!BX44,Consolidação!$AI$4,IF(AV41+BC41+BJ41+BQ41+BX41+CE41+CL41+CS41+CZ41+DG41+DN41+DU41+EB41+EI41&lt;=Consolidação!AX44+Consolidação!#REF!+Consolidação!BC44+Consolidação!BF44+Consolidação!BI44+Consolidação!BL44+Consolidação!BO44+Consolidação!BR44+Consolidação!BU44+Consolidação!BX44+Consolidação!CA44,Consolidação!$AL$4,IF(AV41+BC41+BJ41+BQ41+BX41+CE41+CL41+CS41+CZ41+DG41+DN41+DU41+EB41+EI41&lt;=Consolidação!AX44+Consolidação!#REF!+Consolidação!BC44+Consolidação!BF44+Consolidação!BI44+Consolidação!BL44+Consolidação!BO44+Consolidação!BR44+Consolidação!BU44+Consolidação!BX44+Consolidação!CA44+Consolidação!CD44,Consolidação!$AO$4,IF(AV41+BC41+BJ41+BQ41+BX41+CE41+CL41+CS41+CZ41+DG41+DN41+DU41+EB41+EI41&lt;=Consolidação!AX44+Consolidação!#REF!+Consolidação!BC44+Consolidação!BF44+Consolidação!BI44+Consolidação!BL44+Consolidação!BO44+Consolidação!BR44+Consolidação!BU44+Consolidação!BX44+Consolidação!CA44+Consolidação!CD44+Consolidação!CG44,Consolidação!$AR$4,IF(AV41+BC41+BJ41+BQ41+BX41+CE41+CL41+CS41+CZ41+DG41+DN41+DU41+EB41+EI41&lt;=Consolidação!AX44+Consolidação!#REF!+Consolidação!BC44+Consolidação!BF44+Consolidação!BI44+Consolidação!BL44+Consolidação!BO44+Consolidação!BR44+Consolidação!BU44+Consolidação!BX44+Consolidação!CA44+Consolidação!CD44+Consolidação!CG44+Consolidação!CJ44,Consolidação!$AU$4,IF(AND((Consolidação!AX44+Consolidação!#REF!+Consolidação!BC44+Consolidação!BF44+Consolidação!BI44+Consolidação!BL44+Consolidação!BO44+Consolidação!BR44+Consolidação!BU44+Consolidação!BX44+Consolidação!CA44+Consolidação!CD44+Consolidação!CG44+Consolidação!CJ44)&gt;0,AV41+BC41+BJ41+BQ41+BX41+CE41+CL41+CS41+CZ41+DG41+DN41+DU41+EB41&lt;Consolidação!AX44+Consolidação!#REF!+Consolidação!BC44+Consolidação!BF44+Consolidação!BI44+Consolidação!BL44+Consolidação!BO44+Consolidação!BR44+Consolidação!BU44+Consolidação!BX44+Consolidação!CA44+Consolidação!CD44+Consolidação!CG44+Consolidação!CJ44,AV41+BC41+BJ41+BQ41+BX41+CE41+CL41+CS41+CZ41+DG41+DN41+DU41+EB41+EI41&gt;Consolidação!AX44+Consolidação!#REF!+Consolidação!BC44+Consolidação!BF44+Consolidação!BI44+Consolidação!BL44+Consolidação!BO44+Consolidação!BR44+Consolidação!BU44+Consolidação!BX44+Consolidação!CA44+Consolidação!CD44+Consolidação!CG44+Consolidação!CJ44),"CONSUMO PARCIAL","SEM PREVISÃO"))))))))))))))))</f>
        <v/>
      </c>
      <c r="EM41" s="318" t="str">
        <f t="shared" si="81"/>
        <v/>
      </c>
      <c r="EN41" s="512"/>
      <c r="EO41" s="314"/>
      <c r="EP41" s="315"/>
      <c r="EQ41" s="332"/>
      <c r="ER41" s="317" t="str">
        <f>IF(EO41=0,"",IF(BB41+BI41+BP41+BW41+CD41+CK41+CR41+CY41+DF41+DM41+DT41+EA41+EH41+EO41&lt;=Consolidação!BC44,Consolidação!$H$4,IF(BB41+BI41+BP41+BW41+CD41+CK41+CR41+CY41+DF41+DM41+DT41+EA41+EH41+EO41&lt;=Consolidação!BC44+Consolidação!BF44,Consolidação!$K$4,IF(BB41+BI41+BP41+BW41+CD41+CK41+CR41+CY41+DF41+DM41+DT41+EA41+EH41+EO41&lt;=Consolidação!BC44+Consolidação!BF44+Consolidação!BI44,Consolidação!$N$4,IF(BB41+BI41+BP41+BW41+CD41+CK41+CR41+CY41+DF41+DM41+DT41+EA41+EH41+EO41&lt;=Consolidação!BC44+Consolidação!BF44+Consolidação!BI44+Consolidação!BL44,Consolidação!$Q$4,IF(BB41+BI41+BP41+BW41+CD41+CK41+CR41+CY41+DF41+DM41+DT41+EA41+EH41+EO41&lt;=Consolidação!BC44+Consolidação!BF44+Consolidação!BI44+Consolidação!BL44+Consolidação!BO44,Consolidação!$T$4,IF(BB41+BI41+BP41+BW41+CD41+CK41+CR41+CY41+DF41+DM41+DT41+EA41+EH41+EO41&lt;=Consolidação!BC44+Consolidação!BF44+Consolidação!BI44+Consolidação!BL44+Consolidação!BO44+Consolidação!BR44,Consolidação!$W$4,IF(BB41+BI41+BP41+BW41+CD41+CK41+CR41+CY41+DF41+DM41+DT41+EA41+EH41+EO41&lt;=Consolidação!BC44+Consolidação!BF44+Consolidação!BI44+Consolidação!BL44+Consolidação!BO44+Consolidação!BR44+Consolidação!BU44,Consolidação!$Z$4,IF(BB41+BI41+BP41+BW41+CD41+CK41+CR41+CY41+DF41+DM41+DT41+EA41+EH41+EO41&lt;=Consolidação!BC44+Consolidação!BF44+Consolidação!BI44+Consolidação!BL44+Consolidação!BO44+Consolidação!BR44+Consolidação!BU44+Consolidação!BX44,Consolidação!$AC$4,IF(BB41+BI41+BP41+BW41+CD41+CK41+CR41+CY41+DF41+DM41+DT41+EA41+EH41+EO41&lt;=Consolidação!BC44+Consolidação!BF44+Consolidação!BI44+Consolidação!BL44+Consolidação!BO44+Consolidação!BR44+Consolidação!BU44+Consolidação!BX44+Consolidação!CA44,Consolidação!$AF$4,IF(BB41+BI41+BP41+BW41+CD41+CK41+CR41+CY41+DF41+DM41+DT41+EA41+EH41+EO41&lt;=Consolidação!BC44+Consolidação!BF44+Consolidação!BI44+Consolidação!BL44+Consolidação!BO44+Consolidação!BR44+Consolidação!BU44+Consolidação!BX44+Consolidação!CA44+Consolidação!CD44,Consolidação!$AI$4,IF(BB41+BI41+BP41+BW41+CD41+CK41+CR41+CY41+DF41+DM41+DT41+EA41+EH41+EO41&lt;=Consolidação!BC44+Consolidação!BF44+Consolidação!BI44+Consolidação!BL44+Consolidação!BO44+Consolidação!BR44+Consolidação!BU44+Consolidação!BX44+Consolidação!CA44+Consolidação!CD44+Consolidação!CG44,Consolidação!$AL$4,IF(BB41+BI41+BP41+BW41+CD41+CK41+CR41+CY41+DF41+DM41+DT41+EA41+EH41+EO41&lt;=Consolidação!BC44+Consolidação!BF44+Consolidação!BI44+Consolidação!BL44+Consolidação!BO44+Consolidação!BR44+Consolidação!BU44+Consolidação!BX44+Consolidação!CA44+Consolidação!CD44+Consolidação!CG44+Consolidação!CJ44,Consolidação!$AO$4,IF(BB41+BI41+BP41+BW41+CD41+CK41+CR41+CY41+DF41+DM41+DT41+EA41+EH41+EO41&lt;=Consolidação!BC44+Consolidação!BF44+Consolidação!BI44+Consolidação!BL44+Consolidação!BO44+Consolidação!BR44+Consolidação!BU44+Consolidação!BX44+Consolidação!CA44+Consolidação!CD44+Consolidação!CG44+Consolidação!CJ44+Consolidação!CM44,Consolidação!$AR$4,IF(BB41+BI41+BP41+BW41+CD41+CK41+CR41+CY41+DF41+DM41+DT41+EA41+EH41+EO41&lt;=Consolidação!BC44+Consolidação!BF44+Consolidação!BI44+Consolidação!BL44+Consolidação!BO44+Consolidação!BR44+Consolidação!BU44+Consolidação!BX44+Consolidação!CA44+Consolidação!CD44+Consolidação!CG44+Consolidação!CJ44+Consolidação!CM44+Consolidação!CP44,Consolidação!$AU$4,IF(AND((Consolidação!BC44+Consolidação!BF44+Consolidação!BI44+Consolidação!BL44+Consolidação!BO44+Consolidação!BR44+Consolidação!BU44+Consolidação!BX44+Consolidação!CA44+Consolidação!CD44+Consolidação!CG44+Consolidação!CJ44+Consolidação!CM44+Consolidação!CP44)&gt;0,BB41+BI41+BP41+BW41+CD41+CK41+CR41+CY41+DF41+DM41+DT41+EA41+EH41&lt;Consolidação!BC44+Consolidação!BF44+Consolidação!BI44+Consolidação!BL44+Consolidação!BO44+Consolidação!BR44+Consolidação!BU44+Consolidação!BX44+Consolidação!CA44+Consolidação!CD44+Consolidação!CG44+Consolidação!CJ44+Consolidação!CM44+Consolidação!CP44,BB41+BI41+BP41+BW41+CD41+CK41+CR41+CY41+DF41+DM41+DT41+EA41+EH41+EO41&gt;Consolidação!BC44+Consolidação!BF44+Consolidação!BI44+Consolidação!BL44+Consolidação!BO44+Consolidação!BR44+Consolidação!BU44+Consolidação!BX44+Consolidação!CA44+Consolidação!CD44+Consolidação!CG44+Consolidação!CJ44+Consolidação!CM44+Consolidação!CP44),"CONSUMO PARCIAL","SEM PREVISÃO"))))))))))))))))</f>
        <v/>
      </c>
      <c r="ES41" s="318" t="str">
        <f t="shared" si="82"/>
        <v/>
      </c>
      <c r="ET41" s="512"/>
      <c r="EU41" s="314"/>
      <c r="EV41" s="315"/>
      <c r="EW41" s="332"/>
      <c r="EX41" s="317" t="str">
        <f>IF(EU41=0,"",IF(BH41+BO41+BV41+CC41+CJ41+CQ41+CX41+DE41+DL41+DS41+DZ41+EG41+EN41+EU41&lt;=Consolidação!BI44,Consolidação!$H$4,IF(BH41+BO41+BV41+CC41+CJ41+CQ41+CX41+DE41+DL41+DS41+DZ41+EG41+EN41+EU41&lt;=Consolidação!BI44+Consolidação!BL44,Consolidação!$K$4,IF(BH41+BO41+BV41+CC41+CJ41+CQ41+CX41+DE41+DL41+DS41+DZ41+EG41+EN41+EU41&lt;=Consolidação!BI44+Consolidação!BL44+Consolidação!BO44,Consolidação!$N$4,IF(BH41+BO41+BV41+CC41+CJ41+CQ41+CX41+DE41+DL41+DS41+DZ41+EG41+EN41+EU41&lt;=Consolidação!BI44+Consolidação!BL44+Consolidação!BO44+Consolidação!BR44,Consolidação!$Q$4,IF(BH41+BO41+BV41+CC41+CJ41+CQ41+CX41+DE41+DL41+DS41+DZ41+EG41+EN41+EU41&lt;=Consolidação!BI44+Consolidação!BL44+Consolidação!BO44+Consolidação!BR44+Consolidação!BU44,Consolidação!$T$4,IF(BH41+BO41+BV41+CC41+CJ41+CQ41+CX41+DE41+DL41+DS41+DZ41+EG41+EN41+EU41&lt;=Consolidação!BI44+Consolidação!BL44+Consolidação!BO44+Consolidação!BR44+Consolidação!BU44+Consolidação!BX44,Consolidação!$W$4,IF(BH41+BO41+BV41+CC41+CJ41+CQ41+CX41+DE41+DL41+DS41+DZ41+EG41+EN41+EU41&lt;=Consolidação!BI44+Consolidação!BL44+Consolidação!BO44+Consolidação!BR44+Consolidação!BU44+Consolidação!BX44+Consolidação!CA44,Consolidação!$Z$4,IF(BH41+BO41+BV41+CC41+CJ41+CQ41+CX41+DE41+DL41+DS41+DZ41+EG41+EN41+EU41&lt;=Consolidação!BI44+Consolidação!BL44+Consolidação!BO44+Consolidação!BR44+Consolidação!BU44+Consolidação!BX44+Consolidação!CA44+Consolidação!CD44,Consolidação!$AC$4,IF(BH41+BO41+BV41+CC41+CJ41+CQ41+CX41+DE41+DL41+DS41+DZ41+EG41+EN41+EU41&lt;=Consolidação!BI44+Consolidação!BL44+Consolidação!BO44+Consolidação!BR44+Consolidação!BU44+Consolidação!BX44+Consolidação!CA44+Consolidação!CD44+Consolidação!CG44,Consolidação!$AF$4,IF(BH41+BO41+BV41+CC41+CJ41+CQ41+CX41+DE41+DL41+DS41+DZ41+EG41+EN41+EU41&lt;=Consolidação!BI44+Consolidação!BL44+Consolidação!BO44+Consolidação!BR44+Consolidação!BU44+Consolidação!BX44+Consolidação!CA44+Consolidação!CD44+Consolidação!CG44+Consolidação!CJ44,Consolidação!$AI$4,IF(BH41+BO41+BV41+CC41+CJ41+CQ41+CX41+DE41+DL41+DS41+DZ41+EG41+EN41+EU41&lt;=Consolidação!BI44+Consolidação!BL44+Consolidação!BO44+Consolidação!BR44+Consolidação!BU44+Consolidação!BX44+Consolidação!CA44+Consolidação!CD44+Consolidação!CG44+Consolidação!CJ44+Consolidação!CM44,Consolidação!$AL$4,IF(BH41+BO41+BV41+CC41+CJ41+CQ41+CX41+DE41+DL41+DS41+DZ41+EG41+EN41+EU41&lt;=Consolidação!BI44+Consolidação!BL44+Consolidação!BO44+Consolidação!BR44+Consolidação!BU44+Consolidação!BX44+Consolidação!CA44+Consolidação!CD44+Consolidação!CG44+Consolidação!CJ44+Consolidação!CM44+Consolidação!CP44,Consolidação!$AO$4,IF(BH41+BO41+BV41+CC41+CJ41+CQ41+CX41+DE41+DL41+DS41+DZ41+EG41+EN41+EU41&lt;=Consolidação!BI44+Consolidação!BL44+Consolidação!BO44+Consolidação!BR44+Consolidação!BU44+Consolidação!BX44+Consolidação!CA44+Consolidação!CD44+Consolidação!CG44+Consolidação!CJ44+Consolidação!CM44+Consolidação!CP44+Consolidação!CS44,Consolidação!$AR$4,IF(BH41+BO41+BV41+CC41+CJ41+CQ41+CX41+DE41+DL41+DS41+DZ41+EG41+EN41+EU41&lt;=Consolidação!BI44+Consolidação!BL44+Consolidação!BO44+Consolidação!BR44+Consolidação!BU44+Consolidação!BX44+Consolidação!CA44+Consolidação!CD44+Consolidação!CG44+Consolidação!CJ44+Consolidação!CM44+Consolidação!CP44+Consolidação!CS44+Consolidação!CV44,Consolidação!$AU$4,IF(AND((Consolidação!BI44+Consolidação!BL44+Consolidação!BO44+Consolidação!BR44+Consolidação!BU44+Consolidação!BX44+Consolidação!CA44+Consolidação!CD44+Consolidação!CG44+Consolidação!CJ44+Consolidação!CM44+Consolidação!CP44+Consolidação!CS44+Consolidação!CV44)&gt;0,BH41+BO41+BV41+CC41+CJ41+CQ41+CX41+DE41+DL41+DS41+DZ41+EG41+EN41&lt;Consolidação!BI44+Consolidação!BL44+Consolidação!BO44+Consolidação!BR44+Consolidação!BU44+Consolidação!BX44+Consolidação!CA44+Consolidação!CD44+Consolidação!CG44+Consolidação!CJ44+Consolidação!CM44+Consolidação!CP44+Consolidação!CS44+Consolidação!CV44,BH41+BO41+BV41+CC41+CJ41+CQ41+CX41+DE41+DL41+DS41+DZ41+EG41+EN41+EU41&gt;Consolidação!BI44+Consolidação!BL44+Consolidação!BO44+Consolidação!BR44+Consolidação!BU44+Consolidação!BX44+Consolidação!CA44+Consolidação!CD44+Consolidação!CG44+Consolidação!CJ44+Consolidação!CM44+Consolidação!CP44+Consolidação!CS44+Consolidação!CV44),"CONSUMO PARCIAL","SEM PREVISÃO"))))))))))))))))</f>
        <v/>
      </c>
      <c r="EY41" s="318" t="str">
        <f t="shared" si="83"/>
        <v/>
      </c>
      <c r="EZ41" s="512"/>
      <c r="FA41" s="314"/>
      <c r="FB41" s="315"/>
      <c r="FC41" s="332"/>
      <c r="FD41" s="317" t="str">
        <f>IF(FA41=0,"",IF(BN41+BU41+CB41+CI41+CP41+CW41+DD41+DK41+DR41+DY41+EF41+EM41+ET41+FA41&lt;=Consolidação!BO44,Consolidação!$H$4,IF(BN41+BU41+CB41+CI41+CP41+CW41+DD41+DK41+DR41+DY41+EF41+EM41+ET41+FA41&lt;=Consolidação!BO44+Consolidação!BR44,Consolidação!$K$4,IF(BN41+BU41+CB41+CI41+CP41+CW41+DD41+DK41+DR41+DY41+EF41+EM41+ET41+FA41&lt;=Consolidação!BO44+Consolidação!BR44+Consolidação!BU44,Consolidação!$N$4,IF(BN41+BU41+CB41+CI41+CP41+CW41+DD41+DK41+DR41+DY41+EF41+EM41+ET41+FA41&lt;=Consolidação!BO44+Consolidação!BR44+Consolidação!BU44+Consolidação!BX44,Consolidação!$Q$4,IF(BN41+BU41+CB41+CI41+CP41+CW41+DD41+DK41+DR41+DY41+EF41+EM41+ET41+FA41&lt;=Consolidação!BO44+Consolidação!BR44+Consolidação!BU44+Consolidação!BX44+Consolidação!CA44,Consolidação!$T$4,IF(BN41+BU41+CB41+CI41+CP41+CW41+DD41+DK41+DR41+DY41+EF41+EM41+ET41+FA41&lt;=Consolidação!BO44+Consolidação!BR44+Consolidação!BU44+Consolidação!BX44+Consolidação!CA44+Consolidação!CD44,Consolidação!$W$4,IF(BN41+BU41+CB41+CI41+CP41+CW41+DD41+DK41+DR41+DY41+EF41+EM41+ET41+FA41&lt;=Consolidação!BO44+Consolidação!BR44+Consolidação!BU44+Consolidação!BX44+Consolidação!CA44+Consolidação!CD44+Consolidação!CG44,Consolidação!$Z$4,IF(BN41+BU41+CB41+CI41+CP41+CW41+DD41+DK41+DR41+DY41+EF41+EM41+ET41+FA41&lt;=Consolidação!BO44+Consolidação!BR44+Consolidação!BU44+Consolidação!BX44+Consolidação!CA44+Consolidação!CD44+Consolidação!CG44+Consolidação!CJ44,Consolidação!$AC$4,IF(BN41+BU41+CB41+CI41+CP41+CW41+DD41+DK41+DR41+DY41+EF41+EM41+ET41+FA41&lt;=Consolidação!BO44+Consolidação!BR44+Consolidação!BU44+Consolidação!BX44+Consolidação!CA44+Consolidação!CD44+Consolidação!CG44+Consolidação!CJ44+Consolidação!CM44,Consolidação!$AF$4,IF(BN41+BU41+CB41+CI41+CP41+CW41+DD41+DK41+DR41+DY41+EF41+EM41+ET41+FA41&lt;=Consolidação!BO44+Consolidação!BR44+Consolidação!BU44+Consolidação!BX44+Consolidação!CA44+Consolidação!CD44+Consolidação!CG44+Consolidação!CJ44+Consolidação!CM44+Consolidação!CP44,Consolidação!$AI$4,IF(BN41+BU41+CB41+CI41+CP41+CW41+DD41+DK41+DR41+DY41+EF41+EM41+ET41+FA41&lt;=Consolidação!BO44+Consolidação!BR44+Consolidação!BU44+Consolidação!BX44+Consolidação!CA44+Consolidação!CD44+Consolidação!CG44+Consolidação!CJ44+Consolidação!CM44+Consolidação!CP44+Consolidação!CS44,Consolidação!$AL$4,IF(BN41+BU41+CB41+CI41+CP41+CW41+DD41+DK41+DR41+DY41+EF41+EM41+ET41+FA41&lt;=Consolidação!BO44+Consolidação!BR44+Consolidação!BU44+Consolidação!BX44+Consolidação!CA44+Consolidação!CD44+Consolidação!CG44+Consolidação!CJ44+Consolidação!CM44+Consolidação!CP44+Consolidação!CS44+Consolidação!CV44,Consolidação!$AO$4,IF(BN41+BU41+CB41+CI41+CP41+CW41+DD41+DK41+DR41+DY41+EF41+EM41+ET41+FA41&lt;=Consolidação!BO44+Consolidação!BR44+Consolidação!BU44+Consolidação!BX44+Consolidação!CA44+Consolidação!CD44+Consolidação!CG44+Consolidação!CJ44+Consolidação!CM44+Consolidação!CP44+Consolidação!CS44+Consolidação!CV44+Consolidação!CY44,Consolidação!$AR$4,IF(BN41+BU41+CB41+CI41+CP41+CW41+DD41+DK41+DR41+DY41+EF41+EM41+ET41+FA41&lt;=Consolidação!BO44+Consolidação!BR44+Consolidação!BU44+Consolidação!BX44+Consolidação!CA44+Consolidação!CD44+Consolidação!CG44+Consolidação!CJ44+Consolidação!CM44+Consolidação!CP44+Consolidação!CS44+Consolidação!CV44+Consolidação!CY44+Consolidação!DB44,Consolidação!$AU$4,IF(AND((Consolidação!BO44+Consolidação!BR44+Consolidação!BU44+Consolidação!BX44+Consolidação!CA44+Consolidação!CD44+Consolidação!CG44+Consolidação!CJ44+Consolidação!CM44+Consolidação!CP44+Consolidação!CS44+Consolidação!CV44+Consolidação!CY44+Consolidação!DB44)&gt;0,BN41+BU41+CB41+CI41+CP41+CW41+DD41+DK41+DR41+DY41+EF41+EM41+ET41&lt;Consolidação!BO44+Consolidação!BR44+Consolidação!BU44+Consolidação!BX44+Consolidação!CA44+Consolidação!CD44+Consolidação!CG44+Consolidação!CJ44+Consolidação!CM44+Consolidação!CP44+Consolidação!CS44+Consolidação!CV44+Consolidação!CY44+Consolidação!DB44,BN41+BU41+CB41+CI41+CP41+CW41+DD41+DK41+DR41+DY41+EF41+EM41+ET41+FA41&gt;Consolidação!BO44+Consolidação!BR44+Consolidação!BU44+Consolidação!BX44+Consolidação!CA44+Consolidação!CD44+Consolidação!CG44+Consolidação!CJ44+Consolidação!CM44+Consolidação!CP44+Consolidação!CS44+Consolidação!CV44+Consolidação!CY44+Consolidação!DB44),"CONSUMO PARCIAL","SEM PREVISÃO"))))))))))))))))</f>
        <v/>
      </c>
      <c r="FE41" s="318" t="str">
        <f t="shared" si="84"/>
        <v/>
      </c>
      <c r="FF41" s="512"/>
      <c r="FG41" s="314"/>
      <c r="FH41" s="315"/>
      <c r="FI41" s="332"/>
      <c r="FJ41" s="317" t="str">
        <f>IF(FG41=0,"",IF(BT41+CA41+CH41+CO41+CV41+DC41+DJ41+DQ41+DX41+EE41+EL41+ES41+EZ41+FG41&lt;=Consolidação!BU44,Consolidação!$H$4,IF(BT41+CA41+CH41+CO41+CV41+DC41+DJ41+DQ41+DX41+EE41+EL41+ES41+EZ41+FG41&lt;=Consolidação!BU44+Consolidação!BX44,Consolidação!$K$4,IF(BT41+CA41+CH41+CO41+CV41+DC41+DJ41+DQ41+DX41+EE41+EL41+ES41+EZ41+FG41&lt;=Consolidação!BU44+Consolidação!BX44+Consolidação!CA44,Consolidação!$N$4,IF(BT41+CA41+CH41+CO41+CV41+DC41+DJ41+DQ41+DX41+EE41+EL41+ES41+EZ41+FG41&lt;=Consolidação!BU44+Consolidação!BX44+Consolidação!CA44+Consolidação!CD44,Consolidação!$Q$4,IF(BT41+CA41+CH41+CO41+CV41+DC41+DJ41+DQ41+DX41+EE41+EL41+ES41+EZ41+FG41&lt;=Consolidação!BU44+Consolidação!BX44+Consolidação!CA44+Consolidação!CD44+Consolidação!CG44,Consolidação!$T$4,IF(BT41+CA41+CH41+CO41+CV41+DC41+DJ41+DQ41+DX41+EE41+EL41+ES41+EZ41+FG41&lt;=Consolidação!BU44+Consolidação!BX44+Consolidação!CA44+Consolidação!CD44+Consolidação!CG44+Consolidação!CJ44,Consolidação!$W$4,IF(BT41+CA41+CH41+CO41+CV41+DC41+DJ41+DQ41+DX41+EE41+EL41+ES41+EZ41+FG41&lt;=Consolidação!BU44+Consolidação!BX44+Consolidação!CA44+Consolidação!CD44+Consolidação!CG44+Consolidação!CJ44+Consolidação!CM44,Consolidação!$Z$4,IF(BT41+CA41+CH41+CO41+CV41+DC41+DJ41+DQ41+DX41+EE41+EL41+ES41+EZ41+FG41&lt;=Consolidação!BU44+Consolidação!BX44+Consolidação!CA44+Consolidação!CD44+Consolidação!CG44+Consolidação!CJ44+Consolidação!CM44+Consolidação!CP44,Consolidação!$AC$4,IF(BT41+CA41+CH41+CO41+CV41+DC41+DJ41+DQ41+DX41+EE41+EL41+ES41+EZ41+FG41&lt;=Consolidação!BU44+Consolidação!BX44+Consolidação!CA44+Consolidação!CD44+Consolidação!CG44+Consolidação!CJ44+Consolidação!CM44+Consolidação!CP44+Consolidação!CS44,Consolidação!$AF$4,IF(BT41+CA41+CH41+CO41+CV41+DC41+DJ41+DQ41+DX41+EE41+EL41+ES41+EZ41+FG41&lt;=Consolidação!BU44+Consolidação!BX44+Consolidação!CA44+Consolidação!CD44+Consolidação!CG44+Consolidação!CJ44+Consolidação!CM44+Consolidação!CP44+Consolidação!CS44+Consolidação!CV44,Consolidação!$AI$4,IF(BT41+CA41+CH41+CO41+CV41+DC41+DJ41+DQ41+DX41+EE41+EL41+ES41+EZ41+FG41&lt;=Consolidação!BU44+Consolidação!BX44+Consolidação!CA44+Consolidação!CD44+Consolidação!CG44+Consolidação!CJ44+Consolidação!CM44+Consolidação!CP44+Consolidação!CS44+Consolidação!CV44+Consolidação!CY44,Consolidação!$AL$4,IF(BT41+CA41+CH41+CO41+CV41+DC41+DJ41+DQ41+DX41+EE41+EL41+ES41+EZ41+FG41&lt;=Consolidação!BU44+Consolidação!BX44+Consolidação!CA44+Consolidação!CD44+Consolidação!CG44+Consolidação!CJ44+Consolidação!CM44+Consolidação!CP44+Consolidação!CS44+Consolidação!CV44+Consolidação!CY44+Consolidação!DB44,Consolidação!$AO$4,IF(BT41+CA41+CH41+CO41+CV41+DC41+DJ41+DQ41+DX41+EE41+EL41+ES41+EZ41+FG41&lt;=Consolidação!BU44+Consolidação!BX44+Consolidação!CA44+Consolidação!CD44+Consolidação!CG44+Consolidação!CJ44+Consolidação!CM44+Consolidação!CP44+Consolidação!CS44+Consolidação!CV44+Consolidação!CY44+Consolidação!DB44+Consolidação!DE44,Consolidação!$AR$4,IF(BT41+CA41+CH41+CO41+CV41+DC41+DJ41+DQ41+DX41+EE41+EL41+ES41+EZ41+FG41&lt;=Consolidação!BU44+Consolidação!BX44+Consolidação!CA44+Consolidação!CD44+Consolidação!CG44+Consolidação!CJ44+Consolidação!CM44+Consolidação!CP44+Consolidação!CS44+Consolidação!CV44+Consolidação!CY44+Consolidação!DB44+Consolidação!DE44+Consolidação!DH44,Consolidação!$AU$4,IF(AND((Consolidação!BU44+Consolidação!BX44+Consolidação!CA44+Consolidação!CD44+Consolidação!CG44+Consolidação!CJ44+Consolidação!CM44+Consolidação!CP44+Consolidação!CS44+Consolidação!CV44+Consolidação!CY44+Consolidação!DB44+Consolidação!DE44+Consolidação!DH44)&gt;0,BT41+CA41+CH41+CO41+CV41+DC41+DJ41+DQ41+DX41+EE41+EL41+ES41+EZ41&lt;Consolidação!BU44+Consolidação!BX44+Consolidação!CA44+Consolidação!CD44+Consolidação!CG44+Consolidação!CJ44+Consolidação!CM44+Consolidação!CP44+Consolidação!CS44+Consolidação!CV44+Consolidação!CY44+Consolidação!DB44+Consolidação!DE44+Consolidação!DH44,BT41+CA41+CH41+CO41+CV41+DC41+DJ41+DQ41+DX41+EE41+EL41+ES41+EZ41+FG41&gt;Consolidação!BU44+Consolidação!BX44+Consolidação!CA44+Consolidação!CD44+Consolidação!CG44+Consolidação!CJ44+Consolidação!CM44+Consolidação!CP44+Consolidação!CS44+Consolidação!CV44+Consolidação!CY44+Consolidação!DB44+Consolidação!DE44+Consolidação!DH44),"CONSUMO PARCIAL","SEM PREVISÃO"))))))))))))))))</f>
        <v/>
      </c>
      <c r="FK41" s="540" t="str">
        <f t="shared" si="85"/>
        <v/>
      </c>
      <c r="FL41" s="569"/>
      <c r="FM41" s="550"/>
      <c r="FN41" s="550"/>
      <c r="FO41" s="550"/>
      <c r="FP41" s="550"/>
      <c r="FQ41" s="576"/>
      <c r="FR41" s="569"/>
      <c r="FS41" s="550"/>
      <c r="FT41" s="550"/>
      <c r="FU41" s="550"/>
      <c r="FV41" s="550"/>
      <c r="FW41" s="550"/>
      <c r="FX41" s="344" t="str">
        <f>IF((Consolidação!C44+Consolidação!E44)=(F41+M41+T41+AA41+AH41+AO41+AV41+BC41+BJ41+BQ41+BX41+CE41+CL41+CS41),"ATUALIZADO","DESATUALIZADO")</f>
        <v>DESATUALIZADO</v>
      </c>
    </row>
    <row r="42" spans="1:180" x14ac:dyDescent="0.3">
      <c r="A42" s="511">
        <v>2399</v>
      </c>
      <c r="B42" s="634"/>
      <c r="C42" s="324" t="s">
        <v>1</v>
      </c>
      <c r="D42" s="530"/>
      <c r="E42" s="512">
        <v>19478</v>
      </c>
      <c r="F42" s="314">
        <v>24.85</v>
      </c>
      <c r="G42" s="315"/>
      <c r="H42" s="316">
        <v>45801</v>
      </c>
      <c r="I42" s="353" t="str">
        <f>IF(F42=0,"",IF(F42&lt;=Consolidação!H45,Consolidação!H$4,IF(F42&lt;=Consolidação!H45+Consolidação!K45,Consolidação!K$4,IF(F42&lt;=Consolidação!H45+Consolidação!K45+Consolidação!N45,Consolidação!N$4,IF(F42&lt;=Consolidação!H45+Consolidação!K45+Consolidação!N45+Consolidação!Q45,Consolidação!Q$4,IF(F42&lt;=Consolidação!H45+Consolidação!K45+Consolidação!N45+Consolidação!Q45+Consolidação!T45,Consolidação!T$4,IF(F42&lt;=Consolidação!H45+Consolidação!K45+Consolidação!N45+Consolidação!Q45+Consolidação!T45+Consolidação!W45,Consolidação!W$4,IF(F42&lt;=Consolidação!H45+Consolidação!K45+Consolidação!N45+Consolidação!Q45+Consolidação!T45+Consolidação!W45+Consolidação!Z45,Consolidação!Z$4,IF(F42&lt;=Consolidação!H45+Consolidação!K45+Consolidação!N45+Consolidação!Q45+Consolidação!T45+Consolidação!W45+Consolidação!Z45+Consolidação!AC45,Consolidação!AC$4,IF(F42&lt;=Consolidação!H45+Consolidação!K45+Consolidação!N45+Consolidação!Q45+Consolidação!T45+Consolidação!W45+Consolidação!Z45+Consolidação!AC45+Consolidação!AF45,Consolidação!AF$4,IF(F42&lt;=Consolidação!H45+Consolidação!K45+Consolidação!N45+Consolidação!Q45+Consolidação!T45+Consolidação!W45+Consolidação!Z45+Consolidação!AC45+Consolidação!AF45+Consolidação!AI45,Consolidação!AI$4,IF(F42&lt;=Consolidação!H45+Consolidação!K45+Consolidação!N45+Consolidação!Q45+Consolidação!T45+Consolidação!W45+Consolidação!Z45+Consolidação!AC45+Consolidação!AF45+Consolidação!AI45+Consolidação!AL45,Consolidação!AL$4,IF(F42&lt;=Consolidação!H45+Consolidação!K45+Consolidação!N45+Consolidação!Q45+Consolidação!T45+Consolidação!W45+Consolidação!Z45+Consolidação!AC45+Consolidação!AF45+Consolidação!AI45+Consolidação!AL45+Consolidação!AO45,Consolidação!AO$4,IF(F42&lt;=Consolidação!H45+Consolidação!K45+Consolidação!N45+Consolidação!Q45+Consolidação!T45+Consolidação!W45+Consolidação!Z45+Consolidação!AC45+Consolidação!AF45+Consolidação!AI45+Consolidação!AL45+Consolidação!AO45+Consolidação!AR45,Consolidação!AR$4,IF(F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>SEM PREVISÃO</v>
      </c>
      <c r="J42" s="318" t="str">
        <f t="shared" si="61"/>
        <v>û</v>
      </c>
      <c r="K42" s="515"/>
      <c r="L42" s="512"/>
      <c r="M42" s="314"/>
      <c r="N42" s="315"/>
      <c r="O42" s="316"/>
      <c r="P42" s="353" t="str">
        <f>IF(M42=0,"",IF(F42+M42&lt;=Consolidação!H45,Consolidação!$H$4,IF(F42+M42&lt;=Consolidação!H45+Consolidação!K45,Consolidação!$K$4,IF(F42+M42&lt;=Consolidação!H45+Consolidação!K45+Consolidação!N45,Consolidação!$N$4,IF(F42+M42&lt;=Consolidação!H45+Consolidação!K45+Consolidação!N45+Consolidação!Q45,Consolidação!$Q$4,IF(F42+M42&lt;=Consolidação!H45+Consolidação!K45+Consolidação!N45+Consolidação!Q45+Consolidação!T45,Consolidação!$T$4,IF(F42+M42&lt;=Consolidação!H45+Consolidação!K45+Consolidação!N45+Consolidação!Q45+Consolidação!T45+Consolidação!W45,Consolidação!$W$4,IF(F42+M42&lt;=Consolidação!H45+Consolidação!K45+Consolidação!N45+Consolidação!Q45+Consolidação!T45+Consolidação!W45+Consolidação!Z45,Consolidação!$Z$4,IF(F42+M42&lt;=Consolidação!H45+Consolidação!K45+Consolidação!N45+Consolidação!Q45+Consolidação!T45+Consolidação!W45+Consolidação!Z45+Consolidação!AC45,Consolidação!$AC$4,IF(F42+M42&lt;=Consolidação!H45+Consolidação!K45+Consolidação!N45+Consolidação!Q45+Consolidação!T45+Consolidação!W45+Consolidação!Z45+Consolidação!AC45+Consolidação!AF45,Consolidação!$AF$4,IF(F42+M42&lt;=Consolidação!H45+Consolidação!K45+Consolidação!N45+Consolidação!Q45+Consolidação!T45+Consolidação!W45+Consolidação!Z45+Consolidação!AC45+Consolidação!AF45+Consolidação!AI45,Consolidação!$AI$4,IF(F42+M42&lt;=Consolidação!H45+Consolidação!K45+Consolidação!N45+Consolidação!Q45+Consolidação!T45+Consolidação!W45+Consolidação!Z45+Consolidação!AC45+Consolidação!AF45+Consolidação!AI45+Consolidação!AL45,Consolidação!$AL$4,IF(F42+M42&lt;=Consolidação!H45+Consolidação!K45+Consolidação!N45+Consolidação!Q45+Consolidação!T45+Consolidação!W45+Consolidação!Z45+Consolidação!AC45+Consolidação!AF45+Consolidação!AI45+Consolidação!AL45+Consolidação!AO45,Consolidação!$AO$4,IF(F42+M42&lt;=Consolidação!H45+Consolidação!K45+Consolidação!N45+Consolidação!Q45+Consolidação!T45+Consolidação!W45+Consolidação!Z45+Consolidação!AC45+Consolidação!AF45+Consolidação!AI45+Consolidação!AL45+Consolidação!AO45+Consolidação!AR45,Consolidação!$AR$4,IF(F42+M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Q42" s="318" t="str">
        <f t="shared" si="62"/>
        <v/>
      </c>
      <c r="R42" s="312"/>
      <c r="S42" s="270"/>
      <c r="T42" s="314"/>
      <c r="U42" s="315"/>
      <c r="V42" s="316"/>
      <c r="W42" s="317" t="str">
        <f>IF(T42=0,"",IF(F42+M42+T42&lt;=Consolidação!H45,Consolidação!$H$4,IF(F42+M42+T42&lt;=Consolidação!H45+Consolidação!K45,Consolidação!$K$4,IF(F42+M42+T42&lt;=Consolidação!H45+Consolidação!K45+Consolidação!N45,Consolidação!$N$4,IF(F42+M42+T42&lt;=Consolidação!H45+Consolidação!K45+Consolidação!N45+Consolidação!Q45,Consolidação!$Q$4,IF(F42+M42+T42&lt;=Consolidação!H45+Consolidação!K45+Consolidação!N45+Consolidação!Q45+Consolidação!T45,Consolidação!$T$4,IF(F42+M42+T42&lt;=Consolidação!H45+Consolidação!K45+Consolidação!N45+Consolidação!Q45+Consolidação!T45+Consolidação!W45,Consolidação!$W$4,IF(F42+M42+T42&lt;=Consolidação!H45+Consolidação!K45+Consolidação!N45+Consolidação!Q45+Consolidação!T45+Consolidação!W45+Consolidação!Z45,Consolidação!$Z$4,IF(F42+M42+T42&lt;=Consolidação!H45+Consolidação!K45+Consolidação!N45+Consolidação!Q45+Consolidação!T45+Consolidação!W45+Consolidação!Z45+Consolidação!AC45,Consolidação!$AC$4,IF(F42+M42+T42&lt;=Consolidação!H45+Consolidação!K45+Consolidação!N45+Consolidação!Q45+Consolidação!T45+Consolidação!W45+Consolidação!Z45+Consolidação!AC45+Consolidação!AF45,Consolidação!$AF$4,IF(F42+M42+T42&lt;=Consolidação!H45+Consolidação!K45+Consolidação!N45+Consolidação!Q45+Consolidação!T45+Consolidação!W45+Consolidação!Z45+Consolidação!AC45+Consolidação!AF45+Consolidação!AI45,Consolidação!$AI$4,IF(F42+M42+T42&lt;=Consolidação!H45+Consolidação!K45+Consolidação!N45+Consolidação!Q45+Consolidação!T45+Consolidação!W45+Consolidação!Z45+Consolidação!AC45+Consolidação!AF45+Consolidação!AI45+Consolidação!AL45,Consolidação!$AL$4,IF(F42+M42+T42&lt;=Consolidação!H45+Consolidação!K45+Consolidação!N45+Consolidação!Q45+Consolidação!T45+Consolidação!W45+Consolidação!Z45+Consolidação!AC45+Consolidação!AF45+Consolidação!AI45+Consolidação!AL45+Consolidação!AO45,Consolidação!$AO$4,IF(F42+M42+T42&lt;=Consolidação!H45+Consolidação!K45+Consolidação!N45+Consolidação!Q45+Consolidação!T45+Consolidação!W45+Consolidação!Z45+Consolidação!AC45+Consolidação!AF45+Consolidação!AI45+Consolidação!AL45+Consolidação!AO45+Consolidação!AR45,Consolidação!$AR$4,IF(F42+M42+T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+M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+T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X42" s="318" t="str">
        <f t="shared" si="63"/>
        <v/>
      </c>
      <c r="Y42" s="312"/>
      <c r="Z42" s="270"/>
      <c r="AA42" s="314"/>
      <c r="AB42" s="315"/>
      <c r="AC42" s="316"/>
      <c r="AD42" s="317" t="str">
        <f>IF(AA42=0,"",IF(F42+M42+T42+AA42&lt;=Consolidação!H45,Consolidação!$H$4,IF(F42+M42+T42+AA42&lt;=Consolidação!H45+Consolidação!K45,Consolidação!$K$4,IF(F42+M42+T42+AA42&lt;=Consolidação!H45+Consolidação!K45+Consolidação!N45,Consolidação!$N$4,IF(F42+M42+T42+AA42&lt;=Consolidação!H45+Consolidação!K45+Consolidação!N45+Consolidação!Q45,Consolidação!$Q$4,IF(F42+M42+T42+AA42&lt;=Consolidação!H45+Consolidação!K45+Consolidação!N45+Consolidação!Q45+Consolidação!T45,Consolidação!$T$4,IF(F42+M42+T42+AA42&lt;=Consolidação!H45+Consolidação!K45+Consolidação!N45+Consolidação!Q45+Consolidação!T45+Consolidação!W45,Consolidação!$W$4,IF(F42+M42+T42+AA42&lt;=Consolidação!H45+Consolidação!K45+Consolidação!N45+Consolidação!Q45+Consolidação!T45+Consolidação!W45+Consolidação!Z45,Consolidação!$Z$4,IF(F42+M42+T42+AA42&lt;=Consolidação!H45+Consolidação!K45+Consolidação!N45+Consolidação!Q45+Consolidação!T45+Consolidação!W45+Consolidação!Z45+Consolidação!AC45,Consolidação!$AC$4,IF(F42+M42+T42+AA42&lt;=Consolidação!H45+Consolidação!K45+Consolidação!N45+Consolidação!Q45+Consolidação!T45+Consolidação!W45+Consolidação!Z45+Consolidação!AC45+Consolidação!AF45,Consolidação!$AF$4,IF(F42+M42+T42+AA42&lt;=Consolidação!H45+Consolidação!K45+Consolidação!N45+Consolidação!Q45+Consolidação!T45+Consolidação!W45+Consolidação!Z45+Consolidação!AC45+Consolidação!AF45+Consolidação!AI45,Consolidação!$AI$4,IF(F42+M42+T42+AA42&lt;=Consolidação!H45+Consolidação!K45+Consolidação!N45+Consolidação!Q45+Consolidação!T45+Consolidação!W45+Consolidação!Z45+Consolidação!AC45+Consolidação!AF45+Consolidação!AI45+Consolidação!AL45,Consolidação!$AL$4,IF(F42+M42+T42+AA42&lt;=Consolidação!H45+Consolidação!K45+Consolidação!N45+Consolidação!Q45+Consolidação!T45+Consolidação!W45+Consolidação!Z45+Consolidação!AC45+Consolidação!AF45+Consolidação!AI45+Consolidação!AL45+Consolidação!AO45,Consolidação!$AO$4,IF(F42+M42+T42+AA42&lt;=Consolidação!H45+Consolidação!K45+Consolidação!N45+Consolidação!Q45+Consolidação!T45+Consolidação!W45+Consolidação!Z45+Consolidação!AC45+Consolidação!AF45+Consolidação!AI45+Consolidação!AL45+Consolidação!AO45+Consolidação!AR45,Consolidação!AR42,IF(F42+M42+T42+AA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+M42+T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+T42+AA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AE42" s="318" t="str">
        <f t="shared" si="64"/>
        <v/>
      </c>
      <c r="AF42" s="312"/>
      <c r="AG42" s="270"/>
      <c r="AH42" s="314"/>
      <c r="AI42" s="315"/>
      <c r="AJ42" s="316"/>
      <c r="AK42" s="317" t="str">
        <f>IF(AH42=0,"",IF(F42+M42+T42+AA42+AH42&lt;=Consolidação!H45,Consolidação!$H$4,IF(F42+M42+T42+AA42+AH42&lt;=Consolidação!H45+Consolidação!K45,Consolidação!$K$4,IF(F42+M42+T42+AA42+AH42&lt;=Consolidação!H45+Consolidação!K45+Consolidação!N45,Consolidação!$N$4,IF(F42+M42+T42+AA42+AH42&lt;=Consolidação!H45+Consolidação!K45+Consolidação!N45+Consolidação!Q45,Consolidação!$Q$4,IF(F42+M42+T42+AA42+AH42&lt;=Consolidação!H45+Consolidação!K45+Consolidação!N45+Consolidação!Q45+Consolidação!T45,Consolidação!$T$4,IF(F42+M42+T42+AA42+AH42&lt;=Consolidação!H45+Consolidação!K45+Consolidação!N45+Consolidação!Q45+Consolidação!T45+Consolidação!W45,Consolidação!$W$4,IF(F42+M42+T42+AA42+AH42&lt;=Consolidação!H45+Consolidação!K45+Consolidação!N45+Consolidação!Q45+Consolidação!T45+Consolidação!W45+Consolidação!Z45,Consolidação!$Z$4,IF(F42+M42+T42+AA42+AH42&lt;=Consolidação!H45+Consolidação!K45+Consolidação!N45+Consolidação!Q45+Consolidação!T45+Consolidação!W45+Consolidação!Z45+Consolidação!AC45,Consolidação!$AC$4,IF(F42+M42+T42+AA42+AH42&lt;=Consolidação!H45+Consolidação!K45+Consolidação!N45+Consolidação!Q45+Consolidação!T45+Consolidação!W45+Consolidação!Z45+Consolidação!AC45+Consolidação!AF45,Consolidação!$AF$4,IF(F42+M42+T42+AA42+AH42&lt;=Consolidação!H45+Consolidação!K45+Consolidação!N45+Consolidação!Q45+Consolidação!T45+Consolidação!W45+Consolidação!Z45+Consolidação!AC45+Consolidação!AF45+Consolidação!AI45,Consolidação!$AI$4,IF(F42+M42+T42+AA42+AH42&lt;=Consolidação!H45+Consolidação!K45+Consolidação!N45+Consolidação!Q45+Consolidação!T45+Consolidação!W45+Consolidação!Z45+Consolidação!AC45+Consolidação!AF45+Consolidação!AI45+Consolidação!AL45,Consolidação!$AL$4,IF(F42+M42+T42+AA42+AH42&lt;=Consolidação!H45+Consolidação!K45+Consolidação!N45+Consolidação!Q45+Consolidação!T45+Consolidação!W45+Consolidação!Z45+Consolidação!AC45+Consolidação!AF45+Consolidação!AI45+Consolidação!AL45+Consolidação!AO45,Consolidação!$AO$4,IF(F42+M42+T42+AA42+AH42&lt;=Consolidação!H45+Consolidação!K45+Consolidação!N45+Consolidação!Q45+Consolidação!T45+Consolidação!W45+Consolidação!Z45+Consolidação!AC45+Consolidação!AF45+Consolidação!AI45+Consolidação!AL45+Consolidação!AO45+Consolidação!AR45,Consolidação!$AR$4,IF(F42+M42+T42+AA42+AH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+M42+T42+AA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+T42+AA42+AH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AL42" s="318" t="str">
        <f t="shared" si="65"/>
        <v/>
      </c>
      <c r="AM42" s="312"/>
      <c r="AN42" s="270"/>
      <c r="AO42" s="314"/>
      <c r="AP42" s="315"/>
      <c r="AQ42" s="332"/>
      <c r="AR42" s="317" t="str">
        <f>IF(AO42=0,"",IF(F42+M42+T42+AA42+AH42+AO42&lt;=Consolidação!H45,Consolidação!$H$4,IF(F42+M42+T42+AA42+AH42+AO42&lt;=Consolidação!H45+Consolidação!K45,Consolidação!$K$4,IF(F42+M42+T42+AA42+AH42+AO42&lt;=Consolidação!H45+Consolidação!K45+Consolidação!N45,Consolidação!$N$4,IF(F42+M42+T42+AA42+AH42+AO42&lt;=Consolidação!H45+Consolidação!K45+Consolidação!N45+Consolidação!Q45,Consolidação!$Q$4,IF(F42+M42+T42+AA42+AH42+AO42&lt;=Consolidação!H45+Consolidação!K45+Consolidação!N45+Consolidação!Q45+Consolidação!T45,Consolidação!$T$4,IF(F42+M42+T42+AA42+AH42+AO42&lt;=Consolidação!H45+Consolidação!K45+Consolidação!N45+Consolidação!Q45+Consolidação!T45+Consolidação!W45,Consolidação!$W$4,IF(F42+M42+T42+AA42+AH42+AO42&lt;=Consolidação!H45+Consolidação!K45+Consolidação!N45+Consolidação!Q45+Consolidação!T45+Consolidação!W45+Consolidação!Z45,Consolidação!$Z$4,IF(F42+M42+T42+AA42+AH42+AO42&lt;=Consolidação!H45+Consolidação!K45+Consolidação!N45+Consolidação!Q45+Consolidação!T45+Consolidação!W45+Consolidação!Z45+Consolidação!AC45,Consolidação!$AC$4,IF(F42+M42+T42+AA42+AH42+AO42&lt;=Consolidação!H45+Consolidação!K45+Consolidação!N45+Consolidação!Q45+Consolidação!T45+Consolidação!W45+Consolidação!Z45+Consolidação!AC45+Consolidação!AF45,Consolidação!$AF$4,IF(F42+M42+T42+AA42+AH42+AO42&lt;=Consolidação!H45+Consolidação!K45+Consolidação!N45+Consolidação!Q45+Consolidação!T45+Consolidação!W45+Consolidação!Z45+Consolidação!AC45+Consolidação!AF45+Consolidação!AI45,Consolidação!$AI$4,IF(F42+M42+T42+AA42+AH42+AO42&lt;=Consolidação!H45+Consolidação!K45+Consolidação!N45+Consolidação!Q45+Consolidação!T45+Consolidação!W45+Consolidação!Z45+Consolidação!AC45+Consolidação!AF45+Consolidação!AI45+Consolidação!AL45,Consolidação!$AL$4,IF(F42+M42+T42+AA42+AH42+AO42&lt;=Consolidação!H45+Consolidação!K45+Consolidação!N45+Consolidação!Q45+Consolidação!T45+Consolidação!W45+Consolidação!Z45+Consolidação!AC45+Consolidação!AF45+Consolidação!AI45+Consolidação!AL45+Consolidação!AO45,Consolidação!$AO$4,IF(F42+M42+T42+AA42+AH42+AO42&lt;=Consolidação!H45+Consolidação!K45+Consolidação!N45+Consolidação!Q45+Consolidação!T45+Consolidação!W45+Consolidação!Z45+Consolidação!AC45+Consolidação!AF45+Consolidação!AI45+Consolidação!AL45+Consolidação!AO45+Consolidação!AR45,Consolidação!$AR$4,IF(F42+M42+T42+AA42+AH42+AO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+M42+T42+AA42+AH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+T42+AA42+AH42+AO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AS42" s="318" t="str">
        <f t="shared" si="66"/>
        <v/>
      </c>
      <c r="AT42" s="312"/>
      <c r="AU42" s="270"/>
      <c r="AV42" s="314"/>
      <c r="AW42" s="315"/>
      <c r="AX42" s="332"/>
      <c r="AY42" s="317" t="str">
        <f>IF(AV42=0,"",IF(F42+M42+T42+AA42+AH42+AO42+AV42&lt;=Consolidação!H45,Consolidação!$H$4,IF(F42+M42+T42+AA42+AH42+AO42+AV42&lt;=Consolidação!H45+Consolidação!K45,Consolidação!$K$4,IF(F42+M42+T42+AA42+AH42+AO42+AV42&lt;=Consolidação!H45+Consolidação!K45+Consolidação!N45,Consolidação!$N$4,IF(F42+M42+T42+AA42+AH42+AO42+AV42&lt;=Consolidação!H45+Consolidação!K45+Consolidação!N45+Consolidação!Q45,Consolidação!$Q$4,IF(F42+M42+T42+AA42+AH42+AO42+AV42&lt;=Consolidação!H45+Consolidação!K45+Consolidação!N45+Consolidação!Q45+Consolidação!T45,Consolidação!$T$4,IF(F42+M42+T42+AA42+AH42+AO42+AV42&lt;=Consolidação!H45+Consolidação!K45+Consolidação!N45+Consolidação!Q45+Consolidação!T45+Consolidação!W45,Consolidação!$W$4,IF(F42+M42+T42+AA42+AH42+AO42+AV42&lt;=Consolidação!H45+Consolidação!K45+Consolidação!N45+Consolidação!Q45+Consolidação!T45+Consolidação!W45+Consolidação!Z45,Consolidação!$Z$4,IF(F42+M42+T42+AA42+AH42+AO42+AV42&lt;=Consolidação!H45+Consolidação!K45+Consolidação!N45+Consolidação!Q45+Consolidação!T45+Consolidação!W45+Consolidação!Z45+Consolidação!AC45,Consolidação!$AC$4,IF(F42+M42+T42+AA42+AH42+AO42+AV42&lt;=Consolidação!H45+Consolidação!K45+Consolidação!N45+Consolidação!Q45+Consolidação!T45+Consolidação!W45+Consolidação!Z45+Consolidação!AC45+Consolidação!AF45,Consolidação!$AF$4,IF(F42+M42+T42+AA42+AH42+AO42+AV42&lt;=Consolidação!H45+Consolidação!K45+Consolidação!N45+Consolidação!Q45+Consolidação!T45+Consolidação!W45+Consolidação!Z45+Consolidação!AC45+Consolidação!AF45+Consolidação!AI45,Consolidação!$AI$4,IF(F42+M42+T42+AA42+AH42+AO42+AV42&lt;=Consolidação!H45+Consolidação!K45+Consolidação!N45+Consolidação!Q45+Consolidação!T45+Consolidação!W45+Consolidação!Z45+Consolidação!AC45+Consolidação!AF45+Consolidação!AI45+Consolidação!AL45,Consolidação!$AL$4,IF(F42+M42+T42+AA42+AH42+AO42+AV42&lt;=Consolidação!H45+Consolidação!K45+Consolidação!N45+Consolidação!Q45+Consolidação!T45+Consolidação!W45+Consolidação!Z45+Consolidação!AC45+Consolidação!AF45+Consolidação!AI45+Consolidação!AL45+Consolidação!AO45,Consolidação!$AO$4,IF(F42+M42+T42+AA42+AH42+AO42+AV42&lt;=Consolidação!H45+Consolidação!K45+Consolidação!N45+Consolidação!Q45+Consolidação!T45+Consolidação!W45+Consolidação!Z45+Consolidação!AC45+Consolidação!AF45+Consolidação!AI45+Consolidação!AL45+Consolidação!AO45+Consolidação!AR45,Consolidação!$AR$4,IF(F42+M42+T42+AA42+AH42+AO42+AV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+M42+T42+AA42+AH42+AO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+T42+AA42+AH42+AO42+AV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AZ42" s="318" t="str">
        <f t="shared" si="67"/>
        <v/>
      </c>
      <c r="BA42" s="312"/>
      <c r="BB42" s="270"/>
      <c r="BC42" s="314"/>
      <c r="BD42" s="315"/>
      <c r="BE42" s="332"/>
      <c r="BF42" s="317" t="str">
        <f>IF(BC42=0,"",IF(F42+M42+T42+AA42+AH42+AO42+AV42+BC42&lt;=Consolidação!H45,Consolidação!$H$4,IF(F42+M42+T42+AA42+AH42+AO42+AV42+BC42&lt;=Consolidação!H45+Consolidação!K45,Consolidação!$K$4,IF(F42+M42+T42+AA42+AH42+AO42+AV42+BC42&lt;=Consolidação!H45+Consolidação!K45+Consolidação!N45,Consolidação!$N$4,IF(F42+M42+T42+AA42+AH42+AO42+AV42+BC42&lt;=Consolidação!H45+Consolidação!K45+Consolidação!N45+Consolidação!Q45,Consolidação!$Q$4,IF(F42+M42+T42+AA42+AH42+AO42+AV42+BC42&lt;=Consolidação!H45+Consolidação!K45+Consolidação!N45+Consolidação!Q45+Consolidação!T45,Consolidação!$T$4,IF(F42+M42+T42+AA42+AH42+AO42+AV42+BC42&lt;=Consolidação!H45+Consolidação!K45+Consolidação!N45+Consolidação!Q45+Consolidação!T45+Consolidação!W45,Consolidação!$W$4,IF(F42+M42+T42+AA42+AH42+AO42+AV42+BC42&lt;=Consolidação!H45+Consolidação!K45+Consolidação!N45+Consolidação!Q45+Consolidação!T45+Consolidação!W45+Consolidação!Z45,Consolidação!$Z$4,IF(F42+M42+T42+AA42+AH42+AO42+AV42+BC42&lt;=Consolidação!H45+Consolidação!K45+Consolidação!N45+Consolidação!Q45+Consolidação!T45+Consolidação!W45+Consolidação!Z45+Consolidação!AC45,Consolidação!$AC$4,IF(F42+M42+T42+AA42+AH42+AO42+AV42+BC42&lt;=Consolidação!H45+Consolidação!K45+Consolidação!N45+Consolidação!Q45+Consolidação!T45+Consolidação!W45+Consolidação!Z45+Consolidação!AC45+Consolidação!AF45,Consolidação!$AF$4,IF(F42+M42+T42+AA42+AH42+AO42+AV42+BC42&lt;=Consolidação!H45+Consolidação!K45+Consolidação!N45+Consolidação!Q45+Consolidação!T45+Consolidação!W45+Consolidação!Z45+Consolidação!AC45+Consolidação!AF45+Consolidação!AI45,Consolidação!$AI$4,IF(F42+M42+T42+AA42+AH42+AO42+AV42+BC42&lt;=Consolidação!H45+Consolidação!K45+Consolidação!N45+Consolidação!Q45+Consolidação!T45+Consolidação!W45+Consolidação!Z45+Consolidação!AC45+Consolidação!AF45+Consolidação!AI45+Consolidação!AL45,Consolidação!$AL$4,IF(F42+M42+T42+AA42+AH42+AO42+AV42+BC42&lt;=Consolidação!H45+Consolidação!K45+Consolidação!N45+Consolidação!Q45+Consolidação!T45+Consolidação!W45+Consolidação!Z45+Consolidação!AC45+Consolidação!AF45+Consolidação!AI45+Consolidação!AL45+Consolidação!AO45,Consolidação!$AO$4,IF(F42+M42+T42+AA42+AH42+AO42+AV42+BC42&lt;=Consolidação!H45+Consolidação!K45+Consolidação!N45+Consolidação!Q45+Consolidação!T45+Consolidação!W45+Consolidação!Z45+Consolidação!AC45+Consolidação!AF45+Consolidação!AI45+Consolidação!AL45+Consolidação!AO45+Consolidação!AR45,Consolidação!$AR$4,IF(F42+M42+T42+AA42+AH42+AO42+AV42+BC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+M42+T42+AA42+AH42+AO42+AV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+T42+AA42+AH42+AO42+AV42+BC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BG42" s="318" t="str">
        <f t="shared" si="68"/>
        <v/>
      </c>
      <c r="BH42" s="312"/>
      <c r="BI42" s="270"/>
      <c r="BJ42" s="314"/>
      <c r="BK42" s="315"/>
      <c r="BL42" s="332"/>
      <c r="BM42" s="317" t="str">
        <f>IF(BJ42=0,"",IF(F42+M42+T42+AA42+AH42+AO42+AV42+BC42+BJ42&lt;=Consolidação!H45,Consolidação!$H$4,IF(F42+M42+T42+AA42+AH42+AO42+AV42+BC42+BJ42&lt;=Consolidação!H45+Consolidação!K45,Consolidação!$K$4,IF(F42+M42+T42+AA42+AH42+AO42+AV42+BC42+BJ42&lt;=Consolidação!H45+Consolidação!K45+Consolidação!N45,Consolidação!$N$4,IF(F42+M42+T42+AA42+AH42+AO42+AV42+BC42+BJ42&lt;=Consolidação!H45+Consolidação!K45+Consolidação!N45+Consolidação!Q45,Consolidação!$Q$4,IF(F42+M42+T42+AA42+AH42+AO42+AV42+BC42+BJ42&lt;=Consolidação!H45+Consolidação!K45+Consolidação!N45+Consolidação!Q45+Consolidação!T45,Consolidação!$T$4,IF(F42+M42+T42+AA42+AH42+AO42+AV42+BC42+BJ42&lt;=Consolidação!H45+Consolidação!K45+Consolidação!N45+Consolidação!Q45+Consolidação!T45+Consolidação!W45,Consolidação!$W$4,IF(F42+M42+T42+AA42+AH42+AO42+AV42+BC42+BJ42&lt;=Consolidação!H45+Consolidação!K45+Consolidação!N45+Consolidação!Q45+Consolidação!T45+Consolidação!W45+Consolidação!Z45,Consolidação!$Z$4,IF(F42+M42+T42+AA42+AH42+AO42+AV42+BC42+BJ42&lt;=Consolidação!H45+Consolidação!K45+Consolidação!N45+Consolidação!Q45+Consolidação!T45+Consolidação!W45+Consolidação!Z45+Consolidação!AC45,Consolidação!$AC$4,IF(F42+M42+T42+AA42+AH42+AO42+AV42+BC42+BJ42&lt;=Consolidação!H45+Consolidação!K45+Consolidação!N45+Consolidação!Q45+Consolidação!T45+Consolidação!W45+Consolidação!Z45+Consolidação!AC45+Consolidação!AF45,Consolidação!$AF$4,IF(F42+M42+T42+AA42+AH42+AO42+AV42+BC42+BJ42&lt;=Consolidação!H45+Consolidação!K45+Consolidação!N45+Consolidação!Q45+Consolidação!T45+Consolidação!W45+Consolidação!Z45+Consolidação!AC45+Consolidação!AF45+Consolidação!AI45,Consolidação!$AI$4,IF(F42+M42+T42+AA42+AH42+AO42+AV42+BC42+BJ42&lt;=Consolidação!H45+Consolidação!K45+Consolidação!N45+Consolidação!Q45+Consolidação!T45+Consolidação!W45+Consolidação!Z45+Consolidação!AC45+Consolidação!AF45+Consolidação!AI45+Consolidação!AL45,Consolidação!$AL$4,IF(F42+M42+T42+AA42+AH42+AO42+AV42+BC42+BJ42&lt;=Consolidação!H45+Consolidação!K45+Consolidação!N45+Consolidação!Q45+Consolidação!T45+Consolidação!W45+Consolidação!Z45+Consolidação!AC45+Consolidação!AF45+Consolidação!AI45+Consolidação!AL45+Consolidação!AO45,Consolidação!$AO$4,IF(F42+M42+T42+AA42+AH42+AO42+AV42+BC42+BJ42&lt;=Consolidação!H45+Consolidação!K45+Consolidação!N45+Consolidação!Q45+Consolidação!T45+Consolidação!W45+Consolidação!Z45+Consolidação!AC45+Consolidação!AF45+Consolidação!AI45+Consolidação!AL45+Consolidação!AO45+Consolidação!AR45,Consolidação!$AR$4,IF(F42+M42+T42+AA42+AH42+AO42+AV42+BC42+BJ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+M42+T42+AA42+AH42+AO42+AV42+BC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+T42+AA42+AH42+AO42+AV42+BC42+BJ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BN42" s="318" t="str">
        <f t="shared" si="69"/>
        <v/>
      </c>
      <c r="BO42" s="312"/>
      <c r="BP42" s="270"/>
      <c r="BQ42" s="314"/>
      <c r="BR42" s="315"/>
      <c r="BS42" s="332"/>
      <c r="BT42" s="317" t="str">
        <f>IF(BQ42=0,"",IF(F42+M42+T42+AA42+AH42+AO42+AV42+BC42+BJ42+BQ42&lt;=Consolidação!H45,Consolidação!$H$4,IF(F42+M42+T42+AA42+AH42+AO42+AV42+BC42+BJ42+BQ42&lt;=Consolidação!H45+Consolidação!K45,Consolidação!$K$4,IF(F42+M42+T42+AA42+AH42+AO42+AV42+BC42+BJ42+BQ42&lt;=Consolidação!H45+Consolidação!K45+Consolidação!N45,Consolidação!$N$4,IF(F42+M42+T42+AA42+AH42+AO42+AV42+BC42+BJ42+BQ42&lt;=Consolidação!H45+Consolidação!K45+Consolidação!N45+Consolidação!Q45,Consolidação!$Q$4,IF(F42+M42+T42+AA42+AH42+AO42+AV42+BC42+BJ42+BQ42&lt;=Consolidação!H45+Consolidação!K45+Consolidação!N45+Consolidação!Q45+Consolidação!T45,Consolidação!$T$4,IF(F42+M42+T42+AA42+AH42+AO42+AV42+BC42+BJ42+BQ42&lt;=Consolidação!H45+Consolidação!K45+Consolidação!N45+Consolidação!Q45+Consolidação!T45+Consolidação!W45,Consolidação!$W$4,IF(F42+M42+T42+AA42+AH42+AO42+AV42+BC42+BJ42+BQ42&lt;=Consolidação!H45+Consolidação!K45+Consolidação!N45+Consolidação!Q45+Consolidação!T45+Consolidação!W45+Consolidação!Z45,Consolidação!$Z$4,IF(F42+M42+T42+AA42+AH42+AO42+AV42+BC42+BJ42+BQ42&lt;=Consolidação!H45+Consolidação!K45+Consolidação!N45+Consolidação!Q45+Consolidação!T45+Consolidação!W45+Consolidação!Z45+Consolidação!AC45,Consolidação!$AC$4,IF(F42+M42+T42+AA42+AH42+AO42+AV42+BC42+BJ42+BQ42&lt;=Consolidação!H45+Consolidação!K45+Consolidação!N45+Consolidação!Q45+Consolidação!T45+Consolidação!W45+Consolidação!Z45+Consolidação!AC45+Consolidação!AF45,Consolidação!$AF$4,IF(F42+M42+T42+AA42+AH42+AO42+AV42+BC42+BJ42+BQ42&lt;=Consolidação!H45+Consolidação!K45+Consolidação!N45+Consolidação!Q45+Consolidação!T45+Consolidação!W45+Consolidação!Z45+Consolidação!AC45+Consolidação!AF45+Consolidação!AI45,Consolidação!$AI$4,IF(F42+M42+T42+AA42+AH42+AO42+AV42+BC42+BJ42+BQ42&lt;=Consolidação!H45+Consolidação!K45+Consolidação!N45+Consolidação!Q45+Consolidação!T45+Consolidação!W45+Consolidação!Z45+Consolidação!AC45+Consolidação!AF45+Consolidação!AI45+Consolidação!AL45,Consolidação!$AL$4,IF(F42+M42+T42+AA42+AH42+AO42+AV42+BC42+BJ42+BQ42&lt;=Consolidação!H45+Consolidação!K45+Consolidação!N45+Consolidação!Q45+Consolidação!T45+Consolidação!W45+Consolidação!Z45+Consolidação!AC45+Consolidação!AF45+Consolidação!AI45+Consolidação!AL45+Consolidação!AO45,Consolidação!$AO$4,IF(F42+M42+T42+AA42+AH42+AO42+AV42+BC42+BJ42+BQ42&lt;=Consolidação!H45+Consolidação!K45+Consolidação!N45+Consolidação!Q45+Consolidação!T45+Consolidação!W45+Consolidação!Z45+Consolidação!AC45+Consolidação!AF45+Consolidação!AI45+Consolidação!AL45+Consolidação!AO45+Consolidação!AR45,Consolidação!$AR$4,IF(F42+M42+T42+AA42+AH42+AO42+AV42+BC42+BJ42+BQ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+M42+T42+AA42+AH42+AO42+AV42+BC42+BJ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+T42+AA42+AH42+AO42+AV42+BC42+BJ42+BQ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BU42" s="318" t="str">
        <f t="shared" si="70"/>
        <v/>
      </c>
      <c r="BV42" s="312"/>
      <c r="BW42" s="270"/>
      <c r="BX42" s="314"/>
      <c r="BY42" s="315"/>
      <c r="BZ42" s="332"/>
      <c r="CA42" s="317" t="str">
        <f>IF(BX42=0,"",IF(F42+M42+T42+AA42+AH42+AO42+AV42+BC42+BJ42+BQ42+BX42&lt;=Consolidação!H45,Consolidação!$H$4,IF(F42+M42+T42+AA42+AH42+AO42+AV42+BC42+BJ42+BQ42+BX42&lt;=Consolidação!H45+Consolidação!K45,Consolidação!$K$4,IF(F42+M42+T42+AA42+AH42+AO42+AV42+BC42+BJ42+BQ42+BX42&lt;=Consolidação!H45+Consolidação!K45+Consolidação!N45,Consolidação!$N$4,IF(F42+M42+T42+AA42+AH42+AO42+AV42+BC42+BJ42+BQ42+BX42&lt;=Consolidação!H45+Consolidação!K45+Consolidação!N45+Consolidação!Q45,Consolidação!$Q$4,IF(F42+M42+T42+AA42+AH42+AO42+AV42+BC42+BJ42+BQ42+BX42&lt;=Consolidação!H45+Consolidação!K45+Consolidação!N45+Consolidação!Q45+Consolidação!T45,Consolidação!$T$4,IF(F42+M42+T42+AA42+AH42+AO42+AV42+BC42+BJ42+BQ42+BX42&lt;=Consolidação!H45+Consolidação!K45+Consolidação!N45+Consolidação!Q45+Consolidação!T45+Consolidação!W45,Consolidação!$W$4,IF(F42+M42+T42+AA42+AH42+AO42+AV42+BC42+BJ42+BQ42+BX42&lt;=Consolidação!H45+Consolidação!K45+Consolidação!N45+Consolidação!Q45+Consolidação!T45+Consolidação!W45+Consolidação!Z45,Consolidação!$Z$4,IF(F42+M42+T42+AA42+AH42+AO42+AV42+BC42+BJ42+BQ42+BX42&lt;=Consolidação!H45+Consolidação!K45+Consolidação!N45+Consolidação!Q45+Consolidação!T45+Consolidação!W45+Consolidação!Z45+Consolidação!AC45,Consolidação!$AC$4,IF(F42+M42+T42+AA42+AH42+AO42+AV42+BC42+BJ42+BQ42+BX42&lt;=Consolidação!H45+Consolidação!K45+Consolidação!N45+Consolidação!Q45+Consolidação!T45+Consolidação!W45+Consolidação!Z45+Consolidação!AC45+Consolidação!AF45,Consolidação!$AF$4,IF(F42+M42+T42+AA42+AH42+AO42+AV42+BC42+BJ42+BQ42+BX42&lt;=Consolidação!H45+Consolidação!K45+Consolidação!N45+Consolidação!Q45+Consolidação!T45+Consolidação!W45+Consolidação!Z45+Consolidação!AC45+Consolidação!AF45+Consolidação!AI45,Consolidação!$AI$4,IF(F42+M42+T42+AA42+AH42+AO42+AV42+BC42+BJ42+BQ42+BX42&lt;=Consolidação!H45+Consolidação!K45+Consolidação!N45+Consolidação!Q45+Consolidação!T45+Consolidação!W45+Consolidação!Z45+Consolidação!AC45+Consolidação!AF45+Consolidação!AI45+Consolidação!AL45,Consolidação!$AL$4,IF(F42+M42+T42+AA42+AH42+AO42+AV42+BC42+BJ42+BQ42+BX42&lt;=Consolidação!H45+Consolidação!K45+Consolidação!N45+Consolidação!Q45+Consolidação!T45+Consolidação!W45+Consolidação!Z45+Consolidação!AC45+Consolidação!AF45+Consolidação!AI45+Consolidação!AL45+Consolidação!AO45,Consolidação!$AO$4,IF(F42+M42+T42+AA42+AH42+AO42+AV42+BC42+BJ42+BQ42+BX42&lt;=Consolidação!H45+Consolidação!K45+Consolidação!N45+Consolidação!Q45+Consolidação!T45+Consolidação!W45+Consolidação!Z45+Consolidação!AC45+Consolidação!AF45+Consolidação!AI45+Consolidação!AL45+Consolidação!AO45+Consolidação!AR45,Consolidação!$AR$4,IF(F42+M42+T42+AA42+AH42+AO42+AV42+BC42+BJ42+BQ42+BX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+M42+T42+AA42+AH42+AO42+AV42+BC42+BJ42+BQ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+T42+AA42+AH42+AO42+AV42+BC42+BJ42+BQ42+BX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CB42" s="318" t="str">
        <f t="shared" si="71"/>
        <v/>
      </c>
      <c r="CC42" s="312"/>
      <c r="CD42" s="270"/>
      <c r="CE42" s="314"/>
      <c r="CF42" s="315"/>
      <c r="CG42" s="332"/>
      <c r="CH42" s="317" t="str">
        <f>IF(CE42=0,"",IF(F42+M42+T42+AA42+AH42+AO42+AV42+BC42+BJ42+BQ42+BX42+CE42&lt;=Consolidação!H45,Consolidação!$H$4,IF(F42+M42+T42+AA42+AH42+AO42+AV42+BC42+BJ42+BQ42+BX42+CE42&lt;=Consolidação!H45+Consolidação!K45,Consolidação!$K$4,IF(F42+M42+T42+AA42+AH42+AO42+AV42+BC42+BJ42+BQ42+BX42+CE42&lt;=Consolidação!H45+Consolidação!K45+Consolidação!N45,Consolidação!$N$4,IF(F42+M42+T42+AA42+AH42+AO42+AV42+BC42+BJ42+BQ42+BX42+CE42&lt;=Consolidação!H45+Consolidação!K45+Consolidação!N45+Consolidação!Q45,Consolidação!$Q$4,IF(F42+M42+T42+AA42+AH42+AO42+AV42+BC42+BJ42+BQ42+BX42+CE42&lt;=Consolidação!H45+Consolidação!K45+Consolidação!N45+Consolidação!Q45+Consolidação!T45,Consolidação!$T$4,IF(F42+M42+T42+AA42+AH42+AO42+AV42+BC42+BJ42+BQ42+BX42+CE42&lt;=Consolidação!H45+Consolidação!K45+Consolidação!N45+Consolidação!Q45+Consolidação!T45+Consolidação!W45,Consolidação!$W$4,IF(F42+M42+T42+AA42+AH42+AO42+AV42+BC42+BJ42+BQ42+BX42+CE42&lt;=Consolidação!H45+Consolidação!K45+Consolidação!N45+Consolidação!Q45+Consolidação!T45+Consolidação!W45+Consolidação!Z45,Consolidação!$Z$4,IF(F42+M42+T42+AA42+AH42+AO42+AV42+BC42+BJ42+BQ42+BX42+CE42&lt;=Consolidação!H45+Consolidação!K45+Consolidação!N45+Consolidação!Q45+Consolidação!T45+Consolidação!W45+Consolidação!Z45+Consolidação!AC45,Consolidação!$AC$4,IF(F42+M42+T42+AA42+AH42+AO42+AV42+BC42+BJ42+BQ42+BX42+CE42&lt;=Consolidação!H45+Consolidação!K45+Consolidação!N45+Consolidação!Q45+Consolidação!T45+Consolidação!W45+Consolidação!Z45+Consolidação!AC45+Consolidação!AF45,Consolidação!$AF$4,IF(F42+M42+T42+AA42+AH42+AO42+AV42+BC42+BJ42+BQ42+BX42+CE42&lt;=Consolidação!H45+Consolidação!K45+Consolidação!N45+Consolidação!Q45+Consolidação!T45+Consolidação!W45+Consolidação!Z45+Consolidação!AC45+Consolidação!AF45+Consolidação!AI45,Consolidação!$AI$4,IF(F42+M42+T42+AA42+AH42+AO42+AV42+BC42+BJ42+BQ42+BX42+CE42&lt;=Consolidação!H45+Consolidação!K45+Consolidação!N45+Consolidação!Q45+Consolidação!T45+Consolidação!W45+Consolidação!Z45+Consolidação!AC45+Consolidação!AF45+Consolidação!AI45+Consolidação!AL45,Consolidação!$AL$4,IF(F42+M42+T42+AA42+AH42+AO42+AV42+BC42+BJ42+BQ42+BX42+CE42&lt;=Consolidação!H45+Consolidação!K45+Consolidação!N45+Consolidação!Q45+Consolidação!T45+Consolidação!W45+Consolidação!Z45+Consolidação!AC45+Consolidação!AF45+Consolidação!AI45+Consolidação!AL45+Consolidação!AO45,Consolidação!$AO$4,IF(F42+M42+T42+AA42+AH42+AO42+AV42+BC42+BJ42+BQ42+BX42+CE42&lt;=Consolidação!H45+Consolidação!K45+Consolidação!N45+Consolidação!Q45+Consolidação!T45+Consolidação!W45+Consolidação!Z45+Consolidação!AC45+Consolidação!AF45+Consolidação!AI45+Consolidação!AL45+Consolidação!AO45+Consolidação!AR45,Consolidação!$AR$4,IF(F42+M42+T42+AA42+AH42+AO42+AV42+BC42+BJ42+BQ42+BX42+CE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+M42+T42+AA42+AH42+AO42+AV42+BC42+BJ42+BQ42+BX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+T42+AA42+AH42+AO42+AV42+BC42+BJ42+BQ42+BX42+CE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CI42" s="318" t="str">
        <f t="shared" si="72"/>
        <v/>
      </c>
      <c r="CJ42" s="312"/>
      <c r="CK42" s="270"/>
      <c r="CL42" s="314"/>
      <c r="CM42" s="315"/>
      <c r="CN42" s="332"/>
      <c r="CO42" s="317" t="str">
        <f>IF(CL42=0,"",IF(F42+M42+T42+AA42+AH42+AO42+AV42+BC42+BJ42+BQ42+BX42+CE42+CL42&lt;=Consolidação!H45,Consolidação!$H$4,IF(F42+M42+T42+AA42+AH42+AO42+AV42+BC42+BJ42+BQ42+BX42+CE42+CL42&lt;=Consolidação!H45+Consolidação!K45,Consolidação!$K$4,IF(F42+M42+T42+AA42+AH42+AO42+AV42+BC42+BJ42+BQ42+BX42+CE42+CL42&lt;=Consolidação!H45+Consolidação!K45+Consolidação!N45,Consolidação!$N$4,IF(F42+M42+T42+AA42+AH42+AO42+AV42+BC42+BJ42+BQ42+BX42+CE42+CL42&lt;=Consolidação!H45+Consolidação!K45+Consolidação!N45+Consolidação!Q45,Consolidação!$Q$4,IF(F42+M42+T42+AA42+AH42+AO42+AV42+BC42+BJ42+BQ42+BX42+CE42+CL42&lt;=Consolidação!H45+Consolidação!K45+Consolidação!N45+Consolidação!Q45+Consolidação!T45,Consolidação!$T$4,IF(F42+M42+T42+AA42+AH42+AO42+AV42+BC42+BJ42+BQ42+BX42+CE42+CL42&lt;=Consolidação!H45+Consolidação!K45+Consolidação!N45+Consolidação!Q45+Consolidação!T45+Consolidação!W45,Consolidação!$W$4,IF(F42+M42+T42+AA42+AH42+AO42+AV42+BC42+BJ42+BQ42+BX42+CE42+CL42&lt;=Consolidação!H45+Consolidação!K45+Consolidação!N45+Consolidação!Q45+Consolidação!T45+Consolidação!W45+Consolidação!Z45,Consolidação!$Z$4,IF(F42+M42+T42+AA42+AH42+AO42+AV42+BC42+BJ42+BQ42+BX42+CE42+CL42&lt;=Consolidação!H45+Consolidação!K45+Consolidação!N45+Consolidação!Q45+Consolidação!T45+Consolidação!W45+Consolidação!Z45+Consolidação!AC45,Consolidação!$AC$4,IF(F42+M42+T42+AA42+AH42+AO42+AV42+BC42+BJ42+BQ42+BX42+CE42+CL42&lt;=Consolidação!H45+Consolidação!K45+Consolidação!N45+Consolidação!Q45+Consolidação!T45+Consolidação!W45+Consolidação!Z45+Consolidação!AC45+Consolidação!AF45,Consolidação!$AF$4,IF(F42+M42+T42+AA42+AH42+AO42+AV42+BC42+BJ42+BQ42+BX42+CE42+CL42&lt;=Consolidação!H45+Consolidação!K45+Consolidação!N45+Consolidação!Q45+Consolidação!T45+Consolidação!W45+Consolidação!Z45+Consolidação!AC45+Consolidação!AF45+Consolidação!AI45,Consolidação!$AI$4,IF(F42+M42+T42+AA42+AH42+AO42+AV42+BC42+BJ42+BQ42+BX42+CE42+CL42&lt;=Consolidação!H45+Consolidação!K45+Consolidação!N45+Consolidação!Q45+Consolidação!T45+Consolidação!W45+Consolidação!Z45+Consolidação!AC45+Consolidação!AF45+Consolidação!AI45+Consolidação!AL45,Consolidação!$AL$4,IF(F42+M42+T42+AA42+AH42+AO42+AV42+BC42+BJ42+BQ42+BX42+CE42+CL42&lt;=Consolidação!H45+Consolidação!K45+Consolidação!N45+Consolidação!Q45+Consolidação!T45+Consolidação!W45+Consolidação!Z45+Consolidação!AC45+Consolidação!AF45+Consolidação!AI45+Consolidação!AL45+Consolidação!AO45,Consolidação!$AO$4,IF(F42+M42+T42+AA42+AH42+AO42+AV42+BC42+BJ42+BQ42+BX42+CE42+CL42&lt;=Consolidação!H45+Consolidação!K45+Consolidação!N45+Consolidação!Q45+Consolidação!T45+Consolidação!W45+Consolidação!Z45+Consolidação!AC45+Consolidação!AF45+Consolidação!AI45+Consolidação!AL45+Consolidação!AO45+Consolidação!AR45,Consolidação!$AR$4,IF(F42+M42+T42+AA42+AH42+AO42+AV42+BC42+BJ42+BQ42+BX42+CE42+CL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+M42+T42+AA42+AH42+AO42+AV42+BC42+BJ42+BQ42+BX42+CE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+T42+AA42+AH42+AO42+AV42+BC42+BJ42+BQ42+BX42+CE42+CL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CP42" s="318" t="str">
        <f t="shared" si="73"/>
        <v/>
      </c>
      <c r="CQ42" s="515"/>
      <c r="CR42" s="512"/>
      <c r="CS42" s="314"/>
      <c r="CT42" s="315"/>
      <c r="CU42" s="332"/>
      <c r="CV42" s="317" t="str">
        <f>IF(CS42=0,"",IF(F42+M42+T42+AA42+AH42+AO42+AV42+BC42+BJ42+BQ42+BX42+CE42+CL42+CS42&lt;=Consolidação!H45,Consolidação!$H$4,IF(F42+M42+T42+AA42+AH42+AO42+AV42+BC42+BJ42+BQ42+BX42+CE42+CL42+CS42&lt;=Consolidação!H45+Consolidação!K45,Consolidação!$K$4,IF(F42+M42+T42+AA42+AH42+AO42+AV42+BC42+BJ42+BQ42+BX42+CE42+CL42+CS42&lt;=Consolidação!H45+Consolidação!K45+Consolidação!N45,Consolidação!$N$4,IF(F42+M42+T42+AA42+AH42+AO42+AV42+BC42+BJ42+BQ42+BX42+CE42+CL42+CS42&lt;=Consolidação!H45+Consolidação!K45+Consolidação!N45+Consolidação!Q45,Consolidação!$Q$4,IF(F42+M42+T42+AA42+AH42+AO42+AV42+BC42+BJ42+BQ42+BX42+CE42+CL42+CS42&lt;=Consolidação!H45+Consolidação!K45+Consolidação!N45+Consolidação!Q45+Consolidação!T45,Consolidação!$T$4,IF(F42+M42+T42+AA42+AH42+AO42+AV42+BC42+BJ42+BQ42+BX42+CE42+CL42+CS42&lt;=Consolidação!H45+Consolidação!K45+Consolidação!N45+Consolidação!Q45+Consolidação!T45+Consolidação!W45,Consolidação!$W$4,IF(F42+M42+T42+AA42+AH42+AO42+AV42+BC42+BJ42+BQ42+BX42+CE42+CL42+CS42&lt;=Consolidação!H45+Consolidação!K45+Consolidação!N45+Consolidação!Q45+Consolidação!T45+Consolidação!W45+Consolidação!Z45,Consolidação!$Z$4,IF(F42+M42+T42+AA42+AH42+AO42+AV42+BC42+BJ42+BQ42+BX42+CE42+CL42+CS42&lt;=Consolidação!H45+Consolidação!K45+Consolidação!N45+Consolidação!Q45+Consolidação!T45+Consolidação!W45+Consolidação!Z45+Consolidação!AC45,Consolidação!$AC$4,IF(F42+M42+T42+AA42+AH42+AO42+AV42+BC42+BJ42+BQ42+BX42+CE42+CL42+CS42&lt;=Consolidação!H45+Consolidação!K45+Consolidação!N45+Consolidação!Q45+Consolidação!T45+Consolidação!W45+Consolidação!Z45+Consolidação!AC45+Consolidação!AF45,Consolidação!$AF$4,IF(F42+M42+T42+AA42+AH42+AO42+AV42+BC42+BJ42+BQ42+BX42+CE42+CL42+CS42&lt;=Consolidação!H45+Consolidação!K45+Consolidação!N45+Consolidação!Q45+Consolidação!T45+Consolidação!W45+Consolidação!Z45+Consolidação!AC45+Consolidação!AF45+Consolidação!AI45,Consolidação!$AI$4,IF(F42+M42+T42+AA42+AH42+AO42+AV42+BC42+BJ42+BQ42+BX42+CE42+CL42+CS42&lt;=Consolidação!H45+Consolidação!K45+Consolidação!N45+Consolidação!Q45+Consolidação!T45+Consolidação!W45+Consolidação!Z45+Consolidação!AC45+Consolidação!AF45+Consolidação!AI45+Consolidação!AL45,Consolidação!$AL$4,IF(F42+M42+T42+AA42+AH42+AO42+AV42+BC42+BJ42+BQ42+BX42+CE42+CL42+CS42&lt;=Consolidação!H45+Consolidação!K45+Consolidação!N45+Consolidação!Q45+Consolidação!T45+Consolidação!W45+Consolidação!Z45+Consolidação!AC45+Consolidação!AF45+Consolidação!AI45+Consolidação!AL45+Consolidação!AO45,Consolidação!$AO$4,IF(F42+M42+T42+AA42+AH42+AO42+AV42+BC42+BJ42+BQ42+BX42+CE42+CL42+CS42&lt;=Consolidação!H45+Consolidação!K45+Consolidação!N45+Consolidação!Q45+Consolidação!T45+Consolidação!W45+Consolidação!Z45+Consolidação!AC45+Consolidação!AF45+Consolidação!AI45+Consolidação!AL45+Consolidação!AO45+Consolidação!AR45,Consolidação!$AR$4,IF(F42+M42+T42+AA42+AH42+AO42+AV42+BC42+BJ42+BQ42+BX42+CE42+CL42+CS42&lt;=Consolidação!H45+Consolidação!K45+Consolidação!N45+Consolidação!Q45+Consolidação!T45+Consolidação!W45+Consolidação!Z45+Consolidação!AC45+Consolidação!AF45+Consolidação!AI45+Consolidação!AL45+Consolidação!AO45+Consolidação!AR45+Consolidação!AU45,Consolidação!$AU$4,IF(AND((Consolidação!H45+Consolidação!K45+Consolidação!N45+Consolidação!Q45+Consolidação!T45+Consolidação!W45+Consolidação!Z45+Consolidação!AC45+Consolidação!AF45+Consolidação!AI45+Consolidação!AL45+Consolidação!AO45+Consolidação!AR45+Consolidação!AU45)&gt;0,F42+M42+T42+AA42+AH42+AO42+AV42+BC42+BJ42+BQ42+BX42+CE42+CL42&lt;Consolidação!H45+Consolidação!K45+Consolidação!N45+Consolidação!Q45+Consolidação!T45+Consolidação!W45+Consolidação!Z45+Consolidação!AC45+Consolidação!AF45+Consolidação!AI45+Consolidação!AL45+Consolidação!AO45+Consolidação!AR45+Consolidação!AU45,F42+M42+T42+AA42+AH42+AO42+AV42+BC42+BJ42+BQ42+BX42+CE42+CL42+CS42&gt;Consolidação!H45+Consolidação!K45+Consolidação!N45+Consolidação!Q45+Consolidação!T45+Consolidação!W45+Consolidação!Z45+Consolidação!AC45+Consolidação!AF45+Consolidação!AI45+Consolidação!AL45+Consolidação!AO45+Consolidação!AR45+Consolidação!AU45),"CONSUMO PARCIAL","SEM PREVISÃO"))))))))))))))))</f>
        <v/>
      </c>
      <c r="CW42" s="318" t="str">
        <f t="shared" si="74"/>
        <v/>
      </c>
      <c r="CX42" s="512"/>
      <c r="CY42" s="314"/>
      <c r="CZ42" s="315"/>
      <c r="DA42" s="332"/>
      <c r="DB42" s="317" t="str">
        <f>IF(CY42=0,"",IF(L42+S42+Z42+AG42+AN42+AU42+BB42+BI42+BP42+BW42+CD42+CK42+CR42+CY42&lt;=Consolidação!N45,Consolidação!$H$4,IF(L42+S42+Z42+AG42+AN42+AU42+BB42+BI42+BP42+BW42+CD42+CK42+CR42+CY42&lt;=Consolidação!N45+Consolidação!Q45,Consolidação!$K$4,IF(L42+S42+Z42+AG42+AN42+AU42+BB42+BI42+BP42+BW42+CD42+CK42+CR42+CY42&lt;=Consolidação!N45+Consolidação!Q45+Consolidação!T45,Consolidação!$N$4,IF(L42+S42+Z42+AG42+AN42+AU42+BB42+BI42+BP42+BW42+CD42+CK42+CR42+CY42&lt;=Consolidação!N45+Consolidação!Q45+Consolidação!T45+Consolidação!W45,Consolidação!$Q$4,IF(L42+S42+Z42+AG42+AN42+AU42+BB42+BI42+BP42+BW42+CD42+CK42+CR42+CY42&lt;=Consolidação!N45+Consolidação!Q45+Consolidação!T45+Consolidação!W45+Consolidação!Z45,Consolidação!$T$4,IF(L42+S42+Z42+AG42+AN42+AU42+BB42+BI42+BP42+BW42+CD42+CK42+CR42+CY42&lt;=Consolidação!N45+Consolidação!Q45+Consolidação!T45+Consolidação!W45+Consolidação!Z45+Consolidação!AC45,Consolidação!$W$4,IF(L42+S42+Z42+AG42+AN42+AU42+BB42+BI42+BP42+BW42+CD42+CK42+CR42+CY42&lt;=Consolidação!N45+Consolidação!Q45+Consolidação!T45+Consolidação!W45+Consolidação!Z45+Consolidação!AC45+Consolidação!AF45,Consolidação!$Z$4,IF(L42+S42+Z42+AG42+AN42+AU42+BB42+BI42+BP42+BW42+CD42+CK42+CR42+CY42&lt;=Consolidação!N45+Consolidação!Q45+Consolidação!T45+Consolidação!W45+Consolidação!Z45+Consolidação!AC45+Consolidação!AF45+Consolidação!AI45,Consolidação!$AC$4,IF(L42+S42+Z42+AG42+AN42+AU42+BB42+BI42+BP42+BW42+CD42+CK42+CR42+CY42&lt;=Consolidação!N45+Consolidação!Q45+Consolidação!T45+Consolidação!W45+Consolidação!Z45+Consolidação!AC45+Consolidação!AF45+Consolidação!AI45+Consolidação!AL45,Consolidação!$AF$4,IF(L42+S42+Z42+AG42+AN42+AU42+BB42+BI42+BP42+BW42+CD42+CK42+CR42+CY42&lt;=Consolidação!N45+Consolidação!Q45+Consolidação!T45+Consolidação!W45+Consolidação!Z45+Consolidação!AC45+Consolidação!AF45+Consolidação!AI45+Consolidação!AL45+Consolidação!AO45,Consolidação!$AI$4,IF(L42+S42+Z42+AG42+AN42+AU42+BB42+BI42+BP42+BW42+CD42+CK42+CR42+CY42&lt;=Consolidação!N45+Consolidação!Q45+Consolidação!T45+Consolidação!W45+Consolidação!Z45+Consolidação!AC45+Consolidação!AF45+Consolidação!AI45+Consolidação!AL45+Consolidação!AO45+Consolidação!AR45,Consolidação!$AL$4,IF(L42+S42+Z42+AG42+AN42+AU42+BB42+BI42+BP42+BW42+CD42+CK42+CR42+CY42&lt;=Consolidação!N45+Consolidação!Q45+Consolidação!T45+Consolidação!W45+Consolidação!Z45+Consolidação!AC45+Consolidação!AF45+Consolidação!AI45+Consolidação!AL45+Consolidação!AO45+Consolidação!AR45+Consolidação!AU45,Consolidação!$AO$4,IF(L42+S42+Z42+AG42+AN42+AU42+BB42+BI42+BP42+BW42+CD42+CK42+CR42+CY42&lt;=Consolidação!N45+Consolidação!Q45+Consolidação!T45+Consolidação!W45+Consolidação!Z45+Consolidação!AC45+Consolidação!AF45+Consolidação!AI45+Consolidação!AL45+Consolidação!AO45+Consolidação!AR45+Consolidação!AU45+Consolidação!AX45,Consolidação!$AR$4,IF(L42+S42+Z42+AG42+AN42+AU42+BB42+BI42+BP42+BW42+CD42+CK42+CR42+CY42&lt;=Consolidação!N45+Consolidação!Q45+Consolidação!T45+Consolidação!W45+Consolidação!Z45+Consolidação!AC45+Consolidação!AF45+Consolidação!AI45+Consolidação!AL45+Consolidação!AO45+Consolidação!AR45+Consolidação!AU45+Consolidação!AX45+Consolidação!#REF!,Consolidação!$AU$4,IF(AND((Consolidação!N45+Consolidação!Q45+Consolidação!T45+Consolidação!W45+Consolidação!Z45+Consolidação!AC45+Consolidação!AF45+Consolidação!AI45+Consolidação!AL45+Consolidação!AO45+Consolidação!AR45+Consolidação!AU45+Consolidação!AX45+Consolidação!#REF!)&gt;0,L42+S42+Z42+AG42+AN42+AU42+BB42+BI42+BP42+BW42+CD42+CK42+CR42&lt;Consolidação!N45+Consolidação!Q45+Consolidação!T45+Consolidação!W45+Consolidação!Z45+Consolidação!AC45+Consolidação!AF45+Consolidação!AI45+Consolidação!AL45+Consolidação!AO45+Consolidação!AR45+Consolidação!AU45+Consolidação!AX45+Consolidação!#REF!,L42+S42+Z42+AG42+AN42+AU42+BB42+BI42+BP42+BW42+CD42+CK42+CR42+CY42&gt;Consolidação!N45+Consolidação!Q45+Consolidação!T45+Consolidação!W45+Consolidação!Z45+Consolidação!AC45+Consolidação!AF45+Consolidação!AI45+Consolidação!AL45+Consolidação!AO45+Consolidação!AR45+Consolidação!AU45+Consolidação!AX45+Consolidação!#REF!),"CONSUMO PARCIAL","SEM PREVISÃO"))))))))))))))))</f>
        <v/>
      </c>
      <c r="DC42" s="318" t="str">
        <f t="shared" si="75"/>
        <v/>
      </c>
      <c r="DD42" s="512"/>
      <c r="DE42" s="314"/>
      <c r="DF42" s="315"/>
      <c r="DG42" s="332"/>
      <c r="DH42" s="317" t="str">
        <f>IF(DE42=0,"",IF(R42+Y42+AF42+AM42+AT42+BA42+BH42+BO42+BV42+CC42+CJ42+CQ42+CX42+DE42&lt;=Consolidação!T45,Consolidação!$H$4,IF(R42+Y42+AF42+AM42+AT42+BA42+BH42+BO42+BV42+CC42+CJ42+CQ42+CX42+DE42&lt;=Consolidação!T45+Consolidação!W45,Consolidação!$K$4,IF(R42+Y42+AF42+AM42+AT42+BA42+BH42+BO42+BV42+CC42+CJ42+CQ42+CX42+DE42&lt;=Consolidação!T45+Consolidação!W45+Consolidação!Z45,Consolidação!$N$4,IF(R42+Y42+AF42+AM42+AT42+BA42+BH42+BO42+BV42+CC42+CJ42+CQ42+CX42+DE42&lt;=Consolidação!T45+Consolidação!W45+Consolidação!Z45+Consolidação!AC45,Consolidação!$Q$4,IF(R42+Y42+AF42+AM42+AT42+BA42+BH42+BO42+BV42+CC42+CJ42+CQ42+CX42+DE42&lt;=Consolidação!T45+Consolidação!W45+Consolidação!Z45+Consolidação!AC45+Consolidação!AF45,Consolidação!$T$4,IF(R42+Y42+AF42+AM42+AT42+BA42+BH42+BO42+BV42+CC42+CJ42+CQ42+CX42+DE42&lt;=Consolidação!T45+Consolidação!W45+Consolidação!Z45+Consolidação!AC45+Consolidação!AF45+Consolidação!AI45,Consolidação!$W$4,IF(R42+Y42+AF42+AM42+AT42+BA42+BH42+BO42+BV42+CC42+CJ42+CQ42+CX42+DE42&lt;=Consolidação!T45+Consolidação!W45+Consolidação!Z45+Consolidação!AC45+Consolidação!AF45+Consolidação!AI45+Consolidação!AL45,Consolidação!$Z$4,IF(R42+Y42+AF42+AM42+AT42+BA42+BH42+BO42+BV42+CC42+CJ42+CQ42+CX42+DE42&lt;=Consolidação!T45+Consolidação!W45+Consolidação!Z45+Consolidação!AC45+Consolidação!AF45+Consolidação!AI45+Consolidação!AL45+Consolidação!AO45,Consolidação!$AC$4,IF(R42+Y42+AF42+AM42+AT42+BA42+BH42+BO42+BV42+CC42+CJ42+CQ42+CX42+DE42&lt;=Consolidação!T45+Consolidação!W45+Consolidação!Z45+Consolidação!AC45+Consolidação!AF45+Consolidação!AI45+Consolidação!AL45+Consolidação!AO45+Consolidação!AR45,Consolidação!$AF$4,IF(R42+Y42+AF42+AM42+AT42+BA42+BH42+BO42+BV42+CC42+CJ42+CQ42+CX42+DE42&lt;=Consolidação!T45+Consolidação!W45+Consolidação!Z45+Consolidação!AC45+Consolidação!AF45+Consolidação!AI45+Consolidação!AL45+Consolidação!AO45+Consolidação!AR45+Consolidação!AU45,Consolidação!$AI$4,IF(R42+Y42+AF42+AM42+AT42+BA42+BH42+BO42+BV42+CC42+CJ42+CQ42+CX42+DE42&lt;=Consolidação!T45+Consolidação!W45+Consolidação!Z45+Consolidação!AC45+Consolidação!AF45+Consolidação!AI45+Consolidação!AL45+Consolidação!AO45+Consolidação!AR45+Consolidação!AU45+Consolidação!AX45,Consolidação!$AL$4,IF(R42+Y42+AF42+AM42+AT42+BA42+BH42+BO42+BV42+CC42+CJ42+CQ42+CX42+DE42&lt;=Consolidação!T45+Consolidação!W45+Consolidação!Z45+Consolidação!AC45+Consolidação!AF45+Consolidação!AI45+Consolidação!AL45+Consolidação!AO45+Consolidação!AR45+Consolidação!AU45+Consolidação!AX45+Consolidação!#REF!,Consolidação!$AO$4,IF(R42+Y42+AF42+AM42+AT42+BA42+BH42+BO42+BV42+CC42+CJ42+CQ42+CX42+DE42&lt;=Consolidação!T45+Consolidação!W45+Consolidação!Z45+Consolidação!AC45+Consolidação!AF45+Consolidação!AI45+Consolidação!AL45+Consolidação!AO45+Consolidação!AR45+Consolidação!AU45+Consolidação!AX45+Consolidação!#REF!+Consolidação!BC45,Consolidação!$AR$4,IF(R42+Y42+AF42+AM42+AT42+BA42+BH42+BO42+BV42+CC42+CJ42+CQ42+CX42+DE42&lt;=Consolidação!T45+Consolidação!W45+Consolidação!Z45+Consolidação!AC45+Consolidação!AF45+Consolidação!AI45+Consolidação!AL45+Consolidação!AO45+Consolidação!AR45+Consolidação!AU45+Consolidação!AX45+Consolidação!#REF!+Consolidação!BC45+Consolidação!BF45,Consolidação!$AU$4,IF(AND((Consolidação!T45+Consolidação!W45+Consolidação!Z45+Consolidação!AC45+Consolidação!AF45+Consolidação!AI45+Consolidação!AL45+Consolidação!AO45+Consolidação!AR45+Consolidação!AU45+Consolidação!AX45+Consolidação!#REF!+Consolidação!BC45+Consolidação!BF45)&gt;0,R42+Y42+AF42+AM42+AT42+BA42+BH42+BO42+BV42+CC42+CJ42+CQ42+CX42&lt;Consolidação!T45+Consolidação!W45+Consolidação!Z45+Consolidação!AC45+Consolidação!AF45+Consolidação!AI45+Consolidação!AL45+Consolidação!AO45+Consolidação!AR45+Consolidação!AU45+Consolidação!AX45+Consolidação!#REF!+Consolidação!BC45+Consolidação!BF45,R42+Y42+AF42+AM42+AT42+BA42+BH42+BO42+BV42+CC42+CJ42+CQ42+CX42+DE42&gt;Consolidação!T45+Consolidação!W45+Consolidação!Z45+Consolidação!AC45+Consolidação!AF45+Consolidação!AI45+Consolidação!AL45+Consolidação!AO45+Consolidação!AR45+Consolidação!AU45+Consolidação!AX45+Consolidação!#REF!+Consolidação!BC45+Consolidação!BF45),"CONSUMO PARCIAL","SEM PREVISÃO"))))))))))))))))</f>
        <v/>
      </c>
      <c r="DI42" s="318" t="str">
        <f t="shared" si="76"/>
        <v/>
      </c>
      <c r="DJ42" s="512"/>
      <c r="DK42" s="314"/>
      <c r="DL42" s="315"/>
      <c r="DM42" s="332"/>
      <c r="DN42" s="317" t="str">
        <f>IF(DK42=0,"",IF(X42+AE42+AL42+AS42+AZ42+BG42+BN42+BU42+CB42+CI42+CP42+CW42+DD42+DK42&lt;=Consolidação!Z45,Consolidação!$H$4,IF(X42+AE42+AL42+AS42+AZ42+BG42+BN42+BU42+CB42+CI42+CP42+CW42+DD42+DK42&lt;=Consolidação!Z45+Consolidação!AC45,Consolidação!$K$4,IF(X42+AE42+AL42+AS42+AZ42+BG42+BN42+BU42+CB42+CI42+CP42+CW42+DD42+DK42&lt;=Consolidação!Z45+Consolidação!AC45+Consolidação!AF45,Consolidação!$N$4,IF(X42+AE42+AL42+AS42+AZ42+BG42+BN42+BU42+CB42+CI42+CP42+CW42+DD42+DK42&lt;=Consolidação!Z45+Consolidação!AC45+Consolidação!AF45+Consolidação!AI45,Consolidação!$Q$4,IF(X42+AE42+AL42+AS42+AZ42+BG42+BN42+BU42+CB42+CI42+CP42+CW42+DD42+DK42&lt;=Consolidação!Z45+Consolidação!AC45+Consolidação!AF45+Consolidação!AI45+Consolidação!AL45,Consolidação!$T$4,IF(X42+AE42+AL42+AS42+AZ42+BG42+BN42+BU42+CB42+CI42+CP42+CW42+DD42+DK42&lt;=Consolidação!Z45+Consolidação!AC45+Consolidação!AF45+Consolidação!AI45+Consolidação!AL45+Consolidação!AO45,Consolidação!$W$4,IF(X42+AE42+AL42+AS42+AZ42+BG42+BN42+BU42+CB42+CI42+CP42+CW42+DD42+DK42&lt;=Consolidação!Z45+Consolidação!AC45+Consolidação!AF45+Consolidação!AI45+Consolidação!AL45+Consolidação!AO45+Consolidação!AR45,Consolidação!$Z$4,IF(X42+AE42+AL42+AS42+AZ42+BG42+BN42+BU42+CB42+CI42+CP42+CW42+DD42+DK42&lt;=Consolidação!Z45+Consolidação!AC45+Consolidação!AF45+Consolidação!AI45+Consolidação!AL45+Consolidação!AO45+Consolidação!AR45+Consolidação!AU45,Consolidação!$AC$4,IF(X42+AE42+AL42+AS42+AZ42+BG42+BN42+BU42+CB42+CI42+CP42+CW42+DD42+DK42&lt;=Consolidação!Z45+Consolidação!AC45+Consolidação!AF45+Consolidação!AI45+Consolidação!AL45+Consolidação!AO45+Consolidação!AR45+Consolidação!AU45+Consolidação!AX45,Consolidação!$AF$4,IF(X42+AE42+AL42+AS42+AZ42+BG42+BN42+BU42+CB42+CI42+CP42+CW42+DD42+DK42&lt;=Consolidação!Z45+Consolidação!AC45+Consolidação!AF45+Consolidação!AI45+Consolidação!AL45+Consolidação!AO45+Consolidação!AR45+Consolidação!AU45+Consolidação!AX45+Consolidação!#REF!,Consolidação!$AI$4,IF(X42+AE42+AL42+AS42+AZ42+BG42+BN42+BU42+CB42+CI42+CP42+CW42+DD42+DK42&lt;=Consolidação!Z45+Consolidação!AC45+Consolidação!AF45+Consolidação!AI45+Consolidação!AL45+Consolidação!AO45+Consolidação!AR45+Consolidação!AU45+Consolidação!AX45+Consolidação!#REF!+Consolidação!BC45,Consolidação!$AL$4,IF(X42+AE42+AL42+AS42+AZ42+BG42+BN42+BU42+CB42+CI42+CP42+CW42+DD42+DK42&lt;=Consolidação!Z45+Consolidação!AC45+Consolidação!AF45+Consolidação!AI45+Consolidação!AL45+Consolidação!AO45+Consolidação!AR45+Consolidação!AU45+Consolidação!AX45+Consolidação!#REF!+Consolidação!BC45+Consolidação!BF45,Consolidação!$AO$4,IF(X42+AE42+AL42+AS42+AZ42+BG42+BN42+BU42+CB42+CI42+CP42+CW42+DD42+DK42&lt;=Consolidação!Z45+Consolidação!AC45+Consolidação!AF45+Consolidação!AI45+Consolidação!AL45+Consolidação!AO45+Consolidação!AR45+Consolidação!AU45+Consolidação!AX45+Consolidação!#REF!+Consolidação!BC45+Consolidação!BF45+Consolidação!BI45,Consolidação!$AR$4,IF(X42+AE42+AL42+AS42+AZ42+BG42+BN42+BU42+CB42+CI42+CP42+CW42+DD42+DK42&lt;=Consolidação!Z45+Consolidação!AC45+Consolidação!AF45+Consolidação!AI45+Consolidação!AL45+Consolidação!AO45+Consolidação!AR45+Consolidação!AU45+Consolidação!AX45+Consolidação!#REF!+Consolidação!BC45+Consolidação!BF45+Consolidação!BI45+Consolidação!BL45,Consolidação!$AU$4,IF(AND((Consolidação!Z45+Consolidação!AC45+Consolidação!AF45+Consolidação!AI45+Consolidação!AL45+Consolidação!AO45+Consolidação!AR45+Consolidação!AU45+Consolidação!AX45+Consolidação!#REF!+Consolidação!BC45+Consolidação!BF45+Consolidação!BI45+Consolidação!BL45)&gt;0,X42+AE42+AL42+AS42+AZ42+BG42+BN42+BU42+CB42+CI42+CP42+CW42+DD42&lt;Consolidação!Z45+Consolidação!AC45+Consolidação!AF45+Consolidação!AI45+Consolidação!AL45+Consolidação!AO45+Consolidação!AR45+Consolidação!AU45+Consolidação!AX45+Consolidação!#REF!+Consolidação!BC45+Consolidação!BF45+Consolidação!BI45+Consolidação!BL45,X42+AE42+AL42+AS42+AZ42+BG42+BN42+BU42+CB42+CI42+CP42+CW42+DD42+DK42&gt;Consolidação!Z45+Consolidação!AC45+Consolidação!AF45+Consolidação!AI45+Consolidação!AL45+Consolidação!AO45+Consolidação!AR45+Consolidação!AU45+Consolidação!AX45+Consolidação!#REF!+Consolidação!BC45+Consolidação!BF45+Consolidação!BI45+Consolidação!BL45),"CONSUMO PARCIAL","SEM PREVISÃO"))))))))))))))))</f>
        <v/>
      </c>
      <c r="DO42" s="318" t="str">
        <f t="shared" si="77"/>
        <v/>
      </c>
      <c r="DP42" s="512"/>
      <c r="DQ42" s="314"/>
      <c r="DR42" s="315"/>
      <c r="DS42" s="332"/>
      <c r="DT42" s="317" t="str">
        <f>IF(DQ42=0,"",IF(AD42+AK42+AR42+AY42+BF42+BM42+BT42+CA42+CH42+CO42+CV42+DC42+DJ42+DQ42&lt;=Consolidação!AF45,Consolidação!$H$4,IF(AD42+AK42+AR42+AY42+BF42+BM42+BT42+CA42+CH42+CO42+CV42+DC42+DJ42+DQ42&lt;=Consolidação!AF45+Consolidação!AI45,Consolidação!$K$4,IF(AD42+AK42+AR42+AY42+BF42+BM42+BT42+CA42+CH42+CO42+CV42+DC42+DJ42+DQ42&lt;=Consolidação!AF45+Consolidação!AI45+Consolidação!AL45,Consolidação!$N$4,IF(AD42+AK42+AR42+AY42+BF42+BM42+BT42+CA42+CH42+CO42+CV42+DC42+DJ42+DQ42&lt;=Consolidação!AF45+Consolidação!AI45+Consolidação!AL45+Consolidação!AO45,Consolidação!$Q$4,IF(AD42+AK42+AR42+AY42+BF42+BM42+BT42+CA42+CH42+CO42+CV42+DC42+DJ42+DQ42&lt;=Consolidação!AF45+Consolidação!AI45+Consolidação!AL45+Consolidação!AO45+Consolidação!AR45,Consolidação!$T$4,IF(AD42+AK42+AR42+AY42+BF42+BM42+BT42+CA42+CH42+CO42+CV42+DC42+DJ42+DQ42&lt;=Consolidação!AF45+Consolidação!AI45+Consolidação!AL45+Consolidação!AO45+Consolidação!AR45+Consolidação!AU45,Consolidação!$W$4,IF(AD42+AK42+AR42+AY42+BF42+BM42+BT42+CA42+CH42+CO42+CV42+DC42+DJ42+DQ42&lt;=Consolidação!AF45+Consolidação!AI45+Consolidação!AL45+Consolidação!AO45+Consolidação!AR45+Consolidação!AU45+Consolidação!AX45,Consolidação!$Z$4,IF(AD42+AK42+AR42+AY42+BF42+BM42+BT42+CA42+CH42+CO42+CV42+DC42+DJ42+DQ42&lt;=Consolidação!AF45+Consolidação!AI45+Consolidação!AL45+Consolidação!AO45+Consolidação!AR45+Consolidação!AU45+Consolidação!AX45+Consolidação!#REF!,Consolidação!$AC$4,IF(AD42+AK42+AR42+AY42+BF42+BM42+BT42+CA42+CH42+CO42+CV42+DC42+DJ42+DQ42&lt;=Consolidação!AF45+Consolidação!AI45+Consolidação!AL45+Consolidação!AO45+Consolidação!AR45+Consolidação!AU45+Consolidação!AX45+Consolidação!#REF!+Consolidação!BC45,Consolidação!$AF$4,IF(AD42+AK42+AR42+AY42+BF42+BM42+BT42+CA42+CH42+CO42+CV42+DC42+DJ42+DQ42&lt;=Consolidação!AF45+Consolidação!AI45+Consolidação!AL45+Consolidação!AO45+Consolidação!AR45+Consolidação!AU45+Consolidação!AX45+Consolidação!#REF!+Consolidação!BC45+Consolidação!BF45,Consolidação!$AI$4,IF(AD42+AK42+AR42+AY42+BF42+BM42+BT42+CA42+CH42+CO42+CV42+DC42+DJ42+DQ42&lt;=Consolidação!AF45+Consolidação!AI45+Consolidação!AL45+Consolidação!AO45+Consolidação!AR45+Consolidação!AU45+Consolidação!AX45+Consolidação!#REF!+Consolidação!BC45+Consolidação!BF45+Consolidação!BI45,Consolidação!$AL$4,IF(AD42+AK42+AR42+AY42+BF42+BM42+BT42+CA42+CH42+CO42+CV42+DC42+DJ42+DQ42&lt;=Consolidação!AF45+Consolidação!AI45+Consolidação!AL45+Consolidação!AO45+Consolidação!AR45+Consolidação!AU45+Consolidação!AX45+Consolidação!#REF!+Consolidação!BC45+Consolidação!BF45+Consolidação!BI45+Consolidação!BL45,Consolidação!$AO$4,IF(AD42+AK42+AR42+AY42+BF42+BM42+BT42+CA42+CH42+CO42+CV42+DC42+DJ42+DQ42&lt;=Consolidação!AF45+Consolidação!AI45+Consolidação!AL45+Consolidação!AO45+Consolidação!AR45+Consolidação!AU45+Consolidação!AX45+Consolidação!#REF!+Consolidação!BC45+Consolidação!BF45+Consolidação!BI45+Consolidação!BL45+Consolidação!BO45,Consolidação!$AR$4,IF(AD42+AK42+AR42+AY42+BF42+BM42+BT42+CA42+CH42+CO42+CV42+DC42+DJ42+DQ42&lt;=Consolidação!AF45+Consolidação!AI45+Consolidação!AL45+Consolidação!AO45+Consolidação!AR45+Consolidação!AU45+Consolidação!AX45+Consolidação!#REF!+Consolidação!BC45+Consolidação!BF45+Consolidação!BI45+Consolidação!BL45+Consolidação!BO45+Consolidação!BR45,Consolidação!$AU$4,IF(AND((Consolidação!AF45+Consolidação!AI45+Consolidação!AL45+Consolidação!AO45+Consolidação!AR45+Consolidação!AU45+Consolidação!AX45+Consolidação!#REF!+Consolidação!BC45+Consolidação!BF45+Consolidação!BI45+Consolidação!BL45+Consolidação!BO45+Consolidação!BR45)&gt;0,AD42+AK42+AR42+AY42+BF42+BM42+BT42+CA42+CH42+CO42+CV42+DC42+DJ42&lt;Consolidação!AF45+Consolidação!AI45+Consolidação!AL45+Consolidação!AO45+Consolidação!AR45+Consolidação!AU45+Consolidação!AX45+Consolidação!#REF!+Consolidação!BC45+Consolidação!BF45+Consolidação!BI45+Consolidação!BL45+Consolidação!BO45+Consolidação!BR45,AD42+AK42+AR42+AY42+BF42+BM42+BT42+CA42+CH42+CO42+CV42+DC42+DJ42+DQ42&gt;Consolidação!AF45+Consolidação!AI45+Consolidação!AL45+Consolidação!AO45+Consolidação!AR45+Consolidação!AU45+Consolidação!AX45+Consolidação!#REF!+Consolidação!BC45+Consolidação!BF45+Consolidação!BI45+Consolidação!BL45+Consolidação!BO45+Consolidação!BR45),"CONSUMO PARCIAL","SEM PREVISÃO"))))))))))))))))</f>
        <v/>
      </c>
      <c r="DU42" s="318" t="str">
        <f t="shared" si="78"/>
        <v/>
      </c>
      <c r="DV42" s="512"/>
      <c r="DW42" s="314"/>
      <c r="DX42" s="315"/>
      <c r="DY42" s="332"/>
      <c r="DZ42" s="317" t="str">
        <f>IF(DW42=0,"",IF(AJ42+AQ42+AX42+BE42+BL42+BS42+BZ42+CG42+CN42+CU42+DB42+DI42+DP42+DW42&lt;=Consolidação!AL45,Consolidação!$H$4,IF(AJ42+AQ42+AX42+BE42+BL42+BS42+BZ42+CG42+CN42+CU42+DB42+DI42+DP42+DW42&lt;=Consolidação!AL45+Consolidação!AO45,Consolidação!$K$4,IF(AJ42+AQ42+AX42+BE42+BL42+BS42+BZ42+CG42+CN42+CU42+DB42+DI42+DP42+DW42&lt;=Consolidação!AL45+Consolidação!AO45+Consolidação!AR45,Consolidação!$N$4,IF(AJ42+AQ42+AX42+BE42+BL42+BS42+BZ42+CG42+CN42+CU42+DB42+DI42+DP42+DW42&lt;=Consolidação!AL45+Consolidação!AO45+Consolidação!AR45+Consolidação!AU45,Consolidação!$Q$4,IF(AJ42+AQ42+AX42+BE42+BL42+BS42+BZ42+CG42+CN42+CU42+DB42+DI42+DP42+DW42&lt;=Consolidação!AL45+Consolidação!AO45+Consolidação!AR45+Consolidação!AU45+Consolidação!AX45,Consolidação!$T$4,IF(AJ42+AQ42+AX42+BE42+BL42+BS42+BZ42+CG42+CN42+CU42+DB42+DI42+DP42+DW42&lt;=Consolidação!AL45+Consolidação!AO45+Consolidação!AR45+Consolidação!AU45+Consolidação!AX45+Consolidação!#REF!,Consolidação!$W$4,IF(AJ42+AQ42+AX42+BE42+BL42+BS42+BZ42+CG42+CN42+CU42+DB42+DI42+DP42+DW42&lt;=Consolidação!AL45+Consolidação!AO45+Consolidação!AR45+Consolidação!AU45+Consolidação!AX45+Consolidação!#REF!+Consolidação!BC45,Consolidação!$Z$4,IF(AJ42+AQ42+AX42+BE42+BL42+BS42+BZ42+CG42+CN42+CU42+DB42+DI42+DP42+DW42&lt;=Consolidação!AL45+Consolidação!AO45+Consolidação!AR45+Consolidação!AU45+Consolidação!AX45+Consolidação!#REF!+Consolidação!BC45+Consolidação!BF45,Consolidação!$AC$4,IF(AJ42+AQ42+AX42+BE42+BL42+BS42+BZ42+CG42+CN42+CU42+DB42+DI42+DP42+DW42&lt;=Consolidação!AL45+Consolidação!AO45+Consolidação!AR45+Consolidação!AU45+Consolidação!AX45+Consolidação!#REF!+Consolidação!BC45+Consolidação!BF45+Consolidação!BI45,Consolidação!$AF$4,IF(AJ42+AQ42+AX42+BE42+BL42+BS42+BZ42+CG42+CN42+CU42+DB42+DI42+DP42+DW42&lt;=Consolidação!AL45+Consolidação!AO45+Consolidação!AR45+Consolidação!AU45+Consolidação!AX45+Consolidação!#REF!+Consolidação!BC45+Consolidação!BF45+Consolidação!BI45+Consolidação!BL45,Consolidação!$AI$4,IF(AJ42+AQ42+AX42+BE42+BL42+BS42+BZ42+CG42+CN42+CU42+DB42+DI42+DP42+DW42&lt;=Consolidação!AL45+Consolidação!AO45+Consolidação!AR45+Consolidação!AU45+Consolidação!AX45+Consolidação!#REF!+Consolidação!BC45+Consolidação!BF45+Consolidação!BI45+Consolidação!BL45+Consolidação!BO45,Consolidação!$AL$4,IF(AJ42+AQ42+AX42+BE42+BL42+BS42+BZ42+CG42+CN42+CU42+DB42+DI42+DP42+DW42&lt;=Consolidação!AL45+Consolidação!AO45+Consolidação!AR45+Consolidação!AU45+Consolidação!AX45+Consolidação!#REF!+Consolidação!BC45+Consolidação!BF45+Consolidação!BI45+Consolidação!BL45+Consolidação!BO45+Consolidação!BR45,Consolidação!$AO$4,IF(AJ42+AQ42+AX42+BE42+BL42+BS42+BZ42+CG42+CN42+CU42+DB42+DI42+DP42+DW42&lt;=Consolidação!AL45+Consolidação!AO45+Consolidação!AR45+Consolidação!AU45+Consolidação!AX45+Consolidação!#REF!+Consolidação!BC45+Consolidação!BF45+Consolidação!BI45+Consolidação!BL45+Consolidação!BO45+Consolidação!BR45+Consolidação!BU45,Consolidação!$AR$4,IF(AJ42+AQ42+AX42+BE42+BL42+BS42+BZ42+CG42+CN42+CU42+DB42+DI42+DP42+DW42&lt;=Consolidação!AL45+Consolidação!AO45+Consolidação!AR45+Consolidação!AU45+Consolidação!AX45+Consolidação!#REF!+Consolidação!BC45+Consolidação!BF45+Consolidação!BI45+Consolidação!BL45+Consolidação!BO45+Consolidação!BR45+Consolidação!BU45+Consolidação!BX45,Consolidação!$AU$4,IF(AND((Consolidação!AL45+Consolidação!AO45+Consolidação!AR45+Consolidação!AU45+Consolidação!AX45+Consolidação!#REF!+Consolidação!BC45+Consolidação!BF45+Consolidação!BI45+Consolidação!BL45+Consolidação!BO45+Consolidação!BR45+Consolidação!BU45+Consolidação!BX45)&gt;0,AJ42+AQ42+AX42+BE42+BL42+BS42+BZ42+CG42+CN42+CU42+DB42+DI42+DP42&lt;Consolidação!AL45+Consolidação!AO45+Consolidação!AR45+Consolidação!AU45+Consolidação!AX45+Consolidação!#REF!+Consolidação!BC45+Consolidação!BF45+Consolidação!BI45+Consolidação!BL45+Consolidação!BO45+Consolidação!BR45+Consolidação!BU45+Consolidação!BX45,AJ42+AQ42+AX42+BE42+BL42+BS42+BZ42+CG42+CN42+CU42+DB42+DI42+DP42+DW42&gt;Consolidação!AL45+Consolidação!AO45+Consolidação!AR45+Consolidação!AU45+Consolidação!AX45+Consolidação!#REF!+Consolidação!BC45+Consolidação!BF45+Consolidação!BI45+Consolidação!BL45+Consolidação!BO45+Consolidação!BR45+Consolidação!BU45+Consolidação!BX45),"CONSUMO PARCIAL","SEM PREVISÃO"))))))))))))))))</f>
        <v/>
      </c>
      <c r="EA42" s="318" t="str">
        <f t="shared" si="79"/>
        <v/>
      </c>
      <c r="EB42" s="512"/>
      <c r="EC42" s="314"/>
      <c r="ED42" s="315"/>
      <c r="EE42" s="332"/>
      <c r="EF42" s="317" t="str">
        <f>IF(EC42=0,"",IF(AP42+AW42+BD42+BK42+BR42+BY42+CF42+CM42+CT42+DA42+DH42+DO42+DV42+EC42&lt;=Consolidação!AR45,Consolidação!$H$4,IF(AP42+AW42+BD42+BK42+BR42+BY42+CF42+CM42+CT42+DA42+DH42+DO42+DV42+EC42&lt;=Consolidação!AR45+Consolidação!AU45,Consolidação!$K$4,IF(AP42+AW42+BD42+BK42+BR42+BY42+CF42+CM42+CT42+DA42+DH42+DO42+DV42+EC42&lt;=Consolidação!AR45+Consolidação!AU45+Consolidação!AX45,Consolidação!$N$4,IF(AP42+AW42+BD42+BK42+BR42+BY42+CF42+CM42+CT42+DA42+DH42+DO42+DV42+EC42&lt;=Consolidação!AR45+Consolidação!AU45+Consolidação!AX45+Consolidação!#REF!,Consolidação!$Q$4,IF(AP42+AW42+BD42+BK42+BR42+BY42+CF42+CM42+CT42+DA42+DH42+DO42+DV42+EC42&lt;=Consolidação!AR45+Consolidação!AU45+Consolidação!AX45+Consolidação!#REF!+Consolidação!BC45,Consolidação!$T$4,IF(AP42+AW42+BD42+BK42+BR42+BY42+CF42+CM42+CT42+DA42+DH42+DO42+DV42+EC42&lt;=Consolidação!AR45+Consolidação!AU45+Consolidação!AX45+Consolidação!#REF!+Consolidação!BC45+Consolidação!BF45,Consolidação!$W$4,IF(AP42+AW42+BD42+BK42+BR42+BY42+CF42+CM42+CT42+DA42+DH42+DO42+DV42+EC42&lt;=Consolidação!AR45+Consolidação!AU45+Consolidação!AX45+Consolidação!#REF!+Consolidação!BC45+Consolidação!BF45+Consolidação!BI45,Consolidação!$Z$4,IF(AP42+AW42+BD42+BK42+BR42+BY42+CF42+CM42+CT42+DA42+DH42+DO42+DV42+EC42&lt;=Consolidação!AR45+Consolidação!AU45+Consolidação!AX45+Consolidação!#REF!+Consolidação!BC45+Consolidação!BF45+Consolidação!BI45+Consolidação!BL45,Consolidação!$AC$4,IF(AP42+AW42+BD42+BK42+BR42+BY42+CF42+CM42+CT42+DA42+DH42+DO42+DV42+EC42&lt;=Consolidação!AR45+Consolidação!AU45+Consolidação!AX45+Consolidação!#REF!+Consolidação!BC45+Consolidação!BF45+Consolidação!BI45+Consolidação!BL45+Consolidação!BO45,Consolidação!$AF$4,IF(AP42+AW42+BD42+BK42+BR42+BY42+CF42+CM42+CT42+DA42+DH42+DO42+DV42+EC42&lt;=Consolidação!AR45+Consolidação!AU45+Consolidação!AX45+Consolidação!#REF!+Consolidação!BC45+Consolidação!BF45+Consolidação!BI45+Consolidação!BL45+Consolidação!BO45+Consolidação!BR45,Consolidação!$AI$4,IF(AP42+AW42+BD42+BK42+BR42+BY42+CF42+CM42+CT42+DA42+DH42+DO42+DV42+EC42&lt;=Consolidação!AR45+Consolidação!AU45+Consolidação!AX45+Consolidação!#REF!+Consolidação!BC45+Consolidação!BF45+Consolidação!BI45+Consolidação!BL45+Consolidação!BO45+Consolidação!BR45+Consolidação!BU45,Consolidação!$AL$4,IF(AP42+AW42+BD42+BK42+BR42+BY42+CF42+CM42+CT42+DA42+DH42+DO42+DV42+EC42&lt;=Consolidação!AR45+Consolidação!AU45+Consolidação!AX45+Consolidação!#REF!+Consolidação!BC45+Consolidação!BF45+Consolidação!BI45+Consolidação!BL45+Consolidação!BO45+Consolidação!BR45+Consolidação!BU45+Consolidação!BX45,Consolidação!$AO$4,IF(AP42+AW42+BD42+BK42+BR42+BY42+CF42+CM42+CT42+DA42+DH42+DO42+DV42+EC42&lt;=Consolidação!AR45+Consolidação!AU45+Consolidação!AX45+Consolidação!#REF!+Consolidação!BC45+Consolidação!BF45+Consolidação!BI45+Consolidação!BL45+Consolidação!BO45+Consolidação!BR45+Consolidação!BU45+Consolidação!BX45+Consolidação!CA45,Consolidação!$AR$4,IF(AP42+AW42+BD42+BK42+BR42+BY42+CF42+CM42+CT42+DA42+DH42+DO42+DV42+EC42&lt;=Consolidação!AR45+Consolidação!AU45+Consolidação!AX45+Consolidação!#REF!+Consolidação!BC45+Consolidação!BF45+Consolidação!BI45+Consolidação!BL45+Consolidação!BO45+Consolidação!BR45+Consolidação!BU45+Consolidação!BX45+Consolidação!CA45+Consolidação!CD45,Consolidação!$AU$4,IF(AND((Consolidação!AR45+Consolidação!AU45+Consolidação!AX45+Consolidação!#REF!+Consolidação!BC45+Consolidação!BF45+Consolidação!BI45+Consolidação!BL45+Consolidação!BO45+Consolidação!BR45+Consolidação!BU45+Consolidação!BX45+Consolidação!CA45+Consolidação!CD45)&gt;0,AP42+AW42+BD42+BK42+BR42+BY42+CF42+CM42+CT42+DA42+DH42+DO42+DV42&lt;Consolidação!AR45+Consolidação!AU45+Consolidação!AX45+Consolidação!#REF!+Consolidação!BC45+Consolidação!BF45+Consolidação!BI45+Consolidação!BL45+Consolidação!BO45+Consolidação!BR45+Consolidação!BU45+Consolidação!BX45+Consolidação!CA45+Consolidação!CD45,AP42+AW42+BD42+BK42+BR42+BY42+CF42+CM42+CT42+DA42+DH42+DO42+DV42+EC42&gt;Consolidação!AR45+Consolidação!AU45+Consolidação!AX45+Consolidação!#REF!+Consolidação!BC45+Consolidação!BF45+Consolidação!BI45+Consolidação!BL45+Consolidação!BO45+Consolidação!BR45+Consolidação!BU45+Consolidação!BX45+Consolidação!CA45+Consolidação!CD45),"CONSUMO PARCIAL","SEM PREVISÃO"))))))))))))))))</f>
        <v/>
      </c>
      <c r="EG42" s="318" t="str">
        <f t="shared" si="80"/>
        <v/>
      </c>
      <c r="EH42" s="512"/>
      <c r="EI42" s="314"/>
      <c r="EJ42" s="315"/>
      <c r="EK42" s="332"/>
      <c r="EL42" s="317" t="str">
        <f>IF(EI42=0,"",IF(AV42+BC42+BJ42+BQ42+BX42+CE42+CL42+CS42+CZ42+DG42+DN42+DU42+EB42+EI42&lt;=Consolidação!AX45,Consolidação!$H$4,IF(AV42+BC42+BJ42+BQ42+BX42+CE42+CL42+CS42+CZ42+DG42+DN42+DU42+EB42+EI42&lt;=Consolidação!AX45+Consolidação!#REF!,Consolidação!$K$4,IF(AV42+BC42+BJ42+BQ42+BX42+CE42+CL42+CS42+CZ42+DG42+DN42+DU42+EB42+EI42&lt;=Consolidação!AX45+Consolidação!#REF!+Consolidação!BC45,Consolidação!$N$4,IF(AV42+BC42+BJ42+BQ42+BX42+CE42+CL42+CS42+CZ42+DG42+DN42+DU42+EB42+EI42&lt;=Consolidação!AX45+Consolidação!#REF!+Consolidação!BC45+Consolidação!BF45,Consolidação!$Q$4,IF(AV42+BC42+BJ42+BQ42+BX42+CE42+CL42+CS42+CZ42+DG42+DN42+DU42+EB42+EI42&lt;=Consolidação!AX45+Consolidação!#REF!+Consolidação!BC45+Consolidação!BF45+Consolidação!BI45,Consolidação!$T$4,IF(AV42+BC42+BJ42+BQ42+BX42+CE42+CL42+CS42+CZ42+DG42+DN42+DU42+EB42+EI42&lt;=Consolidação!AX45+Consolidação!#REF!+Consolidação!BC45+Consolidação!BF45+Consolidação!BI45+Consolidação!BL45,Consolidação!$W$4,IF(AV42+BC42+BJ42+BQ42+BX42+CE42+CL42+CS42+CZ42+DG42+DN42+DU42+EB42+EI42&lt;=Consolidação!AX45+Consolidação!#REF!+Consolidação!BC45+Consolidação!BF45+Consolidação!BI45+Consolidação!BL45+Consolidação!BO45,Consolidação!$Z$4,IF(AV42+BC42+BJ42+BQ42+BX42+CE42+CL42+CS42+CZ42+DG42+DN42+DU42+EB42+EI42&lt;=Consolidação!AX45+Consolidação!#REF!+Consolidação!BC45+Consolidação!BF45+Consolidação!BI45+Consolidação!BL45+Consolidação!BO45+Consolidação!BR45,Consolidação!$AC$4,IF(AV42+BC42+BJ42+BQ42+BX42+CE42+CL42+CS42+CZ42+DG42+DN42+DU42+EB42+EI42&lt;=Consolidação!AX45+Consolidação!#REF!+Consolidação!BC45+Consolidação!BF45+Consolidação!BI45+Consolidação!BL45+Consolidação!BO45+Consolidação!BR45+Consolidação!BU45,Consolidação!$AF$4,IF(AV42+BC42+BJ42+BQ42+BX42+CE42+CL42+CS42+CZ42+DG42+DN42+DU42+EB42+EI42&lt;=Consolidação!AX45+Consolidação!#REF!+Consolidação!BC45+Consolidação!BF45+Consolidação!BI45+Consolidação!BL45+Consolidação!BO45+Consolidação!BR45+Consolidação!BU45+Consolidação!BX45,Consolidação!$AI$4,IF(AV42+BC42+BJ42+BQ42+BX42+CE42+CL42+CS42+CZ42+DG42+DN42+DU42+EB42+EI42&lt;=Consolidação!AX45+Consolidação!#REF!+Consolidação!BC45+Consolidação!BF45+Consolidação!BI45+Consolidação!BL45+Consolidação!BO45+Consolidação!BR45+Consolidação!BU45+Consolidação!BX45+Consolidação!CA45,Consolidação!$AL$4,IF(AV42+BC42+BJ42+BQ42+BX42+CE42+CL42+CS42+CZ42+DG42+DN42+DU42+EB42+EI42&lt;=Consolidação!AX45+Consolidação!#REF!+Consolidação!BC45+Consolidação!BF45+Consolidação!BI45+Consolidação!BL45+Consolidação!BO45+Consolidação!BR45+Consolidação!BU45+Consolidação!BX45+Consolidação!CA45+Consolidação!CD45,Consolidação!$AO$4,IF(AV42+BC42+BJ42+BQ42+BX42+CE42+CL42+CS42+CZ42+DG42+DN42+DU42+EB42+EI42&lt;=Consolidação!AX45+Consolidação!#REF!+Consolidação!BC45+Consolidação!BF45+Consolidação!BI45+Consolidação!BL45+Consolidação!BO45+Consolidação!BR45+Consolidação!BU45+Consolidação!BX45+Consolidação!CA45+Consolidação!CD45+Consolidação!CG45,Consolidação!$AR$4,IF(AV42+BC42+BJ42+BQ42+BX42+CE42+CL42+CS42+CZ42+DG42+DN42+DU42+EB42+EI42&lt;=Consolidação!AX45+Consolidação!#REF!+Consolidação!BC45+Consolidação!BF45+Consolidação!BI45+Consolidação!BL45+Consolidação!BO45+Consolidação!BR45+Consolidação!BU45+Consolidação!BX45+Consolidação!CA45+Consolidação!CD45+Consolidação!CG45+Consolidação!CJ45,Consolidação!$AU$4,IF(AND((Consolidação!AX45+Consolidação!#REF!+Consolidação!BC45+Consolidação!BF45+Consolidação!BI45+Consolidação!BL45+Consolidação!BO45+Consolidação!BR45+Consolidação!BU45+Consolidação!BX45+Consolidação!CA45+Consolidação!CD45+Consolidação!CG45+Consolidação!CJ45)&gt;0,AV42+BC42+BJ42+BQ42+BX42+CE42+CL42+CS42+CZ42+DG42+DN42+DU42+EB42&lt;Consolidação!AX45+Consolidação!#REF!+Consolidação!BC45+Consolidação!BF45+Consolidação!BI45+Consolidação!BL45+Consolidação!BO45+Consolidação!BR45+Consolidação!BU45+Consolidação!BX45+Consolidação!CA45+Consolidação!CD45+Consolidação!CG45+Consolidação!CJ45,AV42+BC42+BJ42+BQ42+BX42+CE42+CL42+CS42+CZ42+DG42+DN42+DU42+EB42+EI42&gt;Consolidação!AX45+Consolidação!#REF!+Consolidação!BC45+Consolidação!BF45+Consolidação!BI45+Consolidação!BL45+Consolidação!BO45+Consolidação!BR45+Consolidação!BU45+Consolidação!BX45+Consolidação!CA45+Consolidação!CD45+Consolidação!CG45+Consolidação!CJ45),"CONSUMO PARCIAL","SEM PREVISÃO"))))))))))))))))</f>
        <v/>
      </c>
      <c r="EM42" s="318" t="str">
        <f t="shared" si="81"/>
        <v/>
      </c>
      <c r="EN42" s="512"/>
      <c r="EO42" s="314"/>
      <c r="EP42" s="315"/>
      <c r="EQ42" s="332"/>
      <c r="ER42" s="317" t="str">
        <f>IF(EO42=0,"",IF(BB42+BI42+BP42+BW42+CD42+CK42+CR42+CY42+DF42+DM42+DT42+EA42+EH42+EO42&lt;=Consolidação!BC45,Consolidação!$H$4,IF(BB42+BI42+BP42+BW42+CD42+CK42+CR42+CY42+DF42+DM42+DT42+EA42+EH42+EO42&lt;=Consolidação!BC45+Consolidação!BF45,Consolidação!$K$4,IF(BB42+BI42+BP42+BW42+CD42+CK42+CR42+CY42+DF42+DM42+DT42+EA42+EH42+EO42&lt;=Consolidação!BC45+Consolidação!BF45+Consolidação!BI45,Consolidação!$N$4,IF(BB42+BI42+BP42+BW42+CD42+CK42+CR42+CY42+DF42+DM42+DT42+EA42+EH42+EO42&lt;=Consolidação!BC45+Consolidação!BF45+Consolidação!BI45+Consolidação!BL45,Consolidação!$Q$4,IF(BB42+BI42+BP42+BW42+CD42+CK42+CR42+CY42+DF42+DM42+DT42+EA42+EH42+EO42&lt;=Consolidação!BC45+Consolidação!BF45+Consolidação!BI45+Consolidação!BL45+Consolidação!BO45,Consolidação!$T$4,IF(BB42+BI42+BP42+BW42+CD42+CK42+CR42+CY42+DF42+DM42+DT42+EA42+EH42+EO42&lt;=Consolidação!BC45+Consolidação!BF45+Consolidação!BI45+Consolidação!BL45+Consolidação!BO45+Consolidação!BR45,Consolidação!$W$4,IF(BB42+BI42+BP42+BW42+CD42+CK42+CR42+CY42+DF42+DM42+DT42+EA42+EH42+EO42&lt;=Consolidação!BC45+Consolidação!BF45+Consolidação!BI45+Consolidação!BL45+Consolidação!BO45+Consolidação!BR45+Consolidação!BU45,Consolidação!$Z$4,IF(BB42+BI42+BP42+BW42+CD42+CK42+CR42+CY42+DF42+DM42+DT42+EA42+EH42+EO42&lt;=Consolidação!BC45+Consolidação!BF45+Consolidação!BI45+Consolidação!BL45+Consolidação!BO45+Consolidação!BR45+Consolidação!BU45+Consolidação!BX45,Consolidação!$AC$4,IF(BB42+BI42+BP42+BW42+CD42+CK42+CR42+CY42+DF42+DM42+DT42+EA42+EH42+EO42&lt;=Consolidação!BC45+Consolidação!BF45+Consolidação!BI45+Consolidação!BL45+Consolidação!BO45+Consolidação!BR45+Consolidação!BU45+Consolidação!BX45+Consolidação!CA45,Consolidação!$AF$4,IF(BB42+BI42+BP42+BW42+CD42+CK42+CR42+CY42+DF42+DM42+DT42+EA42+EH42+EO42&lt;=Consolidação!BC45+Consolidação!BF45+Consolidação!BI45+Consolidação!BL45+Consolidação!BO45+Consolidação!BR45+Consolidação!BU45+Consolidação!BX45+Consolidação!CA45+Consolidação!CD45,Consolidação!$AI$4,IF(BB42+BI42+BP42+BW42+CD42+CK42+CR42+CY42+DF42+DM42+DT42+EA42+EH42+EO42&lt;=Consolidação!BC45+Consolidação!BF45+Consolidação!BI45+Consolidação!BL45+Consolidação!BO45+Consolidação!BR45+Consolidação!BU45+Consolidação!BX45+Consolidação!CA45+Consolidação!CD45+Consolidação!CG45,Consolidação!$AL$4,IF(BB42+BI42+BP42+BW42+CD42+CK42+CR42+CY42+DF42+DM42+DT42+EA42+EH42+EO42&lt;=Consolidação!BC45+Consolidação!BF45+Consolidação!BI45+Consolidação!BL45+Consolidação!BO45+Consolidação!BR45+Consolidação!BU45+Consolidação!BX45+Consolidação!CA45+Consolidação!CD45+Consolidação!CG45+Consolidação!CJ45,Consolidação!$AO$4,IF(BB42+BI42+BP42+BW42+CD42+CK42+CR42+CY42+DF42+DM42+DT42+EA42+EH42+EO42&lt;=Consolidação!BC45+Consolidação!BF45+Consolidação!BI45+Consolidação!BL45+Consolidação!BO45+Consolidação!BR45+Consolidação!BU45+Consolidação!BX45+Consolidação!CA45+Consolidação!CD45+Consolidação!CG45+Consolidação!CJ45+Consolidação!CM45,Consolidação!$AR$4,IF(BB42+BI42+BP42+BW42+CD42+CK42+CR42+CY42+DF42+DM42+DT42+EA42+EH42+EO42&lt;=Consolidação!BC45+Consolidação!BF45+Consolidação!BI45+Consolidação!BL45+Consolidação!BO45+Consolidação!BR45+Consolidação!BU45+Consolidação!BX45+Consolidação!CA45+Consolidação!CD45+Consolidação!CG45+Consolidação!CJ45+Consolidação!CM45+Consolidação!CP45,Consolidação!$AU$4,IF(AND((Consolidação!BC45+Consolidação!BF45+Consolidação!BI45+Consolidação!BL45+Consolidação!BO45+Consolidação!BR45+Consolidação!BU45+Consolidação!BX45+Consolidação!CA45+Consolidação!CD45+Consolidação!CG45+Consolidação!CJ45+Consolidação!CM45+Consolidação!CP45)&gt;0,BB42+BI42+BP42+BW42+CD42+CK42+CR42+CY42+DF42+DM42+DT42+EA42+EH42&lt;Consolidação!BC45+Consolidação!BF45+Consolidação!BI45+Consolidação!BL45+Consolidação!BO45+Consolidação!BR45+Consolidação!BU45+Consolidação!BX45+Consolidação!CA45+Consolidação!CD45+Consolidação!CG45+Consolidação!CJ45+Consolidação!CM45+Consolidação!CP45,BB42+BI42+BP42+BW42+CD42+CK42+CR42+CY42+DF42+DM42+DT42+EA42+EH42+EO42&gt;Consolidação!BC45+Consolidação!BF45+Consolidação!BI45+Consolidação!BL45+Consolidação!BO45+Consolidação!BR45+Consolidação!BU45+Consolidação!BX45+Consolidação!CA45+Consolidação!CD45+Consolidação!CG45+Consolidação!CJ45+Consolidação!CM45+Consolidação!CP45),"CONSUMO PARCIAL","SEM PREVISÃO"))))))))))))))))</f>
        <v/>
      </c>
      <c r="ES42" s="318" t="str">
        <f t="shared" si="82"/>
        <v/>
      </c>
      <c r="ET42" s="512"/>
      <c r="EU42" s="314"/>
      <c r="EV42" s="315"/>
      <c r="EW42" s="332"/>
      <c r="EX42" s="317" t="str">
        <f>IF(EU42=0,"",IF(BH42+BO42+BV42+CC42+CJ42+CQ42+CX42+DE42+DL42+DS42+DZ42+EG42+EN42+EU42&lt;=Consolidação!BI45,Consolidação!$H$4,IF(BH42+BO42+BV42+CC42+CJ42+CQ42+CX42+DE42+DL42+DS42+DZ42+EG42+EN42+EU42&lt;=Consolidação!BI45+Consolidação!BL45,Consolidação!$K$4,IF(BH42+BO42+BV42+CC42+CJ42+CQ42+CX42+DE42+DL42+DS42+DZ42+EG42+EN42+EU42&lt;=Consolidação!BI45+Consolidação!BL45+Consolidação!BO45,Consolidação!$N$4,IF(BH42+BO42+BV42+CC42+CJ42+CQ42+CX42+DE42+DL42+DS42+DZ42+EG42+EN42+EU42&lt;=Consolidação!BI45+Consolidação!BL45+Consolidação!BO45+Consolidação!BR45,Consolidação!$Q$4,IF(BH42+BO42+BV42+CC42+CJ42+CQ42+CX42+DE42+DL42+DS42+DZ42+EG42+EN42+EU42&lt;=Consolidação!BI45+Consolidação!BL45+Consolidação!BO45+Consolidação!BR45+Consolidação!BU45,Consolidação!$T$4,IF(BH42+BO42+BV42+CC42+CJ42+CQ42+CX42+DE42+DL42+DS42+DZ42+EG42+EN42+EU42&lt;=Consolidação!BI45+Consolidação!BL45+Consolidação!BO45+Consolidação!BR45+Consolidação!BU45+Consolidação!BX45,Consolidação!$W$4,IF(BH42+BO42+BV42+CC42+CJ42+CQ42+CX42+DE42+DL42+DS42+DZ42+EG42+EN42+EU42&lt;=Consolidação!BI45+Consolidação!BL45+Consolidação!BO45+Consolidação!BR45+Consolidação!BU45+Consolidação!BX45+Consolidação!CA45,Consolidação!$Z$4,IF(BH42+BO42+BV42+CC42+CJ42+CQ42+CX42+DE42+DL42+DS42+DZ42+EG42+EN42+EU42&lt;=Consolidação!BI45+Consolidação!BL45+Consolidação!BO45+Consolidação!BR45+Consolidação!BU45+Consolidação!BX45+Consolidação!CA45+Consolidação!CD45,Consolidação!$AC$4,IF(BH42+BO42+BV42+CC42+CJ42+CQ42+CX42+DE42+DL42+DS42+DZ42+EG42+EN42+EU42&lt;=Consolidação!BI45+Consolidação!BL45+Consolidação!BO45+Consolidação!BR45+Consolidação!BU45+Consolidação!BX45+Consolidação!CA45+Consolidação!CD45+Consolidação!CG45,Consolidação!$AF$4,IF(BH42+BO42+BV42+CC42+CJ42+CQ42+CX42+DE42+DL42+DS42+DZ42+EG42+EN42+EU42&lt;=Consolidação!BI45+Consolidação!BL45+Consolidação!BO45+Consolidação!BR45+Consolidação!BU45+Consolidação!BX45+Consolidação!CA45+Consolidação!CD45+Consolidação!CG45+Consolidação!CJ45,Consolidação!$AI$4,IF(BH42+BO42+BV42+CC42+CJ42+CQ42+CX42+DE42+DL42+DS42+DZ42+EG42+EN42+EU42&lt;=Consolidação!BI45+Consolidação!BL45+Consolidação!BO45+Consolidação!BR45+Consolidação!BU45+Consolidação!BX45+Consolidação!CA45+Consolidação!CD45+Consolidação!CG45+Consolidação!CJ45+Consolidação!CM45,Consolidação!$AL$4,IF(BH42+BO42+BV42+CC42+CJ42+CQ42+CX42+DE42+DL42+DS42+DZ42+EG42+EN42+EU42&lt;=Consolidação!BI45+Consolidação!BL45+Consolidação!BO45+Consolidação!BR45+Consolidação!BU45+Consolidação!BX45+Consolidação!CA45+Consolidação!CD45+Consolidação!CG45+Consolidação!CJ45+Consolidação!CM45+Consolidação!CP45,Consolidação!$AO$4,IF(BH42+BO42+BV42+CC42+CJ42+CQ42+CX42+DE42+DL42+DS42+DZ42+EG42+EN42+EU42&lt;=Consolidação!BI45+Consolidação!BL45+Consolidação!BO45+Consolidação!BR45+Consolidação!BU45+Consolidação!BX45+Consolidação!CA45+Consolidação!CD45+Consolidação!CG45+Consolidação!CJ45+Consolidação!CM45+Consolidação!CP45+Consolidação!CS45,Consolidação!$AR$4,IF(BH42+BO42+BV42+CC42+CJ42+CQ42+CX42+DE42+DL42+DS42+DZ42+EG42+EN42+EU42&lt;=Consolidação!BI45+Consolidação!BL45+Consolidação!BO45+Consolidação!BR45+Consolidação!BU45+Consolidação!BX45+Consolidação!CA45+Consolidação!CD45+Consolidação!CG45+Consolidação!CJ45+Consolidação!CM45+Consolidação!CP45+Consolidação!CS45+Consolidação!CV45,Consolidação!$AU$4,IF(AND((Consolidação!BI45+Consolidação!BL45+Consolidação!BO45+Consolidação!BR45+Consolidação!BU45+Consolidação!BX45+Consolidação!CA45+Consolidação!CD45+Consolidação!CG45+Consolidação!CJ45+Consolidação!CM45+Consolidação!CP45+Consolidação!CS45+Consolidação!CV45)&gt;0,BH42+BO42+BV42+CC42+CJ42+CQ42+CX42+DE42+DL42+DS42+DZ42+EG42+EN42&lt;Consolidação!BI45+Consolidação!BL45+Consolidação!BO45+Consolidação!BR45+Consolidação!BU45+Consolidação!BX45+Consolidação!CA45+Consolidação!CD45+Consolidação!CG45+Consolidação!CJ45+Consolidação!CM45+Consolidação!CP45+Consolidação!CS45+Consolidação!CV45,BH42+BO42+BV42+CC42+CJ42+CQ42+CX42+DE42+DL42+DS42+DZ42+EG42+EN42+EU42&gt;Consolidação!BI45+Consolidação!BL45+Consolidação!BO45+Consolidação!BR45+Consolidação!BU45+Consolidação!BX45+Consolidação!CA45+Consolidação!CD45+Consolidação!CG45+Consolidação!CJ45+Consolidação!CM45+Consolidação!CP45+Consolidação!CS45+Consolidação!CV45),"CONSUMO PARCIAL","SEM PREVISÃO"))))))))))))))))</f>
        <v/>
      </c>
      <c r="EY42" s="318" t="str">
        <f t="shared" si="83"/>
        <v/>
      </c>
      <c r="EZ42" s="512"/>
      <c r="FA42" s="314"/>
      <c r="FB42" s="315"/>
      <c r="FC42" s="332"/>
      <c r="FD42" s="317" t="str">
        <f>IF(FA42=0,"",IF(BN42+BU42+CB42+CI42+CP42+CW42+DD42+DK42+DR42+DY42+EF42+EM42+ET42+FA42&lt;=Consolidação!BO45,Consolidação!$H$4,IF(BN42+BU42+CB42+CI42+CP42+CW42+DD42+DK42+DR42+DY42+EF42+EM42+ET42+FA42&lt;=Consolidação!BO45+Consolidação!BR45,Consolidação!$K$4,IF(BN42+BU42+CB42+CI42+CP42+CW42+DD42+DK42+DR42+DY42+EF42+EM42+ET42+FA42&lt;=Consolidação!BO45+Consolidação!BR45+Consolidação!BU45,Consolidação!$N$4,IF(BN42+BU42+CB42+CI42+CP42+CW42+DD42+DK42+DR42+DY42+EF42+EM42+ET42+FA42&lt;=Consolidação!BO45+Consolidação!BR45+Consolidação!BU45+Consolidação!BX45,Consolidação!$Q$4,IF(BN42+BU42+CB42+CI42+CP42+CW42+DD42+DK42+DR42+DY42+EF42+EM42+ET42+FA42&lt;=Consolidação!BO45+Consolidação!BR45+Consolidação!BU45+Consolidação!BX45+Consolidação!CA45,Consolidação!$T$4,IF(BN42+BU42+CB42+CI42+CP42+CW42+DD42+DK42+DR42+DY42+EF42+EM42+ET42+FA42&lt;=Consolidação!BO45+Consolidação!BR45+Consolidação!BU45+Consolidação!BX45+Consolidação!CA45+Consolidação!CD45,Consolidação!$W$4,IF(BN42+BU42+CB42+CI42+CP42+CW42+DD42+DK42+DR42+DY42+EF42+EM42+ET42+FA42&lt;=Consolidação!BO45+Consolidação!BR45+Consolidação!BU45+Consolidação!BX45+Consolidação!CA45+Consolidação!CD45+Consolidação!CG45,Consolidação!$Z$4,IF(BN42+BU42+CB42+CI42+CP42+CW42+DD42+DK42+DR42+DY42+EF42+EM42+ET42+FA42&lt;=Consolidação!BO45+Consolidação!BR45+Consolidação!BU45+Consolidação!BX45+Consolidação!CA45+Consolidação!CD45+Consolidação!CG45+Consolidação!CJ45,Consolidação!$AC$4,IF(BN42+BU42+CB42+CI42+CP42+CW42+DD42+DK42+DR42+DY42+EF42+EM42+ET42+FA42&lt;=Consolidação!BO45+Consolidação!BR45+Consolidação!BU45+Consolidação!BX45+Consolidação!CA45+Consolidação!CD45+Consolidação!CG45+Consolidação!CJ45+Consolidação!CM45,Consolidação!$AF$4,IF(BN42+BU42+CB42+CI42+CP42+CW42+DD42+DK42+DR42+DY42+EF42+EM42+ET42+FA42&lt;=Consolidação!BO45+Consolidação!BR45+Consolidação!BU45+Consolidação!BX45+Consolidação!CA45+Consolidação!CD45+Consolidação!CG45+Consolidação!CJ45+Consolidação!CM45+Consolidação!CP45,Consolidação!$AI$4,IF(BN42+BU42+CB42+CI42+CP42+CW42+DD42+DK42+DR42+DY42+EF42+EM42+ET42+FA42&lt;=Consolidação!BO45+Consolidação!BR45+Consolidação!BU45+Consolidação!BX45+Consolidação!CA45+Consolidação!CD45+Consolidação!CG45+Consolidação!CJ45+Consolidação!CM45+Consolidação!CP45+Consolidação!CS45,Consolidação!$AL$4,IF(BN42+BU42+CB42+CI42+CP42+CW42+DD42+DK42+DR42+DY42+EF42+EM42+ET42+FA42&lt;=Consolidação!BO45+Consolidação!BR45+Consolidação!BU45+Consolidação!BX45+Consolidação!CA45+Consolidação!CD45+Consolidação!CG45+Consolidação!CJ45+Consolidação!CM45+Consolidação!CP45+Consolidação!CS45+Consolidação!CV45,Consolidação!$AO$4,IF(BN42+BU42+CB42+CI42+CP42+CW42+DD42+DK42+DR42+DY42+EF42+EM42+ET42+FA42&lt;=Consolidação!BO45+Consolidação!BR45+Consolidação!BU45+Consolidação!BX45+Consolidação!CA45+Consolidação!CD45+Consolidação!CG45+Consolidação!CJ45+Consolidação!CM45+Consolidação!CP45+Consolidação!CS45+Consolidação!CV45+Consolidação!CY45,Consolidação!$AR$4,IF(BN42+BU42+CB42+CI42+CP42+CW42+DD42+DK42+DR42+DY42+EF42+EM42+ET42+FA42&lt;=Consolidação!BO45+Consolidação!BR45+Consolidação!BU45+Consolidação!BX45+Consolidação!CA45+Consolidação!CD45+Consolidação!CG45+Consolidação!CJ45+Consolidação!CM45+Consolidação!CP45+Consolidação!CS45+Consolidação!CV45+Consolidação!CY45+Consolidação!DB45,Consolidação!$AU$4,IF(AND((Consolidação!BO45+Consolidação!BR45+Consolidação!BU45+Consolidação!BX45+Consolidação!CA45+Consolidação!CD45+Consolidação!CG45+Consolidação!CJ45+Consolidação!CM45+Consolidação!CP45+Consolidação!CS45+Consolidação!CV45+Consolidação!CY45+Consolidação!DB45)&gt;0,BN42+BU42+CB42+CI42+CP42+CW42+DD42+DK42+DR42+DY42+EF42+EM42+ET42&lt;Consolidação!BO45+Consolidação!BR45+Consolidação!BU45+Consolidação!BX45+Consolidação!CA45+Consolidação!CD45+Consolidação!CG45+Consolidação!CJ45+Consolidação!CM45+Consolidação!CP45+Consolidação!CS45+Consolidação!CV45+Consolidação!CY45+Consolidação!DB45,BN42+BU42+CB42+CI42+CP42+CW42+DD42+DK42+DR42+DY42+EF42+EM42+ET42+FA42&gt;Consolidação!BO45+Consolidação!BR45+Consolidação!BU45+Consolidação!BX45+Consolidação!CA45+Consolidação!CD45+Consolidação!CG45+Consolidação!CJ45+Consolidação!CM45+Consolidação!CP45+Consolidação!CS45+Consolidação!CV45+Consolidação!CY45+Consolidação!DB45),"CONSUMO PARCIAL","SEM PREVISÃO"))))))))))))))))</f>
        <v/>
      </c>
      <c r="FE42" s="318" t="str">
        <f t="shared" si="84"/>
        <v/>
      </c>
      <c r="FF42" s="512"/>
      <c r="FG42" s="314"/>
      <c r="FH42" s="315"/>
      <c r="FI42" s="332"/>
      <c r="FJ42" s="317" t="str">
        <f>IF(FG42=0,"",IF(BT42+CA42+CH42+CO42+CV42+DC42+DJ42+DQ42+DX42+EE42+EL42+ES42+EZ42+FG42&lt;=Consolidação!BU45,Consolidação!$H$4,IF(BT42+CA42+CH42+CO42+CV42+DC42+DJ42+DQ42+DX42+EE42+EL42+ES42+EZ42+FG42&lt;=Consolidação!BU45+Consolidação!BX45,Consolidação!$K$4,IF(BT42+CA42+CH42+CO42+CV42+DC42+DJ42+DQ42+DX42+EE42+EL42+ES42+EZ42+FG42&lt;=Consolidação!BU45+Consolidação!BX45+Consolidação!CA45,Consolidação!$N$4,IF(BT42+CA42+CH42+CO42+CV42+DC42+DJ42+DQ42+DX42+EE42+EL42+ES42+EZ42+FG42&lt;=Consolidação!BU45+Consolidação!BX45+Consolidação!CA45+Consolidação!CD45,Consolidação!$Q$4,IF(BT42+CA42+CH42+CO42+CV42+DC42+DJ42+DQ42+DX42+EE42+EL42+ES42+EZ42+FG42&lt;=Consolidação!BU45+Consolidação!BX45+Consolidação!CA45+Consolidação!CD45+Consolidação!CG45,Consolidação!$T$4,IF(BT42+CA42+CH42+CO42+CV42+DC42+DJ42+DQ42+DX42+EE42+EL42+ES42+EZ42+FG42&lt;=Consolidação!BU45+Consolidação!BX45+Consolidação!CA45+Consolidação!CD45+Consolidação!CG45+Consolidação!CJ45,Consolidação!$W$4,IF(BT42+CA42+CH42+CO42+CV42+DC42+DJ42+DQ42+DX42+EE42+EL42+ES42+EZ42+FG42&lt;=Consolidação!BU45+Consolidação!BX45+Consolidação!CA45+Consolidação!CD45+Consolidação!CG45+Consolidação!CJ45+Consolidação!CM45,Consolidação!$Z$4,IF(BT42+CA42+CH42+CO42+CV42+DC42+DJ42+DQ42+DX42+EE42+EL42+ES42+EZ42+FG42&lt;=Consolidação!BU45+Consolidação!BX45+Consolidação!CA45+Consolidação!CD45+Consolidação!CG45+Consolidação!CJ45+Consolidação!CM45+Consolidação!CP45,Consolidação!$AC$4,IF(BT42+CA42+CH42+CO42+CV42+DC42+DJ42+DQ42+DX42+EE42+EL42+ES42+EZ42+FG42&lt;=Consolidação!BU45+Consolidação!BX45+Consolidação!CA45+Consolidação!CD45+Consolidação!CG45+Consolidação!CJ45+Consolidação!CM45+Consolidação!CP45+Consolidação!CS45,Consolidação!$AF$4,IF(BT42+CA42+CH42+CO42+CV42+DC42+DJ42+DQ42+DX42+EE42+EL42+ES42+EZ42+FG42&lt;=Consolidação!BU45+Consolidação!BX45+Consolidação!CA45+Consolidação!CD45+Consolidação!CG45+Consolidação!CJ45+Consolidação!CM45+Consolidação!CP45+Consolidação!CS45+Consolidação!CV45,Consolidação!$AI$4,IF(BT42+CA42+CH42+CO42+CV42+DC42+DJ42+DQ42+DX42+EE42+EL42+ES42+EZ42+FG42&lt;=Consolidação!BU45+Consolidação!BX45+Consolidação!CA45+Consolidação!CD45+Consolidação!CG45+Consolidação!CJ45+Consolidação!CM45+Consolidação!CP45+Consolidação!CS45+Consolidação!CV45+Consolidação!CY45,Consolidação!$AL$4,IF(BT42+CA42+CH42+CO42+CV42+DC42+DJ42+DQ42+DX42+EE42+EL42+ES42+EZ42+FG42&lt;=Consolidação!BU45+Consolidação!BX45+Consolidação!CA45+Consolidação!CD45+Consolidação!CG45+Consolidação!CJ45+Consolidação!CM45+Consolidação!CP45+Consolidação!CS45+Consolidação!CV45+Consolidação!CY45+Consolidação!DB45,Consolidação!$AO$4,IF(BT42+CA42+CH42+CO42+CV42+DC42+DJ42+DQ42+DX42+EE42+EL42+ES42+EZ42+FG42&lt;=Consolidação!BU45+Consolidação!BX45+Consolidação!CA45+Consolidação!CD45+Consolidação!CG45+Consolidação!CJ45+Consolidação!CM45+Consolidação!CP45+Consolidação!CS45+Consolidação!CV45+Consolidação!CY45+Consolidação!DB45+Consolidação!DE45,Consolidação!$AR$4,IF(BT42+CA42+CH42+CO42+CV42+DC42+DJ42+DQ42+DX42+EE42+EL42+ES42+EZ42+FG42&lt;=Consolidação!BU45+Consolidação!BX45+Consolidação!CA45+Consolidação!CD45+Consolidação!CG45+Consolidação!CJ45+Consolidação!CM45+Consolidação!CP45+Consolidação!CS45+Consolidação!CV45+Consolidação!CY45+Consolidação!DB45+Consolidação!DE45+Consolidação!DH45,Consolidação!$AU$4,IF(AND((Consolidação!BU45+Consolidação!BX45+Consolidação!CA45+Consolidação!CD45+Consolidação!CG45+Consolidação!CJ45+Consolidação!CM45+Consolidação!CP45+Consolidação!CS45+Consolidação!CV45+Consolidação!CY45+Consolidação!DB45+Consolidação!DE45+Consolidação!DH45)&gt;0,BT42+CA42+CH42+CO42+CV42+DC42+DJ42+DQ42+DX42+EE42+EL42+ES42+EZ42&lt;Consolidação!BU45+Consolidação!BX45+Consolidação!CA45+Consolidação!CD45+Consolidação!CG45+Consolidação!CJ45+Consolidação!CM45+Consolidação!CP45+Consolidação!CS45+Consolidação!CV45+Consolidação!CY45+Consolidação!DB45+Consolidação!DE45+Consolidação!DH45,BT42+CA42+CH42+CO42+CV42+DC42+DJ42+DQ42+DX42+EE42+EL42+ES42+EZ42+FG42&gt;Consolidação!BU45+Consolidação!BX45+Consolidação!CA45+Consolidação!CD45+Consolidação!CG45+Consolidação!CJ45+Consolidação!CM45+Consolidação!CP45+Consolidação!CS45+Consolidação!CV45+Consolidação!CY45+Consolidação!DB45+Consolidação!DE45+Consolidação!DH45),"CONSUMO PARCIAL","SEM PREVISÃO"))))))))))))))))</f>
        <v/>
      </c>
      <c r="FK42" s="540" t="str">
        <f t="shared" si="85"/>
        <v/>
      </c>
      <c r="FL42" s="569"/>
      <c r="FM42" s="550"/>
      <c r="FN42" s="550"/>
      <c r="FO42" s="550"/>
      <c r="FP42" s="550"/>
      <c r="FQ42" s="576"/>
      <c r="FR42" s="569"/>
      <c r="FS42" s="550"/>
      <c r="FT42" s="550"/>
      <c r="FU42" s="550"/>
      <c r="FV42" s="550"/>
      <c r="FW42" s="550"/>
      <c r="FX42" s="344" t="str">
        <f>IF((Consolidação!C45+Consolidação!E45)=(F42+M42+T42+AA42+AH42+AO42+AV42+BC42+BJ42+BQ42+BX42+CE42+CL42+CS42),"ATUALIZADO","DESATUALIZADO")</f>
        <v>ATUALIZADO</v>
      </c>
    </row>
    <row r="43" spans="1:180" ht="15" thickBot="1" x14ac:dyDescent="0.35">
      <c r="A43" s="511">
        <v>2400</v>
      </c>
      <c r="B43" s="638"/>
      <c r="C43" s="324" t="s">
        <v>1</v>
      </c>
      <c r="D43" s="582"/>
      <c r="E43" s="512">
        <v>19479</v>
      </c>
      <c r="F43" s="314">
        <v>6.05</v>
      </c>
      <c r="G43" s="315"/>
      <c r="H43" s="316">
        <v>45436</v>
      </c>
      <c r="I43" s="353" t="str">
        <f>IF(F43=0,"",IF(F43&lt;=Consolidação!H46,Consolidação!H$4,IF(F43&lt;=Consolidação!H46+Consolidação!K46,Consolidação!K$4,IF(F43&lt;=Consolidação!H46+Consolidação!K46+Consolidação!N46,Consolidação!N$4,IF(F43&lt;=Consolidação!H46+Consolidação!K46+Consolidação!N46+Consolidação!Q46,Consolidação!Q$4,IF(F43&lt;=Consolidação!H46+Consolidação!K46+Consolidação!N46+Consolidação!Q46+Consolidação!T46,Consolidação!T$4,IF(F43&lt;=Consolidação!H46+Consolidação!K46+Consolidação!N46+Consolidação!Q46+Consolidação!T46+Consolidação!W46,Consolidação!W$4,IF(F43&lt;=Consolidação!H46+Consolidação!K46+Consolidação!N46+Consolidação!Q46+Consolidação!T46+Consolidação!W46+Consolidação!Z46,Consolidação!Z$4,IF(F43&lt;=Consolidação!H46+Consolidação!K46+Consolidação!N46+Consolidação!Q46+Consolidação!T46+Consolidação!W46+Consolidação!Z46+Consolidação!AC46,Consolidação!AC$4,IF(F43&lt;=Consolidação!H46+Consolidação!K46+Consolidação!N46+Consolidação!Q46+Consolidação!T46+Consolidação!W46+Consolidação!Z46+Consolidação!AC46+Consolidação!AF46,Consolidação!AF$4,IF(F43&lt;=Consolidação!H46+Consolidação!K46+Consolidação!N46+Consolidação!Q46+Consolidação!T46+Consolidação!W46+Consolidação!Z46+Consolidação!AC46+Consolidação!AF46+Consolidação!AI46,Consolidação!AI$4,IF(F43&lt;=Consolidação!H46+Consolidação!K46+Consolidação!N46+Consolidação!Q46+Consolidação!T46+Consolidação!W46+Consolidação!Z46+Consolidação!AC46+Consolidação!AF46+Consolidação!AI46+Consolidação!AL46,Consolidação!AL$4,IF(F43&lt;=Consolidação!H46+Consolidação!K46+Consolidação!N46+Consolidação!Q46+Consolidação!T46+Consolidação!W46+Consolidação!Z46+Consolidação!AC46+Consolidação!AF46+Consolidação!AI46+Consolidação!AL46+Consolidação!AO46,Consolidação!AO$4,IF(F43&lt;=Consolidação!H46+Consolidação!K46+Consolidação!N46+Consolidação!Q46+Consolidação!T46+Consolidação!W46+Consolidação!Z46+Consolidação!AC46+Consolidação!AF46+Consolidação!AI46+Consolidação!AL46+Consolidação!AO46+Consolidação!AR46,Consolidação!AR$4,IF(F43&lt;=Consolidação!H46+Consolidação!K46+Consolidação!N46+Consolidação!Q46+Consolidação!T46+Consolidação!W46+Consolidação!Z46+Consolidação!AC46+Consolidação!AF46+Consolidação!AI46+Consolidação!AL46+Consolidação!AO46+Consolidação!AR46+Consolidação!AU46,Consolidação!AU$4,IF(AND((Consolidação!H46+Consolidação!K46+Consolidação!N46+Consolidação!Q46+Consolidação!T46+Consolidação!W46+Consolidação!Z46+Consolidação!AC46+Consolidação!AF46+Consolidação!AI46+Consolidação!AL46+Consolidação!AO46+Consolidação!AR46+Consolidação!AU46)&gt;0,F43&gt;Consolidação!H46+Consolidação!K46+Consolidação!N46+Consolidação!Q46+Consolidação!T46+Consolidação!W46+Consolidação!Z46+Consolidação!AC46+Consolidação!AF46+Consolidação!AI46+Consolidação!AL46+Consolidação!AO46+Consolidação!AR46+Consolidação!AU46),"CONSUMO PARCIAL","SEM PREVISÃO"))))))))))))))))</f>
        <v>SEM PREVISÃO</v>
      </c>
      <c r="J43" s="318" t="str">
        <f t="shared" si="61"/>
        <v>û</v>
      </c>
      <c r="K43" s="583"/>
      <c r="L43" s="512"/>
      <c r="M43" s="314"/>
      <c r="N43" s="315"/>
      <c r="O43" s="316"/>
      <c r="P43" s="353" t="str">
        <f>IF(M43=0,"",IF(F43+M43&lt;=Consolidação!H46,Consolidação!$H$4,IF(F43+M43&lt;=Consolidação!H46+Consolidação!K46,Consolidação!$K$4,IF(F43+M43&lt;=Consolidação!H46+Consolidação!K46+Consolidação!N46,Consolidação!$N$4,IF(F43+M43&lt;=Consolidação!H46+Consolidação!K46+Consolidação!N46+Consolidação!Q46,Consolidação!$Q$4,IF(F43+M43&lt;=Consolidação!H46+Consolidação!K46+Consolidação!N46+Consolidação!Q46+Consolidação!T46,Consolidação!$T$4,IF(F43+M43&lt;=Consolidação!H46+Consolidação!K46+Consolidação!N46+Consolidação!Q46+Consolidação!T46+Consolidação!W46,Consolidação!$W$4,IF(F43+M43&lt;=Consolidação!H46+Consolidação!K46+Consolidação!N46+Consolidação!Q46+Consolidação!T46+Consolidação!W46+Consolidação!Z46,Consolidação!$Z$4,IF(F43+M43&lt;=Consolidação!H46+Consolidação!K46+Consolidação!N46+Consolidação!Q46+Consolidação!T46+Consolidação!W46+Consolidação!Z46+Consolidação!AC46,Consolidação!$AC$4,IF(F43+M43&lt;=Consolidação!H46+Consolidação!K46+Consolidação!N46+Consolidação!Q46+Consolidação!T46+Consolidação!W46+Consolidação!Z46+Consolidação!AC46+Consolidação!AF46,Consolidação!$AF$4,IF(F43+M43&lt;=Consolidação!H46+Consolidação!K46+Consolidação!N46+Consolidação!Q46+Consolidação!T46+Consolidação!W46+Consolidação!Z46+Consolidação!AC46+Consolidação!AF46+Consolidação!AI46,Consolidação!$AI$4,IF(F43+M43&lt;=Consolidação!H46+Consolidação!K46+Consolidação!N46+Consolidação!Q46+Consolidação!T46+Consolidação!W46+Consolidação!Z46+Consolidação!AC46+Consolidação!AF46+Consolidação!AI46+Consolidação!AL46,Consolidação!$AL$4,IF(F43+M43&lt;=Consolidação!H46+Consolidação!K46+Consolidação!N46+Consolidação!Q46+Consolidação!T46+Consolidação!W46+Consolidação!Z46+Consolidação!AC46+Consolidação!AF46+Consolidação!AI46+Consolidação!AL46+Consolidação!AO46,Consolidação!$AO$4,IF(F43+M43&lt;=Consolidação!H46+Consolidação!K46+Consolidação!N46+Consolidação!Q46+Consolidação!T46+Consolidação!W46+Consolidação!Z46+Consolidação!AC46+Consolidação!AF46+Consolidação!AI46+Consolidação!AL46+Consolidação!AO46+Consolidação!AR46,Consolidação!$AR$4,IF(F43+M43&lt;=Consolidação!H46+Consolidação!K46+Consolidação!N46+Consolidação!Q46+Consolidação!T46+Consolidação!W46+Consolidação!Z46+Consolidação!AC46+Consolidação!AF46+Consolidação!AI46+Consolidação!AL46+Consolidação!AO46+Consolidação!AR46+Consolidação!AU46,Consolidação!$AU$4,IF(AND((Consolidação!H46+Consolidação!K46+Consolidação!N46+Consolidação!Q46+Consolidação!T46+Consolidação!W46+Consolidação!Z46+Consolidação!AC46+Consolidação!AF46+Consolidação!AI46+Consolidação!AL46+Consolidação!AO46+Consolidação!AR46+Consolidação!AU46)&gt;0,F43&lt;Consolidação!H46+Consolidação!K46+Consolidação!N46+Consolidação!Q46+Consolidação!T46+Consolidação!W46+Consolidação!Z46+Consolidação!AC46+Consolidação!AF46+Consolidação!AI46+Consolidação!AL46+Consolidação!AO46+Consolidação!AR46+Consolidação!AU46,F43+M43&gt;Consolidação!H46+Consolidação!K46+Consolidação!N46+Consolidação!Q46+Consolidação!T46+Consolidação!W46+Consolidação!Z46+Consolidação!AC46+Consolidação!AF46+Consolidação!AI46+Consolidação!AL46+Consolidação!AO46+Consolidação!AR46+Consolidação!AU46),"CONSUMO PARCIAL","SEM PREVISÃO"))))))))))))))))</f>
        <v/>
      </c>
      <c r="Q43" s="318" t="str">
        <f t="shared" si="62"/>
        <v/>
      </c>
      <c r="R43" s="312"/>
      <c r="S43" s="270"/>
      <c r="T43" s="314"/>
      <c r="U43" s="567"/>
      <c r="V43" s="316"/>
      <c r="W43" s="317" t="str">
        <f>IF(T43=0,"",IF(F43+M43+T43&lt;=Consolidação!H46,Consolidação!$H$4,IF(F43+M43+T43&lt;=Consolidação!H46+Consolidação!K46,Consolidação!$K$4,IF(F43+M43+T43&lt;=Consolidação!H46+Consolidação!K46+Consolidação!N46,Consolidação!$N$4,IF(F43+M43+T43&lt;=Consolidação!H46+Consolidação!K46+Consolidação!N46+Consolidação!Q46,Consolidação!$Q$4,IF(F43+M43+T43&lt;=Consolidação!H46+Consolidação!K46+Consolidação!N46+Consolidação!Q46+Consolidação!T46,Consolidação!$T$4,IF(F43+M43+T43&lt;=Consolidação!H46+Consolidação!K46+Consolidação!N46+Consolidação!Q46+Consolidação!T46+Consolidação!W46,Consolidação!$W$4,IF(F43+M43+T43&lt;=Consolidação!H46+Consolidação!K46+Consolidação!N46+Consolidação!Q46+Consolidação!T46+Consolidação!W46+Consolidação!Z46,Consolidação!$Z$4,IF(F43+M43+T43&lt;=Consolidação!H46+Consolidação!K46+Consolidação!N46+Consolidação!Q46+Consolidação!T46+Consolidação!W46+Consolidação!Z46+Consolidação!AC46,Consolidação!$AC$4,IF(F43+M43+T43&lt;=Consolidação!H46+Consolidação!K46+Consolidação!N46+Consolidação!Q46+Consolidação!T46+Consolidação!W46+Consolidação!Z46+Consolidação!AC46+Consolidação!AF46,Consolidação!$AF$4,IF(F43+M43+T43&lt;=Consolidação!H46+Consolidação!K46+Consolidação!N46+Consolidação!Q46+Consolidação!T46+Consolidação!W46+Consolidação!Z46+Consolidação!AC46+Consolidação!AF46+Consolidação!AI46,Consolidação!$AI$4,IF(F43+M43+T43&lt;=Consolidação!H46+Consolidação!K46+Consolidação!N46+Consolidação!Q46+Consolidação!T46+Consolidação!W46+Consolidação!Z46+Consolidação!AC46+Consolidação!AF46+Consolidação!AI46+Consolidação!AL46,Consolidação!$AL$4,IF(F43+M43+T43&lt;=Consolidação!H46+Consolidação!K46+Consolidação!N46+Consolidação!Q46+Consolidação!T46+Consolidação!W46+Consolidação!Z46+Consolidação!AC46+Consolidação!AF46+Consolidação!AI46+Consolidação!AL46+Consolidação!AO46,Consolidação!$AO$4,IF(F43+M43+T43&lt;=Consolidação!H46+Consolidação!K46+Consolidação!N46+Consolidação!Q46+Consolidação!T46+Consolidação!W46+Consolidação!Z46+Consolidação!AC46+Consolidação!AF46+Consolidação!AI46+Consolidação!AL46+Consolidação!AO46+Consolidação!AR46,Consolidação!$AR$4,IF(F43+M43+T43&lt;=Consolidação!H46+Consolidação!K46+Consolidação!N46+Consolidação!Q46+Consolidação!T46+Consolidação!W46+Consolidação!Z46+Consolidação!AC46+Consolidação!AF46+Consolidação!AI46+Consolidação!AL46+Consolidação!AO46+Consolidação!AR46+Consolidação!AU46,Consolidação!$AU$4,IF(AND((Consolidação!H46+Consolidação!K46+Consolidação!N46+Consolidação!Q46+Consolidação!T46+Consolidação!W46+Consolidação!Z46+Consolidação!AC46+Consolidação!AF46+Consolidação!AI46+Consolidação!AL46+Consolidação!AO46+Consolidação!AR46+Consolidação!AU46)&gt;0,F43+M43&lt;Consolidação!H46+Consolidação!K46+Consolidação!N46+Consolidação!Q46+Consolidação!T46+Consolidação!W46+Consolidação!Z46+Consolidação!AC46+Consolidação!AF46+Consolidação!AI46+Consolidação!AL46+Consolidação!AO46+Consolidação!AR46+Consolidação!AU46,F43+M43+T43&gt;Consolidação!H46+Consolidação!K46+Consolidação!N46+Consolidação!Q46+Consolidação!T46+Consolidação!W46+Consolidação!Z46+Consolidação!AC46+Consolidação!AF46+Consolidação!AI46+Consolidação!AL46+Consolidação!AO46+Consolidação!AR46+Consolidação!AU46),"CONSUMO PARCIAL","SEM PREVISÃO"))))))))))))))))</f>
        <v/>
      </c>
      <c r="X43" s="318" t="str">
        <f t="shared" si="63"/>
        <v/>
      </c>
      <c r="Y43" s="312"/>
      <c r="Z43" s="270"/>
      <c r="AA43" s="314"/>
      <c r="AB43" s="315"/>
      <c r="AC43" s="316"/>
      <c r="AD43" s="317" t="str">
        <f>IF(AA43=0,"",IF(F43+M43+T43+AA43&lt;=Consolidação!H46,Consolidação!$H$4,IF(F43+M43+T43+AA43&lt;=Consolidação!H46+Consolidação!K46,Consolidação!$K$4,IF(F43+M43+T43+AA43&lt;=Consolidação!H46+Consolidação!K46+Consolidação!N46,Consolidação!$N$4,IF(F43+M43+T43+AA43&lt;=Consolidação!H46+Consolidação!K46+Consolidação!N46+Consolidação!Q46,Consolidação!$Q$4,IF(F43+M43+T43+AA43&lt;=Consolidação!H46+Consolidação!K46+Consolidação!N46+Consolidação!Q46+Consolidação!T46,Consolidação!$T$4,IF(F43+M43+T43+AA43&lt;=Consolidação!H46+Consolidação!K46+Consolidação!N46+Consolidação!Q46+Consolidação!T46+Consolidação!W46,Consolidação!$W$4,IF(F43+M43+T43+AA43&lt;=Consolidação!H46+Consolidação!K46+Consolidação!N46+Consolidação!Q46+Consolidação!T46+Consolidação!W46+Consolidação!Z46,Consolidação!$Z$4,IF(F43+M43+T43+AA43&lt;=Consolidação!H46+Consolidação!K46+Consolidação!N46+Consolidação!Q46+Consolidação!T46+Consolidação!W46+Consolidação!Z46+Consolidação!AC46,Consolidação!$AC$4,IF(F43+M43+T43+AA43&lt;=Consolidação!H46+Consolidação!K46+Consolidação!N46+Consolidação!Q46+Consolidação!T46+Consolidação!W46+Consolidação!Z46+Consolidação!AC46+Consolidação!AF46,Consolidação!$AF$4,IF(F43+M43+T43+AA43&lt;=Consolidação!H46+Consolidação!K46+Consolidação!N46+Consolidação!Q46+Consolidação!T46+Consolidação!W46+Consolidação!Z46+Consolidação!AC46+Consolidação!AF46+Consolidação!AI46,Consolidação!$AI$4,IF(F43+M43+T43+AA43&lt;=Consolidação!H46+Consolidação!K46+Consolidação!N46+Consolidação!Q46+Consolidação!T46+Consolidação!W46+Consolidação!Z46+Consolidação!AC46+Consolidação!AF46+Consolidação!AI46+Consolidação!AL46,Consolidação!$AL$4,IF(F43+M43+T43+AA43&lt;=Consolidação!H46+Consolidação!K46+Consolidação!N46+Consolidação!Q46+Consolidação!T46+Consolidação!W46+Consolidação!Z46+Consolidação!AC46+Consolidação!AF46+Consolidação!AI46+Consolidação!AL46+Consolidação!AO46,Consolidação!$AO$4,IF(F43+M43+T43+AA43&lt;=Consolidação!H46+Consolidação!K46+Consolidação!N46+Consolidação!Q46+Consolidação!T46+Consolidação!W46+Consolidação!Z46+Consolidação!AC46+Consolidação!AF46+Consolidação!AI46+Consolidação!AL46+Consolidação!AO46+Consolidação!AR46,Consolidação!AR43,IF(F43+M43+T43+AA43&lt;=Consolidação!H46+Consolidação!K46+Consolidação!N46+Consolidação!Q46+Consolidação!T46+Consolidação!W46+Consolidação!Z46+Consolidação!AC46+Consolidação!AF46+Consolidação!AI46+Consolidação!AL46+Consolidação!AO46+Consolidação!AR46+Consolidação!AU46,Consolidação!$AU$4,IF(AND((Consolidação!H46+Consolidação!K46+Consolidação!N46+Consolidação!Q46+Consolidação!T46+Consolidação!W46+Consolidação!Z46+Consolidação!AC46+Consolidação!AF46+Consolidação!AI46+Consolidação!AL46+Consolidação!AO46+Consolidação!AR46+Consolidação!AU46)&gt;0,F43+M43+T43&lt;Consolidação!H46+Consolidação!K46+Consolidação!N46+Consolidação!Q46+Consolidação!T46+Consolidação!W46+Consolidação!Z46+Consolidação!AC46+Consolidação!AF46+Consolidação!AI46+Consolidação!AL46+Consolidação!AO46+Consolidação!AR46+Consolidação!AU46,F43+M43+T43+AA43&gt;Consolidação!H46+Consolidação!K46+Consolidação!N46+Consolidação!Q46+Consolidação!T46+Consolidação!W46+Consolidação!Z46+Consolidação!AC46+Consolidação!AF46+Consolidação!AI46+Consolidação!AL46+Consolidação!AO46+Consolidação!AR46+Consolidação!AU46),"CONSUMO PARCIAL","SEM PREVISÃO"))))))))))))))))</f>
        <v/>
      </c>
      <c r="AE43" s="318" t="str">
        <f t="shared" si="64"/>
        <v/>
      </c>
      <c r="AF43" s="312"/>
      <c r="AG43" s="270"/>
      <c r="AH43" s="314"/>
      <c r="AI43" s="315"/>
      <c r="AJ43" s="316"/>
      <c r="AK43" s="317"/>
      <c r="AL43" s="318"/>
      <c r="AM43" s="312"/>
      <c r="AN43" s="270"/>
      <c r="AO43" s="314"/>
      <c r="AP43" s="315"/>
      <c r="AQ43" s="332"/>
      <c r="AR43" s="317"/>
      <c r="AS43" s="318"/>
      <c r="AT43" s="312"/>
      <c r="AU43" s="270"/>
      <c r="AV43" s="314"/>
      <c r="AW43" s="315"/>
      <c r="AX43" s="332"/>
      <c r="AY43" s="317"/>
      <c r="AZ43" s="318"/>
      <c r="BA43" s="312"/>
      <c r="BB43" s="270"/>
      <c r="BC43" s="314"/>
      <c r="BD43" s="315"/>
      <c r="BE43" s="332"/>
      <c r="BF43" s="317"/>
      <c r="BG43" s="318"/>
      <c r="BH43" s="312"/>
      <c r="BI43" s="270"/>
      <c r="BJ43" s="314"/>
      <c r="BK43" s="315"/>
      <c r="BL43" s="332"/>
      <c r="BM43" s="317"/>
      <c r="BN43" s="318"/>
      <c r="BO43" s="312"/>
      <c r="BP43" s="270"/>
      <c r="BQ43" s="314"/>
      <c r="BR43" s="315"/>
      <c r="BS43" s="332"/>
      <c r="BT43" s="317"/>
      <c r="BU43" s="318"/>
      <c r="BV43" s="312"/>
      <c r="BW43" s="270"/>
      <c r="BX43" s="314"/>
      <c r="BY43" s="315"/>
      <c r="BZ43" s="332"/>
      <c r="CA43" s="317"/>
      <c r="CB43" s="318"/>
      <c r="CC43" s="312"/>
      <c r="CD43" s="270"/>
      <c r="CE43" s="314"/>
      <c r="CF43" s="315"/>
      <c r="CG43" s="332"/>
      <c r="CH43" s="317"/>
      <c r="CI43" s="318"/>
      <c r="CJ43" s="312"/>
      <c r="CK43" s="270"/>
      <c r="CL43" s="314"/>
      <c r="CM43" s="315"/>
      <c r="CN43" s="332"/>
      <c r="CO43" s="317"/>
      <c r="CP43" s="318"/>
      <c r="CQ43" s="515"/>
      <c r="CR43" s="512"/>
      <c r="CS43" s="314"/>
      <c r="CT43" s="315"/>
      <c r="CU43" s="332"/>
      <c r="CV43" s="317"/>
      <c r="CW43" s="318"/>
      <c r="CX43" s="512"/>
      <c r="CY43" s="314"/>
      <c r="CZ43" s="315"/>
      <c r="DA43" s="332"/>
      <c r="DB43" s="317"/>
      <c r="DC43" s="318"/>
      <c r="DD43" s="512"/>
      <c r="DE43" s="314"/>
      <c r="DF43" s="315"/>
      <c r="DG43" s="332"/>
      <c r="DH43" s="317"/>
      <c r="DI43" s="318"/>
      <c r="DJ43" s="512"/>
      <c r="DK43" s="314"/>
      <c r="DL43" s="315"/>
      <c r="DM43" s="332"/>
      <c r="DN43" s="317"/>
      <c r="DO43" s="318"/>
      <c r="DP43" s="512"/>
      <c r="DQ43" s="314"/>
      <c r="DR43" s="315"/>
      <c r="DS43" s="332"/>
      <c r="DT43" s="317"/>
      <c r="DU43" s="318"/>
      <c r="DV43" s="512"/>
      <c r="DW43" s="314"/>
      <c r="DX43" s="315"/>
      <c r="DY43" s="332"/>
      <c r="DZ43" s="317"/>
      <c r="EA43" s="318"/>
      <c r="EB43" s="512"/>
      <c r="EC43" s="314"/>
      <c r="ED43" s="315"/>
      <c r="EE43" s="332"/>
      <c r="EF43" s="317"/>
      <c r="EG43" s="318"/>
      <c r="EH43" s="512"/>
      <c r="EI43" s="314"/>
      <c r="EJ43" s="315"/>
      <c r="EK43" s="332"/>
      <c r="EL43" s="317"/>
      <c r="EM43" s="318"/>
      <c r="EN43" s="512"/>
      <c r="EO43" s="314"/>
      <c r="EP43" s="315"/>
      <c r="EQ43" s="332"/>
      <c r="ER43" s="317"/>
      <c r="ES43" s="318"/>
      <c r="ET43" s="512"/>
      <c r="EU43" s="314"/>
      <c r="EV43" s="315"/>
      <c r="EW43" s="332"/>
      <c r="EX43" s="317"/>
      <c r="EY43" s="318"/>
      <c r="EZ43" s="512"/>
      <c r="FA43" s="314"/>
      <c r="FB43" s="315"/>
      <c r="FC43" s="332"/>
      <c r="FD43" s="317"/>
      <c r="FE43" s="318"/>
      <c r="FF43" s="512"/>
      <c r="FG43" s="314"/>
      <c r="FH43" s="315"/>
      <c r="FI43" s="332"/>
      <c r="FJ43" s="317"/>
      <c r="FK43" s="540"/>
      <c r="FL43" s="570"/>
      <c r="FM43" s="564"/>
      <c r="FN43" s="564"/>
      <c r="FO43" s="564"/>
      <c r="FP43" s="564"/>
      <c r="FQ43" s="578"/>
      <c r="FR43" s="570"/>
      <c r="FS43" s="564"/>
      <c r="FT43" s="564"/>
      <c r="FU43" s="564"/>
      <c r="FV43" s="564"/>
      <c r="FW43" s="564"/>
      <c r="FX43" s="552" t="str">
        <f>IF((Consolidação!C46+Consolidação!E46)=(F43+M43+T43+AA43+AH43+AO43+AV43+BC43+BJ43+BQ43+BX43+CE43+CL43+CS43),"ATUALIZADO","DESATUALIZADO")</f>
        <v>DESATUALIZADO</v>
      </c>
    </row>
    <row r="44" spans="1:180" x14ac:dyDescent="0.3">
      <c r="A44" s="306">
        <v>11317</v>
      </c>
      <c r="B44" s="637"/>
      <c r="C44" s="342" t="s">
        <v>2</v>
      </c>
      <c r="D44" s="343"/>
      <c r="E44" s="306" t="s">
        <v>142</v>
      </c>
      <c r="F44" s="307">
        <v>16</v>
      </c>
      <c r="G44" s="308">
        <v>9.52</v>
      </c>
      <c r="H44" s="309">
        <v>45459</v>
      </c>
      <c r="I44" s="310" t="str">
        <f>IF(F44=0,"",IF(F44&lt;=Consolidação!H55,Consolidação!H$4,IF(F44&lt;=Consolidação!H55+Consolidação!K55,Consolidação!K$4,IF(F44&lt;=Consolidação!H55+Consolidação!K55+Consolidação!N55,Consolidação!N$4,IF(F44&lt;=Consolidação!H55+Consolidação!K55+Consolidação!N55+Consolidação!Q55,Consolidação!Q$4,IF(F44&lt;=Consolidação!H55+Consolidação!K55+Consolidação!N55+Consolidação!Q55+Consolidação!T55,Consolidação!T$4,IF(F44&lt;=Consolidação!H55+Consolidação!K55+Consolidação!N55+Consolidação!Q55+Consolidação!T55+Consolidação!W55,Consolidação!W$4,IF(F44&lt;=Consolidação!H55+Consolidação!K55+Consolidação!N55+Consolidação!Q55+Consolidação!T55+Consolidação!W55+Consolidação!Z55,Consolidação!Z$4,IF(F44&lt;=Consolidação!H55+Consolidação!K55+Consolidação!N55+Consolidação!Q55+Consolidação!T55+Consolidação!W55+Consolidação!Z55+Consolidação!AC55,Consolidação!AC$4,IF(F44&lt;=Consolidação!H55+Consolidação!K55+Consolidação!N55+Consolidação!Q55+Consolidação!T55+Consolidação!W55+Consolidação!Z55+Consolidação!AC55+Consolidação!AF55,Consolidação!AF$4,IF(F44&lt;=Consolidação!H55+Consolidação!K55+Consolidação!N55+Consolidação!Q55+Consolidação!T55+Consolidação!W55+Consolidação!Z55+Consolidação!AC55+Consolidação!AF55+Consolidação!AI55,Consolidação!AI$4,IF(F44&lt;=Consolidação!H55+Consolidação!K55+Consolidação!N55+Consolidação!Q55+Consolidação!T55+Consolidação!W55+Consolidação!Z55+Consolidação!AC55+Consolidação!AF55+Consolidação!AI55+Consolidação!AL55,Consolidação!AL$4,IF(F44&lt;=Consolidação!H55+Consolidação!K55+Consolidação!N55+Consolidação!Q55+Consolidação!T55+Consolidação!W55+Consolidação!Z55+Consolidação!AC55+Consolidação!AF55+Consolidação!AI55+Consolidação!AL55+Consolidação!AO55,Consolidação!AO$4,IF(F44&lt;=Consolidação!H55+Consolidação!K55+Consolidação!N55+Consolidação!Q55+Consolidação!T55+Consolidação!W55+Consolidação!Z55+Consolidação!AC55+Consolidação!AF55+Consolidação!AI55+Consolidação!AL55+Consolidação!AO55+Consolidação!AR55,Consolidação!AR$4,IF(F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>SEM PREVISÃO</v>
      </c>
      <c r="J44" s="311" t="str">
        <f t="shared" ref="J44:J82" si="86">IF(I44="","",IF(I44="SEM PREVISÃO","û",IF(I44="CONSUMO PARCIAL","û",IF(H44&lt;I44+90,"û","ü"))))</f>
        <v>û</v>
      </c>
      <c r="K44" s="312"/>
      <c r="L44" s="306"/>
      <c r="M44" s="307"/>
      <c r="N44" s="308"/>
      <c r="O44" s="309"/>
      <c r="P44" s="310" t="str">
        <f>IF(M44=0,"",IF(F44+M44&lt;=Consolidação!H55,Consolidação!$H$4,IF(F44+M44&lt;=Consolidação!H55+Consolidação!K55,Consolidação!$K$4,IF(F44+M44&lt;=Consolidação!H55+Consolidação!K55+Consolidação!N55,Consolidação!$N$4,IF(F44+M44&lt;=Consolidação!H55+Consolidação!K55+Consolidação!N55+Consolidação!Q55,Consolidação!$Q$4,IF(F44+M44&lt;=Consolidação!H55+Consolidação!K55+Consolidação!N55+Consolidação!Q55+Consolidação!T55,Consolidação!$T$4,IF(F44+M44&lt;=Consolidação!H55+Consolidação!K55+Consolidação!N55+Consolidação!Q55+Consolidação!T55+Consolidação!W55,Consolidação!$W$4,IF(F44+M44&lt;=Consolidação!H55+Consolidação!K55+Consolidação!N55+Consolidação!Q55+Consolidação!T55+Consolidação!W55+Consolidação!Z55,Consolidação!$Z$4,IF(F44+M44&lt;=Consolidação!H55+Consolidação!K55+Consolidação!N55+Consolidação!Q55+Consolidação!T55+Consolidação!W55+Consolidação!Z55+Consolidação!AC55,Consolidação!$AC$4,IF(F44+M44&lt;=Consolidação!H55+Consolidação!K55+Consolidação!N55+Consolidação!Q55+Consolidação!T55+Consolidação!W55+Consolidação!Z55+Consolidação!AC55+Consolidação!AF55,Consolidação!$AF$4,IF(F44+M44&lt;=Consolidação!H55+Consolidação!K55+Consolidação!N55+Consolidação!Q55+Consolidação!T55+Consolidação!W55+Consolidação!Z55+Consolidação!AC55+Consolidação!AF55+Consolidação!AI55,Consolidação!$AI$4,IF(F44+M44&lt;=Consolidação!H55+Consolidação!K55+Consolidação!N55+Consolidação!Q55+Consolidação!T55+Consolidação!W55+Consolidação!Z55+Consolidação!AC55+Consolidação!AF55+Consolidação!AI55+Consolidação!AL55,Consolidação!$AL$4,IF(F44+M44&lt;=Consolidação!H55+Consolidação!K55+Consolidação!N55+Consolidação!Q55+Consolidação!T55+Consolidação!W55+Consolidação!Z55+Consolidação!AC55+Consolidação!AF55+Consolidação!AI55+Consolidação!AL55+Consolidação!AO55,Consolidação!$AO$4,IF(F44+M44&lt;=Consolidação!H55+Consolidação!K55+Consolidação!N55+Consolidação!Q55+Consolidação!T55+Consolidação!W55+Consolidação!Z55+Consolidação!AC55+Consolidação!AF55+Consolidação!AI55+Consolidação!AL55+Consolidação!AO55+Consolidação!AR55,Consolidação!$AR$4,IF(F44+M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Q44" s="311" t="str">
        <f t="shared" ref="Q44:Q82" si="87">IF(P44="","",IF(P44="SEM PREVISÃO","û",IF(P44="CONSUMO PARCIAL","û",IF(O44&lt;P44+90,"û","ü"))))</f>
        <v/>
      </c>
      <c r="R44" s="312"/>
      <c r="S44" s="306"/>
      <c r="T44" s="307"/>
      <c r="U44" s="308"/>
      <c r="V44" s="309"/>
      <c r="W44" s="310" t="str">
        <f>IF(T44=0,"",IF(F44+M44+T44&lt;=Consolidação!H55,Consolidação!$H$4,IF(F44+M44+T44&lt;=Consolidação!H55+Consolidação!K55,Consolidação!$K$4,IF(F44+M44+T44&lt;=Consolidação!H55+Consolidação!K55+Consolidação!N55,Consolidação!$N$4,IF(F44+M44+T44&lt;=Consolidação!H55+Consolidação!K55+Consolidação!N55+Consolidação!Q55,Consolidação!$Q$4,IF(F44+M44+T44&lt;=Consolidação!H55+Consolidação!K55+Consolidação!N55+Consolidação!Q55+Consolidação!T55,Consolidação!$T$4,IF(F44+M44+T44&lt;=Consolidação!H55+Consolidação!K55+Consolidação!N55+Consolidação!Q55+Consolidação!T55+Consolidação!W55,Consolidação!$W$4,IF(F44+M44+T44&lt;=Consolidação!H55+Consolidação!K55+Consolidação!N55+Consolidação!Q55+Consolidação!T55+Consolidação!W55+Consolidação!Z55,Consolidação!$Z$4,IF(F44+M44+T44&lt;=Consolidação!H55+Consolidação!K55+Consolidação!N55+Consolidação!Q55+Consolidação!T55+Consolidação!W55+Consolidação!Z55+Consolidação!AC55,Consolidação!$AC$4,IF(F44+M44+T44&lt;=Consolidação!H55+Consolidação!K55+Consolidação!N55+Consolidação!Q55+Consolidação!T55+Consolidação!W55+Consolidação!Z55+Consolidação!AC55+Consolidação!AF55,Consolidação!$AF$4,IF(F44+M44+T44&lt;=Consolidação!H55+Consolidação!K55+Consolidação!N55+Consolidação!Q55+Consolidação!T55+Consolidação!W55+Consolidação!Z55+Consolidação!AC55+Consolidação!AF55+Consolidação!AI55,Consolidação!$AI$4,IF(F44+M44+T44&lt;=Consolidação!H55+Consolidação!K55+Consolidação!N55+Consolidação!Q55+Consolidação!T55+Consolidação!W55+Consolidação!Z55+Consolidação!AC55+Consolidação!AF55+Consolidação!AI55+Consolidação!AL55,Consolidação!$AL$4,IF(F44+M44+T44&lt;=Consolidação!H55+Consolidação!K55+Consolidação!N55+Consolidação!Q55+Consolidação!T55+Consolidação!W55+Consolidação!Z55+Consolidação!AC55+Consolidação!AF55+Consolidação!AI55+Consolidação!AL55+Consolidação!AO55,Consolidação!$AO$4,IF(F44+M44+T44&lt;=Consolidação!H55+Consolidação!K55+Consolidação!N55+Consolidação!Q55+Consolidação!T55+Consolidação!W55+Consolidação!Z55+Consolidação!AC55+Consolidação!AF55+Consolidação!AI55+Consolidação!AL55+Consolidação!AO55+Consolidação!AR55,Consolidação!$AR$4,IF(F44+M44+T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+M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+T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X44" s="311" t="str">
        <f t="shared" ref="X44:X82" si="88">IF(W44="","",IF(W44="SEM PREVISÃO","û",IF(W44="CONSUMO PARCIAL","û",IF(V44&lt;W44+90,"û","ü"))))</f>
        <v/>
      </c>
      <c r="Y44" s="312"/>
      <c r="Z44" s="306"/>
      <c r="AA44" s="307"/>
      <c r="AB44" s="308"/>
      <c r="AC44" s="309"/>
      <c r="AD44" s="310" t="str">
        <f>IF(AA44=0,"",IF(F44+M44+T44+AA44&lt;=Consolidação!H55,Consolidação!$H$4,IF(F44+M44+T44+AA44&lt;=Consolidação!H55+Consolidação!K55,Consolidação!$K$4,IF(F44+M44+T44+AA44&lt;=Consolidação!H55+Consolidação!K55+Consolidação!N55,Consolidação!$N$4,IF(F44+M44+T44+AA44&lt;=Consolidação!H55+Consolidação!K55+Consolidação!N55+Consolidação!Q55,Consolidação!$Q$4,IF(F44+M44+T44+AA44&lt;=Consolidação!H55+Consolidação!K55+Consolidação!N55+Consolidação!Q55+Consolidação!T55,Consolidação!$T$4,IF(F44+M44+T44+AA44&lt;=Consolidação!H55+Consolidação!K55+Consolidação!N55+Consolidação!Q55+Consolidação!T55+Consolidação!W55,Consolidação!$W$4,IF(F44+M44+T44+AA44&lt;=Consolidação!H55+Consolidação!K55+Consolidação!N55+Consolidação!Q55+Consolidação!T55+Consolidação!W55+Consolidação!Z55,Consolidação!$Z$4,IF(F44+M44+T44+AA44&lt;=Consolidação!H55+Consolidação!K55+Consolidação!N55+Consolidação!Q55+Consolidação!T55+Consolidação!W55+Consolidação!Z55+Consolidação!AC55,Consolidação!$AC$4,IF(F44+M44+T44+AA44&lt;=Consolidação!H55+Consolidação!K55+Consolidação!N55+Consolidação!Q55+Consolidação!T55+Consolidação!W55+Consolidação!Z55+Consolidação!AC55+Consolidação!AF55,Consolidação!$AF$4,IF(F44+M44+T44+AA44&lt;=Consolidação!H55+Consolidação!K55+Consolidação!N55+Consolidação!Q55+Consolidação!T55+Consolidação!W55+Consolidação!Z55+Consolidação!AC55+Consolidação!AF55+Consolidação!AI55,Consolidação!$AI$4,IF(F44+M44+T44+AA44&lt;=Consolidação!H55+Consolidação!K55+Consolidação!N55+Consolidação!Q55+Consolidação!T55+Consolidação!W55+Consolidação!Z55+Consolidação!AC55+Consolidação!AF55+Consolidação!AI55+Consolidação!AL55,Consolidação!$AL$4,IF(F44+M44+T44+AA44&lt;=Consolidação!H55+Consolidação!K55+Consolidação!N55+Consolidação!Q55+Consolidação!T55+Consolidação!W55+Consolidação!Z55+Consolidação!AC55+Consolidação!AF55+Consolidação!AI55+Consolidação!AL55+Consolidação!AO55,Consolidação!$AO$4,IF(F44+M44+T44+AA44&lt;=Consolidação!H55+Consolidação!K55+Consolidação!N55+Consolidação!Q55+Consolidação!T55+Consolidação!W55+Consolidação!Z55+Consolidação!AC55+Consolidação!AF55+Consolidação!AI55+Consolidação!AL55+Consolidação!AO55+Consolidação!AR55,Consolidação!AR53,IF(F44+M44+T44+AA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+M44+T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+T44+AA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AE44" s="311" t="str">
        <f t="shared" ref="AE44:AE82" si="89">IF(AD44="","",IF(AD44="SEM PREVISÃO","û",IF(AD44="CONSUMO PARCIAL","û",IF(AC44&lt;AD44+90,"û","ü"))))</f>
        <v/>
      </c>
      <c r="AF44" s="312"/>
      <c r="AG44" s="306"/>
      <c r="AH44" s="307"/>
      <c r="AI44" s="308"/>
      <c r="AJ44" s="309"/>
      <c r="AK44" s="310" t="str">
        <f>IF(AH44=0,"",IF(F44+M44+T44+AA44+AH44&lt;=Consolidação!H55,Consolidação!$H$4,IF(F44+M44+T44+AA44+AH44&lt;=Consolidação!H55+Consolidação!K55,Consolidação!$K$4,IF(F44+M44+T44+AA44+AH44&lt;=Consolidação!H55+Consolidação!K55+Consolidação!N55,Consolidação!$N$4,IF(F44+M44+T44+AA44+AH44&lt;=Consolidação!H55+Consolidação!K55+Consolidação!N55+Consolidação!Q55,Consolidação!$Q$4,IF(F44+M44+T44+AA44+AH44&lt;=Consolidação!H55+Consolidação!K55+Consolidação!N55+Consolidação!Q55+Consolidação!T55,Consolidação!$T$4,IF(F44+M44+T44+AA44+AH44&lt;=Consolidação!H55+Consolidação!K55+Consolidação!N55+Consolidação!Q55+Consolidação!T55+Consolidação!W55,Consolidação!$W$4,IF(F44+M44+T44+AA44+AH44&lt;=Consolidação!H55+Consolidação!K55+Consolidação!N55+Consolidação!Q55+Consolidação!T55+Consolidação!W55+Consolidação!Z55,Consolidação!$Z$4,IF(F44+M44+T44+AA44+AH44&lt;=Consolidação!H55+Consolidação!K55+Consolidação!N55+Consolidação!Q55+Consolidação!T55+Consolidação!W55+Consolidação!Z55+Consolidação!AC55,Consolidação!$AC$4,IF(F44+M44+T44+AA44+AH44&lt;=Consolidação!H55+Consolidação!K55+Consolidação!N55+Consolidação!Q55+Consolidação!T55+Consolidação!W55+Consolidação!Z55+Consolidação!AC55+Consolidação!AF55,Consolidação!$AF$4,IF(F44+M44+T44+AA44+AH44&lt;=Consolidação!H55+Consolidação!K55+Consolidação!N55+Consolidação!Q55+Consolidação!T55+Consolidação!W55+Consolidação!Z55+Consolidação!AC55+Consolidação!AF55+Consolidação!AI55,Consolidação!$AI$4,IF(F44+M44+T44+AA44+AH44&lt;=Consolidação!H55+Consolidação!K55+Consolidação!N55+Consolidação!Q55+Consolidação!T55+Consolidação!W55+Consolidação!Z55+Consolidação!AC55+Consolidação!AF55+Consolidação!AI55+Consolidação!AL55,Consolidação!$AL$4,IF(F44+M44+T44+AA44+AH44&lt;=Consolidação!H55+Consolidação!K55+Consolidação!N55+Consolidação!Q55+Consolidação!T55+Consolidação!W55+Consolidação!Z55+Consolidação!AC55+Consolidação!AF55+Consolidação!AI55+Consolidação!AL55+Consolidação!AO55,Consolidação!$AO$4,IF(F44+M44+T44+AA44+AH44&lt;=Consolidação!H55+Consolidação!K55+Consolidação!N55+Consolidação!Q55+Consolidação!T55+Consolidação!W55+Consolidação!Z55+Consolidação!AC55+Consolidação!AF55+Consolidação!AI55+Consolidação!AL55+Consolidação!AO55+Consolidação!AR55,Consolidação!$AR$4,IF(F44+M44+T44+AA44+AH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+M44+T44+AA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+T44+AA44+AH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AL44" s="311" t="str">
        <f t="shared" ref="AL44:AL82" si="90">IF(AK44="","",IF(AK44="SEM PREVISÃO","û",IF(AK44="CONSUMO PARCIAL","û",IF(AJ44&lt;AK44+90,"û","ü"))))</f>
        <v/>
      </c>
      <c r="AM44" s="312"/>
      <c r="AN44" s="306"/>
      <c r="AO44" s="307"/>
      <c r="AP44" s="308"/>
      <c r="AQ44" s="309"/>
      <c r="AR44" s="310" t="str">
        <f>IF(AO44=0,"",IF(F44+M44+T44+AA44+AH44+AO44&lt;=Consolidação!H55,Consolidação!$H$4,IF(F44+M44+T44+AA44+AH44+AO44&lt;=Consolidação!H55+Consolidação!K55,Consolidação!$K$4,IF(F44+M44+T44+AA44+AH44+AO44&lt;=Consolidação!H55+Consolidação!K55+Consolidação!N55,Consolidação!$N$4,IF(F44+M44+T44+AA44+AH44+AO44&lt;=Consolidação!H55+Consolidação!K55+Consolidação!N55+Consolidação!Q55,Consolidação!$Q$4,IF(F44+M44+T44+AA44+AH44+AO44&lt;=Consolidação!H55+Consolidação!K55+Consolidação!N55+Consolidação!Q55+Consolidação!T55,Consolidação!$T$4,IF(F44+M44+T44+AA44+AH44+AO44&lt;=Consolidação!H55+Consolidação!K55+Consolidação!N55+Consolidação!Q55+Consolidação!T55+Consolidação!W55,Consolidação!$W$4,IF(F44+M44+T44+AA44+AH44+AO44&lt;=Consolidação!H55+Consolidação!K55+Consolidação!N55+Consolidação!Q55+Consolidação!T55+Consolidação!W55+Consolidação!Z55,Consolidação!$Z$4,IF(F44+M44+T44+AA44+AH44+AO44&lt;=Consolidação!H55+Consolidação!K55+Consolidação!N55+Consolidação!Q55+Consolidação!T55+Consolidação!W55+Consolidação!Z55+Consolidação!AC55,Consolidação!$AC$4,IF(F44+M44+T44+AA44+AH44+AO44&lt;=Consolidação!H55+Consolidação!K55+Consolidação!N55+Consolidação!Q55+Consolidação!T55+Consolidação!W55+Consolidação!Z55+Consolidação!AC55+Consolidação!AF55,Consolidação!$AF$4,IF(F44+M44+T44+AA44+AH44+AO44&lt;=Consolidação!H55+Consolidação!K55+Consolidação!N55+Consolidação!Q55+Consolidação!T55+Consolidação!W55+Consolidação!Z55+Consolidação!AC55+Consolidação!AF55+Consolidação!AI55,Consolidação!$AI$4,IF(F44+M44+T44+AA44+AH44+AO44&lt;=Consolidação!H55+Consolidação!K55+Consolidação!N55+Consolidação!Q55+Consolidação!T55+Consolidação!W55+Consolidação!Z55+Consolidação!AC55+Consolidação!AF55+Consolidação!AI55+Consolidação!AL55,Consolidação!$AL$4,IF(F44+M44+T44+AA44+AH44+AO44&lt;=Consolidação!H55+Consolidação!K55+Consolidação!N55+Consolidação!Q55+Consolidação!T55+Consolidação!W55+Consolidação!Z55+Consolidação!AC55+Consolidação!AF55+Consolidação!AI55+Consolidação!AL55+Consolidação!AO55,Consolidação!$AO$4,IF(F44+M44+T44+AA44+AH44+AO44&lt;=Consolidação!H55+Consolidação!K55+Consolidação!N55+Consolidação!Q55+Consolidação!T55+Consolidação!W55+Consolidação!Z55+Consolidação!AC55+Consolidação!AF55+Consolidação!AI55+Consolidação!AL55+Consolidação!AO55+Consolidação!AR55,Consolidação!$AR$4,IF(F44+M44+T44+AA44+AH44+AO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+M44+T44+AA44+AH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+T44+AA44+AH44+AO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AS44" s="311" t="str">
        <f t="shared" ref="AS44:AS82" si="91">IF(AR44="","",IF(AR44="SEM PREVISÃO","û",IF(AR44="CONSUMO PARCIAL","û",IF(AQ44&lt;AR44+90,"û","ü"))))</f>
        <v/>
      </c>
      <c r="AT44" s="312"/>
      <c r="AU44" s="306"/>
      <c r="AV44" s="307"/>
      <c r="AW44" s="308"/>
      <c r="AX44" s="309"/>
      <c r="AY44" s="310" t="str">
        <f>IF(AV44=0,"",IF(F44+M44+T44+AA44+AH44+AO44+AV44&lt;=Consolidação!H55,Consolidação!$H$4,IF(F44+M44+T44+AA44+AH44+AO44+AV44&lt;=Consolidação!H55+Consolidação!K55,Consolidação!$K$4,IF(F44+M44+T44+AA44+AH44+AO44+AV44&lt;=Consolidação!H55+Consolidação!K55+Consolidação!N55,Consolidação!$N$4,IF(F44+M44+T44+AA44+AH44+AO44+AV44&lt;=Consolidação!H55+Consolidação!K55+Consolidação!N55+Consolidação!Q55,Consolidação!$Q$4,IF(F44+M44+T44+AA44+AH44+AO44+AV44&lt;=Consolidação!H55+Consolidação!K55+Consolidação!N55+Consolidação!Q55+Consolidação!T55,Consolidação!$T$4,IF(F44+M44+T44+AA44+AH44+AO44+AV44&lt;=Consolidação!H55+Consolidação!K55+Consolidação!N55+Consolidação!Q55+Consolidação!T55+Consolidação!W55,Consolidação!$W$4,IF(F44+M44+T44+AA44+AH44+AO44+AV44&lt;=Consolidação!H55+Consolidação!K55+Consolidação!N55+Consolidação!Q55+Consolidação!T55+Consolidação!W55+Consolidação!Z55,Consolidação!$Z$4,IF(F44+M44+T44+AA44+AH44+AO44+AV44&lt;=Consolidação!H55+Consolidação!K55+Consolidação!N55+Consolidação!Q55+Consolidação!T55+Consolidação!W55+Consolidação!Z55+Consolidação!AC55,Consolidação!$AC$4,IF(F44+M44+T44+AA44+AH44+AO44+AV44&lt;=Consolidação!H55+Consolidação!K55+Consolidação!N55+Consolidação!Q55+Consolidação!T55+Consolidação!W55+Consolidação!Z55+Consolidação!AC55+Consolidação!AF55,Consolidação!$AF$4,IF(F44+M44+T44+AA44+AH44+AO44+AV44&lt;=Consolidação!H55+Consolidação!K55+Consolidação!N55+Consolidação!Q55+Consolidação!T55+Consolidação!W55+Consolidação!Z55+Consolidação!AC55+Consolidação!AF55+Consolidação!AI55,Consolidação!$AI$4,IF(F44+M44+T44+AA44+AH44+AO44+AV44&lt;=Consolidação!H55+Consolidação!K55+Consolidação!N55+Consolidação!Q55+Consolidação!T55+Consolidação!W55+Consolidação!Z55+Consolidação!AC55+Consolidação!AF55+Consolidação!AI55+Consolidação!AL55,Consolidação!$AL$4,IF(F44+M44+T44+AA44+AH44+AO44+AV44&lt;=Consolidação!H55+Consolidação!K55+Consolidação!N55+Consolidação!Q55+Consolidação!T55+Consolidação!W55+Consolidação!Z55+Consolidação!AC55+Consolidação!AF55+Consolidação!AI55+Consolidação!AL55+Consolidação!AO55,Consolidação!$AO$4,IF(F44+M44+T44+AA44+AH44+AO44+AV44&lt;=Consolidação!H55+Consolidação!K55+Consolidação!N55+Consolidação!Q55+Consolidação!T55+Consolidação!W55+Consolidação!Z55+Consolidação!AC55+Consolidação!AF55+Consolidação!AI55+Consolidação!AL55+Consolidação!AO55+Consolidação!AR55,Consolidação!$AR$4,IF(F44+M44+T44+AA44+AH44+AO44+AV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+M44+T44+AA44+AH44+AO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+T44+AA44+AH44+AO44+AV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AZ44" s="311" t="str">
        <f t="shared" ref="AZ44:AZ82" si="92">IF(AY44="","",IF(AY44="SEM PREVISÃO","û",IF(AY44="CONSUMO PARCIAL","û",IF(AX44&lt;AY44+90,"û","ü"))))</f>
        <v/>
      </c>
      <c r="BA44" s="312"/>
      <c r="BB44" s="306"/>
      <c r="BC44" s="307"/>
      <c r="BD44" s="308"/>
      <c r="BE44" s="309"/>
      <c r="BF44" s="310" t="str">
        <f>IF(BC44=0,"",IF(F44+M44+T44+AA44+AH44+AO44+AV44+BC44&lt;=Consolidação!H55,Consolidação!$H$4,IF(F44+M44+T44+AA44+AH44+AO44+AV44+BC44&lt;=Consolidação!H55+Consolidação!K55,Consolidação!$K$4,IF(F44+M44+T44+AA44+AH44+AO44+AV44+BC44&lt;=Consolidação!H55+Consolidação!K55+Consolidação!N55,Consolidação!$N$4,IF(F44+M44+T44+AA44+AH44+AO44+AV44+BC44&lt;=Consolidação!H55+Consolidação!K55+Consolidação!N55+Consolidação!Q55,Consolidação!$Q$4,IF(F44+M44+T44+AA44+AH44+AO44+AV44+BC44&lt;=Consolidação!H55+Consolidação!K55+Consolidação!N55+Consolidação!Q55+Consolidação!T55,Consolidação!$T$4,IF(F44+M44+T44+AA44+AH44+AO44+AV44+BC44&lt;=Consolidação!H55+Consolidação!K55+Consolidação!N55+Consolidação!Q55+Consolidação!T55+Consolidação!W55,Consolidação!$W$4,IF(F44+M44+T44+AA44+AH44+AO44+AV44+BC44&lt;=Consolidação!H55+Consolidação!K55+Consolidação!N55+Consolidação!Q55+Consolidação!T55+Consolidação!W55+Consolidação!Z55,Consolidação!$Z$4,IF(F44+M44+T44+AA44+AH44+AO44+AV44+BC44&lt;=Consolidação!H55+Consolidação!K55+Consolidação!N55+Consolidação!Q55+Consolidação!T55+Consolidação!W55+Consolidação!Z55+Consolidação!AC55,Consolidação!$AC$4,IF(F44+M44+T44+AA44+AH44+AO44+AV44+BC44&lt;=Consolidação!H55+Consolidação!K55+Consolidação!N55+Consolidação!Q55+Consolidação!T55+Consolidação!W55+Consolidação!Z55+Consolidação!AC55+Consolidação!AF55,Consolidação!$AF$4,IF(F44+M44+T44+AA44+AH44+AO44+AV44+BC44&lt;=Consolidação!H55+Consolidação!K55+Consolidação!N55+Consolidação!Q55+Consolidação!T55+Consolidação!W55+Consolidação!Z55+Consolidação!AC55+Consolidação!AF55+Consolidação!AI55,Consolidação!$AI$4,IF(F44+M44+T44+AA44+AH44+AO44+AV44+BC44&lt;=Consolidação!H55+Consolidação!K55+Consolidação!N55+Consolidação!Q55+Consolidação!T55+Consolidação!W55+Consolidação!Z55+Consolidação!AC55+Consolidação!AF55+Consolidação!AI55+Consolidação!AL55,Consolidação!$AL$4,IF(F44+M44+T44+AA44+AH44+AO44+AV44+BC44&lt;=Consolidação!H55+Consolidação!K55+Consolidação!N55+Consolidação!Q55+Consolidação!T55+Consolidação!W55+Consolidação!Z55+Consolidação!AC55+Consolidação!AF55+Consolidação!AI55+Consolidação!AL55+Consolidação!AO55,Consolidação!$AO$4,IF(F44+M44+T44+AA44+AH44+AO44+AV44+BC44&lt;=Consolidação!H55+Consolidação!K55+Consolidação!N55+Consolidação!Q55+Consolidação!T55+Consolidação!W55+Consolidação!Z55+Consolidação!AC55+Consolidação!AF55+Consolidação!AI55+Consolidação!AL55+Consolidação!AO55+Consolidação!AR55,Consolidação!$AR$4,IF(F44+M44+T44+AA44+AH44+AO44+AV44+BC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+M44+T44+AA44+AH44+AO44+AV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+T44+AA44+AH44+AO44+AV44+BC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BG44" s="311" t="str">
        <f t="shared" ref="BG44:BG82" si="93">IF(BF44="","",IF(BF44="SEM PREVISÃO","û",IF(BF44="CONSUMO PARCIAL","û",IF(BE44&lt;BF44+90,"û","ü"))))</f>
        <v/>
      </c>
      <c r="BH44" s="312"/>
      <c r="BI44" s="306"/>
      <c r="BJ44" s="307"/>
      <c r="BK44" s="308"/>
      <c r="BL44" s="309"/>
      <c r="BM44" s="310" t="str">
        <f>IF(BJ44=0,"",IF(F44+M44+T44+AA44+AH44+AO44+AV44+BC44+BJ44&lt;=Consolidação!H55,Consolidação!$H$4,IF(F44+M44+T44+AA44+AH44+AO44+AV44+BC44+BJ44&lt;=Consolidação!H55+Consolidação!K55,Consolidação!$K$4,IF(F44+M44+T44+AA44+AH44+AO44+AV44+BC44+BJ44&lt;=Consolidação!H55+Consolidação!K55+Consolidação!N55,Consolidação!$N$4,IF(F44+M44+T44+AA44+AH44+AO44+AV44+BC44+BJ44&lt;=Consolidação!H55+Consolidação!K55+Consolidação!N55+Consolidação!Q55,Consolidação!$Q$4,IF(F44+M44+T44+AA44+AH44+AO44+AV44+BC44+BJ44&lt;=Consolidação!H55+Consolidação!K55+Consolidação!N55+Consolidação!Q55+Consolidação!T55,Consolidação!$T$4,IF(F44+M44+T44+AA44+AH44+AO44+AV44+BC44+BJ44&lt;=Consolidação!H55+Consolidação!K55+Consolidação!N55+Consolidação!Q55+Consolidação!T55+Consolidação!W55,Consolidação!$W$4,IF(F44+M44+T44+AA44+AH44+AO44+AV44+BC44+BJ44&lt;=Consolidação!H55+Consolidação!K55+Consolidação!N55+Consolidação!Q55+Consolidação!T55+Consolidação!W55+Consolidação!Z55,Consolidação!$Z$4,IF(F44+M44+T44+AA44+AH44+AO44+AV44+BC44+BJ44&lt;=Consolidação!H55+Consolidação!K55+Consolidação!N55+Consolidação!Q55+Consolidação!T55+Consolidação!W55+Consolidação!Z55+Consolidação!AC55,Consolidação!$AC$4,IF(F44+M44+T44+AA44+AH44+AO44+AV44+BC44+BJ44&lt;=Consolidação!H55+Consolidação!K55+Consolidação!N55+Consolidação!Q55+Consolidação!T55+Consolidação!W55+Consolidação!Z55+Consolidação!AC55+Consolidação!AF55,Consolidação!$AF$4,IF(F44+M44+T44+AA44+AH44+AO44+AV44+BC44+BJ44&lt;=Consolidação!H55+Consolidação!K55+Consolidação!N55+Consolidação!Q55+Consolidação!T55+Consolidação!W55+Consolidação!Z55+Consolidação!AC55+Consolidação!AF55+Consolidação!AI55,Consolidação!$AI$4,IF(F44+M44+T44+AA44+AH44+AO44+AV44+BC44+BJ44&lt;=Consolidação!H55+Consolidação!K55+Consolidação!N55+Consolidação!Q55+Consolidação!T55+Consolidação!W55+Consolidação!Z55+Consolidação!AC55+Consolidação!AF55+Consolidação!AI55+Consolidação!AL55,Consolidação!$AL$4,IF(F44+M44+T44+AA44+AH44+AO44+AV44+BC44+BJ44&lt;=Consolidação!H55+Consolidação!K55+Consolidação!N55+Consolidação!Q55+Consolidação!T55+Consolidação!W55+Consolidação!Z55+Consolidação!AC55+Consolidação!AF55+Consolidação!AI55+Consolidação!AL55+Consolidação!AO55,Consolidação!$AO$4,IF(F44+M44+T44+AA44+AH44+AO44+AV44+BC44+BJ44&lt;=Consolidação!H55+Consolidação!K55+Consolidação!N55+Consolidação!Q55+Consolidação!T55+Consolidação!W55+Consolidação!Z55+Consolidação!AC55+Consolidação!AF55+Consolidação!AI55+Consolidação!AL55+Consolidação!AO55+Consolidação!AR55,Consolidação!$AR$4,IF(F44+M44+T44+AA44+AH44+AO44+AV44+BC44+BJ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+M44+T44+AA44+AH44+AO44+AV44+BC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+T44+AA44+AH44+AO44+AV44+BC44+BJ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BN44" s="311" t="str">
        <f t="shared" ref="BN44:BN82" si="94">IF(BM44="","",IF(BM44="SEM PREVISÃO","û",IF(BM44="CONSUMO PARCIAL","û",IF(BL44&lt;BM44+90,"û","ü"))))</f>
        <v/>
      </c>
      <c r="BO44" s="312"/>
      <c r="BP44" s="306"/>
      <c r="BQ44" s="307"/>
      <c r="BR44" s="308"/>
      <c r="BS44" s="309"/>
      <c r="BT44" s="310" t="str">
        <f>IF(BQ44=0,"",IF(F44+M44+T44+AA44+AH44+AO44+AV44+BC44+BJ44+BQ44&lt;=Consolidação!H55,Consolidação!$H$4,IF(F44+M44+T44+AA44+AH44+AO44+AV44+BC44+BJ44+BQ44&lt;=Consolidação!H55+Consolidação!K55,Consolidação!$K$4,IF(F44+M44+T44+AA44+AH44+AO44+AV44+BC44+BJ44+BQ44&lt;=Consolidação!H55+Consolidação!K55+Consolidação!N55,Consolidação!$N$4,IF(F44+M44+T44+AA44+AH44+AO44+AV44+BC44+BJ44+BQ44&lt;=Consolidação!H55+Consolidação!K55+Consolidação!N55+Consolidação!Q55,Consolidação!$Q$4,IF(F44+M44+T44+AA44+AH44+AO44+AV44+BC44+BJ44+BQ44&lt;=Consolidação!H55+Consolidação!K55+Consolidação!N55+Consolidação!Q55+Consolidação!T55,Consolidação!$T$4,IF(F44+M44+T44+AA44+AH44+AO44+AV44+BC44+BJ44+BQ44&lt;=Consolidação!H55+Consolidação!K55+Consolidação!N55+Consolidação!Q55+Consolidação!T55+Consolidação!W55,Consolidação!$W$4,IF(F44+M44+T44+AA44+AH44+AO44+AV44+BC44+BJ44+BQ44&lt;=Consolidação!H55+Consolidação!K55+Consolidação!N55+Consolidação!Q55+Consolidação!T55+Consolidação!W55+Consolidação!Z55,Consolidação!$Z$4,IF(F44+M44+T44+AA44+AH44+AO44+AV44+BC44+BJ44+BQ44&lt;=Consolidação!H55+Consolidação!K55+Consolidação!N55+Consolidação!Q55+Consolidação!T55+Consolidação!W55+Consolidação!Z55+Consolidação!AC55,Consolidação!$AC$4,IF(F44+M44+T44+AA44+AH44+AO44+AV44+BC44+BJ44+BQ44&lt;=Consolidação!H55+Consolidação!K55+Consolidação!N55+Consolidação!Q55+Consolidação!T55+Consolidação!W55+Consolidação!Z55+Consolidação!AC55+Consolidação!AF55,Consolidação!$AF$4,IF(F44+M44+T44+AA44+AH44+AO44+AV44+BC44+BJ44+BQ44&lt;=Consolidação!H55+Consolidação!K55+Consolidação!N55+Consolidação!Q55+Consolidação!T55+Consolidação!W55+Consolidação!Z55+Consolidação!AC55+Consolidação!AF55+Consolidação!AI55,Consolidação!$AI$4,IF(F44+M44+T44+AA44+AH44+AO44+AV44+BC44+BJ44+BQ44&lt;=Consolidação!H55+Consolidação!K55+Consolidação!N55+Consolidação!Q55+Consolidação!T55+Consolidação!W55+Consolidação!Z55+Consolidação!AC55+Consolidação!AF55+Consolidação!AI55+Consolidação!AL55,Consolidação!$AL$4,IF(F44+M44+T44+AA44+AH44+AO44+AV44+BC44+BJ44+BQ44&lt;=Consolidação!H55+Consolidação!K55+Consolidação!N55+Consolidação!Q55+Consolidação!T55+Consolidação!W55+Consolidação!Z55+Consolidação!AC55+Consolidação!AF55+Consolidação!AI55+Consolidação!AL55+Consolidação!AO55,Consolidação!$AO$4,IF(F44+M44+T44+AA44+AH44+AO44+AV44+BC44+BJ44+BQ44&lt;=Consolidação!H55+Consolidação!K55+Consolidação!N55+Consolidação!Q55+Consolidação!T55+Consolidação!W55+Consolidação!Z55+Consolidação!AC55+Consolidação!AF55+Consolidação!AI55+Consolidação!AL55+Consolidação!AO55+Consolidação!AR55,Consolidação!$AR$4,IF(F44+M44+T44+AA44+AH44+AO44+AV44+BC44+BJ44+BQ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+M44+T44+AA44+AH44+AO44+AV44+BC44+BJ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+T44+AA44+AH44+AO44+AV44+BC44+BJ44+BQ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BU44" s="311" t="str">
        <f t="shared" ref="BU44:BU82" si="95">IF(BT44="","",IF(BT44="SEM PREVISÃO","û",IF(BT44="CONSUMO PARCIAL","û",IF(BS44&lt;BT44+90,"û","ü"))))</f>
        <v/>
      </c>
      <c r="BV44" s="312"/>
      <c r="BW44" s="306"/>
      <c r="BX44" s="307"/>
      <c r="BY44" s="308"/>
      <c r="BZ44" s="309"/>
      <c r="CA44" s="310" t="str">
        <f>IF(BX44=0,"",IF(F44+M44+T44+AA44+AH44+AO44+AV44+BC44+BJ44+BQ44+BX44&lt;=Consolidação!H55,Consolidação!$H$4,IF(F44+M44+T44+AA44+AH44+AO44+AV44+BC44+BJ44+BQ44+BX44&lt;=Consolidação!H55+Consolidação!K55,Consolidação!$K$4,IF(F44+M44+T44+AA44+AH44+AO44+AV44+BC44+BJ44+BQ44+BX44&lt;=Consolidação!H55+Consolidação!K55+Consolidação!N55,Consolidação!$N$4,IF(F44+M44+T44+AA44+AH44+AO44+AV44+BC44+BJ44+BQ44+BX44&lt;=Consolidação!H55+Consolidação!K55+Consolidação!N55+Consolidação!Q55,Consolidação!$Q$4,IF(F44+M44+T44+AA44+AH44+AO44+AV44+BC44+BJ44+BQ44+BX44&lt;=Consolidação!H55+Consolidação!K55+Consolidação!N55+Consolidação!Q55+Consolidação!T55,Consolidação!$T$4,IF(F44+M44+T44+AA44+AH44+AO44+AV44+BC44+BJ44+BQ44+BX44&lt;=Consolidação!H55+Consolidação!K55+Consolidação!N55+Consolidação!Q55+Consolidação!T55+Consolidação!W55,Consolidação!$W$4,IF(F44+M44+T44+AA44+AH44+AO44+AV44+BC44+BJ44+BQ44+BX44&lt;=Consolidação!H55+Consolidação!K55+Consolidação!N55+Consolidação!Q55+Consolidação!T55+Consolidação!W55+Consolidação!Z55,Consolidação!$Z$4,IF(F44+M44+T44+AA44+AH44+AO44+AV44+BC44+BJ44+BQ44+BX44&lt;=Consolidação!H55+Consolidação!K55+Consolidação!N55+Consolidação!Q55+Consolidação!T55+Consolidação!W55+Consolidação!Z55+Consolidação!AC55,Consolidação!$AC$4,IF(F44+M44+T44+AA44+AH44+AO44+AV44+BC44+BJ44+BQ44+BX44&lt;=Consolidação!H55+Consolidação!K55+Consolidação!N55+Consolidação!Q55+Consolidação!T55+Consolidação!W55+Consolidação!Z55+Consolidação!AC55+Consolidação!AF55,Consolidação!$AF$4,IF(F44+M44+T44+AA44+AH44+AO44+AV44+BC44+BJ44+BQ44+BX44&lt;=Consolidação!H55+Consolidação!K55+Consolidação!N55+Consolidação!Q55+Consolidação!T55+Consolidação!W55+Consolidação!Z55+Consolidação!AC55+Consolidação!AF55+Consolidação!AI55,Consolidação!$AI$4,IF(F44+M44+T44+AA44+AH44+AO44+AV44+BC44+BJ44+BQ44+BX44&lt;=Consolidação!H55+Consolidação!K55+Consolidação!N55+Consolidação!Q55+Consolidação!T55+Consolidação!W55+Consolidação!Z55+Consolidação!AC55+Consolidação!AF55+Consolidação!AI55+Consolidação!AL55,Consolidação!$AL$4,IF(F44+M44+T44+AA44+AH44+AO44+AV44+BC44+BJ44+BQ44+BX44&lt;=Consolidação!H55+Consolidação!K55+Consolidação!N55+Consolidação!Q55+Consolidação!T55+Consolidação!W55+Consolidação!Z55+Consolidação!AC55+Consolidação!AF55+Consolidação!AI55+Consolidação!AL55+Consolidação!AO55,Consolidação!$AO$4,IF(F44+M44+T44+AA44+AH44+AO44+AV44+BC44+BJ44+BQ44+BX44&lt;=Consolidação!H55+Consolidação!K55+Consolidação!N55+Consolidação!Q55+Consolidação!T55+Consolidação!W55+Consolidação!Z55+Consolidação!AC55+Consolidação!AF55+Consolidação!AI55+Consolidação!AL55+Consolidação!AO55+Consolidação!AR55,Consolidação!$AR$4,IF(F44+M44+T44+AA44+AH44+AO44+AV44+BC44+BJ44+BQ44+BX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+M44+T44+AA44+AH44+AO44+AV44+BC44+BJ44+BQ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+T44+AA44+AH44+AO44+AV44+BC44+BJ44+BQ44+BX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CB44" s="311" t="str">
        <f t="shared" ref="CB44:CB82" si="96">IF(CA44="","",IF(CA44="SEM PREVISÃO","û",IF(CA44="CONSUMO PARCIAL","û",IF(BZ44&lt;CA44+90,"û","ü"))))</f>
        <v/>
      </c>
      <c r="CC44" s="312"/>
      <c r="CD44" s="306"/>
      <c r="CE44" s="307"/>
      <c r="CF44" s="308"/>
      <c r="CG44" s="309"/>
      <c r="CH44" s="310" t="str">
        <f>IF(CE44=0,"",IF(F44+M44+T44+AA44+AH44+AO44+AV44+BC44+BJ44+BQ44+BX44+CE44&lt;=Consolidação!H55,Consolidação!$H$4,IF(F44+M44+T44+AA44+AH44+AO44+AV44+BC44+BJ44+BQ44+BX44+CE44&lt;=Consolidação!H55+Consolidação!K55,Consolidação!$K$4,IF(F44+M44+T44+AA44+AH44+AO44+AV44+BC44+BJ44+BQ44+BX44+CE44&lt;=Consolidação!H55+Consolidação!K55+Consolidação!N55,Consolidação!$N$4,IF(F44+M44+T44+AA44+AH44+AO44+AV44+BC44+BJ44+BQ44+BX44+CE44&lt;=Consolidação!H55+Consolidação!K55+Consolidação!N55+Consolidação!Q55,Consolidação!$Q$4,IF(F44+M44+T44+AA44+AH44+AO44+AV44+BC44+BJ44+BQ44+BX44+CE44&lt;=Consolidação!H55+Consolidação!K55+Consolidação!N55+Consolidação!Q55+Consolidação!T55,Consolidação!$T$4,IF(F44+M44+T44+AA44+AH44+AO44+AV44+BC44+BJ44+BQ44+BX44+CE44&lt;=Consolidação!H55+Consolidação!K55+Consolidação!N55+Consolidação!Q55+Consolidação!T55+Consolidação!W55,Consolidação!$W$4,IF(F44+M44+T44+AA44+AH44+AO44+AV44+BC44+BJ44+BQ44+BX44+CE44&lt;=Consolidação!H55+Consolidação!K55+Consolidação!N55+Consolidação!Q55+Consolidação!T55+Consolidação!W55+Consolidação!Z55,Consolidação!$Z$4,IF(F44+M44+T44+AA44+AH44+AO44+AV44+BC44+BJ44+BQ44+BX44+CE44&lt;=Consolidação!H55+Consolidação!K55+Consolidação!N55+Consolidação!Q55+Consolidação!T55+Consolidação!W55+Consolidação!Z55+Consolidação!AC55,Consolidação!$AC$4,IF(F44+M44+T44+AA44+AH44+AO44+AV44+BC44+BJ44+BQ44+BX44+CE44&lt;=Consolidação!H55+Consolidação!K55+Consolidação!N55+Consolidação!Q55+Consolidação!T55+Consolidação!W55+Consolidação!Z55+Consolidação!AC55+Consolidação!AF55,Consolidação!$AF$4,IF(F44+M44+T44+AA44+AH44+AO44+AV44+BC44+BJ44+BQ44+BX44+CE44&lt;=Consolidação!H55+Consolidação!K55+Consolidação!N55+Consolidação!Q55+Consolidação!T55+Consolidação!W55+Consolidação!Z55+Consolidação!AC55+Consolidação!AF55+Consolidação!AI55,Consolidação!$AI$4,IF(F44+M44+T44+AA44+AH44+AO44+AV44+BC44+BJ44+BQ44+BX44+CE44&lt;=Consolidação!H55+Consolidação!K55+Consolidação!N55+Consolidação!Q55+Consolidação!T55+Consolidação!W55+Consolidação!Z55+Consolidação!AC55+Consolidação!AF55+Consolidação!AI55+Consolidação!AL55,Consolidação!$AL$4,IF(F44+M44+T44+AA44+AH44+AO44+AV44+BC44+BJ44+BQ44+BX44+CE44&lt;=Consolidação!H55+Consolidação!K55+Consolidação!N55+Consolidação!Q55+Consolidação!T55+Consolidação!W55+Consolidação!Z55+Consolidação!AC55+Consolidação!AF55+Consolidação!AI55+Consolidação!AL55+Consolidação!AO55,Consolidação!$AO$4,IF(F44+M44+T44+AA44+AH44+AO44+AV44+BC44+BJ44+BQ44+BX44+CE44&lt;=Consolidação!H55+Consolidação!K55+Consolidação!N55+Consolidação!Q55+Consolidação!T55+Consolidação!W55+Consolidação!Z55+Consolidação!AC55+Consolidação!AF55+Consolidação!AI55+Consolidação!AL55+Consolidação!AO55+Consolidação!AR55,Consolidação!$AR$4,IF(F44+M44+T44+AA44+AH44+AO44+AV44+BC44+BJ44+BQ44+BX44+CE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+M44+T44+AA44+AH44+AO44+AV44+BC44+BJ44+BQ44+BX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+T44+AA44+AH44+AO44+AV44+BC44+BJ44+BQ44+BX44+CE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CI44" s="311" t="str">
        <f t="shared" ref="CI44:CI82" si="97">IF(CH44="","",IF(CH44="SEM PREVISÃO","û",IF(CH44="CONSUMO PARCIAL","û",IF(CG44&lt;CH44+90,"û","ü"))))</f>
        <v/>
      </c>
      <c r="CJ44" s="312"/>
      <c r="CK44" s="306"/>
      <c r="CL44" s="307"/>
      <c r="CM44" s="308"/>
      <c r="CN44" s="309"/>
      <c r="CO44" s="310" t="str">
        <f>IF(CL44=0,"",IF(F44+M44+T44+AA44+AH44+AO44+AV44+BC44+BJ44+BQ44+BX44+CE44+CL44&lt;=Consolidação!H55,Consolidação!$H$4,IF(F44+M44+T44+AA44+AH44+AO44+AV44+BC44+BJ44+BQ44+BX44+CE44+CL44&lt;=Consolidação!H55+Consolidação!K55,Consolidação!$K$4,IF(F44+M44+T44+AA44+AH44+AO44+AV44+BC44+BJ44+BQ44+BX44+CE44+CL44&lt;=Consolidação!H55+Consolidação!K55+Consolidação!N55,Consolidação!$N$4,IF(F44+M44+T44+AA44+AH44+AO44+AV44+BC44+BJ44+BQ44+BX44+CE44+CL44&lt;=Consolidação!H55+Consolidação!K55+Consolidação!N55+Consolidação!Q55,Consolidação!$Q$4,IF(F44+M44+T44+AA44+AH44+AO44+AV44+BC44+BJ44+BQ44+BX44+CE44+CL44&lt;=Consolidação!H55+Consolidação!K55+Consolidação!N55+Consolidação!Q55+Consolidação!T55,Consolidação!$T$4,IF(F44+M44+T44+AA44+AH44+AO44+AV44+BC44+BJ44+BQ44+BX44+CE44+CL44&lt;=Consolidação!H55+Consolidação!K55+Consolidação!N55+Consolidação!Q55+Consolidação!T55+Consolidação!W55,Consolidação!$W$4,IF(F44+M44+T44+AA44+AH44+AO44+AV44+BC44+BJ44+BQ44+BX44+CE44+CL44&lt;=Consolidação!H55+Consolidação!K55+Consolidação!N55+Consolidação!Q55+Consolidação!T55+Consolidação!W55+Consolidação!Z55,Consolidação!$Z$4,IF(F44+M44+T44+AA44+AH44+AO44+AV44+BC44+BJ44+BQ44+BX44+CE44+CL44&lt;=Consolidação!H55+Consolidação!K55+Consolidação!N55+Consolidação!Q55+Consolidação!T55+Consolidação!W55+Consolidação!Z55+Consolidação!AC55,Consolidação!$AC$4,IF(F44+M44+T44+AA44+AH44+AO44+AV44+BC44+BJ44+BQ44+BX44+CE44+CL44&lt;=Consolidação!H55+Consolidação!K55+Consolidação!N55+Consolidação!Q55+Consolidação!T55+Consolidação!W55+Consolidação!Z55+Consolidação!AC55+Consolidação!AF55,Consolidação!$AF$4,IF(F44+M44+T44+AA44+AH44+AO44+AV44+BC44+BJ44+BQ44+BX44+CE44+CL44&lt;=Consolidação!H55+Consolidação!K55+Consolidação!N55+Consolidação!Q55+Consolidação!T55+Consolidação!W55+Consolidação!Z55+Consolidação!AC55+Consolidação!AF55+Consolidação!AI55,Consolidação!$AI$4,IF(F44+M44+T44+AA44+AH44+AO44+AV44+BC44+BJ44+BQ44+BX44+CE44+CL44&lt;=Consolidação!H55+Consolidação!K55+Consolidação!N55+Consolidação!Q55+Consolidação!T55+Consolidação!W55+Consolidação!Z55+Consolidação!AC55+Consolidação!AF55+Consolidação!AI55+Consolidação!AL55,Consolidação!$AL$4,IF(F44+M44+T44+AA44+AH44+AO44+AV44+BC44+BJ44+BQ44+BX44+CE44+CL44&lt;=Consolidação!H55+Consolidação!K55+Consolidação!N55+Consolidação!Q55+Consolidação!T55+Consolidação!W55+Consolidação!Z55+Consolidação!AC55+Consolidação!AF55+Consolidação!AI55+Consolidação!AL55+Consolidação!AO55,Consolidação!$AO$4,IF(F44+M44+T44+AA44+AH44+AO44+AV44+BC44+BJ44+BQ44+BX44+CE44+CL44&lt;=Consolidação!H55+Consolidação!K55+Consolidação!N55+Consolidação!Q55+Consolidação!T55+Consolidação!W55+Consolidação!Z55+Consolidação!AC55+Consolidação!AF55+Consolidação!AI55+Consolidação!AL55+Consolidação!AO55+Consolidação!AR55,Consolidação!$AR$4,IF(F44+M44+T44+AA44+AH44+AO44+AV44+BC44+BJ44+BQ44+BX44+CE44+CL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+M44+T44+AA44+AH44+AO44+AV44+BC44+BJ44+BQ44+BX44+CE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+T44+AA44+AH44+AO44+AV44+BC44+BJ44+BQ44+BX44+CE44+CL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CP44" s="311" t="str">
        <f t="shared" ref="CP44:CP82" si="98">IF(CO44="","",IF(CO44="SEM PREVISÃO","û",IF(CO44="CONSUMO PARCIAL","û",IF(CN44&lt;CO44+90,"û","ü"))))</f>
        <v/>
      </c>
      <c r="CQ44" s="312"/>
      <c r="CR44" s="306"/>
      <c r="CS44" s="307"/>
      <c r="CT44" s="308"/>
      <c r="CU44" s="309"/>
      <c r="CV44" s="310" t="str">
        <f>IF(CS44=0,"",IF(F44+M44+T44+AA44+AH44+AO44+AV44+BC44+BJ44+BQ44+BX44+CE44+CL44+CS44&lt;=Consolidação!H55,Consolidação!$H$4,IF(F44+M44+T44+AA44+AH44+AO44+AV44+BC44+BJ44+BQ44+BX44+CE44+CL44+CS44&lt;=Consolidação!H55+Consolidação!K55,Consolidação!$K$4,IF(F44+M44+T44+AA44+AH44+AO44+AV44+BC44+BJ44+BQ44+BX44+CE44+CL44+CS44&lt;=Consolidação!H55+Consolidação!K55+Consolidação!N55,Consolidação!$N$4,IF(F44+M44+T44+AA44+AH44+AO44+AV44+BC44+BJ44+BQ44+BX44+CE44+CL44+CS44&lt;=Consolidação!H55+Consolidação!K55+Consolidação!N55+Consolidação!Q55,Consolidação!$Q$4,IF(F44+M44+T44+AA44+AH44+AO44+AV44+BC44+BJ44+BQ44+BX44+CE44+CL44+CS44&lt;=Consolidação!H55+Consolidação!K55+Consolidação!N55+Consolidação!Q55+Consolidação!T55,Consolidação!$T$4,IF(F44+M44+T44+AA44+AH44+AO44+AV44+BC44+BJ44+BQ44+BX44+CE44+CL44+CS44&lt;=Consolidação!H55+Consolidação!K55+Consolidação!N55+Consolidação!Q55+Consolidação!T55+Consolidação!W55,Consolidação!$W$4,IF(F44+M44+T44+AA44+AH44+AO44+AV44+BC44+BJ44+BQ44+BX44+CE44+CL44+CS44&lt;=Consolidação!H55+Consolidação!K55+Consolidação!N55+Consolidação!Q55+Consolidação!T55+Consolidação!W55+Consolidação!Z55,Consolidação!$Z$4,IF(F44+M44+T44+AA44+AH44+AO44+AV44+BC44+BJ44+BQ44+BX44+CE44+CL44+CS44&lt;=Consolidação!H55+Consolidação!K55+Consolidação!N55+Consolidação!Q55+Consolidação!T55+Consolidação!W55+Consolidação!Z55+Consolidação!AC55,Consolidação!$AC$4,IF(F44+M44+T44+AA44+AH44+AO44+AV44+BC44+BJ44+BQ44+BX44+CE44+CL44+CS44&lt;=Consolidação!H55+Consolidação!K55+Consolidação!N55+Consolidação!Q55+Consolidação!T55+Consolidação!W55+Consolidação!Z55+Consolidação!AC55+Consolidação!AF55,Consolidação!$AF$4,IF(F44+M44+T44+AA44+AH44+AO44+AV44+BC44+BJ44+BQ44+BX44+CE44+CL44+CS44&lt;=Consolidação!H55+Consolidação!K55+Consolidação!N55+Consolidação!Q55+Consolidação!T55+Consolidação!W55+Consolidação!Z55+Consolidação!AC55+Consolidação!AF55+Consolidação!AI55,Consolidação!$AI$4,IF(F44+M44+T44+AA44+AH44+AO44+AV44+BC44+BJ44+BQ44+BX44+CE44+CL44+CS44&lt;=Consolidação!H55+Consolidação!K55+Consolidação!N55+Consolidação!Q55+Consolidação!T55+Consolidação!W55+Consolidação!Z55+Consolidação!AC55+Consolidação!AF55+Consolidação!AI55+Consolidação!AL55,Consolidação!$AL$4,IF(F44+M44+T44+AA44+AH44+AO44+AV44+BC44+BJ44+BQ44+BX44+CE44+CL44+CS44&lt;=Consolidação!H55+Consolidação!K55+Consolidação!N55+Consolidação!Q55+Consolidação!T55+Consolidação!W55+Consolidação!Z55+Consolidação!AC55+Consolidação!AF55+Consolidação!AI55+Consolidação!AL55+Consolidação!AO55,Consolidação!$AO$4,IF(F44+M44+T44+AA44+AH44+AO44+AV44+BC44+BJ44+BQ44+BX44+CE44+CL44+CS44&lt;=Consolidação!H55+Consolidação!K55+Consolidação!N55+Consolidação!Q55+Consolidação!T55+Consolidação!W55+Consolidação!Z55+Consolidação!AC55+Consolidação!AF55+Consolidação!AI55+Consolidação!AL55+Consolidação!AO55+Consolidação!AR55,Consolidação!$AR$4,IF(F44+M44+T44+AA44+AH44+AO44+AV44+BC44+BJ44+BQ44+BX44+CE44+CL44+CS44&lt;=Consolidação!H55+Consolidação!K55+Consolidação!N55+Consolidação!Q55+Consolidação!T55+Consolidação!W55+Consolidação!Z55+Consolidação!AC55+Consolidação!AF55+Consolidação!AI55+Consolidação!AL55+Consolidação!AO55+Consolidação!AR55+Consolidação!AU55,Consolidação!$AU$4,IF(AND((Consolidação!H55+Consolidação!K55+Consolidação!N55+Consolidação!Q55+Consolidação!T55+Consolidação!W55+Consolidação!Z55+Consolidação!AC55+Consolidação!AF55+Consolidação!AI55+Consolidação!AL55+Consolidação!AO55+Consolidação!AR55+Consolidação!AU55)&gt;0,F44+M44+T44+AA44+AH44+AO44+AV44+BC44+BJ44+BQ44+BX44+CE44+CL44&lt;Consolidação!H55+Consolidação!K55+Consolidação!N55+Consolidação!Q55+Consolidação!T55+Consolidação!W55+Consolidação!Z55+Consolidação!AC55+Consolidação!AF55+Consolidação!AI55+Consolidação!AL55+Consolidação!AO55+Consolidação!AR55+Consolidação!AU55,F44+M44+T44+AA44+AH44+AO44+AV44+BC44+BJ44+BQ44+BX44+CE44+CL44+CS44&gt;Consolidação!H55+Consolidação!K55+Consolidação!N55+Consolidação!Q55+Consolidação!T55+Consolidação!W55+Consolidação!Z55+Consolidação!AC55+Consolidação!AF55+Consolidação!AI55+Consolidação!AL55+Consolidação!AO55+Consolidação!AR55+Consolidação!AU55),"CONSUMO PARCIAL","SEM PREVISÃO"))))))))))))))))</f>
        <v/>
      </c>
      <c r="CW44" s="311" t="str">
        <f t="shared" ref="CW44:CW82" si="99">IF(CV44="","",IF(CV44="SEM PREVISÃO","û",IF(CV44="CONSUMO PARCIAL","û",IF(CU44&lt;CV44+90,"û","ü"))))</f>
        <v/>
      </c>
      <c r="CX44" s="306"/>
      <c r="CY44" s="307"/>
      <c r="CZ44" s="308"/>
      <c r="DA44" s="309"/>
      <c r="DB44" s="310" t="str">
        <f>IF(CY44=0,"",IF(L44+S44+Z44+AG44+AN44+AU44+BB44+BI44+BP44+BW44+CD44+CK44+CR44+CY44&lt;=Consolidação!N55,Consolidação!$H$4,IF(L44+S44+Z44+AG44+AN44+AU44+BB44+BI44+BP44+BW44+CD44+CK44+CR44+CY44&lt;=Consolidação!N55+Consolidação!Q55,Consolidação!$K$4,IF(L44+S44+Z44+AG44+AN44+AU44+BB44+BI44+BP44+BW44+CD44+CK44+CR44+CY44&lt;=Consolidação!N55+Consolidação!Q55+Consolidação!T55,Consolidação!$N$4,IF(L44+S44+Z44+AG44+AN44+AU44+BB44+BI44+BP44+BW44+CD44+CK44+CR44+CY44&lt;=Consolidação!N55+Consolidação!Q55+Consolidação!T55+Consolidação!W55,Consolidação!$Q$4,IF(L44+S44+Z44+AG44+AN44+AU44+BB44+BI44+BP44+BW44+CD44+CK44+CR44+CY44&lt;=Consolidação!N55+Consolidação!Q55+Consolidação!T55+Consolidação!W55+Consolidação!Z55,Consolidação!$T$4,IF(L44+S44+Z44+AG44+AN44+AU44+BB44+BI44+BP44+BW44+CD44+CK44+CR44+CY44&lt;=Consolidação!N55+Consolidação!Q55+Consolidação!T55+Consolidação!W55+Consolidação!Z55+Consolidação!AC55,Consolidação!$W$4,IF(L44+S44+Z44+AG44+AN44+AU44+BB44+BI44+BP44+BW44+CD44+CK44+CR44+CY44&lt;=Consolidação!N55+Consolidação!Q55+Consolidação!T55+Consolidação!W55+Consolidação!Z55+Consolidação!AC55+Consolidação!AF55,Consolidação!$Z$4,IF(L44+S44+Z44+AG44+AN44+AU44+BB44+BI44+BP44+BW44+CD44+CK44+CR44+CY44&lt;=Consolidação!N55+Consolidação!Q55+Consolidação!T55+Consolidação!W55+Consolidação!Z55+Consolidação!AC55+Consolidação!AF55+Consolidação!AI55,Consolidação!$AC$4,IF(L44+S44+Z44+AG44+AN44+AU44+BB44+BI44+BP44+BW44+CD44+CK44+CR44+CY44&lt;=Consolidação!N55+Consolidação!Q55+Consolidação!T55+Consolidação!W55+Consolidação!Z55+Consolidação!AC55+Consolidação!AF55+Consolidação!AI55+Consolidação!AL55,Consolidação!$AF$4,IF(L44+S44+Z44+AG44+AN44+AU44+BB44+BI44+BP44+BW44+CD44+CK44+CR44+CY44&lt;=Consolidação!N55+Consolidação!Q55+Consolidação!T55+Consolidação!W55+Consolidação!Z55+Consolidação!AC55+Consolidação!AF55+Consolidação!AI55+Consolidação!AL55+Consolidação!AO55,Consolidação!$AI$4,IF(L44+S44+Z44+AG44+AN44+AU44+BB44+BI44+BP44+BW44+CD44+CK44+CR44+CY44&lt;=Consolidação!N55+Consolidação!Q55+Consolidação!T55+Consolidação!W55+Consolidação!Z55+Consolidação!AC55+Consolidação!AF55+Consolidação!AI55+Consolidação!AL55+Consolidação!AO55+Consolidação!AR55,Consolidação!$AL$4,IF(L44+S44+Z44+AG44+AN44+AU44+BB44+BI44+BP44+BW44+CD44+CK44+CR44+CY44&lt;=Consolidação!N55+Consolidação!Q55+Consolidação!T55+Consolidação!W55+Consolidação!Z55+Consolidação!AC55+Consolidação!AF55+Consolidação!AI55+Consolidação!AL55+Consolidação!AO55+Consolidação!AR55+Consolidação!AU55,Consolidação!$AO$4,IF(L44+S44+Z44+AG44+AN44+AU44+BB44+BI44+BP44+BW44+CD44+CK44+CR44+CY44&lt;=Consolidação!N55+Consolidação!Q55+Consolidação!T55+Consolidação!W55+Consolidação!Z55+Consolidação!AC55+Consolidação!AF55+Consolidação!AI55+Consolidação!AL55+Consolidação!AO55+Consolidação!AR55+Consolidação!AU55+Consolidação!AX55,Consolidação!$AR$4,IF(L44+S44+Z44+AG44+AN44+AU44+BB44+BI44+BP44+BW44+CD44+CK44+CR44+CY44&lt;=Consolidação!N55+Consolidação!Q55+Consolidação!T55+Consolidação!W55+Consolidação!Z55+Consolidação!AC55+Consolidação!AF55+Consolidação!AI55+Consolidação!AL55+Consolidação!AO55+Consolidação!AR55+Consolidação!AU55+Consolidação!AX55+Consolidação!#REF!,Consolidação!$AU$4,IF(AND((Consolidação!N55+Consolidação!Q55+Consolidação!T55+Consolidação!W55+Consolidação!Z55+Consolidação!AC55+Consolidação!AF55+Consolidação!AI55+Consolidação!AL55+Consolidação!AO55+Consolidação!AR55+Consolidação!AU55+Consolidação!AX55+Consolidação!#REF!)&gt;0,L44+S44+Z44+AG44+AN44+AU44+BB44+BI44+BP44+BW44+CD44+CK44+CR44&lt;Consolidação!N55+Consolidação!Q55+Consolidação!T55+Consolidação!W55+Consolidação!Z55+Consolidação!AC55+Consolidação!AF55+Consolidação!AI55+Consolidação!AL55+Consolidação!AO55+Consolidação!AR55+Consolidação!AU55+Consolidação!AX55+Consolidação!#REF!,L44+S44+Z44+AG44+AN44+AU44+BB44+BI44+BP44+BW44+CD44+CK44+CR44+CY44&gt;Consolidação!N55+Consolidação!Q55+Consolidação!T55+Consolidação!W55+Consolidação!Z55+Consolidação!AC55+Consolidação!AF55+Consolidação!AI55+Consolidação!AL55+Consolidação!AO55+Consolidação!AR55+Consolidação!AU55+Consolidação!AX55+Consolidação!#REF!),"CONSUMO PARCIAL","SEM PREVISÃO"))))))))))))))))</f>
        <v/>
      </c>
      <c r="DC44" s="311" t="str">
        <f t="shared" ref="DC44:DC91" si="100">IF(DB44="","",IF(DB44="SEM PREVISÃO","û",IF(DB44="CONSUMO PARCIAL","û",IF(DA44&lt;DB44+90,"û","ü"))))</f>
        <v/>
      </c>
      <c r="DD44" s="306"/>
      <c r="DE44" s="307"/>
      <c r="DF44" s="308"/>
      <c r="DG44" s="309"/>
      <c r="DH44" s="310" t="str">
        <f>IF(DE44=0,"",IF(R44+Y44+AF44+AM44+AT44+BA44+BH44+BO44+BV44+CC44+CJ44+CQ44+CX44+DE44&lt;=Consolidação!T55,Consolidação!$H$4,IF(R44+Y44+AF44+AM44+AT44+BA44+BH44+BO44+BV44+CC44+CJ44+CQ44+CX44+DE44&lt;=Consolidação!T55+Consolidação!W55,Consolidação!$K$4,IF(R44+Y44+AF44+AM44+AT44+BA44+BH44+BO44+BV44+CC44+CJ44+CQ44+CX44+DE44&lt;=Consolidação!T55+Consolidação!W55+Consolidação!Z55,Consolidação!$N$4,IF(R44+Y44+AF44+AM44+AT44+BA44+BH44+BO44+BV44+CC44+CJ44+CQ44+CX44+DE44&lt;=Consolidação!T55+Consolidação!W55+Consolidação!Z55+Consolidação!AC55,Consolidação!$Q$4,IF(R44+Y44+AF44+AM44+AT44+BA44+BH44+BO44+BV44+CC44+CJ44+CQ44+CX44+DE44&lt;=Consolidação!T55+Consolidação!W55+Consolidação!Z55+Consolidação!AC55+Consolidação!AF55,Consolidação!$T$4,IF(R44+Y44+AF44+AM44+AT44+BA44+BH44+BO44+BV44+CC44+CJ44+CQ44+CX44+DE44&lt;=Consolidação!T55+Consolidação!W55+Consolidação!Z55+Consolidação!AC55+Consolidação!AF55+Consolidação!AI55,Consolidação!$W$4,IF(R44+Y44+AF44+AM44+AT44+BA44+BH44+BO44+BV44+CC44+CJ44+CQ44+CX44+DE44&lt;=Consolidação!T55+Consolidação!W55+Consolidação!Z55+Consolidação!AC55+Consolidação!AF55+Consolidação!AI55+Consolidação!AL55,Consolidação!$Z$4,IF(R44+Y44+AF44+AM44+AT44+BA44+BH44+BO44+BV44+CC44+CJ44+CQ44+CX44+DE44&lt;=Consolidação!T55+Consolidação!W55+Consolidação!Z55+Consolidação!AC55+Consolidação!AF55+Consolidação!AI55+Consolidação!AL55+Consolidação!AO55,Consolidação!$AC$4,IF(R44+Y44+AF44+AM44+AT44+BA44+BH44+BO44+BV44+CC44+CJ44+CQ44+CX44+DE44&lt;=Consolidação!T55+Consolidação!W55+Consolidação!Z55+Consolidação!AC55+Consolidação!AF55+Consolidação!AI55+Consolidação!AL55+Consolidação!AO55+Consolidação!AR55,Consolidação!$AF$4,IF(R44+Y44+AF44+AM44+AT44+BA44+BH44+BO44+BV44+CC44+CJ44+CQ44+CX44+DE44&lt;=Consolidação!T55+Consolidação!W55+Consolidação!Z55+Consolidação!AC55+Consolidação!AF55+Consolidação!AI55+Consolidação!AL55+Consolidação!AO55+Consolidação!AR55+Consolidação!AU55,Consolidação!$AI$4,IF(R44+Y44+AF44+AM44+AT44+BA44+BH44+BO44+BV44+CC44+CJ44+CQ44+CX44+DE44&lt;=Consolidação!T55+Consolidação!W55+Consolidação!Z55+Consolidação!AC55+Consolidação!AF55+Consolidação!AI55+Consolidação!AL55+Consolidação!AO55+Consolidação!AR55+Consolidação!AU55+Consolidação!AX55,Consolidação!$AL$4,IF(R44+Y44+AF44+AM44+AT44+BA44+BH44+BO44+BV44+CC44+CJ44+CQ44+CX44+DE44&lt;=Consolidação!T55+Consolidação!W55+Consolidação!Z55+Consolidação!AC55+Consolidação!AF55+Consolidação!AI55+Consolidação!AL55+Consolidação!AO55+Consolidação!AR55+Consolidação!AU55+Consolidação!AX55+Consolidação!#REF!,Consolidação!$AO$4,IF(R44+Y44+AF44+AM44+AT44+BA44+BH44+BO44+BV44+CC44+CJ44+CQ44+CX44+DE44&lt;=Consolidação!T55+Consolidação!W55+Consolidação!Z55+Consolidação!AC55+Consolidação!AF55+Consolidação!AI55+Consolidação!AL55+Consolidação!AO55+Consolidação!AR55+Consolidação!AU55+Consolidação!AX55+Consolidação!#REF!+Consolidação!BC55,Consolidação!$AR$4,IF(R44+Y44+AF44+AM44+AT44+BA44+BH44+BO44+BV44+CC44+CJ44+CQ44+CX44+DE44&lt;=Consolidação!T55+Consolidação!W55+Consolidação!Z55+Consolidação!AC55+Consolidação!AF55+Consolidação!AI55+Consolidação!AL55+Consolidação!AO55+Consolidação!AR55+Consolidação!AU55+Consolidação!AX55+Consolidação!#REF!+Consolidação!BC55+Consolidação!BF55,Consolidação!$AU$4,IF(AND((Consolidação!T55+Consolidação!W55+Consolidação!Z55+Consolidação!AC55+Consolidação!AF55+Consolidação!AI55+Consolidação!AL55+Consolidação!AO55+Consolidação!AR55+Consolidação!AU55+Consolidação!AX55+Consolidação!#REF!+Consolidação!BC55+Consolidação!BF55)&gt;0,R44+Y44+AF44+AM44+AT44+BA44+BH44+BO44+BV44+CC44+CJ44+CQ44+CX44&lt;Consolidação!T55+Consolidação!W55+Consolidação!Z55+Consolidação!AC55+Consolidação!AF55+Consolidação!AI55+Consolidação!AL55+Consolidação!AO55+Consolidação!AR55+Consolidação!AU55+Consolidação!AX55+Consolidação!#REF!+Consolidação!BC55+Consolidação!BF55,R44+Y44+AF44+AM44+AT44+BA44+BH44+BO44+BV44+CC44+CJ44+CQ44+CX44+DE44&gt;Consolidação!T55+Consolidação!W55+Consolidação!Z55+Consolidação!AC55+Consolidação!AF55+Consolidação!AI55+Consolidação!AL55+Consolidação!AO55+Consolidação!AR55+Consolidação!AU55+Consolidação!AX55+Consolidação!#REF!+Consolidação!BC55+Consolidação!BF55),"CONSUMO PARCIAL","SEM PREVISÃO"))))))))))))))))</f>
        <v/>
      </c>
      <c r="DI44" s="311" t="str">
        <f t="shared" ref="DI44:DI91" si="101">IF(DH44="","",IF(DH44="SEM PREVISÃO","û",IF(DH44="CONSUMO PARCIAL","û",IF(DG44&lt;DH44+90,"û","ü"))))</f>
        <v/>
      </c>
      <c r="DJ44" s="306"/>
      <c r="DK44" s="307"/>
      <c r="DL44" s="308"/>
      <c r="DM44" s="309"/>
      <c r="DN44" s="310" t="str">
        <f>IF(DK44=0,"",IF(X44+AE44+AL44+AS44+AZ44+BG44+BN44+BU44+CB44+CI44+CP44+CW44+DD44+DK44&lt;=Consolidação!Z55,Consolidação!$H$4,IF(X44+AE44+AL44+AS44+AZ44+BG44+BN44+BU44+CB44+CI44+CP44+CW44+DD44+DK44&lt;=Consolidação!Z55+Consolidação!AC55,Consolidação!$K$4,IF(X44+AE44+AL44+AS44+AZ44+BG44+BN44+BU44+CB44+CI44+CP44+CW44+DD44+DK44&lt;=Consolidação!Z55+Consolidação!AC55+Consolidação!AF55,Consolidação!$N$4,IF(X44+AE44+AL44+AS44+AZ44+BG44+BN44+BU44+CB44+CI44+CP44+CW44+DD44+DK44&lt;=Consolidação!Z55+Consolidação!AC55+Consolidação!AF55+Consolidação!AI55,Consolidação!$Q$4,IF(X44+AE44+AL44+AS44+AZ44+BG44+BN44+BU44+CB44+CI44+CP44+CW44+DD44+DK44&lt;=Consolidação!Z55+Consolidação!AC55+Consolidação!AF55+Consolidação!AI55+Consolidação!AL55,Consolidação!$T$4,IF(X44+AE44+AL44+AS44+AZ44+BG44+BN44+BU44+CB44+CI44+CP44+CW44+DD44+DK44&lt;=Consolidação!Z55+Consolidação!AC55+Consolidação!AF55+Consolidação!AI55+Consolidação!AL55+Consolidação!AO55,Consolidação!$W$4,IF(X44+AE44+AL44+AS44+AZ44+BG44+BN44+BU44+CB44+CI44+CP44+CW44+DD44+DK44&lt;=Consolidação!Z55+Consolidação!AC55+Consolidação!AF55+Consolidação!AI55+Consolidação!AL55+Consolidação!AO55+Consolidação!AR55,Consolidação!$Z$4,IF(X44+AE44+AL44+AS44+AZ44+BG44+BN44+BU44+CB44+CI44+CP44+CW44+DD44+DK44&lt;=Consolidação!Z55+Consolidação!AC55+Consolidação!AF55+Consolidação!AI55+Consolidação!AL55+Consolidação!AO55+Consolidação!AR55+Consolidação!AU55,Consolidação!$AC$4,IF(X44+AE44+AL44+AS44+AZ44+BG44+BN44+BU44+CB44+CI44+CP44+CW44+DD44+DK44&lt;=Consolidação!Z55+Consolidação!AC55+Consolidação!AF55+Consolidação!AI55+Consolidação!AL55+Consolidação!AO55+Consolidação!AR55+Consolidação!AU55+Consolidação!AX55,Consolidação!$AF$4,IF(X44+AE44+AL44+AS44+AZ44+BG44+BN44+BU44+CB44+CI44+CP44+CW44+DD44+DK44&lt;=Consolidação!Z55+Consolidação!AC55+Consolidação!AF55+Consolidação!AI55+Consolidação!AL55+Consolidação!AO55+Consolidação!AR55+Consolidação!AU55+Consolidação!AX55+Consolidação!#REF!,Consolidação!$AI$4,IF(X44+AE44+AL44+AS44+AZ44+BG44+BN44+BU44+CB44+CI44+CP44+CW44+DD44+DK44&lt;=Consolidação!Z55+Consolidação!AC55+Consolidação!AF55+Consolidação!AI55+Consolidação!AL55+Consolidação!AO55+Consolidação!AR55+Consolidação!AU55+Consolidação!AX55+Consolidação!#REF!+Consolidação!BC55,Consolidação!$AL$4,IF(X44+AE44+AL44+AS44+AZ44+BG44+BN44+BU44+CB44+CI44+CP44+CW44+DD44+DK44&lt;=Consolidação!Z55+Consolidação!AC55+Consolidação!AF55+Consolidação!AI55+Consolidação!AL55+Consolidação!AO55+Consolidação!AR55+Consolidação!AU55+Consolidação!AX55+Consolidação!#REF!+Consolidação!BC55+Consolidação!BF55,Consolidação!$AO$4,IF(X44+AE44+AL44+AS44+AZ44+BG44+BN44+BU44+CB44+CI44+CP44+CW44+DD44+DK44&lt;=Consolidação!Z55+Consolidação!AC55+Consolidação!AF55+Consolidação!AI55+Consolidação!AL55+Consolidação!AO55+Consolidação!AR55+Consolidação!AU55+Consolidação!AX55+Consolidação!#REF!+Consolidação!BC55+Consolidação!BF55+Consolidação!BI55,Consolidação!$AR$4,IF(X44+AE44+AL44+AS44+AZ44+BG44+BN44+BU44+CB44+CI44+CP44+CW44+DD44+DK44&lt;=Consolidação!Z55+Consolidação!AC55+Consolidação!AF55+Consolidação!AI55+Consolidação!AL55+Consolidação!AO55+Consolidação!AR55+Consolidação!AU55+Consolidação!AX55+Consolidação!#REF!+Consolidação!BC55+Consolidação!BF55+Consolidação!BI55+Consolidação!BL55,Consolidação!$AU$4,IF(AND((Consolidação!Z55+Consolidação!AC55+Consolidação!AF55+Consolidação!AI55+Consolidação!AL55+Consolidação!AO55+Consolidação!AR55+Consolidação!AU55+Consolidação!AX55+Consolidação!#REF!+Consolidação!BC55+Consolidação!BF55+Consolidação!BI55+Consolidação!BL55)&gt;0,X44+AE44+AL44+AS44+AZ44+BG44+BN44+BU44+CB44+CI44+CP44+CW44+DD44&lt;Consolidação!Z55+Consolidação!AC55+Consolidação!AF55+Consolidação!AI55+Consolidação!AL55+Consolidação!AO55+Consolidação!AR55+Consolidação!AU55+Consolidação!AX55+Consolidação!#REF!+Consolidação!BC55+Consolidação!BF55+Consolidação!BI55+Consolidação!BL55,X44+AE44+AL44+AS44+AZ44+BG44+BN44+BU44+CB44+CI44+CP44+CW44+DD44+DK44&gt;Consolidação!Z55+Consolidação!AC55+Consolidação!AF55+Consolidação!AI55+Consolidação!AL55+Consolidação!AO55+Consolidação!AR55+Consolidação!AU55+Consolidação!AX55+Consolidação!#REF!+Consolidação!BC55+Consolidação!BF55+Consolidação!BI55+Consolidação!BL55),"CONSUMO PARCIAL","SEM PREVISÃO"))))))))))))))))</f>
        <v/>
      </c>
      <c r="DO44" s="311" t="str">
        <f t="shared" ref="DO44:DO91" si="102">IF(DN44="","",IF(DN44="SEM PREVISÃO","û",IF(DN44="CONSUMO PARCIAL","û",IF(DM44&lt;DN44+90,"û","ü"))))</f>
        <v/>
      </c>
      <c r="DP44" s="306"/>
      <c r="DQ44" s="307"/>
      <c r="DR44" s="308"/>
      <c r="DS44" s="309"/>
      <c r="DT44" s="310" t="str">
        <f>IF(DQ44=0,"",IF(AD44+AK44+AR44+AY44+BF44+BM44+BT44+CA44+CH44+CO44+CV44+DC44+DJ44+DQ44&lt;=Consolidação!AF55,Consolidação!$H$4,IF(AD44+AK44+AR44+AY44+BF44+BM44+BT44+CA44+CH44+CO44+CV44+DC44+DJ44+DQ44&lt;=Consolidação!AF55+Consolidação!AI55,Consolidação!$K$4,IF(AD44+AK44+AR44+AY44+BF44+BM44+BT44+CA44+CH44+CO44+CV44+DC44+DJ44+DQ44&lt;=Consolidação!AF55+Consolidação!AI55+Consolidação!AL55,Consolidação!$N$4,IF(AD44+AK44+AR44+AY44+BF44+BM44+BT44+CA44+CH44+CO44+CV44+DC44+DJ44+DQ44&lt;=Consolidação!AF55+Consolidação!AI55+Consolidação!AL55+Consolidação!AO55,Consolidação!$Q$4,IF(AD44+AK44+AR44+AY44+BF44+BM44+BT44+CA44+CH44+CO44+CV44+DC44+DJ44+DQ44&lt;=Consolidação!AF55+Consolidação!AI55+Consolidação!AL55+Consolidação!AO55+Consolidação!AR55,Consolidação!$T$4,IF(AD44+AK44+AR44+AY44+BF44+BM44+BT44+CA44+CH44+CO44+CV44+DC44+DJ44+DQ44&lt;=Consolidação!AF55+Consolidação!AI55+Consolidação!AL55+Consolidação!AO55+Consolidação!AR55+Consolidação!AU55,Consolidação!$W$4,IF(AD44+AK44+AR44+AY44+BF44+BM44+BT44+CA44+CH44+CO44+CV44+DC44+DJ44+DQ44&lt;=Consolidação!AF55+Consolidação!AI55+Consolidação!AL55+Consolidação!AO55+Consolidação!AR55+Consolidação!AU55+Consolidação!AX55,Consolidação!$Z$4,IF(AD44+AK44+AR44+AY44+BF44+BM44+BT44+CA44+CH44+CO44+CV44+DC44+DJ44+DQ44&lt;=Consolidação!AF55+Consolidação!AI55+Consolidação!AL55+Consolidação!AO55+Consolidação!AR55+Consolidação!AU55+Consolidação!AX55+Consolidação!#REF!,Consolidação!$AC$4,IF(AD44+AK44+AR44+AY44+BF44+BM44+BT44+CA44+CH44+CO44+CV44+DC44+DJ44+DQ44&lt;=Consolidação!AF55+Consolidação!AI55+Consolidação!AL55+Consolidação!AO55+Consolidação!AR55+Consolidação!AU55+Consolidação!AX55+Consolidação!#REF!+Consolidação!BC55,Consolidação!$AF$4,IF(AD44+AK44+AR44+AY44+BF44+BM44+BT44+CA44+CH44+CO44+CV44+DC44+DJ44+DQ44&lt;=Consolidação!AF55+Consolidação!AI55+Consolidação!AL55+Consolidação!AO55+Consolidação!AR55+Consolidação!AU55+Consolidação!AX55+Consolidação!#REF!+Consolidação!BC55+Consolidação!BF55,Consolidação!$AI$4,IF(AD44+AK44+AR44+AY44+BF44+BM44+BT44+CA44+CH44+CO44+CV44+DC44+DJ44+DQ44&lt;=Consolidação!AF55+Consolidação!AI55+Consolidação!AL55+Consolidação!AO55+Consolidação!AR55+Consolidação!AU55+Consolidação!AX55+Consolidação!#REF!+Consolidação!BC55+Consolidação!BF55+Consolidação!BI55,Consolidação!$AL$4,IF(AD44+AK44+AR44+AY44+BF44+BM44+BT44+CA44+CH44+CO44+CV44+DC44+DJ44+DQ44&lt;=Consolidação!AF55+Consolidação!AI55+Consolidação!AL55+Consolidação!AO55+Consolidação!AR55+Consolidação!AU55+Consolidação!AX55+Consolidação!#REF!+Consolidação!BC55+Consolidação!BF55+Consolidação!BI55+Consolidação!BL55,Consolidação!$AO$4,IF(AD44+AK44+AR44+AY44+BF44+BM44+BT44+CA44+CH44+CO44+CV44+DC44+DJ44+DQ44&lt;=Consolidação!AF55+Consolidação!AI55+Consolidação!AL55+Consolidação!AO55+Consolidação!AR55+Consolidação!AU55+Consolidação!AX55+Consolidação!#REF!+Consolidação!BC55+Consolidação!BF55+Consolidação!BI55+Consolidação!BL55+Consolidação!BO55,Consolidação!$AR$4,IF(AD44+AK44+AR44+AY44+BF44+BM44+BT44+CA44+CH44+CO44+CV44+DC44+DJ44+DQ44&lt;=Consolidação!AF55+Consolidação!AI55+Consolidação!AL55+Consolidação!AO55+Consolidação!AR55+Consolidação!AU55+Consolidação!AX55+Consolidação!#REF!+Consolidação!BC55+Consolidação!BF55+Consolidação!BI55+Consolidação!BL55+Consolidação!BO55+Consolidação!BR55,Consolidação!$AU$4,IF(AND((Consolidação!AF55+Consolidação!AI55+Consolidação!AL55+Consolidação!AO55+Consolidação!AR55+Consolidação!AU55+Consolidação!AX55+Consolidação!#REF!+Consolidação!BC55+Consolidação!BF55+Consolidação!BI55+Consolidação!BL55+Consolidação!BO55+Consolidação!BR55)&gt;0,AD44+AK44+AR44+AY44+BF44+BM44+BT44+CA44+CH44+CO44+CV44+DC44+DJ44&lt;Consolidação!AF55+Consolidação!AI55+Consolidação!AL55+Consolidação!AO55+Consolidação!AR55+Consolidação!AU55+Consolidação!AX55+Consolidação!#REF!+Consolidação!BC55+Consolidação!BF55+Consolidação!BI55+Consolidação!BL55+Consolidação!BO55+Consolidação!BR55,AD44+AK44+AR44+AY44+BF44+BM44+BT44+CA44+CH44+CO44+CV44+DC44+DJ44+DQ44&gt;Consolidação!AF55+Consolidação!AI55+Consolidação!AL55+Consolidação!AO55+Consolidação!AR55+Consolidação!AU55+Consolidação!AX55+Consolidação!#REF!+Consolidação!BC55+Consolidação!BF55+Consolidação!BI55+Consolidação!BL55+Consolidação!BO55+Consolidação!BR55),"CONSUMO PARCIAL","SEM PREVISÃO"))))))))))))))))</f>
        <v/>
      </c>
      <c r="DU44" s="311" t="str">
        <f t="shared" ref="DU44:DU91" si="103">IF(DT44="","",IF(DT44="SEM PREVISÃO","û",IF(DT44="CONSUMO PARCIAL","û",IF(DS44&lt;DT44+90,"û","ü"))))</f>
        <v/>
      </c>
      <c r="DV44" s="306"/>
      <c r="DW44" s="307"/>
      <c r="DX44" s="308"/>
      <c r="DY44" s="309"/>
      <c r="DZ44" s="310" t="str">
        <f>IF(DW44=0,"",IF(AJ44+AQ44+AX44+BE44+BL44+BS44+BZ44+CG44+CN44+CU44+DB44+DI44+DP44+DW44&lt;=Consolidação!AL55,Consolidação!$H$4,IF(AJ44+AQ44+AX44+BE44+BL44+BS44+BZ44+CG44+CN44+CU44+DB44+DI44+DP44+DW44&lt;=Consolidação!AL55+Consolidação!AO55,Consolidação!$K$4,IF(AJ44+AQ44+AX44+BE44+BL44+BS44+BZ44+CG44+CN44+CU44+DB44+DI44+DP44+DW44&lt;=Consolidação!AL55+Consolidação!AO55+Consolidação!AR55,Consolidação!$N$4,IF(AJ44+AQ44+AX44+BE44+BL44+BS44+BZ44+CG44+CN44+CU44+DB44+DI44+DP44+DW44&lt;=Consolidação!AL55+Consolidação!AO55+Consolidação!AR55+Consolidação!AU55,Consolidação!$Q$4,IF(AJ44+AQ44+AX44+BE44+BL44+BS44+BZ44+CG44+CN44+CU44+DB44+DI44+DP44+DW44&lt;=Consolidação!AL55+Consolidação!AO55+Consolidação!AR55+Consolidação!AU55+Consolidação!AX55,Consolidação!$T$4,IF(AJ44+AQ44+AX44+BE44+BL44+BS44+BZ44+CG44+CN44+CU44+DB44+DI44+DP44+DW44&lt;=Consolidação!AL55+Consolidação!AO55+Consolidação!AR55+Consolidação!AU55+Consolidação!AX55+Consolidação!#REF!,Consolidação!$W$4,IF(AJ44+AQ44+AX44+BE44+BL44+BS44+BZ44+CG44+CN44+CU44+DB44+DI44+DP44+DW44&lt;=Consolidação!AL55+Consolidação!AO55+Consolidação!AR55+Consolidação!AU55+Consolidação!AX55+Consolidação!#REF!+Consolidação!BC55,Consolidação!$Z$4,IF(AJ44+AQ44+AX44+BE44+BL44+BS44+BZ44+CG44+CN44+CU44+DB44+DI44+DP44+DW44&lt;=Consolidação!AL55+Consolidação!AO55+Consolidação!AR55+Consolidação!AU55+Consolidação!AX55+Consolidação!#REF!+Consolidação!BC55+Consolidação!BF55,Consolidação!$AC$4,IF(AJ44+AQ44+AX44+BE44+BL44+BS44+BZ44+CG44+CN44+CU44+DB44+DI44+DP44+DW44&lt;=Consolidação!AL55+Consolidação!AO55+Consolidação!AR55+Consolidação!AU55+Consolidação!AX55+Consolidação!#REF!+Consolidação!BC55+Consolidação!BF55+Consolidação!BI55,Consolidação!$AF$4,IF(AJ44+AQ44+AX44+BE44+BL44+BS44+BZ44+CG44+CN44+CU44+DB44+DI44+DP44+DW44&lt;=Consolidação!AL55+Consolidação!AO55+Consolidação!AR55+Consolidação!AU55+Consolidação!AX55+Consolidação!#REF!+Consolidação!BC55+Consolidação!BF55+Consolidação!BI55+Consolidação!BL55,Consolidação!$AI$4,IF(AJ44+AQ44+AX44+BE44+BL44+BS44+BZ44+CG44+CN44+CU44+DB44+DI44+DP44+DW44&lt;=Consolidação!AL55+Consolidação!AO55+Consolidação!AR55+Consolidação!AU55+Consolidação!AX55+Consolidação!#REF!+Consolidação!BC55+Consolidação!BF55+Consolidação!BI55+Consolidação!BL55+Consolidação!BO55,Consolidação!$AL$4,IF(AJ44+AQ44+AX44+BE44+BL44+BS44+BZ44+CG44+CN44+CU44+DB44+DI44+DP44+DW44&lt;=Consolidação!AL55+Consolidação!AO55+Consolidação!AR55+Consolidação!AU55+Consolidação!AX55+Consolidação!#REF!+Consolidação!BC55+Consolidação!BF55+Consolidação!BI55+Consolidação!BL55+Consolidação!BO55+Consolidação!BR55,Consolidação!$AO$4,IF(AJ44+AQ44+AX44+BE44+BL44+BS44+BZ44+CG44+CN44+CU44+DB44+DI44+DP44+DW44&lt;=Consolidação!AL55+Consolidação!AO55+Consolidação!AR55+Consolidação!AU55+Consolidação!AX55+Consolidação!#REF!+Consolidação!BC55+Consolidação!BF55+Consolidação!BI55+Consolidação!BL55+Consolidação!BO55+Consolidação!BR55+Consolidação!BU55,Consolidação!$AR$4,IF(AJ44+AQ44+AX44+BE44+BL44+BS44+BZ44+CG44+CN44+CU44+DB44+DI44+DP44+DW44&lt;=Consolidação!AL55+Consolidação!AO55+Consolidação!AR55+Consolidação!AU55+Consolidação!AX55+Consolidação!#REF!+Consolidação!BC55+Consolidação!BF55+Consolidação!BI55+Consolidação!BL55+Consolidação!BO55+Consolidação!BR55+Consolidação!BU55+Consolidação!BX55,Consolidação!$AU$4,IF(AND((Consolidação!AL55+Consolidação!AO55+Consolidação!AR55+Consolidação!AU55+Consolidação!AX55+Consolidação!#REF!+Consolidação!BC55+Consolidação!BF55+Consolidação!BI55+Consolidação!BL55+Consolidação!BO55+Consolidação!BR55+Consolidação!BU55+Consolidação!BX55)&gt;0,AJ44+AQ44+AX44+BE44+BL44+BS44+BZ44+CG44+CN44+CU44+DB44+DI44+DP44&lt;Consolidação!AL55+Consolidação!AO55+Consolidação!AR55+Consolidação!AU55+Consolidação!AX55+Consolidação!#REF!+Consolidação!BC55+Consolidação!BF55+Consolidação!BI55+Consolidação!BL55+Consolidação!BO55+Consolidação!BR55+Consolidação!BU55+Consolidação!BX55,AJ44+AQ44+AX44+BE44+BL44+BS44+BZ44+CG44+CN44+CU44+DB44+DI44+DP44+DW44&gt;Consolidação!AL55+Consolidação!AO55+Consolidação!AR55+Consolidação!AU55+Consolidação!AX55+Consolidação!#REF!+Consolidação!BC55+Consolidação!BF55+Consolidação!BI55+Consolidação!BL55+Consolidação!BO55+Consolidação!BR55+Consolidação!BU55+Consolidação!BX55),"CONSUMO PARCIAL","SEM PREVISÃO"))))))))))))))))</f>
        <v/>
      </c>
      <c r="EA44" s="311" t="str">
        <f t="shared" ref="EA44:EA91" si="104">IF(DZ44="","",IF(DZ44="SEM PREVISÃO","û",IF(DZ44="CONSUMO PARCIAL","û",IF(DY44&lt;DZ44+90,"û","ü"))))</f>
        <v/>
      </c>
      <c r="EB44" s="306"/>
      <c r="EC44" s="307"/>
      <c r="ED44" s="308"/>
      <c r="EE44" s="309"/>
      <c r="EF44" s="310" t="str">
        <f>IF(EC44=0,"",IF(AP44+AW44+BD44+BK44+BR44+BY44+CF44+CM44+CT44+DA44+DH44+DO44+DV44+EC44&lt;=Consolidação!AR55,Consolidação!$H$4,IF(AP44+AW44+BD44+BK44+BR44+BY44+CF44+CM44+CT44+DA44+DH44+DO44+DV44+EC44&lt;=Consolidação!AR55+Consolidação!AU55,Consolidação!$K$4,IF(AP44+AW44+BD44+BK44+BR44+BY44+CF44+CM44+CT44+DA44+DH44+DO44+DV44+EC44&lt;=Consolidação!AR55+Consolidação!AU55+Consolidação!AX55,Consolidação!$N$4,IF(AP44+AW44+BD44+BK44+BR44+BY44+CF44+CM44+CT44+DA44+DH44+DO44+DV44+EC44&lt;=Consolidação!AR55+Consolidação!AU55+Consolidação!AX55+Consolidação!#REF!,Consolidação!$Q$4,IF(AP44+AW44+BD44+BK44+BR44+BY44+CF44+CM44+CT44+DA44+DH44+DO44+DV44+EC44&lt;=Consolidação!AR55+Consolidação!AU55+Consolidação!AX55+Consolidação!#REF!+Consolidação!BC55,Consolidação!$T$4,IF(AP44+AW44+BD44+BK44+BR44+BY44+CF44+CM44+CT44+DA44+DH44+DO44+DV44+EC44&lt;=Consolidação!AR55+Consolidação!AU55+Consolidação!AX55+Consolidação!#REF!+Consolidação!BC55+Consolidação!BF55,Consolidação!$W$4,IF(AP44+AW44+BD44+BK44+BR44+BY44+CF44+CM44+CT44+DA44+DH44+DO44+DV44+EC44&lt;=Consolidação!AR55+Consolidação!AU55+Consolidação!AX55+Consolidação!#REF!+Consolidação!BC55+Consolidação!BF55+Consolidação!BI55,Consolidação!$Z$4,IF(AP44+AW44+BD44+BK44+BR44+BY44+CF44+CM44+CT44+DA44+DH44+DO44+DV44+EC44&lt;=Consolidação!AR55+Consolidação!AU55+Consolidação!AX55+Consolidação!#REF!+Consolidação!BC55+Consolidação!BF55+Consolidação!BI55+Consolidação!BL55,Consolidação!$AC$4,IF(AP44+AW44+BD44+BK44+BR44+BY44+CF44+CM44+CT44+DA44+DH44+DO44+DV44+EC44&lt;=Consolidação!AR55+Consolidação!AU55+Consolidação!AX55+Consolidação!#REF!+Consolidação!BC55+Consolidação!BF55+Consolidação!BI55+Consolidação!BL55+Consolidação!BO55,Consolidação!$AF$4,IF(AP44+AW44+BD44+BK44+BR44+BY44+CF44+CM44+CT44+DA44+DH44+DO44+DV44+EC44&lt;=Consolidação!AR55+Consolidação!AU55+Consolidação!AX55+Consolidação!#REF!+Consolidação!BC55+Consolidação!BF55+Consolidação!BI55+Consolidação!BL55+Consolidação!BO55+Consolidação!BR55,Consolidação!$AI$4,IF(AP44+AW44+BD44+BK44+BR44+BY44+CF44+CM44+CT44+DA44+DH44+DO44+DV44+EC44&lt;=Consolidação!AR55+Consolidação!AU55+Consolidação!AX55+Consolidação!#REF!+Consolidação!BC55+Consolidação!BF55+Consolidação!BI55+Consolidação!BL55+Consolidação!BO55+Consolidação!BR55+Consolidação!BU55,Consolidação!$AL$4,IF(AP44+AW44+BD44+BK44+BR44+BY44+CF44+CM44+CT44+DA44+DH44+DO44+DV44+EC44&lt;=Consolidação!AR55+Consolidação!AU55+Consolidação!AX55+Consolidação!#REF!+Consolidação!BC55+Consolidação!BF55+Consolidação!BI55+Consolidação!BL55+Consolidação!BO55+Consolidação!BR55+Consolidação!BU55+Consolidação!BX55,Consolidação!$AO$4,IF(AP44+AW44+BD44+BK44+BR44+BY44+CF44+CM44+CT44+DA44+DH44+DO44+DV44+EC44&lt;=Consolidação!AR55+Consolidação!AU55+Consolidação!AX55+Consolidação!#REF!+Consolidação!BC55+Consolidação!BF55+Consolidação!BI55+Consolidação!BL55+Consolidação!BO55+Consolidação!BR55+Consolidação!BU55+Consolidação!BX55+Consolidação!CA55,Consolidação!$AR$4,IF(AP44+AW44+BD44+BK44+BR44+BY44+CF44+CM44+CT44+DA44+DH44+DO44+DV44+EC44&lt;=Consolidação!AR55+Consolidação!AU55+Consolidação!AX55+Consolidação!#REF!+Consolidação!BC55+Consolidação!BF55+Consolidação!BI55+Consolidação!BL55+Consolidação!BO55+Consolidação!BR55+Consolidação!BU55+Consolidação!BX55+Consolidação!CA55+Consolidação!CD55,Consolidação!$AU$4,IF(AND((Consolidação!AR55+Consolidação!AU55+Consolidação!AX55+Consolidação!#REF!+Consolidação!BC55+Consolidação!BF55+Consolidação!BI55+Consolidação!BL55+Consolidação!BO55+Consolidação!BR55+Consolidação!BU55+Consolidação!BX55+Consolidação!CA55+Consolidação!CD55)&gt;0,AP44+AW44+BD44+BK44+BR44+BY44+CF44+CM44+CT44+DA44+DH44+DO44+DV44&lt;Consolidação!AR55+Consolidação!AU55+Consolidação!AX55+Consolidação!#REF!+Consolidação!BC55+Consolidação!BF55+Consolidação!BI55+Consolidação!BL55+Consolidação!BO55+Consolidação!BR55+Consolidação!BU55+Consolidação!BX55+Consolidação!CA55+Consolidação!CD55,AP44+AW44+BD44+BK44+BR44+BY44+CF44+CM44+CT44+DA44+DH44+DO44+DV44+EC44&gt;Consolidação!AR55+Consolidação!AU55+Consolidação!AX55+Consolidação!#REF!+Consolidação!BC55+Consolidação!BF55+Consolidação!BI55+Consolidação!BL55+Consolidação!BO55+Consolidação!BR55+Consolidação!BU55+Consolidação!BX55+Consolidação!CA55+Consolidação!CD55),"CONSUMO PARCIAL","SEM PREVISÃO"))))))))))))))))</f>
        <v/>
      </c>
      <c r="EG44" s="311" t="str">
        <f t="shared" ref="EG44:EG91" si="105">IF(EF44="","",IF(EF44="SEM PREVISÃO","û",IF(EF44="CONSUMO PARCIAL","û",IF(EE44&lt;EF44+90,"û","ü"))))</f>
        <v/>
      </c>
      <c r="EH44" s="306"/>
      <c r="EI44" s="307"/>
      <c r="EJ44" s="308"/>
      <c r="EK44" s="309"/>
      <c r="EL44" s="310" t="str">
        <f>IF(EI44=0,"",IF(AV44+BC44+BJ44+BQ44+BX44+CE44+CL44+CS44+CZ44+DG44+DN44+DU44+EB44+EI44&lt;=Consolidação!AX55,Consolidação!$H$4,IF(AV44+BC44+BJ44+BQ44+BX44+CE44+CL44+CS44+CZ44+DG44+DN44+DU44+EB44+EI44&lt;=Consolidação!AX55+Consolidação!#REF!,Consolidação!$K$4,IF(AV44+BC44+BJ44+BQ44+BX44+CE44+CL44+CS44+CZ44+DG44+DN44+DU44+EB44+EI44&lt;=Consolidação!AX55+Consolidação!#REF!+Consolidação!BC55,Consolidação!$N$4,IF(AV44+BC44+BJ44+BQ44+BX44+CE44+CL44+CS44+CZ44+DG44+DN44+DU44+EB44+EI44&lt;=Consolidação!AX55+Consolidação!#REF!+Consolidação!BC55+Consolidação!BF55,Consolidação!$Q$4,IF(AV44+BC44+BJ44+BQ44+BX44+CE44+CL44+CS44+CZ44+DG44+DN44+DU44+EB44+EI44&lt;=Consolidação!AX55+Consolidação!#REF!+Consolidação!BC55+Consolidação!BF55+Consolidação!BI55,Consolidação!$T$4,IF(AV44+BC44+BJ44+BQ44+BX44+CE44+CL44+CS44+CZ44+DG44+DN44+DU44+EB44+EI44&lt;=Consolidação!AX55+Consolidação!#REF!+Consolidação!BC55+Consolidação!BF55+Consolidação!BI55+Consolidação!BL55,Consolidação!$W$4,IF(AV44+BC44+BJ44+BQ44+BX44+CE44+CL44+CS44+CZ44+DG44+DN44+DU44+EB44+EI44&lt;=Consolidação!AX55+Consolidação!#REF!+Consolidação!BC55+Consolidação!BF55+Consolidação!BI55+Consolidação!BL55+Consolidação!BO55,Consolidação!$Z$4,IF(AV44+BC44+BJ44+BQ44+BX44+CE44+CL44+CS44+CZ44+DG44+DN44+DU44+EB44+EI44&lt;=Consolidação!AX55+Consolidação!#REF!+Consolidação!BC55+Consolidação!BF55+Consolidação!BI55+Consolidação!BL55+Consolidação!BO55+Consolidação!BR55,Consolidação!$AC$4,IF(AV44+BC44+BJ44+BQ44+BX44+CE44+CL44+CS44+CZ44+DG44+DN44+DU44+EB44+EI44&lt;=Consolidação!AX55+Consolidação!#REF!+Consolidação!BC55+Consolidação!BF55+Consolidação!BI55+Consolidação!BL55+Consolidação!BO55+Consolidação!BR55+Consolidação!BU55,Consolidação!$AF$4,IF(AV44+BC44+BJ44+BQ44+BX44+CE44+CL44+CS44+CZ44+DG44+DN44+DU44+EB44+EI44&lt;=Consolidação!AX55+Consolidação!#REF!+Consolidação!BC55+Consolidação!BF55+Consolidação!BI55+Consolidação!BL55+Consolidação!BO55+Consolidação!BR55+Consolidação!BU55+Consolidação!BX55,Consolidação!$AI$4,IF(AV44+BC44+BJ44+BQ44+BX44+CE44+CL44+CS44+CZ44+DG44+DN44+DU44+EB44+EI44&lt;=Consolidação!AX55+Consolidação!#REF!+Consolidação!BC55+Consolidação!BF55+Consolidação!BI55+Consolidação!BL55+Consolidação!BO55+Consolidação!BR55+Consolidação!BU55+Consolidação!BX55+Consolidação!CA55,Consolidação!$AL$4,IF(AV44+BC44+BJ44+BQ44+BX44+CE44+CL44+CS44+CZ44+DG44+DN44+DU44+EB44+EI44&lt;=Consolidação!AX55+Consolidação!#REF!+Consolidação!BC55+Consolidação!BF55+Consolidação!BI55+Consolidação!BL55+Consolidação!BO55+Consolidação!BR55+Consolidação!BU55+Consolidação!BX55+Consolidação!CA55+Consolidação!CD55,Consolidação!$AO$4,IF(AV44+BC44+BJ44+BQ44+BX44+CE44+CL44+CS44+CZ44+DG44+DN44+DU44+EB44+EI44&lt;=Consolidação!AX55+Consolidação!#REF!+Consolidação!BC55+Consolidação!BF55+Consolidação!BI55+Consolidação!BL55+Consolidação!BO55+Consolidação!BR55+Consolidação!BU55+Consolidação!BX55+Consolidação!CA55+Consolidação!CD55+Consolidação!CG55,Consolidação!$AR$4,IF(AV44+BC44+BJ44+BQ44+BX44+CE44+CL44+CS44+CZ44+DG44+DN44+DU44+EB44+EI44&lt;=Consolidação!AX55+Consolidação!#REF!+Consolidação!BC55+Consolidação!BF55+Consolidação!BI55+Consolidação!BL55+Consolidação!BO55+Consolidação!BR55+Consolidação!BU55+Consolidação!BX55+Consolidação!CA55+Consolidação!CD55+Consolidação!CG55+Consolidação!CJ55,Consolidação!$AU$4,IF(AND((Consolidação!AX55+Consolidação!#REF!+Consolidação!BC55+Consolidação!BF55+Consolidação!BI55+Consolidação!BL55+Consolidação!BO55+Consolidação!BR55+Consolidação!BU55+Consolidação!BX55+Consolidação!CA55+Consolidação!CD55+Consolidação!CG55+Consolidação!CJ55)&gt;0,AV44+BC44+BJ44+BQ44+BX44+CE44+CL44+CS44+CZ44+DG44+DN44+DU44+EB44&lt;Consolidação!AX55+Consolidação!#REF!+Consolidação!BC55+Consolidação!BF55+Consolidação!BI55+Consolidação!BL55+Consolidação!BO55+Consolidação!BR55+Consolidação!BU55+Consolidação!BX55+Consolidação!CA55+Consolidação!CD55+Consolidação!CG55+Consolidação!CJ55,AV44+BC44+BJ44+BQ44+BX44+CE44+CL44+CS44+CZ44+DG44+DN44+DU44+EB44+EI44&gt;Consolidação!AX55+Consolidação!#REF!+Consolidação!BC55+Consolidação!BF55+Consolidação!BI55+Consolidação!BL55+Consolidação!BO55+Consolidação!BR55+Consolidação!BU55+Consolidação!BX55+Consolidação!CA55+Consolidação!CD55+Consolidação!CG55+Consolidação!CJ55),"CONSUMO PARCIAL","SEM PREVISÃO"))))))))))))))))</f>
        <v/>
      </c>
      <c r="EM44" s="311" t="str">
        <f t="shared" ref="EM44:EM91" si="106">IF(EL44="","",IF(EL44="SEM PREVISÃO","û",IF(EL44="CONSUMO PARCIAL","û",IF(EK44&lt;EL44+90,"û","ü"))))</f>
        <v/>
      </c>
      <c r="EN44" s="306"/>
      <c r="EO44" s="307"/>
      <c r="EP44" s="308"/>
      <c r="EQ44" s="309"/>
      <c r="ER44" s="310" t="str">
        <f>IF(EO44=0,"",IF(BB44+BI44+BP44+BW44+CD44+CK44+CR44+CY44+DF44+DM44+DT44+EA44+EH44+EO44&lt;=Consolidação!BC55,Consolidação!$H$4,IF(BB44+BI44+BP44+BW44+CD44+CK44+CR44+CY44+DF44+DM44+DT44+EA44+EH44+EO44&lt;=Consolidação!BC55+Consolidação!BF55,Consolidação!$K$4,IF(BB44+BI44+BP44+BW44+CD44+CK44+CR44+CY44+DF44+DM44+DT44+EA44+EH44+EO44&lt;=Consolidação!BC55+Consolidação!BF55+Consolidação!BI55,Consolidação!$N$4,IF(BB44+BI44+BP44+BW44+CD44+CK44+CR44+CY44+DF44+DM44+DT44+EA44+EH44+EO44&lt;=Consolidação!BC55+Consolidação!BF55+Consolidação!BI55+Consolidação!BL55,Consolidação!$Q$4,IF(BB44+BI44+BP44+BW44+CD44+CK44+CR44+CY44+DF44+DM44+DT44+EA44+EH44+EO44&lt;=Consolidação!BC55+Consolidação!BF55+Consolidação!BI55+Consolidação!BL55+Consolidação!BO55,Consolidação!$T$4,IF(BB44+BI44+BP44+BW44+CD44+CK44+CR44+CY44+DF44+DM44+DT44+EA44+EH44+EO44&lt;=Consolidação!BC55+Consolidação!BF55+Consolidação!BI55+Consolidação!BL55+Consolidação!BO55+Consolidação!BR55,Consolidação!$W$4,IF(BB44+BI44+BP44+BW44+CD44+CK44+CR44+CY44+DF44+DM44+DT44+EA44+EH44+EO44&lt;=Consolidação!BC55+Consolidação!BF55+Consolidação!BI55+Consolidação!BL55+Consolidação!BO55+Consolidação!BR55+Consolidação!BU55,Consolidação!$Z$4,IF(BB44+BI44+BP44+BW44+CD44+CK44+CR44+CY44+DF44+DM44+DT44+EA44+EH44+EO44&lt;=Consolidação!BC55+Consolidação!BF55+Consolidação!BI55+Consolidação!BL55+Consolidação!BO55+Consolidação!BR55+Consolidação!BU55+Consolidação!BX55,Consolidação!$AC$4,IF(BB44+BI44+BP44+BW44+CD44+CK44+CR44+CY44+DF44+DM44+DT44+EA44+EH44+EO44&lt;=Consolidação!BC55+Consolidação!BF55+Consolidação!BI55+Consolidação!BL55+Consolidação!BO55+Consolidação!BR55+Consolidação!BU55+Consolidação!BX55+Consolidação!CA55,Consolidação!$AF$4,IF(BB44+BI44+BP44+BW44+CD44+CK44+CR44+CY44+DF44+DM44+DT44+EA44+EH44+EO44&lt;=Consolidação!BC55+Consolidação!BF55+Consolidação!BI55+Consolidação!BL55+Consolidação!BO55+Consolidação!BR55+Consolidação!BU55+Consolidação!BX55+Consolidação!CA55+Consolidação!CD55,Consolidação!$AI$4,IF(BB44+BI44+BP44+BW44+CD44+CK44+CR44+CY44+DF44+DM44+DT44+EA44+EH44+EO44&lt;=Consolidação!BC55+Consolidação!BF55+Consolidação!BI55+Consolidação!BL55+Consolidação!BO55+Consolidação!BR55+Consolidação!BU55+Consolidação!BX55+Consolidação!CA55+Consolidação!CD55+Consolidação!CG55,Consolidação!$AL$4,IF(BB44+BI44+BP44+BW44+CD44+CK44+CR44+CY44+DF44+DM44+DT44+EA44+EH44+EO44&lt;=Consolidação!BC55+Consolidação!BF55+Consolidação!BI55+Consolidação!BL55+Consolidação!BO55+Consolidação!BR55+Consolidação!BU55+Consolidação!BX55+Consolidação!CA55+Consolidação!CD55+Consolidação!CG55+Consolidação!CJ55,Consolidação!$AO$4,IF(BB44+BI44+BP44+BW44+CD44+CK44+CR44+CY44+DF44+DM44+DT44+EA44+EH44+EO44&lt;=Consolidação!BC55+Consolidação!BF55+Consolidação!BI55+Consolidação!BL55+Consolidação!BO55+Consolidação!BR55+Consolidação!BU55+Consolidação!BX55+Consolidação!CA55+Consolidação!CD55+Consolidação!CG55+Consolidação!CJ55+Consolidação!CM55,Consolidação!$AR$4,IF(BB44+BI44+BP44+BW44+CD44+CK44+CR44+CY44+DF44+DM44+DT44+EA44+EH44+EO44&lt;=Consolidação!BC55+Consolidação!BF55+Consolidação!BI55+Consolidação!BL55+Consolidação!BO55+Consolidação!BR55+Consolidação!BU55+Consolidação!BX55+Consolidação!CA55+Consolidação!CD55+Consolidação!CG55+Consolidação!CJ55+Consolidação!CM55+Consolidação!CP55,Consolidação!$AU$4,IF(AND((Consolidação!BC55+Consolidação!BF55+Consolidação!BI55+Consolidação!BL55+Consolidação!BO55+Consolidação!BR55+Consolidação!BU55+Consolidação!BX55+Consolidação!CA55+Consolidação!CD55+Consolidação!CG55+Consolidação!CJ55+Consolidação!CM55+Consolidação!CP55)&gt;0,BB44+BI44+BP44+BW44+CD44+CK44+CR44+CY44+DF44+DM44+DT44+EA44+EH44&lt;Consolidação!BC55+Consolidação!BF55+Consolidação!BI55+Consolidação!BL55+Consolidação!BO55+Consolidação!BR55+Consolidação!BU55+Consolidação!BX55+Consolidação!CA55+Consolidação!CD55+Consolidação!CG55+Consolidação!CJ55+Consolidação!CM55+Consolidação!CP55,BB44+BI44+BP44+BW44+CD44+CK44+CR44+CY44+DF44+DM44+DT44+EA44+EH44+EO44&gt;Consolidação!BC55+Consolidação!BF55+Consolidação!BI55+Consolidação!BL55+Consolidação!BO55+Consolidação!BR55+Consolidação!BU55+Consolidação!BX55+Consolidação!CA55+Consolidação!CD55+Consolidação!CG55+Consolidação!CJ55+Consolidação!CM55+Consolidação!CP55),"CONSUMO PARCIAL","SEM PREVISÃO"))))))))))))))))</f>
        <v/>
      </c>
      <c r="ES44" s="311" t="str">
        <f t="shared" ref="ES44:ES91" si="107">IF(ER44="","",IF(ER44="SEM PREVISÃO","û",IF(ER44="CONSUMO PARCIAL","û",IF(EQ44&lt;ER44+90,"û","ü"))))</f>
        <v/>
      </c>
      <c r="ET44" s="306"/>
      <c r="EU44" s="307"/>
      <c r="EV44" s="308"/>
      <c r="EW44" s="309"/>
      <c r="EX44" s="310" t="str">
        <f>IF(EU44=0,"",IF(BH44+BO44+BV44+CC44+CJ44+CQ44+CX44+DE44+DL44+DS44+DZ44+EG44+EN44+EU44&lt;=Consolidação!BI55,Consolidação!$H$4,IF(BH44+BO44+BV44+CC44+CJ44+CQ44+CX44+DE44+DL44+DS44+DZ44+EG44+EN44+EU44&lt;=Consolidação!BI55+Consolidação!BL55,Consolidação!$K$4,IF(BH44+BO44+BV44+CC44+CJ44+CQ44+CX44+DE44+DL44+DS44+DZ44+EG44+EN44+EU44&lt;=Consolidação!BI55+Consolidação!BL55+Consolidação!BO55,Consolidação!$N$4,IF(BH44+BO44+BV44+CC44+CJ44+CQ44+CX44+DE44+DL44+DS44+DZ44+EG44+EN44+EU44&lt;=Consolidação!BI55+Consolidação!BL55+Consolidação!BO55+Consolidação!BR55,Consolidação!$Q$4,IF(BH44+BO44+BV44+CC44+CJ44+CQ44+CX44+DE44+DL44+DS44+DZ44+EG44+EN44+EU44&lt;=Consolidação!BI55+Consolidação!BL55+Consolidação!BO55+Consolidação!BR55+Consolidação!BU55,Consolidação!$T$4,IF(BH44+BO44+BV44+CC44+CJ44+CQ44+CX44+DE44+DL44+DS44+DZ44+EG44+EN44+EU44&lt;=Consolidação!BI55+Consolidação!BL55+Consolidação!BO55+Consolidação!BR55+Consolidação!BU55+Consolidação!BX55,Consolidação!$W$4,IF(BH44+BO44+BV44+CC44+CJ44+CQ44+CX44+DE44+DL44+DS44+DZ44+EG44+EN44+EU44&lt;=Consolidação!BI55+Consolidação!BL55+Consolidação!BO55+Consolidação!BR55+Consolidação!BU55+Consolidação!BX55+Consolidação!CA55,Consolidação!$Z$4,IF(BH44+BO44+BV44+CC44+CJ44+CQ44+CX44+DE44+DL44+DS44+DZ44+EG44+EN44+EU44&lt;=Consolidação!BI55+Consolidação!BL55+Consolidação!BO55+Consolidação!BR55+Consolidação!BU55+Consolidação!BX55+Consolidação!CA55+Consolidação!CD55,Consolidação!$AC$4,IF(BH44+BO44+BV44+CC44+CJ44+CQ44+CX44+DE44+DL44+DS44+DZ44+EG44+EN44+EU44&lt;=Consolidação!BI55+Consolidação!BL55+Consolidação!BO55+Consolidação!BR55+Consolidação!BU55+Consolidação!BX55+Consolidação!CA55+Consolidação!CD55+Consolidação!CG55,Consolidação!$AF$4,IF(BH44+BO44+BV44+CC44+CJ44+CQ44+CX44+DE44+DL44+DS44+DZ44+EG44+EN44+EU44&lt;=Consolidação!BI55+Consolidação!BL55+Consolidação!BO55+Consolidação!BR55+Consolidação!BU55+Consolidação!BX55+Consolidação!CA55+Consolidação!CD55+Consolidação!CG55+Consolidação!CJ55,Consolidação!$AI$4,IF(BH44+BO44+BV44+CC44+CJ44+CQ44+CX44+DE44+DL44+DS44+DZ44+EG44+EN44+EU44&lt;=Consolidação!BI55+Consolidação!BL55+Consolidação!BO55+Consolidação!BR55+Consolidação!BU55+Consolidação!BX55+Consolidação!CA55+Consolidação!CD55+Consolidação!CG55+Consolidação!CJ55+Consolidação!CM55,Consolidação!$AL$4,IF(BH44+BO44+BV44+CC44+CJ44+CQ44+CX44+DE44+DL44+DS44+DZ44+EG44+EN44+EU44&lt;=Consolidação!BI55+Consolidação!BL55+Consolidação!BO55+Consolidação!BR55+Consolidação!BU55+Consolidação!BX55+Consolidação!CA55+Consolidação!CD55+Consolidação!CG55+Consolidação!CJ55+Consolidação!CM55+Consolidação!CP55,Consolidação!$AO$4,IF(BH44+BO44+BV44+CC44+CJ44+CQ44+CX44+DE44+DL44+DS44+DZ44+EG44+EN44+EU44&lt;=Consolidação!BI55+Consolidação!BL55+Consolidação!BO55+Consolidação!BR55+Consolidação!BU55+Consolidação!BX55+Consolidação!CA55+Consolidação!CD55+Consolidação!CG55+Consolidação!CJ55+Consolidação!CM55+Consolidação!CP55+Consolidação!CS55,Consolidação!$AR$4,IF(BH44+BO44+BV44+CC44+CJ44+CQ44+CX44+DE44+DL44+DS44+DZ44+EG44+EN44+EU44&lt;=Consolidação!BI55+Consolidação!BL55+Consolidação!BO55+Consolidação!BR55+Consolidação!BU55+Consolidação!BX55+Consolidação!CA55+Consolidação!CD55+Consolidação!CG55+Consolidação!CJ55+Consolidação!CM55+Consolidação!CP55+Consolidação!CS55+Consolidação!CV55,Consolidação!$AU$4,IF(AND((Consolidação!BI55+Consolidação!BL55+Consolidação!BO55+Consolidação!BR55+Consolidação!BU55+Consolidação!BX55+Consolidação!CA55+Consolidação!CD55+Consolidação!CG55+Consolidação!CJ55+Consolidação!CM55+Consolidação!CP55+Consolidação!CS55+Consolidação!CV55)&gt;0,BH44+BO44+BV44+CC44+CJ44+CQ44+CX44+DE44+DL44+DS44+DZ44+EG44+EN44&lt;Consolidação!BI55+Consolidação!BL55+Consolidação!BO55+Consolidação!BR55+Consolidação!BU55+Consolidação!BX55+Consolidação!CA55+Consolidação!CD55+Consolidação!CG55+Consolidação!CJ55+Consolidação!CM55+Consolidação!CP55+Consolidação!CS55+Consolidação!CV55,BH44+BO44+BV44+CC44+CJ44+CQ44+CX44+DE44+DL44+DS44+DZ44+EG44+EN44+EU44&gt;Consolidação!BI55+Consolidação!BL55+Consolidação!BO55+Consolidação!BR55+Consolidação!BU55+Consolidação!BX55+Consolidação!CA55+Consolidação!CD55+Consolidação!CG55+Consolidação!CJ55+Consolidação!CM55+Consolidação!CP55+Consolidação!CS55+Consolidação!CV55),"CONSUMO PARCIAL","SEM PREVISÃO"))))))))))))))))</f>
        <v/>
      </c>
      <c r="EY44" s="311" t="str">
        <f t="shared" ref="EY44:EY91" si="108">IF(EX44="","",IF(EX44="SEM PREVISÃO","û",IF(EX44="CONSUMO PARCIAL","û",IF(EW44&lt;EX44+90,"û","ü"))))</f>
        <v/>
      </c>
      <c r="EZ44" s="306"/>
      <c r="FA44" s="307"/>
      <c r="FB44" s="308"/>
      <c r="FC44" s="309"/>
      <c r="FD44" s="310" t="str">
        <f>IF(FA44=0,"",IF(BN44+BU44+CB44+CI44+CP44+CW44+DD44+DK44+DR44+DY44+EF44+EM44+ET44+FA44&lt;=Consolidação!BO55,Consolidação!$H$4,IF(BN44+BU44+CB44+CI44+CP44+CW44+DD44+DK44+DR44+DY44+EF44+EM44+ET44+FA44&lt;=Consolidação!BO55+Consolidação!BR55,Consolidação!$K$4,IF(BN44+BU44+CB44+CI44+CP44+CW44+DD44+DK44+DR44+DY44+EF44+EM44+ET44+FA44&lt;=Consolidação!BO55+Consolidação!BR55+Consolidação!BU55,Consolidação!$N$4,IF(BN44+BU44+CB44+CI44+CP44+CW44+DD44+DK44+DR44+DY44+EF44+EM44+ET44+FA44&lt;=Consolidação!BO55+Consolidação!BR55+Consolidação!BU55+Consolidação!BX55,Consolidação!$Q$4,IF(BN44+BU44+CB44+CI44+CP44+CW44+DD44+DK44+DR44+DY44+EF44+EM44+ET44+FA44&lt;=Consolidação!BO55+Consolidação!BR55+Consolidação!BU55+Consolidação!BX55+Consolidação!CA55,Consolidação!$T$4,IF(BN44+BU44+CB44+CI44+CP44+CW44+DD44+DK44+DR44+DY44+EF44+EM44+ET44+FA44&lt;=Consolidação!BO55+Consolidação!BR55+Consolidação!BU55+Consolidação!BX55+Consolidação!CA55+Consolidação!CD55,Consolidação!$W$4,IF(BN44+BU44+CB44+CI44+CP44+CW44+DD44+DK44+DR44+DY44+EF44+EM44+ET44+FA44&lt;=Consolidação!BO55+Consolidação!BR55+Consolidação!BU55+Consolidação!BX55+Consolidação!CA55+Consolidação!CD55+Consolidação!CG55,Consolidação!$Z$4,IF(BN44+BU44+CB44+CI44+CP44+CW44+DD44+DK44+DR44+DY44+EF44+EM44+ET44+FA44&lt;=Consolidação!BO55+Consolidação!BR55+Consolidação!BU55+Consolidação!BX55+Consolidação!CA55+Consolidação!CD55+Consolidação!CG55+Consolidação!CJ55,Consolidação!$AC$4,IF(BN44+BU44+CB44+CI44+CP44+CW44+DD44+DK44+DR44+DY44+EF44+EM44+ET44+FA44&lt;=Consolidação!BO55+Consolidação!BR55+Consolidação!BU55+Consolidação!BX55+Consolidação!CA55+Consolidação!CD55+Consolidação!CG55+Consolidação!CJ55+Consolidação!CM55,Consolidação!$AF$4,IF(BN44+BU44+CB44+CI44+CP44+CW44+DD44+DK44+DR44+DY44+EF44+EM44+ET44+FA44&lt;=Consolidação!BO55+Consolidação!BR55+Consolidação!BU55+Consolidação!BX55+Consolidação!CA55+Consolidação!CD55+Consolidação!CG55+Consolidação!CJ55+Consolidação!CM55+Consolidação!CP55,Consolidação!$AI$4,IF(BN44+BU44+CB44+CI44+CP44+CW44+DD44+DK44+DR44+DY44+EF44+EM44+ET44+FA44&lt;=Consolidação!BO55+Consolidação!BR55+Consolidação!BU55+Consolidação!BX55+Consolidação!CA55+Consolidação!CD55+Consolidação!CG55+Consolidação!CJ55+Consolidação!CM55+Consolidação!CP55+Consolidação!CS55,Consolidação!$AL$4,IF(BN44+BU44+CB44+CI44+CP44+CW44+DD44+DK44+DR44+DY44+EF44+EM44+ET44+FA44&lt;=Consolidação!BO55+Consolidação!BR55+Consolidação!BU55+Consolidação!BX55+Consolidação!CA55+Consolidação!CD55+Consolidação!CG55+Consolidação!CJ55+Consolidação!CM55+Consolidação!CP55+Consolidação!CS55+Consolidação!CV55,Consolidação!$AO$4,IF(BN44+BU44+CB44+CI44+CP44+CW44+DD44+DK44+DR44+DY44+EF44+EM44+ET44+FA44&lt;=Consolidação!BO55+Consolidação!BR55+Consolidação!BU55+Consolidação!BX55+Consolidação!CA55+Consolidação!CD55+Consolidação!CG55+Consolidação!CJ55+Consolidação!CM55+Consolidação!CP55+Consolidação!CS55+Consolidação!CV55+Consolidação!CY55,Consolidação!$AR$4,IF(BN44+BU44+CB44+CI44+CP44+CW44+DD44+DK44+DR44+DY44+EF44+EM44+ET44+FA44&lt;=Consolidação!BO55+Consolidação!BR55+Consolidação!BU55+Consolidação!BX55+Consolidação!CA55+Consolidação!CD55+Consolidação!CG55+Consolidação!CJ55+Consolidação!CM55+Consolidação!CP55+Consolidação!CS55+Consolidação!CV55+Consolidação!CY55+Consolidação!DB55,Consolidação!$AU$4,IF(AND((Consolidação!BO55+Consolidação!BR55+Consolidação!BU55+Consolidação!BX55+Consolidação!CA55+Consolidação!CD55+Consolidação!CG55+Consolidação!CJ55+Consolidação!CM55+Consolidação!CP55+Consolidação!CS55+Consolidação!CV55+Consolidação!CY55+Consolidação!DB55)&gt;0,BN44+BU44+CB44+CI44+CP44+CW44+DD44+DK44+DR44+DY44+EF44+EM44+ET44&lt;Consolidação!BO55+Consolidação!BR55+Consolidação!BU55+Consolidação!BX55+Consolidação!CA55+Consolidação!CD55+Consolidação!CG55+Consolidação!CJ55+Consolidação!CM55+Consolidação!CP55+Consolidação!CS55+Consolidação!CV55+Consolidação!CY55+Consolidação!DB55,BN44+BU44+CB44+CI44+CP44+CW44+DD44+DK44+DR44+DY44+EF44+EM44+ET44+FA44&gt;Consolidação!BO55+Consolidação!BR55+Consolidação!BU55+Consolidação!BX55+Consolidação!CA55+Consolidação!CD55+Consolidação!CG55+Consolidação!CJ55+Consolidação!CM55+Consolidação!CP55+Consolidação!CS55+Consolidação!CV55+Consolidação!CY55+Consolidação!DB55),"CONSUMO PARCIAL","SEM PREVISÃO"))))))))))))))))</f>
        <v/>
      </c>
      <c r="FE44" s="311" t="str">
        <f t="shared" ref="FE44:FE91" si="109">IF(FD44="","",IF(FD44="SEM PREVISÃO","û",IF(FD44="CONSUMO PARCIAL","û",IF(FC44&lt;FD44+90,"û","ü"))))</f>
        <v/>
      </c>
      <c r="FF44" s="306"/>
      <c r="FG44" s="307"/>
      <c r="FH44" s="308"/>
      <c r="FI44" s="309"/>
      <c r="FJ44" s="310" t="str">
        <f>IF(FG44=0,"",IF(BT44+CA44+CH44+CO44+CV44+DC44+DJ44+DQ44+DX44+EE44+EL44+ES44+EZ44+FG44&lt;=Consolidação!BU55,Consolidação!$H$4,IF(BT44+CA44+CH44+CO44+CV44+DC44+DJ44+DQ44+DX44+EE44+EL44+ES44+EZ44+FG44&lt;=Consolidação!BU55+Consolidação!BX55,Consolidação!$K$4,IF(BT44+CA44+CH44+CO44+CV44+DC44+DJ44+DQ44+DX44+EE44+EL44+ES44+EZ44+FG44&lt;=Consolidação!BU55+Consolidação!BX55+Consolidação!CA55,Consolidação!$N$4,IF(BT44+CA44+CH44+CO44+CV44+DC44+DJ44+DQ44+DX44+EE44+EL44+ES44+EZ44+FG44&lt;=Consolidação!BU55+Consolidação!BX55+Consolidação!CA55+Consolidação!CD55,Consolidação!$Q$4,IF(BT44+CA44+CH44+CO44+CV44+DC44+DJ44+DQ44+DX44+EE44+EL44+ES44+EZ44+FG44&lt;=Consolidação!BU55+Consolidação!BX55+Consolidação!CA55+Consolidação!CD55+Consolidação!CG55,Consolidação!$T$4,IF(BT44+CA44+CH44+CO44+CV44+DC44+DJ44+DQ44+DX44+EE44+EL44+ES44+EZ44+FG44&lt;=Consolidação!BU55+Consolidação!BX55+Consolidação!CA55+Consolidação!CD55+Consolidação!CG55+Consolidação!CJ55,Consolidação!$W$4,IF(BT44+CA44+CH44+CO44+CV44+DC44+DJ44+DQ44+DX44+EE44+EL44+ES44+EZ44+FG44&lt;=Consolidação!BU55+Consolidação!BX55+Consolidação!CA55+Consolidação!CD55+Consolidação!CG55+Consolidação!CJ55+Consolidação!CM55,Consolidação!$Z$4,IF(BT44+CA44+CH44+CO44+CV44+DC44+DJ44+DQ44+DX44+EE44+EL44+ES44+EZ44+FG44&lt;=Consolidação!BU55+Consolidação!BX55+Consolidação!CA55+Consolidação!CD55+Consolidação!CG55+Consolidação!CJ55+Consolidação!CM55+Consolidação!CP55,Consolidação!$AC$4,IF(BT44+CA44+CH44+CO44+CV44+DC44+DJ44+DQ44+DX44+EE44+EL44+ES44+EZ44+FG44&lt;=Consolidação!BU55+Consolidação!BX55+Consolidação!CA55+Consolidação!CD55+Consolidação!CG55+Consolidação!CJ55+Consolidação!CM55+Consolidação!CP55+Consolidação!CS55,Consolidação!$AF$4,IF(BT44+CA44+CH44+CO44+CV44+DC44+DJ44+DQ44+DX44+EE44+EL44+ES44+EZ44+FG44&lt;=Consolidação!BU55+Consolidação!BX55+Consolidação!CA55+Consolidação!CD55+Consolidação!CG55+Consolidação!CJ55+Consolidação!CM55+Consolidação!CP55+Consolidação!CS55+Consolidação!CV55,Consolidação!$AI$4,IF(BT44+CA44+CH44+CO44+CV44+DC44+DJ44+DQ44+DX44+EE44+EL44+ES44+EZ44+FG44&lt;=Consolidação!BU55+Consolidação!BX55+Consolidação!CA55+Consolidação!CD55+Consolidação!CG55+Consolidação!CJ55+Consolidação!CM55+Consolidação!CP55+Consolidação!CS55+Consolidação!CV55+Consolidação!CY55,Consolidação!$AL$4,IF(BT44+CA44+CH44+CO44+CV44+DC44+DJ44+DQ44+DX44+EE44+EL44+ES44+EZ44+FG44&lt;=Consolidação!BU55+Consolidação!BX55+Consolidação!CA55+Consolidação!CD55+Consolidação!CG55+Consolidação!CJ55+Consolidação!CM55+Consolidação!CP55+Consolidação!CS55+Consolidação!CV55+Consolidação!CY55+Consolidação!DB55,Consolidação!$AO$4,IF(BT44+CA44+CH44+CO44+CV44+DC44+DJ44+DQ44+DX44+EE44+EL44+ES44+EZ44+FG44&lt;=Consolidação!BU55+Consolidação!BX55+Consolidação!CA55+Consolidação!CD55+Consolidação!CG55+Consolidação!CJ55+Consolidação!CM55+Consolidação!CP55+Consolidação!CS55+Consolidação!CV55+Consolidação!CY55+Consolidação!DB55+Consolidação!DE55,Consolidação!$AR$4,IF(BT44+CA44+CH44+CO44+CV44+DC44+DJ44+DQ44+DX44+EE44+EL44+ES44+EZ44+FG44&lt;=Consolidação!BU55+Consolidação!BX55+Consolidação!CA55+Consolidação!CD55+Consolidação!CG55+Consolidação!CJ55+Consolidação!CM55+Consolidação!CP55+Consolidação!CS55+Consolidação!CV55+Consolidação!CY55+Consolidação!DB55+Consolidação!DE55+Consolidação!DH55,Consolidação!$AU$4,IF(AND((Consolidação!BU55+Consolidação!BX55+Consolidação!CA55+Consolidação!CD55+Consolidação!CG55+Consolidação!CJ55+Consolidação!CM55+Consolidação!CP55+Consolidação!CS55+Consolidação!CV55+Consolidação!CY55+Consolidação!DB55+Consolidação!DE55+Consolidação!DH55)&gt;0,BT44+CA44+CH44+CO44+CV44+DC44+DJ44+DQ44+DX44+EE44+EL44+ES44+EZ44&lt;Consolidação!BU55+Consolidação!BX55+Consolidação!CA55+Consolidação!CD55+Consolidação!CG55+Consolidação!CJ55+Consolidação!CM55+Consolidação!CP55+Consolidação!CS55+Consolidação!CV55+Consolidação!CY55+Consolidação!DB55+Consolidação!DE55+Consolidação!DH55,BT44+CA44+CH44+CO44+CV44+DC44+DJ44+DQ44+DX44+EE44+EL44+ES44+EZ44+FG44&gt;Consolidação!BU55+Consolidação!BX55+Consolidação!CA55+Consolidação!CD55+Consolidação!CG55+Consolidação!CJ55+Consolidação!CM55+Consolidação!CP55+Consolidação!CS55+Consolidação!CV55+Consolidação!CY55+Consolidação!DB55+Consolidação!DE55+Consolidação!DH55),"CONSUMO PARCIAL","SEM PREVISÃO"))))))))))))))))</f>
        <v/>
      </c>
      <c r="FK44" s="541" t="str">
        <f t="shared" ref="FK44:FK91" si="110">IF(FJ44="","",IF(FJ44="SEM PREVISÃO","û",IF(FJ44="CONSUMO PARCIAL","û",IF(FI44&lt;FJ44+90,"û","ü"))))</f>
        <v/>
      </c>
      <c r="FL44" s="571"/>
      <c r="FM44" s="551"/>
      <c r="FN44" s="551"/>
      <c r="FO44" s="551"/>
      <c r="FP44" s="551"/>
      <c r="FQ44" s="575"/>
      <c r="FR44" s="571"/>
      <c r="FS44" s="551"/>
      <c r="FT44" s="551"/>
      <c r="FU44" s="551"/>
      <c r="FV44" s="551"/>
      <c r="FW44" s="551"/>
      <c r="FX44" s="548" t="str">
        <f>IF((Consolidação!C55+Consolidação!E55)=(F44+M44+T44+AA44+AH44+AO44+AV44+BC44+BJ44+BQ44+BX44+CE44+CL44+CS44),"ATUALIZADO","DESATUALIZADO")</f>
        <v>DESATUALIZADO</v>
      </c>
    </row>
    <row r="45" spans="1:180" x14ac:dyDescent="0.3">
      <c r="A45" s="587">
        <v>11396</v>
      </c>
      <c r="B45" s="636"/>
      <c r="C45" s="592" t="s">
        <v>104</v>
      </c>
      <c r="D45" s="343"/>
      <c r="E45" s="587" t="s">
        <v>247</v>
      </c>
      <c r="F45" s="588">
        <v>4.5990000000000002</v>
      </c>
      <c r="G45" s="567"/>
      <c r="H45" s="589">
        <v>46507</v>
      </c>
      <c r="I45" s="317" t="str">
        <f>IF(F45=0,"",IF(F45&lt;=Consolidação!H56,Consolidação!H$4,IF(F45&lt;=Consolidação!H56+Consolidação!K56,Consolidação!K$4,IF(F45&lt;=Consolidação!H56+Consolidação!K56+Consolidação!N56,Consolidação!N$4,IF(F45&lt;=Consolidação!H56+Consolidação!K56+Consolidação!N56+Consolidação!Q56,Consolidação!Q$4,IF(F45&lt;=Consolidação!H56+Consolidação!K56+Consolidação!N56+Consolidação!Q56+Consolidação!T56,Consolidação!T$4,IF(F45&lt;=Consolidação!H56+Consolidação!K56+Consolidação!N56+Consolidação!Q56+Consolidação!T56+Consolidação!W56,Consolidação!W$4,IF(F45&lt;=Consolidação!H56+Consolidação!K56+Consolidação!N56+Consolidação!Q56+Consolidação!T56+Consolidação!W56+Consolidação!Z56,Consolidação!Z$4,IF(F45&lt;=Consolidação!H56+Consolidação!K56+Consolidação!N56+Consolidação!Q56+Consolidação!T56+Consolidação!W56+Consolidação!Z56+Consolidação!AC56,Consolidação!AC$4,IF(F45&lt;=Consolidação!H56+Consolidação!K56+Consolidação!N56+Consolidação!Q56+Consolidação!T56+Consolidação!W56+Consolidação!Z56+Consolidação!AC56+Consolidação!AF56,Consolidação!AF$4,IF(F45&lt;=Consolidação!H56+Consolidação!K56+Consolidação!N56+Consolidação!Q56+Consolidação!T56+Consolidação!W56+Consolidação!Z56+Consolidação!AC56+Consolidação!AF56+Consolidação!AI56,Consolidação!AI$4,IF(F45&lt;=Consolidação!H56+Consolidação!K56+Consolidação!N56+Consolidação!Q56+Consolidação!T56+Consolidação!W56+Consolidação!Z56+Consolidação!AC56+Consolidação!AF56+Consolidação!AI56+Consolidação!AL56,Consolidação!AL$4,IF(F45&lt;=Consolidação!H56+Consolidação!K56+Consolidação!N56+Consolidação!Q56+Consolidação!T56+Consolidação!W56+Consolidação!Z56+Consolidação!AC56+Consolidação!AF56+Consolidação!AI56+Consolidação!AL56+Consolidação!AO56,Consolidação!AO$4,IF(F45&lt;=Consolidação!H56+Consolidação!K56+Consolidação!N56+Consolidação!Q56+Consolidação!T56+Consolidação!W56+Consolidação!Z56+Consolidação!AC56+Consolidação!AF56+Consolidação!AI56+Consolidação!AL56+Consolidação!AO56+Consolidação!AR56,Consolidação!AR$4,IF(F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>SEM PREVISÃO</v>
      </c>
      <c r="J45" s="318" t="str">
        <f>IF(I45="","",IF(I45="SEM PREVISÃO","û",IF(I45="CONSUMO PARCIAL","û",IF(H45&lt;I45+90,"û","ü"))))</f>
        <v>û</v>
      </c>
      <c r="K45" s="312"/>
      <c r="L45" s="270"/>
      <c r="M45" s="314"/>
      <c r="N45" s="315"/>
      <c r="O45" s="316"/>
      <c r="P45" s="317" t="str">
        <f>IF(M45=0,"",IF(F45+M45&lt;=Consolidação!H56,Consolidação!$H$4,IF(F45+M45&lt;=Consolidação!H56+Consolidação!K56,Consolidação!$K$4,IF(F45+M45&lt;=Consolidação!H56+Consolidação!K56+Consolidação!N56,Consolidação!$N$4,IF(F45+M45&lt;=Consolidação!H56+Consolidação!K56+Consolidação!N56+Consolidação!Q56,Consolidação!$Q$4,IF(F45+M45&lt;=Consolidação!H56+Consolidação!K56+Consolidação!N56+Consolidação!Q56+Consolidação!T56,Consolidação!$T$4,IF(F45+M45&lt;=Consolidação!H56+Consolidação!K56+Consolidação!N56+Consolidação!Q56+Consolidação!T56+Consolidação!W56,Consolidação!$W$4,IF(F45+M45&lt;=Consolidação!H56+Consolidação!K56+Consolidação!N56+Consolidação!Q56+Consolidação!T56+Consolidação!W56+Consolidação!Z56,Consolidação!$Z$4,IF(F45+M45&lt;=Consolidação!H56+Consolidação!K56+Consolidação!N56+Consolidação!Q56+Consolidação!T56+Consolidação!W56+Consolidação!Z56+Consolidação!AC56,Consolidação!$AC$4,IF(F45+M45&lt;=Consolidação!H56+Consolidação!K56+Consolidação!N56+Consolidação!Q56+Consolidação!T56+Consolidação!W56+Consolidação!Z56+Consolidação!AC56+Consolidação!AF56,Consolidação!$AF$4,IF(F45+M45&lt;=Consolidação!H56+Consolidação!K56+Consolidação!N56+Consolidação!Q56+Consolidação!T56+Consolidação!W56+Consolidação!Z56+Consolidação!AC56+Consolidação!AF56+Consolidação!AI56,Consolidação!$AI$4,IF(F45+M45&lt;=Consolidação!H56+Consolidação!K56+Consolidação!N56+Consolidação!Q56+Consolidação!T56+Consolidação!W56+Consolidação!Z56+Consolidação!AC56+Consolidação!AF56+Consolidação!AI56+Consolidação!AL56,Consolidação!$AL$4,IF(F45+M45&lt;=Consolidação!H56+Consolidação!K56+Consolidação!N56+Consolidação!Q56+Consolidação!T56+Consolidação!W56+Consolidação!Z56+Consolidação!AC56+Consolidação!AF56+Consolidação!AI56+Consolidação!AL56+Consolidação!AO56,Consolidação!$AO$4,IF(F45+M45&lt;=Consolidação!H56+Consolidação!K56+Consolidação!N56+Consolidação!Q56+Consolidação!T56+Consolidação!W56+Consolidação!Z56+Consolidação!AC56+Consolidação!AF56+Consolidação!AI56+Consolidação!AL56+Consolidação!AO56+Consolidação!AR56,Consolidação!$AR$4,IF(F45+M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Q45" s="318" t="str">
        <f>IF(P45="","",IF(P45="SEM PREVISÃO","û",IF(P45="CONSUMO PARCIAL","û",IF(O45&lt;P45+90,"û","ü"))))</f>
        <v/>
      </c>
      <c r="R45" s="312"/>
      <c r="S45" s="270"/>
      <c r="T45" s="314"/>
      <c r="U45" s="315"/>
      <c r="V45" s="316"/>
      <c r="W45" s="317" t="str">
        <f>IF(T45=0,"",IF(F45+M45+T45&lt;=Consolidação!H56,Consolidação!$H$4,IF(F45+M45+T45&lt;=Consolidação!H56+Consolidação!K56,Consolidação!$K$4,IF(F45+M45+T45&lt;=Consolidação!H56+Consolidação!K56+Consolidação!N56,Consolidação!$N$4,IF(F45+M45+T45&lt;=Consolidação!H56+Consolidação!K56+Consolidação!N56+Consolidação!Q56,Consolidação!$Q$4,IF(F45+M45+T45&lt;=Consolidação!H56+Consolidação!K56+Consolidação!N56+Consolidação!Q56+Consolidação!T56,Consolidação!$T$4,IF(F45+M45+T45&lt;=Consolidação!H56+Consolidação!K56+Consolidação!N56+Consolidação!Q56+Consolidação!T56+Consolidação!W56,Consolidação!$W$4,IF(F45+M45+T45&lt;=Consolidação!H56+Consolidação!K56+Consolidação!N56+Consolidação!Q56+Consolidação!T56+Consolidação!W56+Consolidação!Z56,Consolidação!$Z$4,IF(F45+M45+T45&lt;=Consolidação!H56+Consolidação!K56+Consolidação!N56+Consolidação!Q56+Consolidação!T56+Consolidação!W56+Consolidação!Z56+Consolidação!AC56,Consolidação!$AC$4,IF(F45+M45+T45&lt;=Consolidação!H56+Consolidação!K56+Consolidação!N56+Consolidação!Q56+Consolidação!T56+Consolidação!W56+Consolidação!Z56+Consolidação!AC56+Consolidação!AF56,Consolidação!$AF$4,IF(F45+M45+T45&lt;=Consolidação!H56+Consolidação!K56+Consolidação!N56+Consolidação!Q56+Consolidação!T56+Consolidação!W56+Consolidação!Z56+Consolidação!AC56+Consolidação!AF56+Consolidação!AI56,Consolidação!$AI$4,IF(F45+M45+T45&lt;=Consolidação!H56+Consolidação!K56+Consolidação!N56+Consolidação!Q56+Consolidação!T56+Consolidação!W56+Consolidação!Z56+Consolidação!AC56+Consolidação!AF56+Consolidação!AI56+Consolidação!AL56,Consolidação!$AL$4,IF(F45+M45+T45&lt;=Consolidação!H56+Consolidação!K56+Consolidação!N56+Consolidação!Q56+Consolidação!T56+Consolidação!W56+Consolidação!Z56+Consolidação!AC56+Consolidação!AF56+Consolidação!AI56+Consolidação!AL56+Consolidação!AO56,Consolidação!$AO$4,IF(F45+M45+T45&lt;=Consolidação!H56+Consolidação!K56+Consolidação!N56+Consolidação!Q56+Consolidação!T56+Consolidação!W56+Consolidação!Z56+Consolidação!AC56+Consolidação!AF56+Consolidação!AI56+Consolidação!AL56+Consolidação!AO56+Consolidação!AR56,Consolidação!$AR$4,IF(F45+M45+T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+M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+T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X45" s="318" t="str">
        <f>IF(W45="","",IF(W45="SEM PREVISÃO","û",IF(W45="CONSUMO PARCIAL","û",IF(V45&lt;W45+90,"û","ü"))))</f>
        <v/>
      </c>
      <c r="Y45" s="312"/>
      <c r="Z45" s="270"/>
      <c r="AA45" s="314"/>
      <c r="AB45" s="315"/>
      <c r="AC45" s="316"/>
      <c r="AD45" s="317" t="str">
        <f>IF(AA45=0,"",IF(F45+M45+T45+AA45&lt;=Consolidação!H56,Consolidação!$H$4,IF(F45+M45+T45+AA45&lt;=Consolidação!H56+Consolidação!K56,Consolidação!$K$4,IF(F45+M45+T45+AA45&lt;=Consolidação!H56+Consolidação!K56+Consolidação!N56,Consolidação!$N$4,IF(F45+M45+T45+AA45&lt;=Consolidação!H56+Consolidação!K56+Consolidação!N56+Consolidação!Q56,Consolidação!$Q$4,IF(F45+M45+T45+AA45&lt;=Consolidação!H56+Consolidação!K56+Consolidação!N56+Consolidação!Q56+Consolidação!T56,Consolidação!$T$4,IF(F45+M45+T45+AA45&lt;=Consolidação!H56+Consolidação!K56+Consolidação!N56+Consolidação!Q56+Consolidação!T56+Consolidação!W56,Consolidação!$W$4,IF(F45+M45+T45+AA45&lt;=Consolidação!H56+Consolidação!K56+Consolidação!N56+Consolidação!Q56+Consolidação!T56+Consolidação!W56+Consolidação!Z56,Consolidação!$Z$4,IF(F45+M45+T45+AA45&lt;=Consolidação!H56+Consolidação!K56+Consolidação!N56+Consolidação!Q56+Consolidação!T56+Consolidação!W56+Consolidação!Z56+Consolidação!AC56,Consolidação!$AC$4,IF(F45+M45+T45+AA45&lt;=Consolidação!H56+Consolidação!K56+Consolidação!N56+Consolidação!Q56+Consolidação!T56+Consolidação!W56+Consolidação!Z56+Consolidação!AC56+Consolidação!AF56,Consolidação!$AF$4,IF(F45+M45+T45+AA45&lt;=Consolidação!H56+Consolidação!K56+Consolidação!N56+Consolidação!Q56+Consolidação!T56+Consolidação!W56+Consolidação!Z56+Consolidação!AC56+Consolidação!AF56+Consolidação!AI56,Consolidação!$AI$4,IF(F45+M45+T45+AA45&lt;=Consolidação!H56+Consolidação!K56+Consolidação!N56+Consolidação!Q56+Consolidação!T56+Consolidação!W56+Consolidação!Z56+Consolidação!AC56+Consolidação!AF56+Consolidação!AI56+Consolidação!AL56,Consolidação!$AL$4,IF(F45+M45+T45+AA45&lt;=Consolidação!H56+Consolidação!K56+Consolidação!N56+Consolidação!Q56+Consolidação!T56+Consolidação!W56+Consolidação!Z56+Consolidação!AC56+Consolidação!AF56+Consolidação!AI56+Consolidação!AL56+Consolidação!AO56,Consolidação!$AO$4,IF(F45+M45+T45+AA45&lt;=Consolidação!H56+Consolidação!K56+Consolidação!N56+Consolidação!Q56+Consolidação!T56+Consolidação!W56+Consolidação!Z56+Consolidação!AC56+Consolidação!AF56+Consolidação!AI56+Consolidação!AL56+Consolidação!AO56+Consolidação!AR56,Consolidação!#REF!,IF(F45+M45+T45+AA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+M45+T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+T45+AA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AE45" s="318" t="str">
        <f>IF(AD45="","",IF(AD45="SEM PREVISÃO","û",IF(AD45="CONSUMO PARCIAL","û",IF(AC45&lt;AD45+90,"û","ü"))))</f>
        <v/>
      </c>
      <c r="AF45" s="312"/>
      <c r="AG45" s="270"/>
      <c r="AH45" s="314"/>
      <c r="AI45" s="315"/>
      <c r="AJ45" s="316"/>
      <c r="AK45" s="317" t="str">
        <f>IF(AH45=0,"",IF(F45+M45+T45+AA45+AH45&lt;=Consolidação!H56,Consolidação!$H$4,IF(F45+M45+T45+AA45+AH45&lt;=Consolidação!H56+Consolidação!K56,Consolidação!$K$4,IF(F45+M45+T45+AA45+AH45&lt;=Consolidação!H56+Consolidação!K56+Consolidação!N56,Consolidação!$N$4,IF(F45+M45+T45+AA45+AH45&lt;=Consolidação!H56+Consolidação!K56+Consolidação!N56+Consolidação!Q56,Consolidação!$Q$4,IF(F45+M45+T45+AA45+AH45&lt;=Consolidação!H56+Consolidação!K56+Consolidação!N56+Consolidação!Q56+Consolidação!T56,Consolidação!$T$4,IF(F45+M45+T45+AA45+AH45&lt;=Consolidação!H56+Consolidação!K56+Consolidação!N56+Consolidação!Q56+Consolidação!T56+Consolidação!W56,Consolidação!$W$4,IF(F45+M45+T45+AA45+AH45&lt;=Consolidação!H56+Consolidação!K56+Consolidação!N56+Consolidação!Q56+Consolidação!T56+Consolidação!W56+Consolidação!Z56,Consolidação!$Z$4,IF(F45+M45+T45+AA45+AH45&lt;=Consolidação!H56+Consolidação!K56+Consolidação!N56+Consolidação!Q56+Consolidação!T56+Consolidação!W56+Consolidação!Z56+Consolidação!AC56,Consolidação!$AC$4,IF(F45+M45+T45+AA45+AH45&lt;=Consolidação!H56+Consolidação!K56+Consolidação!N56+Consolidação!Q56+Consolidação!T56+Consolidação!W56+Consolidação!Z56+Consolidação!AC56+Consolidação!AF56,Consolidação!$AF$4,IF(F45+M45+T45+AA45+AH45&lt;=Consolidação!H56+Consolidação!K56+Consolidação!N56+Consolidação!Q56+Consolidação!T56+Consolidação!W56+Consolidação!Z56+Consolidação!AC56+Consolidação!AF56+Consolidação!AI56,Consolidação!$AI$4,IF(F45+M45+T45+AA45+AH45&lt;=Consolidação!H56+Consolidação!K56+Consolidação!N56+Consolidação!Q56+Consolidação!T56+Consolidação!W56+Consolidação!Z56+Consolidação!AC56+Consolidação!AF56+Consolidação!AI56+Consolidação!AL56,Consolidação!$AL$4,IF(F45+M45+T45+AA45+AH45&lt;=Consolidação!H56+Consolidação!K56+Consolidação!N56+Consolidação!Q56+Consolidação!T56+Consolidação!W56+Consolidação!Z56+Consolidação!AC56+Consolidação!AF56+Consolidação!AI56+Consolidação!AL56+Consolidação!AO56,Consolidação!$AO$4,IF(F45+M45+T45+AA45+AH45&lt;=Consolidação!H56+Consolidação!K56+Consolidação!N56+Consolidação!Q56+Consolidação!T56+Consolidação!W56+Consolidação!Z56+Consolidação!AC56+Consolidação!AF56+Consolidação!AI56+Consolidação!AL56+Consolidação!AO56+Consolidação!AR56,Consolidação!$AR$4,IF(F45+M45+T45+AA45+AH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+M45+T45+AA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+T45+AA45+AH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AL45" s="318" t="str">
        <f>IF(AK45="","",IF(AK45="SEM PREVISÃO","û",IF(AK45="CONSUMO PARCIAL","û",IF(AJ45&lt;AK45+90,"û","ü"))))</f>
        <v/>
      </c>
      <c r="AM45" s="312"/>
      <c r="AN45" s="270"/>
      <c r="AO45" s="314"/>
      <c r="AP45" s="345"/>
      <c r="AQ45" s="346"/>
      <c r="AR45" s="317" t="str">
        <f>IF(AO45=0,"",IF(F45+M45+T45+AA45+AH45+AO45&lt;=Consolidação!H56,Consolidação!$H$4,IF(F45+M45+T45+AA45+AH45+AO45&lt;=Consolidação!H56+Consolidação!K56,Consolidação!$K$4,IF(F45+M45+T45+AA45+AH45+AO45&lt;=Consolidação!H56+Consolidação!K56+Consolidação!N56,Consolidação!$N$4,IF(F45+M45+T45+AA45+AH45+AO45&lt;=Consolidação!H56+Consolidação!K56+Consolidação!N56+Consolidação!Q56,Consolidação!$Q$4,IF(F45+M45+T45+AA45+AH45+AO45&lt;=Consolidação!H56+Consolidação!K56+Consolidação!N56+Consolidação!Q56+Consolidação!T56,Consolidação!$T$4,IF(F45+M45+T45+AA45+AH45+AO45&lt;=Consolidação!H56+Consolidação!K56+Consolidação!N56+Consolidação!Q56+Consolidação!T56+Consolidação!W56,Consolidação!$W$4,IF(F45+M45+T45+AA45+AH45+AO45&lt;=Consolidação!H56+Consolidação!K56+Consolidação!N56+Consolidação!Q56+Consolidação!T56+Consolidação!W56+Consolidação!Z56,Consolidação!$Z$4,IF(F45+M45+T45+AA45+AH45+AO45&lt;=Consolidação!H56+Consolidação!K56+Consolidação!N56+Consolidação!Q56+Consolidação!T56+Consolidação!W56+Consolidação!Z56+Consolidação!AC56,Consolidação!$AC$4,IF(F45+M45+T45+AA45+AH45+AO45&lt;=Consolidação!H56+Consolidação!K56+Consolidação!N56+Consolidação!Q56+Consolidação!T56+Consolidação!W56+Consolidação!Z56+Consolidação!AC56+Consolidação!AF56,Consolidação!$AF$4,IF(F45+M45+T45+AA45+AH45+AO45&lt;=Consolidação!H56+Consolidação!K56+Consolidação!N56+Consolidação!Q56+Consolidação!T56+Consolidação!W56+Consolidação!Z56+Consolidação!AC56+Consolidação!AF56+Consolidação!AI56,Consolidação!$AI$4,IF(F45+M45+T45+AA45+AH45+AO45&lt;=Consolidação!H56+Consolidação!K56+Consolidação!N56+Consolidação!Q56+Consolidação!T56+Consolidação!W56+Consolidação!Z56+Consolidação!AC56+Consolidação!AF56+Consolidação!AI56+Consolidação!AL56,Consolidação!$AL$4,IF(F45+M45+T45+AA45+AH45+AO45&lt;=Consolidação!H56+Consolidação!K56+Consolidação!N56+Consolidação!Q56+Consolidação!T56+Consolidação!W56+Consolidação!Z56+Consolidação!AC56+Consolidação!AF56+Consolidação!AI56+Consolidação!AL56+Consolidação!AO56,Consolidação!$AO$4,IF(F45+M45+T45+AA45+AH45+AO45&lt;=Consolidação!H56+Consolidação!K56+Consolidação!N56+Consolidação!Q56+Consolidação!T56+Consolidação!W56+Consolidação!Z56+Consolidação!AC56+Consolidação!AF56+Consolidação!AI56+Consolidação!AL56+Consolidação!AO56+Consolidação!AR56,Consolidação!$AR$4,IF(F45+M45+T45+AA45+AH45+AO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+M45+T45+AA45+AH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+T45+AA45+AH45+AO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AS45" s="318" t="str">
        <f>IF(AR45="","",IF(AR45="SEM PREVISÃO","û",IF(AR45="CONSUMO PARCIAL","û",IF(AQ45&lt;AR45+90,"û","ü"))))</f>
        <v/>
      </c>
      <c r="AT45" s="312"/>
      <c r="AU45" s="270"/>
      <c r="AV45" s="314"/>
      <c r="AW45" s="345"/>
      <c r="AX45" s="346"/>
      <c r="AY45" s="317" t="str">
        <f>IF(AV45=0,"",IF(F45+M45+T45+AA45+AH45+AO45+AV45&lt;=Consolidação!H56,Consolidação!$H$4,IF(F45+M45+T45+AA45+AH45+AO45+AV45&lt;=Consolidação!H56+Consolidação!K56,Consolidação!$K$4,IF(F45+M45+T45+AA45+AH45+AO45+AV45&lt;=Consolidação!H56+Consolidação!K56+Consolidação!N56,Consolidação!$N$4,IF(F45+M45+T45+AA45+AH45+AO45+AV45&lt;=Consolidação!H56+Consolidação!K56+Consolidação!N56+Consolidação!Q56,Consolidação!$Q$4,IF(F45+M45+T45+AA45+AH45+AO45+AV45&lt;=Consolidação!H56+Consolidação!K56+Consolidação!N56+Consolidação!Q56+Consolidação!T56,Consolidação!$T$4,IF(F45+M45+T45+AA45+AH45+AO45+AV45&lt;=Consolidação!H56+Consolidação!K56+Consolidação!N56+Consolidação!Q56+Consolidação!T56+Consolidação!W56,Consolidação!$W$4,IF(F45+M45+T45+AA45+AH45+AO45+AV45&lt;=Consolidação!H56+Consolidação!K56+Consolidação!N56+Consolidação!Q56+Consolidação!T56+Consolidação!W56+Consolidação!Z56,Consolidação!$Z$4,IF(F45+M45+T45+AA45+AH45+AO45+AV45&lt;=Consolidação!H56+Consolidação!K56+Consolidação!N56+Consolidação!Q56+Consolidação!T56+Consolidação!W56+Consolidação!Z56+Consolidação!AC56,Consolidação!$AC$4,IF(F45+M45+T45+AA45+AH45+AO45+AV45&lt;=Consolidação!H56+Consolidação!K56+Consolidação!N56+Consolidação!Q56+Consolidação!T56+Consolidação!W56+Consolidação!Z56+Consolidação!AC56+Consolidação!AF56,Consolidação!$AF$4,IF(F45+M45+T45+AA45+AH45+AO45+AV45&lt;=Consolidação!H56+Consolidação!K56+Consolidação!N56+Consolidação!Q56+Consolidação!T56+Consolidação!W56+Consolidação!Z56+Consolidação!AC56+Consolidação!AF56+Consolidação!AI56,Consolidação!$AI$4,IF(F45+M45+T45+AA45+AH45+AO45+AV45&lt;=Consolidação!H56+Consolidação!K56+Consolidação!N56+Consolidação!Q56+Consolidação!T56+Consolidação!W56+Consolidação!Z56+Consolidação!AC56+Consolidação!AF56+Consolidação!AI56+Consolidação!AL56,Consolidação!$AL$4,IF(F45+M45+T45+AA45+AH45+AO45+AV45&lt;=Consolidação!H56+Consolidação!K56+Consolidação!N56+Consolidação!Q56+Consolidação!T56+Consolidação!W56+Consolidação!Z56+Consolidação!AC56+Consolidação!AF56+Consolidação!AI56+Consolidação!AL56+Consolidação!AO56,Consolidação!$AO$4,IF(F45+M45+T45+AA45+AH45+AO45+AV45&lt;=Consolidação!H56+Consolidação!K56+Consolidação!N56+Consolidação!Q56+Consolidação!T56+Consolidação!W56+Consolidação!Z56+Consolidação!AC56+Consolidação!AF56+Consolidação!AI56+Consolidação!AL56+Consolidação!AO56+Consolidação!AR56,Consolidação!$AR$4,IF(F45+M45+T45+AA45+AH45+AO45+AV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+M45+T45+AA45+AH45+AO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+T45+AA45+AH45+AO45+AV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AZ45" s="318" t="str">
        <f>IF(AY45="","",IF(AY45="SEM PREVISÃO","û",IF(AY45="CONSUMO PARCIAL","û",IF(AX45&lt;AY45+90,"û","ü"))))</f>
        <v/>
      </c>
      <c r="BA45" s="312"/>
      <c r="BB45" s="270"/>
      <c r="BC45" s="314"/>
      <c r="BD45" s="345"/>
      <c r="BE45" s="346"/>
      <c r="BF45" s="317" t="str">
        <f>IF(BC45=0,"",IF(F45+M45+T45+AA45+AH45+AO45+AV45+BC45&lt;=Consolidação!H56,Consolidação!$H$4,IF(F45+M45+T45+AA45+AH45+AO45+AV45+BC45&lt;=Consolidação!H56+Consolidação!K56,Consolidação!$K$4,IF(F45+M45+T45+AA45+AH45+AO45+AV45+BC45&lt;=Consolidação!H56+Consolidação!K56+Consolidação!N56,Consolidação!$N$4,IF(F45+M45+T45+AA45+AH45+AO45+AV45+BC45&lt;=Consolidação!H56+Consolidação!K56+Consolidação!N56+Consolidação!Q56,Consolidação!$Q$4,IF(F45+M45+T45+AA45+AH45+AO45+AV45+BC45&lt;=Consolidação!H56+Consolidação!K56+Consolidação!N56+Consolidação!Q56+Consolidação!T56,Consolidação!$T$4,IF(F45+M45+T45+AA45+AH45+AO45+AV45+BC45&lt;=Consolidação!H56+Consolidação!K56+Consolidação!N56+Consolidação!Q56+Consolidação!T56+Consolidação!W56,Consolidação!$W$4,IF(F45+M45+T45+AA45+AH45+AO45+AV45+BC45&lt;=Consolidação!H56+Consolidação!K56+Consolidação!N56+Consolidação!Q56+Consolidação!T56+Consolidação!W56+Consolidação!Z56,Consolidação!$Z$4,IF(F45+M45+T45+AA45+AH45+AO45+AV45+BC45&lt;=Consolidação!H56+Consolidação!K56+Consolidação!N56+Consolidação!Q56+Consolidação!T56+Consolidação!W56+Consolidação!Z56+Consolidação!AC56,Consolidação!$AC$4,IF(F45+M45+T45+AA45+AH45+AO45+AV45+BC45&lt;=Consolidação!H56+Consolidação!K56+Consolidação!N56+Consolidação!Q56+Consolidação!T56+Consolidação!W56+Consolidação!Z56+Consolidação!AC56+Consolidação!AF56,Consolidação!$AF$4,IF(F45+M45+T45+AA45+AH45+AO45+AV45+BC45&lt;=Consolidação!H56+Consolidação!K56+Consolidação!N56+Consolidação!Q56+Consolidação!T56+Consolidação!W56+Consolidação!Z56+Consolidação!AC56+Consolidação!AF56+Consolidação!AI56,Consolidação!$AI$4,IF(F45+M45+T45+AA45+AH45+AO45+AV45+BC45&lt;=Consolidação!H56+Consolidação!K56+Consolidação!N56+Consolidação!Q56+Consolidação!T56+Consolidação!W56+Consolidação!Z56+Consolidação!AC56+Consolidação!AF56+Consolidação!AI56+Consolidação!AL56,Consolidação!$AL$4,IF(F45+M45+T45+AA45+AH45+AO45+AV45+BC45&lt;=Consolidação!H56+Consolidação!K56+Consolidação!N56+Consolidação!Q56+Consolidação!T56+Consolidação!W56+Consolidação!Z56+Consolidação!AC56+Consolidação!AF56+Consolidação!AI56+Consolidação!AL56+Consolidação!AO56,Consolidação!$AO$4,IF(F45+M45+T45+AA45+AH45+AO45+AV45+BC45&lt;=Consolidação!H56+Consolidação!K56+Consolidação!N56+Consolidação!Q56+Consolidação!T56+Consolidação!W56+Consolidação!Z56+Consolidação!AC56+Consolidação!AF56+Consolidação!AI56+Consolidação!AL56+Consolidação!AO56+Consolidação!AR56,Consolidação!$AR$4,IF(F45+M45+T45+AA45+AH45+AO45+AV45+BC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+M45+T45+AA45+AH45+AO45+AV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+T45+AA45+AH45+AO45+AV45+BC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BG45" s="318" t="str">
        <f>IF(BF45="","",IF(BF45="SEM PREVISÃO","û",IF(BF45="CONSUMO PARCIAL","û",IF(BE45&lt;BF45+90,"û","ü"))))</f>
        <v/>
      </c>
      <c r="BH45" s="312"/>
      <c r="BI45" s="270"/>
      <c r="BJ45" s="314"/>
      <c r="BK45" s="345"/>
      <c r="BL45" s="346"/>
      <c r="BM45" s="317" t="str">
        <f>IF(BJ45=0,"",IF(F45+M45+T45+AA45+AH45+AO45+AV45+BC45+BJ45&lt;=Consolidação!H56,Consolidação!$H$4,IF(F45+M45+T45+AA45+AH45+AO45+AV45+BC45+BJ45&lt;=Consolidação!H56+Consolidação!K56,Consolidação!$K$4,IF(F45+M45+T45+AA45+AH45+AO45+AV45+BC45+BJ45&lt;=Consolidação!H56+Consolidação!K56+Consolidação!N56,Consolidação!$N$4,IF(F45+M45+T45+AA45+AH45+AO45+AV45+BC45+BJ45&lt;=Consolidação!H56+Consolidação!K56+Consolidação!N56+Consolidação!Q56,Consolidação!$Q$4,IF(F45+M45+T45+AA45+AH45+AO45+AV45+BC45+BJ45&lt;=Consolidação!H56+Consolidação!K56+Consolidação!N56+Consolidação!Q56+Consolidação!T56,Consolidação!$T$4,IF(F45+M45+T45+AA45+AH45+AO45+AV45+BC45+BJ45&lt;=Consolidação!H56+Consolidação!K56+Consolidação!N56+Consolidação!Q56+Consolidação!T56+Consolidação!W56,Consolidação!$W$4,IF(F45+M45+T45+AA45+AH45+AO45+AV45+BC45+BJ45&lt;=Consolidação!H56+Consolidação!K56+Consolidação!N56+Consolidação!Q56+Consolidação!T56+Consolidação!W56+Consolidação!Z56,Consolidação!$Z$4,IF(F45+M45+T45+AA45+AH45+AO45+AV45+BC45+BJ45&lt;=Consolidação!H56+Consolidação!K56+Consolidação!N56+Consolidação!Q56+Consolidação!T56+Consolidação!W56+Consolidação!Z56+Consolidação!AC56,Consolidação!$AC$4,IF(F45+M45+T45+AA45+AH45+AO45+AV45+BC45+BJ45&lt;=Consolidação!H56+Consolidação!K56+Consolidação!N56+Consolidação!Q56+Consolidação!T56+Consolidação!W56+Consolidação!Z56+Consolidação!AC56+Consolidação!AF56,Consolidação!$AF$4,IF(F45+M45+T45+AA45+AH45+AO45+AV45+BC45+BJ45&lt;=Consolidação!H56+Consolidação!K56+Consolidação!N56+Consolidação!Q56+Consolidação!T56+Consolidação!W56+Consolidação!Z56+Consolidação!AC56+Consolidação!AF56+Consolidação!AI56,Consolidação!$AI$4,IF(F45+M45+T45+AA45+AH45+AO45+AV45+BC45+BJ45&lt;=Consolidação!H56+Consolidação!K56+Consolidação!N56+Consolidação!Q56+Consolidação!T56+Consolidação!W56+Consolidação!Z56+Consolidação!AC56+Consolidação!AF56+Consolidação!AI56+Consolidação!AL56,Consolidação!$AL$4,IF(F45+M45+T45+AA45+AH45+AO45+AV45+BC45+BJ45&lt;=Consolidação!H56+Consolidação!K56+Consolidação!N56+Consolidação!Q56+Consolidação!T56+Consolidação!W56+Consolidação!Z56+Consolidação!AC56+Consolidação!AF56+Consolidação!AI56+Consolidação!AL56+Consolidação!AO56,Consolidação!$AO$4,IF(F45+M45+T45+AA45+AH45+AO45+AV45+BC45+BJ45&lt;=Consolidação!H56+Consolidação!K56+Consolidação!N56+Consolidação!Q56+Consolidação!T56+Consolidação!W56+Consolidação!Z56+Consolidação!AC56+Consolidação!AF56+Consolidação!AI56+Consolidação!AL56+Consolidação!AO56+Consolidação!AR56,Consolidação!$AR$4,IF(F45+M45+T45+AA45+AH45+AO45+AV45+BC45+BJ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+M45+T45+AA45+AH45+AO45+AV45+BC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+T45+AA45+AH45+AO45+AV45+BC45+BJ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BN45" s="318" t="str">
        <f>IF(BM45="","",IF(BM45="SEM PREVISÃO","û",IF(BM45="CONSUMO PARCIAL","û",IF(BL45&lt;BM45+90,"û","ü"))))</f>
        <v/>
      </c>
      <c r="BO45" s="312"/>
      <c r="BP45" s="270"/>
      <c r="BQ45" s="314"/>
      <c r="BR45" s="345"/>
      <c r="BS45" s="346"/>
      <c r="BT45" s="317" t="str">
        <f>IF(BQ45=0,"",IF(F45+M45+T45+AA45+AH45+AO45+AV45+BC45+BJ45+BQ45&lt;=Consolidação!H56,Consolidação!$H$4,IF(F45+M45+T45+AA45+AH45+AO45+AV45+BC45+BJ45+BQ45&lt;=Consolidação!H56+Consolidação!K56,Consolidação!$K$4,IF(F45+M45+T45+AA45+AH45+AO45+AV45+BC45+BJ45+BQ45&lt;=Consolidação!H56+Consolidação!K56+Consolidação!N56,Consolidação!$N$4,IF(F45+M45+T45+AA45+AH45+AO45+AV45+BC45+BJ45+BQ45&lt;=Consolidação!H56+Consolidação!K56+Consolidação!N56+Consolidação!Q56,Consolidação!$Q$4,IF(F45+M45+T45+AA45+AH45+AO45+AV45+BC45+BJ45+BQ45&lt;=Consolidação!H56+Consolidação!K56+Consolidação!N56+Consolidação!Q56+Consolidação!T56,Consolidação!$T$4,IF(F45+M45+T45+AA45+AH45+AO45+AV45+BC45+BJ45+BQ45&lt;=Consolidação!H56+Consolidação!K56+Consolidação!N56+Consolidação!Q56+Consolidação!T56+Consolidação!W56,Consolidação!$W$4,IF(F45+M45+T45+AA45+AH45+AO45+AV45+BC45+BJ45+BQ45&lt;=Consolidação!H56+Consolidação!K56+Consolidação!N56+Consolidação!Q56+Consolidação!T56+Consolidação!W56+Consolidação!Z56,Consolidação!$Z$4,IF(F45+M45+T45+AA45+AH45+AO45+AV45+BC45+BJ45+BQ45&lt;=Consolidação!H56+Consolidação!K56+Consolidação!N56+Consolidação!Q56+Consolidação!T56+Consolidação!W56+Consolidação!Z56+Consolidação!AC56,Consolidação!$AC$4,IF(F45+M45+T45+AA45+AH45+AO45+AV45+BC45+BJ45+BQ45&lt;=Consolidação!H56+Consolidação!K56+Consolidação!N56+Consolidação!Q56+Consolidação!T56+Consolidação!W56+Consolidação!Z56+Consolidação!AC56+Consolidação!AF56,Consolidação!$AF$4,IF(F45+M45+T45+AA45+AH45+AO45+AV45+BC45+BJ45+BQ45&lt;=Consolidação!H56+Consolidação!K56+Consolidação!N56+Consolidação!Q56+Consolidação!T56+Consolidação!W56+Consolidação!Z56+Consolidação!AC56+Consolidação!AF56+Consolidação!AI56,Consolidação!$AI$4,IF(F45+M45+T45+AA45+AH45+AO45+AV45+BC45+BJ45+BQ45&lt;=Consolidação!H56+Consolidação!K56+Consolidação!N56+Consolidação!Q56+Consolidação!T56+Consolidação!W56+Consolidação!Z56+Consolidação!AC56+Consolidação!AF56+Consolidação!AI56+Consolidação!AL56,Consolidação!$AL$4,IF(F45+M45+T45+AA45+AH45+AO45+AV45+BC45+BJ45+BQ45&lt;=Consolidação!H56+Consolidação!K56+Consolidação!N56+Consolidação!Q56+Consolidação!T56+Consolidação!W56+Consolidação!Z56+Consolidação!AC56+Consolidação!AF56+Consolidação!AI56+Consolidação!AL56+Consolidação!AO56,Consolidação!$AO$4,IF(F45+M45+T45+AA45+AH45+AO45+AV45+BC45+BJ45+BQ45&lt;=Consolidação!H56+Consolidação!K56+Consolidação!N56+Consolidação!Q56+Consolidação!T56+Consolidação!W56+Consolidação!Z56+Consolidação!AC56+Consolidação!AF56+Consolidação!AI56+Consolidação!AL56+Consolidação!AO56+Consolidação!AR56,Consolidação!$AR$4,IF(F45+M45+T45+AA45+AH45+AO45+AV45+BC45+BJ45+BQ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+M45+T45+AA45+AH45+AO45+AV45+BC45+BJ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+T45+AA45+AH45+AO45+AV45+BC45+BJ45+BQ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BU45" s="318" t="str">
        <f>IF(BT45="","",IF(BT45="SEM PREVISÃO","û",IF(BT45="CONSUMO PARCIAL","û",IF(BS45&lt;BT45+90,"û","ü"))))</f>
        <v/>
      </c>
      <c r="BV45" s="312"/>
      <c r="BW45" s="270"/>
      <c r="BX45" s="314"/>
      <c r="BY45" s="345"/>
      <c r="BZ45" s="346"/>
      <c r="CA45" s="317" t="str">
        <f>IF(BX45=0,"",IF(F45+M45+T45+AA45+AH45+AO45+AV45+BC45+BJ45+BQ45+BX45&lt;=Consolidação!H56,Consolidação!$H$4,IF(F45+M45+T45+AA45+AH45+AO45+AV45+BC45+BJ45+BQ45+BX45&lt;=Consolidação!H56+Consolidação!K56,Consolidação!$K$4,IF(F45+M45+T45+AA45+AH45+AO45+AV45+BC45+BJ45+BQ45+BX45&lt;=Consolidação!H56+Consolidação!K56+Consolidação!N56,Consolidação!$N$4,IF(F45+M45+T45+AA45+AH45+AO45+AV45+BC45+BJ45+BQ45+BX45&lt;=Consolidação!H56+Consolidação!K56+Consolidação!N56+Consolidação!Q56,Consolidação!$Q$4,IF(F45+M45+T45+AA45+AH45+AO45+AV45+BC45+BJ45+BQ45+BX45&lt;=Consolidação!H56+Consolidação!K56+Consolidação!N56+Consolidação!Q56+Consolidação!T56,Consolidação!$T$4,IF(F45+M45+T45+AA45+AH45+AO45+AV45+BC45+BJ45+BQ45+BX45&lt;=Consolidação!H56+Consolidação!K56+Consolidação!N56+Consolidação!Q56+Consolidação!T56+Consolidação!W56,Consolidação!$W$4,IF(F45+M45+T45+AA45+AH45+AO45+AV45+BC45+BJ45+BQ45+BX45&lt;=Consolidação!H56+Consolidação!K56+Consolidação!N56+Consolidação!Q56+Consolidação!T56+Consolidação!W56+Consolidação!Z56,Consolidação!$Z$4,IF(F45+M45+T45+AA45+AH45+AO45+AV45+BC45+BJ45+BQ45+BX45&lt;=Consolidação!H56+Consolidação!K56+Consolidação!N56+Consolidação!Q56+Consolidação!T56+Consolidação!W56+Consolidação!Z56+Consolidação!AC56,Consolidação!$AC$4,IF(F45+M45+T45+AA45+AH45+AO45+AV45+BC45+BJ45+BQ45+BX45&lt;=Consolidação!H56+Consolidação!K56+Consolidação!N56+Consolidação!Q56+Consolidação!T56+Consolidação!W56+Consolidação!Z56+Consolidação!AC56+Consolidação!AF56,Consolidação!$AF$4,IF(F45+M45+T45+AA45+AH45+AO45+AV45+BC45+BJ45+BQ45+BX45&lt;=Consolidação!H56+Consolidação!K56+Consolidação!N56+Consolidação!Q56+Consolidação!T56+Consolidação!W56+Consolidação!Z56+Consolidação!AC56+Consolidação!AF56+Consolidação!AI56,Consolidação!$AI$4,IF(F45+M45+T45+AA45+AH45+AO45+AV45+BC45+BJ45+BQ45+BX45&lt;=Consolidação!H56+Consolidação!K56+Consolidação!N56+Consolidação!Q56+Consolidação!T56+Consolidação!W56+Consolidação!Z56+Consolidação!AC56+Consolidação!AF56+Consolidação!AI56+Consolidação!AL56,Consolidação!$AL$4,IF(F45+M45+T45+AA45+AH45+AO45+AV45+BC45+BJ45+BQ45+BX45&lt;=Consolidação!H56+Consolidação!K56+Consolidação!N56+Consolidação!Q56+Consolidação!T56+Consolidação!W56+Consolidação!Z56+Consolidação!AC56+Consolidação!AF56+Consolidação!AI56+Consolidação!AL56+Consolidação!AO56,Consolidação!$AO$4,IF(F45+M45+T45+AA45+AH45+AO45+AV45+BC45+BJ45+BQ45+BX45&lt;=Consolidação!H56+Consolidação!K56+Consolidação!N56+Consolidação!Q56+Consolidação!T56+Consolidação!W56+Consolidação!Z56+Consolidação!AC56+Consolidação!AF56+Consolidação!AI56+Consolidação!AL56+Consolidação!AO56+Consolidação!AR56,Consolidação!$AR$4,IF(F45+M45+T45+AA45+AH45+AO45+AV45+BC45+BJ45+BQ45+BX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+M45+T45+AA45+AH45+AO45+AV45+BC45+BJ45+BQ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+T45+AA45+AH45+AO45+AV45+BC45+BJ45+BQ45+BX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CB45" s="318" t="str">
        <f>IF(CA45="","",IF(CA45="SEM PREVISÃO","û",IF(CA45="CONSUMO PARCIAL","û",IF(BZ45&lt;CA45+90,"û","ü"))))</f>
        <v/>
      </c>
      <c r="CC45" s="312"/>
      <c r="CD45" s="270"/>
      <c r="CE45" s="314"/>
      <c r="CF45" s="345"/>
      <c r="CG45" s="346"/>
      <c r="CH45" s="317" t="str">
        <f>IF(CE45=0,"",IF(F45+M45+T45+AA45+AH45+AO45+AV45+BC45+BJ45+BQ45+BX45+CE45&lt;=Consolidação!H56,Consolidação!$H$4,IF(F45+M45+T45+AA45+AH45+AO45+AV45+BC45+BJ45+BQ45+BX45+CE45&lt;=Consolidação!H56+Consolidação!K56,Consolidação!$K$4,IF(F45+M45+T45+AA45+AH45+AO45+AV45+BC45+BJ45+BQ45+BX45+CE45&lt;=Consolidação!H56+Consolidação!K56+Consolidação!N56,Consolidação!$N$4,IF(F45+M45+T45+AA45+AH45+AO45+AV45+BC45+BJ45+BQ45+BX45+CE45&lt;=Consolidação!H56+Consolidação!K56+Consolidação!N56+Consolidação!Q56,Consolidação!$Q$4,IF(F45+M45+T45+AA45+AH45+AO45+AV45+BC45+BJ45+BQ45+BX45+CE45&lt;=Consolidação!H56+Consolidação!K56+Consolidação!N56+Consolidação!Q56+Consolidação!T56,Consolidação!$T$4,IF(F45+M45+T45+AA45+AH45+AO45+AV45+BC45+BJ45+BQ45+BX45+CE45&lt;=Consolidação!H56+Consolidação!K56+Consolidação!N56+Consolidação!Q56+Consolidação!T56+Consolidação!W56,Consolidação!$W$4,IF(F45+M45+T45+AA45+AH45+AO45+AV45+BC45+BJ45+BQ45+BX45+CE45&lt;=Consolidação!H56+Consolidação!K56+Consolidação!N56+Consolidação!Q56+Consolidação!T56+Consolidação!W56+Consolidação!Z56,Consolidação!$Z$4,IF(F45+M45+T45+AA45+AH45+AO45+AV45+BC45+BJ45+BQ45+BX45+CE45&lt;=Consolidação!H56+Consolidação!K56+Consolidação!N56+Consolidação!Q56+Consolidação!T56+Consolidação!W56+Consolidação!Z56+Consolidação!AC56,Consolidação!$AC$4,IF(F45+M45+T45+AA45+AH45+AO45+AV45+BC45+BJ45+BQ45+BX45+CE45&lt;=Consolidação!H56+Consolidação!K56+Consolidação!N56+Consolidação!Q56+Consolidação!T56+Consolidação!W56+Consolidação!Z56+Consolidação!AC56+Consolidação!AF56,Consolidação!$AF$4,IF(F45+M45+T45+AA45+AH45+AO45+AV45+BC45+BJ45+BQ45+BX45+CE45&lt;=Consolidação!H56+Consolidação!K56+Consolidação!N56+Consolidação!Q56+Consolidação!T56+Consolidação!W56+Consolidação!Z56+Consolidação!AC56+Consolidação!AF56+Consolidação!AI56,Consolidação!$AI$4,IF(F45+M45+T45+AA45+AH45+AO45+AV45+BC45+BJ45+BQ45+BX45+CE45&lt;=Consolidação!H56+Consolidação!K56+Consolidação!N56+Consolidação!Q56+Consolidação!T56+Consolidação!W56+Consolidação!Z56+Consolidação!AC56+Consolidação!AF56+Consolidação!AI56+Consolidação!AL56,Consolidação!$AL$4,IF(F45+M45+T45+AA45+AH45+AO45+AV45+BC45+BJ45+BQ45+BX45+CE45&lt;=Consolidação!H56+Consolidação!K56+Consolidação!N56+Consolidação!Q56+Consolidação!T56+Consolidação!W56+Consolidação!Z56+Consolidação!AC56+Consolidação!AF56+Consolidação!AI56+Consolidação!AL56+Consolidação!AO56,Consolidação!$AO$4,IF(F45+M45+T45+AA45+AH45+AO45+AV45+BC45+BJ45+BQ45+BX45+CE45&lt;=Consolidação!H56+Consolidação!K56+Consolidação!N56+Consolidação!Q56+Consolidação!T56+Consolidação!W56+Consolidação!Z56+Consolidação!AC56+Consolidação!AF56+Consolidação!AI56+Consolidação!AL56+Consolidação!AO56+Consolidação!AR56,Consolidação!$AR$4,IF(F45+M45+T45+AA45+AH45+AO45+AV45+BC45+BJ45+BQ45+BX45+CE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+M45+T45+AA45+AH45+AO45+AV45+BC45+BJ45+BQ45+BX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+T45+AA45+AH45+AO45+AV45+BC45+BJ45+BQ45+BX45+CE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CI45" s="318" t="str">
        <f>IF(CH45="","",IF(CH45="SEM PREVISÃO","û",IF(CH45="CONSUMO PARCIAL","û",IF(CG45&lt;CH45+90,"û","ü"))))</f>
        <v/>
      </c>
      <c r="CJ45" s="312"/>
      <c r="CK45" s="270"/>
      <c r="CL45" s="314"/>
      <c r="CM45" s="345"/>
      <c r="CN45" s="346"/>
      <c r="CO45" s="317" t="str">
        <f>IF(CL45=0,"",IF(F45+M45+T45+AA45+AH45+AO45+AV45+BC45+BJ45+BQ45+BX45+CE45+CL45&lt;=Consolidação!H56,Consolidação!$H$4,IF(F45+M45+T45+AA45+AH45+AO45+AV45+BC45+BJ45+BQ45+BX45+CE45+CL45&lt;=Consolidação!H56+Consolidação!K56,Consolidação!$K$4,IF(F45+M45+T45+AA45+AH45+AO45+AV45+BC45+BJ45+BQ45+BX45+CE45+CL45&lt;=Consolidação!H56+Consolidação!K56+Consolidação!N56,Consolidação!$N$4,IF(F45+M45+T45+AA45+AH45+AO45+AV45+BC45+BJ45+BQ45+BX45+CE45+CL45&lt;=Consolidação!H56+Consolidação!K56+Consolidação!N56+Consolidação!Q56,Consolidação!$Q$4,IF(F45+M45+T45+AA45+AH45+AO45+AV45+BC45+BJ45+BQ45+BX45+CE45+CL45&lt;=Consolidação!H56+Consolidação!K56+Consolidação!N56+Consolidação!Q56+Consolidação!T56,Consolidação!$T$4,IF(F45+M45+T45+AA45+AH45+AO45+AV45+BC45+BJ45+BQ45+BX45+CE45+CL45&lt;=Consolidação!H56+Consolidação!K56+Consolidação!N56+Consolidação!Q56+Consolidação!T56+Consolidação!W56,Consolidação!$W$4,IF(F45+M45+T45+AA45+AH45+AO45+AV45+BC45+BJ45+BQ45+BX45+CE45+CL45&lt;=Consolidação!H56+Consolidação!K56+Consolidação!N56+Consolidação!Q56+Consolidação!T56+Consolidação!W56+Consolidação!Z56,Consolidação!$Z$4,IF(F45+M45+T45+AA45+AH45+AO45+AV45+BC45+BJ45+BQ45+BX45+CE45+CL45&lt;=Consolidação!H56+Consolidação!K56+Consolidação!N56+Consolidação!Q56+Consolidação!T56+Consolidação!W56+Consolidação!Z56+Consolidação!AC56,Consolidação!$AC$4,IF(F45+M45+T45+AA45+AH45+AO45+AV45+BC45+BJ45+BQ45+BX45+CE45+CL45&lt;=Consolidação!H56+Consolidação!K56+Consolidação!N56+Consolidação!Q56+Consolidação!T56+Consolidação!W56+Consolidação!Z56+Consolidação!AC56+Consolidação!AF56,Consolidação!$AF$4,IF(F45+M45+T45+AA45+AH45+AO45+AV45+BC45+BJ45+BQ45+BX45+CE45+CL45&lt;=Consolidação!H56+Consolidação!K56+Consolidação!N56+Consolidação!Q56+Consolidação!T56+Consolidação!W56+Consolidação!Z56+Consolidação!AC56+Consolidação!AF56+Consolidação!AI56,Consolidação!$AI$4,IF(F45+M45+T45+AA45+AH45+AO45+AV45+BC45+BJ45+BQ45+BX45+CE45+CL45&lt;=Consolidação!H56+Consolidação!K56+Consolidação!N56+Consolidação!Q56+Consolidação!T56+Consolidação!W56+Consolidação!Z56+Consolidação!AC56+Consolidação!AF56+Consolidação!AI56+Consolidação!AL56,Consolidação!$AL$4,IF(F45+M45+T45+AA45+AH45+AO45+AV45+BC45+BJ45+BQ45+BX45+CE45+CL45&lt;=Consolidação!H56+Consolidação!K56+Consolidação!N56+Consolidação!Q56+Consolidação!T56+Consolidação!W56+Consolidação!Z56+Consolidação!AC56+Consolidação!AF56+Consolidação!AI56+Consolidação!AL56+Consolidação!AO56,Consolidação!$AO$4,IF(F45+M45+T45+AA45+AH45+AO45+AV45+BC45+BJ45+BQ45+BX45+CE45+CL45&lt;=Consolidação!H56+Consolidação!K56+Consolidação!N56+Consolidação!Q56+Consolidação!T56+Consolidação!W56+Consolidação!Z56+Consolidação!AC56+Consolidação!AF56+Consolidação!AI56+Consolidação!AL56+Consolidação!AO56+Consolidação!AR56,Consolidação!$AR$4,IF(F45+M45+T45+AA45+AH45+AO45+AV45+BC45+BJ45+BQ45+BX45+CE45+CL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+M45+T45+AA45+AH45+AO45+AV45+BC45+BJ45+BQ45+BX45+CE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+T45+AA45+AH45+AO45+AV45+BC45+BJ45+BQ45+BX45+CE45+CL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CP45" s="318" t="str">
        <f>IF(CO45="","",IF(CO45="SEM PREVISÃO","û",IF(CO45="CONSUMO PARCIAL","û",IF(CN45&lt;CO45+90,"û","ü"))))</f>
        <v/>
      </c>
      <c r="CQ45" s="312"/>
      <c r="CR45" s="270"/>
      <c r="CS45" s="314"/>
      <c r="CT45" s="345"/>
      <c r="CU45" s="346"/>
      <c r="CV45" s="317" t="str">
        <f>IF(CS45=0,"",IF(F45+M45+T45+AA45+AH45+AO45+AV45+BC45+BJ45+BQ45+BX45+CE45+CL45+CS45&lt;=Consolidação!H56,Consolidação!$H$4,IF(F45+M45+T45+AA45+AH45+AO45+AV45+BC45+BJ45+BQ45+BX45+CE45+CL45+CS45&lt;=Consolidação!H56+Consolidação!K56,Consolidação!$K$4,IF(F45+M45+T45+AA45+AH45+AO45+AV45+BC45+BJ45+BQ45+BX45+CE45+CL45+CS45&lt;=Consolidação!H56+Consolidação!K56+Consolidação!N56,Consolidação!$N$4,IF(F45+M45+T45+AA45+AH45+AO45+AV45+BC45+BJ45+BQ45+BX45+CE45+CL45+CS45&lt;=Consolidação!H56+Consolidação!K56+Consolidação!N56+Consolidação!Q56,Consolidação!$Q$4,IF(F45+M45+T45+AA45+AH45+AO45+AV45+BC45+BJ45+BQ45+BX45+CE45+CL45+CS45&lt;=Consolidação!H56+Consolidação!K56+Consolidação!N56+Consolidação!Q56+Consolidação!T56,Consolidação!$T$4,IF(F45+M45+T45+AA45+AH45+AO45+AV45+BC45+BJ45+BQ45+BX45+CE45+CL45+CS45&lt;=Consolidação!H56+Consolidação!K56+Consolidação!N56+Consolidação!Q56+Consolidação!T56+Consolidação!W56,Consolidação!$W$4,IF(F45+M45+T45+AA45+AH45+AO45+AV45+BC45+BJ45+BQ45+BX45+CE45+CL45+CS45&lt;=Consolidação!H56+Consolidação!K56+Consolidação!N56+Consolidação!Q56+Consolidação!T56+Consolidação!W56+Consolidação!Z56,Consolidação!$Z$4,IF(F45+M45+T45+AA45+AH45+AO45+AV45+BC45+BJ45+BQ45+BX45+CE45+CL45+CS45&lt;=Consolidação!H56+Consolidação!K56+Consolidação!N56+Consolidação!Q56+Consolidação!T56+Consolidação!W56+Consolidação!Z56+Consolidação!AC56,Consolidação!$AC$4,IF(F45+M45+T45+AA45+AH45+AO45+AV45+BC45+BJ45+BQ45+BX45+CE45+CL45+CS45&lt;=Consolidação!H56+Consolidação!K56+Consolidação!N56+Consolidação!Q56+Consolidação!T56+Consolidação!W56+Consolidação!Z56+Consolidação!AC56+Consolidação!AF56,Consolidação!$AF$4,IF(F45+M45+T45+AA45+AH45+AO45+AV45+BC45+BJ45+BQ45+BX45+CE45+CL45+CS45&lt;=Consolidação!H56+Consolidação!K56+Consolidação!N56+Consolidação!Q56+Consolidação!T56+Consolidação!W56+Consolidação!Z56+Consolidação!AC56+Consolidação!AF56+Consolidação!AI56,Consolidação!$AI$4,IF(F45+M45+T45+AA45+AH45+AO45+AV45+BC45+BJ45+BQ45+BX45+CE45+CL45+CS45&lt;=Consolidação!H56+Consolidação!K56+Consolidação!N56+Consolidação!Q56+Consolidação!T56+Consolidação!W56+Consolidação!Z56+Consolidação!AC56+Consolidação!AF56+Consolidação!AI56+Consolidação!AL56,Consolidação!$AL$4,IF(F45+M45+T45+AA45+AH45+AO45+AV45+BC45+BJ45+BQ45+BX45+CE45+CL45+CS45&lt;=Consolidação!H56+Consolidação!K56+Consolidação!N56+Consolidação!Q56+Consolidação!T56+Consolidação!W56+Consolidação!Z56+Consolidação!AC56+Consolidação!AF56+Consolidação!AI56+Consolidação!AL56+Consolidação!AO56,Consolidação!$AO$4,IF(F45+M45+T45+AA45+AH45+AO45+AV45+BC45+BJ45+BQ45+BX45+CE45+CL45+CS45&lt;=Consolidação!H56+Consolidação!K56+Consolidação!N56+Consolidação!Q56+Consolidação!T56+Consolidação!W56+Consolidação!Z56+Consolidação!AC56+Consolidação!AF56+Consolidação!AI56+Consolidação!AL56+Consolidação!AO56+Consolidação!AR56,Consolidação!$AR$4,IF(F45+M45+T45+AA45+AH45+AO45+AV45+BC45+BJ45+BQ45+BX45+CE45+CL45+CS45&lt;=Consolidação!H56+Consolidação!K56+Consolidação!N56+Consolidação!Q56+Consolidação!T56+Consolidação!W56+Consolidação!Z56+Consolidação!AC56+Consolidação!AF56+Consolidação!AI56+Consolidação!AL56+Consolidação!AO56+Consolidação!AR56+Consolidação!AU56,Consolidação!$AU$4,IF(AND((Consolidação!H56+Consolidação!K56+Consolidação!N56+Consolidação!Q56+Consolidação!T56+Consolidação!W56+Consolidação!Z56+Consolidação!AC56+Consolidação!AF56+Consolidação!AI56+Consolidação!AL56+Consolidação!AO56+Consolidação!AR56+Consolidação!AU56)&gt;0,F45+M45+T45+AA45+AH45+AO45+AV45+BC45+BJ45+BQ45+BX45+CE45+CL45&lt;Consolidação!H56+Consolidação!K56+Consolidação!N56+Consolidação!Q56+Consolidação!T56+Consolidação!W56+Consolidação!Z56+Consolidação!AC56+Consolidação!AF56+Consolidação!AI56+Consolidação!AL56+Consolidação!AO56+Consolidação!AR56+Consolidação!AU56,F45+M45+T45+AA45+AH45+AO45+AV45+BC45+BJ45+BQ45+BX45+CE45+CL45+CS45&gt;Consolidação!H56+Consolidação!K56+Consolidação!N56+Consolidação!Q56+Consolidação!T56+Consolidação!W56+Consolidação!Z56+Consolidação!AC56+Consolidação!AF56+Consolidação!AI56+Consolidação!AL56+Consolidação!AO56+Consolidação!AR56+Consolidação!AU56),"CONSUMO PARCIAL","SEM PREVISÃO"))))))))))))))))</f>
        <v/>
      </c>
      <c r="CW45" s="318" t="str">
        <f>IF(CV45="","",IF(CV45="SEM PREVISÃO","û",IF(CV45="CONSUMO PARCIAL","û",IF(CU45&lt;CV45+90,"û","ü"))))</f>
        <v/>
      </c>
      <c r="CX45" s="270"/>
      <c r="CY45" s="314"/>
      <c r="CZ45" s="345"/>
      <c r="DA45" s="346"/>
      <c r="DB45" s="317" t="str">
        <f>IF(CY45=0,"",IF(L45+S45+Z45+AG45+AN45+AU45+BB45+BI45+BP45+BW45+CD45+CK45+CR45+CY45&lt;=Consolidação!N56,Consolidação!$H$4,IF(L45+S45+Z45+AG45+AN45+AU45+BB45+BI45+BP45+BW45+CD45+CK45+CR45+CY45&lt;=Consolidação!N56+Consolidação!Q56,Consolidação!$K$4,IF(L45+S45+Z45+AG45+AN45+AU45+BB45+BI45+BP45+BW45+CD45+CK45+CR45+CY45&lt;=Consolidação!N56+Consolidação!Q56+Consolidação!T56,Consolidação!$N$4,IF(L45+S45+Z45+AG45+AN45+AU45+BB45+BI45+BP45+BW45+CD45+CK45+CR45+CY45&lt;=Consolidação!N56+Consolidação!Q56+Consolidação!T56+Consolidação!W56,Consolidação!$Q$4,IF(L45+S45+Z45+AG45+AN45+AU45+BB45+BI45+BP45+BW45+CD45+CK45+CR45+CY45&lt;=Consolidação!N56+Consolidação!Q56+Consolidação!T56+Consolidação!W56+Consolidação!Z56,Consolidação!$T$4,IF(L45+S45+Z45+AG45+AN45+AU45+BB45+BI45+BP45+BW45+CD45+CK45+CR45+CY45&lt;=Consolidação!N56+Consolidação!Q56+Consolidação!T56+Consolidação!W56+Consolidação!Z56+Consolidação!AC56,Consolidação!$W$4,IF(L45+S45+Z45+AG45+AN45+AU45+BB45+BI45+BP45+BW45+CD45+CK45+CR45+CY45&lt;=Consolidação!N56+Consolidação!Q56+Consolidação!T56+Consolidação!W56+Consolidação!Z56+Consolidação!AC56+Consolidação!AF56,Consolidação!$Z$4,IF(L45+S45+Z45+AG45+AN45+AU45+BB45+BI45+BP45+BW45+CD45+CK45+CR45+CY45&lt;=Consolidação!N56+Consolidação!Q56+Consolidação!T56+Consolidação!W56+Consolidação!Z56+Consolidação!AC56+Consolidação!AF56+Consolidação!AI56,Consolidação!$AC$4,IF(L45+S45+Z45+AG45+AN45+AU45+BB45+BI45+BP45+BW45+CD45+CK45+CR45+CY45&lt;=Consolidação!N56+Consolidação!Q56+Consolidação!T56+Consolidação!W56+Consolidação!Z56+Consolidação!AC56+Consolidação!AF56+Consolidação!AI56+Consolidação!AL56,Consolidação!$AF$4,IF(L45+S45+Z45+AG45+AN45+AU45+BB45+BI45+BP45+BW45+CD45+CK45+CR45+CY45&lt;=Consolidação!N56+Consolidação!Q56+Consolidação!T56+Consolidação!W56+Consolidação!Z56+Consolidação!AC56+Consolidação!AF56+Consolidação!AI56+Consolidação!AL56+Consolidação!AO56,Consolidação!$AI$4,IF(L45+S45+Z45+AG45+AN45+AU45+BB45+BI45+BP45+BW45+CD45+CK45+CR45+CY45&lt;=Consolidação!N56+Consolidação!Q56+Consolidação!T56+Consolidação!W56+Consolidação!Z56+Consolidação!AC56+Consolidação!AF56+Consolidação!AI56+Consolidação!AL56+Consolidação!AO56+Consolidação!AR56,Consolidação!$AL$4,IF(L45+S45+Z45+AG45+AN45+AU45+BB45+BI45+BP45+BW45+CD45+CK45+CR45+CY45&lt;=Consolidação!N56+Consolidação!Q56+Consolidação!T56+Consolidação!W56+Consolidação!Z56+Consolidação!AC56+Consolidação!AF56+Consolidação!AI56+Consolidação!AL56+Consolidação!AO56+Consolidação!AR56+Consolidação!AU56,Consolidação!$AO$4,IF(L45+S45+Z45+AG45+AN45+AU45+BB45+BI45+BP45+BW45+CD45+CK45+CR45+CY45&lt;=Consolidação!N56+Consolidação!Q56+Consolidação!T56+Consolidação!W56+Consolidação!Z56+Consolidação!AC56+Consolidação!AF56+Consolidação!AI56+Consolidação!AL56+Consolidação!AO56+Consolidação!AR56+Consolidação!AU56+Consolidação!AX56,Consolidação!$AR$4,IF(L45+S45+Z45+AG45+AN45+AU45+BB45+BI45+BP45+BW45+CD45+CK45+CR45+CY45&lt;=Consolidação!N56+Consolidação!Q56+Consolidação!T56+Consolidação!W56+Consolidação!Z56+Consolidação!AC56+Consolidação!AF56+Consolidação!AI56+Consolidação!AL56+Consolidação!AO56+Consolidação!AR56+Consolidação!AU56+Consolidação!AX56+Consolidação!#REF!,Consolidação!$AU$4,IF(AND((Consolidação!N56+Consolidação!Q56+Consolidação!T56+Consolidação!W56+Consolidação!Z56+Consolidação!AC56+Consolidação!AF56+Consolidação!AI56+Consolidação!AL56+Consolidação!AO56+Consolidação!AR56+Consolidação!AU56+Consolidação!AX56+Consolidação!#REF!)&gt;0,L45+S45+Z45+AG45+AN45+AU45+BB45+BI45+BP45+BW45+CD45+CK45+CR45&lt;Consolidação!N56+Consolidação!Q56+Consolidação!T56+Consolidação!W56+Consolidação!Z56+Consolidação!AC56+Consolidação!AF56+Consolidação!AI56+Consolidação!AL56+Consolidação!AO56+Consolidação!AR56+Consolidação!AU56+Consolidação!AX56+Consolidação!#REF!,L45+S45+Z45+AG45+AN45+AU45+BB45+BI45+BP45+BW45+CD45+CK45+CR45+CY45&gt;Consolidação!N56+Consolidação!Q56+Consolidação!T56+Consolidação!W56+Consolidação!Z56+Consolidação!AC56+Consolidação!AF56+Consolidação!AI56+Consolidação!AL56+Consolidação!AO56+Consolidação!AR56+Consolidação!AU56+Consolidação!AX56+Consolidação!#REF!),"CONSUMO PARCIAL","SEM PREVISÃO"))))))))))))))))</f>
        <v/>
      </c>
      <c r="DC45" s="318" t="str">
        <f>IF(DB45="","",IF(DB45="SEM PREVISÃO","û",IF(DB45="CONSUMO PARCIAL","û",IF(DA45&lt;DB45+90,"û","ü"))))</f>
        <v/>
      </c>
      <c r="DD45" s="270"/>
      <c r="DE45" s="314"/>
      <c r="DF45" s="345"/>
      <c r="DG45" s="346"/>
      <c r="DH45" s="317" t="str">
        <f>IF(DE45=0,"",IF(R45+Y45+AF45+AM45+AT45+BA45+BH45+BO45+BV45+CC45+CJ45+CQ45+CX45+DE45&lt;=Consolidação!T56,Consolidação!$H$4,IF(R45+Y45+AF45+AM45+AT45+BA45+BH45+BO45+BV45+CC45+CJ45+CQ45+CX45+DE45&lt;=Consolidação!T56+Consolidação!W56,Consolidação!$K$4,IF(R45+Y45+AF45+AM45+AT45+BA45+BH45+BO45+BV45+CC45+CJ45+CQ45+CX45+DE45&lt;=Consolidação!T56+Consolidação!W56+Consolidação!Z56,Consolidação!$N$4,IF(R45+Y45+AF45+AM45+AT45+BA45+BH45+BO45+BV45+CC45+CJ45+CQ45+CX45+DE45&lt;=Consolidação!T56+Consolidação!W56+Consolidação!Z56+Consolidação!AC56,Consolidação!$Q$4,IF(R45+Y45+AF45+AM45+AT45+BA45+BH45+BO45+BV45+CC45+CJ45+CQ45+CX45+DE45&lt;=Consolidação!T56+Consolidação!W56+Consolidação!Z56+Consolidação!AC56+Consolidação!AF56,Consolidação!$T$4,IF(R45+Y45+AF45+AM45+AT45+BA45+BH45+BO45+BV45+CC45+CJ45+CQ45+CX45+DE45&lt;=Consolidação!T56+Consolidação!W56+Consolidação!Z56+Consolidação!AC56+Consolidação!AF56+Consolidação!AI56,Consolidação!$W$4,IF(R45+Y45+AF45+AM45+AT45+BA45+BH45+BO45+BV45+CC45+CJ45+CQ45+CX45+DE45&lt;=Consolidação!T56+Consolidação!W56+Consolidação!Z56+Consolidação!AC56+Consolidação!AF56+Consolidação!AI56+Consolidação!AL56,Consolidação!$Z$4,IF(R45+Y45+AF45+AM45+AT45+BA45+BH45+BO45+BV45+CC45+CJ45+CQ45+CX45+DE45&lt;=Consolidação!T56+Consolidação!W56+Consolidação!Z56+Consolidação!AC56+Consolidação!AF56+Consolidação!AI56+Consolidação!AL56+Consolidação!AO56,Consolidação!$AC$4,IF(R45+Y45+AF45+AM45+AT45+BA45+BH45+BO45+BV45+CC45+CJ45+CQ45+CX45+DE45&lt;=Consolidação!T56+Consolidação!W56+Consolidação!Z56+Consolidação!AC56+Consolidação!AF56+Consolidação!AI56+Consolidação!AL56+Consolidação!AO56+Consolidação!AR56,Consolidação!$AF$4,IF(R45+Y45+AF45+AM45+AT45+BA45+BH45+BO45+BV45+CC45+CJ45+CQ45+CX45+DE45&lt;=Consolidação!T56+Consolidação!W56+Consolidação!Z56+Consolidação!AC56+Consolidação!AF56+Consolidação!AI56+Consolidação!AL56+Consolidação!AO56+Consolidação!AR56+Consolidação!AU56,Consolidação!$AI$4,IF(R45+Y45+AF45+AM45+AT45+BA45+BH45+BO45+BV45+CC45+CJ45+CQ45+CX45+DE45&lt;=Consolidação!T56+Consolidação!W56+Consolidação!Z56+Consolidação!AC56+Consolidação!AF56+Consolidação!AI56+Consolidação!AL56+Consolidação!AO56+Consolidação!AR56+Consolidação!AU56+Consolidação!AX56,Consolidação!$AL$4,IF(R45+Y45+AF45+AM45+AT45+BA45+BH45+BO45+BV45+CC45+CJ45+CQ45+CX45+DE45&lt;=Consolidação!T56+Consolidação!W56+Consolidação!Z56+Consolidação!AC56+Consolidação!AF56+Consolidação!AI56+Consolidação!AL56+Consolidação!AO56+Consolidação!AR56+Consolidação!AU56+Consolidação!AX56+Consolidação!#REF!,Consolidação!$AO$4,IF(R45+Y45+AF45+AM45+AT45+BA45+BH45+BO45+BV45+CC45+CJ45+CQ45+CX45+DE45&lt;=Consolidação!T56+Consolidação!W56+Consolidação!Z56+Consolidação!AC56+Consolidação!AF56+Consolidação!AI56+Consolidação!AL56+Consolidação!AO56+Consolidação!AR56+Consolidação!AU56+Consolidação!AX56+Consolidação!#REF!+Consolidação!BC56,Consolidação!$AR$4,IF(R45+Y45+AF45+AM45+AT45+BA45+BH45+BO45+BV45+CC45+CJ45+CQ45+CX45+DE45&lt;=Consolidação!T56+Consolidação!W56+Consolidação!Z56+Consolidação!AC56+Consolidação!AF56+Consolidação!AI56+Consolidação!AL56+Consolidação!AO56+Consolidação!AR56+Consolidação!AU56+Consolidação!AX56+Consolidação!#REF!+Consolidação!BC56+Consolidação!BF56,Consolidação!$AU$4,IF(AND((Consolidação!T56+Consolidação!W56+Consolidação!Z56+Consolidação!AC56+Consolidação!AF56+Consolidação!AI56+Consolidação!AL56+Consolidação!AO56+Consolidação!AR56+Consolidação!AU56+Consolidação!AX56+Consolidação!#REF!+Consolidação!BC56+Consolidação!BF56)&gt;0,R45+Y45+AF45+AM45+AT45+BA45+BH45+BO45+BV45+CC45+CJ45+CQ45+CX45&lt;Consolidação!T56+Consolidação!W56+Consolidação!Z56+Consolidação!AC56+Consolidação!AF56+Consolidação!AI56+Consolidação!AL56+Consolidação!AO56+Consolidação!AR56+Consolidação!AU56+Consolidação!AX56+Consolidação!#REF!+Consolidação!BC56+Consolidação!BF56,R45+Y45+AF45+AM45+AT45+BA45+BH45+BO45+BV45+CC45+CJ45+CQ45+CX45+DE45&gt;Consolidação!T56+Consolidação!W56+Consolidação!Z56+Consolidação!AC56+Consolidação!AF56+Consolidação!AI56+Consolidação!AL56+Consolidação!AO56+Consolidação!AR56+Consolidação!AU56+Consolidação!AX56+Consolidação!#REF!+Consolidação!BC56+Consolidação!BF56),"CONSUMO PARCIAL","SEM PREVISÃO"))))))))))))))))</f>
        <v/>
      </c>
      <c r="DI45" s="318" t="str">
        <f>IF(DH45="","",IF(DH45="SEM PREVISÃO","û",IF(DH45="CONSUMO PARCIAL","û",IF(DG45&lt;DH45+90,"û","ü"))))</f>
        <v/>
      </c>
      <c r="DJ45" s="270"/>
      <c r="DK45" s="314"/>
      <c r="DL45" s="345"/>
      <c r="DM45" s="346"/>
      <c r="DN45" s="317" t="str">
        <f>IF(DK45=0,"",IF(X45+AE45+AL45+AS45+AZ45+BG45+BN45+BU45+CB45+CI45+CP45+CW45+DD45+DK45&lt;=Consolidação!Z56,Consolidação!$H$4,IF(X45+AE45+AL45+AS45+AZ45+BG45+BN45+BU45+CB45+CI45+CP45+CW45+DD45+DK45&lt;=Consolidação!Z56+Consolidação!AC56,Consolidação!$K$4,IF(X45+AE45+AL45+AS45+AZ45+BG45+BN45+BU45+CB45+CI45+CP45+CW45+DD45+DK45&lt;=Consolidação!Z56+Consolidação!AC56+Consolidação!AF56,Consolidação!$N$4,IF(X45+AE45+AL45+AS45+AZ45+BG45+BN45+BU45+CB45+CI45+CP45+CW45+DD45+DK45&lt;=Consolidação!Z56+Consolidação!AC56+Consolidação!AF56+Consolidação!AI56,Consolidação!$Q$4,IF(X45+AE45+AL45+AS45+AZ45+BG45+BN45+BU45+CB45+CI45+CP45+CW45+DD45+DK45&lt;=Consolidação!Z56+Consolidação!AC56+Consolidação!AF56+Consolidação!AI56+Consolidação!AL56,Consolidação!$T$4,IF(X45+AE45+AL45+AS45+AZ45+BG45+BN45+BU45+CB45+CI45+CP45+CW45+DD45+DK45&lt;=Consolidação!Z56+Consolidação!AC56+Consolidação!AF56+Consolidação!AI56+Consolidação!AL56+Consolidação!AO56,Consolidação!$W$4,IF(X45+AE45+AL45+AS45+AZ45+BG45+BN45+BU45+CB45+CI45+CP45+CW45+DD45+DK45&lt;=Consolidação!Z56+Consolidação!AC56+Consolidação!AF56+Consolidação!AI56+Consolidação!AL56+Consolidação!AO56+Consolidação!AR56,Consolidação!$Z$4,IF(X45+AE45+AL45+AS45+AZ45+BG45+BN45+BU45+CB45+CI45+CP45+CW45+DD45+DK45&lt;=Consolidação!Z56+Consolidação!AC56+Consolidação!AF56+Consolidação!AI56+Consolidação!AL56+Consolidação!AO56+Consolidação!AR56+Consolidação!AU56,Consolidação!$AC$4,IF(X45+AE45+AL45+AS45+AZ45+BG45+BN45+BU45+CB45+CI45+CP45+CW45+DD45+DK45&lt;=Consolidação!Z56+Consolidação!AC56+Consolidação!AF56+Consolidação!AI56+Consolidação!AL56+Consolidação!AO56+Consolidação!AR56+Consolidação!AU56+Consolidação!AX56,Consolidação!$AF$4,IF(X45+AE45+AL45+AS45+AZ45+BG45+BN45+BU45+CB45+CI45+CP45+CW45+DD45+DK45&lt;=Consolidação!Z56+Consolidação!AC56+Consolidação!AF56+Consolidação!AI56+Consolidação!AL56+Consolidação!AO56+Consolidação!AR56+Consolidação!AU56+Consolidação!AX56+Consolidação!#REF!,Consolidação!$AI$4,IF(X45+AE45+AL45+AS45+AZ45+BG45+BN45+BU45+CB45+CI45+CP45+CW45+DD45+DK45&lt;=Consolidação!Z56+Consolidação!AC56+Consolidação!AF56+Consolidação!AI56+Consolidação!AL56+Consolidação!AO56+Consolidação!AR56+Consolidação!AU56+Consolidação!AX56+Consolidação!#REF!+Consolidação!BC56,Consolidação!$AL$4,IF(X45+AE45+AL45+AS45+AZ45+BG45+BN45+BU45+CB45+CI45+CP45+CW45+DD45+DK45&lt;=Consolidação!Z56+Consolidação!AC56+Consolidação!AF56+Consolidação!AI56+Consolidação!AL56+Consolidação!AO56+Consolidação!AR56+Consolidação!AU56+Consolidação!AX56+Consolidação!#REF!+Consolidação!BC56+Consolidação!BF56,Consolidação!$AO$4,IF(X45+AE45+AL45+AS45+AZ45+BG45+BN45+BU45+CB45+CI45+CP45+CW45+DD45+DK45&lt;=Consolidação!Z56+Consolidação!AC56+Consolidação!AF56+Consolidação!AI56+Consolidação!AL56+Consolidação!AO56+Consolidação!AR56+Consolidação!AU56+Consolidação!AX56+Consolidação!#REF!+Consolidação!BC56+Consolidação!BF56+Consolidação!BI56,Consolidação!$AR$4,IF(X45+AE45+AL45+AS45+AZ45+BG45+BN45+BU45+CB45+CI45+CP45+CW45+DD45+DK45&lt;=Consolidação!Z56+Consolidação!AC56+Consolidação!AF56+Consolidação!AI56+Consolidação!AL56+Consolidação!AO56+Consolidação!AR56+Consolidação!AU56+Consolidação!AX56+Consolidação!#REF!+Consolidação!BC56+Consolidação!BF56+Consolidação!BI56+Consolidação!BL56,Consolidação!$AU$4,IF(AND((Consolidação!Z56+Consolidação!AC56+Consolidação!AF56+Consolidação!AI56+Consolidação!AL56+Consolidação!AO56+Consolidação!AR56+Consolidação!AU56+Consolidação!AX56+Consolidação!#REF!+Consolidação!BC56+Consolidação!BF56+Consolidação!BI56+Consolidação!BL56)&gt;0,X45+AE45+AL45+AS45+AZ45+BG45+BN45+BU45+CB45+CI45+CP45+CW45+DD45&lt;Consolidação!Z56+Consolidação!AC56+Consolidação!AF56+Consolidação!AI56+Consolidação!AL56+Consolidação!AO56+Consolidação!AR56+Consolidação!AU56+Consolidação!AX56+Consolidação!#REF!+Consolidação!BC56+Consolidação!BF56+Consolidação!BI56+Consolidação!BL56,X45+AE45+AL45+AS45+AZ45+BG45+BN45+BU45+CB45+CI45+CP45+CW45+DD45+DK45&gt;Consolidação!Z56+Consolidação!AC56+Consolidação!AF56+Consolidação!AI56+Consolidação!AL56+Consolidação!AO56+Consolidação!AR56+Consolidação!AU56+Consolidação!AX56+Consolidação!#REF!+Consolidação!BC56+Consolidação!BF56+Consolidação!BI56+Consolidação!BL56),"CONSUMO PARCIAL","SEM PREVISÃO"))))))))))))))))</f>
        <v/>
      </c>
      <c r="DO45" s="318" t="str">
        <f>IF(DN45="","",IF(DN45="SEM PREVISÃO","û",IF(DN45="CONSUMO PARCIAL","û",IF(DM45&lt;DN45+90,"û","ü"))))</f>
        <v/>
      </c>
      <c r="DP45" s="270"/>
      <c r="DQ45" s="314"/>
      <c r="DR45" s="345"/>
      <c r="DS45" s="346"/>
      <c r="DT45" s="317" t="str">
        <f>IF(DQ45=0,"",IF(AD45+AK45+AR45+AY45+BF45+BM45+BT45+CA45+CH45+CO45+CV45+DC45+DJ45+DQ45&lt;=Consolidação!AF56,Consolidação!$H$4,IF(AD45+AK45+AR45+AY45+BF45+BM45+BT45+CA45+CH45+CO45+CV45+DC45+DJ45+DQ45&lt;=Consolidação!AF56+Consolidação!AI56,Consolidação!$K$4,IF(AD45+AK45+AR45+AY45+BF45+BM45+BT45+CA45+CH45+CO45+CV45+DC45+DJ45+DQ45&lt;=Consolidação!AF56+Consolidação!AI56+Consolidação!AL56,Consolidação!$N$4,IF(AD45+AK45+AR45+AY45+BF45+BM45+BT45+CA45+CH45+CO45+CV45+DC45+DJ45+DQ45&lt;=Consolidação!AF56+Consolidação!AI56+Consolidação!AL56+Consolidação!AO56,Consolidação!$Q$4,IF(AD45+AK45+AR45+AY45+BF45+BM45+BT45+CA45+CH45+CO45+CV45+DC45+DJ45+DQ45&lt;=Consolidação!AF56+Consolidação!AI56+Consolidação!AL56+Consolidação!AO56+Consolidação!AR56,Consolidação!$T$4,IF(AD45+AK45+AR45+AY45+BF45+BM45+BT45+CA45+CH45+CO45+CV45+DC45+DJ45+DQ45&lt;=Consolidação!AF56+Consolidação!AI56+Consolidação!AL56+Consolidação!AO56+Consolidação!AR56+Consolidação!AU56,Consolidação!$W$4,IF(AD45+AK45+AR45+AY45+BF45+BM45+BT45+CA45+CH45+CO45+CV45+DC45+DJ45+DQ45&lt;=Consolidação!AF56+Consolidação!AI56+Consolidação!AL56+Consolidação!AO56+Consolidação!AR56+Consolidação!AU56+Consolidação!AX56,Consolidação!$Z$4,IF(AD45+AK45+AR45+AY45+BF45+BM45+BT45+CA45+CH45+CO45+CV45+DC45+DJ45+DQ45&lt;=Consolidação!AF56+Consolidação!AI56+Consolidação!AL56+Consolidação!AO56+Consolidação!AR56+Consolidação!AU56+Consolidação!AX56+Consolidação!#REF!,Consolidação!$AC$4,IF(AD45+AK45+AR45+AY45+BF45+BM45+BT45+CA45+CH45+CO45+CV45+DC45+DJ45+DQ45&lt;=Consolidação!AF56+Consolidação!AI56+Consolidação!AL56+Consolidação!AO56+Consolidação!AR56+Consolidação!AU56+Consolidação!AX56+Consolidação!#REF!+Consolidação!BC56,Consolidação!$AF$4,IF(AD45+AK45+AR45+AY45+BF45+BM45+BT45+CA45+CH45+CO45+CV45+DC45+DJ45+DQ45&lt;=Consolidação!AF56+Consolidação!AI56+Consolidação!AL56+Consolidação!AO56+Consolidação!AR56+Consolidação!AU56+Consolidação!AX56+Consolidação!#REF!+Consolidação!BC56+Consolidação!BF56,Consolidação!$AI$4,IF(AD45+AK45+AR45+AY45+BF45+BM45+BT45+CA45+CH45+CO45+CV45+DC45+DJ45+DQ45&lt;=Consolidação!AF56+Consolidação!AI56+Consolidação!AL56+Consolidação!AO56+Consolidação!AR56+Consolidação!AU56+Consolidação!AX56+Consolidação!#REF!+Consolidação!BC56+Consolidação!BF56+Consolidação!BI56,Consolidação!$AL$4,IF(AD45+AK45+AR45+AY45+BF45+BM45+BT45+CA45+CH45+CO45+CV45+DC45+DJ45+DQ45&lt;=Consolidação!AF56+Consolidação!AI56+Consolidação!AL56+Consolidação!AO56+Consolidação!AR56+Consolidação!AU56+Consolidação!AX56+Consolidação!#REF!+Consolidação!BC56+Consolidação!BF56+Consolidação!BI56+Consolidação!BL56,Consolidação!$AO$4,IF(AD45+AK45+AR45+AY45+BF45+BM45+BT45+CA45+CH45+CO45+CV45+DC45+DJ45+DQ45&lt;=Consolidação!AF56+Consolidação!AI56+Consolidação!AL56+Consolidação!AO56+Consolidação!AR56+Consolidação!AU56+Consolidação!AX56+Consolidação!#REF!+Consolidação!BC56+Consolidação!BF56+Consolidação!BI56+Consolidação!BL56+Consolidação!BO56,Consolidação!$AR$4,IF(AD45+AK45+AR45+AY45+BF45+BM45+BT45+CA45+CH45+CO45+CV45+DC45+DJ45+DQ45&lt;=Consolidação!AF56+Consolidação!AI56+Consolidação!AL56+Consolidação!AO56+Consolidação!AR56+Consolidação!AU56+Consolidação!AX56+Consolidação!#REF!+Consolidação!BC56+Consolidação!BF56+Consolidação!BI56+Consolidação!BL56+Consolidação!BO56+Consolidação!BR56,Consolidação!$AU$4,IF(AND((Consolidação!AF56+Consolidação!AI56+Consolidação!AL56+Consolidação!AO56+Consolidação!AR56+Consolidação!AU56+Consolidação!AX56+Consolidação!#REF!+Consolidação!BC56+Consolidação!BF56+Consolidação!BI56+Consolidação!BL56+Consolidação!BO56+Consolidação!BR56)&gt;0,AD45+AK45+AR45+AY45+BF45+BM45+BT45+CA45+CH45+CO45+CV45+DC45+DJ45&lt;Consolidação!AF56+Consolidação!AI56+Consolidação!AL56+Consolidação!AO56+Consolidação!AR56+Consolidação!AU56+Consolidação!AX56+Consolidação!#REF!+Consolidação!BC56+Consolidação!BF56+Consolidação!BI56+Consolidação!BL56+Consolidação!BO56+Consolidação!BR56,AD45+AK45+AR45+AY45+BF45+BM45+BT45+CA45+CH45+CO45+CV45+DC45+DJ45+DQ45&gt;Consolidação!AF56+Consolidação!AI56+Consolidação!AL56+Consolidação!AO56+Consolidação!AR56+Consolidação!AU56+Consolidação!AX56+Consolidação!#REF!+Consolidação!BC56+Consolidação!BF56+Consolidação!BI56+Consolidação!BL56+Consolidação!BO56+Consolidação!BR56),"CONSUMO PARCIAL","SEM PREVISÃO"))))))))))))))))</f>
        <v/>
      </c>
      <c r="DU45" s="318" t="str">
        <f>IF(DT45="","",IF(DT45="SEM PREVISÃO","û",IF(DT45="CONSUMO PARCIAL","û",IF(DS45&lt;DT45+90,"û","ü"))))</f>
        <v/>
      </c>
      <c r="DV45" s="270"/>
      <c r="DW45" s="314"/>
      <c r="DX45" s="345"/>
      <c r="DY45" s="346"/>
      <c r="DZ45" s="317" t="str">
        <f>IF(DW45=0,"",IF(AJ45+AQ45+AX45+BE45+BL45+BS45+BZ45+CG45+CN45+CU45+DB45+DI45+DP45+DW45&lt;=Consolidação!AL56,Consolidação!$H$4,IF(AJ45+AQ45+AX45+BE45+BL45+BS45+BZ45+CG45+CN45+CU45+DB45+DI45+DP45+DW45&lt;=Consolidação!AL56+Consolidação!AO56,Consolidação!$K$4,IF(AJ45+AQ45+AX45+BE45+BL45+BS45+BZ45+CG45+CN45+CU45+DB45+DI45+DP45+DW45&lt;=Consolidação!AL56+Consolidação!AO56+Consolidação!AR56,Consolidação!$N$4,IF(AJ45+AQ45+AX45+BE45+BL45+BS45+BZ45+CG45+CN45+CU45+DB45+DI45+DP45+DW45&lt;=Consolidação!AL56+Consolidação!AO56+Consolidação!AR56+Consolidação!AU56,Consolidação!$Q$4,IF(AJ45+AQ45+AX45+BE45+BL45+BS45+BZ45+CG45+CN45+CU45+DB45+DI45+DP45+DW45&lt;=Consolidação!AL56+Consolidação!AO56+Consolidação!AR56+Consolidação!AU56+Consolidação!AX56,Consolidação!$T$4,IF(AJ45+AQ45+AX45+BE45+BL45+BS45+BZ45+CG45+CN45+CU45+DB45+DI45+DP45+DW45&lt;=Consolidação!AL56+Consolidação!AO56+Consolidação!AR56+Consolidação!AU56+Consolidação!AX56+Consolidação!#REF!,Consolidação!$W$4,IF(AJ45+AQ45+AX45+BE45+BL45+BS45+BZ45+CG45+CN45+CU45+DB45+DI45+DP45+DW45&lt;=Consolidação!AL56+Consolidação!AO56+Consolidação!AR56+Consolidação!AU56+Consolidação!AX56+Consolidação!#REF!+Consolidação!BC56,Consolidação!$Z$4,IF(AJ45+AQ45+AX45+BE45+BL45+BS45+BZ45+CG45+CN45+CU45+DB45+DI45+DP45+DW45&lt;=Consolidação!AL56+Consolidação!AO56+Consolidação!AR56+Consolidação!AU56+Consolidação!AX56+Consolidação!#REF!+Consolidação!BC56+Consolidação!BF56,Consolidação!$AC$4,IF(AJ45+AQ45+AX45+BE45+BL45+BS45+BZ45+CG45+CN45+CU45+DB45+DI45+DP45+DW45&lt;=Consolidação!AL56+Consolidação!AO56+Consolidação!AR56+Consolidação!AU56+Consolidação!AX56+Consolidação!#REF!+Consolidação!BC56+Consolidação!BF56+Consolidação!BI56,Consolidação!$AF$4,IF(AJ45+AQ45+AX45+BE45+BL45+BS45+BZ45+CG45+CN45+CU45+DB45+DI45+DP45+DW45&lt;=Consolidação!AL56+Consolidação!AO56+Consolidação!AR56+Consolidação!AU56+Consolidação!AX56+Consolidação!#REF!+Consolidação!BC56+Consolidação!BF56+Consolidação!BI56+Consolidação!BL56,Consolidação!$AI$4,IF(AJ45+AQ45+AX45+BE45+BL45+BS45+BZ45+CG45+CN45+CU45+DB45+DI45+DP45+DW45&lt;=Consolidação!AL56+Consolidação!AO56+Consolidação!AR56+Consolidação!AU56+Consolidação!AX56+Consolidação!#REF!+Consolidação!BC56+Consolidação!BF56+Consolidação!BI56+Consolidação!BL56+Consolidação!BO56,Consolidação!$AL$4,IF(AJ45+AQ45+AX45+BE45+BL45+BS45+BZ45+CG45+CN45+CU45+DB45+DI45+DP45+DW45&lt;=Consolidação!AL56+Consolidação!AO56+Consolidação!AR56+Consolidação!AU56+Consolidação!AX56+Consolidação!#REF!+Consolidação!BC56+Consolidação!BF56+Consolidação!BI56+Consolidação!BL56+Consolidação!BO56+Consolidação!BR56,Consolidação!$AO$4,IF(AJ45+AQ45+AX45+BE45+BL45+BS45+BZ45+CG45+CN45+CU45+DB45+DI45+DP45+DW45&lt;=Consolidação!AL56+Consolidação!AO56+Consolidação!AR56+Consolidação!AU56+Consolidação!AX56+Consolidação!#REF!+Consolidação!BC56+Consolidação!BF56+Consolidação!BI56+Consolidação!BL56+Consolidação!BO56+Consolidação!BR56+Consolidação!BU56,Consolidação!$AR$4,IF(AJ45+AQ45+AX45+BE45+BL45+BS45+BZ45+CG45+CN45+CU45+DB45+DI45+DP45+DW45&lt;=Consolidação!AL56+Consolidação!AO56+Consolidação!AR56+Consolidação!AU56+Consolidação!AX56+Consolidação!#REF!+Consolidação!BC56+Consolidação!BF56+Consolidação!BI56+Consolidação!BL56+Consolidação!BO56+Consolidação!BR56+Consolidação!BU56+Consolidação!BX56,Consolidação!$AU$4,IF(AND((Consolidação!AL56+Consolidação!AO56+Consolidação!AR56+Consolidação!AU56+Consolidação!AX56+Consolidação!#REF!+Consolidação!BC56+Consolidação!BF56+Consolidação!BI56+Consolidação!BL56+Consolidação!BO56+Consolidação!BR56+Consolidação!BU56+Consolidação!BX56)&gt;0,AJ45+AQ45+AX45+BE45+BL45+BS45+BZ45+CG45+CN45+CU45+DB45+DI45+DP45&lt;Consolidação!AL56+Consolidação!AO56+Consolidação!AR56+Consolidação!AU56+Consolidação!AX56+Consolidação!#REF!+Consolidação!BC56+Consolidação!BF56+Consolidação!BI56+Consolidação!BL56+Consolidação!BO56+Consolidação!BR56+Consolidação!BU56+Consolidação!BX56,AJ45+AQ45+AX45+BE45+BL45+BS45+BZ45+CG45+CN45+CU45+DB45+DI45+DP45+DW45&gt;Consolidação!AL56+Consolidação!AO56+Consolidação!AR56+Consolidação!AU56+Consolidação!AX56+Consolidação!#REF!+Consolidação!BC56+Consolidação!BF56+Consolidação!BI56+Consolidação!BL56+Consolidação!BO56+Consolidação!BR56+Consolidação!BU56+Consolidação!BX56),"CONSUMO PARCIAL","SEM PREVISÃO"))))))))))))))))</f>
        <v/>
      </c>
      <c r="EA45" s="318" t="str">
        <f>IF(DZ45="","",IF(DZ45="SEM PREVISÃO","û",IF(DZ45="CONSUMO PARCIAL","û",IF(DY45&lt;DZ45+90,"û","ü"))))</f>
        <v/>
      </c>
      <c r="EB45" s="270"/>
      <c r="EC45" s="314"/>
      <c r="ED45" s="345"/>
      <c r="EE45" s="346"/>
      <c r="EF45" s="317" t="str">
        <f>IF(EC45=0,"",IF(AP45+AW45+BD45+BK45+BR45+BY45+CF45+CM45+CT45+DA45+DH45+DO45+DV45+EC45&lt;=Consolidação!AR56,Consolidação!$H$4,IF(AP45+AW45+BD45+BK45+BR45+BY45+CF45+CM45+CT45+DA45+DH45+DO45+DV45+EC45&lt;=Consolidação!AR56+Consolidação!AU56,Consolidação!$K$4,IF(AP45+AW45+BD45+BK45+BR45+BY45+CF45+CM45+CT45+DA45+DH45+DO45+DV45+EC45&lt;=Consolidação!AR56+Consolidação!AU56+Consolidação!AX56,Consolidação!$N$4,IF(AP45+AW45+BD45+BK45+BR45+BY45+CF45+CM45+CT45+DA45+DH45+DO45+DV45+EC45&lt;=Consolidação!AR56+Consolidação!AU56+Consolidação!AX56+Consolidação!#REF!,Consolidação!$Q$4,IF(AP45+AW45+BD45+BK45+BR45+BY45+CF45+CM45+CT45+DA45+DH45+DO45+DV45+EC45&lt;=Consolidação!AR56+Consolidação!AU56+Consolidação!AX56+Consolidação!#REF!+Consolidação!BC56,Consolidação!$T$4,IF(AP45+AW45+BD45+BK45+BR45+BY45+CF45+CM45+CT45+DA45+DH45+DO45+DV45+EC45&lt;=Consolidação!AR56+Consolidação!AU56+Consolidação!AX56+Consolidação!#REF!+Consolidação!BC56+Consolidação!BF56,Consolidação!$W$4,IF(AP45+AW45+BD45+BK45+BR45+BY45+CF45+CM45+CT45+DA45+DH45+DO45+DV45+EC45&lt;=Consolidação!AR56+Consolidação!AU56+Consolidação!AX56+Consolidação!#REF!+Consolidação!BC56+Consolidação!BF56+Consolidação!BI56,Consolidação!$Z$4,IF(AP45+AW45+BD45+BK45+BR45+BY45+CF45+CM45+CT45+DA45+DH45+DO45+DV45+EC45&lt;=Consolidação!AR56+Consolidação!AU56+Consolidação!AX56+Consolidação!#REF!+Consolidação!BC56+Consolidação!BF56+Consolidação!BI56+Consolidação!BL56,Consolidação!$AC$4,IF(AP45+AW45+BD45+BK45+BR45+BY45+CF45+CM45+CT45+DA45+DH45+DO45+DV45+EC45&lt;=Consolidação!AR56+Consolidação!AU56+Consolidação!AX56+Consolidação!#REF!+Consolidação!BC56+Consolidação!BF56+Consolidação!BI56+Consolidação!BL56+Consolidação!BO56,Consolidação!$AF$4,IF(AP45+AW45+BD45+BK45+BR45+BY45+CF45+CM45+CT45+DA45+DH45+DO45+DV45+EC45&lt;=Consolidação!AR56+Consolidação!AU56+Consolidação!AX56+Consolidação!#REF!+Consolidação!BC56+Consolidação!BF56+Consolidação!BI56+Consolidação!BL56+Consolidação!BO56+Consolidação!BR56,Consolidação!$AI$4,IF(AP45+AW45+BD45+BK45+BR45+BY45+CF45+CM45+CT45+DA45+DH45+DO45+DV45+EC45&lt;=Consolidação!AR56+Consolidação!AU56+Consolidação!AX56+Consolidação!#REF!+Consolidação!BC56+Consolidação!BF56+Consolidação!BI56+Consolidação!BL56+Consolidação!BO56+Consolidação!BR56+Consolidação!BU56,Consolidação!$AL$4,IF(AP45+AW45+BD45+BK45+BR45+BY45+CF45+CM45+CT45+DA45+DH45+DO45+DV45+EC45&lt;=Consolidação!AR56+Consolidação!AU56+Consolidação!AX56+Consolidação!#REF!+Consolidação!BC56+Consolidação!BF56+Consolidação!BI56+Consolidação!BL56+Consolidação!BO56+Consolidação!BR56+Consolidação!BU56+Consolidação!BX56,Consolidação!$AO$4,IF(AP45+AW45+BD45+BK45+BR45+BY45+CF45+CM45+CT45+DA45+DH45+DO45+DV45+EC45&lt;=Consolidação!AR56+Consolidação!AU56+Consolidação!AX56+Consolidação!#REF!+Consolidação!BC56+Consolidação!BF56+Consolidação!BI56+Consolidação!BL56+Consolidação!BO56+Consolidação!BR56+Consolidação!BU56+Consolidação!BX56+Consolidação!CA56,Consolidação!$AR$4,IF(AP45+AW45+BD45+BK45+BR45+BY45+CF45+CM45+CT45+DA45+DH45+DO45+DV45+EC45&lt;=Consolidação!AR56+Consolidação!AU56+Consolidação!AX56+Consolidação!#REF!+Consolidação!BC56+Consolidação!BF56+Consolidação!BI56+Consolidação!BL56+Consolidação!BO56+Consolidação!BR56+Consolidação!BU56+Consolidação!BX56+Consolidação!CA56+Consolidação!CD56,Consolidação!$AU$4,IF(AND((Consolidação!AR56+Consolidação!AU56+Consolidação!AX56+Consolidação!#REF!+Consolidação!BC56+Consolidação!BF56+Consolidação!BI56+Consolidação!BL56+Consolidação!BO56+Consolidação!BR56+Consolidação!BU56+Consolidação!BX56+Consolidação!CA56+Consolidação!CD56)&gt;0,AP45+AW45+BD45+BK45+BR45+BY45+CF45+CM45+CT45+DA45+DH45+DO45+DV45&lt;Consolidação!AR56+Consolidação!AU56+Consolidação!AX56+Consolidação!#REF!+Consolidação!BC56+Consolidação!BF56+Consolidação!BI56+Consolidação!BL56+Consolidação!BO56+Consolidação!BR56+Consolidação!BU56+Consolidação!BX56+Consolidação!CA56+Consolidação!CD56,AP45+AW45+BD45+BK45+BR45+BY45+CF45+CM45+CT45+DA45+DH45+DO45+DV45+EC45&gt;Consolidação!AR56+Consolidação!AU56+Consolidação!AX56+Consolidação!#REF!+Consolidação!BC56+Consolidação!BF56+Consolidação!BI56+Consolidação!BL56+Consolidação!BO56+Consolidação!BR56+Consolidação!BU56+Consolidação!BX56+Consolidação!CA56+Consolidação!CD56),"CONSUMO PARCIAL","SEM PREVISÃO"))))))))))))))))</f>
        <v/>
      </c>
      <c r="EG45" s="318" t="str">
        <f>IF(EF45="","",IF(EF45="SEM PREVISÃO","û",IF(EF45="CONSUMO PARCIAL","û",IF(EE45&lt;EF45+90,"û","ü"))))</f>
        <v/>
      </c>
      <c r="EH45" s="270"/>
      <c r="EI45" s="314"/>
      <c r="EJ45" s="345"/>
      <c r="EK45" s="346"/>
      <c r="EL45" s="317" t="str">
        <f>IF(EI45=0,"",IF(AV45+BC45+BJ45+BQ45+BX45+CE45+CL45+CS45+CZ45+DG45+DN45+DU45+EB45+EI45&lt;=Consolidação!AX56,Consolidação!$H$4,IF(AV45+BC45+BJ45+BQ45+BX45+CE45+CL45+CS45+CZ45+DG45+DN45+DU45+EB45+EI45&lt;=Consolidação!AX56+Consolidação!#REF!,Consolidação!$K$4,IF(AV45+BC45+BJ45+BQ45+BX45+CE45+CL45+CS45+CZ45+DG45+DN45+DU45+EB45+EI45&lt;=Consolidação!AX56+Consolidação!#REF!+Consolidação!BC56,Consolidação!$N$4,IF(AV45+BC45+BJ45+BQ45+BX45+CE45+CL45+CS45+CZ45+DG45+DN45+DU45+EB45+EI45&lt;=Consolidação!AX56+Consolidação!#REF!+Consolidação!BC56+Consolidação!BF56,Consolidação!$Q$4,IF(AV45+BC45+BJ45+BQ45+BX45+CE45+CL45+CS45+CZ45+DG45+DN45+DU45+EB45+EI45&lt;=Consolidação!AX56+Consolidação!#REF!+Consolidação!BC56+Consolidação!BF56+Consolidação!BI56,Consolidação!$T$4,IF(AV45+BC45+BJ45+BQ45+BX45+CE45+CL45+CS45+CZ45+DG45+DN45+DU45+EB45+EI45&lt;=Consolidação!AX56+Consolidação!#REF!+Consolidação!BC56+Consolidação!BF56+Consolidação!BI56+Consolidação!BL56,Consolidação!$W$4,IF(AV45+BC45+BJ45+BQ45+BX45+CE45+CL45+CS45+CZ45+DG45+DN45+DU45+EB45+EI45&lt;=Consolidação!AX56+Consolidação!#REF!+Consolidação!BC56+Consolidação!BF56+Consolidação!BI56+Consolidação!BL56+Consolidação!BO56,Consolidação!$Z$4,IF(AV45+BC45+BJ45+BQ45+BX45+CE45+CL45+CS45+CZ45+DG45+DN45+DU45+EB45+EI45&lt;=Consolidação!AX56+Consolidação!#REF!+Consolidação!BC56+Consolidação!BF56+Consolidação!BI56+Consolidação!BL56+Consolidação!BO56+Consolidação!BR56,Consolidação!$AC$4,IF(AV45+BC45+BJ45+BQ45+BX45+CE45+CL45+CS45+CZ45+DG45+DN45+DU45+EB45+EI45&lt;=Consolidação!AX56+Consolidação!#REF!+Consolidação!BC56+Consolidação!BF56+Consolidação!BI56+Consolidação!BL56+Consolidação!BO56+Consolidação!BR56+Consolidação!BU56,Consolidação!$AF$4,IF(AV45+BC45+BJ45+BQ45+BX45+CE45+CL45+CS45+CZ45+DG45+DN45+DU45+EB45+EI45&lt;=Consolidação!AX56+Consolidação!#REF!+Consolidação!BC56+Consolidação!BF56+Consolidação!BI56+Consolidação!BL56+Consolidação!BO56+Consolidação!BR56+Consolidação!BU56+Consolidação!BX56,Consolidação!$AI$4,IF(AV45+BC45+BJ45+BQ45+BX45+CE45+CL45+CS45+CZ45+DG45+DN45+DU45+EB45+EI45&lt;=Consolidação!AX56+Consolidação!#REF!+Consolidação!BC56+Consolidação!BF56+Consolidação!BI56+Consolidação!BL56+Consolidação!BO56+Consolidação!BR56+Consolidação!BU56+Consolidação!BX56+Consolidação!CA56,Consolidação!$AL$4,IF(AV45+BC45+BJ45+BQ45+BX45+CE45+CL45+CS45+CZ45+DG45+DN45+DU45+EB45+EI45&lt;=Consolidação!AX56+Consolidação!#REF!+Consolidação!BC56+Consolidação!BF56+Consolidação!BI56+Consolidação!BL56+Consolidação!BO56+Consolidação!BR56+Consolidação!BU56+Consolidação!BX56+Consolidação!CA56+Consolidação!CD56,Consolidação!$AO$4,IF(AV45+BC45+BJ45+BQ45+BX45+CE45+CL45+CS45+CZ45+DG45+DN45+DU45+EB45+EI45&lt;=Consolidação!AX56+Consolidação!#REF!+Consolidação!BC56+Consolidação!BF56+Consolidação!BI56+Consolidação!BL56+Consolidação!BO56+Consolidação!BR56+Consolidação!BU56+Consolidação!BX56+Consolidação!CA56+Consolidação!CD56+Consolidação!CG56,Consolidação!$AR$4,IF(AV45+BC45+BJ45+BQ45+BX45+CE45+CL45+CS45+CZ45+DG45+DN45+DU45+EB45+EI45&lt;=Consolidação!AX56+Consolidação!#REF!+Consolidação!BC56+Consolidação!BF56+Consolidação!BI56+Consolidação!BL56+Consolidação!BO56+Consolidação!BR56+Consolidação!BU56+Consolidação!BX56+Consolidação!CA56+Consolidação!CD56+Consolidação!CG56+Consolidação!CJ56,Consolidação!$AU$4,IF(AND((Consolidação!AX56+Consolidação!#REF!+Consolidação!BC56+Consolidação!BF56+Consolidação!BI56+Consolidação!BL56+Consolidação!BO56+Consolidação!BR56+Consolidação!BU56+Consolidação!BX56+Consolidação!CA56+Consolidação!CD56+Consolidação!CG56+Consolidação!CJ56)&gt;0,AV45+BC45+BJ45+BQ45+BX45+CE45+CL45+CS45+CZ45+DG45+DN45+DU45+EB45&lt;Consolidação!AX56+Consolidação!#REF!+Consolidação!BC56+Consolidação!BF56+Consolidação!BI56+Consolidação!BL56+Consolidação!BO56+Consolidação!BR56+Consolidação!BU56+Consolidação!BX56+Consolidação!CA56+Consolidação!CD56+Consolidação!CG56+Consolidação!CJ56,AV45+BC45+BJ45+BQ45+BX45+CE45+CL45+CS45+CZ45+DG45+DN45+DU45+EB45+EI45&gt;Consolidação!AX56+Consolidação!#REF!+Consolidação!BC56+Consolidação!BF56+Consolidação!BI56+Consolidação!BL56+Consolidação!BO56+Consolidação!BR56+Consolidação!BU56+Consolidação!BX56+Consolidação!CA56+Consolidação!CD56+Consolidação!CG56+Consolidação!CJ56),"CONSUMO PARCIAL","SEM PREVISÃO"))))))))))))))))</f>
        <v/>
      </c>
      <c r="EM45" s="318" t="str">
        <f>IF(EL45="","",IF(EL45="SEM PREVISÃO","û",IF(EL45="CONSUMO PARCIAL","û",IF(EK45&lt;EL45+90,"û","ü"))))</f>
        <v/>
      </c>
      <c r="EN45" s="270"/>
      <c r="EO45" s="314"/>
      <c r="EP45" s="345"/>
      <c r="EQ45" s="346"/>
      <c r="ER45" s="317" t="str">
        <f>IF(EO45=0,"",IF(BB45+BI45+BP45+BW45+CD45+CK45+CR45+CY45+DF45+DM45+DT45+EA45+EH45+EO45&lt;=Consolidação!BC56,Consolidação!$H$4,IF(BB45+BI45+BP45+BW45+CD45+CK45+CR45+CY45+DF45+DM45+DT45+EA45+EH45+EO45&lt;=Consolidação!BC56+Consolidação!BF56,Consolidação!$K$4,IF(BB45+BI45+BP45+BW45+CD45+CK45+CR45+CY45+DF45+DM45+DT45+EA45+EH45+EO45&lt;=Consolidação!BC56+Consolidação!BF56+Consolidação!BI56,Consolidação!$N$4,IF(BB45+BI45+BP45+BW45+CD45+CK45+CR45+CY45+DF45+DM45+DT45+EA45+EH45+EO45&lt;=Consolidação!BC56+Consolidação!BF56+Consolidação!BI56+Consolidação!BL56,Consolidação!$Q$4,IF(BB45+BI45+BP45+BW45+CD45+CK45+CR45+CY45+DF45+DM45+DT45+EA45+EH45+EO45&lt;=Consolidação!BC56+Consolidação!BF56+Consolidação!BI56+Consolidação!BL56+Consolidação!BO56,Consolidação!$T$4,IF(BB45+BI45+BP45+BW45+CD45+CK45+CR45+CY45+DF45+DM45+DT45+EA45+EH45+EO45&lt;=Consolidação!BC56+Consolidação!BF56+Consolidação!BI56+Consolidação!BL56+Consolidação!BO56+Consolidação!BR56,Consolidação!$W$4,IF(BB45+BI45+BP45+BW45+CD45+CK45+CR45+CY45+DF45+DM45+DT45+EA45+EH45+EO45&lt;=Consolidação!BC56+Consolidação!BF56+Consolidação!BI56+Consolidação!BL56+Consolidação!BO56+Consolidação!BR56+Consolidação!BU56,Consolidação!$Z$4,IF(BB45+BI45+BP45+BW45+CD45+CK45+CR45+CY45+DF45+DM45+DT45+EA45+EH45+EO45&lt;=Consolidação!BC56+Consolidação!BF56+Consolidação!BI56+Consolidação!BL56+Consolidação!BO56+Consolidação!BR56+Consolidação!BU56+Consolidação!BX56,Consolidação!$AC$4,IF(BB45+BI45+BP45+BW45+CD45+CK45+CR45+CY45+DF45+DM45+DT45+EA45+EH45+EO45&lt;=Consolidação!BC56+Consolidação!BF56+Consolidação!BI56+Consolidação!BL56+Consolidação!BO56+Consolidação!BR56+Consolidação!BU56+Consolidação!BX56+Consolidação!CA56,Consolidação!$AF$4,IF(BB45+BI45+BP45+BW45+CD45+CK45+CR45+CY45+DF45+DM45+DT45+EA45+EH45+EO45&lt;=Consolidação!BC56+Consolidação!BF56+Consolidação!BI56+Consolidação!BL56+Consolidação!BO56+Consolidação!BR56+Consolidação!BU56+Consolidação!BX56+Consolidação!CA56+Consolidação!CD56,Consolidação!$AI$4,IF(BB45+BI45+BP45+BW45+CD45+CK45+CR45+CY45+DF45+DM45+DT45+EA45+EH45+EO45&lt;=Consolidação!BC56+Consolidação!BF56+Consolidação!BI56+Consolidação!BL56+Consolidação!BO56+Consolidação!BR56+Consolidação!BU56+Consolidação!BX56+Consolidação!CA56+Consolidação!CD56+Consolidação!CG56,Consolidação!$AL$4,IF(BB45+BI45+BP45+BW45+CD45+CK45+CR45+CY45+DF45+DM45+DT45+EA45+EH45+EO45&lt;=Consolidação!BC56+Consolidação!BF56+Consolidação!BI56+Consolidação!BL56+Consolidação!BO56+Consolidação!BR56+Consolidação!BU56+Consolidação!BX56+Consolidação!CA56+Consolidação!CD56+Consolidação!CG56+Consolidação!CJ56,Consolidação!$AO$4,IF(BB45+BI45+BP45+BW45+CD45+CK45+CR45+CY45+DF45+DM45+DT45+EA45+EH45+EO45&lt;=Consolidação!BC56+Consolidação!BF56+Consolidação!BI56+Consolidação!BL56+Consolidação!BO56+Consolidação!BR56+Consolidação!BU56+Consolidação!BX56+Consolidação!CA56+Consolidação!CD56+Consolidação!CG56+Consolidação!CJ56+Consolidação!CM56,Consolidação!$AR$4,IF(BB45+BI45+BP45+BW45+CD45+CK45+CR45+CY45+DF45+DM45+DT45+EA45+EH45+EO45&lt;=Consolidação!BC56+Consolidação!BF56+Consolidação!BI56+Consolidação!BL56+Consolidação!BO56+Consolidação!BR56+Consolidação!BU56+Consolidação!BX56+Consolidação!CA56+Consolidação!CD56+Consolidação!CG56+Consolidação!CJ56+Consolidação!CM56+Consolidação!CP56,Consolidação!$AU$4,IF(AND((Consolidação!BC56+Consolidação!BF56+Consolidação!BI56+Consolidação!BL56+Consolidação!BO56+Consolidação!BR56+Consolidação!BU56+Consolidação!BX56+Consolidação!CA56+Consolidação!CD56+Consolidação!CG56+Consolidação!CJ56+Consolidação!CM56+Consolidação!CP56)&gt;0,BB45+BI45+BP45+BW45+CD45+CK45+CR45+CY45+DF45+DM45+DT45+EA45+EH45&lt;Consolidação!BC56+Consolidação!BF56+Consolidação!BI56+Consolidação!BL56+Consolidação!BO56+Consolidação!BR56+Consolidação!BU56+Consolidação!BX56+Consolidação!CA56+Consolidação!CD56+Consolidação!CG56+Consolidação!CJ56+Consolidação!CM56+Consolidação!CP56,BB45+BI45+BP45+BW45+CD45+CK45+CR45+CY45+DF45+DM45+DT45+EA45+EH45+EO45&gt;Consolidação!BC56+Consolidação!BF56+Consolidação!BI56+Consolidação!BL56+Consolidação!BO56+Consolidação!BR56+Consolidação!BU56+Consolidação!BX56+Consolidação!CA56+Consolidação!CD56+Consolidação!CG56+Consolidação!CJ56+Consolidação!CM56+Consolidação!CP56),"CONSUMO PARCIAL","SEM PREVISÃO"))))))))))))))))</f>
        <v/>
      </c>
      <c r="ES45" s="318" t="str">
        <f>IF(ER45="","",IF(ER45="SEM PREVISÃO","û",IF(ER45="CONSUMO PARCIAL","û",IF(EQ45&lt;ER45+90,"û","ü"))))</f>
        <v/>
      </c>
      <c r="ET45" s="270"/>
      <c r="EU45" s="314"/>
      <c r="EV45" s="345"/>
      <c r="EW45" s="346"/>
      <c r="EX45" s="317" t="str">
        <f>IF(EU45=0,"",IF(BH45+BO45+BV45+CC45+CJ45+CQ45+CX45+DE45+DL45+DS45+DZ45+EG45+EN45+EU45&lt;=Consolidação!BI56,Consolidação!$H$4,IF(BH45+BO45+BV45+CC45+CJ45+CQ45+CX45+DE45+DL45+DS45+DZ45+EG45+EN45+EU45&lt;=Consolidação!BI56+Consolidação!BL56,Consolidação!$K$4,IF(BH45+BO45+BV45+CC45+CJ45+CQ45+CX45+DE45+DL45+DS45+DZ45+EG45+EN45+EU45&lt;=Consolidação!BI56+Consolidação!BL56+Consolidação!BO56,Consolidação!$N$4,IF(BH45+BO45+BV45+CC45+CJ45+CQ45+CX45+DE45+DL45+DS45+DZ45+EG45+EN45+EU45&lt;=Consolidação!BI56+Consolidação!BL56+Consolidação!BO56+Consolidação!BR56,Consolidação!$Q$4,IF(BH45+BO45+BV45+CC45+CJ45+CQ45+CX45+DE45+DL45+DS45+DZ45+EG45+EN45+EU45&lt;=Consolidação!BI56+Consolidação!BL56+Consolidação!BO56+Consolidação!BR56+Consolidação!BU56,Consolidação!$T$4,IF(BH45+BO45+BV45+CC45+CJ45+CQ45+CX45+DE45+DL45+DS45+DZ45+EG45+EN45+EU45&lt;=Consolidação!BI56+Consolidação!BL56+Consolidação!BO56+Consolidação!BR56+Consolidação!BU56+Consolidação!BX56,Consolidação!$W$4,IF(BH45+BO45+BV45+CC45+CJ45+CQ45+CX45+DE45+DL45+DS45+DZ45+EG45+EN45+EU45&lt;=Consolidação!BI56+Consolidação!BL56+Consolidação!BO56+Consolidação!BR56+Consolidação!BU56+Consolidação!BX56+Consolidação!CA56,Consolidação!$Z$4,IF(BH45+BO45+BV45+CC45+CJ45+CQ45+CX45+DE45+DL45+DS45+DZ45+EG45+EN45+EU45&lt;=Consolidação!BI56+Consolidação!BL56+Consolidação!BO56+Consolidação!BR56+Consolidação!BU56+Consolidação!BX56+Consolidação!CA56+Consolidação!CD56,Consolidação!$AC$4,IF(BH45+BO45+BV45+CC45+CJ45+CQ45+CX45+DE45+DL45+DS45+DZ45+EG45+EN45+EU45&lt;=Consolidação!BI56+Consolidação!BL56+Consolidação!BO56+Consolidação!BR56+Consolidação!BU56+Consolidação!BX56+Consolidação!CA56+Consolidação!CD56+Consolidação!CG56,Consolidação!$AF$4,IF(BH45+BO45+BV45+CC45+CJ45+CQ45+CX45+DE45+DL45+DS45+DZ45+EG45+EN45+EU45&lt;=Consolidação!BI56+Consolidação!BL56+Consolidação!BO56+Consolidação!BR56+Consolidação!BU56+Consolidação!BX56+Consolidação!CA56+Consolidação!CD56+Consolidação!CG56+Consolidação!CJ56,Consolidação!$AI$4,IF(BH45+BO45+BV45+CC45+CJ45+CQ45+CX45+DE45+DL45+DS45+DZ45+EG45+EN45+EU45&lt;=Consolidação!BI56+Consolidação!BL56+Consolidação!BO56+Consolidação!BR56+Consolidação!BU56+Consolidação!BX56+Consolidação!CA56+Consolidação!CD56+Consolidação!CG56+Consolidação!CJ56+Consolidação!CM56,Consolidação!$AL$4,IF(BH45+BO45+BV45+CC45+CJ45+CQ45+CX45+DE45+DL45+DS45+DZ45+EG45+EN45+EU45&lt;=Consolidação!BI56+Consolidação!BL56+Consolidação!BO56+Consolidação!BR56+Consolidação!BU56+Consolidação!BX56+Consolidação!CA56+Consolidação!CD56+Consolidação!CG56+Consolidação!CJ56+Consolidação!CM56+Consolidação!CP56,Consolidação!$AO$4,IF(BH45+BO45+BV45+CC45+CJ45+CQ45+CX45+DE45+DL45+DS45+DZ45+EG45+EN45+EU45&lt;=Consolidação!BI56+Consolidação!BL56+Consolidação!BO56+Consolidação!BR56+Consolidação!BU56+Consolidação!BX56+Consolidação!CA56+Consolidação!CD56+Consolidação!CG56+Consolidação!CJ56+Consolidação!CM56+Consolidação!CP56+Consolidação!CS56,Consolidação!$AR$4,IF(BH45+BO45+BV45+CC45+CJ45+CQ45+CX45+DE45+DL45+DS45+DZ45+EG45+EN45+EU45&lt;=Consolidação!BI56+Consolidação!BL56+Consolidação!BO56+Consolidação!BR56+Consolidação!BU56+Consolidação!BX56+Consolidação!CA56+Consolidação!CD56+Consolidação!CG56+Consolidação!CJ56+Consolidação!CM56+Consolidação!CP56+Consolidação!CS56+Consolidação!CV56,Consolidação!$AU$4,IF(AND((Consolidação!BI56+Consolidação!BL56+Consolidação!BO56+Consolidação!BR56+Consolidação!BU56+Consolidação!BX56+Consolidação!CA56+Consolidação!CD56+Consolidação!CG56+Consolidação!CJ56+Consolidação!CM56+Consolidação!CP56+Consolidação!CS56+Consolidação!CV56)&gt;0,BH45+BO45+BV45+CC45+CJ45+CQ45+CX45+DE45+DL45+DS45+DZ45+EG45+EN45&lt;Consolidação!BI56+Consolidação!BL56+Consolidação!BO56+Consolidação!BR56+Consolidação!BU56+Consolidação!BX56+Consolidação!CA56+Consolidação!CD56+Consolidação!CG56+Consolidação!CJ56+Consolidação!CM56+Consolidação!CP56+Consolidação!CS56+Consolidação!CV56,BH45+BO45+BV45+CC45+CJ45+CQ45+CX45+DE45+DL45+DS45+DZ45+EG45+EN45+EU45&gt;Consolidação!BI56+Consolidação!BL56+Consolidação!BO56+Consolidação!BR56+Consolidação!BU56+Consolidação!BX56+Consolidação!CA56+Consolidação!CD56+Consolidação!CG56+Consolidação!CJ56+Consolidação!CM56+Consolidação!CP56+Consolidação!CS56+Consolidação!CV56),"CONSUMO PARCIAL","SEM PREVISÃO"))))))))))))))))</f>
        <v/>
      </c>
      <c r="EY45" s="318" t="str">
        <f>IF(EX45="","",IF(EX45="SEM PREVISÃO","û",IF(EX45="CONSUMO PARCIAL","û",IF(EW45&lt;EX45+90,"û","ü"))))</f>
        <v/>
      </c>
      <c r="EZ45" s="270"/>
      <c r="FA45" s="314"/>
      <c r="FB45" s="345"/>
      <c r="FC45" s="346"/>
      <c r="FD45" s="317" t="str">
        <f>IF(FA45=0,"",IF(BN45+BU45+CB45+CI45+CP45+CW45+DD45+DK45+DR45+DY45+EF45+EM45+ET45+FA45&lt;=Consolidação!BO56,Consolidação!$H$4,IF(BN45+BU45+CB45+CI45+CP45+CW45+DD45+DK45+DR45+DY45+EF45+EM45+ET45+FA45&lt;=Consolidação!BO56+Consolidação!BR56,Consolidação!$K$4,IF(BN45+BU45+CB45+CI45+CP45+CW45+DD45+DK45+DR45+DY45+EF45+EM45+ET45+FA45&lt;=Consolidação!BO56+Consolidação!BR56+Consolidação!BU56,Consolidação!$N$4,IF(BN45+BU45+CB45+CI45+CP45+CW45+DD45+DK45+DR45+DY45+EF45+EM45+ET45+FA45&lt;=Consolidação!BO56+Consolidação!BR56+Consolidação!BU56+Consolidação!BX56,Consolidação!$Q$4,IF(BN45+BU45+CB45+CI45+CP45+CW45+DD45+DK45+DR45+DY45+EF45+EM45+ET45+FA45&lt;=Consolidação!BO56+Consolidação!BR56+Consolidação!BU56+Consolidação!BX56+Consolidação!CA56,Consolidação!$T$4,IF(BN45+BU45+CB45+CI45+CP45+CW45+DD45+DK45+DR45+DY45+EF45+EM45+ET45+FA45&lt;=Consolidação!BO56+Consolidação!BR56+Consolidação!BU56+Consolidação!BX56+Consolidação!CA56+Consolidação!CD56,Consolidação!$W$4,IF(BN45+BU45+CB45+CI45+CP45+CW45+DD45+DK45+DR45+DY45+EF45+EM45+ET45+FA45&lt;=Consolidação!BO56+Consolidação!BR56+Consolidação!BU56+Consolidação!BX56+Consolidação!CA56+Consolidação!CD56+Consolidação!CG56,Consolidação!$Z$4,IF(BN45+BU45+CB45+CI45+CP45+CW45+DD45+DK45+DR45+DY45+EF45+EM45+ET45+FA45&lt;=Consolidação!BO56+Consolidação!BR56+Consolidação!BU56+Consolidação!BX56+Consolidação!CA56+Consolidação!CD56+Consolidação!CG56+Consolidação!CJ56,Consolidação!$AC$4,IF(BN45+BU45+CB45+CI45+CP45+CW45+DD45+DK45+DR45+DY45+EF45+EM45+ET45+FA45&lt;=Consolidação!BO56+Consolidação!BR56+Consolidação!BU56+Consolidação!BX56+Consolidação!CA56+Consolidação!CD56+Consolidação!CG56+Consolidação!CJ56+Consolidação!CM56,Consolidação!$AF$4,IF(BN45+BU45+CB45+CI45+CP45+CW45+DD45+DK45+DR45+DY45+EF45+EM45+ET45+FA45&lt;=Consolidação!BO56+Consolidação!BR56+Consolidação!BU56+Consolidação!BX56+Consolidação!CA56+Consolidação!CD56+Consolidação!CG56+Consolidação!CJ56+Consolidação!CM56+Consolidação!CP56,Consolidação!$AI$4,IF(BN45+BU45+CB45+CI45+CP45+CW45+DD45+DK45+DR45+DY45+EF45+EM45+ET45+FA45&lt;=Consolidação!BO56+Consolidação!BR56+Consolidação!BU56+Consolidação!BX56+Consolidação!CA56+Consolidação!CD56+Consolidação!CG56+Consolidação!CJ56+Consolidação!CM56+Consolidação!CP56+Consolidação!CS56,Consolidação!$AL$4,IF(BN45+BU45+CB45+CI45+CP45+CW45+DD45+DK45+DR45+DY45+EF45+EM45+ET45+FA45&lt;=Consolidação!BO56+Consolidação!BR56+Consolidação!BU56+Consolidação!BX56+Consolidação!CA56+Consolidação!CD56+Consolidação!CG56+Consolidação!CJ56+Consolidação!CM56+Consolidação!CP56+Consolidação!CS56+Consolidação!CV56,Consolidação!$AO$4,IF(BN45+BU45+CB45+CI45+CP45+CW45+DD45+DK45+DR45+DY45+EF45+EM45+ET45+FA45&lt;=Consolidação!BO56+Consolidação!BR56+Consolidação!BU56+Consolidação!BX56+Consolidação!CA56+Consolidação!CD56+Consolidação!CG56+Consolidação!CJ56+Consolidação!CM56+Consolidação!CP56+Consolidação!CS56+Consolidação!CV56+Consolidação!CY56,Consolidação!$AR$4,IF(BN45+BU45+CB45+CI45+CP45+CW45+DD45+DK45+DR45+DY45+EF45+EM45+ET45+FA45&lt;=Consolidação!BO56+Consolidação!BR56+Consolidação!BU56+Consolidação!BX56+Consolidação!CA56+Consolidação!CD56+Consolidação!CG56+Consolidação!CJ56+Consolidação!CM56+Consolidação!CP56+Consolidação!CS56+Consolidação!CV56+Consolidação!CY56+Consolidação!DB56,Consolidação!$AU$4,IF(AND((Consolidação!BO56+Consolidação!BR56+Consolidação!BU56+Consolidação!BX56+Consolidação!CA56+Consolidação!CD56+Consolidação!CG56+Consolidação!CJ56+Consolidação!CM56+Consolidação!CP56+Consolidação!CS56+Consolidação!CV56+Consolidação!CY56+Consolidação!DB56)&gt;0,BN45+BU45+CB45+CI45+CP45+CW45+DD45+DK45+DR45+DY45+EF45+EM45+ET45&lt;Consolidação!BO56+Consolidação!BR56+Consolidação!BU56+Consolidação!BX56+Consolidação!CA56+Consolidação!CD56+Consolidação!CG56+Consolidação!CJ56+Consolidação!CM56+Consolidação!CP56+Consolidação!CS56+Consolidação!CV56+Consolidação!CY56+Consolidação!DB56,BN45+BU45+CB45+CI45+CP45+CW45+DD45+DK45+DR45+DY45+EF45+EM45+ET45+FA45&gt;Consolidação!BO56+Consolidação!BR56+Consolidação!BU56+Consolidação!BX56+Consolidação!CA56+Consolidação!CD56+Consolidação!CG56+Consolidação!CJ56+Consolidação!CM56+Consolidação!CP56+Consolidação!CS56+Consolidação!CV56+Consolidação!CY56+Consolidação!DB56),"CONSUMO PARCIAL","SEM PREVISÃO"))))))))))))))))</f>
        <v/>
      </c>
      <c r="FE45" s="318" t="str">
        <f>IF(FD45="","",IF(FD45="SEM PREVISÃO","û",IF(FD45="CONSUMO PARCIAL","û",IF(FC45&lt;FD45+90,"û","ü"))))</f>
        <v/>
      </c>
      <c r="FF45" s="270"/>
      <c r="FG45" s="314"/>
      <c r="FH45" s="345"/>
      <c r="FI45" s="346"/>
      <c r="FJ45" s="317" t="str">
        <f>IF(FG45=0,"",IF(BT45+CA45+CH45+CO45+CV45+DC45+DJ45+DQ45+DX45+EE45+EL45+ES45+EZ45+FG45&lt;=Consolidação!BU56,Consolidação!$H$4,IF(BT45+CA45+CH45+CO45+CV45+DC45+DJ45+DQ45+DX45+EE45+EL45+ES45+EZ45+FG45&lt;=Consolidação!BU56+Consolidação!BX56,Consolidação!$K$4,IF(BT45+CA45+CH45+CO45+CV45+DC45+DJ45+DQ45+DX45+EE45+EL45+ES45+EZ45+FG45&lt;=Consolidação!BU56+Consolidação!BX56+Consolidação!CA56,Consolidação!$N$4,IF(BT45+CA45+CH45+CO45+CV45+DC45+DJ45+DQ45+DX45+EE45+EL45+ES45+EZ45+FG45&lt;=Consolidação!BU56+Consolidação!BX56+Consolidação!CA56+Consolidação!CD56,Consolidação!$Q$4,IF(BT45+CA45+CH45+CO45+CV45+DC45+DJ45+DQ45+DX45+EE45+EL45+ES45+EZ45+FG45&lt;=Consolidação!BU56+Consolidação!BX56+Consolidação!CA56+Consolidação!CD56+Consolidação!CG56,Consolidação!$T$4,IF(BT45+CA45+CH45+CO45+CV45+DC45+DJ45+DQ45+DX45+EE45+EL45+ES45+EZ45+FG45&lt;=Consolidação!BU56+Consolidação!BX56+Consolidação!CA56+Consolidação!CD56+Consolidação!CG56+Consolidação!CJ56,Consolidação!$W$4,IF(BT45+CA45+CH45+CO45+CV45+DC45+DJ45+DQ45+DX45+EE45+EL45+ES45+EZ45+FG45&lt;=Consolidação!BU56+Consolidação!BX56+Consolidação!CA56+Consolidação!CD56+Consolidação!CG56+Consolidação!CJ56+Consolidação!CM56,Consolidação!$Z$4,IF(BT45+CA45+CH45+CO45+CV45+DC45+DJ45+DQ45+DX45+EE45+EL45+ES45+EZ45+FG45&lt;=Consolidação!BU56+Consolidação!BX56+Consolidação!CA56+Consolidação!CD56+Consolidação!CG56+Consolidação!CJ56+Consolidação!CM56+Consolidação!CP56,Consolidação!$AC$4,IF(BT45+CA45+CH45+CO45+CV45+DC45+DJ45+DQ45+DX45+EE45+EL45+ES45+EZ45+FG45&lt;=Consolidação!BU56+Consolidação!BX56+Consolidação!CA56+Consolidação!CD56+Consolidação!CG56+Consolidação!CJ56+Consolidação!CM56+Consolidação!CP56+Consolidação!CS56,Consolidação!$AF$4,IF(BT45+CA45+CH45+CO45+CV45+DC45+DJ45+DQ45+DX45+EE45+EL45+ES45+EZ45+FG45&lt;=Consolidação!BU56+Consolidação!BX56+Consolidação!CA56+Consolidação!CD56+Consolidação!CG56+Consolidação!CJ56+Consolidação!CM56+Consolidação!CP56+Consolidação!CS56+Consolidação!CV56,Consolidação!$AI$4,IF(BT45+CA45+CH45+CO45+CV45+DC45+DJ45+DQ45+DX45+EE45+EL45+ES45+EZ45+FG45&lt;=Consolidação!BU56+Consolidação!BX56+Consolidação!CA56+Consolidação!CD56+Consolidação!CG56+Consolidação!CJ56+Consolidação!CM56+Consolidação!CP56+Consolidação!CS56+Consolidação!CV56+Consolidação!CY56,Consolidação!$AL$4,IF(BT45+CA45+CH45+CO45+CV45+DC45+DJ45+DQ45+DX45+EE45+EL45+ES45+EZ45+FG45&lt;=Consolidação!BU56+Consolidação!BX56+Consolidação!CA56+Consolidação!CD56+Consolidação!CG56+Consolidação!CJ56+Consolidação!CM56+Consolidação!CP56+Consolidação!CS56+Consolidação!CV56+Consolidação!CY56+Consolidação!DB56,Consolidação!$AO$4,IF(BT45+CA45+CH45+CO45+CV45+DC45+DJ45+DQ45+DX45+EE45+EL45+ES45+EZ45+FG45&lt;=Consolidação!BU56+Consolidação!BX56+Consolidação!CA56+Consolidação!CD56+Consolidação!CG56+Consolidação!CJ56+Consolidação!CM56+Consolidação!CP56+Consolidação!CS56+Consolidação!CV56+Consolidação!CY56+Consolidação!DB56+Consolidação!DE56,Consolidação!$AR$4,IF(BT45+CA45+CH45+CO45+CV45+DC45+DJ45+DQ45+DX45+EE45+EL45+ES45+EZ45+FG45&lt;=Consolidação!BU56+Consolidação!BX56+Consolidação!CA56+Consolidação!CD56+Consolidação!CG56+Consolidação!CJ56+Consolidação!CM56+Consolidação!CP56+Consolidação!CS56+Consolidação!CV56+Consolidação!CY56+Consolidação!DB56+Consolidação!DE56+Consolidação!DH56,Consolidação!$AU$4,IF(AND((Consolidação!BU56+Consolidação!BX56+Consolidação!CA56+Consolidação!CD56+Consolidação!CG56+Consolidação!CJ56+Consolidação!CM56+Consolidação!CP56+Consolidação!CS56+Consolidação!CV56+Consolidação!CY56+Consolidação!DB56+Consolidação!DE56+Consolidação!DH56)&gt;0,BT45+CA45+CH45+CO45+CV45+DC45+DJ45+DQ45+DX45+EE45+EL45+ES45+EZ45&lt;Consolidação!BU56+Consolidação!BX56+Consolidação!CA56+Consolidação!CD56+Consolidação!CG56+Consolidação!CJ56+Consolidação!CM56+Consolidação!CP56+Consolidação!CS56+Consolidação!CV56+Consolidação!CY56+Consolidação!DB56+Consolidação!DE56+Consolidação!DH56,BT45+CA45+CH45+CO45+CV45+DC45+DJ45+DQ45+DX45+EE45+EL45+ES45+EZ45+FG45&gt;Consolidação!BU56+Consolidação!BX56+Consolidação!CA56+Consolidação!CD56+Consolidação!CG56+Consolidação!CJ56+Consolidação!CM56+Consolidação!CP56+Consolidação!CS56+Consolidação!CV56+Consolidação!CY56+Consolidação!DB56+Consolidação!DE56+Consolidação!DH56),"CONSUMO PARCIAL","SEM PREVISÃO"))))))))))))))))</f>
        <v/>
      </c>
      <c r="FK45" s="540" t="str">
        <f>IF(FJ45="","",IF(FJ45="SEM PREVISÃO","û",IF(FJ45="CONSUMO PARCIAL","û",IF(FI45&lt;FJ45+90,"û","ü"))))</f>
        <v/>
      </c>
      <c r="FL45" s="569"/>
      <c r="FM45" s="550"/>
      <c r="FN45" s="550"/>
      <c r="FO45" s="550"/>
      <c r="FP45" s="550"/>
      <c r="FQ45" s="576"/>
      <c r="FR45" s="569"/>
      <c r="FS45" s="550"/>
      <c r="FT45" s="550"/>
      <c r="FU45" s="550"/>
      <c r="FV45" s="550"/>
      <c r="FW45" s="550"/>
      <c r="FX45" s="545" t="str">
        <f>IF((Consolidação!C56+Consolidação!E56)=(F45+M45+T45+AA45+AH45+AO45+AV45+BC45+BJ45+BQ45+BX45+CE45+CL45+CS45),"ATUALIZADO","DESATUALIZADO")</f>
        <v>DESATUALIZADO</v>
      </c>
    </row>
    <row r="46" spans="1:180" x14ac:dyDescent="0.3">
      <c r="A46" s="270">
        <v>11580</v>
      </c>
      <c r="B46" s="633"/>
      <c r="C46" s="344" t="s">
        <v>2</v>
      </c>
      <c r="D46" s="343"/>
      <c r="E46" s="270" t="s">
        <v>163</v>
      </c>
      <c r="F46" s="314">
        <v>468</v>
      </c>
      <c r="G46" s="315">
        <v>7.45</v>
      </c>
      <c r="H46" s="316">
        <v>45980</v>
      </c>
      <c r="I46" s="317">
        <f>IF(F46=0,"",IF(F46&lt;=Consolidação!H57,Consolidação!H$4,IF(F46&lt;=Consolidação!H57+Consolidação!K57,Consolidação!K$4,IF(F46&lt;=Consolidação!H57+Consolidação!K57+Consolidação!N57,Consolidação!N$4,IF(F46&lt;=Consolidação!H57+Consolidação!K57+Consolidação!N57+Consolidação!Q57,Consolidação!Q$4,IF(F46&lt;=Consolidação!H57+Consolidação!K57+Consolidação!N57+Consolidação!Q57+Consolidação!T57,Consolidação!T$4,IF(F46&lt;=Consolidação!H57+Consolidação!K57+Consolidação!N57+Consolidação!Q57+Consolidação!T57+Consolidação!W57,Consolidação!W$4,IF(F46&lt;=Consolidação!H57+Consolidação!K57+Consolidação!N57+Consolidação!Q57+Consolidação!T57+Consolidação!W57+Consolidação!Z57,Consolidação!Z$4,IF(F46&lt;=Consolidação!H57+Consolidação!K57+Consolidação!N57+Consolidação!Q57+Consolidação!T57+Consolidação!W57+Consolidação!Z57+Consolidação!AC57,Consolidação!AC$4,IF(F46&lt;=Consolidação!H57+Consolidação!K57+Consolidação!N57+Consolidação!Q57+Consolidação!T57+Consolidação!W57+Consolidação!Z57+Consolidação!AC57+Consolidação!AF57,Consolidação!AF$4,IF(F46&lt;=Consolidação!H57+Consolidação!K57+Consolidação!N57+Consolidação!Q57+Consolidação!T57+Consolidação!W57+Consolidação!Z57+Consolidação!AC57+Consolidação!AF57+Consolidação!AI57,Consolidação!AI$4,IF(F46&lt;=Consolidação!H57+Consolidação!K57+Consolidação!N57+Consolidação!Q57+Consolidação!T57+Consolidação!W57+Consolidação!Z57+Consolidação!AC57+Consolidação!AF57+Consolidação!AI57+Consolidação!AL57,Consolidação!AL$4,IF(F46&lt;=Consolidação!H57+Consolidação!K57+Consolidação!N57+Consolidação!Q57+Consolidação!T57+Consolidação!W57+Consolidação!Z57+Consolidação!AC57+Consolidação!AF57+Consolidação!AI57+Consolidação!AL57+Consolidação!AO57,Consolidação!AO$4,IF(F46&lt;=Consolidação!H57+Consolidação!K57+Consolidação!N57+Consolidação!Q57+Consolidação!T57+Consolidação!W57+Consolidação!Z57+Consolidação!AC57+Consolidação!AF57+Consolidação!AI57+Consolidação!AL57+Consolidação!AO57+Consolidação!AR57,Consolidação!AR$4,IF(F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>45413</v>
      </c>
      <c r="J46" s="318" t="str">
        <f t="shared" si="86"/>
        <v>ü</v>
      </c>
      <c r="K46" s="312"/>
      <c r="L46" s="270"/>
      <c r="M46" s="314"/>
      <c r="N46" s="315"/>
      <c r="O46" s="316"/>
      <c r="P46" s="317" t="str">
        <f>IF(M46=0,"",IF(F46+M46&lt;=Consolidação!H57,Consolidação!$H$4,IF(F46+M46&lt;=Consolidação!H57+Consolidação!K57,Consolidação!$K$4,IF(F46+M46&lt;=Consolidação!H57+Consolidação!K57+Consolidação!N57,Consolidação!$N$4,IF(F46+M46&lt;=Consolidação!H57+Consolidação!K57+Consolidação!N57+Consolidação!Q57,Consolidação!$Q$4,IF(F46+M46&lt;=Consolidação!H57+Consolidação!K57+Consolidação!N57+Consolidação!Q57+Consolidação!T57,Consolidação!$T$4,IF(F46+M46&lt;=Consolidação!H57+Consolidação!K57+Consolidação!N57+Consolidação!Q57+Consolidação!T57+Consolidação!W57,Consolidação!$W$4,IF(F46+M46&lt;=Consolidação!H57+Consolidação!K57+Consolidação!N57+Consolidação!Q57+Consolidação!T57+Consolidação!W57+Consolidação!Z57,Consolidação!$Z$4,IF(F46+M46&lt;=Consolidação!H57+Consolidação!K57+Consolidação!N57+Consolidação!Q57+Consolidação!T57+Consolidação!W57+Consolidação!Z57+Consolidação!AC57,Consolidação!$AC$4,IF(F46+M46&lt;=Consolidação!H57+Consolidação!K57+Consolidação!N57+Consolidação!Q57+Consolidação!T57+Consolidação!W57+Consolidação!Z57+Consolidação!AC57+Consolidação!AF57,Consolidação!$AF$4,IF(F46+M46&lt;=Consolidação!H57+Consolidação!K57+Consolidação!N57+Consolidação!Q57+Consolidação!T57+Consolidação!W57+Consolidação!Z57+Consolidação!AC57+Consolidação!AF57+Consolidação!AI57,Consolidação!$AI$4,IF(F46+M46&lt;=Consolidação!H57+Consolidação!K57+Consolidação!N57+Consolidação!Q57+Consolidação!T57+Consolidação!W57+Consolidação!Z57+Consolidação!AC57+Consolidação!AF57+Consolidação!AI57+Consolidação!AL57,Consolidação!$AL$4,IF(F46+M46&lt;=Consolidação!H57+Consolidação!K57+Consolidação!N57+Consolidação!Q57+Consolidação!T57+Consolidação!W57+Consolidação!Z57+Consolidação!AC57+Consolidação!AF57+Consolidação!AI57+Consolidação!AL57+Consolidação!AO57,Consolidação!$AO$4,IF(F46+M46&lt;=Consolidação!H57+Consolidação!K57+Consolidação!N57+Consolidação!Q57+Consolidação!T57+Consolidação!W57+Consolidação!Z57+Consolidação!AC57+Consolidação!AF57+Consolidação!AI57+Consolidação!AL57+Consolidação!AO57+Consolidação!AR57,Consolidação!$AR$4,IF(F46+M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Q46" s="318" t="str">
        <f t="shared" si="87"/>
        <v/>
      </c>
      <c r="R46" s="312"/>
      <c r="S46" s="270"/>
      <c r="T46" s="314"/>
      <c r="U46" s="315"/>
      <c r="V46" s="316"/>
      <c r="W46" s="317" t="str">
        <f>IF(T46=0,"",IF(F46+M46+T46&lt;=Consolidação!H57,Consolidação!$H$4,IF(F46+M46+T46&lt;=Consolidação!H57+Consolidação!K57,Consolidação!$K$4,IF(F46+M46+T46&lt;=Consolidação!H57+Consolidação!K57+Consolidação!N57,Consolidação!$N$4,IF(F46+M46+T46&lt;=Consolidação!H57+Consolidação!K57+Consolidação!N57+Consolidação!Q57,Consolidação!$Q$4,IF(F46+M46+T46&lt;=Consolidação!H57+Consolidação!K57+Consolidação!N57+Consolidação!Q57+Consolidação!T57,Consolidação!$T$4,IF(F46+M46+T46&lt;=Consolidação!H57+Consolidação!K57+Consolidação!N57+Consolidação!Q57+Consolidação!T57+Consolidação!W57,Consolidação!$W$4,IF(F46+M46+T46&lt;=Consolidação!H57+Consolidação!K57+Consolidação!N57+Consolidação!Q57+Consolidação!T57+Consolidação!W57+Consolidação!Z57,Consolidação!$Z$4,IF(F46+M46+T46&lt;=Consolidação!H57+Consolidação!K57+Consolidação!N57+Consolidação!Q57+Consolidação!T57+Consolidação!W57+Consolidação!Z57+Consolidação!AC57,Consolidação!$AC$4,IF(F46+M46+T46&lt;=Consolidação!H57+Consolidação!K57+Consolidação!N57+Consolidação!Q57+Consolidação!T57+Consolidação!W57+Consolidação!Z57+Consolidação!AC57+Consolidação!AF57,Consolidação!$AF$4,IF(F46+M46+T46&lt;=Consolidação!H57+Consolidação!K57+Consolidação!N57+Consolidação!Q57+Consolidação!T57+Consolidação!W57+Consolidação!Z57+Consolidação!AC57+Consolidação!AF57+Consolidação!AI57,Consolidação!$AI$4,IF(F46+M46+T46&lt;=Consolidação!H57+Consolidação!K57+Consolidação!N57+Consolidação!Q57+Consolidação!T57+Consolidação!W57+Consolidação!Z57+Consolidação!AC57+Consolidação!AF57+Consolidação!AI57+Consolidação!AL57,Consolidação!$AL$4,IF(F46+M46+T46&lt;=Consolidação!H57+Consolidação!K57+Consolidação!N57+Consolidação!Q57+Consolidação!T57+Consolidação!W57+Consolidação!Z57+Consolidação!AC57+Consolidação!AF57+Consolidação!AI57+Consolidação!AL57+Consolidação!AO57,Consolidação!$AO$4,IF(F46+M46+T46&lt;=Consolidação!H57+Consolidação!K57+Consolidação!N57+Consolidação!Q57+Consolidação!T57+Consolidação!W57+Consolidação!Z57+Consolidação!AC57+Consolidação!AF57+Consolidação!AI57+Consolidação!AL57+Consolidação!AO57+Consolidação!AR57,Consolidação!$AR$4,IF(F46+M46+T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+M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+T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X46" s="318" t="str">
        <f t="shared" si="88"/>
        <v/>
      </c>
      <c r="Y46" s="312"/>
      <c r="Z46" s="270"/>
      <c r="AA46" s="314"/>
      <c r="AB46" s="315"/>
      <c r="AC46" s="316"/>
      <c r="AD46" s="317" t="str">
        <f>IF(AA46=0,"",IF(F46+M46+T46+AA46&lt;=Consolidação!H57,Consolidação!$H$4,IF(F46+M46+T46+AA46&lt;=Consolidação!H57+Consolidação!K57,Consolidação!$K$4,IF(F46+M46+T46+AA46&lt;=Consolidação!H57+Consolidação!K57+Consolidação!N57,Consolidação!$N$4,IF(F46+M46+T46+AA46&lt;=Consolidação!H57+Consolidação!K57+Consolidação!N57+Consolidação!Q57,Consolidação!$Q$4,IF(F46+M46+T46+AA46&lt;=Consolidação!H57+Consolidação!K57+Consolidação!N57+Consolidação!Q57+Consolidação!T57,Consolidação!$T$4,IF(F46+M46+T46+AA46&lt;=Consolidação!H57+Consolidação!K57+Consolidação!N57+Consolidação!Q57+Consolidação!T57+Consolidação!W57,Consolidação!$W$4,IF(F46+M46+T46+AA46&lt;=Consolidação!H57+Consolidação!K57+Consolidação!N57+Consolidação!Q57+Consolidação!T57+Consolidação!W57+Consolidação!Z57,Consolidação!$Z$4,IF(F46+M46+T46+AA46&lt;=Consolidação!H57+Consolidação!K57+Consolidação!N57+Consolidação!Q57+Consolidação!T57+Consolidação!W57+Consolidação!Z57+Consolidação!AC57,Consolidação!$AC$4,IF(F46+M46+T46+AA46&lt;=Consolidação!H57+Consolidação!K57+Consolidação!N57+Consolidação!Q57+Consolidação!T57+Consolidação!W57+Consolidação!Z57+Consolidação!AC57+Consolidação!AF57,Consolidação!$AF$4,IF(F46+M46+T46+AA46&lt;=Consolidação!H57+Consolidação!K57+Consolidação!N57+Consolidação!Q57+Consolidação!T57+Consolidação!W57+Consolidação!Z57+Consolidação!AC57+Consolidação!AF57+Consolidação!AI57,Consolidação!$AI$4,IF(F46+M46+T46+AA46&lt;=Consolidação!H57+Consolidação!K57+Consolidação!N57+Consolidação!Q57+Consolidação!T57+Consolidação!W57+Consolidação!Z57+Consolidação!AC57+Consolidação!AF57+Consolidação!AI57+Consolidação!AL57,Consolidação!$AL$4,IF(F46+M46+T46+AA46&lt;=Consolidação!H57+Consolidação!K57+Consolidação!N57+Consolidação!Q57+Consolidação!T57+Consolidação!W57+Consolidação!Z57+Consolidação!AC57+Consolidação!AF57+Consolidação!AI57+Consolidação!AL57+Consolidação!AO57,Consolidação!$AO$4,IF(F46+M46+T46+AA46&lt;=Consolidação!H57+Consolidação!K57+Consolidação!N57+Consolidação!Q57+Consolidação!T57+Consolidação!W57+Consolidação!Z57+Consolidação!AC57+Consolidação!AF57+Consolidação!AI57+Consolidação!AL57+Consolidação!AO57+Consolidação!AR57,Consolidação!#REF!,IF(F46+M46+T46+AA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+M46+T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+T46+AA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AE46" s="318" t="str">
        <f t="shared" si="89"/>
        <v/>
      </c>
      <c r="AF46" s="312"/>
      <c r="AG46" s="270"/>
      <c r="AH46" s="314"/>
      <c r="AI46" s="315"/>
      <c r="AJ46" s="316"/>
      <c r="AK46" s="317" t="str">
        <f>IF(AH46=0,"",IF(F46+M46+T46+AA46+AH46&lt;=Consolidação!H57,Consolidação!$H$4,IF(F46+M46+T46+AA46+AH46&lt;=Consolidação!H57+Consolidação!K57,Consolidação!$K$4,IF(F46+M46+T46+AA46+AH46&lt;=Consolidação!H57+Consolidação!K57+Consolidação!N57,Consolidação!$N$4,IF(F46+M46+T46+AA46+AH46&lt;=Consolidação!H57+Consolidação!K57+Consolidação!N57+Consolidação!Q57,Consolidação!$Q$4,IF(F46+M46+T46+AA46+AH46&lt;=Consolidação!H57+Consolidação!K57+Consolidação!N57+Consolidação!Q57+Consolidação!T57,Consolidação!$T$4,IF(F46+M46+T46+AA46+AH46&lt;=Consolidação!H57+Consolidação!K57+Consolidação!N57+Consolidação!Q57+Consolidação!T57+Consolidação!W57,Consolidação!$W$4,IF(F46+M46+T46+AA46+AH46&lt;=Consolidação!H57+Consolidação!K57+Consolidação!N57+Consolidação!Q57+Consolidação!T57+Consolidação!W57+Consolidação!Z57,Consolidação!$Z$4,IF(F46+M46+T46+AA46+AH46&lt;=Consolidação!H57+Consolidação!K57+Consolidação!N57+Consolidação!Q57+Consolidação!T57+Consolidação!W57+Consolidação!Z57+Consolidação!AC57,Consolidação!$AC$4,IF(F46+M46+T46+AA46+AH46&lt;=Consolidação!H57+Consolidação!K57+Consolidação!N57+Consolidação!Q57+Consolidação!T57+Consolidação!W57+Consolidação!Z57+Consolidação!AC57+Consolidação!AF57,Consolidação!$AF$4,IF(F46+M46+T46+AA46+AH46&lt;=Consolidação!H57+Consolidação!K57+Consolidação!N57+Consolidação!Q57+Consolidação!T57+Consolidação!W57+Consolidação!Z57+Consolidação!AC57+Consolidação!AF57+Consolidação!AI57,Consolidação!$AI$4,IF(F46+M46+T46+AA46+AH46&lt;=Consolidação!H57+Consolidação!K57+Consolidação!N57+Consolidação!Q57+Consolidação!T57+Consolidação!W57+Consolidação!Z57+Consolidação!AC57+Consolidação!AF57+Consolidação!AI57+Consolidação!AL57,Consolidação!$AL$4,IF(F46+M46+T46+AA46+AH46&lt;=Consolidação!H57+Consolidação!K57+Consolidação!N57+Consolidação!Q57+Consolidação!T57+Consolidação!W57+Consolidação!Z57+Consolidação!AC57+Consolidação!AF57+Consolidação!AI57+Consolidação!AL57+Consolidação!AO57,Consolidação!$AO$4,IF(F46+M46+T46+AA46+AH46&lt;=Consolidação!H57+Consolidação!K57+Consolidação!N57+Consolidação!Q57+Consolidação!T57+Consolidação!W57+Consolidação!Z57+Consolidação!AC57+Consolidação!AF57+Consolidação!AI57+Consolidação!AL57+Consolidação!AO57+Consolidação!AR57,Consolidação!$AR$4,IF(F46+M46+T46+AA46+AH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+M46+T46+AA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+T46+AA46+AH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AL46" s="318" t="str">
        <f t="shared" si="90"/>
        <v/>
      </c>
      <c r="AM46" s="312"/>
      <c r="AN46" s="270"/>
      <c r="AO46" s="314"/>
      <c r="AP46" s="345"/>
      <c r="AQ46" s="346"/>
      <c r="AR46" s="317" t="str">
        <f>IF(AO46=0,"",IF(F46+M46+T46+AA46+AH46+AO46&lt;=Consolidação!H57,Consolidação!$H$4,IF(F46+M46+T46+AA46+AH46+AO46&lt;=Consolidação!H57+Consolidação!K57,Consolidação!$K$4,IF(F46+M46+T46+AA46+AH46+AO46&lt;=Consolidação!H57+Consolidação!K57+Consolidação!N57,Consolidação!$N$4,IF(F46+M46+T46+AA46+AH46+AO46&lt;=Consolidação!H57+Consolidação!K57+Consolidação!N57+Consolidação!Q57,Consolidação!$Q$4,IF(F46+M46+T46+AA46+AH46+AO46&lt;=Consolidação!H57+Consolidação!K57+Consolidação!N57+Consolidação!Q57+Consolidação!T57,Consolidação!$T$4,IF(F46+M46+T46+AA46+AH46+AO46&lt;=Consolidação!H57+Consolidação!K57+Consolidação!N57+Consolidação!Q57+Consolidação!T57+Consolidação!W57,Consolidação!$W$4,IF(F46+M46+T46+AA46+AH46+AO46&lt;=Consolidação!H57+Consolidação!K57+Consolidação!N57+Consolidação!Q57+Consolidação!T57+Consolidação!W57+Consolidação!Z57,Consolidação!$Z$4,IF(F46+M46+T46+AA46+AH46+AO46&lt;=Consolidação!H57+Consolidação!K57+Consolidação!N57+Consolidação!Q57+Consolidação!T57+Consolidação!W57+Consolidação!Z57+Consolidação!AC57,Consolidação!$AC$4,IF(F46+M46+T46+AA46+AH46+AO46&lt;=Consolidação!H57+Consolidação!K57+Consolidação!N57+Consolidação!Q57+Consolidação!T57+Consolidação!W57+Consolidação!Z57+Consolidação!AC57+Consolidação!AF57,Consolidação!$AF$4,IF(F46+M46+T46+AA46+AH46+AO46&lt;=Consolidação!H57+Consolidação!K57+Consolidação!N57+Consolidação!Q57+Consolidação!T57+Consolidação!W57+Consolidação!Z57+Consolidação!AC57+Consolidação!AF57+Consolidação!AI57,Consolidação!$AI$4,IF(F46+M46+T46+AA46+AH46+AO46&lt;=Consolidação!H57+Consolidação!K57+Consolidação!N57+Consolidação!Q57+Consolidação!T57+Consolidação!W57+Consolidação!Z57+Consolidação!AC57+Consolidação!AF57+Consolidação!AI57+Consolidação!AL57,Consolidação!$AL$4,IF(F46+M46+T46+AA46+AH46+AO46&lt;=Consolidação!H57+Consolidação!K57+Consolidação!N57+Consolidação!Q57+Consolidação!T57+Consolidação!W57+Consolidação!Z57+Consolidação!AC57+Consolidação!AF57+Consolidação!AI57+Consolidação!AL57+Consolidação!AO57,Consolidação!$AO$4,IF(F46+M46+T46+AA46+AH46+AO46&lt;=Consolidação!H57+Consolidação!K57+Consolidação!N57+Consolidação!Q57+Consolidação!T57+Consolidação!W57+Consolidação!Z57+Consolidação!AC57+Consolidação!AF57+Consolidação!AI57+Consolidação!AL57+Consolidação!AO57+Consolidação!AR57,Consolidação!$AR$4,IF(F46+M46+T46+AA46+AH46+AO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+M46+T46+AA46+AH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+T46+AA46+AH46+AO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AS46" s="318" t="str">
        <f t="shared" si="91"/>
        <v/>
      </c>
      <c r="AT46" s="312"/>
      <c r="AU46" s="270"/>
      <c r="AV46" s="314"/>
      <c r="AW46" s="345"/>
      <c r="AX46" s="346"/>
      <c r="AY46" s="317" t="str">
        <f>IF(AV46=0,"",IF(F46+M46+T46+AA46+AH46+AO46+AV46&lt;=Consolidação!H57,Consolidação!$H$4,IF(F46+M46+T46+AA46+AH46+AO46+AV46&lt;=Consolidação!H57+Consolidação!K57,Consolidação!$K$4,IF(F46+M46+T46+AA46+AH46+AO46+AV46&lt;=Consolidação!H57+Consolidação!K57+Consolidação!N57,Consolidação!$N$4,IF(F46+M46+T46+AA46+AH46+AO46+AV46&lt;=Consolidação!H57+Consolidação!K57+Consolidação!N57+Consolidação!Q57,Consolidação!$Q$4,IF(F46+M46+T46+AA46+AH46+AO46+AV46&lt;=Consolidação!H57+Consolidação!K57+Consolidação!N57+Consolidação!Q57+Consolidação!T57,Consolidação!$T$4,IF(F46+M46+T46+AA46+AH46+AO46+AV46&lt;=Consolidação!H57+Consolidação!K57+Consolidação!N57+Consolidação!Q57+Consolidação!T57+Consolidação!W57,Consolidação!$W$4,IF(F46+M46+T46+AA46+AH46+AO46+AV46&lt;=Consolidação!H57+Consolidação!K57+Consolidação!N57+Consolidação!Q57+Consolidação!T57+Consolidação!W57+Consolidação!Z57,Consolidação!$Z$4,IF(F46+M46+T46+AA46+AH46+AO46+AV46&lt;=Consolidação!H57+Consolidação!K57+Consolidação!N57+Consolidação!Q57+Consolidação!T57+Consolidação!W57+Consolidação!Z57+Consolidação!AC57,Consolidação!$AC$4,IF(F46+M46+T46+AA46+AH46+AO46+AV46&lt;=Consolidação!H57+Consolidação!K57+Consolidação!N57+Consolidação!Q57+Consolidação!T57+Consolidação!W57+Consolidação!Z57+Consolidação!AC57+Consolidação!AF57,Consolidação!$AF$4,IF(F46+M46+T46+AA46+AH46+AO46+AV46&lt;=Consolidação!H57+Consolidação!K57+Consolidação!N57+Consolidação!Q57+Consolidação!T57+Consolidação!W57+Consolidação!Z57+Consolidação!AC57+Consolidação!AF57+Consolidação!AI57,Consolidação!$AI$4,IF(F46+M46+T46+AA46+AH46+AO46+AV46&lt;=Consolidação!H57+Consolidação!K57+Consolidação!N57+Consolidação!Q57+Consolidação!T57+Consolidação!W57+Consolidação!Z57+Consolidação!AC57+Consolidação!AF57+Consolidação!AI57+Consolidação!AL57,Consolidação!$AL$4,IF(F46+M46+T46+AA46+AH46+AO46+AV46&lt;=Consolidação!H57+Consolidação!K57+Consolidação!N57+Consolidação!Q57+Consolidação!T57+Consolidação!W57+Consolidação!Z57+Consolidação!AC57+Consolidação!AF57+Consolidação!AI57+Consolidação!AL57+Consolidação!AO57,Consolidação!$AO$4,IF(F46+M46+T46+AA46+AH46+AO46+AV46&lt;=Consolidação!H57+Consolidação!K57+Consolidação!N57+Consolidação!Q57+Consolidação!T57+Consolidação!W57+Consolidação!Z57+Consolidação!AC57+Consolidação!AF57+Consolidação!AI57+Consolidação!AL57+Consolidação!AO57+Consolidação!AR57,Consolidação!$AR$4,IF(F46+M46+T46+AA46+AH46+AO46+AV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+M46+T46+AA46+AH46+AO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+T46+AA46+AH46+AO46+AV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AZ46" s="318" t="str">
        <f t="shared" si="92"/>
        <v/>
      </c>
      <c r="BA46" s="312"/>
      <c r="BB46" s="270"/>
      <c r="BC46" s="314"/>
      <c r="BD46" s="345"/>
      <c r="BE46" s="346"/>
      <c r="BF46" s="317" t="str">
        <f>IF(BC46=0,"",IF(F46+M46+T46+AA46+AH46+AO46+AV46+BC46&lt;=Consolidação!H57,Consolidação!$H$4,IF(F46+M46+T46+AA46+AH46+AO46+AV46+BC46&lt;=Consolidação!H57+Consolidação!K57,Consolidação!$K$4,IF(F46+M46+T46+AA46+AH46+AO46+AV46+BC46&lt;=Consolidação!H57+Consolidação!K57+Consolidação!N57,Consolidação!$N$4,IF(F46+M46+T46+AA46+AH46+AO46+AV46+BC46&lt;=Consolidação!H57+Consolidação!K57+Consolidação!N57+Consolidação!Q57,Consolidação!$Q$4,IF(F46+M46+T46+AA46+AH46+AO46+AV46+BC46&lt;=Consolidação!H57+Consolidação!K57+Consolidação!N57+Consolidação!Q57+Consolidação!T57,Consolidação!$T$4,IF(F46+M46+T46+AA46+AH46+AO46+AV46+BC46&lt;=Consolidação!H57+Consolidação!K57+Consolidação!N57+Consolidação!Q57+Consolidação!T57+Consolidação!W57,Consolidação!$W$4,IF(F46+M46+T46+AA46+AH46+AO46+AV46+BC46&lt;=Consolidação!H57+Consolidação!K57+Consolidação!N57+Consolidação!Q57+Consolidação!T57+Consolidação!W57+Consolidação!Z57,Consolidação!$Z$4,IF(F46+M46+T46+AA46+AH46+AO46+AV46+BC46&lt;=Consolidação!H57+Consolidação!K57+Consolidação!N57+Consolidação!Q57+Consolidação!T57+Consolidação!W57+Consolidação!Z57+Consolidação!AC57,Consolidação!$AC$4,IF(F46+M46+T46+AA46+AH46+AO46+AV46+BC46&lt;=Consolidação!H57+Consolidação!K57+Consolidação!N57+Consolidação!Q57+Consolidação!T57+Consolidação!W57+Consolidação!Z57+Consolidação!AC57+Consolidação!AF57,Consolidação!$AF$4,IF(F46+M46+T46+AA46+AH46+AO46+AV46+BC46&lt;=Consolidação!H57+Consolidação!K57+Consolidação!N57+Consolidação!Q57+Consolidação!T57+Consolidação!W57+Consolidação!Z57+Consolidação!AC57+Consolidação!AF57+Consolidação!AI57,Consolidação!$AI$4,IF(F46+M46+T46+AA46+AH46+AO46+AV46+BC46&lt;=Consolidação!H57+Consolidação!K57+Consolidação!N57+Consolidação!Q57+Consolidação!T57+Consolidação!W57+Consolidação!Z57+Consolidação!AC57+Consolidação!AF57+Consolidação!AI57+Consolidação!AL57,Consolidação!$AL$4,IF(F46+M46+T46+AA46+AH46+AO46+AV46+BC46&lt;=Consolidação!H57+Consolidação!K57+Consolidação!N57+Consolidação!Q57+Consolidação!T57+Consolidação!W57+Consolidação!Z57+Consolidação!AC57+Consolidação!AF57+Consolidação!AI57+Consolidação!AL57+Consolidação!AO57,Consolidação!$AO$4,IF(F46+M46+T46+AA46+AH46+AO46+AV46+BC46&lt;=Consolidação!H57+Consolidação!K57+Consolidação!N57+Consolidação!Q57+Consolidação!T57+Consolidação!W57+Consolidação!Z57+Consolidação!AC57+Consolidação!AF57+Consolidação!AI57+Consolidação!AL57+Consolidação!AO57+Consolidação!AR57,Consolidação!$AR$4,IF(F46+M46+T46+AA46+AH46+AO46+AV46+BC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+M46+T46+AA46+AH46+AO46+AV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+T46+AA46+AH46+AO46+AV46+BC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BG46" s="318" t="str">
        <f t="shared" si="93"/>
        <v/>
      </c>
      <c r="BH46" s="312"/>
      <c r="BI46" s="270"/>
      <c r="BJ46" s="314"/>
      <c r="BK46" s="345"/>
      <c r="BL46" s="346"/>
      <c r="BM46" s="317" t="str">
        <f>IF(BJ46=0,"",IF(F46+M46+T46+AA46+AH46+AO46+AV46+BC46+BJ46&lt;=Consolidação!H57,Consolidação!$H$4,IF(F46+M46+T46+AA46+AH46+AO46+AV46+BC46+BJ46&lt;=Consolidação!H57+Consolidação!K57,Consolidação!$K$4,IF(F46+M46+T46+AA46+AH46+AO46+AV46+BC46+BJ46&lt;=Consolidação!H57+Consolidação!K57+Consolidação!N57,Consolidação!$N$4,IF(F46+M46+T46+AA46+AH46+AO46+AV46+BC46+BJ46&lt;=Consolidação!H57+Consolidação!K57+Consolidação!N57+Consolidação!Q57,Consolidação!$Q$4,IF(F46+M46+T46+AA46+AH46+AO46+AV46+BC46+BJ46&lt;=Consolidação!H57+Consolidação!K57+Consolidação!N57+Consolidação!Q57+Consolidação!T57,Consolidação!$T$4,IF(F46+M46+T46+AA46+AH46+AO46+AV46+BC46+BJ46&lt;=Consolidação!H57+Consolidação!K57+Consolidação!N57+Consolidação!Q57+Consolidação!T57+Consolidação!W57,Consolidação!$W$4,IF(F46+M46+T46+AA46+AH46+AO46+AV46+BC46+BJ46&lt;=Consolidação!H57+Consolidação!K57+Consolidação!N57+Consolidação!Q57+Consolidação!T57+Consolidação!W57+Consolidação!Z57,Consolidação!$Z$4,IF(F46+M46+T46+AA46+AH46+AO46+AV46+BC46+BJ46&lt;=Consolidação!H57+Consolidação!K57+Consolidação!N57+Consolidação!Q57+Consolidação!T57+Consolidação!W57+Consolidação!Z57+Consolidação!AC57,Consolidação!$AC$4,IF(F46+M46+T46+AA46+AH46+AO46+AV46+BC46+BJ46&lt;=Consolidação!H57+Consolidação!K57+Consolidação!N57+Consolidação!Q57+Consolidação!T57+Consolidação!W57+Consolidação!Z57+Consolidação!AC57+Consolidação!AF57,Consolidação!$AF$4,IF(F46+M46+T46+AA46+AH46+AO46+AV46+BC46+BJ46&lt;=Consolidação!H57+Consolidação!K57+Consolidação!N57+Consolidação!Q57+Consolidação!T57+Consolidação!W57+Consolidação!Z57+Consolidação!AC57+Consolidação!AF57+Consolidação!AI57,Consolidação!$AI$4,IF(F46+M46+T46+AA46+AH46+AO46+AV46+BC46+BJ46&lt;=Consolidação!H57+Consolidação!K57+Consolidação!N57+Consolidação!Q57+Consolidação!T57+Consolidação!W57+Consolidação!Z57+Consolidação!AC57+Consolidação!AF57+Consolidação!AI57+Consolidação!AL57,Consolidação!$AL$4,IF(F46+M46+T46+AA46+AH46+AO46+AV46+BC46+BJ46&lt;=Consolidação!H57+Consolidação!K57+Consolidação!N57+Consolidação!Q57+Consolidação!T57+Consolidação!W57+Consolidação!Z57+Consolidação!AC57+Consolidação!AF57+Consolidação!AI57+Consolidação!AL57+Consolidação!AO57,Consolidação!$AO$4,IF(F46+M46+T46+AA46+AH46+AO46+AV46+BC46+BJ46&lt;=Consolidação!H57+Consolidação!K57+Consolidação!N57+Consolidação!Q57+Consolidação!T57+Consolidação!W57+Consolidação!Z57+Consolidação!AC57+Consolidação!AF57+Consolidação!AI57+Consolidação!AL57+Consolidação!AO57+Consolidação!AR57,Consolidação!$AR$4,IF(F46+M46+T46+AA46+AH46+AO46+AV46+BC46+BJ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+M46+T46+AA46+AH46+AO46+AV46+BC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+T46+AA46+AH46+AO46+AV46+BC46+BJ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BN46" s="318" t="str">
        <f t="shared" si="94"/>
        <v/>
      </c>
      <c r="BO46" s="312"/>
      <c r="BP46" s="270"/>
      <c r="BQ46" s="314"/>
      <c r="BR46" s="345"/>
      <c r="BS46" s="346"/>
      <c r="BT46" s="317" t="str">
        <f>IF(BQ46=0,"",IF(F46+M46+T46+AA46+AH46+AO46+AV46+BC46+BJ46+BQ46&lt;=Consolidação!H57,Consolidação!$H$4,IF(F46+M46+T46+AA46+AH46+AO46+AV46+BC46+BJ46+BQ46&lt;=Consolidação!H57+Consolidação!K57,Consolidação!$K$4,IF(F46+M46+T46+AA46+AH46+AO46+AV46+BC46+BJ46+BQ46&lt;=Consolidação!H57+Consolidação!K57+Consolidação!N57,Consolidação!$N$4,IF(F46+M46+T46+AA46+AH46+AO46+AV46+BC46+BJ46+BQ46&lt;=Consolidação!H57+Consolidação!K57+Consolidação!N57+Consolidação!Q57,Consolidação!$Q$4,IF(F46+M46+T46+AA46+AH46+AO46+AV46+BC46+BJ46+BQ46&lt;=Consolidação!H57+Consolidação!K57+Consolidação!N57+Consolidação!Q57+Consolidação!T57,Consolidação!$T$4,IF(F46+M46+T46+AA46+AH46+AO46+AV46+BC46+BJ46+BQ46&lt;=Consolidação!H57+Consolidação!K57+Consolidação!N57+Consolidação!Q57+Consolidação!T57+Consolidação!W57,Consolidação!$W$4,IF(F46+M46+T46+AA46+AH46+AO46+AV46+BC46+BJ46+BQ46&lt;=Consolidação!H57+Consolidação!K57+Consolidação!N57+Consolidação!Q57+Consolidação!T57+Consolidação!W57+Consolidação!Z57,Consolidação!$Z$4,IF(F46+M46+T46+AA46+AH46+AO46+AV46+BC46+BJ46+BQ46&lt;=Consolidação!H57+Consolidação!K57+Consolidação!N57+Consolidação!Q57+Consolidação!T57+Consolidação!W57+Consolidação!Z57+Consolidação!AC57,Consolidação!$AC$4,IF(F46+M46+T46+AA46+AH46+AO46+AV46+BC46+BJ46+BQ46&lt;=Consolidação!H57+Consolidação!K57+Consolidação!N57+Consolidação!Q57+Consolidação!T57+Consolidação!W57+Consolidação!Z57+Consolidação!AC57+Consolidação!AF57,Consolidação!$AF$4,IF(F46+M46+T46+AA46+AH46+AO46+AV46+BC46+BJ46+BQ46&lt;=Consolidação!H57+Consolidação!K57+Consolidação!N57+Consolidação!Q57+Consolidação!T57+Consolidação!W57+Consolidação!Z57+Consolidação!AC57+Consolidação!AF57+Consolidação!AI57,Consolidação!$AI$4,IF(F46+M46+T46+AA46+AH46+AO46+AV46+BC46+BJ46+BQ46&lt;=Consolidação!H57+Consolidação!K57+Consolidação!N57+Consolidação!Q57+Consolidação!T57+Consolidação!W57+Consolidação!Z57+Consolidação!AC57+Consolidação!AF57+Consolidação!AI57+Consolidação!AL57,Consolidação!$AL$4,IF(F46+M46+T46+AA46+AH46+AO46+AV46+BC46+BJ46+BQ46&lt;=Consolidação!H57+Consolidação!K57+Consolidação!N57+Consolidação!Q57+Consolidação!T57+Consolidação!W57+Consolidação!Z57+Consolidação!AC57+Consolidação!AF57+Consolidação!AI57+Consolidação!AL57+Consolidação!AO57,Consolidação!$AO$4,IF(F46+M46+T46+AA46+AH46+AO46+AV46+BC46+BJ46+BQ46&lt;=Consolidação!H57+Consolidação!K57+Consolidação!N57+Consolidação!Q57+Consolidação!T57+Consolidação!W57+Consolidação!Z57+Consolidação!AC57+Consolidação!AF57+Consolidação!AI57+Consolidação!AL57+Consolidação!AO57+Consolidação!AR57,Consolidação!$AR$4,IF(F46+M46+T46+AA46+AH46+AO46+AV46+BC46+BJ46+BQ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+M46+T46+AA46+AH46+AO46+AV46+BC46+BJ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+T46+AA46+AH46+AO46+AV46+BC46+BJ46+BQ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BU46" s="318" t="str">
        <f t="shared" si="95"/>
        <v/>
      </c>
      <c r="BV46" s="312"/>
      <c r="BW46" s="270"/>
      <c r="BX46" s="314"/>
      <c r="BY46" s="345"/>
      <c r="BZ46" s="346"/>
      <c r="CA46" s="317" t="str">
        <f>IF(BX46=0,"",IF(F46+M46+T46+AA46+AH46+AO46+AV46+BC46+BJ46+BQ46+BX46&lt;=Consolidação!H57,Consolidação!$H$4,IF(F46+M46+T46+AA46+AH46+AO46+AV46+BC46+BJ46+BQ46+BX46&lt;=Consolidação!H57+Consolidação!K57,Consolidação!$K$4,IF(F46+M46+T46+AA46+AH46+AO46+AV46+BC46+BJ46+BQ46+BX46&lt;=Consolidação!H57+Consolidação!K57+Consolidação!N57,Consolidação!$N$4,IF(F46+M46+T46+AA46+AH46+AO46+AV46+BC46+BJ46+BQ46+BX46&lt;=Consolidação!H57+Consolidação!K57+Consolidação!N57+Consolidação!Q57,Consolidação!$Q$4,IF(F46+M46+T46+AA46+AH46+AO46+AV46+BC46+BJ46+BQ46+BX46&lt;=Consolidação!H57+Consolidação!K57+Consolidação!N57+Consolidação!Q57+Consolidação!T57,Consolidação!$T$4,IF(F46+M46+T46+AA46+AH46+AO46+AV46+BC46+BJ46+BQ46+BX46&lt;=Consolidação!H57+Consolidação!K57+Consolidação!N57+Consolidação!Q57+Consolidação!T57+Consolidação!W57,Consolidação!$W$4,IF(F46+M46+T46+AA46+AH46+AO46+AV46+BC46+BJ46+BQ46+BX46&lt;=Consolidação!H57+Consolidação!K57+Consolidação!N57+Consolidação!Q57+Consolidação!T57+Consolidação!W57+Consolidação!Z57,Consolidação!$Z$4,IF(F46+M46+T46+AA46+AH46+AO46+AV46+BC46+BJ46+BQ46+BX46&lt;=Consolidação!H57+Consolidação!K57+Consolidação!N57+Consolidação!Q57+Consolidação!T57+Consolidação!W57+Consolidação!Z57+Consolidação!AC57,Consolidação!$AC$4,IF(F46+M46+T46+AA46+AH46+AO46+AV46+BC46+BJ46+BQ46+BX46&lt;=Consolidação!H57+Consolidação!K57+Consolidação!N57+Consolidação!Q57+Consolidação!T57+Consolidação!W57+Consolidação!Z57+Consolidação!AC57+Consolidação!AF57,Consolidação!$AF$4,IF(F46+M46+T46+AA46+AH46+AO46+AV46+BC46+BJ46+BQ46+BX46&lt;=Consolidação!H57+Consolidação!K57+Consolidação!N57+Consolidação!Q57+Consolidação!T57+Consolidação!W57+Consolidação!Z57+Consolidação!AC57+Consolidação!AF57+Consolidação!AI57,Consolidação!$AI$4,IF(F46+M46+T46+AA46+AH46+AO46+AV46+BC46+BJ46+BQ46+BX46&lt;=Consolidação!H57+Consolidação!K57+Consolidação!N57+Consolidação!Q57+Consolidação!T57+Consolidação!W57+Consolidação!Z57+Consolidação!AC57+Consolidação!AF57+Consolidação!AI57+Consolidação!AL57,Consolidação!$AL$4,IF(F46+M46+T46+AA46+AH46+AO46+AV46+BC46+BJ46+BQ46+BX46&lt;=Consolidação!H57+Consolidação!K57+Consolidação!N57+Consolidação!Q57+Consolidação!T57+Consolidação!W57+Consolidação!Z57+Consolidação!AC57+Consolidação!AF57+Consolidação!AI57+Consolidação!AL57+Consolidação!AO57,Consolidação!$AO$4,IF(F46+M46+T46+AA46+AH46+AO46+AV46+BC46+BJ46+BQ46+BX46&lt;=Consolidação!H57+Consolidação!K57+Consolidação!N57+Consolidação!Q57+Consolidação!T57+Consolidação!W57+Consolidação!Z57+Consolidação!AC57+Consolidação!AF57+Consolidação!AI57+Consolidação!AL57+Consolidação!AO57+Consolidação!AR57,Consolidação!$AR$4,IF(F46+M46+T46+AA46+AH46+AO46+AV46+BC46+BJ46+BQ46+BX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+M46+T46+AA46+AH46+AO46+AV46+BC46+BJ46+BQ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+T46+AA46+AH46+AO46+AV46+BC46+BJ46+BQ46+BX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CB46" s="318" t="str">
        <f t="shared" si="96"/>
        <v/>
      </c>
      <c r="CC46" s="312"/>
      <c r="CD46" s="270"/>
      <c r="CE46" s="314"/>
      <c r="CF46" s="345"/>
      <c r="CG46" s="346"/>
      <c r="CH46" s="317" t="str">
        <f>IF(CE46=0,"",IF(F46+M46+T46+AA46+AH46+AO46+AV46+BC46+BJ46+BQ46+BX46+CE46&lt;=Consolidação!H57,Consolidação!$H$4,IF(F46+M46+T46+AA46+AH46+AO46+AV46+BC46+BJ46+BQ46+BX46+CE46&lt;=Consolidação!H57+Consolidação!K57,Consolidação!$K$4,IF(F46+M46+T46+AA46+AH46+AO46+AV46+BC46+BJ46+BQ46+BX46+CE46&lt;=Consolidação!H57+Consolidação!K57+Consolidação!N57,Consolidação!$N$4,IF(F46+M46+T46+AA46+AH46+AO46+AV46+BC46+BJ46+BQ46+BX46+CE46&lt;=Consolidação!H57+Consolidação!K57+Consolidação!N57+Consolidação!Q57,Consolidação!$Q$4,IF(F46+M46+T46+AA46+AH46+AO46+AV46+BC46+BJ46+BQ46+BX46+CE46&lt;=Consolidação!H57+Consolidação!K57+Consolidação!N57+Consolidação!Q57+Consolidação!T57,Consolidação!$T$4,IF(F46+M46+T46+AA46+AH46+AO46+AV46+BC46+BJ46+BQ46+BX46+CE46&lt;=Consolidação!H57+Consolidação!K57+Consolidação!N57+Consolidação!Q57+Consolidação!T57+Consolidação!W57,Consolidação!$W$4,IF(F46+M46+T46+AA46+AH46+AO46+AV46+BC46+BJ46+BQ46+BX46+CE46&lt;=Consolidação!H57+Consolidação!K57+Consolidação!N57+Consolidação!Q57+Consolidação!T57+Consolidação!W57+Consolidação!Z57,Consolidação!$Z$4,IF(F46+M46+T46+AA46+AH46+AO46+AV46+BC46+BJ46+BQ46+BX46+CE46&lt;=Consolidação!H57+Consolidação!K57+Consolidação!N57+Consolidação!Q57+Consolidação!T57+Consolidação!W57+Consolidação!Z57+Consolidação!AC57,Consolidação!$AC$4,IF(F46+M46+T46+AA46+AH46+AO46+AV46+BC46+BJ46+BQ46+BX46+CE46&lt;=Consolidação!H57+Consolidação!K57+Consolidação!N57+Consolidação!Q57+Consolidação!T57+Consolidação!W57+Consolidação!Z57+Consolidação!AC57+Consolidação!AF57,Consolidação!$AF$4,IF(F46+M46+T46+AA46+AH46+AO46+AV46+BC46+BJ46+BQ46+BX46+CE46&lt;=Consolidação!H57+Consolidação!K57+Consolidação!N57+Consolidação!Q57+Consolidação!T57+Consolidação!W57+Consolidação!Z57+Consolidação!AC57+Consolidação!AF57+Consolidação!AI57,Consolidação!$AI$4,IF(F46+M46+T46+AA46+AH46+AO46+AV46+BC46+BJ46+BQ46+BX46+CE46&lt;=Consolidação!H57+Consolidação!K57+Consolidação!N57+Consolidação!Q57+Consolidação!T57+Consolidação!W57+Consolidação!Z57+Consolidação!AC57+Consolidação!AF57+Consolidação!AI57+Consolidação!AL57,Consolidação!$AL$4,IF(F46+M46+T46+AA46+AH46+AO46+AV46+BC46+BJ46+BQ46+BX46+CE46&lt;=Consolidação!H57+Consolidação!K57+Consolidação!N57+Consolidação!Q57+Consolidação!T57+Consolidação!W57+Consolidação!Z57+Consolidação!AC57+Consolidação!AF57+Consolidação!AI57+Consolidação!AL57+Consolidação!AO57,Consolidação!$AO$4,IF(F46+M46+T46+AA46+AH46+AO46+AV46+BC46+BJ46+BQ46+BX46+CE46&lt;=Consolidação!H57+Consolidação!K57+Consolidação!N57+Consolidação!Q57+Consolidação!T57+Consolidação!W57+Consolidação!Z57+Consolidação!AC57+Consolidação!AF57+Consolidação!AI57+Consolidação!AL57+Consolidação!AO57+Consolidação!AR57,Consolidação!$AR$4,IF(F46+M46+T46+AA46+AH46+AO46+AV46+BC46+BJ46+BQ46+BX46+CE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+M46+T46+AA46+AH46+AO46+AV46+BC46+BJ46+BQ46+BX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+T46+AA46+AH46+AO46+AV46+BC46+BJ46+BQ46+BX46+CE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CI46" s="318" t="str">
        <f t="shared" si="97"/>
        <v/>
      </c>
      <c r="CJ46" s="312"/>
      <c r="CK46" s="270"/>
      <c r="CL46" s="314"/>
      <c r="CM46" s="345"/>
      <c r="CN46" s="346"/>
      <c r="CO46" s="317" t="str">
        <f>IF(CL46=0,"",IF(F46+M46+T46+AA46+AH46+AO46+AV46+BC46+BJ46+BQ46+BX46+CE46+CL46&lt;=Consolidação!H57,Consolidação!$H$4,IF(F46+M46+T46+AA46+AH46+AO46+AV46+BC46+BJ46+BQ46+BX46+CE46+CL46&lt;=Consolidação!H57+Consolidação!K57,Consolidação!$K$4,IF(F46+M46+T46+AA46+AH46+AO46+AV46+BC46+BJ46+BQ46+BX46+CE46+CL46&lt;=Consolidação!H57+Consolidação!K57+Consolidação!N57,Consolidação!$N$4,IF(F46+M46+T46+AA46+AH46+AO46+AV46+BC46+BJ46+BQ46+BX46+CE46+CL46&lt;=Consolidação!H57+Consolidação!K57+Consolidação!N57+Consolidação!Q57,Consolidação!$Q$4,IF(F46+M46+T46+AA46+AH46+AO46+AV46+BC46+BJ46+BQ46+BX46+CE46+CL46&lt;=Consolidação!H57+Consolidação!K57+Consolidação!N57+Consolidação!Q57+Consolidação!T57,Consolidação!$T$4,IF(F46+M46+T46+AA46+AH46+AO46+AV46+BC46+BJ46+BQ46+BX46+CE46+CL46&lt;=Consolidação!H57+Consolidação!K57+Consolidação!N57+Consolidação!Q57+Consolidação!T57+Consolidação!W57,Consolidação!$W$4,IF(F46+M46+T46+AA46+AH46+AO46+AV46+BC46+BJ46+BQ46+BX46+CE46+CL46&lt;=Consolidação!H57+Consolidação!K57+Consolidação!N57+Consolidação!Q57+Consolidação!T57+Consolidação!W57+Consolidação!Z57,Consolidação!$Z$4,IF(F46+M46+T46+AA46+AH46+AO46+AV46+BC46+BJ46+BQ46+BX46+CE46+CL46&lt;=Consolidação!H57+Consolidação!K57+Consolidação!N57+Consolidação!Q57+Consolidação!T57+Consolidação!W57+Consolidação!Z57+Consolidação!AC57,Consolidação!$AC$4,IF(F46+M46+T46+AA46+AH46+AO46+AV46+BC46+BJ46+BQ46+BX46+CE46+CL46&lt;=Consolidação!H57+Consolidação!K57+Consolidação!N57+Consolidação!Q57+Consolidação!T57+Consolidação!W57+Consolidação!Z57+Consolidação!AC57+Consolidação!AF57,Consolidação!$AF$4,IF(F46+M46+T46+AA46+AH46+AO46+AV46+BC46+BJ46+BQ46+BX46+CE46+CL46&lt;=Consolidação!H57+Consolidação!K57+Consolidação!N57+Consolidação!Q57+Consolidação!T57+Consolidação!W57+Consolidação!Z57+Consolidação!AC57+Consolidação!AF57+Consolidação!AI57,Consolidação!$AI$4,IF(F46+M46+T46+AA46+AH46+AO46+AV46+BC46+BJ46+BQ46+BX46+CE46+CL46&lt;=Consolidação!H57+Consolidação!K57+Consolidação!N57+Consolidação!Q57+Consolidação!T57+Consolidação!W57+Consolidação!Z57+Consolidação!AC57+Consolidação!AF57+Consolidação!AI57+Consolidação!AL57,Consolidação!$AL$4,IF(F46+M46+T46+AA46+AH46+AO46+AV46+BC46+BJ46+BQ46+BX46+CE46+CL46&lt;=Consolidação!H57+Consolidação!K57+Consolidação!N57+Consolidação!Q57+Consolidação!T57+Consolidação!W57+Consolidação!Z57+Consolidação!AC57+Consolidação!AF57+Consolidação!AI57+Consolidação!AL57+Consolidação!AO57,Consolidação!$AO$4,IF(F46+M46+T46+AA46+AH46+AO46+AV46+BC46+BJ46+BQ46+BX46+CE46+CL46&lt;=Consolidação!H57+Consolidação!K57+Consolidação!N57+Consolidação!Q57+Consolidação!T57+Consolidação!W57+Consolidação!Z57+Consolidação!AC57+Consolidação!AF57+Consolidação!AI57+Consolidação!AL57+Consolidação!AO57+Consolidação!AR57,Consolidação!$AR$4,IF(F46+M46+T46+AA46+AH46+AO46+AV46+BC46+BJ46+BQ46+BX46+CE46+CL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+M46+T46+AA46+AH46+AO46+AV46+BC46+BJ46+BQ46+BX46+CE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+T46+AA46+AH46+AO46+AV46+BC46+BJ46+BQ46+BX46+CE46+CL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CP46" s="318" t="str">
        <f t="shared" si="98"/>
        <v/>
      </c>
      <c r="CQ46" s="312"/>
      <c r="CR46" s="270"/>
      <c r="CS46" s="314"/>
      <c r="CT46" s="345"/>
      <c r="CU46" s="346"/>
      <c r="CV46" s="317" t="str">
        <f>IF(CS46=0,"",IF(F46+M46+T46+AA46+AH46+AO46+AV46+BC46+BJ46+BQ46+BX46+CE46+CL46+CS46&lt;=Consolidação!H57,Consolidação!$H$4,IF(F46+M46+T46+AA46+AH46+AO46+AV46+BC46+BJ46+BQ46+BX46+CE46+CL46+CS46&lt;=Consolidação!H57+Consolidação!K57,Consolidação!$K$4,IF(F46+M46+T46+AA46+AH46+AO46+AV46+BC46+BJ46+BQ46+BX46+CE46+CL46+CS46&lt;=Consolidação!H57+Consolidação!K57+Consolidação!N57,Consolidação!$N$4,IF(F46+M46+T46+AA46+AH46+AO46+AV46+BC46+BJ46+BQ46+BX46+CE46+CL46+CS46&lt;=Consolidação!H57+Consolidação!K57+Consolidação!N57+Consolidação!Q57,Consolidação!$Q$4,IF(F46+M46+T46+AA46+AH46+AO46+AV46+BC46+BJ46+BQ46+BX46+CE46+CL46+CS46&lt;=Consolidação!H57+Consolidação!K57+Consolidação!N57+Consolidação!Q57+Consolidação!T57,Consolidação!$T$4,IF(F46+M46+T46+AA46+AH46+AO46+AV46+BC46+BJ46+BQ46+BX46+CE46+CL46+CS46&lt;=Consolidação!H57+Consolidação!K57+Consolidação!N57+Consolidação!Q57+Consolidação!T57+Consolidação!W57,Consolidação!$W$4,IF(F46+M46+T46+AA46+AH46+AO46+AV46+BC46+BJ46+BQ46+BX46+CE46+CL46+CS46&lt;=Consolidação!H57+Consolidação!K57+Consolidação!N57+Consolidação!Q57+Consolidação!T57+Consolidação!W57+Consolidação!Z57,Consolidação!$Z$4,IF(F46+M46+T46+AA46+AH46+AO46+AV46+BC46+BJ46+BQ46+BX46+CE46+CL46+CS46&lt;=Consolidação!H57+Consolidação!K57+Consolidação!N57+Consolidação!Q57+Consolidação!T57+Consolidação!W57+Consolidação!Z57+Consolidação!AC57,Consolidação!$AC$4,IF(F46+M46+T46+AA46+AH46+AO46+AV46+BC46+BJ46+BQ46+BX46+CE46+CL46+CS46&lt;=Consolidação!H57+Consolidação!K57+Consolidação!N57+Consolidação!Q57+Consolidação!T57+Consolidação!W57+Consolidação!Z57+Consolidação!AC57+Consolidação!AF57,Consolidação!$AF$4,IF(F46+M46+T46+AA46+AH46+AO46+AV46+BC46+BJ46+BQ46+BX46+CE46+CL46+CS46&lt;=Consolidação!H57+Consolidação!K57+Consolidação!N57+Consolidação!Q57+Consolidação!T57+Consolidação!W57+Consolidação!Z57+Consolidação!AC57+Consolidação!AF57+Consolidação!AI57,Consolidação!$AI$4,IF(F46+M46+T46+AA46+AH46+AO46+AV46+BC46+BJ46+BQ46+BX46+CE46+CL46+CS46&lt;=Consolidação!H57+Consolidação!K57+Consolidação!N57+Consolidação!Q57+Consolidação!T57+Consolidação!W57+Consolidação!Z57+Consolidação!AC57+Consolidação!AF57+Consolidação!AI57+Consolidação!AL57,Consolidação!$AL$4,IF(F46+M46+T46+AA46+AH46+AO46+AV46+BC46+BJ46+BQ46+BX46+CE46+CL46+CS46&lt;=Consolidação!H57+Consolidação!K57+Consolidação!N57+Consolidação!Q57+Consolidação!T57+Consolidação!W57+Consolidação!Z57+Consolidação!AC57+Consolidação!AF57+Consolidação!AI57+Consolidação!AL57+Consolidação!AO57,Consolidação!$AO$4,IF(F46+M46+T46+AA46+AH46+AO46+AV46+BC46+BJ46+BQ46+BX46+CE46+CL46+CS46&lt;=Consolidação!H57+Consolidação!K57+Consolidação!N57+Consolidação!Q57+Consolidação!T57+Consolidação!W57+Consolidação!Z57+Consolidação!AC57+Consolidação!AF57+Consolidação!AI57+Consolidação!AL57+Consolidação!AO57+Consolidação!AR57,Consolidação!$AR$4,IF(F46+M46+T46+AA46+AH46+AO46+AV46+BC46+BJ46+BQ46+BX46+CE46+CL46+CS46&lt;=Consolidação!H57+Consolidação!K57+Consolidação!N57+Consolidação!Q57+Consolidação!T57+Consolidação!W57+Consolidação!Z57+Consolidação!AC57+Consolidação!AF57+Consolidação!AI57+Consolidação!AL57+Consolidação!AO57+Consolidação!AR57+Consolidação!AU57,Consolidação!$AU$4,IF(AND((Consolidação!H57+Consolidação!K57+Consolidação!N57+Consolidação!Q57+Consolidação!T57+Consolidação!W57+Consolidação!Z57+Consolidação!AC57+Consolidação!AF57+Consolidação!AI57+Consolidação!AL57+Consolidação!AO57+Consolidação!AR57+Consolidação!AU57)&gt;0,F46+M46+T46+AA46+AH46+AO46+AV46+BC46+BJ46+BQ46+BX46+CE46+CL46&lt;Consolidação!H57+Consolidação!K57+Consolidação!N57+Consolidação!Q57+Consolidação!T57+Consolidação!W57+Consolidação!Z57+Consolidação!AC57+Consolidação!AF57+Consolidação!AI57+Consolidação!AL57+Consolidação!AO57+Consolidação!AR57+Consolidação!AU57,F46+M46+T46+AA46+AH46+AO46+AV46+BC46+BJ46+BQ46+BX46+CE46+CL46+CS46&gt;Consolidação!H57+Consolidação!K57+Consolidação!N57+Consolidação!Q57+Consolidação!T57+Consolidação!W57+Consolidação!Z57+Consolidação!AC57+Consolidação!AF57+Consolidação!AI57+Consolidação!AL57+Consolidação!AO57+Consolidação!AR57+Consolidação!AU57),"CONSUMO PARCIAL","SEM PREVISÃO"))))))))))))))))</f>
        <v/>
      </c>
      <c r="CW46" s="318" t="str">
        <f t="shared" si="99"/>
        <v/>
      </c>
      <c r="CX46" s="270"/>
      <c r="CY46" s="314"/>
      <c r="CZ46" s="345"/>
      <c r="DA46" s="346"/>
      <c r="DB46" s="317" t="str">
        <f>IF(CY46=0,"",IF(L46+S46+Z46+AG46+AN46+AU46+BB46+BI46+BP46+BW46+CD46+CK46+CR46+CY46&lt;=Consolidação!N57,Consolidação!$H$4,IF(L46+S46+Z46+AG46+AN46+AU46+BB46+BI46+BP46+BW46+CD46+CK46+CR46+CY46&lt;=Consolidação!N57+Consolidação!Q57,Consolidação!$K$4,IF(L46+S46+Z46+AG46+AN46+AU46+BB46+BI46+BP46+BW46+CD46+CK46+CR46+CY46&lt;=Consolidação!N57+Consolidação!Q57+Consolidação!T57,Consolidação!$N$4,IF(L46+S46+Z46+AG46+AN46+AU46+BB46+BI46+BP46+BW46+CD46+CK46+CR46+CY46&lt;=Consolidação!N57+Consolidação!Q57+Consolidação!T57+Consolidação!W57,Consolidação!$Q$4,IF(L46+S46+Z46+AG46+AN46+AU46+BB46+BI46+BP46+BW46+CD46+CK46+CR46+CY46&lt;=Consolidação!N57+Consolidação!Q57+Consolidação!T57+Consolidação!W57+Consolidação!Z57,Consolidação!$T$4,IF(L46+S46+Z46+AG46+AN46+AU46+BB46+BI46+BP46+BW46+CD46+CK46+CR46+CY46&lt;=Consolidação!N57+Consolidação!Q57+Consolidação!T57+Consolidação!W57+Consolidação!Z57+Consolidação!AC57,Consolidação!$W$4,IF(L46+S46+Z46+AG46+AN46+AU46+BB46+BI46+BP46+BW46+CD46+CK46+CR46+CY46&lt;=Consolidação!N57+Consolidação!Q57+Consolidação!T57+Consolidação!W57+Consolidação!Z57+Consolidação!AC57+Consolidação!AF57,Consolidação!$Z$4,IF(L46+S46+Z46+AG46+AN46+AU46+BB46+BI46+BP46+BW46+CD46+CK46+CR46+CY46&lt;=Consolidação!N57+Consolidação!Q57+Consolidação!T57+Consolidação!W57+Consolidação!Z57+Consolidação!AC57+Consolidação!AF57+Consolidação!AI57,Consolidação!$AC$4,IF(L46+S46+Z46+AG46+AN46+AU46+BB46+BI46+BP46+BW46+CD46+CK46+CR46+CY46&lt;=Consolidação!N57+Consolidação!Q57+Consolidação!T57+Consolidação!W57+Consolidação!Z57+Consolidação!AC57+Consolidação!AF57+Consolidação!AI57+Consolidação!AL57,Consolidação!$AF$4,IF(L46+S46+Z46+AG46+AN46+AU46+BB46+BI46+BP46+BW46+CD46+CK46+CR46+CY46&lt;=Consolidação!N57+Consolidação!Q57+Consolidação!T57+Consolidação!W57+Consolidação!Z57+Consolidação!AC57+Consolidação!AF57+Consolidação!AI57+Consolidação!AL57+Consolidação!AO57,Consolidação!$AI$4,IF(L46+S46+Z46+AG46+AN46+AU46+BB46+BI46+BP46+BW46+CD46+CK46+CR46+CY46&lt;=Consolidação!N57+Consolidação!Q57+Consolidação!T57+Consolidação!W57+Consolidação!Z57+Consolidação!AC57+Consolidação!AF57+Consolidação!AI57+Consolidação!AL57+Consolidação!AO57+Consolidação!AR57,Consolidação!$AL$4,IF(L46+S46+Z46+AG46+AN46+AU46+BB46+BI46+BP46+BW46+CD46+CK46+CR46+CY46&lt;=Consolidação!N57+Consolidação!Q57+Consolidação!T57+Consolidação!W57+Consolidação!Z57+Consolidação!AC57+Consolidação!AF57+Consolidação!AI57+Consolidação!AL57+Consolidação!AO57+Consolidação!AR57+Consolidação!AU57,Consolidação!$AO$4,IF(L46+S46+Z46+AG46+AN46+AU46+BB46+BI46+BP46+BW46+CD46+CK46+CR46+CY46&lt;=Consolidação!N57+Consolidação!Q57+Consolidação!T57+Consolidação!W57+Consolidação!Z57+Consolidação!AC57+Consolidação!AF57+Consolidação!AI57+Consolidação!AL57+Consolidação!AO57+Consolidação!AR57+Consolidação!AU57+Consolidação!AX57,Consolidação!$AR$4,IF(L46+S46+Z46+AG46+AN46+AU46+BB46+BI46+BP46+BW46+CD46+CK46+CR46+CY46&lt;=Consolidação!N57+Consolidação!Q57+Consolidação!T57+Consolidação!W57+Consolidação!Z57+Consolidação!AC57+Consolidação!AF57+Consolidação!AI57+Consolidação!AL57+Consolidação!AO57+Consolidação!AR57+Consolidação!AU57+Consolidação!AX57+Consolidação!#REF!,Consolidação!$AU$4,IF(AND((Consolidação!N57+Consolidação!Q57+Consolidação!T57+Consolidação!W57+Consolidação!Z57+Consolidação!AC57+Consolidação!AF57+Consolidação!AI57+Consolidação!AL57+Consolidação!AO57+Consolidação!AR57+Consolidação!AU57+Consolidação!AX57+Consolidação!#REF!)&gt;0,L46+S46+Z46+AG46+AN46+AU46+BB46+BI46+BP46+BW46+CD46+CK46+CR46&lt;Consolidação!N57+Consolidação!Q57+Consolidação!T57+Consolidação!W57+Consolidação!Z57+Consolidação!AC57+Consolidação!AF57+Consolidação!AI57+Consolidação!AL57+Consolidação!AO57+Consolidação!AR57+Consolidação!AU57+Consolidação!AX57+Consolidação!#REF!,L46+S46+Z46+AG46+AN46+AU46+BB46+BI46+BP46+BW46+CD46+CK46+CR46+CY46&gt;Consolidação!N57+Consolidação!Q57+Consolidação!T57+Consolidação!W57+Consolidação!Z57+Consolidação!AC57+Consolidação!AF57+Consolidação!AI57+Consolidação!AL57+Consolidação!AO57+Consolidação!AR57+Consolidação!AU57+Consolidação!AX57+Consolidação!#REF!),"CONSUMO PARCIAL","SEM PREVISÃO"))))))))))))))))</f>
        <v/>
      </c>
      <c r="DC46" s="318" t="str">
        <f t="shared" si="100"/>
        <v/>
      </c>
      <c r="DD46" s="270"/>
      <c r="DE46" s="314"/>
      <c r="DF46" s="345"/>
      <c r="DG46" s="346"/>
      <c r="DH46" s="317" t="str">
        <f>IF(DE46=0,"",IF(R46+Y46+AF46+AM46+AT46+BA46+BH46+BO46+BV46+CC46+CJ46+CQ46+CX46+DE46&lt;=Consolidação!T57,Consolidação!$H$4,IF(R46+Y46+AF46+AM46+AT46+BA46+BH46+BO46+BV46+CC46+CJ46+CQ46+CX46+DE46&lt;=Consolidação!T57+Consolidação!W57,Consolidação!$K$4,IF(R46+Y46+AF46+AM46+AT46+BA46+BH46+BO46+BV46+CC46+CJ46+CQ46+CX46+DE46&lt;=Consolidação!T57+Consolidação!W57+Consolidação!Z57,Consolidação!$N$4,IF(R46+Y46+AF46+AM46+AT46+BA46+BH46+BO46+BV46+CC46+CJ46+CQ46+CX46+DE46&lt;=Consolidação!T57+Consolidação!W57+Consolidação!Z57+Consolidação!AC57,Consolidação!$Q$4,IF(R46+Y46+AF46+AM46+AT46+BA46+BH46+BO46+BV46+CC46+CJ46+CQ46+CX46+DE46&lt;=Consolidação!T57+Consolidação!W57+Consolidação!Z57+Consolidação!AC57+Consolidação!AF57,Consolidação!$T$4,IF(R46+Y46+AF46+AM46+AT46+BA46+BH46+BO46+BV46+CC46+CJ46+CQ46+CX46+DE46&lt;=Consolidação!T57+Consolidação!W57+Consolidação!Z57+Consolidação!AC57+Consolidação!AF57+Consolidação!AI57,Consolidação!$W$4,IF(R46+Y46+AF46+AM46+AT46+BA46+BH46+BO46+BV46+CC46+CJ46+CQ46+CX46+DE46&lt;=Consolidação!T57+Consolidação!W57+Consolidação!Z57+Consolidação!AC57+Consolidação!AF57+Consolidação!AI57+Consolidação!AL57,Consolidação!$Z$4,IF(R46+Y46+AF46+AM46+AT46+BA46+BH46+BO46+BV46+CC46+CJ46+CQ46+CX46+DE46&lt;=Consolidação!T57+Consolidação!W57+Consolidação!Z57+Consolidação!AC57+Consolidação!AF57+Consolidação!AI57+Consolidação!AL57+Consolidação!AO57,Consolidação!$AC$4,IF(R46+Y46+AF46+AM46+AT46+BA46+BH46+BO46+BV46+CC46+CJ46+CQ46+CX46+DE46&lt;=Consolidação!T57+Consolidação!W57+Consolidação!Z57+Consolidação!AC57+Consolidação!AF57+Consolidação!AI57+Consolidação!AL57+Consolidação!AO57+Consolidação!AR57,Consolidação!$AF$4,IF(R46+Y46+AF46+AM46+AT46+BA46+BH46+BO46+BV46+CC46+CJ46+CQ46+CX46+DE46&lt;=Consolidação!T57+Consolidação!W57+Consolidação!Z57+Consolidação!AC57+Consolidação!AF57+Consolidação!AI57+Consolidação!AL57+Consolidação!AO57+Consolidação!AR57+Consolidação!AU57,Consolidação!$AI$4,IF(R46+Y46+AF46+AM46+AT46+BA46+BH46+BO46+BV46+CC46+CJ46+CQ46+CX46+DE46&lt;=Consolidação!T57+Consolidação!W57+Consolidação!Z57+Consolidação!AC57+Consolidação!AF57+Consolidação!AI57+Consolidação!AL57+Consolidação!AO57+Consolidação!AR57+Consolidação!AU57+Consolidação!AX57,Consolidação!$AL$4,IF(R46+Y46+AF46+AM46+AT46+BA46+BH46+BO46+BV46+CC46+CJ46+CQ46+CX46+DE46&lt;=Consolidação!T57+Consolidação!W57+Consolidação!Z57+Consolidação!AC57+Consolidação!AF57+Consolidação!AI57+Consolidação!AL57+Consolidação!AO57+Consolidação!AR57+Consolidação!AU57+Consolidação!AX57+Consolidação!#REF!,Consolidação!$AO$4,IF(R46+Y46+AF46+AM46+AT46+BA46+BH46+BO46+BV46+CC46+CJ46+CQ46+CX46+DE46&lt;=Consolidação!T57+Consolidação!W57+Consolidação!Z57+Consolidação!AC57+Consolidação!AF57+Consolidação!AI57+Consolidação!AL57+Consolidação!AO57+Consolidação!AR57+Consolidação!AU57+Consolidação!AX57+Consolidação!#REF!+Consolidação!BC57,Consolidação!$AR$4,IF(R46+Y46+AF46+AM46+AT46+BA46+BH46+BO46+BV46+CC46+CJ46+CQ46+CX46+DE46&lt;=Consolidação!T57+Consolidação!W57+Consolidação!Z57+Consolidação!AC57+Consolidação!AF57+Consolidação!AI57+Consolidação!AL57+Consolidação!AO57+Consolidação!AR57+Consolidação!AU57+Consolidação!AX57+Consolidação!#REF!+Consolidação!BC57+Consolidação!BF57,Consolidação!$AU$4,IF(AND((Consolidação!T57+Consolidação!W57+Consolidação!Z57+Consolidação!AC57+Consolidação!AF57+Consolidação!AI57+Consolidação!AL57+Consolidação!AO57+Consolidação!AR57+Consolidação!AU57+Consolidação!AX57+Consolidação!#REF!+Consolidação!BC57+Consolidação!BF57)&gt;0,R46+Y46+AF46+AM46+AT46+BA46+BH46+BO46+BV46+CC46+CJ46+CQ46+CX46&lt;Consolidação!T57+Consolidação!W57+Consolidação!Z57+Consolidação!AC57+Consolidação!AF57+Consolidação!AI57+Consolidação!AL57+Consolidação!AO57+Consolidação!AR57+Consolidação!AU57+Consolidação!AX57+Consolidação!#REF!+Consolidação!BC57+Consolidação!BF57,R46+Y46+AF46+AM46+AT46+BA46+BH46+BO46+BV46+CC46+CJ46+CQ46+CX46+DE46&gt;Consolidação!T57+Consolidação!W57+Consolidação!Z57+Consolidação!AC57+Consolidação!AF57+Consolidação!AI57+Consolidação!AL57+Consolidação!AO57+Consolidação!AR57+Consolidação!AU57+Consolidação!AX57+Consolidação!#REF!+Consolidação!BC57+Consolidação!BF57),"CONSUMO PARCIAL","SEM PREVISÃO"))))))))))))))))</f>
        <v/>
      </c>
      <c r="DI46" s="318" t="str">
        <f t="shared" si="101"/>
        <v/>
      </c>
      <c r="DJ46" s="270"/>
      <c r="DK46" s="314"/>
      <c r="DL46" s="345"/>
      <c r="DM46" s="346"/>
      <c r="DN46" s="317" t="str">
        <f>IF(DK46=0,"",IF(X46+AE46+AL46+AS46+AZ46+BG46+BN46+BU46+CB46+CI46+CP46+CW46+DD46+DK46&lt;=Consolidação!Z57,Consolidação!$H$4,IF(X46+AE46+AL46+AS46+AZ46+BG46+BN46+BU46+CB46+CI46+CP46+CW46+DD46+DK46&lt;=Consolidação!Z57+Consolidação!AC57,Consolidação!$K$4,IF(X46+AE46+AL46+AS46+AZ46+BG46+BN46+BU46+CB46+CI46+CP46+CW46+DD46+DK46&lt;=Consolidação!Z57+Consolidação!AC57+Consolidação!AF57,Consolidação!$N$4,IF(X46+AE46+AL46+AS46+AZ46+BG46+BN46+BU46+CB46+CI46+CP46+CW46+DD46+DK46&lt;=Consolidação!Z57+Consolidação!AC57+Consolidação!AF57+Consolidação!AI57,Consolidação!$Q$4,IF(X46+AE46+AL46+AS46+AZ46+BG46+BN46+BU46+CB46+CI46+CP46+CW46+DD46+DK46&lt;=Consolidação!Z57+Consolidação!AC57+Consolidação!AF57+Consolidação!AI57+Consolidação!AL57,Consolidação!$T$4,IF(X46+AE46+AL46+AS46+AZ46+BG46+BN46+BU46+CB46+CI46+CP46+CW46+DD46+DK46&lt;=Consolidação!Z57+Consolidação!AC57+Consolidação!AF57+Consolidação!AI57+Consolidação!AL57+Consolidação!AO57,Consolidação!$W$4,IF(X46+AE46+AL46+AS46+AZ46+BG46+BN46+BU46+CB46+CI46+CP46+CW46+DD46+DK46&lt;=Consolidação!Z57+Consolidação!AC57+Consolidação!AF57+Consolidação!AI57+Consolidação!AL57+Consolidação!AO57+Consolidação!AR57,Consolidação!$Z$4,IF(X46+AE46+AL46+AS46+AZ46+BG46+BN46+BU46+CB46+CI46+CP46+CW46+DD46+DK46&lt;=Consolidação!Z57+Consolidação!AC57+Consolidação!AF57+Consolidação!AI57+Consolidação!AL57+Consolidação!AO57+Consolidação!AR57+Consolidação!AU57,Consolidação!$AC$4,IF(X46+AE46+AL46+AS46+AZ46+BG46+BN46+BU46+CB46+CI46+CP46+CW46+DD46+DK46&lt;=Consolidação!Z57+Consolidação!AC57+Consolidação!AF57+Consolidação!AI57+Consolidação!AL57+Consolidação!AO57+Consolidação!AR57+Consolidação!AU57+Consolidação!AX57,Consolidação!$AF$4,IF(X46+AE46+AL46+AS46+AZ46+BG46+BN46+BU46+CB46+CI46+CP46+CW46+DD46+DK46&lt;=Consolidação!Z57+Consolidação!AC57+Consolidação!AF57+Consolidação!AI57+Consolidação!AL57+Consolidação!AO57+Consolidação!AR57+Consolidação!AU57+Consolidação!AX57+Consolidação!#REF!,Consolidação!$AI$4,IF(X46+AE46+AL46+AS46+AZ46+BG46+BN46+BU46+CB46+CI46+CP46+CW46+DD46+DK46&lt;=Consolidação!Z57+Consolidação!AC57+Consolidação!AF57+Consolidação!AI57+Consolidação!AL57+Consolidação!AO57+Consolidação!AR57+Consolidação!AU57+Consolidação!AX57+Consolidação!#REF!+Consolidação!BC57,Consolidação!$AL$4,IF(X46+AE46+AL46+AS46+AZ46+BG46+BN46+BU46+CB46+CI46+CP46+CW46+DD46+DK46&lt;=Consolidação!Z57+Consolidação!AC57+Consolidação!AF57+Consolidação!AI57+Consolidação!AL57+Consolidação!AO57+Consolidação!AR57+Consolidação!AU57+Consolidação!AX57+Consolidação!#REF!+Consolidação!BC57+Consolidação!BF57,Consolidação!$AO$4,IF(X46+AE46+AL46+AS46+AZ46+BG46+BN46+BU46+CB46+CI46+CP46+CW46+DD46+DK46&lt;=Consolidação!Z57+Consolidação!AC57+Consolidação!AF57+Consolidação!AI57+Consolidação!AL57+Consolidação!AO57+Consolidação!AR57+Consolidação!AU57+Consolidação!AX57+Consolidação!#REF!+Consolidação!BC57+Consolidação!BF57+Consolidação!BI57,Consolidação!$AR$4,IF(X46+AE46+AL46+AS46+AZ46+BG46+BN46+BU46+CB46+CI46+CP46+CW46+DD46+DK46&lt;=Consolidação!Z57+Consolidação!AC57+Consolidação!AF57+Consolidação!AI57+Consolidação!AL57+Consolidação!AO57+Consolidação!AR57+Consolidação!AU57+Consolidação!AX57+Consolidação!#REF!+Consolidação!BC57+Consolidação!BF57+Consolidação!BI57+Consolidação!BL57,Consolidação!$AU$4,IF(AND((Consolidação!Z57+Consolidação!AC57+Consolidação!AF57+Consolidação!AI57+Consolidação!AL57+Consolidação!AO57+Consolidação!AR57+Consolidação!AU57+Consolidação!AX57+Consolidação!#REF!+Consolidação!BC57+Consolidação!BF57+Consolidação!BI57+Consolidação!BL57)&gt;0,X46+AE46+AL46+AS46+AZ46+BG46+BN46+BU46+CB46+CI46+CP46+CW46+DD46&lt;Consolidação!Z57+Consolidação!AC57+Consolidação!AF57+Consolidação!AI57+Consolidação!AL57+Consolidação!AO57+Consolidação!AR57+Consolidação!AU57+Consolidação!AX57+Consolidação!#REF!+Consolidação!BC57+Consolidação!BF57+Consolidação!BI57+Consolidação!BL57,X46+AE46+AL46+AS46+AZ46+BG46+BN46+BU46+CB46+CI46+CP46+CW46+DD46+DK46&gt;Consolidação!Z57+Consolidação!AC57+Consolidação!AF57+Consolidação!AI57+Consolidação!AL57+Consolidação!AO57+Consolidação!AR57+Consolidação!AU57+Consolidação!AX57+Consolidação!#REF!+Consolidação!BC57+Consolidação!BF57+Consolidação!BI57+Consolidação!BL57),"CONSUMO PARCIAL","SEM PREVISÃO"))))))))))))))))</f>
        <v/>
      </c>
      <c r="DO46" s="318" t="str">
        <f t="shared" si="102"/>
        <v/>
      </c>
      <c r="DP46" s="270"/>
      <c r="DQ46" s="314"/>
      <c r="DR46" s="345"/>
      <c r="DS46" s="346"/>
      <c r="DT46" s="317" t="str">
        <f>IF(DQ46=0,"",IF(AD46+AK46+AR46+AY46+BF46+BM46+BT46+CA46+CH46+CO46+CV46+DC46+DJ46+DQ46&lt;=Consolidação!AF57,Consolidação!$H$4,IF(AD46+AK46+AR46+AY46+BF46+BM46+BT46+CA46+CH46+CO46+CV46+DC46+DJ46+DQ46&lt;=Consolidação!AF57+Consolidação!AI57,Consolidação!$K$4,IF(AD46+AK46+AR46+AY46+BF46+BM46+BT46+CA46+CH46+CO46+CV46+DC46+DJ46+DQ46&lt;=Consolidação!AF57+Consolidação!AI57+Consolidação!AL57,Consolidação!$N$4,IF(AD46+AK46+AR46+AY46+BF46+BM46+BT46+CA46+CH46+CO46+CV46+DC46+DJ46+DQ46&lt;=Consolidação!AF57+Consolidação!AI57+Consolidação!AL57+Consolidação!AO57,Consolidação!$Q$4,IF(AD46+AK46+AR46+AY46+BF46+BM46+BT46+CA46+CH46+CO46+CV46+DC46+DJ46+DQ46&lt;=Consolidação!AF57+Consolidação!AI57+Consolidação!AL57+Consolidação!AO57+Consolidação!AR57,Consolidação!$T$4,IF(AD46+AK46+AR46+AY46+BF46+BM46+BT46+CA46+CH46+CO46+CV46+DC46+DJ46+DQ46&lt;=Consolidação!AF57+Consolidação!AI57+Consolidação!AL57+Consolidação!AO57+Consolidação!AR57+Consolidação!AU57,Consolidação!$W$4,IF(AD46+AK46+AR46+AY46+BF46+BM46+BT46+CA46+CH46+CO46+CV46+DC46+DJ46+DQ46&lt;=Consolidação!AF57+Consolidação!AI57+Consolidação!AL57+Consolidação!AO57+Consolidação!AR57+Consolidação!AU57+Consolidação!AX57,Consolidação!$Z$4,IF(AD46+AK46+AR46+AY46+BF46+BM46+BT46+CA46+CH46+CO46+CV46+DC46+DJ46+DQ46&lt;=Consolidação!AF57+Consolidação!AI57+Consolidação!AL57+Consolidação!AO57+Consolidação!AR57+Consolidação!AU57+Consolidação!AX57+Consolidação!#REF!,Consolidação!$AC$4,IF(AD46+AK46+AR46+AY46+BF46+BM46+BT46+CA46+CH46+CO46+CV46+DC46+DJ46+DQ46&lt;=Consolidação!AF57+Consolidação!AI57+Consolidação!AL57+Consolidação!AO57+Consolidação!AR57+Consolidação!AU57+Consolidação!AX57+Consolidação!#REF!+Consolidação!BC57,Consolidação!$AF$4,IF(AD46+AK46+AR46+AY46+BF46+BM46+BT46+CA46+CH46+CO46+CV46+DC46+DJ46+DQ46&lt;=Consolidação!AF57+Consolidação!AI57+Consolidação!AL57+Consolidação!AO57+Consolidação!AR57+Consolidação!AU57+Consolidação!AX57+Consolidação!#REF!+Consolidação!BC57+Consolidação!BF57,Consolidação!$AI$4,IF(AD46+AK46+AR46+AY46+BF46+BM46+BT46+CA46+CH46+CO46+CV46+DC46+DJ46+DQ46&lt;=Consolidação!AF57+Consolidação!AI57+Consolidação!AL57+Consolidação!AO57+Consolidação!AR57+Consolidação!AU57+Consolidação!AX57+Consolidação!#REF!+Consolidação!BC57+Consolidação!BF57+Consolidação!BI57,Consolidação!$AL$4,IF(AD46+AK46+AR46+AY46+BF46+BM46+BT46+CA46+CH46+CO46+CV46+DC46+DJ46+DQ46&lt;=Consolidação!AF57+Consolidação!AI57+Consolidação!AL57+Consolidação!AO57+Consolidação!AR57+Consolidação!AU57+Consolidação!AX57+Consolidação!#REF!+Consolidação!BC57+Consolidação!BF57+Consolidação!BI57+Consolidação!BL57,Consolidação!$AO$4,IF(AD46+AK46+AR46+AY46+BF46+BM46+BT46+CA46+CH46+CO46+CV46+DC46+DJ46+DQ46&lt;=Consolidação!AF57+Consolidação!AI57+Consolidação!AL57+Consolidação!AO57+Consolidação!AR57+Consolidação!AU57+Consolidação!AX57+Consolidação!#REF!+Consolidação!BC57+Consolidação!BF57+Consolidação!BI57+Consolidação!BL57+Consolidação!BO57,Consolidação!$AR$4,IF(AD46+AK46+AR46+AY46+BF46+BM46+BT46+CA46+CH46+CO46+CV46+DC46+DJ46+DQ46&lt;=Consolidação!AF57+Consolidação!AI57+Consolidação!AL57+Consolidação!AO57+Consolidação!AR57+Consolidação!AU57+Consolidação!AX57+Consolidação!#REF!+Consolidação!BC57+Consolidação!BF57+Consolidação!BI57+Consolidação!BL57+Consolidação!BO57+Consolidação!BR57,Consolidação!$AU$4,IF(AND((Consolidação!AF57+Consolidação!AI57+Consolidação!AL57+Consolidação!AO57+Consolidação!AR57+Consolidação!AU57+Consolidação!AX57+Consolidação!#REF!+Consolidação!BC57+Consolidação!BF57+Consolidação!BI57+Consolidação!BL57+Consolidação!BO57+Consolidação!BR57)&gt;0,AD46+AK46+AR46+AY46+BF46+BM46+BT46+CA46+CH46+CO46+CV46+DC46+DJ46&lt;Consolidação!AF57+Consolidação!AI57+Consolidação!AL57+Consolidação!AO57+Consolidação!AR57+Consolidação!AU57+Consolidação!AX57+Consolidação!#REF!+Consolidação!BC57+Consolidação!BF57+Consolidação!BI57+Consolidação!BL57+Consolidação!BO57+Consolidação!BR57,AD46+AK46+AR46+AY46+BF46+BM46+BT46+CA46+CH46+CO46+CV46+DC46+DJ46+DQ46&gt;Consolidação!AF57+Consolidação!AI57+Consolidação!AL57+Consolidação!AO57+Consolidação!AR57+Consolidação!AU57+Consolidação!AX57+Consolidação!#REF!+Consolidação!BC57+Consolidação!BF57+Consolidação!BI57+Consolidação!BL57+Consolidação!BO57+Consolidação!BR57),"CONSUMO PARCIAL","SEM PREVISÃO"))))))))))))))))</f>
        <v/>
      </c>
      <c r="DU46" s="318" t="str">
        <f t="shared" si="103"/>
        <v/>
      </c>
      <c r="DV46" s="270"/>
      <c r="DW46" s="314"/>
      <c r="DX46" s="345"/>
      <c r="DY46" s="346"/>
      <c r="DZ46" s="317" t="str">
        <f>IF(DW46=0,"",IF(AJ46+AQ46+AX46+BE46+BL46+BS46+BZ46+CG46+CN46+CU46+DB46+DI46+DP46+DW46&lt;=Consolidação!AL57,Consolidação!$H$4,IF(AJ46+AQ46+AX46+BE46+BL46+BS46+BZ46+CG46+CN46+CU46+DB46+DI46+DP46+DW46&lt;=Consolidação!AL57+Consolidação!AO57,Consolidação!$K$4,IF(AJ46+AQ46+AX46+BE46+BL46+BS46+BZ46+CG46+CN46+CU46+DB46+DI46+DP46+DW46&lt;=Consolidação!AL57+Consolidação!AO57+Consolidação!AR57,Consolidação!$N$4,IF(AJ46+AQ46+AX46+BE46+BL46+BS46+BZ46+CG46+CN46+CU46+DB46+DI46+DP46+DW46&lt;=Consolidação!AL57+Consolidação!AO57+Consolidação!AR57+Consolidação!AU57,Consolidação!$Q$4,IF(AJ46+AQ46+AX46+BE46+BL46+BS46+BZ46+CG46+CN46+CU46+DB46+DI46+DP46+DW46&lt;=Consolidação!AL57+Consolidação!AO57+Consolidação!AR57+Consolidação!AU57+Consolidação!AX57,Consolidação!$T$4,IF(AJ46+AQ46+AX46+BE46+BL46+BS46+BZ46+CG46+CN46+CU46+DB46+DI46+DP46+DW46&lt;=Consolidação!AL57+Consolidação!AO57+Consolidação!AR57+Consolidação!AU57+Consolidação!AX57+Consolidação!#REF!,Consolidação!$W$4,IF(AJ46+AQ46+AX46+BE46+BL46+BS46+BZ46+CG46+CN46+CU46+DB46+DI46+DP46+DW46&lt;=Consolidação!AL57+Consolidação!AO57+Consolidação!AR57+Consolidação!AU57+Consolidação!AX57+Consolidação!#REF!+Consolidação!BC57,Consolidação!$Z$4,IF(AJ46+AQ46+AX46+BE46+BL46+BS46+BZ46+CG46+CN46+CU46+DB46+DI46+DP46+DW46&lt;=Consolidação!AL57+Consolidação!AO57+Consolidação!AR57+Consolidação!AU57+Consolidação!AX57+Consolidação!#REF!+Consolidação!BC57+Consolidação!BF57,Consolidação!$AC$4,IF(AJ46+AQ46+AX46+BE46+BL46+BS46+BZ46+CG46+CN46+CU46+DB46+DI46+DP46+DW46&lt;=Consolidação!AL57+Consolidação!AO57+Consolidação!AR57+Consolidação!AU57+Consolidação!AX57+Consolidação!#REF!+Consolidação!BC57+Consolidação!BF57+Consolidação!BI57,Consolidação!$AF$4,IF(AJ46+AQ46+AX46+BE46+BL46+BS46+BZ46+CG46+CN46+CU46+DB46+DI46+DP46+DW46&lt;=Consolidação!AL57+Consolidação!AO57+Consolidação!AR57+Consolidação!AU57+Consolidação!AX57+Consolidação!#REF!+Consolidação!BC57+Consolidação!BF57+Consolidação!BI57+Consolidação!BL57,Consolidação!$AI$4,IF(AJ46+AQ46+AX46+BE46+BL46+BS46+BZ46+CG46+CN46+CU46+DB46+DI46+DP46+DW46&lt;=Consolidação!AL57+Consolidação!AO57+Consolidação!AR57+Consolidação!AU57+Consolidação!AX57+Consolidação!#REF!+Consolidação!BC57+Consolidação!BF57+Consolidação!BI57+Consolidação!BL57+Consolidação!BO57,Consolidação!$AL$4,IF(AJ46+AQ46+AX46+BE46+BL46+BS46+BZ46+CG46+CN46+CU46+DB46+DI46+DP46+DW46&lt;=Consolidação!AL57+Consolidação!AO57+Consolidação!AR57+Consolidação!AU57+Consolidação!AX57+Consolidação!#REF!+Consolidação!BC57+Consolidação!BF57+Consolidação!BI57+Consolidação!BL57+Consolidação!BO57+Consolidação!BR57,Consolidação!$AO$4,IF(AJ46+AQ46+AX46+BE46+BL46+BS46+BZ46+CG46+CN46+CU46+DB46+DI46+DP46+DW46&lt;=Consolidação!AL57+Consolidação!AO57+Consolidação!AR57+Consolidação!AU57+Consolidação!AX57+Consolidação!#REF!+Consolidação!BC57+Consolidação!BF57+Consolidação!BI57+Consolidação!BL57+Consolidação!BO57+Consolidação!BR57+Consolidação!BU57,Consolidação!$AR$4,IF(AJ46+AQ46+AX46+BE46+BL46+BS46+BZ46+CG46+CN46+CU46+DB46+DI46+DP46+DW46&lt;=Consolidação!AL57+Consolidação!AO57+Consolidação!AR57+Consolidação!AU57+Consolidação!AX57+Consolidação!#REF!+Consolidação!BC57+Consolidação!BF57+Consolidação!BI57+Consolidação!BL57+Consolidação!BO57+Consolidação!BR57+Consolidação!BU57+Consolidação!BX57,Consolidação!$AU$4,IF(AND((Consolidação!AL57+Consolidação!AO57+Consolidação!AR57+Consolidação!AU57+Consolidação!AX57+Consolidação!#REF!+Consolidação!BC57+Consolidação!BF57+Consolidação!BI57+Consolidação!BL57+Consolidação!BO57+Consolidação!BR57+Consolidação!BU57+Consolidação!BX57)&gt;0,AJ46+AQ46+AX46+BE46+BL46+BS46+BZ46+CG46+CN46+CU46+DB46+DI46+DP46&lt;Consolidação!AL57+Consolidação!AO57+Consolidação!AR57+Consolidação!AU57+Consolidação!AX57+Consolidação!#REF!+Consolidação!BC57+Consolidação!BF57+Consolidação!BI57+Consolidação!BL57+Consolidação!BO57+Consolidação!BR57+Consolidação!BU57+Consolidação!BX57,AJ46+AQ46+AX46+BE46+BL46+BS46+BZ46+CG46+CN46+CU46+DB46+DI46+DP46+DW46&gt;Consolidação!AL57+Consolidação!AO57+Consolidação!AR57+Consolidação!AU57+Consolidação!AX57+Consolidação!#REF!+Consolidação!BC57+Consolidação!BF57+Consolidação!BI57+Consolidação!BL57+Consolidação!BO57+Consolidação!BR57+Consolidação!BU57+Consolidação!BX57),"CONSUMO PARCIAL","SEM PREVISÃO"))))))))))))))))</f>
        <v/>
      </c>
      <c r="EA46" s="318" t="str">
        <f t="shared" si="104"/>
        <v/>
      </c>
      <c r="EB46" s="270"/>
      <c r="EC46" s="314"/>
      <c r="ED46" s="345"/>
      <c r="EE46" s="346"/>
      <c r="EF46" s="317" t="str">
        <f>IF(EC46=0,"",IF(AP46+AW46+BD46+BK46+BR46+BY46+CF46+CM46+CT46+DA46+DH46+DO46+DV46+EC46&lt;=Consolidação!AR57,Consolidação!$H$4,IF(AP46+AW46+BD46+BK46+BR46+BY46+CF46+CM46+CT46+DA46+DH46+DO46+DV46+EC46&lt;=Consolidação!AR57+Consolidação!AU57,Consolidação!$K$4,IF(AP46+AW46+BD46+BK46+BR46+BY46+CF46+CM46+CT46+DA46+DH46+DO46+DV46+EC46&lt;=Consolidação!AR57+Consolidação!AU57+Consolidação!AX57,Consolidação!$N$4,IF(AP46+AW46+BD46+BK46+BR46+BY46+CF46+CM46+CT46+DA46+DH46+DO46+DV46+EC46&lt;=Consolidação!AR57+Consolidação!AU57+Consolidação!AX57+Consolidação!#REF!,Consolidação!$Q$4,IF(AP46+AW46+BD46+BK46+BR46+BY46+CF46+CM46+CT46+DA46+DH46+DO46+DV46+EC46&lt;=Consolidação!AR57+Consolidação!AU57+Consolidação!AX57+Consolidação!#REF!+Consolidação!BC57,Consolidação!$T$4,IF(AP46+AW46+BD46+BK46+BR46+BY46+CF46+CM46+CT46+DA46+DH46+DO46+DV46+EC46&lt;=Consolidação!AR57+Consolidação!AU57+Consolidação!AX57+Consolidação!#REF!+Consolidação!BC57+Consolidação!BF57,Consolidação!$W$4,IF(AP46+AW46+BD46+BK46+BR46+BY46+CF46+CM46+CT46+DA46+DH46+DO46+DV46+EC46&lt;=Consolidação!AR57+Consolidação!AU57+Consolidação!AX57+Consolidação!#REF!+Consolidação!BC57+Consolidação!BF57+Consolidação!BI57,Consolidação!$Z$4,IF(AP46+AW46+BD46+BK46+BR46+BY46+CF46+CM46+CT46+DA46+DH46+DO46+DV46+EC46&lt;=Consolidação!AR57+Consolidação!AU57+Consolidação!AX57+Consolidação!#REF!+Consolidação!BC57+Consolidação!BF57+Consolidação!BI57+Consolidação!BL57,Consolidação!$AC$4,IF(AP46+AW46+BD46+BK46+BR46+BY46+CF46+CM46+CT46+DA46+DH46+DO46+DV46+EC46&lt;=Consolidação!AR57+Consolidação!AU57+Consolidação!AX57+Consolidação!#REF!+Consolidação!BC57+Consolidação!BF57+Consolidação!BI57+Consolidação!BL57+Consolidação!BO57,Consolidação!$AF$4,IF(AP46+AW46+BD46+BK46+BR46+BY46+CF46+CM46+CT46+DA46+DH46+DO46+DV46+EC46&lt;=Consolidação!AR57+Consolidação!AU57+Consolidação!AX57+Consolidação!#REF!+Consolidação!BC57+Consolidação!BF57+Consolidação!BI57+Consolidação!BL57+Consolidação!BO57+Consolidação!BR57,Consolidação!$AI$4,IF(AP46+AW46+BD46+BK46+BR46+BY46+CF46+CM46+CT46+DA46+DH46+DO46+DV46+EC46&lt;=Consolidação!AR57+Consolidação!AU57+Consolidação!AX57+Consolidação!#REF!+Consolidação!BC57+Consolidação!BF57+Consolidação!BI57+Consolidação!BL57+Consolidação!BO57+Consolidação!BR57+Consolidação!BU57,Consolidação!$AL$4,IF(AP46+AW46+BD46+BK46+BR46+BY46+CF46+CM46+CT46+DA46+DH46+DO46+DV46+EC46&lt;=Consolidação!AR57+Consolidação!AU57+Consolidação!AX57+Consolidação!#REF!+Consolidação!BC57+Consolidação!BF57+Consolidação!BI57+Consolidação!BL57+Consolidação!BO57+Consolidação!BR57+Consolidação!BU57+Consolidação!BX57,Consolidação!$AO$4,IF(AP46+AW46+BD46+BK46+BR46+BY46+CF46+CM46+CT46+DA46+DH46+DO46+DV46+EC46&lt;=Consolidação!AR57+Consolidação!AU57+Consolidação!AX57+Consolidação!#REF!+Consolidação!BC57+Consolidação!BF57+Consolidação!BI57+Consolidação!BL57+Consolidação!BO57+Consolidação!BR57+Consolidação!BU57+Consolidação!BX57+Consolidação!CA57,Consolidação!$AR$4,IF(AP46+AW46+BD46+BK46+BR46+BY46+CF46+CM46+CT46+DA46+DH46+DO46+DV46+EC46&lt;=Consolidação!AR57+Consolidação!AU57+Consolidação!AX57+Consolidação!#REF!+Consolidação!BC57+Consolidação!BF57+Consolidação!BI57+Consolidação!BL57+Consolidação!BO57+Consolidação!BR57+Consolidação!BU57+Consolidação!BX57+Consolidação!CA57+Consolidação!CD57,Consolidação!$AU$4,IF(AND((Consolidação!AR57+Consolidação!AU57+Consolidação!AX57+Consolidação!#REF!+Consolidação!BC57+Consolidação!BF57+Consolidação!BI57+Consolidação!BL57+Consolidação!BO57+Consolidação!BR57+Consolidação!BU57+Consolidação!BX57+Consolidação!CA57+Consolidação!CD57)&gt;0,AP46+AW46+BD46+BK46+BR46+BY46+CF46+CM46+CT46+DA46+DH46+DO46+DV46&lt;Consolidação!AR57+Consolidação!AU57+Consolidação!AX57+Consolidação!#REF!+Consolidação!BC57+Consolidação!BF57+Consolidação!BI57+Consolidação!BL57+Consolidação!BO57+Consolidação!BR57+Consolidação!BU57+Consolidação!BX57+Consolidação!CA57+Consolidação!CD57,AP46+AW46+BD46+BK46+BR46+BY46+CF46+CM46+CT46+DA46+DH46+DO46+DV46+EC46&gt;Consolidação!AR57+Consolidação!AU57+Consolidação!AX57+Consolidação!#REF!+Consolidação!BC57+Consolidação!BF57+Consolidação!BI57+Consolidação!BL57+Consolidação!BO57+Consolidação!BR57+Consolidação!BU57+Consolidação!BX57+Consolidação!CA57+Consolidação!CD57),"CONSUMO PARCIAL","SEM PREVISÃO"))))))))))))))))</f>
        <v/>
      </c>
      <c r="EG46" s="318" t="str">
        <f t="shared" si="105"/>
        <v/>
      </c>
      <c r="EH46" s="270"/>
      <c r="EI46" s="314"/>
      <c r="EJ46" s="345"/>
      <c r="EK46" s="346"/>
      <c r="EL46" s="317" t="str">
        <f>IF(EI46=0,"",IF(AV46+BC46+BJ46+BQ46+BX46+CE46+CL46+CS46+CZ46+DG46+DN46+DU46+EB46+EI46&lt;=Consolidação!AX57,Consolidação!$H$4,IF(AV46+BC46+BJ46+BQ46+BX46+CE46+CL46+CS46+CZ46+DG46+DN46+DU46+EB46+EI46&lt;=Consolidação!AX57+Consolidação!#REF!,Consolidação!$K$4,IF(AV46+BC46+BJ46+BQ46+BX46+CE46+CL46+CS46+CZ46+DG46+DN46+DU46+EB46+EI46&lt;=Consolidação!AX57+Consolidação!#REF!+Consolidação!BC57,Consolidação!$N$4,IF(AV46+BC46+BJ46+BQ46+BX46+CE46+CL46+CS46+CZ46+DG46+DN46+DU46+EB46+EI46&lt;=Consolidação!AX57+Consolidação!#REF!+Consolidação!BC57+Consolidação!BF57,Consolidação!$Q$4,IF(AV46+BC46+BJ46+BQ46+BX46+CE46+CL46+CS46+CZ46+DG46+DN46+DU46+EB46+EI46&lt;=Consolidação!AX57+Consolidação!#REF!+Consolidação!BC57+Consolidação!BF57+Consolidação!BI57,Consolidação!$T$4,IF(AV46+BC46+BJ46+BQ46+BX46+CE46+CL46+CS46+CZ46+DG46+DN46+DU46+EB46+EI46&lt;=Consolidação!AX57+Consolidação!#REF!+Consolidação!BC57+Consolidação!BF57+Consolidação!BI57+Consolidação!BL57,Consolidação!$W$4,IF(AV46+BC46+BJ46+BQ46+BX46+CE46+CL46+CS46+CZ46+DG46+DN46+DU46+EB46+EI46&lt;=Consolidação!AX57+Consolidação!#REF!+Consolidação!BC57+Consolidação!BF57+Consolidação!BI57+Consolidação!BL57+Consolidação!BO57,Consolidação!$Z$4,IF(AV46+BC46+BJ46+BQ46+BX46+CE46+CL46+CS46+CZ46+DG46+DN46+DU46+EB46+EI46&lt;=Consolidação!AX57+Consolidação!#REF!+Consolidação!BC57+Consolidação!BF57+Consolidação!BI57+Consolidação!BL57+Consolidação!BO57+Consolidação!BR57,Consolidação!$AC$4,IF(AV46+BC46+BJ46+BQ46+BX46+CE46+CL46+CS46+CZ46+DG46+DN46+DU46+EB46+EI46&lt;=Consolidação!AX57+Consolidação!#REF!+Consolidação!BC57+Consolidação!BF57+Consolidação!BI57+Consolidação!BL57+Consolidação!BO57+Consolidação!BR57+Consolidação!BU57,Consolidação!$AF$4,IF(AV46+BC46+BJ46+BQ46+BX46+CE46+CL46+CS46+CZ46+DG46+DN46+DU46+EB46+EI46&lt;=Consolidação!AX57+Consolidação!#REF!+Consolidação!BC57+Consolidação!BF57+Consolidação!BI57+Consolidação!BL57+Consolidação!BO57+Consolidação!BR57+Consolidação!BU57+Consolidação!BX57,Consolidação!$AI$4,IF(AV46+BC46+BJ46+BQ46+BX46+CE46+CL46+CS46+CZ46+DG46+DN46+DU46+EB46+EI46&lt;=Consolidação!AX57+Consolidação!#REF!+Consolidação!BC57+Consolidação!BF57+Consolidação!BI57+Consolidação!BL57+Consolidação!BO57+Consolidação!BR57+Consolidação!BU57+Consolidação!BX57+Consolidação!CA57,Consolidação!$AL$4,IF(AV46+BC46+BJ46+BQ46+BX46+CE46+CL46+CS46+CZ46+DG46+DN46+DU46+EB46+EI46&lt;=Consolidação!AX57+Consolidação!#REF!+Consolidação!BC57+Consolidação!BF57+Consolidação!BI57+Consolidação!BL57+Consolidação!BO57+Consolidação!BR57+Consolidação!BU57+Consolidação!BX57+Consolidação!CA57+Consolidação!CD57,Consolidação!$AO$4,IF(AV46+BC46+BJ46+BQ46+BX46+CE46+CL46+CS46+CZ46+DG46+DN46+DU46+EB46+EI46&lt;=Consolidação!AX57+Consolidação!#REF!+Consolidação!BC57+Consolidação!BF57+Consolidação!BI57+Consolidação!BL57+Consolidação!BO57+Consolidação!BR57+Consolidação!BU57+Consolidação!BX57+Consolidação!CA57+Consolidação!CD57+Consolidação!CG57,Consolidação!$AR$4,IF(AV46+BC46+BJ46+BQ46+BX46+CE46+CL46+CS46+CZ46+DG46+DN46+DU46+EB46+EI46&lt;=Consolidação!AX57+Consolidação!#REF!+Consolidação!BC57+Consolidação!BF57+Consolidação!BI57+Consolidação!BL57+Consolidação!BO57+Consolidação!BR57+Consolidação!BU57+Consolidação!BX57+Consolidação!CA57+Consolidação!CD57+Consolidação!CG57+Consolidação!CJ57,Consolidação!$AU$4,IF(AND((Consolidação!AX57+Consolidação!#REF!+Consolidação!BC57+Consolidação!BF57+Consolidação!BI57+Consolidação!BL57+Consolidação!BO57+Consolidação!BR57+Consolidação!BU57+Consolidação!BX57+Consolidação!CA57+Consolidação!CD57+Consolidação!CG57+Consolidação!CJ57)&gt;0,AV46+BC46+BJ46+BQ46+BX46+CE46+CL46+CS46+CZ46+DG46+DN46+DU46+EB46&lt;Consolidação!AX57+Consolidação!#REF!+Consolidação!BC57+Consolidação!BF57+Consolidação!BI57+Consolidação!BL57+Consolidação!BO57+Consolidação!BR57+Consolidação!BU57+Consolidação!BX57+Consolidação!CA57+Consolidação!CD57+Consolidação!CG57+Consolidação!CJ57,AV46+BC46+BJ46+BQ46+BX46+CE46+CL46+CS46+CZ46+DG46+DN46+DU46+EB46+EI46&gt;Consolidação!AX57+Consolidação!#REF!+Consolidação!BC57+Consolidação!BF57+Consolidação!BI57+Consolidação!BL57+Consolidação!BO57+Consolidação!BR57+Consolidação!BU57+Consolidação!BX57+Consolidação!CA57+Consolidação!CD57+Consolidação!CG57+Consolidação!CJ57),"CONSUMO PARCIAL","SEM PREVISÃO"))))))))))))))))</f>
        <v/>
      </c>
      <c r="EM46" s="318" t="str">
        <f t="shared" si="106"/>
        <v/>
      </c>
      <c r="EN46" s="270"/>
      <c r="EO46" s="314"/>
      <c r="EP46" s="345"/>
      <c r="EQ46" s="346"/>
      <c r="ER46" s="317" t="str">
        <f>IF(EO46=0,"",IF(BB46+BI46+BP46+BW46+CD46+CK46+CR46+CY46+DF46+DM46+DT46+EA46+EH46+EO46&lt;=Consolidação!BC57,Consolidação!$H$4,IF(BB46+BI46+BP46+BW46+CD46+CK46+CR46+CY46+DF46+DM46+DT46+EA46+EH46+EO46&lt;=Consolidação!BC57+Consolidação!BF57,Consolidação!$K$4,IF(BB46+BI46+BP46+BW46+CD46+CK46+CR46+CY46+DF46+DM46+DT46+EA46+EH46+EO46&lt;=Consolidação!BC57+Consolidação!BF57+Consolidação!BI57,Consolidação!$N$4,IF(BB46+BI46+BP46+BW46+CD46+CK46+CR46+CY46+DF46+DM46+DT46+EA46+EH46+EO46&lt;=Consolidação!BC57+Consolidação!BF57+Consolidação!BI57+Consolidação!BL57,Consolidação!$Q$4,IF(BB46+BI46+BP46+BW46+CD46+CK46+CR46+CY46+DF46+DM46+DT46+EA46+EH46+EO46&lt;=Consolidação!BC57+Consolidação!BF57+Consolidação!BI57+Consolidação!BL57+Consolidação!BO57,Consolidação!$T$4,IF(BB46+BI46+BP46+BW46+CD46+CK46+CR46+CY46+DF46+DM46+DT46+EA46+EH46+EO46&lt;=Consolidação!BC57+Consolidação!BF57+Consolidação!BI57+Consolidação!BL57+Consolidação!BO57+Consolidação!BR57,Consolidação!$W$4,IF(BB46+BI46+BP46+BW46+CD46+CK46+CR46+CY46+DF46+DM46+DT46+EA46+EH46+EO46&lt;=Consolidação!BC57+Consolidação!BF57+Consolidação!BI57+Consolidação!BL57+Consolidação!BO57+Consolidação!BR57+Consolidação!BU57,Consolidação!$Z$4,IF(BB46+BI46+BP46+BW46+CD46+CK46+CR46+CY46+DF46+DM46+DT46+EA46+EH46+EO46&lt;=Consolidação!BC57+Consolidação!BF57+Consolidação!BI57+Consolidação!BL57+Consolidação!BO57+Consolidação!BR57+Consolidação!BU57+Consolidação!BX57,Consolidação!$AC$4,IF(BB46+BI46+BP46+BW46+CD46+CK46+CR46+CY46+DF46+DM46+DT46+EA46+EH46+EO46&lt;=Consolidação!BC57+Consolidação!BF57+Consolidação!BI57+Consolidação!BL57+Consolidação!BO57+Consolidação!BR57+Consolidação!BU57+Consolidação!BX57+Consolidação!CA57,Consolidação!$AF$4,IF(BB46+BI46+BP46+BW46+CD46+CK46+CR46+CY46+DF46+DM46+DT46+EA46+EH46+EO46&lt;=Consolidação!BC57+Consolidação!BF57+Consolidação!BI57+Consolidação!BL57+Consolidação!BO57+Consolidação!BR57+Consolidação!BU57+Consolidação!BX57+Consolidação!CA57+Consolidação!CD57,Consolidação!$AI$4,IF(BB46+BI46+BP46+BW46+CD46+CK46+CR46+CY46+DF46+DM46+DT46+EA46+EH46+EO46&lt;=Consolidação!BC57+Consolidação!BF57+Consolidação!BI57+Consolidação!BL57+Consolidação!BO57+Consolidação!BR57+Consolidação!BU57+Consolidação!BX57+Consolidação!CA57+Consolidação!CD57+Consolidação!CG57,Consolidação!$AL$4,IF(BB46+BI46+BP46+BW46+CD46+CK46+CR46+CY46+DF46+DM46+DT46+EA46+EH46+EO46&lt;=Consolidação!BC57+Consolidação!BF57+Consolidação!BI57+Consolidação!BL57+Consolidação!BO57+Consolidação!BR57+Consolidação!BU57+Consolidação!BX57+Consolidação!CA57+Consolidação!CD57+Consolidação!CG57+Consolidação!CJ57,Consolidação!$AO$4,IF(BB46+BI46+BP46+BW46+CD46+CK46+CR46+CY46+DF46+DM46+DT46+EA46+EH46+EO46&lt;=Consolidação!BC57+Consolidação!BF57+Consolidação!BI57+Consolidação!BL57+Consolidação!BO57+Consolidação!BR57+Consolidação!BU57+Consolidação!BX57+Consolidação!CA57+Consolidação!CD57+Consolidação!CG57+Consolidação!CJ57+Consolidação!CM57,Consolidação!$AR$4,IF(BB46+BI46+BP46+BW46+CD46+CK46+CR46+CY46+DF46+DM46+DT46+EA46+EH46+EO46&lt;=Consolidação!BC57+Consolidação!BF57+Consolidação!BI57+Consolidação!BL57+Consolidação!BO57+Consolidação!BR57+Consolidação!BU57+Consolidação!BX57+Consolidação!CA57+Consolidação!CD57+Consolidação!CG57+Consolidação!CJ57+Consolidação!CM57+Consolidação!CP57,Consolidação!$AU$4,IF(AND((Consolidação!BC57+Consolidação!BF57+Consolidação!BI57+Consolidação!BL57+Consolidação!BO57+Consolidação!BR57+Consolidação!BU57+Consolidação!BX57+Consolidação!CA57+Consolidação!CD57+Consolidação!CG57+Consolidação!CJ57+Consolidação!CM57+Consolidação!CP57)&gt;0,BB46+BI46+BP46+BW46+CD46+CK46+CR46+CY46+DF46+DM46+DT46+EA46+EH46&lt;Consolidação!BC57+Consolidação!BF57+Consolidação!BI57+Consolidação!BL57+Consolidação!BO57+Consolidação!BR57+Consolidação!BU57+Consolidação!BX57+Consolidação!CA57+Consolidação!CD57+Consolidação!CG57+Consolidação!CJ57+Consolidação!CM57+Consolidação!CP57,BB46+BI46+BP46+BW46+CD46+CK46+CR46+CY46+DF46+DM46+DT46+EA46+EH46+EO46&gt;Consolidação!BC57+Consolidação!BF57+Consolidação!BI57+Consolidação!BL57+Consolidação!BO57+Consolidação!BR57+Consolidação!BU57+Consolidação!BX57+Consolidação!CA57+Consolidação!CD57+Consolidação!CG57+Consolidação!CJ57+Consolidação!CM57+Consolidação!CP57),"CONSUMO PARCIAL","SEM PREVISÃO"))))))))))))))))</f>
        <v/>
      </c>
      <c r="ES46" s="318" t="str">
        <f t="shared" si="107"/>
        <v/>
      </c>
      <c r="ET46" s="270"/>
      <c r="EU46" s="314"/>
      <c r="EV46" s="345"/>
      <c r="EW46" s="346"/>
      <c r="EX46" s="317" t="str">
        <f>IF(EU46=0,"",IF(BH46+BO46+BV46+CC46+CJ46+CQ46+CX46+DE46+DL46+DS46+DZ46+EG46+EN46+EU46&lt;=Consolidação!BI57,Consolidação!$H$4,IF(BH46+BO46+BV46+CC46+CJ46+CQ46+CX46+DE46+DL46+DS46+DZ46+EG46+EN46+EU46&lt;=Consolidação!BI57+Consolidação!BL57,Consolidação!$K$4,IF(BH46+BO46+BV46+CC46+CJ46+CQ46+CX46+DE46+DL46+DS46+DZ46+EG46+EN46+EU46&lt;=Consolidação!BI57+Consolidação!BL57+Consolidação!BO57,Consolidação!$N$4,IF(BH46+BO46+BV46+CC46+CJ46+CQ46+CX46+DE46+DL46+DS46+DZ46+EG46+EN46+EU46&lt;=Consolidação!BI57+Consolidação!BL57+Consolidação!BO57+Consolidação!BR57,Consolidação!$Q$4,IF(BH46+BO46+BV46+CC46+CJ46+CQ46+CX46+DE46+DL46+DS46+DZ46+EG46+EN46+EU46&lt;=Consolidação!BI57+Consolidação!BL57+Consolidação!BO57+Consolidação!BR57+Consolidação!BU57,Consolidação!$T$4,IF(BH46+BO46+BV46+CC46+CJ46+CQ46+CX46+DE46+DL46+DS46+DZ46+EG46+EN46+EU46&lt;=Consolidação!BI57+Consolidação!BL57+Consolidação!BO57+Consolidação!BR57+Consolidação!BU57+Consolidação!BX57,Consolidação!$W$4,IF(BH46+BO46+BV46+CC46+CJ46+CQ46+CX46+DE46+DL46+DS46+DZ46+EG46+EN46+EU46&lt;=Consolidação!BI57+Consolidação!BL57+Consolidação!BO57+Consolidação!BR57+Consolidação!BU57+Consolidação!BX57+Consolidação!CA57,Consolidação!$Z$4,IF(BH46+BO46+BV46+CC46+CJ46+CQ46+CX46+DE46+DL46+DS46+DZ46+EG46+EN46+EU46&lt;=Consolidação!BI57+Consolidação!BL57+Consolidação!BO57+Consolidação!BR57+Consolidação!BU57+Consolidação!BX57+Consolidação!CA57+Consolidação!CD57,Consolidação!$AC$4,IF(BH46+BO46+BV46+CC46+CJ46+CQ46+CX46+DE46+DL46+DS46+DZ46+EG46+EN46+EU46&lt;=Consolidação!BI57+Consolidação!BL57+Consolidação!BO57+Consolidação!BR57+Consolidação!BU57+Consolidação!BX57+Consolidação!CA57+Consolidação!CD57+Consolidação!CG57,Consolidação!$AF$4,IF(BH46+BO46+BV46+CC46+CJ46+CQ46+CX46+DE46+DL46+DS46+DZ46+EG46+EN46+EU46&lt;=Consolidação!BI57+Consolidação!BL57+Consolidação!BO57+Consolidação!BR57+Consolidação!BU57+Consolidação!BX57+Consolidação!CA57+Consolidação!CD57+Consolidação!CG57+Consolidação!CJ57,Consolidação!$AI$4,IF(BH46+BO46+BV46+CC46+CJ46+CQ46+CX46+DE46+DL46+DS46+DZ46+EG46+EN46+EU46&lt;=Consolidação!BI57+Consolidação!BL57+Consolidação!BO57+Consolidação!BR57+Consolidação!BU57+Consolidação!BX57+Consolidação!CA57+Consolidação!CD57+Consolidação!CG57+Consolidação!CJ57+Consolidação!CM57,Consolidação!$AL$4,IF(BH46+BO46+BV46+CC46+CJ46+CQ46+CX46+DE46+DL46+DS46+DZ46+EG46+EN46+EU46&lt;=Consolidação!BI57+Consolidação!BL57+Consolidação!BO57+Consolidação!BR57+Consolidação!BU57+Consolidação!BX57+Consolidação!CA57+Consolidação!CD57+Consolidação!CG57+Consolidação!CJ57+Consolidação!CM57+Consolidação!CP57,Consolidação!$AO$4,IF(BH46+BO46+BV46+CC46+CJ46+CQ46+CX46+DE46+DL46+DS46+DZ46+EG46+EN46+EU46&lt;=Consolidação!BI57+Consolidação!BL57+Consolidação!BO57+Consolidação!BR57+Consolidação!BU57+Consolidação!BX57+Consolidação!CA57+Consolidação!CD57+Consolidação!CG57+Consolidação!CJ57+Consolidação!CM57+Consolidação!CP57+Consolidação!CS57,Consolidação!$AR$4,IF(BH46+BO46+BV46+CC46+CJ46+CQ46+CX46+DE46+DL46+DS46+DZ46+EG46+EN46+EU46&lt;=Consolidação!BI57+Consolidação!BL57+Consolidação!BO57+Consolidação!BR57+Consolidação!BU57+Consolidação!BX57+Consolidação!CA57+Consolidação!CD57+Consolidação!CG57+Consolidação!CJ57+Consolidação!CM57+Consolidação!CP57+Consolidação!CS57+Consolidação!CV57,Consolidação!$AU$4,IF(AND((Consolidação!BI57+Consolidação!BL57+Consolidação!BO57+Consolidação!BR57+Consolidação!BU57+Consolidação!BX57+Consolidação!CA57+Consolidação!CD57+Consolidação!CG57+Consolidação!CJ57+Consolidação!CM57+Consolidação!CP57+Consolidação!CS57+Consolidação!CV57)&gt;0,BH46+BO46+BV46+CC46+CJ46+CQ46+CX46+DE46+DL46+DS46+DZ46+EG46+EN46&lt;Consolidação!BI57+Consolidação!BL57+Consolidação!BO57+Consolidação!BR57+Consolidação!BU57+Consolidação!BX57+Consolidação!CA57+Consolidação!CD57+Consolidação!CG57+Consolidação!CJ57+Consolidação!CM57+Consolidação!CP57+Consolidação!CS57+Consolidação!CV57,BH46+BO46+BV46+CC46+CJ46+CQ46+CX46+DE46+DL46+DS46+DZ46+EG46+EN46+EU46&gt;Consolidação!BI57+Consolidação!BL57+Consolidação!BO57+Consolidação!BR57+Consolidação!BU57+Consolidação!BX57+Consolidação!CA57+Consolidação!CD57+Consolidação!CG57+Consolidação!CJ57+Consolidação!CM57+Consolidação!CP57+Consolidação!CS57+Consolidação!CV57),"CONSUMO PARCIAL","SEM PREVISÃO"))))))))))))))))</f>
        <v/>
      </c>
      <c r="EY46" s="318" t="str">
        <f t="shared" si="108"/>
        <v/>
      </c>
      <c r="EZ46" s="270"/>
      <c r="FA46" s="314"/>
      <c r="FB46" s="345"/>
      <c r="FC46" s="346"/>
      <c r="FD46" s="317" t="str">
        <f>IF(FA46=0,"",IF(BN46+BU46+CB46+CI46+CP46+CW46+DD46+DK46+DR46+DY46+EF46+EM46+ET46+FA46&lt;=Consolidação!BO57,Consolidação!$H$4,IF(BN46+BU46+CB46+CI46+CP46+CW46+DD46+DK46+DR46+DY46+EF46+EM46+ET46+FA46&lt;=Consolidação!BO57+Consolidação!BR57,Consolidação!$K$4,IF(BN46+BU46+CB46+CI46+CP46+CW46+DD46+DK46+DR46+DY46+EF46+EM46+ET46+FA46&lt;=Consolidação!BO57+Consolidação!BR57+Consolidação!BU57,Consolidação!$N$4,IF(BN46+BU46+CB46+CI46+CP46+CW46+DD46+DK46+DR46+DY46+EF46+EM46+ET46+FA46&lt;=Consolidação!BO57+Consolidação!BR57+Consolidação!BU57+Consolidação!BX57,Consolidação!$Q$4,IF(BN46+BU46+CB46+CI46+CP46+CW46+DD46+DK46+DR46+DY46+EF46+EM46+ET46+FA46&lt;=Consolidação!BO57+Consolidação!BR57+Consolidação!BU57+Consolidação!BX57+Consolidação!CA57,Consolidação!$T$4,IF(BN46+BU46+CB46+CI46+CP46+CW46+DD46+DK46+DR46+DY46+EF46+EM46+ET46+FA46&lt;=Consolidação!BO57+Consolidação!BR57+Consolidação!BU57+Consolidação!BX57+Consolidação!CA57+Consolidação!CD57,Consolidação!$W$4,IF(BN46+BU46+CB46+CI46+CP46+CW46+DD46+DK46+DR46+DY46+EF46+EM46+ET46+FA46&lt;=Consolidação!BO57+Consolidação!BR57+Consolidação!BU57+Consolidação!BX57+Consolidação!CA57+Consolidação!CD57+Consolidação!CG57,Consolidação!$Z$4,IF(BN46+BU46+CB46+CI46+CP46+CW46+DD46+DK46+DR46+DY46+EF46+EM46+ET46+FA46&lt;=Consolidação!BO57+Consolidação!BR57+Consolidação!BU57+Consolidação!BX57+Consolidação!CA57+Consolidação!CD57+Consolidação!CG57+Consolidação!CJ57,Consolidação!$AC$4,IF(BN46+BU46+CB46+CI46+CP46+CW46+DD46+DK46+DR46+DY46+EF46+EM46+ET46+FA46&lt;=Consolidação!BO57+Consolidação!BR57+Consolidação!BU57+Consolidação!BX57+Consolidação!CA57+Consolidação!CD57+Consolidação!CG57+Consolidação!CJ57+Consolidação!CM57,Consolidação!$AF$4,IF(BN46+BU46+CB46+CI46+CP46+CW46+DD46+DK46+DR46+DY46+EF46+EM46+ET46+FA46&lt;=Consolidação!BO57+Consolidação!BR57+Consolidação!BU57+Consolidação!BX57+Consolidação!CA57+Consolidação!CD57+Consolidação!CG57+Consolidação!CJ57+Consolidação!CM57+Consolidação!CP57,Consolidação!$AI$4,IF(BN46+BU46+CB46+CI46+CP46+CW46+DD46+DK46+DR46+DY46+EF46+EM46+ET46+FA46&lt;=Consolidação!BO57+Consolidação!BR57+Consolidação!BU57+Consolidação!BX57+Consolidação!CA57+Consolidação!CD57+Consolidação!CG57+Consolidação!CJ57+Consolidação!CM57+Consolidação!CP57+Consolidação!CS57,Consolidação!$AL$4,IF(BN46+BU46+CB46+CI46+CP46+CW46+DD46+DK46+DR46+DY46+EF46+EM46+ET46+FA46&lt;=Consolidação!BO57+Consolidação!BR57+Consolidação!BU57+Consolidação!BX57+Consolidação!CA57+Consolidação!CD57+Consolidação!CG57+Consolidação!CJ57+Consolidação!CM57+Consolidação!CP57+Consolidação!CS57+Consolidação!CV57,Consolidação!$AO$4,IF(BN46+BU46+CB46+CI46+CP46+CW46+DD46+DK46+DR46+DY46+EF46+EM46+ET46+FA46&lt;=Consolidação!BO57+Consolidação!BR57+Consolidação!BU57+Consolidação!BX57+Consolidação!CA57+Consolidação!CD57+Consolidação!CG57+Consolidação!CJ57+Consolidação!CM57+Consolidação!CP57+Consolidação!CS57+Consolidação!CV57+Consolidação!CY57,Consolidação!$AR$4,IF(BN46+BU46+CB46+CI46+CP46+CW46+DD46+DK46+DR46+DY46+EF46+EM46+ET46+FA46&lt;=Consolidação!BO57+Consolidação!BR57+Consolidação!BU57+Consolidação!BX57+Consolidação!CA57+Consolidação!CD57+Consolidação!CG57+Consolidação!CJ57+Consolidação!CM57+Consolidação!CP57+Consolidação!CS57+Consolidação!CV57+Consolidação!CY57+Consolidação!DB57,Consolidação!$AU$4,IF(AND((Consolidação!BO57+Consolidação!BR57+Consolidação!BU57+Consolidação!BX57+Consolidação!CA57+Consolidação!CD57+Consolidação!CG57+Consolidação!CJ57+Consolidação!CM57+Consolidação!CP57+Consolidação!CS57+Consolidação!CV57+Consolidação!CY57+Consolidação!DB57)&gt;0,BN46+BU46+CB46+CI46+CP46+CW46+DD46+DK46+DR46+DY46+EF46+EM46+ET46&lt;Consolidação!BO57+Consolidação!BR57+Consolidação!BU57+Consolidação!BX57+Consolidação!CA57+Consolidação!CD57+Consolidação!CG57+Consolidação!CJ57+Consolidação!CM57+Consolidação!CP57+Consolidação!CS57+Consolidação!CV57+Consolidação!CY57+Consolidação!DB57,BN46+BU46+CB46+CI46+CP46+CW46+DD46+DK46+DR46+DY46+EF46+EM46+ET46+FA46&gt;Consolidação!BO57+Consolidação!BR57+Consolidação!BU57+Consolidação!BX57+Consolidação!CA57+Consolidação!CD57+Consolidação!CG57+Consolidação!CJ57+Consolidação!CM57+Consolidação!CP57+Consolidação!CS57+Consolidação!CV57+Consolidação!CY57+Consolidação!DB57),"CONSUMO PARCIAL","SEM PREVISÃO"))))))))))))))))</f>
        <v/>
      </c>
      <c r="FE46" s="318" t="str">
        <f t="shared" si="109"/>
        <v/>
      </c>
      <c r="FF46" s="270"/>
      <c r="FG46" s="314"/>
      <c r="FH46" s="345"/>
      <c r="FI46" s="346"/>
      <c r="FJ46" s="317" t="str">
        <f>IF(FG46=0,"",IF(BT46+CA46+CH46+CO46+CV46+DC46+DJ46+DQ46+DX46+EE46+EL46+ES46+EZ46+FG46&lt;=Consolidação!BU57,Consolidação!$H$4,IF(BT46+CA46+CH46+CO46+CV46+DC46+DJ46+DQ46+DX46+EE46+EL46+ES46+EZ46+FG46&lt;=Consolidação!BU57+Consolidação!BX57,Consolidação!$K$4,IF(BT46+CA46+CH46+CO46+CV46+DC46+DJ46+DQ46+DX46+EE46+EL46+ES46+EZ46+FG46&lt;=Consolidação!BU57+Consolidação!BX57+Consolidação!CA57,Consolidação!$N$4,IF(BT46+CA46+CH46+CO46+CV46+DC46+DJ46+DQ46+DX46+EE46+EL46+ES46+EZ46+FG46&lt;=Consolidação!BU57+Consolidação!BX57+Consolidação!CA57+Consolidação!CD57,Consolidação!$Q$4,IF(BT46+CA46+CH46+CO46+CV46+DC46+DJ46+DQ46+DX46+EE46+EL46+ES46+EZ46+FG46&lt;=Consolidação!BU57+Consolidação!BX57+Consolidação!CA57+Consolidação!CD57+Consolidação!CG57,Consolidação!$T$4,IF(BT46+CA46+CH46+CO46+CV46+DC46+DJ46+DQ46+DX46+EE46+EL46+ES46+EZ46+FG46&lt;=Consolidação!BU57+Consolidação!BX57+Consolidação!CA57+Consolidação!CD57+Consolidação!CG57+Consolidação!CJ57,Consolidação!$W$4,IF(BT46+CA46+CH46+CO46+CV46+DC46+DJ46+DQ46+DX46+EE46+EL46+ES46+EZ46+FG46&lt;=Consolidação!BU57+Consolidação!BX57+Consolidação!CA57+Consolidação!CD57+Consolidação!CG57+Consolidação!CJ57+Consolidação!CM57,Consolidação!$Z$4,IF(BT46+CA46+CH46+CO46+CV46+DC46+DJ46+DQ46+DX46+EE46+EL46+ES46+EZ46+FG46&lt;=Consolidação!BU57+Consolidação!BX57+Consolidação!CA57+Consolidação!CD57+Consolidação!CG57+Consolidação!CJ57+Consolidação!CM57+Consolidação!CP57,Consolidação!$AC$4,IF(BT46+CA46+CH46+CO46+CV46+DC46+DJ46+DQ46+DX46+EE46+EL46+ES46+EZ46+FG46&lt;=Consolidação!BU57+Consolidação!BX57+Consolidação!CA57+Consolidação!CD57+Consolidação!CG57+Consolidação!CJ57+Consolidação!CM57+Consolidação!CP57+Consolidação!CS57,Consolidação!$AF$4,IF(BT46+CA46+CH46+CO46+CV46+DC46+DJ46+DQ46+DX46+EE46+EL46+ES46+EZ46+FG46&lt;=Consolidação!BU57+Consolidação!BX57+Consolidação!CA57+Consolidação!CD57+Consolidação!CG57+Consolidação!CJ57+Consolidação!CM57+Consolidação!CP57+Consolidação!CS57+Consolidação!CV57,Consolidação!$AI$4,IF(BT46+CA46+CH46+CO46+CV46+DC46+DJ46+DQ46+DX46+EE46+EL46+ES46+EZ46+FG46&lt;=Consolidação!BU57+Consolidação!BX57+Consolidação!CA57+Consolidação!CD57+Consolidação!CG57+Consolidação!CJ57+Consolidação!CM57+Consolidação!CP57+Consolidação!CS57+Consolidação!CV57+Consolidação!CY57,Consolidação!$AL$4,IF(BT46+CA46+CH46+CO46+CV46+DC46+DJ46+DQ46+DX46+EE46+EL46+ES46+EZ46+FG46&lt;=Consolidação!BU57+Consolidação!BX57+Consolidação!CA57+Consolidação!CD57+Consolidação!CG57+Consolidação!CJ57+Consolidação!CM57+Consolidação!CP57+Consolidação!CS57+Consolidação!CV57+Consolidação!CY57+Consolidação!DB57,Consolidação!$AO$4,IF(BT46+CA46+CH46+CO46+CV46+DC46+DJ46+DQ46+DX46+EE46+EL46+ES46+EZ46+FG46&lt;=Consolidação!BU57+Consolidação!BX57+Consolidação!CA57+Consolidação!CD57+Consolidação!CG57+Consolidação!CJ57+Consolidação!CM57+Consolidação!CP57+Consolidação!CS57+Consolidação!CV57+Consolidação!CY57+Consolidação!DB57+Consolidação!DE57,Consolidação!$AR$4,IF(BT46+CA46+CH46+CO46+CV46+DC46+DJ46+DQ46+DX46+EE46+EL46+ES46+EZ46+FG46&lt;=Consolidação!BU57+Consolidação!BX57+Consolidação!CA57+Consolidação!CD57+Consolidação!CG57+Consolidação!CJ57+Consolidação!CM57+Consolidação!CP57+Consolidação!CS57+Consolidação!CV57+Consolidação!CY57+Consolidação!DB57+Consolidação!DE57+Consolidação!DH57,Consolidação!$AU$4,IF(AND((Consolidação!BU57+Consolidação!BX57+Consolidação!CA57+Consolidação!CD57+Consolidação!CG57+Consolidação!CJ57+Consolidação!CM57+Consolidação!CP57+Consolidação!CS57+Consolidação!CV57+Consolidação!CY57+Consolidação!DB57+Consolidação!DE57+Consolidação!DH57)&gt;0,BT46+CA46+CH46+CO46+CV46+DC46+DJ46+DQ46+DX46+EE46+EL46+ES46+EZ46&lt;Consolidação!BU57+Consolidação!BX57+Consolidação!CA57+Consolidação!CD57+Consolidação!CG57+Consolidação!CJ57+Consolidação!CM57+Consolidação!CP57+Consolidação!CS57+Consolidação!CV57+Consolidação!CY57+Consolidação!DB57+Consolidação!DE57+Consolidação!DH57,BT46+CA46+CH46+CO46+CV46+DC46+DJ46+DQ46+DX46+EE46+EL46+ES46+EZ46+FG46&gt;Consolidação!BU57+Consolidação!BX57+Consolidação!CA57+Consolidação!CD57+Consolidação!CG57+Consolidação!CJ57+Consolidação!CM57+Consolidação!CP57+Consolidação!CS57+Consolidação!CV57+Consolidação!CY57+Consolidação!DB57+Consolidação!DE57+Consolidação!DH57),"CONSUMO PARCIAL","SEM PREVISÃO"))))))))))))))))</f>
        <v/>
      </c>
      <c r="FK46" s="540" t="str">
        <f t="shared" si="110"/>
        <v/>
      </c>
      <c r="FL46" s="569"/>
      <c r="FM46" s="550"/>
      <c r="FN46" s="550"/>
      <c r="FO46" s="550"/>
      <c r="FP46" s="550"/>
      <c r="FQ46" s="576"/>
      <c r="FR46" s="569"/>
      <c r="FS46" s="550"/>
      <c r="FT46" s="550"/>
      <c r="FU46" s="550"/>
      <c r="FV46" s="550"/>
      <c r="FW46" s="550"/>
      <c r="FX46" s="545" t="str">
        <f>IF((Consolidação!C57+Consolidação!E57)=(F46+M46+T46+AA46+AH46+AO46+AV46+BC46+BJ46+BQ46+BX46+CE46+CL46+CS46),"ATUALIZADO","DESATUALIZADO")</f>
        <v>DESATUALIZADO</v>
      </c>
    </row>
    <row r="47" spans="1:180" x14ac:dyDescent="0.3">
      <c r="A47" s="585">
        <v>11687</v>
      </c>
      <c r="B47" s="639"/>
      <c r="C47" s="344" t="s">
        <v>104</v>
      </c>
      <c r="D47" s="343"/>
      <c r="E47" s="270"/>
      <c r="F47" s="314"/>
      <c r="G47" s="315"/>
      <c r="H47" s="316"/>
      <c r="I47" s="317" t="str">
        <f>IF(F47=0,"",IF(F47&lt;=Consolidação!H58,Consolidação!H$4,IF(F47&lt;=Consolidação!H58+Consolidação!K58,Consolidação!K$4,IF(F47&lt;=Consolidação!H58+Consolidação!K58+Consolidação!N58,Consolidação!N$4,IF(F47&lt;=Consolidação!H58+Consolidação!K58+Consolidação!N58+Consolidação!Q58,Consolidação!Q$4,IF(F47&lt;=Consolidação!H58+Consolidação!K58+Consolidação!N58+Consolidação!Q58+Consolidação!T58,Consolidação!T$4,IF(F47&lt;=Consolidação!H58+Consolidação!K58+Consolidação!N58+Consolidação!Q58+Consolidação!T58+Consolidação!W58,Consolidação!W$4,IF(F47&lt;=Consolidação!H58+Consolidação!K58+Consolidação!N58+Consolidação!Q58+Consolidação!T58+Consolidação!W58+Consolidação!Z58,Consolidação!Z$4,IF(F47&lt;=Consolidação!H58+Consolidação!K58+Consolidação!N58+Consolidação!Q58+Consolidação!T58+Consolidação!W58+Consolidação!Z58+Consolidação!AC58,Consolidação!AC$4,IF(F47&lt;=Consolidação!H58+Consolidação!K58+Consolidação!N58+Consolidação!Q58+Consolidação!T58+Consolidação!W58+Consolidação!Z58+Consolidação!AC58+Consolidação!AF58,Consolidação!AF$4,IF(F47&lt;=Consolidação!H58+Consolidação!K58+Consolidação!N58+Consolidação!Q58+Consolidação!T58+Consolidação!W58+Consolidação!Z58+Consolidação!AC58+Consolidação!AF58+Consolidação!AI58,Consolidação!AI$4,IF(F47&lt;=Consolidação!H58+Consolidação!K58+Consolidação!N58+Consolidação!Q58+Consolidação!T58+Consolidação!W58+Consolidação!Z58+Consolidação!AC58+Consolidação!AF58+Consolidação!AI58+Consolidação!AL58,Consolidação!AL$4,IF(F47&lt;=Consolidação!H58+Consolidação!K58+Consolidação!N58+Consolidação!Q58+Consolidação!T58+Consolidação!W58+Consolidação!Z58+Consolidação!AC58+Consolidação!AF58+Consolidação!AI58+Consolidação!AL58+Consolidação!AO58,Consolidação!AO$4,IF(F47&lt;=Consolidação!H58+Consolidação!K58+Consolidação!N58+Consolidação!Q58+Consolidação!T58+Consolidação!W58+Consolidação!Z58+Consolidação!AC58+Consolidação!AF58+Consolidação!AI58+Consolidação!AL58+Consolidação!AO58+Consolidação!AR58,Consolidação!AR$4,IF(F47&lt;=Consolidação!H58+Consolidação!K58+Consolidação!N58+Consolidação!Q58+Consolidação!T58+Consolidação!W58+Consolidação!Z58+Consolidação!AC58+Consolidação!AF58+Consolidação!AI58+Consolidação!AL58+Consolidação!AO58+Consolidação!AR58+Consolidação!AU58,Consolidação!AU$4,IF(AND((Consolidação!H58+Consolidação!K58+Consolidação!N58+Consolidação!Q58+Consolidação!T58+Consolidação!W58+Consolidação!Z58+Consolidação!AC58+Consolidação!AF58+Consolidação!AI58+Consolidação!AL58+Consolidação!AO58+Consolidação!AR58+Consolidação!AU58)&gt;0,F47&gt;Consolidação!H58+Consolidação!K58+Consolidação!N58+Consolidação!Q58+Consolidação!T58+Consolidação!W58+Consolidação!Z58+Consolidação!AC58+Consolidação!AF58+Consolidação!AI58+Consolidação!AL58+Consolidação!AO58+Consolidação!AR58+Consolidação!AU58),"CONSUMO PARCIAL","SEM PREVISÃO"))))))))))))))))</f>
        <v/>
      </c>
      <c r="J47" s="318" t="str">
        <f t="shared" si="86"/>
        <v/>
      </c>
      <c r="K47" s="312"/>
      <c r="L47" s="270"/>
      <c r="M47" s="314"/>
      <c r="N47" s="315"/>
      <c r="O47" s="316"/>
      <c r="P47" s="317" t="str">
        <f>IF(M47=0,"",IF(F47+M47&lt;=Consolidação!H58,Consolidação!$H$4,IF(F47+M47&lt;=Consolidação!H58+Consolidação!K58,Consolidação!$K$4,IF(F47+M47&lt;=Consolidação!H58+Consolidação!K58+Consolidação!N58,Consolidação!$N$4,IF(F47+M47&lt;=Consolidação!H58+Consolidação!K58+Consolidação!N58+Consolidação!Q58,Consolidação!$Q$4,IF(F47+M47&lt;=Consolidação!H58+Consolidação!K58+Consolidação!N58+Consolidação!Q58+Consolidação!T58,Consolidação!$T$4,IF(F47+M47&lt;=Consolidação!H58+Consolidação!K58+Consolidação!N58+Consolidação!Q58+Consolidação!T58+Consolidação!W58,Consolidação!$W$4,IF(F47+M47&lt;=Consolidação!H58+Consolidação!K58+Consolidação!N58+Consolidação!Q58+Consolidação!T58+Consolidação!W58+Consolidação!Z58,Consolidação!$Z$4,IF(F47+M47&lt;=Consolidação!H58+Consolidação!K58+Consolidação!N58+Consolidação!Q58+Consolidação!T58+Consolidação!W58+Consolidação!Z58+Consolidação!AC58,Consolidação!$AC$4,IF(F47+M47&lt;=Consolidação!H58+Consolidação!K58+Consolidação!N58+Consolidação!Q58+Consolidação!T58+Consolidação!W58+Consolidação!Z58+Consolidação!AC58+Consolidação!AF58,Consolidação!$AF$4,IF(F47+M47&lt;=Consolidação!H58+Consolidação!K58+Consolidação!N58+Consolidação!Q58+Consolidação!T58+Consolidação!W58+Consolidação!Z58+Consolidação!AC58+Consolidação!AF58+Consolidação!AI58,Consolidação!$AI$4,IF(F47+M47&lt;=Consolidação!H58+Consolidação!K58+Consolidação!N58+Consolidação!Q58+Consolidação!T58+Consolidação!W58+Consolidação!Z58+Consolidação!AC58+Consolidação!AF58+Consolidação!AI58+Consolidação!AL58,Consolidação!$AL$4,IF(F47+M47&lt;=Consolidação!H58+Consolidação!K58+Consolidação!N58+Consolidação!Q58+Consolidação!T58+Consolidação!W58+Consolidação!Z58+Consolidação!AC58+Consolidação!AF58+Consolidação!AI58+Consolidação!AL58+Consolidação!AO58,Consolidação!$AO$4,IF(F47+M47&lt;=Consolidação!H58+Consolidação!K58+Consolidação!N58+Consolidação!Q58+Consolidação!T58+Consolidação!W58+Consolidação!Z58+Consolidação!AC58+Consolidação!AF58+Consolidação!AI58+Consolidação!AL58+Consolidação!AO58+Consolidação!AR58,Consolidação!$AR$4,IF(F47+M47&lt;=Consolidação!H58+Consolidação!K58+Consolidação!N58+Consolidação!Q58+Consolidação!T58+Consolidação!W58+Consolidação!Z58+Consolidação!AC58+Consolidação!AF58+Consolidação!AI58+Consolidação!AL58+Consolidação!AO58+Consolidação!AR58+Consolidação!AU58,Consolidação!$AU$4,IF(AND((Consolidação!H58+Consolidação!K58+Consolidação!N58+Consolidação!Q58+Consolidação!T58+Consolidação!W58+Consolidação!Z58+Consolidação!AC58+Consolidação!AF58+Consolidação!AI58+Consolidação!AL58+Consolidação!AO58+Consolidação!AR58+Consolidação!AU58)&gt;0,F47&lt;Consolidação!H58+Consolidação!K58+Consolidação!N58+Consolidação!Q58+Consolidação!T58+Consolidação!W58+Consolidação!Z58+Consolidação!AC58+Consolidação!AF58+Consolidação!AI58+Consolidação!AL58+Consolidação!AO58+Consolidação!AR58+Consolidação!AU58,F47+M47&gt;Consolidação!H58+Consolidação!K58+Consolidação!N58+Consolidação!Q58+Consolidação!T58+Consolidação!W58+Consolidação!Z58+Consolidação!AC58+Consolidação!AF58+Consolidação!AI58+Consolidação!AL58+Consolidação!AO58+Consolidação!AR58+Consolidação!AU58),"CONSUMO PARCIAL","SEM PREVISÃO"))))))))))))))))</f>
        <v/>
      </c>
      <c r="Q47" s="318" t="str">
        <f t="shared" si="87"/>
        <v/>
      </c>
      <c r="R47" s="312"/>
      <c r="S47" s="270"/>
      <c r="T47" s="314"/>
      <c r="U47" s="315"/>
      <c r="V47" s="316"/>
      <c r="W47" s="317" t="str">
        <f>IF(T47=0,"",IF(F47+M47+T47&lt;=Consolidação!H58,Consolidação!$H$4,IF(F47+M47+T47&lt;=Consolidação!H58+Consolidação!K58,Consolidação!$K$4,IF(F47+M47+T47&lt;=Consolidação!H58+Consolidação!K58+Consolidação!N58,Consolidação!$N$4,IF(F47+M47+T47&lt;=Consolidação!H58+Consolidação!K58+Consolidação!N58+Consolidação!Q58,Consolidação!$Q$4,IF(F47+M47+T47&lt;=Consolidação!H58+Consolidação!K58+Consolidação!N58+Consolidação!Q58+Consolidação!T58,Consolidação!$T$4,IF(F47+M47+T47&lt;=Consolidação!H58+Consolidação!K58+Consolidação!N58+Consolidação!Q58+Consolidação!T58+Consolidação!W58,Consolidação!$W$4,IF(F47+M47+T47&lt;=Consolidação!H58+Consolidação!K58+Consolidação!N58+Consolidação!Q58+Consolidação!T58+Consolidação!W58+Consolidação!Z58,Consolidação!$Z$4,IF(F47+M47+T47&lt;=Consolidação!H58+Consolidação!K58+Consolidação!N58+Consolidação!Q58+Consolidação!T58+Consolidação!W58+Consolidação!Z58+Consolidação!AC58,Consolidação!$AC$4,IF(F47+M47+T47&lt;=Consolidação!H58+Consolidação!K58+Consolidação!N58+Consolidação!Q58+Consolidação!T58+Consolidação!W58+Consolidação!Z58+Consolidação!AC58+Consolidação!AF58,Consolidação!$AF$4,IF(F47+M47+T47&lt;=Consolidação!H58+Consolidação!K58+Consolidação!N58+Consolidação!Q58+Consolidação!T58+Consolidação!W58+Consolidação!Z58+Consolidação!AC58+Consolidação!AF58+Consolidação!AI58,Consolidação!$AI$4,IF(F47+M47+T47&lt;=Consolidação!H58+Consolidação!K58+Consolidação!N58+Consolidação!Q58+Consolidação!T58+Consolidação!W58+Consolidação!Z58+Consolidação!AC58+Consolidação!AF58+Consolidação!AI58+Consolidação!AL58,Consolidação!$AL$4,IF(F47+M47+T47&lt;=Consolidação!H58+Consolidação!K58+Consolidação!N58+Consolidação!Q58+Consolidação!T58+Consolidação!W58+Consolidação!Z58+Consolidação!AC58+Consolidação!AF58+Consolidação!AI58+Consolidação!AL58+Consolidação!AO58,Consolidação!$AO$4,IF(F47+M47+T47&lt;=Consolidação!H58+Consolidação!K58+Consolidação!N58+Consolidação!Q58+Consolidação!T58+Consolidação!W58+Consolidação!Z58+Consolidação!AC58+Consolidação!AF58+Consolidação!AI58+Consolidação!AL58+Consolidação!AO58+Consolidação!AR58,Consolidação!$AR$4,IF(F47+M47+T47&lt;=Consolidação!H58+Consolidação!K58+Consolidação!N58+Consolidação!Q58+Consolidação!T58+Consolidação!W58+Consolidação!Z58+Consolidação!AC58+Consolidação!AF58+Consolidação!AI58+Consolidação!AL58+Consolidação!AO58+Consolidação!AR58+Consolidação!AU58,Consolidação!$AU$4,IF(AND((Consolidação!H58+Consolidação!K58+Consolidação!N58+Consolidação!Q58+Consolidação!T58+Consolidação!W58+Consolidação!Z58+Consolidação!AC58+Consolidação!AF58+Consolidação!AI58+Consolidação!AL58+Consolidação!AO58+Consolidação!AR58+Consolidação!AU58)&gt;0,F47+M47&lt;Consolidação!H58+Consolidação!K58+Consolidação!N58+Consolidação!Q58+Consolidação!T58+Consolidação!W58+Consolidação!Z58+Consolidação!AC58+Consolidação!AF58+Consolidação!AI58+Consolidação!AL58+Consolidação!AO58+Consolidação!AR58+Consolidação!AU58,F47+M47+T47&gt;Consolidação!H58+Consolidação!K58+Consolidação!N58+Consolidação!Q58+Consolidação!T58+Consolidação!W58+Consolidação!Z58+Consolidação!AC58+Consolidação!AF58+Consolidação!AI58+Consolidação!AL58+Consolidação!AO58+Consolidação!AR58+Consolidação!AU58),"CONSUMO PARCIAL","SEM PREVISÃO"))))))))))))))))</f>
        <v/>
      </c>
      <c r="X47" s="318" t="str">
        <f t="shared" si="88"/>
        <v/>
      </c>
      <c r="Y47" s="312"/>
      <c r="Z47" s="270"/>
      <c r="AA47" s="314"/>
      <c r="AB47" s="315"/>
      <c r="AC47" s="316"/>
      <c r="AD47" s="317"/>
      <c r="AE47" s="318"/>
      <c r="AF47" s="312"/>
      <c r="AG47" s="270"/>
      <c r="AH47" s="314"/>
      <c r="AI47" s="315"/>
      <c r="AJ47" s="316"/>
      <c r="AK47" s="317"/>
      <c r="AL47" s="318"/>
      <c r="AM47" s="312"/>
      <c r="AN47" s="270"/>
      <c r="AO47" s="314"/>
      <c r="AP47" s="345"/>
      <c r="AQ47" s="346"/>
      <c r="AR47" s="317"/>
      <c r="AS47" s="318"/>
      <c r="AT47" s="312"/>
      <c r="AU47" s="270"/>
      <c r="AV47" s="314"/>
      <c r="AW47" s="345"/>
      <c r="AX47" s="346"/>
      <c r="AY47" s="317"/>
      <c r="AZ47" s="318"/>
      <c r="BA47" s="312"/>
      <c r="BB47" s="270"/>
      <c r="BC47" s="314"/>
      <c r="BD47" s="345"/>
      <c r="BE47" s="346"/>
      <c r="BF47" s="317"/>
      <c r="BG47" s="318"/>
      <c r="BH47" s="312"/>
      <c r="BI47" s="270"/>
      <c r="BJ47" s="314"/>
      <c r="BK47" s="345"/>
      <c r="BL47" s="346"/>
      <c r="BM47" s="317"/>
      <c r="BN47" s="318"/>
      <c r="BO47" s="312"/>
      <c r="BP47" s="270"/>
      <c r="BQ47" s="314"/>
      <c r="BR47" s="345"/>
      <c r="BS47" s="346"/>
      <c r="BT47" s="317"/>
      <c r="BU47" s="318"/>
      <c r="BV47" s="312"/>
      <c r="BW47" s="270"/>
      <c r="BX47" s="314"/>
      <c r="BY47" s="345"/>
      <c r="BZ47" s="346"/>
      <c r="CA47" s="317"/>
      <c r="CB47" s="318"/>
      <c r="CC47" s="312"/>
      <c r="CD47" s="270"/>
      <c r="CE47" s="314"/>
      <c r="CF47" s="345"/>
      <c r="CG47" s="346"/>
      <c r="CH47" s="317"/>
      <c r="CI47" s="318"/>
      <c r="CJ47" s="312"/>
      <c r="CK47" s="270"/>
      <c r="CL47" s="314"/>
      <c r="CM47" s="345"/>
      <c r="CN47" s="346"/>
      <c r="CO47" s="317"/>
      <c r="CP47" s="318"/>
      <c r="CQ47" s="312"/>
      <c r="CR47" s="270"/>
      <c r="CS47" s="314"/>
      <c r="CT47" s="345"/>
      <c r="CU47" s="346"/>
      <c r="CV47" s="317"/>
      <c r="CW47" s="318"/>
      <c r="CX47" s="270"/>
      <c r="CY47" s="314"/>
      <c r="CZ47" s="345"/>
      <c r="DA47" s="346"/>
      <c r="DB47" s="317"/>
      <c r="DC47" s="318"/>
      <c r="DD47" s="270"/>
      <c r="DE47" s="314"/>
      <c r="DF47" s="345"/>
      <c r="DG47" s="346"/>
      <c r="DH47" s="317"/>
      <c r="DI47" s="318"/>
      <c r="DJ47" s="270"/>
      <c r="DK47" s="314"/>
      <c r="DL47" s="345"/>
      <c r="DM47" s="346"/>
      <c r="DN47" s="317"/>
      <c r="DO47" s="318"/>
      <c r="DP47" s="270"/>
      <c r="DQ47" s="314"/>
      <c r="DR47" s="345"/>
      <c r="DS47" s="346"/>
      <c r="DT47" s="317"/>
      <c r="DU47" s="318"/>
      <c r="DV47" s="270"/>
      <c r="DW47" s="314"/>
      <c r="DX47" s="345"/>
      <c r="DY47" s="346"/>
      <c r="DZ47" s="317"/>
      <c r="EA47" s="318"/>
      <c r="EB47" s="270"/>
      <c r="EC47" s="314"/>
      <c r="ED47" s="345"/>
      <c r="EE47" s="346"/>
      <c r="EF47" s="317"/>
      <c r="EG47" s="318"/>
      <c r="EH47" s="270"/>
      <c r="EI47" s="314"/>
      <c r="EJ47" s="345"/>
      <c r="EK47" s="346"/>
      <c r="EL47" s="317"/>
      <c r="EM47" s="318"/>
      <c r="EN47" s="270"/>
      <c r="EO47" s="314"/>
      <c r="EP47" s="345"/>
      <c r="EQ47" s="346"/>
      <c r="ER47" s="317"/>
      <c r="ES47" s="318"/>
      <c r="ET47" s="270"/>
      <c r="EU47" s="314"/>
      <c r="EV47" s="345"/>
      <c r="EW47" s="346"/>
      <c r="EX47" s="317"/>
      <c r="EY47" s="318"/>
      <c r="EZ47" s="270"/>
      <c r="FA47" s="314"/>
      <c r="FB47" s="345"/>
      <c r="FC47" s="346"/>
      <c r="FD47" s="317"/>
      <c r="FE47" s="318"/>
      <c r="FF47" s="270"/>
      <c r="FG47" s="314"/>
      <c r="FH47" s="345"/>
      <c r="FI47" s="346"/>
      <c r="FJ47" s="317"/>
      <c r="FK47" s="540"/>
      <c r="FL47" s="569"/>
      <c r="FM47" s="550"/>
      <c r="FN47" s="550"/>
      <c r="FO47" s="550"/>
      <c r="FP47" s="550"/>
      <c r="FQ47" s="576"/>
      <c r="FR47" s="569"/>
      <c r="FS47" s="550"/>
      <c r="FT47" s="550"/>
      <c r="FU47" s="550"/>
      <c r="FV47" s="550"/>
      <c r="FW47" s="550"/>
      <c r="FX47" s="545" t="str">
        <f>IF((Consolidação!C58+Consolidação!E58)=(F47+M47+T47+AA47+AH47+AO47+AV47+BC47+BJ47+BQ47+BX47+CE47+CL47+CS47),"ATUALIZADO","DESATUALIZADO")</f>
        <v>DESATUALIZADO</v>
      </c>
    </row>
    <row r="48" spans="1:180" x14ac:dyDescent="0.3">
      <c r="A48" s="270">
        <v>11744</v>
      </c>
      <c r="B48" s="635"/>
      <c r="C48" s="344" t="s">
        <v>2</v>
      </c>
      <c r="D48" s="343"/>
      <c r="E48" s="270" t="s">
        <v>185</v>
      </c>
      <c r="F48" s="314">
        <v>13457</v>
      </c>
      <c r="G48" s="315">
        <v>0.75</v>
      </c>
      <c r="H48" s="316">
        <v>45422</v>
      </c>
      <c r="I48" s="317" t="str">
        <f>IF(F48=0,"",IF(F48&lt;=Consolidação!H59,Consolidação!H$4,IF(F48&lt;=Consolidação!H59+Consolidação!K59,Consolidação!K$4,IF(F48&lt;=Consolidação!H59+Consolidação!K59+Consolidação!N59,Consolidação!N$4,IF(F48&lt;=Consolidação!H59+Consolidação!K59+Consolidação!N59+Consolidação!Q59,Consolidação!Q$4,IF(F48&lt;=Consolidação!H59+Consolidação!K59+Consolidação!N59+Consolidação!Q59+Consolidação!T59,Consolidação!T$4,IF(F48&lt;=Consolidação!H59+Consolidação!K59+Consolidação!N59+Consolidação!Q59+Consolidação!T59+Consolidação!W59,Consolidação!W$4,IF(F48&lt;=Consolidação!H59+Consolidação!K59+Consolidação!N59+Consolidação!Q59+Consolidação!T59+Consolidação!W59+Consolidação!Z59,Consolidação!Z$4,IF(F48&lt;=Consolidação!H59+Consolidação!K59+Consolidação!N59+Consolidação!Q59+Consolidação!T59+Consolidação!W59+Consolidação!Z59+Consolidação!AC59,Consolidação!AC$4,IF(F48&lt;=Consolidação!H59+Consolidação!K59+Consolidação!N59+Consolidação!Q59+Consolidação!T59+Consolidação!W59+Consolidação!Z59+Consolidação!AC59+Consolidação!AF59,Consolidação!AF$4,IF(F48&lt;=Consolidação!H59+Consolidação!K59+Consolidação!N59+Consolidação!Q59+Consolidação!T59+Consolidação!W59+Consolidação!Z59+Consolidação!AC59+Consolidação!AF59+Consolidação!AI59,Consolidação!AI$4,IF(F48&lt;=Consolidação!H59+Consolidação!K59+Consolidação!N59+Consolidação!Q59+Consolidação!T59+Consolidação!W59+Consolidação!Z59+Consolidação!AC59+Consolidação!AF59+Consolidação!AI59+Consolidação!AL59,Consolidação!AL$4,IF(F48&lt;=Consolidação!H59+Consolidação!K59+Consolidação!N59+Consolidação!Q59+Consolidação!T59+Consolidação!W59+Consolidação!Z59+Consolidação!AC59+Consolidação!AF59+Consolidação!AI59+Consolidação!AL59+Consolidação!AO59,Consolidação!AO$4,IF(F48&lt;=Consolidação!H59+Consolidação!K59+Consolidação!N59+Consolidação!Q59+Consolidação!T59+Consolidação!W59+Consolidação!Z59+Consolidação!AC59+Consolidação!AF59+Consolidação!AI59+Consolidação!AL59+Consolidação!AO59+Consolidação!AR59,Consolidação!AR$4,IF(F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>CONSUMO PARCIAL</v>
      </c>
      <c r="J48" s="318" t="str">
        <f t="shared" si="86"/>
        <v>û</v>
      </c>
      <c r="K48" s="312"/>
      <c r="L48" s="270" t="s">
        <v>130</v>
      </c>
      <c r="M48" s="314">
        <v>2624</v>
      </c>
      <c r="N48" s="315">
        <v>0.49</v>
      </c>
      <c r="O48" s="316">
        <v>45526</v>
      </c>
      <c r="P48" s="317" t="str">
        <f>IF(M48=0,"",IF(F48+M48&lt;=Consolidação!H59,Consolidação!$H$4,IF(F48+M48&lt;=Consolidação!H59+Consolidação!K59,Consolidação!$K$4,IF(F48+M48&lt;=Consolidação!H59+Consolidação!K59+Consolidação!N59,Consolidação!$N$4,IF(F48+M48&lt;=Consolidação!H59+Consolidação!K59+Consolidação!N59+Consolidação!Q59,Consolidação!$Q$4,IF(F48+M48&lt;=Consolidação!H59+Consolidação!K59+Consolidação!N59+Consolidação!Q59+Consolidação!T59,Consolidação!$T$4,IF(F48+M48&lt;=Consolidação!H59+Consolidação!K59+Consolidação!N59+Consolidação!Q59+Consolidação!T59+Consolidação!W59,Consolidação!$W$4,IF(F48+M48&lt;=Consolidação!H59+Consolidação!K59+Consolidação!N59+Consolidação!Q59+Consolidação!T59+Consolidação!W59+Consolidação!Z59,Consolidação!$Z$4,IF(F48+M48&lt;=Consolidação!H59+Consolidação!K59+Consolidação!N59+Consolidação!Q59+Consolidação!T59+Consolidação!W59+Consolidação!Z59+Consolidação!AC59,Consolidação!$AC$4,IF(F48+M48&lt;=Consolidação!H59+Consolidação!K59+Consolidação!N59+Consolidação!Q59+Consolidação!T59+Consolidação!W59+Consolidação!Z59+Consolidação!AC59+Consolidação!AF59,Consolidação!$AF$4,IF(F48+M48&lt;=Consolidação!H59+Consolidação!K59+Consolidação!N59+Consolidação!Q59+Consolidação!T59+Consolidação!W59+Consolidação!Z59+Consolidação!AC59+Consolidação!AF59+Consolidação!AI59,Consolidação!$AI$4,IF(F48+M48&lt;=Consolidação!H59+Consolidação!K59+Consolidação!N59+Consolidação!Q59+Consolidação!T59+Consolidação!W59+Consolidação!Z59+Consolidação!AC59+Consolidação!AF59+Consolidação!AI59+Consolidação!AL59,Consolidação!$AL$4,IF(F48+M48&lt;=Consolidação!H59+Consolidação!K59+Consolidação!N59+Consolidação!Q59+Consolidação!T59+Consolidação!W59+Consolidação!Z59+Consolidação!AC59+Consolidação!AF59+Consolidação!AI59+Consolidação!AL59+Consolidação!AO59,Consolidação!$AO$4,IF(F48+M48&lt;=Consolidação!H59+Consolidação!K59+Consolidação!N59+Consolidação!Q59+Consolidação!T59+Consolidação!W59+Consolidação!Z59+Consolidação!AC59+Consolidação!AF59+Consolidação!AI59+Consolidação!AL59+Consolidação!AO59+Consolidação!AR59,Consolidação!$AR$4,IF(F48+M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>SEM PREVISÃO</v>
      </c>
      <c r="Q48" s="318" t="str">
        <f t="shared" si="87"/>
        <v>û</v>
      </c>
      <c r="R48" s="312"/>
      <c r="S48" s="270"/>
      <c r="T48" s="314"/>
      <c r="U48" s="315"/>
      <c r="V48" s="316"/>
      <c r="W48" s="317" t="str">
        <f>IF(T48=0,"",IF(F48+M48+T48&lt;=Consolidação!H59,Consolidação!$H$4,IF(F48+M48+T48&lt;=Consolidação!H59+Consolidação!K59,Consolidação!$K$4,IF(F48+M48+T48&lt;=Consolidação!H59+Consolidação!K59+Consolidação!N59,Consolidação!$N$4,IF(F48+M48+T48&lt;=Consolidação!H59+Consolidação!K59+Consolidação!N59+Consolidação!Q59,Consolidação!$Q$4,IF(F48+M48+T48&lt;=Consolidação!H59+Consolidação!K59+Consolidação!N59+Consolidação!Q59+Consolidação!T59,Consolidação!$T$4,IF(F48+M48+T48&lt;=Consolidação!H59+Consolidação!K59+Consolidação!N59+Consolidação!Q59+Consolidação!T59+Consolidação!W59,Consolidação!$W$4,IF(F48+M48+T48&lt;=Consolidação!H59+Consolidação!K59+Consolidação!N59+Consolidação!Q59+Consolidação!T59+Consolidação!W59+Consolidação!Z59,Consolidação!$Z$4,IF(F48+M48+T48&lt;=Consolidação!H59+Consolidação!K59+Consolidação!N59+Consolidação!Q59+Consolidação!T59+Consolidação!W59+Consolidação!Z59+Consolidação!AC59,Consolidação!$AC$4,IF(F48+M48+T48&lt;=Consolidação!H59+Consolidação!K59+Consolidação!N59+Consolidação!Q59+Consolidação!T59+Consolidação!W59+Consolidação!Z59+Consolidação!AC59+Consolidação!AF59,Consolidação!$AF$4,IF(F48+M48+T48&lt;=Consolidação!H59+Consolidação!K59+Consolidação!N59+Consolidação!Q59+Consolidação!T59+Consolidação!W59+Consolidação!Z59+Consolidação!AC59+Consolidação!AF59+Consolidação!AI59,Consolidação!$AI$4,IF(F48+M48+T48&lt;=Consolidação!H59+Consolidação!K59+Consolidação!N59+Consolidação!Q59+Consolidação!T59+Consolidação!W59+Consolidação!Z59+Consolidação!AC59+Consolidação!AF59+Consolidação!AI59+Consolidação!AL59,Consolidação!$AL$4,IF(F48+M48+T48&lt;=Consolidação!H59+Consolidação!K59+Consolidação!N59+Consolidação!Q59+Consolidação!T59+Consolidação!W59+Consolidação!Z59+Consolidação!AC59+Consolidação!AF59+Consolidação!AI59+Consolidação!AL59+Consolidação!AO59,Consolidação!$AO$4,IF(F48+M48+T48&lt;=Consolidação!H59+Consolidação!K59+Consolidação!N59+Consolidação!Q59+Consolidação!T59+Consolidação!W59+Consolidação!Z59+Consolidação!AC59+Consolidação!AF59+Consolidação!AI59+Consolidação!AL59+Consolidação!AO59+Consolidação!AR59,Consolidação!$AR$4,IF(F48+M48+T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+M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+T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/>
      </c>
      <c r="X48" s="318" t="str">
        <f t="shared" si="88"/>
        <v/>
      </c>
      <c r="Y48" s="312"/>
      <c r="Z48" s="270"/>
      <c r="AA48" s="314"/>
      <c r="AB48" s="315"/>
      <c r="AC48" s="316"/>
      <c r="AD48" s="317" t="str">
        <f>IF(AA48=0,"",IF(F48+M48+T48+AA48&lt;=Consolidação!H59,Consolidação!$H$4,IF(F48+M48+T48+AA48&lt;=Consolidação!H59+Consolidação!K59,Consolidação!$K$4,IF(F48+M48+T48+AA48&lt;=Consolidação!H59+Consolidação!K59+Consolidação!N59,Consolidação!$N$4,IF(F48+M48+T48+AA48&lt;=Consolidação!H59+Consolidação!K59+Consolidação!N59+Consolidação!Q59,Consolidação!$Q$4,IF(F48+M48+T48+AA48&lt;=Consolidação!H59+Consolidação!K59+Consolidação!N59+Consolidação!Q59+Consolidação!T59,Consolidação!$T$4,IF(F48+M48+T48+AA48&lt;=Consolidação!H59+Consolidação!K59+Consolidação!N59+Consolidação!Q59+Consolidação!T59+Consolidação!W59,Consolidação!$W$4,IF(F48+M48+T48+AA48&lt;=Consolidação!H59+Consolidação!K59+Consolidação!N59+Consolidação!Q59+Consolidação!T59+Consolidação!W59+Consolidação!Z59,Consolidação!$Z$4,IF(F48+M48+T48+AA48&lt;=Consolidação!H59+Consolidação!K59+Consolidação!N59+Consolidação!Q59+Consolidação!T59+Consolidação!W59+Consolidação!Z59+Consolidação!AC59,Consolidação!$AC$4,IF(F48+M48+T48+AA48&lt;=Consolidação!H59+Consolidação!K59+Consolidação!N59+Consolidação!Q59+Consolidação!T59+Consolidação!W59+Consolidação!Z59+Consolidação!AC59+Consolidação!AF59,Consolidação!$AF$4,IF(F48+M48+T48+AA48&lt;=Consolidação!H59+Consolidação!K59+Consolidação!N59+Consolidação!Q59+Consolidação!T59+Consolidação!W59+Consolidação!Z59+Consolidação!AC59+Consolidação!AF59+Consolidação!AI59,Consolidação!$AI$4,IF(F48+M48+T48+AA48&lt;=Consolidação!H59+Consolidação!K59+Consolidação!N59+Consolidação!Q59+Consolidação!T59+Consolidação!W59+Consolidação!Z59+Consolidação!AC59+Consolidação!AF59+Consolidação!AI59+Consolidação!AL59,Consolidação!$AL$4,IF(F48+M48+T48+AA48&lt;=Consolidação!H59+Consolidação!K59+Consolidação!N59+Consolidação!Q59+Consolidação!T59+Consolidação!W59+Consolidação!Z59+Consolidação!AC59+Consolidação!AF59+Consolidação!AI59+Consolidação!AL59+Consolidação!AO59,Consolidação!$AO$4,IF(F48+M48+T48+AA48&lt;=Consolidação!H59+Consolidação!K59+Consolidação!N59+Consolidação!Q59+Consolidação!T59+Consolidação!W59+Consolidação!Z59+Consolidação!AC59+Consolidação!AF59+Consolidação!AI59+Consolidação!AL59+Consolidação!AO59+Consolidação!AR59,Consolidação!#REF!,IF(F48+M48+T48+AA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+M48+T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+T48+AA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/>
      </c>
      <c r="AE48" s="318" t="str">
        <f t="shared" si="89"/>
        <v/>
      </c>
      <c r="AF48" s="312"/>
      <c r="AG48" s="270"/>
      <c r="AH48" s="314"/>
      <c r="AI48" s="315"/>
      <c r="AJ48" s="316"/>
      <c r="AK48" s="317" t="str">
        <f>IF(AH48=0,"",IF(F48+M48+T48+AA48+AH48&lt;=Consolidação!H59,Consolidação!$H$4,IF(F48+M48+T48+AA48+AH48&lt;=Consolidação!H59+Consolidação!K59,Consolidação!$K$4,IF(F48+M48+T48+AA48+AH48&lt;=Consolidação!H59+Consolidação!K59+Consolidação!N59,Consolidação!$N$4,IF(F48+M48+T48+AA48+AH48&lt;=Consolidação!H59+Consolidação!K59+Consolidação!N59+Consolidação!Q59,Consolidação!$Q$4,IF(F48+M48+T48+AA48+AH48&lt;=Consolidação!H59+Consolidação!K59+Consolidação!N59+Consolidação!Q59+Consolidação!T59,Consolidação!$T$4,IF(F48+M48+T48+AA48+AH48&lt;=Consolidação!H59+Consolidação!K59+Consolidação!N59+Consolidação!Q59+Consolidação!T59+Consolidação!W59,Consolidação!$W$4,IF(F48+M48+T48+AA48+AH48&lt;=Consolidação!H59+Consolidação!K59+Consolidação!N59+Consolidação!Q59+Consolidação!T59+Consolidação!W59+Consolidação!Z59,Consolidação!$Z$4,IF(F48+M48+T48+AA48+AH48&lt;=Consolidação!H59+Consolidação!K59+Consolidação!N59+Consolidação!Q59+Consolidação!T59+Consolidação!W59+Consolidação!Z59+Consolidação!AC59,Consolidação!$AC$4,IF(F48+M48+T48+AA48+AH48&lt;=Consolidação!H59+Consolidação!K59+Consolidação!N59+Consolidação!Q59+Consolidação!T59+Consolidação!W59+Consolidação!Z59+Consolidação!AC59+Consolidação!AF59,Consolidação!$AF$4,IF(F48+M48+T48+AA48+AH48&lt;=Consolidação!H59+Consolidação!K59+Consolidação!N59+Consolidação!Q59+Consolidação!T59+Consolidação!W59+Consolidação!Z59+Consolidação!AC59+Consolidação!AF59+Consolidação!AI59,Consolidação!$AI$4,IF(F48+M48+T48+AA48+AH48&lt;=Consolidação!H59+Consolidação!K59+Consolidação!N59+Consolidação!Q59+Consolidação!T59+Consolidação!W59+Consolidação!Z59+Consolidação!AC59+Consolidação!AF59+Consolidação!AI59+Consolidação!AL59,Consolidação!$AL$4,IF(F48+M48+T48+AA48+AH48&lt;=Consolidação!H59+Consolidação!K59+Consolidação!N59+Consolidação!Q59+Consolidação!T59+Consolidação!W59+Consolidação!Z59+Consolidação!AC59+Consolidação!AF59+Consolidação!AI59+Consolidação!AL59+Consolidação!AO59,Consolidação!$AO$4,IF(F48+M48+T48+AA48+AH48&lt;=Consolidação!H59+Consolidação!K59+Consolidação!N59+Consolidação!Q59+Consolidação!T59+Consolidação!W59+Consolidação!Z59+Consolidação!AC59+Consolidação!AF59+Consolidação!AI59+Consolidação!AL59+Consolidação!AO59+Consolidação!AR59,Consolidação!$AR$4,IF(F48+M48+T48+AA48+AH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+M48+T48+AA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+T48+AA48+AH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/>
      </c>
      <c r="AL48" s="318" t="str">
        <f t="shared" si="90"/>
        <v/>
      </c>
      <c r="AM48" s="312"/>
      <c r="AN48" s="270"/>
      <c r="AO48" s="314"/>
      <c r="AP48" s="345"/>
      <c r="AQ48" s="346"/>
      <c r="AR48" s="317" t="str">
        <f>IF(AO48=0,"",IF(F48+M48+T48+AA48+AH48+AO48&lt;=Consolidação!H59,Consolidação!$H$4,IF(F48+M48+T48+AA48+AH48+AO48&lt;=Consolidação!H59+Consolidação!K59,Consolidação!$K$4,IF(F48+M48+T48+AA48+AH48+AO48&lt;=Consolidação!H59+Consolidação!K59+Consolidação!N59,Consolidação!$N$4,IF(F48+M48+T48+AA48+AH48+AO48&lt;=Consolidação!H59+Consolidação!K59+Consolidação!N59+Consolidação!Q59,Consolidação!$Q$4,IF(F48+M48+T48+AA48+AH48+AO48&lt;=Consolidação!H59+Consolidação!K59+Consolidação!N59+Consolidação!Q59+Consolidação!T59,Consolidação!$T$4,IF(F48+M48+T48+AA48+AH48+AO48&lt;=Consolidação!H59+Consolidação!K59+Consolidação!N59+Consolidação!Q59+Consolidação!T59+Consolidação!W59,Consolidação!$W$4,IF(F48+M48+T48+AA48+AH48+AO48&lt;=Consolidação!H59+Consolidação!K59+Consolidação!N59+Consolidação!Q59+Consolidação!T59+Consolidação!W59+Consolidação!Z59,Consolidação!$Z$4,IF(F48+M48+T48+AA48+AH48+AO48&lt;=Consolidação!H59+Consolidação!K59+Consolidação!N59+Consolidação!Q59+Consolidação!T59+Consolidação!W59+Consolidação!Z59+Consolidação!AC59,Consolidação!$AC$4,IF(F48+M48+T48+AA48+AH48+AO48&lt;=Consolidação!H59+Consolidação!K59+Consolidação!N59+Consolidação!Q59+Consolidação!T59+Consolidação!W59+Consolidação!Z59+Consolidação!AC59+Consolidação!AF59,Consolidação!$AF$4,IF(F48+M48+T48+AA48+AH48+AO48&lt;=Consolidação!H59+Consolidação!K59+Consolidação!N59+Consolidação!Q59+Consolidação!T59+Consolidação!W59+Consolidação!Z59+Consolidação!AC59+Consolidação!AF59+Consolidação!AI59,Consolidação!$AI$4,IF(F48+M48+T48+AA48+AH48+AO48&lt;=Consolidação!H59+Consolidação!K59+Consolidação!N59+Consolidação!Q59+Consolidação!T59+Consolidação!W59+Consolidação!Z59+Consolidação!AC59+Consolidação!AF59+Consolidação!AI59+Consolidação!AL59,Consolidação!$AL$4,IF(F48+M48+T48+AA48+AH48+AO48&lt;=Consolidação!H59+Consolidação!K59+Consolidação!N59+Consolidação!Q59+Consolidação!T59+Consolidação!W59+Consolidação!Z59+Consolidação!AC59+Consolidação!AF59+Consolidação!AI59+Consolidação!AL59+Consolidação!AO59,Consolidação!$AO$4,IF(F48+M48+T48+AA48+AH48+AO48&lt;=Consolidação!H59+Consolidação!K59+Consolidação!N59+Consolidação!Q59+Consolidação!T59+Consolidação!W59+Consolidação!Z59+Consolidação!AC59+Consolidação!AF59+Consolidação!AI59+Consolidação!AL59+Consolidação!AO59+Consolidação!AR59,Consolidação!$AR$4,IF(F48+M48+T48+AA48+AH48+AO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+M48+T48+AA48+AH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+T48+AA48+AH48+AO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/>
      </c>
      <c r="AS48" s="318" t="str">
        <f t="shared" si="91"/>
        <v/>
      </c>
      <c r="AT48" s="312"/>
      <c r="AU48" s="270"/>
      <c r="AV48" s="314"/>
      <c r="AW48" s="345"/>
      <c r="AX48" s="346"/>
      <c r="AY48" s="317" t="str">
        <f>IF(AV48=0,"",IF(F48+M48+T48+AA48+AH48+AO48+AV48&lt;=Consolidação!H59,Consolidação!$H$4,IF(F48+M48+T48+AA48+AH48+AO48+AV48&lt;=Consolidação!H59+Consolidação!K59,Consolidação!$K$4,IF(F48+M48+T48+AA48+AH48+AO48+AV48&lt;=Consolidação!H59+Consolidação!K59+Consolidação!N59,Consolidação!$N$4,IF(F48+M48+T48+AA48+AH48+AO48+AV48&lt;=Consolidação!H59+Consolidação!K59+Consolidação!N59+Consolidação!Q59,Consolidação!$Q$4,IF(F48+M48+T48+AA48+AH48+AO48+AV48&lt;=Consolidação!H59+Consolidação!K59+Consolidação!N59+Consolidação!Q59+Consolidação!T59,Consolidação!$T$4,IF(F48+M48+T48+AA48+AH48+AO48+AV48&lt;=Consolidação!H59+Consolidação!K59+Consolidação!N59+Consolidação!Q59+Consolidação!T59+Consolidação!W59,Consolidação!$W$4,IF(F48+M48+T48+AA48+AH48+AO48+AV48&lt;=Consolidação!H59+Consolidação!K59+Consolidação!N59+Consolidação!Q59+Consolidação!T59+Consolidação!W59+Consolidação!Z59,Consolidação!$Z$4,IF(F48+M48+T48+AA48+AH48+AO48+AV48&lt;=Consolidação!H59+Consolidação!K59+Consolidação!N59+Consolidação!Q59+Consolidação!T59+Consolidação!W59+Consolidação!Z59+Consolidação!AC59,Consolidação!$AC$4,IF(F48+M48+T48+AA48+AH48+AO48+AV48&lt;=Consolidação!H59+Consolidação!K59+Consolidação!N59+Consolidação!Q59+Consolidação!T59+Consolidação!W59+Consolidação!Z59+Consolidação!AC59+Consolidação!AF59,Consolidação!$AF$4,IF(F48+M48+T48+AA48+AH48+AO48+AV48&lt;=Consolidação!H59+Consolidação!K59+Consolidação!N59+Consolidação!Q59+Consolidação!T59+Consolidação!W59+Consolidação!Z59+Consolidação!AC59+Consolidação!AF59+Consolidação!AI59,Consolidação!$AI$4,IF(F48+M48+T48+AA48+AH48+AO48+AV48&lt;=Consolidação!H59+Consolidação!K59+Consolidação!N59+Consolidação!Q59+Consolidação!T59+Consolidação!W59+Consolidação!Z59+Consolidação!AC59+Consolidação!AF59+Consolidação!AI59+Consolidação!AL59,Consolidação!$AL$4,IF(F48+M48+T48+AA48+AH48+AO48+AV48&lt;=Consolidação!H59+Consolidação!K59+Consolidação!N59+Consolidação!Q59+Consolidação!T59+Consolidação!W59+Consolidação!Z59+Consolidação!AC59+Consolidação!AF59+Consolidação!AI59+Consolidação!AL59+Consolidação!AO59,Consolidação!$AO$4,IF(F48+M48+T48+AA48+AH48+AO48+AV48&lt;=Consolidação!H59+Consolidação!K59+Consolidação!N59+Consolidação!Q59+Consolidação!T59+Consolidação!W59+Consolidação!Z59+Consolidação!AC59+Consolidação!AF59+Consolidação!AI59+Consolidação!AL59+Consolidação!AO59+Consolidação!AR59,Consolidação!$AR$4,IF(F48+M48+T48+AA48+AH48+AO48+AV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+M48+T48+AA48+AH48+AO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+T48+AA48+AH48+AO48+AV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/>
      </c>
      <c r="AZ48" s="318" t="str">
        <f t="shared" si="92"/>
        <v/>
      </c>
      <c r="BA48" s="312"/>
      <c r="BB48" s="270"/>
      <c r="BC48" s="314"/>
      <c r="BD48" s="345"/>
      <c r="BE48" s="346"/>
      <c r="BF48" s="317" t="str">
        <f>IF(BC48=0,"",IF(F48+M48+T48+AA48+AH48+AO48+AV48+BC48&lt;=Consolidação!H59,Consolidação!$H$4,IF(F48+M48+T48+AA48+AH48+AO48+AV48+BC48&lt;=Consolidação!H59+Consolidação!K59,Consolidação!$K$4,IF(F48+M48+T48+AA48+AH48+AO48+AV48+BC48&lt;=Consolidação!H59+Consolidação!K59+Consolidação!N59,Consolidação!$N$4,IF(F48+M48+T48+AA48+AH48+AO48+AV48+BC48&lt;=Consolidação!H59+Consolidação!K59+Consolidação!N59+Consolidação!Q59,Consolidação!$Q$4,IF(F48+M48+T48+AA48+AH48+AO48+AV48+BC48&lt;=Consolidação!H59+Consolidação!K59+Consolidação!N59+Consolidação!Q59+Consolidação!T59,Consolidação!$T$4,IF(F48+M48+T48+AA48+AH48+AO48+AV48+BC48&lt;=Consolidação!H59+Consolidação!K59+Consolidação!N59+Consolidação!Q59+Consolidação!T59+Consolidação!W59,Consolidação!$W$4,IF(F48+M48+T48+AA48+AH48+AO48+AV48+BC48&lt;=Consolidação!H59+Consolidação!K59+Consolidação!N59+Consolidação!Q59+Consolidação!T59+Consolidação!W59+Consolidação!Z59,Consolidação!$Z$4,IF(F48+M48+T48+AA48+AH48+AO48+AV48+BC48&lt;=Consolidação!H59+Consolidação!K59+Consolidação!N59+Consolidação!Q59+Consolidação!T59+Consolidação!W59+Consolidação!Z59+Consolidação!AC59,Consolidação!$AC$4,IF(F48+M48+T48+AA48+AH48+AO48+AV48+BC48&lt;=Consolidação!H59+Consolidação!K59+Consolidação!N59+Consolidação!Q59+Consolidação!T59+Consolidação!W59+Consolidação!Z59+Consolidação!AC59+Consolidação!AF59,Consolidação!$AF$4,IF(F48+M48+T48+AA48+AH48+AO48+AV48+BC48&lt;=Consolidação!H59+Consolidação!K59+Consolidação!N59+Consolidação!Q59+Consolidação!T59+Consolidação!W59+Consolidação!Z59+Consolidação!AC59+Consolidação!AF59+Consolidação!AI59,Consolidação!$AI$4,IF(F48+M48+T48+AA48+AH48+AO48+AV48+BC48&lt;=Consolidação!H59+Consolidação!K59+Consolidação!N59+Consolidação!Q59+Consolidação!T59+Consolidação!W59+Consolidação!Z59+Consolidação!AC59+Consolidação!AF59+Consolidação!AI59+Consolidação!AL59,Consolidação!$AL$4,IF(F48+M48+T48+AA48+AH48+AO48+AV48+BC48&lt;=Consolidação!H59+Consolidação!K59+Consolidação!N59+Consolidação!Q59+Consolidação!T59+Consolidação!W59+Consolidação!Z59+Consolidação!AC59+Consolidação!AF59+Consolidação!AI59+Consolidação!AL59+Consolidação!AO59,Consolidação!$AO$4,IF(F48+M48+T48+AA48+AH48+AO48+AV48+BC48&lt;=Consolidação!H59+Consolidação!K59+Consolidação!N59+Consolidação!Q59+Consolidação!T59+Consolidação!W59+Consolidação!Z59+Consolidação!AC59+Consolidação!AF59+Consolidação!AI59+Consolidação!AL59+Consolidação!AO59+Consolidação!AR59,Consolidação!$AR$4,IF(F48+M48+T48+AA48+AH48+AO48+AV48+BC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+M48+T48+AA48+AH48+AO48+AV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+T48+AA48+AH48+AO48+AV48+BC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/>
      </c>
      <c r="BG48" s="318" t="str">
        <f t="shared" si="93"/>
        <v/>
      </c>
      <c r="BH48" s="312"/>
      <c r="BI48" s="270"/>
      <c r="BJ48" s="314"/>
      <c r="BK48" s="345"/>
      <c r="BL48" s="346"/>
      <c r="BM48" s="317" t="str">
        <f>IF(BJ48=0,"",IF(F48+M48+T48+AA48+AH48+AO48+AV48+BC48+BJ48&lt;=Consolidação!H59,Consolidação!$H$4,IF(F48+M48+T48+AA48+AH48+AO48+AV48+BC48+BJ48&lt;=Consolidação!H59+Consolidação!K59,Consolidação!$K$4,IF(F48+M48+T48+AA48+AH48+AO48+AV48+BC48+BJ48&lt;=Consolidação!H59+Consolidação!K59+Consolidação!N59,Consolidação!$N$4,IF(F48+M48+T48+AA48+AH48+AO48+AV48+BC48+BJ48&lt;=Consolidação!H59+Consolidação!K59+Consolidação!N59+Consolidação!Q59,Consolidação!$Q$4,IF(F48+M48+T48+AA48+AH48+AO48+AV48+BC48+BJ48&lt;=Consolidação!H59+Consolidação!K59+Consolidação!N59+Consolidação!Q59+Consolidação!T59,Consolidação!$T$4,IF(F48+M48+T48+AA48+AH48+AO48+AV48+BC48+BJ48&lt;=Consolidação!H59+Consolidação!K59+Consolidação!N59+Consolidação!Q59+Consolidação!T59+Consolidação!W59,Consolidação!$W$4,IF(F48+M48+T48+AA48+AH48+AO48+AV48+BC48+BJ48&lt;=Consolidação!H59+Consolidação!K59+Consolidação!N59+Consolidação!Q59+Consolidação!T59+Consolidação!W59+Consolidação!Z59,Consolidação!$Z$4,IF(F48+M48+T48+AA48+AH48+AO48+AV48+BC48+BJ48&lt;=Consolidação!H59+Consolidação!K59+Consolidação!N59+Consolidação!Q59+Consolidação!T59+Consolidação!W59+Consolidação!Z59+Consolidação!AC59,Consolidação!$AC$4,IF(F48+M48+T48+AA48+AH48+AO48+AV48+BC48+BJ48&lt;=Consolidação!H59+Consolidação!K59+Consolidação!N59+Consolidação!Q59+Consolidação!T59+Consolidação!W59+Consolidação!Z59+Consolidação!AC59+Consolidação!AF59,Consolidação!$AF$4,IF(F48+M48+T48+AA48+AH48+AO48+AV48+BC48+BJ48&lt;=Consolidação!H59+Consolidação!K59+Consolidação!N59+Consolidação!Q59+Consolidação!T59+Consolidação!W59+Consolidação!Z59+Consolidação!AC59+Consolidação!AF59+Consolidação!AI59,Consolidação!$AI$4,IF(F48+M48+T48+AA48+AH48+AO48+AV48+BC48+BJ48&lt;=Consolidação!H59+Consolidação!K59+Consolidação!N59+Consolidação!Q59+Consolidação!T59+Consolidação!W59+Consolidação!Z59+Consolidação!AC59+Consolidação!AF59+Consolidação!AI59+Consolidação!AL59,Consolidação!$AL$4,IF(F48+M48+T48+AA48+AH48+AO48+AV48+BC48+BJ48&lt;=Consolidação!H59+Consolidação!K59+Consolidação!N59+Consolidação!Q59+Consolidação!T59+Consolidação!W59+Consolidação!Z59+Consolidação!AC59+Consolidação!AF59+Consolidação!AI59+Consolidação!AL59+Consolidação!AO59,Consolidação!$AO$4,IF(F48+M48+T48+AA48+AH48+AO48+AV48+BC48+BJ48&lt;=Consolidação!H59+Consolidação!K59+Consolidação!N59+Consolidação!Q59+Consolidação!T59+Consolidação!W59+Consolidação!Z59+Consolidação!AC59+Consolidação!AF59+Consolidação!AI59+Consolidação!AL59+Consolidação!AO59+Consolidação!AR59,Consolidação!$AR$4,IF(F48+M48+T48+AA48+AH48+AO48+AV48+BC48+BJ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+M48+T48+AA48+AH48+AO48+AV48+BC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+T48+AA48+AH48+AO48+AV48+BC48+BJ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/>
      </c>
      <c r="BN48" s="318" t="str">
        <f t="shared" si="94"/>
        <v/>
      </c>
      <c r="BO48" s="312"/>
      <c r="BP48" s="270"/>
      <c r="BQ48" s="314"/>
      <c r="BR48" s="345"/>
      <c r="BS48" s="346"/>
      <c r="BT48" s="317" t="str">
        <f>IF(BQ48=0,"",IF(F48+M48+T48+AA48+AH48+AO48+AV48+BC48+BJ48+BQ48&lt;=Consolidação!H59,Consolidação!$H$4,IF(F48+M48+T48+AA48+AH48+AO48+AV48+BC48+BJ48+BQ48&lt;=Consolidação!H59+Consolidação!K59,Consolidação!$K$4,IF(F48+M48+T48+AA48+AH48+AO48+AV48+BC48+BJ48+BQ48&lt;=Consolidação!H59+Consolidação!K59+Consolidação!N59,Consolidação!$N$4,IF(F48+M48+T48+AA48+AH48+AO48+AV48+BC48+BJ48+BQ48&lt;=Consolidação!H59+Consolidação!K59+Consolidação!N59+Consolidação!Q59,Consolidação!$Q$4,IF(F48+M48+T48+AA48+AH48+AO48+AV48+BC48+BJ48+BQ48&lt;=Consolidação!H59+Consolidação!K59+Consolidação!N59+Consolidação!Q59+Consolidação!T59,Consolidação!$T$4,IF(F48+M48+T48+AA48+AH48+AO48+AV48+BC48+BJ48+BQ48&lt;=Consolidação!H59+Consolidação!K59+Consolidação!N59+Consolidação!Q59+Consolidação!T59+Consolidação!W59,Consolidação!$W$4,IF(F48+M48+T48+AA48+AH48+AO48+AV48+BC48+BJ48+BQ48&lt;=Consolidação!H59+Consolidação!K59+Consolidação!N59+Consolidação!Q59+Consolidação!T59+Consolidação!W59+Consolidação!Z59,Consolidação!$Z$4,IF(F48+M48+T48+AA48+AH48+AO48+AV48+BC48+BJ48+BQ48&lt;=Consolidação!H59+Consolidação!K59+Consolidação!N59+Consolidação!Q59+Consolidação!T59+Consolidação!W59+Consolidação!Z59+Consolidação!AC59,Consolidação!$AC$4,IF(F48+M48+T48+AA48+AH48+AO48+AV48+BC48+BJ48+BQ48&lt;=Consolidação!H59+Consolidação!K59+Consolidação!N59+Consolidação!Q59+Consolidação!T59+Consolidação!W59+Consolidação!Z59+Consolidação!AC59+Consolidação!AF59,Consolidação!$AF$4,IF(F48+M48+T48+AA48+AH48+AO48+AV48+BC48+BJ48+BQ48&lt;=Consolidação!H59+Consolidação!K59+Consolidação!N59+Consolidação!Q59+Consolidação!T59+Consolidação!W59+Consolidação!Z59+Consolidação!AC59+Consolidação!AF59+Consolidação!AI59,Consolidação!$AI$4,IF(F48+M48+T48+AA48+AH48+AO48+AV48+BC48+BJ48+BQ48&lt;=Consolidação!H59+Consolidação!K59+Consolidação!N59+Consolidação!Q59+Consolidação!T59+Consolidação!W59+Consolidação!Z59+Consolidação!AC59+Consolidação!AF59+Consolidação!AI59+Consolidação!AL59,Consolidação!$AL$4,IF(F48+M48+T48+AA48+AH48+AO48+AV48+BC48+BJ48+BQ48&lt;=Consolidação!H59+Consolidação!K59+Consolidação!N59+Consolidação!Q59+Consolidação!T59+Consolidação!W59+Consolidação!Z59+Consolidação!AC59+Consolidação!AF59+Consolidação!AI59+Consolidação!AL59+Consolidação!AO59,Consolidação!$AO$4,IF(F48+M48+T48+AA48+AH48+AO48+AV48+BC48+BJ48+BQ48&lt;=Consolidação!H59+Consolidação!K59+Consolidação!N59+Consolidação!Q59+Consolidação!T59+Consolidação!W59+Consolidação!Z59+Consolidação!AC59+Consolidação!AF59+Consolidação!AI59+Consolidação!AL59+Consolidação!AO59+Consolidação!AR59,Consolidação!$AR$4,IF(F48+M48+T48+AA48+AH48+AO48+AV48+BC48+BJ48+BQ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+M48+T48+AA48+AH48+AO48+AV48+BC48+BJ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+T48+AA48+AH48+AO48+AV48+BC48+BJ48+BQ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/>
      </c>
      <c r="BU48" s="318" t="str">
        <f t="shared" si="95"/>
        <v/>
      </c>
      <c r="BV48" s="312"/>
      <c r="BW48" s="270"/>
      <c r="BX48" s="314"/>
      <c r="BY48" s="345"/>
      <c r="BZ48" s="346"/>
      <c r="CA48" s="317" t="str">
        <f>IF(BX48=0,"",IF(F48+M48+T48+AA48+AH48+AO48+AV48+BC48+BJ48+BQ48+BX48&lt;=Consolidação!H59,Consolidação!$H$4,IF(F48+M48+T48+AA48+AH48+AO48+AV48+BC48+BJ48+BQ48+BX48&lt;=Consolidação!H59+Consolidação!K59,Consolidação!$K$4,IF(F48+M48+T48+AA48+AH48+AO48+AV48+BC48+BJ48+BQ48+BX48&lt;=Consolidação!H59+Consolidação!K59+Consolidação!N59,Consolidação!$N$4,IF(F48+M48+T48+AA48+AH48+AO48+AV48+BC48+BJ48+BQ48+BX48&lt;=Consolidação!H59+Consolidação!K59+Consolidação!N59+Consolidação!Q59,Consolidação!$Q$4,IF(F48+M48+T48+AA48+AH48+AO48+AV48+BC48+BJ48+BQ48+BX48&lt;=Consolidação!H59+Consolidação!K59+Consolidação!N59+Consolidação!Q59+Consolidação!T59,Consolidação!$T$4,IF(F48+M48+T48+AA48+AH48+AO48+AV48+BC48+BJ48+BQ48+BX48&lt;=Consolidação!H59+Consolidação!K59+Consolidação!N59+Consolidação!Q59+Consolidação!T59+Consolidação!W59,Consolidação!$W$4,IF(F48+M48+T48+AA48+AH48+AO48+AV48+BC48+BJ48+BQ48+BX48&lt;=Consolidação!H59+Consolidação!K59+Consolidação!N59+Consolidação!Q59+Consolidação!T59+Consolidação!W59+Consolidação!Z59,Consolidação!$Z$4,IF(F48+M48+T48+AA48+AH48+AO48+AV48+BC48+BJ48+BQ48+BX48&lt;=Consolidação!H59+Consolidação!K59+Consolidação!N59+Consolidação!Q59+Consolidação!T59+Consolidação!W59+Consolidação!Z59+Consolidação!AC59,Consolidação!$AC$4,IF(F48+M48+T48+AA48+AH48+AO48+AV48+BC48+BJ48+BQ48+BX48&lt;=Consolidação!H59+Consolidação!K59+Consolidação!N59+Consolidação!Q59+Consolidação!T59+Consolidação!W59+Consolidação!Z59+Consolidação!AC59+Consolidação!AF59,Consolidação!$AF$4,IF(F48+M48+T48+AA48+AH48+AO48+AV48+BC48+BJ48+BQ48+BX48&lt;=Consolidação!H59+Consolidação!K59+Consolidação!N59+Consolidação!Q59+Consolidação!T59+Consolidação!W59+Consolidação!Z59+Consolidação!AC59+Consolidação!AF59+Consolidação!AI59,Consolidação!$AI$4,IF(F48+M48+T48+AA48+AH48+AO48+AV48+BC48+BJ48+BQ48+BX48&lt;=Consolidação!H59+Consolidação!K59+Consolidação!N59+Consolidação!Q59+Consolidação!T59+Consolidação!W59+Consolidação!Z59+Consolidação!AC59+Consolidação!AF59+Consolidação!AI59+Consolidação!AL59,Consolidação!$AL$4,IF(F48+M48+T48+AA48+AH48+AO48+AV48+BC48+BJ48+BQ48+BX48&lt;=Consolidação!H59+Consolidação!K59+Consolidação!N59+Consolidação!Q59+Consolidação!T59+Consolidação!W59+Consolidação!Z59+Consolidação!AC59+Consolidação!AF59+Consolidação!AI59+Consolidação!AL59+Consolidação!AO59,Consolidação!$AO$4,IF(F48+M48+T48+AA48+AH48+AO48+AV48+BC48+BJ48+BQ48+BX48&lt;=Consolidação!H59+Consolidação!K59+Consolidação!N59+Consolidação!Q59+Consolidação!T59+Consolidação!W59+Consolidação!Z59+Consolidação!AC59+Consolidação!AF59+Consolidação!AI59+Consolidação!AL59+Consolidação!AO59+Consolidação!AR59,Consolidação!$AR$4,IF(F48+M48+T48+AA48+AH48+AO48+AV48+BC48+BJ48+BQ48+BX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+M48+T48+AA48+AH48+AO48+AV48+BC48+BJ48+BQ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+T48+AA48+AH48+AO48+AV48+BC48+BJ48+BQ48+BX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/>
      </c>
      <c r="CB48" s="318" t="str">
        <f t="shared" si="96"/>
        <v/>
      </c>
      <c r="CC48" s="312"/>
      <c r="CD48" s="270"/>
      <c r="CE48" s="314"/>
      <c r="CF48" s="345"/>
      <c r="CG48" s="346"/>
      <c r="CH48" s="317" t="str">
        <f>IF(CE48=0,"",IF(F48+M48+T48+AA48+AH48+AO48+AV48+BC48+BJ48+BQ48+BX48+CE48&lt;=Consolidação!H59,Consolidação!$H$4,IF(F48+M48+T48+AA48+AH48+AO48+AV48+BC48+BJ48+BQ48+BX48+CE48&lt;=Consolidação!H59+Consolidação!K59,Consolidação!$K$4,IF(F48+M48+T48+AA48+AH48+AO48+AV48+BC48+BJ48+BQ48+BX48+CE48&lt;=Consolidação!H59+Consolidação!K59+Consolidação!N59,Consolidação!$N$4,IF(F48+M48+T48+AA48+AH48+AO48+AV48+BC48+BJ48+BQ48+BX48+CE48&lt;=Consolidação!H59+Consolidação!K59+Consolidação!N59+Consolidação!Q59,Consolidação!$Q$4,IF(F48+M48+T48+AA48+AH48+AO48+AV48+BC48+BJ48+BQ48+BX48+CE48&lt;=Consolidação!H59+Consolidação!K59+Consolidação!N59+Consolidação!Q59+Consolidação!T59,Consolidação!$T$4,IF(F48+M48+T48+AA48+AH48+AO48+AV48+BC48+BJ48+BQ48+BX48+CE48&lt;=Consolidação!H59+Consolidação!K59+Consolidação!N59+Consolidação!Q59+Consolidação!T59+Consolidação!W59,Consolidação!$W$4,IF(F48+M48+T48+AA48+AH48+AO48+AV48+BC48+BJ48+BQ48+BX48+CE48&lt;=Consolidação!H59+Consolidação!K59+Consolidação!N59+Consolidação!Q59+Consolidação!T59+Consolidação!W59+Consolidação!Z59,Consolidação!$Z$4,IF(F48+M48+T48+AA48+AH48+AO48+AV48+BC48+BJ48+BQ48+BX48+CE48&lt;=Consolidação!H59+Consolidação!K59+Consolidação!N59+Consolidação!Q59+Consolidação!T59+Consolidação!W59+Consolidação!Z59+Consolidação!AC59,Consolidação!$AC$4,IF(F48+M48+T48+AA48+AH48+AO48+AV48+BC48+BJ48+BQ48+BX48+CE48&lt;=Consolidação!H59+Consolidação!K59+Consolidação!N59+Consolidação!Q59+Consolidação!T59+Consolidação!W59+Consolidação!Z59+Consolidação!AC59+Consolidação!AF59,Consolidação!$AF$4,IF(F48+M48+T48+AA48+AH48+AO48+AV48+BC48+BJ48+BQ48+BX48+CE48&lt;=Consolidação!H59+Consolidação!K59+Consolidação!N59+Consolidação!Q59+Consolidação!T59+Consolidação!W59+Consolidação!Z59+Consolidação!AC59+Consolidação!AF59+Consolidação!AI59,Consolidação!$AI$4,IF(F48+M48+T48+AA48+AH48+AO48+AV48+BC48+BJ48+BQ48+BX48+CE48&lt;=Consolidação!H59+Consolidação!K59+Consolidação!N59+Consolidação!Q59+Consolidação!T59+Consolidação!W59+Consolidação!Z59+Consolidação!AC59+Consolidação!AF59+Consolidação!AI59+Consolidação!AL59,Consolidação!$AL$4,IF(F48+M48+T48+AA48+AH48+AO48+AV48+BC48+BJ48+BQ48+BX48+CE48&lt;=Consolidação!H59+Consolidação!K59+Consolidação!N59+Consolidação!Q59+Consolidação!T59+Consolidação!W59+Consolidação!Z59+Consolidação!AC59+Consolidação!AF59+Consolidação!AI59+Consolidação!AL59+Consolidação!AO59,Consolidação!$AO$4,IF(F48+M48+T48+AA48+AH48+AO48+AV48+BC48+BJ48+BQ48+BX48+CE48&lt;=Consolidação!H59+Consolidação!K59+Consolidação!N59+Consolidação!Q59+Consolidação!T59+Consolidação!W59+Consolidação!Z59+Consolidação!AC59+Consolidação!AF59+Consolidação!AI59+Consolidação!AL59+Consolidação!AO59+Consolidação!AR59,Consolidação!$AR$4,IF(F48+M48+T48+AA48+AH48+AO48+AV48+BC48+BJ48+BQ48+BX48+CE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+M48+T48+AA48+AH48+AO48+AV48+BC48+BJ48+BQ48+BX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+T48+AA48+AH48+AO48+AV48+BC48+BJ48+BQ48+BX48+CE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/>
      </c>
      <c r="CI48" s="318" t="str">
        <f t="shared" si="97"/>
        <v/>
      </c>
      <c r="CJ48" s="312"/>
      <c r="CK48" s="270"/>
      <c r="CL48" s="314"/>
      <c r="CM48" s="345"/>
      <c r="CN48" s="346"/>
      <c r="CO48" s="317" t="str">
        <f>IF(CL48=0,"",IF(F48+M48+T48+AA48+AH48+AO48+AV48+BC48+BJ48+BQ48+BX48+CE48+CL48&lt;=Consolidação!H59,Consolidação!$H$4,IF(F48+M48+T48+AA48+AH48+AO48+AV48+BC48+BJ48+BQ48+BX48+CE48+CL48&lt;=Consolidação!H59+Consolidação!K59,Consolidação!$K$4,IF(F48+M48+T48+AA48+AH48+AO48+AV48+BC48+BJ48+BQ48+BX48+CE48+CL48&lt;=Consolidação!H59+Consolidação!K59+Consolidação!N59,Consolidação!$N$4,IF(F48+M48+T48+AA48+AH48+AO48+AV48+BC48+BJ48+BQ48+BX48+CE48+CL48&lt;=Consolidação!H59+Consolidação!K59+Consolidação!N59+Consolidação!Q59,Consolidação!$Q$4,IF(F48+M48+T48+AA48+AH48+AO48+AV48+BC48+BJ48+BQ48+BX48+CE48+CL48&lt;=Consolidação!H59+Consolidação!K59+Consolidação!N59+Consolidação!Q59+Consolidação!T59,Consolidação!$T$4,IF(F48+M48+T48+AA48+AH48+AO48+AV48+BC48+BJ48+BQ48+BX48+CE48+CL48&lt;=Consolidação!H59+Consolidação!K59+Consolidação!N59+Consolidação!Q59+Consolidação!T59+Consolidação!W59,Consolidação!$W$4,IF(F48+M48+T48+AA48+AH48+AO48+AV48+BC48+BJ48+BQ48+BX48+CE48+CL48&lt;=Consolidação!H59+Consolidação!K59+Consolidação!N59+Consolidação!Q59+Consolidação!T59+Consolidação!W59+Consolidação!Z59,Consolidação!$Z$4,IF(F48+M48+T48+AA48+AH48+AO48+AV48+BC48+BJ48+BQ48+BX48+CE48+CL48&lt;=Consolidação!H59+Consolidação!K59+Consolidação!N59+Consolidação!Q59+Consolidação!T59+Consolidação!W59+Consolidação!Z59+Consolidação!AC59,Consolidação!$AC$4,IF(F48+M48+T48+AA48+AH48+AO48+AV48+BC48+BJ48+BQ48+BX48+CE48+CL48&lt;=Consolidação!H59+Consolidação!K59+Consolidação!N59+Consolidação!Q59+Consolidação!T59+Consolidação!W59+Consolidação!Z59+Consolidação!AC59+Consolidação!AF59,Consolidação!$AF$4,IF(F48+M48+T48+AA48+AH48+AO48+AV48+BC48+BJ48+BQ48+BX48+CE48+CL48&lt;=Consolidação!H59+Consolidação!K59+Consolidação!N59+Consolidação!Q59+Consolidação!T59+Consolidação!W59+Consolidação!Z59+Consolidação!AC59+Consolidação!AF59+Consolidação!AI59,Consolidação!$AI$4,IF(F48+M48+T48+AA48+AH48+AO48+AV48+BC48+BJ48+BQ48+BX48+CE48+CL48&lt;=Consolidação!H59+Consolidação!K59+Consolidação!N59+Consolidação!Q59+Consolidação!T59+Consolidação!W59+Consolidação!Z59+Consolidação!AC59+Consolidação!AF59+Consolidação!AI59+Consolidação!AL59,Consolidação!$AL$4,IF(F48+M48+T48+AA48+AH48+AO48+AV48+BC48+BJ48+BQ48+BX48+CE48+CL48&lt;=Consolidação!H59+Consolidação!K59+Consolidação!N59+Consolidação!Q59+Consolidação!T59+Consolidação!W59+Consolidação!Z59+Consolidação!AC59+Consolidação!AF59+Consolidação!AI59+Consolidação!AL59+Consolidação!AO59,Consolidação!$AO$4,IF(F48+M48+T48+AA48+AH48+AO48+AV48+BC48+BJ48+BQ48+BX48+CE48+CL48&lt;=Consolidação!H59+Consolidação!K59+Consolidação!N59+Consolidação!Q59+Consolidação!T59+Consolidação!W59+Consolidação!Z59+Consolidação!AC59+Consolidação!AF59+Consolidação!AI59+Consolidação!AL59+Consolidação!AO59+Consolidação!AR59,Consolidação!$AR$4,IF(F48+M48+T48+AA48+AH48+AO48+AV48+BC48+BJ48+BQ48+BX48+CE48+CL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+M48+T48+AA48+AH48+AO48+AV48+BC48+BJ48+BQ48+BX48+CE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+T48+AA48+AH48+AO48+AV48+BC48+BJ48+BQ48+BX48+CE48+CL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/>
      </c>
      <c r="CP48" s="318" t="str">
        <f t="shared" si="98"/>
        <v/>
      </c>
      <c r="CQ48" s="312"/>
      <c r="CR48" s="270"/>
      <c r="CS48" s="314"/>
      <c r="CT48" s="345"/>
      <c r="CU48" s="346"/>
      <c r="CV48" s="317" t="str">
        <f>IF(CS48=0,"",IF(F48+M48+T48+AA48+AH48+AO48+AV48+BC48+BJ48+BQ48+BX48+CE48+CL48+CS48&lt;=Consolidação!H59,Consolidação!$H$4,IF(F48+M48+T48+AA48+AH48+AO48+AV48+BC48+BJ48+BQ48+BX48+CE48+CL48+CS48&lt;=Consolidação!H59+Consolidação!K59,Consolidação!$K$4,IF(F48+M48+T48+AA48+AH48+AO48+AV48+BC48+BJ48+BQ48+BX48+CE48+CL48+CS48&lt;=Consolidação!H59+Consolidação!K59+Consolidação!N59,Consolidação!$N$4,IF(F48+M48+T48+AA48+AH48+AO48+AV48+BC48+BJ48+BQ48+BX48+CE48+CL48+CS48&lt;=Consolidação!H59+Consolidação!K59+Consolidação!N59+Consolidação!Q59,Consolidação!$Q$4,IF(F48+M48+T48+AA48+AH48+AO48+AV48+BC48+BJ48+BQ48+BX48+CE48+CL48+CS48&lt;=Consolidação!H59+Consolidação!K59+Consolidação!N59+Consolidação!Q59+Consolidação!T59,Consolidação!$T$4,IF(F48+M48+T48+AA48+AH48+AO48+AV48+BC48+BJ48+BQ48+BX48+CE48+CL48+CS48&lt;=Consolidação!H59+Consolidação!K59+Consolidação!N59+Consolidação!Q59+Consolidação!T59+Consolidação!W59,Consolidação!$W$4,IF(F48+M48+T48+AA48+AH48+AO48+AV48+BC48+BJ48+BQ48+BX48+CE48+CL48+CS48&lt;=Consolidação!H59+Consolidação!K59+Consolidação!N59+Consolidação!Q59+Consolidação!T59+Consolidação!W59+Consolidação!Z59,Consolidação!$Z$4,IF(F48+M48+T48+AA48+AH48+AO48+AV48+BC48+BJ48+BQ48+BX48+CE48+CL48+CS48&lt;=Consolidação!H59+Consolidação!K59+Consolidação!N59+Consolidação!Q59+Consolidação!T59+Consolidação!W59+Consolidação!Z59+Consolidação!AC59,Consolidação!$AC$4,IF(F48+M48+T48+AA48+AH48+AO48+AV48+BC48+BJ48+BQ48+BX48+CE48+CL48+CS48&lt;=Consolidação!H59+Consolidação!K59+Consolidação!N59+Consolidação!Q59+Consolidação!T59+Consolidação!W59+Consolidação!Z59+Consolidação!AC59+Consolidação!AF59,Consolidação!$AF$4,IF(F48+M48+T48+AA48+AH48+AO48+AV48+BC48+BJ48+BQ48+BX48+CE48+CL48+CS48&lt;=Consolidação!H59+Consolidação!K59+Consolidação!N59+Consolidação!Q59+Consolidação!T59+Consolidação!W59+Consolidação!Z59+Consolidação!AC59+Consolidação!AF59+Consolidação!AI59,Consolidação!$AI$4,IF(F48+M48+T48+AA48+AH48+AO48+AV48+BC48+BJ48+BQ48+BX48+CE48+CL48+CS48&lt;=Consolidação!H59+Consolidação!K59+Consolidação!N59+Consolidação!Q59+Consolidação!T59+Consolidação!W59+Consolidação!Z59+Consolidação!AC59+Consolidação!AF59+Consolidação!AI59+Consolidação!AL59,Consolidação!$AL$4,IF(F48+M48+T48+AA48+AH48+AO48+AV48+BC48+BJ48+BQ48+BX48+CE48+CL48+CS48&lt;=Consolidação!H59+Consolidação!K59+Consolidação!N59+Consolidação!Q59+Consolidação!T59+Consolidação!W59+Consolidação!Z59+Consolidação!AC59+Consolidação!AF59+Consolidação!AI59+Consolidação!AL59+Consolidação!AO59,Consolidação!$AO$4,IF(F48+M48+T48+AA48+AH48+AO48+AV48+BC48+BJ48+BQ48+BX48+CE48+CL48+CS48&lt;=Consolidação!H59+Consolidação!K59+Consolidação!N59+Consolidação!Q59+Consolidação!T59+Consolidação!W59+Consolidação!Z59+Consolidação!AC59+Consolidação!AF59+Consolidação!AI59+Consolidação!AL59+Consolidação!AO59+Consolidação!AR59,Consolidação!$AR$4,IF(F48+M48+T48+AA48+AH48+AO48+AV48+BC48+BJ48+BQ48+BX48+CE48+CL48+CS48&lt;=Consolidação!H59+Consolidação!K59+Consolidação!N59+Consolidação!Q59+Consolidação!T59+Consolidação!W59+Consolidação!Z59+Consolidação!AC59+Consolidação!AF59+Consolidação!AI59+Consolidação!AL59+Consolidação!AO59+Consolidação!AR59+Consolidação!AU59,Consolidação!$AU$4,IF(AND((Consolidação!H59+Consolidação!K59+Consolidação!N59+Consolidação!Q59+Consolidação!T59+Consolidação!W59+Consolidação!Z59+Consolidação!AC59+Consolidação!AF59+Consolidação!AI59+Consolidação!AL59+Consolidação!AO59+Consolidação!AR59+Consolidação!AU59)&gt;0,F48+M48+T48+AA48+AH48+AO48+AV48+BC48+BJ48+BQ48+BX48+CE48+CL48&lt;Consolidação!H59+Consolidação!K59+Consolidação!N59+Consolidação!Q59+Consolidação!T59+Consolidação!W59+Consolidação!Z59+Consolidação!AC59+Consolidação!AF59+Consolidação!AI59+Consolidação!AL59+Consolidação!AO59+Consolidação!AR59+Consolidação!AU59,F48+M48+T48+AA48+AH48+AO48+AV48+BC48+BJ48+BQ48+BX48+CE48+CL48+CS48&gt;Consolidação!H59+Consolidação!K59+Consolidação!N59+Consolidação!Q59+Consolidação!T59+Consolidação!W59+Consolidação!Z59+Consolidação!AC59+Consolidação!AF59+Consolidação!AI59+Consolidação!AL59+Consolidação!AO59+Consolidação!AR59+Consolidação!AU59),"CONSUMO PARCIAL","SEM PREVISÃO"))))))))))))))))</f>
        <v/>
      </c>
      <c r="CW48" s="318" t="str">
        <f t="shared" si="99"/>
        <v/>
      </c>
      <c r="CX48" s="270"/>
      <c r="CY48" s="314"/>
      <c r="CZ48" s="345"/>
      <c r="DA48" s="346"/>
      <c r="DB48" s="317" t="str">
        <f>IF(CY48=0,"",IF(L48+S48+Z48+AG48+AN48+AU48+BB48+BI48+BP48+BW48+CD48+CK48+CR48+CY48&lt;=Consolidação!N59,Consolidação!$H$4,IF(L48+S48+Z48+AG48+AN48+AU48+BB48+BI48+BP48+BW48+CD48+CK48+CR48+CY48&lt;=Consolidação!N59+Consolidação!Q59,Consolidação!$K$4,IF(L48+S48+Z48+AG48+AN48+AU48+BB48+BI48+BP48+BW48+CD48+CK48+CR48+CY48&lt;=Consolidação!N59+Consolidação!Q59+Consolidação!T59,Consolidação!$N$4,IF(L48+S48+Z48+AG48+AN48+AU48+BB48+BI48+BP48+BW48+CD48+CK48+CR48+CY48&lt;=Consolidação!N59+Consolidação!Q59+Consolidação!T59+Consolidação!W59,Consolidação!$Q$4,IF(L48+S48+Z48+AG48+AN48+AU48+BB48+BI48+BP48+BW48+CD48+CK48+CR48+CY48&lt;=Consolidação!N59+Consolidação!Q59+Consolidação!T59+Consolidação!W59+Consolidação!Z59,Consolidação!$T$4,IF(L48+S48+Z48+AG48+AN48+AU48+BB48+BI48+BP48+BW48+CD48+CK48+CR48+CY48&lt;=Consolidação!N59+Consolidação!Q59+Consolidação!T59+Consolidação!W59+Consolidação!Z59+Consolidação!AC59,Consolidação!$W$4,IF(L48+S48+Z48+AG48+AN48+AU48+BB48+BI48+BP48+BW48+CD48+CK48+CR48+CY48&lt;=Consolidação!N59+Consolidação!Q59+Consolidação!T59+Consolidação!W59+Consolidação!Z59+Consolidação!AC59+Consolidação!AF59,Consolidação!$Z$4,IF(L48+S48+Z48+AG48+AN48+AU48+BB48+BI48+BP48+BW48+CD48+CK48+CR48+CY48&lt;=Consolidação!N59+Consolidação!Q59+Consolidação!T59+Consolidação!W59+Consolidação!Z59+Consolidação!AC59+Consolidação!AF59+Consolidação!AI59,Consolidação!$AC$4,IF(L48+S48+Z48+AG48+AN48+AU48+BB48+BI48+BP48+BW48+CD48+CK48+CR48+CY48&lt;=Consolidação!N59+Consolidação!Q59+Consolidação!T59+Consolidação!W59+Consolidação!Z59+Consolidação!AC59+Consolidação!AF59+Consolidação!AI59+Consolidação!AL59,Consolidação!$AF$4,IF(L48+S48+Z48+AG48+AN48+AU48+BB48+BI48+BP48+BW48+CD48+CK48+CR48+CY48&lt;=Consolidação!N59+Consolidação!Q59+Consolidação!T59+Consolidação!W59+Consolidação!Z59+Consolidação!AC59+Consolidação!AF59+Consolidação!AI59+Consolidação!AL59+Consolidação!AO59,Consolidação!$AI$4,IF(L48+S48+Z48+AG48+AN48+AU48+BB48+BI48+BP48+BW48+CD48+CK48+CR48+CY48&lt;=Consolidação!N59+Consolidação!Q59+Consolidação!T59+Consolidação!W59+Consolidação!Z59+Consolidação!AC59+Consolidação!AF59+Consolidação!AI59+Consolidação!AL59+Consolidação!AO59+Consolidação!AR59,Consolidação!$AL$4,IF(L48+S48+Z48+AG48+AN48+AU48+BB48+BI48+BP48+BW48+CD48+CK48+CR48+CY48&lt;=Consolidação!N59+Consolidação!Q59+Consolidação!T59+Consolidação!W59+Consolidação!Z59+Consolidação!AC59+Consolidação!AF59+Consolidação!AI59+Consolidação!AL59+Consolidação!AO59+Consolidação!AR59+Consolidação!AU59,Consolidação!$AO$4,IF(L48+S48+Z48+AG48+AN48+AU48+BB48+BI48+BP48+BW48+CD48+CK48+CR48+CY48&lt;=Consolidação!N59+Consolidação!Q59+Consolidação!T59+Consolidação!W59+Consolidação!Z59+Consolidação!AC59+Consolidação!AF59+Consolidação!AI59+Consolidação!AL59+Consolidação!AO59+Consolidação!AR59+Consolidação!AU59+Consolidação!AX59,Consolidação!$AR$4,IF(L48+S48+Z48+AG48+AN48+AU48+BB48+BI48+BP48+BW48+CD48+CK48+CR48+CY48&lt;=Consolidação!N59+Consolidação!Q59+Consolidação!T59+Consolidação!W59+Consolidação!Z59+Consolidação!AC59+Consolidação!AF59+Consolidação!AI59+Consolidação!AL59+Consolidação!AO59+Consolidação!AR59+Consolidação!AU59+Consolidação!AX59+Consolidação!#REF!,Consolidação!$AU$4,IF(AND((Consolidação!N59+Consolidação!Q59+Consolidação!T59+Consolidação!W59+Consolidação!Z59+Consolidação!AC59+Consolidação!AF59+Consolidação!AI59+Consolidação!AL59+Consolidação!AO59+Consolidação!AR59+Consolidação!AU59+Consolidação!AX59+Consolidação!#REF!)&gt;0,L48+S48+Z48+AG48+AN48+AU48+BB48+BI48+BP48+BW48+CD48+CK48+CR48&lt;Consolidação!N59+Consolidação!Q59+Consolidação!T59+Consolidação!W59+Consolidação!Z59+Consolidação!AC59+Consolidação!AF59+Consolidação!AI59+Consolidação!AL59+Consolidação!AO59+Consolidação!AR59+Consolidação!AU59+Consolidação!AX59+Consolidação!#REF!,L48+S48+Z48+AG48+AN48+AU48+BB48+BI48+BP48+BW48+CD48+CK48+CR48+CY48&gt;Consolidação!N59+Consolidação!Q59+Consolidação!T59+Consolidação!W59+Consolidação!Z59+Consolidação!AC59+Consolidação!AF59+Consolidação!AI59+Consolidação!AL59+Consolidação!AO59+Consolidação!AR59+Consolidação!AU59+Consolidação!AX59+Consolidação!#REF!),"CONSUMO PARCIAL","SEM PREVISÃO"))))))))))))))))</f>
        <v/>
      </c>
      <c r="DC48" s="318" t="str">
        <f t="shared" si="100"/>
        <v/>
      </c>
      <c r="DD48" s="270"/>
      <c r="DE48" s="314"/>
      <c r="DF48" s="345"/>
      <c r="DG48" s="346"/>
      <c r="DH48" s="317" t="str">
        <f>IF(DE48=0,"",IF(R48+Y48+AF48+AM48+AT48+BA48+BH48+BO48+BV48+CC48+CJ48+CQ48+CX48+DE48&lt;=Consolidação!T59,Consolidação!$H$4,IF(R48+Y48+AF48+AM48+AT48+BA48+BH48+BO48+BV48+CC48+CJ48+CQ48+CX48+DE48&lt;=Consolidação!T59+Consolidação!W59,Consolidação!$K$4,IF(R48+Y48+AF48+AM48+AT48+BA48+BH48+BO48+BV48+CC48+CJ48+CQ48+CX48+DE48&lt;=Consolidação!T59+Consolidação!W59+Consolidação!Z59,Consolidação!$N$4,IF(R48+Y48+AF48+AM48+AT48+BA48+BH48+BO48+BV48+CC48+CJ48+CQ48+CX48+DE48&lt;=Consolidação!T59+Consolidação!W59+Consolidação!Z59+Consolidação!AC59,Consolidação!$Q$4,IF(R48+Y48+AF48+AM48+AT48+BA48+BH48+BO48+BV48+CC48+CJ48+CQ48+CX48+DE48&lt;=Consolidação!T59+Consolidação!W59+Consolidação!Z59+Consolidação!AC59+Consolidação!AF59,Consolidação!$T$4,IF(R48+Y48+AF48+AM48+AT48+BA48+BH48+BO48+BV48+CC48+CJ48+CQ48+CX48+DE48&lt;=Consolidação!T59+Consolidação!W59+Consolidação!Z59+Consolidação!AC59+Consolidação!AF59+Consolidação!AI59,Consolidação!$W$4,IF(R48+Y48+AF48+AM48+AT48+BA48+BH48+BO48+BV48+CC48+CJ48+CQ48+CX48+DE48&lt;=Consolidação!T59+Consolidação!W59+Consolidação!Z59+Consolidação!AC59+Consolidação!AF59+Consolidação!AI59+Consolidação!AL59,Consolidação!$Z$4,IF(R48+Y48+AF48+AM48+AT48+BA48+BH48+BO48+BV48+CC48+CJ48+CQ48+CX48+DE48&lt;=Consolidação!T59+Consolidação!W59+Consolidação!Z59+Consolidação!AC59+Consolidação!AF59+Consolidação!AI59+Consolidação!AL59+Consolidação!AO59,Consolidação!$AC$4,IF(R48+Y48+AF48+AM48+AT48+BA48+BH48+BO48+BV48+CC48+CJ48+CQ48+CX48+DE48&lt;=Consolidação!T59+Consolidação!W59+Consolidação!Z59+Consolidação!AC59+Consolidação!AF59+Consolidação!AI59+Consolidação!AL59+Consolidação!AO59+Consolidação!AR59,Consolidação!$AF$4,IF(R48+Y48+AF48+AM48+AT48+BA48+BH48+BO48+BV48+CC48+CJ48+CQ48+CX48+DE48&lt;=Consolidação!T59+Consolidação!W59+Consolidação!Z59+Consolidação!AC59+Consolidação!AF59+Consolidação!AI59+Consolidação!AL59+Consolidação!AO59+Consolidação!AR59+Consolidação!AU59,Consolidação!$AI$4,IF(R48+Y48+AF48+AM48+AT48+BA48+BH48+BO48+BV48+CC48+CJ48+CQ48+CX48+DE48&lt;=Consolidação!T59+Consolidação!W59+Consolidação!Z59+Consolidação!AC59+Consolidação!AF59+Consolidação!AI59+Consolidação!AL59+Consolidação!AO59+Consolidação!AR59+Consolidação!AU59+Consolidação!AX59,Consolidação!$AL$4,IF(R48+Y48+AF48+AM48+AT48+BA48+BH48+BO48+BV48+CC48+CJ48+CQ48+CX48+DE48&lt;=Consolidação!T59+Consolidação!W59+Consolidação!Z59+Consolidação!AC59+Consolidação!AF59+Consolidação!AI59+Consolidação!AL59+Consolidação!AO59+Consolidação!AR59+Consolidação!AU59+Consolidação!AX59+Consolidação!#REF!,Consolidação!$AO$4,IF(R48+Y48+AF48+AM48+AT48+BA48+BH48+BO48+BV48+CC48+CJ48+CQ48+CX48+DE48&lt;=Consolidação!T59+Consolidação!W59+Consolidação!Z59+Consolidação!AC59+Consolidação!AF59+Consolidação!AI59+Consolidação!AL59+Consolidação!AO59+Consolidação!AR59+Consolidação!AU59+Consolidação!AX59+Consolidação!#REF!+Consolidação!BC59,Consolidação!$AR$4,IF(R48+Y48+AF48+AM48+AT48+BA48+BH48+BO48+BV48+CC48+CJ48+CQ48+CX48+DE48&lt;=Consolidação!T59+Consolidação!W59+Consolidação!Z59+Consolidação!AC59+Consolidação!AF59+Consolidação!AI59+Consolidação!AL59+Consolidação!AO59+Consolidação!AR59+Consolidação!AU59+Consolidação!AX59+Consolidação!#REF!+Consolidação!BC59+Consolidação!BF59,Consolidação!$AU$4,IF(AND((Consolidação!T59+Consolidação!W59+Consolidação!Z59+Consolidação!AC59+Consolidação!AF59+Consolidação!AI59+Consolidação!AL59+Consolidação!AO59+Consolidação!AR59+Consolidação!AU59+Consolidação!AX59+Consolidação!#REF!+Consolidação!BC59+Consolidação!BF59)&gt;0,R48+Y48+AF48+AM48+AT48+BA48+BH48+BO48+BV48+CC48+CJ48+CQ48+CX48&lt;Consolidação!T59+Consolidação!W59+Consolidação!Z59+Consolidação!AC59+Consolidação!AF59+Consolidação!AI59+Consolidação!AL59+Consolidação!AO59+Consolidação!AR59+Consolidação!AU59+Consolidação!AX59+Consolidação!#REF!+Consolidação!BC59+Consolidação!BF59,R48+Y48+AF48+AM48+AT48+BA48+BH48+BO48+BV48+CC48+CJ48+CQ48+CX48+DE48&gt;Consolidação!T59+Consolidação!W59+Consolidação!Z59+Consolidação!AC59+Consolidação!AF59+Consolidação!AI59+Consolidação!AL59+Consolidação!AO59+Consolidação!AR59+Consolidação!AU59+Consolidação!AX59+Consolidação!#REF!+Consolidação!BC59+Consolidação!BF59),"CONSUMO PARCIAL","SEM PREVISÃO"))))))))))))))))</f>
        <v/>
      </c>
      <c r="DI48" s="318" t="str">
        <f t="shared" si="101"/>
        <v/>
      </c>
      <c r="DJ48" s="270"/>
      <c r="DK48" s="314"/>
      <c r="DL48" s="345"/>
      <c r="DM48" s="346"/>
      <c r="DN48" s="317" t="str">
        <f>IF(DK48=0,"",IF(X48+AE48+AL48+AS48+AZ48+BG48+BN48+BU48+CB48+CI48+CP48+CW48+DD48+DK48&lt;=Consolidação!Z59,Consolidação!$H$4,IF(X48+AE48+AL48+AS48+AZ48+BG48+BN48+BU48+CB48+CI48+CP48+CW48+DD48+DK48&lt;=Consolidação!Z59+Consolidação!AC59,Consolidação!$K$4,IF(X48+AE48+AL48+AS48+AZ48+BG48+BN48+BU48+CB48+CI48+CP48+CW48+DD48+DK48&lt;=Consolidação!Z59+Consolidação!AC59+Consolidação!AF59,Consolidação!$N$4,IF(X48+AE48+AL48+AS48+AZ48+BG48+BN48+BU48+CB48+CI48+CP48+CW48+DD48+DK48&lt;=Consolidação!Z59+Consolidação!AC59+Consolidação!AF59+Consolidação!AI59,Consolidação!$Q$4,IF(X48+AE48+AL48+AS48+AZ48+BG48+BN48+BU48+CB48+CI48+CP48+CW48+DD48+DK48&lt;=Consolidação!Z59+Consolidação!AC59+Consolidação!AF59+Consolidação!AI59+Consolidação!AL59,Consolidação!$T$4,IF(X48+AE48+AL48+AS48+AZ48+BG48+BN48+BU48+CB48+CI48+CP48+CW48+DD48+DK48&lt;=Consolidação!Z59+Consolidação!AC59+Consolidação!AF59+Consolidação!AI59+Consolidação!AL59+Consolidação!AO59,Consolidação!$W$4,IF(X48+AE48+AL48+AS48+AZ48+BG48+BN48+BU48+CB48+CI48+CP48+CW48+DD48+DK48&lt;=Consolidação!Z59+Consolidação!AC59+Consolidação!AF59+Consolidação!AI59+Consolidação!AL59+Consolidação!AO59+Consolidação!AR59,Consolidação!$Z$4,IF(X48+AE48+AL48+AS48+AZ48+BG48+BN48+BU48+CB48+CI48+CP48+CW48+DD48+DK48&lt;=Consolidação!Z59+Consolidação!AC59+Consolidação!AF59+Consolidação!AI59+Consolidação!AL59+Consolidação!AO59+Consolidação!AR59+Consolidação!AU59,Consolidação!$AC$4,IF(X48+AE48+AL48+AS48+AZ48+BG48+BN48+BU48+CB48+CI48+CP48+CW48+DD48+DK48&lt;=Consolidação!Z59+Consolidação!AC59+Consolidação!AF59+Consolidação!AI59+Consolidação!AL59+Consolidação!AO59+Consolidação!AR59+Consolidação!AU59+Consolidação!AX59,Consolidação!$AF$4,IF(X48+AE48+AL48+AS48+AZ48+BG48+BN48+BU48+CB48+CI48+CP48+CW48+DD48+DK48&lt;=Consolidação!Z59+Consolidação!AC59+Consolidação!AF59+Consolidação!AI59+Consolidação!AL59+Consolidação!AO59+Consolidação!AR59+Consolidação!AU59+Consolidação!AX59+Consolidação!#REF!,Consolidação!$AI$4,IF(X48+AE48+AL48+AS48+AZ48+BG48+BN48+BU48+CB48+CI48+CP48+CW48+DD48+DK48&lt;=Consolidação!Z59+Consolidação!AC59+Consolidação!AF59+Consolidação!AI59+Consolidação!AL59+Consolidação!AO59+Consolidação!AR59+Consolidação!AU59+Consolidação!AX59+Consolidação!#REF!+Consolidação!BC59,Consolidação!$AL$4,IF(X48+AE48+AL48+AS48+AZ48+BG48+BN48+BU48+CB48+CI48+CP48+CW48+DD48+DK48&lt;=Consolidação!Z59+Consolidação!AC59+Consolidação!AF59+Consolidação!AI59+Consolidação!AL59+Consolidação!AO59+Consolidação!AR59+Consolidação!AU59+Consolidação!AX59+Consolidação!#REF!+Consolidação!BC59+Consolidação!BF59,Consolidação!$AO$4,IF(X48+AE48+AL48+AS48+AZ48+BG48+BN48+BU48+CB48+CI48+CP48+CW48+DD48+DK48&lt;=Consolidação!Z59+Consolidação!AC59+Consolidação!AF59+Consolidação!AI59+Consolidação!AL59+Consolidação!AO59+Consolidação!AR59+Consolidação!AU59+Consolidação!AX59+Consolidação!#REF!+Consolidação!BC59+Consolidação!BF59+Consolidação!BI59,Consolidação!$AR$4,IF(X48+AE48+AL48+AS48+AZ48+BG48+BN48+BU48+CB48+CI48+CP48+CW48+DD48+DK48&lt;=Consolidação!Z59+Consolidação!AC59+Consolidação!AF59+Consolidação!AI59+Consolidação!AL59+Consolidação!AO59+Consolidação!AR59+Consolidação!AU59+Consolidação!AX59+Consolidação!#REF!+Consolidação!BC59+Consolidação!BF59+Consolidação!BI59+Consolidação!BL59,Consolidação!$AU$4,IF(AND((Consolidação!Z59+Consolidação!AC59+Consolidação!AF59+Consolidação!AI59+Consolidação!AL59+Consolidação!AO59+Consolidação!AR59+Consolidação!AU59+Consolidação!AX59+Consolidação!#REF!+Consolidação!BC59+Consolidação!BF59+Consolidação!BI59+Consolidação!BL59)&gt;0,X48+AE48+AL48+AS48+AZ48+BG48+BN48+BU48+CB48+CI48+CP48+CW48+DD48&lt;Consolidação!Z59+Consolidação!AC59+Consolidação!AF59+Consolidação!AI59+Consolidação!AL59+Consolidação!AO59+Consolidação!AR59+Consolidação!AU59+Consolidação!AX59+Consolidação!#REF!+Consolidação!BC59+Consolidação!BF59+Consolidação!BI59+Consolidação!BL59,X48+AE48+AL48+AS48+AZ48+BG48+BN48+BU48+CB48+CI48+CP48+CW48+DD48+DK48&gt;Consolidação!Z59+Consolidação!AC59+Consolidação!AF59+Consolidação!AI59+Consolidação!AL59+Consolidação!AO59+Consolidação!AR59+Consolidação!AU59+Consolidação!AX59+Consolidação!#REF!+Consolidação!BC59+Consolidação!BF59+Consolidação!BI59+Consolidação!BL59),"CONSUMO PARCIAL","SEM PREVISÃO"))))))))))))))))</f>
        <v/>
      </c>
      <c r="DO48" s="318" t="str">
        <f t="shared" si="102"/>
        <v/>
      </c>
      <c r="DP48" s="270"/>
      <c r="DQ48" s="314"/>
      <c r="DR48" s="345"/>
      <c r="DS48" s="346"/>
      <c r="DT48" s="317" t="str">
        <f>IF(DQ48=0,"",IF(AD48+AK48+AR48+AY48+BF48+BM48+BT48+CA48+CH48+CO48+CV48+DC48+DJ48+DQ48&lt;=Consolidação!AF59,Consolidação!$H$4,IF(AD48+AK48+AR48+AY48+BF48+BM48+BT48+CA48+CH48+CO48+CV48+DC48+DJ48+DQ48&lt;=Consolidação!AF59+Consolidação!AI59,Consolidação!$K$4,IF(AD48+AK48+AR48+AY48+BF48+BM48+BT48+CA48+CH48+CO48+CV48+DC48+DJ48+DQ48&lt;=Consolidação!AF59+Consolidação!AI59+Consolidação!AL59,Consolidação!$N$4,IF(AD48+AK48+AR48+AY48+BF48+BM48+BT48+CA48+CH48+CO48+CV48+DC48+DJ48+DQ48&lt;=Consolidação!AF59+Consolidação!AI59+Consolidação!AL59+Consolidação!AO59,Consolidação!$Q$4,IF(AD48+AK48+AR48+AY48+BF48+BM48+BT48+CA48+CH48+CO48+CV48+DC48+DJ48+DQ48&lt;=Consolidação!AF59+Consolidação!AI59+Consolidação!AL59+Consolidação!AO59+Consolidação!AR59,Consolidação!$T$4,IF(AD48+AK48+AR48+AY48+BF48+BM48+BT48+CA48+CH48+CO48+CV48+DC48+DJ48+DQ48&lt;=Consolidação!AF59+Consolidação!AI59+Consolidação!AL59+Consolidação!AO59+Consolidação!AR59+Consolidação!AU59,Consolidação!$W$4,IF(AD48+AK48+AR48+AY48+BF48+BM48+BT48+CA48+CH48+CO48+CV48+DC48+DJ48+DQ48&lt;=Consolidação!AF59+Consolidação!AI59+Consolidação!AL59+Consolidação!AO59+Consolidação!AR59+Consolidação!AU59+Consolidação!AX59,Consolidação!$Z$4,IF(AD48+AK48+AR48+AY48+BF48+BM48+BT48+CA48+CH48+CO48+CV48+DC48+DJ48+DQ48&lt;=Consolidação!AF59+Consolidação!AI59+Consolidação!AL59+Consolidação!AO59+Consolidação!AR59+Consolidação!AU59+Consolidação!AX59+Consolidação!#REF!,Consolidação!$AC$4,IF(AD48+AK48+AR48+AY48+BF48+BM48+BT48+CA48+CH48+CO48+CV48+DC48+DJ48+DQ48&lt;=Consolidação!AF59+Consolidação!AI59+Consolidação!AL59+Consolidação!AO59+Consolidação!AR59+Consolidação!AU59+Consolidação!AX59+Consolidação!#REF!+Consolidação!BC59,Consolidação!$AF$4,IF(AD48+AK48+AR48+AY48+BF48+BM48+BT48+CA48+CH48+CO48+CV48+DC48+DJ48+DQ48&lt;=Consolidação!AF59+Consolidação!AI59+Consolidação!AL59+Consolidação!AO59+Consolidação!AR59+Consolidação!AU59+Consolidação!AX59+Consolidação!#REF!+Consolidação!BC59+Consolidação!BF59,Consolidação!$AI$4,IF(AD48+AK48+AR48+AY48+BF48+BM48+BT48+CA48+CH48+CO48+CV48+DC48+DJ48+DQ48&lt;=Consolidação!AF59+Consolidação!AI59+Consolidação!AL59+Consolidação!AO59+Consolidação!AR59+Consolidação!AU59+Consolidação!AX59+Consolidação!#REF!+Consolidação!BC59+Consolidação!BF59+Consolidação!BI59,Consolidação!$AL$4,IF(AD48+AK48+AR48+AY48+BF48+BM48+BT48+CA48+CH48+CO48+CV48+DC48+DJ48+DQ48&lt;=Consolidação!AF59+Consolidação!AI59+Consolidação!AL59+Consolidação!AO59+Consolidação!AR59+Consolidação!AU59+Consolidação!AX59+Consolidação!#REF!+Consolidação!BC59+Consolidação!BF59+Consolidação!BI59+Consolidação!BL59,Consolidação!$AO$4,IF(AD48+AK48+AR48+AY48+BF48+BM48+BT48+CA48+CH48+CO48+CV48+DC48+DJ48+DQ48&lt;=Consolidação!AF59+Consolidação!AI59+Consolidação!AL59+Consolidação!AO59+Consolidação!AR59+Consolidação!AU59+Consolidação!AX59+Consolidação!#REF!+Consolidação!BC59+Consolidação!BF59+Consolidação!BI59+Consolidação!BL59+Consolidação!BO59,Consolidação!$AR$4,IF(AD48+AK48+AR48+AY48+BF48+BM48+BT48+CA48+CH48+CO48+CV48+DC48+DJ48+DQ48&lt;=Consolidação!AF59+Consolidação!AI59+Consolidação!AL59+Consolidação!AO59+Consolidação!AR59+Consolidação!AU59+Consolidação!AX59+Consolidação!#REF!+Consolidação!BC59+Consolidação!BF59+Consolidação!BI59+Consolidação!BL59+Consolidação!BO59+Consolidação!BR59,Consolidação!$AU$4,IF(AND((Consolidação!AF59+Consolidação!AI59+Consolidação!AL59+Consolidação!AO59+Consolidação!AR59+Consolidação!AU59+Consolidação!AX59+Consolidação!#REF!+Consolidação!BC59+Consolidação!BF59+Consolidação!BI59+Consolidação!BL59+Consolidação!BO59+Consolidação!BR59)&gt;0,AD48+AK48+AR48+AY48+BF48+BM48+BT48+CA48+CH48+CO48+CV48+DC48+DJ48&lt;Consolidação!AF59+Consolidação!AI59+Consolidação!AL59+Consolidação!AO59+Consolidação!AR59+Consolidação!AU59+Consolidação!AX59+Consolidação!#REF!+Consolidação!BC59+Consolidação!BF59+Consolidação!BI59+Consolidação!BL59+Consolidação!BO59+Consolidação!BR59,AD48+AK48+AR48+AY48+BF48+BM48+BT48+CA48+CH48+CO48+CV48+DC48+DJ48+DQ48&gt;Consolidação!AF59+Consolidação!AI59+Consolidação!AL59+Consolidação!AO59+Consolidação!AR59+Consolidação!AU59+Consolidação!AX59+Consolidação!#REF!+Consolidação!BC59+Consolidação!BF59+Consolidação!BI59+Consolidação!BL59+Consolidação!BO59+Consolidação!BR59),"CONSUMO PARCIAL","SEM PREVISÃO"))))))))))))))))</f>
        <v/>
      </c>
      <c r="DU48" s="318" t="str">
        <f t="shared" si="103"/>
        <v/>
      </c>
      <c r="DV48" s="270"/>
      <c r="DW48" s="314"/>
      <c r="DX48" s="345"/>
      <c r="DY48" s="346"/>
      <c r="DZ48" s="317" t="str">
        <f>IF(DW48=0,"",IF(AJ48+AQ48+AX48+BE48+BL48+BS48+BZ48+CG48+CN48+CU48+DB48+DI48+DP48+DW48&lt;=Consolidação!AL59,Consolidação!$H$4,IF(AJ48+AQ48+AX48+BE48+BL48+BS48+BZ48+CG48+CN48+CU48+DB48+DI48+DP48+DW48&lt;=Consolidação!AL59+Consolidação!AO59,Consolidação!$K$4,IF(AJ48+AQ48+AX48+BE48+BL48+BS48+BZ48+CG48+CN48+CU48+DB48+DI48+DP48+DW48&lt;=Consolidação!AL59+Consolidação!AO59+Consolidação!AR59,Consolidação!$N$4,IF(AJ48+AQ48+AX48+BE48+BL48+BS48+BZ48+CG48+CN48+CU48+DB48+DI48+DP48+DW48&lt;=Consolidação!AL59+Consolidação!AO59+Consolidação!AR59+Consolidação!AU59,Consolidação!$Q$4,IF(AJ48+AQ48+AX48+BE48+BL48+BS48+BZ48+CG48+CN48+CU48+DB48+DI48+DP48+DW48&lt;=Consolidação!AL59+Consolidação!AO59+Consolidação!AR59+Consolidação!AU59+Consolidação!AX59,Consolidação!$T$4,IF(AJ48+AQ48+AX48+BE48+BL48+BS48+BZ48+CG48+CN48+CU48+DB48+DI48+DP48+DW48&lt;=Consolidação!AL59+Consolidação!AO59+Consolidação!AR59+Consolidação!AU59+Consolidação!AX59+Consolidação!#REF!,Consolidação!$W$4,IF(AJ48+AQ48+AX48+BE48+BL48+BS48+BZ48+CG48+CN48+CU48+DB48+DI48+DP48+DW48&lt;=Consolidação!AL59+Consolidação!AO59+Consolidação!AR59+Consolidação!AU59+Consolidação!AX59+Consolidação!#REF!+Consolidação!BC59,Consolidação!$Z$4,IF(AJ48+AQ48+AX48+BE48+BL48+BS48+BZ48+CG48+CN48+CU48+DB48+DI48+DP48+DW48&lt;=Consolidação!AL59+Consolidação!AO59+Consolidação!AR59+Consolidação!AU59+Consolidação!AX59+Consolidação!#REF!+Consolidação!BC59+Consolidação!BF59,Consolidação!$AC$4,IF(AJ48+AQ48+AX48+BE48+BL48+BS48+BZ48+CG48+CN48+CU48+DB48+DI48+DP48+DW48&lt;=Consolidação!AL59+Consolidação!AO59+Consolidação!AR59+Consolidação!AU59+Consolidação!AX59+Consolidação!#REF!+Consolidação!BC59+Consolidação!BF59+Consolidação!BI59,Consolidação!$AF$4,IF(AJ48+AQ48+AX48+BE48+BL48+BS48+BZ48+CG48+CN48+CU48+DB48+DI48+DP48+DW48&lt;=Consolidação!AL59+Consolidação!AO59+Consolidação!AR59+Consolidação!AU59+Consolidação!AX59+Consolidação!#REF!+Consolidação!BC59+Consolidação!BF59+Consolidação!BI59+Consolidação!BL59,Consolidação!$AI$4,IF(AJ48+AQ48+AX48+BE48+BL48+BS48+BZ48+CG48+CN48+CU48+DB48+DI48+DP48+DW48&lt;=Consolidação!AL59+Consolidação!AO59+Consolidação!AR59+Consolidação!AU59+Consolidação!AX59+Consolidação!#REF!+Consolidação!BC59+Consolidação!BF59+Consolidação!BI59+Consolidação!BL59+Consolidação!BO59,Consolidação!$AL$4,IF(AJ48+AQ48+AX48+BE48+BL48+BS48+BZ48+CG48+CN48+CU48+DB48+DI48+DP48+DW48&lt;=Consolidação!AL59+Consolidação!AO59+Consolidação!AR59+Consolidação!AU59+Consolidação!AX59+Consolidação!#REF!+Consolidação!BC59+Consolidação!BF59+Consolidação!BI59+Consolidação!BL59+Consolidação!BO59+Consolidação!BR59,Consolidação!$AO$4,IF(AJ48+AQ48+AX48+BE48+BL48+BS48+BZ48+CG48+CN48+CU48+DB48+DI48+DP48+DW48&lt;=Consolidação!AL59+Consolidação!AO59+Consolidação!AR59+Consolidação!AU59+Consolidação!AX59+Consolidação!#REF!+Consolidação!BC59+Consolidação!BF59+Consolidação!BI59+Consolidação!BL59+Consolidação!BO59+Consolidação!BR59+Consolidação!BU59,Consolidação!$AR$4,IF(AJ48+AQ48+AX48+BE48+BL48+BS48+BZ48+CG48+CN48+CU48+DB48+DI48+DP48+DW48&lt;=Consolidação!AL59+Consolidação!AO59+Consolidação!AR59+Consolidação!AU59+Consolidação!AX59+Consolidação!#REF!+Consolidação!BC59+Consolidação!BF59+Consolidação!BI59+Consolidação!BL59+Consolidação!BO59+Consolidação!BR59+Consolidação!BU59+Consolidação!BX59,Consolidação!$AU$4,IF(AND((Consolidação!AL59+Consolidação!AO59+Consolidação!AR59+Consolidação!AU59+Consolidação!AX59+Consolidação!#REF!+Consolidação!BC59+Consolidação!BF59+Consolidação!BI59+Consolidação!BL59+Consolidação!BO59+Consolidação!BR59+Consolidação!BU59+Consolidação!BX59)&gt;0,AJ48+AQ48+AX48+BE48+BL48+BS48+BZ48+CG48+CN48+CU48+DB48+DI48+DP48&lt;Consolidação!AL59+Consolidação!AO59+Consolidação!AR59+Consolidação!AU59+Consolidação!AX59+Consolidação!#REF!+Consolidação!BC59+Consolidação!BF59+Consolidação!BI59+Consolidação!BL59+Consolidação!BO59+Consolidação!BR59+Consolidação!BU59+Consolidação!BX59,AJ48+AQ48+AX48+BE48+BL48+BS48+BZ48+CG48+CN48+CU48+DB48+DI48+DP48+DW48&gt;Consolidação!AL59+Consolidação!AO59+Consolidação!AR59+Consolidação!AU59+Consolidação!AX59+Consolidação!#REF!+Consolidação!BC59+Consolidação!BF59+Consolidação!BI59+Consolidação!BL59+Consolidação!BO59+Consolidação!BR59+Consolidação!BU59+Consolidação!BX59),"CONSUMO PARCIAL","SEM PREVISÃO"))))))))))))))))</f>
        <v/>
      </c>
      <c r="EA48" s="318" t="str">
        <f t="shared" si="104"/>
        <v/>
      </c>
      <c r="EB48" s="270"/>
      <c r="EC48" s="314"/>
      <c r="ED48" s="345"/>
      <c r="EE48" s="346"/>
      <c r="EF48" s="317" t="str">
        <f>IF(EC48=0,"",IF(AP48+AW48+BD48+BK48+BR48+BY48+CF48+CM48+CT48+DA48+DH48+DO48+DV48+EC48&lt;=Consolidação!AR59,Consolidação!$H$4,IF(AP48+AW48+BD48+BK48+BR48+BY48+CF48+CM48+CT48+DA48+DH48+DO48+DV48+EC48&lt;=Consolidação!AR59+Consolidação!AU59,Consolidação!$K$4,IF(AP48+AW48+BD48+BK48+BR48+BY48+CF48+CM48+CT48+DA48+DH48+DO48+DV48+EC48&lt;=Consolidação!AR59+Consolidação!AU59+Consolidação!AX59,Consolidação!$N$4,IF(AP48+AW48+BD48+BK48+BR48+BY48+CF48+CM48+CT48+DA48+DH48+DO48+DV48+EC48&lt;=Consolidação!AR59+Consolidação!AU59+Consolidação!AX59+Consolidação!#REF!,Consolidação!$Q$4,IF(AP48+AW48+BD48+BK48+BR48+BY48+CF48+CM48+CT48+DA48+DH48+DO48+DV48+EC48&lt;=Consolidação!AR59+Consolidação!AU59+Consolidação!AX59+Consolidação!#REF!+Consolidação!BC59,Consolidação!$T$4,IF(AP48+AW48+BD48+BK48+BR48+BY48+CF48+CM48+CT48+DA48+DH48+DO48+DV48+EC48&lt;=Consolidação!AR59+Consolidação!AU59+Consolidação!AX59+Consolidação!#REF!+Consolidação!BC59+Consolidação!BF59,Consolidação!$W$4,IF(AP48+AW48+BD48+BK48+BR48+BY48+CF48+CM48+CT48+DA48+DH48+DO48+DV48+EC48&lt;=Consolidação!AR59+Consolidação!AU59+Consolidação!AX59+Consolidação!#REF!+Consolidação!BC59+Consolidação!BF59+Consolidação!BI59,Consolidação!$Z$4,IF(AP48+AW48+BD48+BK48+BR48+BY48+CF48+CM48+CT48+DA48+DH48+DO48+DV48+EC48&lt;=Consolidação!AR59+Consolidação!AU59+Consolidação!AX59+Consolidação!#REF!+Consolidação!BC59+Consolidação!BF59+Consolidação!BI59+Consolidação!BL59,Consolidação!$AC$4,IF(AP48+AW48+BD48+BK48+BR48+BY48+CF48+CM48+CT48+DA48+DH48+DO48+DV48+EC48&lt;=Consolidação!AR59+Consolidação!AU59+Consolidação!AX59+Consolidação!#REF!+Consolidação!BC59+Consolidação!BF59+Consolidação!BI59+Consolidação!BL59+Consolidação!BO59,Consolidação!$AF$4,IF(AP48+AW48+BD48+BK48+BR48+BY48+CF48+CM48+CT48+DA48+DH48+DO48+DV48+EC48&lt;=Consolidação!AR59+Consolidação!AU59+Consolidação!AX59+Consolidação!#REF!+Consolidação!BC59+Consolidação!BF59+Consolidação!BI59+Consolidação!BL59+Consolidação!BO59+Consolidação!BR59,Consolidação!$AI$4,IF(AP48+AW48+BD48+BK48+BR48+BY48+CF48+CM48+CT48+DA48+DH48+DO48+DV48+EC48&lt;=Consolidação!AR59+Consolidação!AU59+Consolidação!AX59+Consolidação!#REF!+Consolidação!BC59+Consolidação!BF59+Consolidação!BI59+Consolidação!BL59+Consolidação!BO59+Consolidação!BR59+Consolidação!BU59,Consolidação!$AL$4,IF(AP48+AW48+BD48+BK48+BR48+BY48+CF48+CM48+CT48+DA48+DH48+DO48+DV48+EC48&lt;=Consolidação!AR59+Consolidação!AU59+Consolidação!AX59+Consolidação!#REF!+Consolidação!BC59+Consolidação!BF59+Consolidação!BI59+Consolidação!BL59+Consolidação!BO59+Consolidação!BR59+Consolidação!BU59+Consolidação!BX59,Consolidação!$AO$4,IF(AP48+AW48+BD48+BK48+BR48+BY48+CF48+CM48+CT48+DA48+DH48+DO48+DV48+EC48&lt;=Consolidação!AR59+Consolidação!AU59+Consolidação!AX59+Consolidação!#REF!+Consolidação!BC59+Consolidação!BF59+Consolidação!BI59+Consolidação!BL59+Consolidação!BO59+Consolidação!BR59+Consolidação!BU59+Consolidação!BX59+Consolidação!CA59,Consolidação!$AR$4,IF(AP48+AW48+BD48+BK48+BR48+BY48+CF48+CM48+CT48+DA48+DH48+DO48+DV48+EC48&lt;=Consolidação!AR59+Consolidação!AU59+Consolidação!AX59+Consolidação!#REF!+Consolidação!BC59+Consolidação!BF59+Consolidação!BI59+Consolidação!BL59+Consolidação!BO59+Consolidação!BR59+Consolidação!BU59+Consolidação!BX59+Consolidação!CA59+Consolidação!CD59,Consolidação!$AU$4,IF(AND((Consolidação!AR59+Consolidação!AU59+Consolidação!AX59+Consolidação!#REF!+Consolidação!BC59+Consolidação!BF59+Consolidação!BI59+Consolidação!BL59+Consolidação!BO59+Consolidação!BR59+Consolidação!BU59+Consolidação!BX59+Consolidação!CA59+Consolidação!CD59)&gt;0,AP48+AW48+BD48+BK48+BR48+BY48+CF48+CM48+CT48+DA48+DH48+DO48+DV48&lt;Consolidação!AR59+Consolidação!AU59+Consolidação!AX59+Consolidação!#REF!+Consolidação!BC59+Consolidação!BF59+Consolidação!BI59+Consolidação!BL59+Consolidação!BO59+Consolidação!BR59+Consolidação!BU59+Consolidação!BX59+Consolidação!CA59+Consolidação!CD59,AP48+AW48+BD48+BK48+BR48+BY48+CF48+CM48+CT48+DA48+DH48+DO48+DV48+EC48&gt;Consolidação!AR59+Consolidação!AU59+Consolidação!AX59+Consolidação!#REF!+Consolidação!BC59+Consolidação!BF59+Consolidação!BI59+Consolidação!BL59+Consolidação!BO59+Consolidação!BR59+Consolidação!BU59+Consolidação!BX59+Consolidação!CA59+Consolidação!CD59),"CONSUMO PARCIAL","SEM PREVISÃO"))))))))))))))))</f>
        <v/>
      </c>
      <c r="EG48" s="318" t="str">
        <f t="shared" si="105"/>
        <v/>
      </c>
      <c r="EH48" s="270"/>
      <c r="EI48" s="314"/>
      <c r="EJ48" s="345"/>
      <c r="EK48" s="346"/>
      <c r="EL48" s="317" t="str">
        <f>IF(EI48=0,"",IF(AV48+BC48+BJ48+BQ48+BX48+CE48+CL48+CS48+CZ48+DG48+DN48+DU48+EB48+EI48&lt;=Consolidação!AX59,Consolidação!$H$4,IF(AV48+BC48+BJ48+BQ48+BX48+CE48+CL48+CS48+CZ48+DG48+DN48+DU48+EB48+EI48&lt;=Consolidação!AX59+Consolidação!#REF!,Consolidação!$K$4,IF(AV48+BC48+BJ48+BQ48+BX48+CE48+CL48+CS48+CZ48+DG48+DN48+DU48+EB48+EI48&lt;=Consolidação!AX59+Consolidação!#REF!+Consolidação!BC59,Consolidação!$N$4,IF(AV48+BC48+BJ48+BQ48+BX48+CE48+CL48+CS48+CZ48+DG48+DN48+DU48+EB48+EI48&lt;=Consolidação!AX59+Consolidação!#REF!+Consolidação!BC59+Consolidação!BF59,Consolidação!$Q$4,IF(AV48+BC48+BJ48+BQ48+BX48+CE48+CL48+CS48+CZ48+DG48+DN48+DU48+EB48+EI48&lt;=Consolidação!AX59+Consolidação!#REF!+Consolidação!BC59+Consolidação!BF59+Consolidação!BI59,Consolidação!$T$4,IF(AV48+BC48+BJ48+BQ48+BX48+CE48+CL48+CS48+CZ48+DG48+DN48+DU48+EB48+EI48&lt;=Consolidação!AX59+Consolidação!#REF!+Consolidação!BC59+Consolidação!BF59+Consolidação!BI59+Consolidação!BL59,Consolidação!$W$4,IF(AV48+BC48+BJ48+BQ48+BX48+CE48+CL48+CS48+CZ48+DG48+DN48+DU48+EB48+EI48&lt;=Consolidação!AX59+Consolidação!#REF!+Consolidação!BC59+Consolidação!BF59+Consolidação!BI59+Consolidação!BL59+Consolidação!BO59,Consolidação!$Z$4,IF(AV48+BC48+BJ48+BQ48+BX48+CE48+CL48+CS48+CZ48+DG48+DN48+DU48+EB48+EI48&lt;=Consolidação!AX59+Consolidação!#REF!+Consolidação!BC59+Consolidação!BF59+Consolidação!BI59+Consolidação!BL59+Consolidação!BO59+Consolidação!BR59,Consolidação!$AC$4,IF(AV48+BC48+BJ48+BQ48+BX48+CE48+CL48+CS48+CZ48+DG48+DN48+DU48+EB48+EI48&lt;=Consolidação!AX59+Consolidação!#REF!+Consolidação!BC59+Consolidação!BF59+Consolidação!BI59+Consolidação!BL59+Consolidação!BO59+Consolidação!BR59+Consolidação!BU59,Consolidação!$AF$4,IF(AV48+BC48+BJ48+BQ48+BX48+CE48+CL48+CS48+CZ48+DG48+DN48+DU48+EB48+EI48&lt;=Consolidação!AX59+Consolidação!#REF!+Consolidação!BC59+Consolidação!BF59+Consolidação!BI59+Consolidação!BL59+Consolidação!BO59+Consolidação!BR59+Consolidação!BU59+Consolidação!BX59,Consolidação!$AI$4,IF(AV48+BC48+BJ48+BQ48+BX48+CE48+CL48+CS48+CZ48+DG48+DN48+DU48+EB48+EI48&lt;=Consolidação!AX59+Consolidação!#REF!+Consolidação!BC59+Consolidação!BF59+Consolidação!BI59+Consolidação!BL59+Consolidação!BO59+Consolidação!BR59+Consolidação!BU59+Consolidação!BX59+Consolidação!CA59,Consolidação!$AL$4,IF(AV48+BC48+BJ48+BQ48+BX48+CE48+CL48+CS48+CZ48+DG48+DN48+DU48+EB48+EI48&lt;=Consolidação!AX59+Consolidação!#REF!+Consolidação!BC59+Consolidação!BF59+Consolidação!BI59+Consolidação!BL59+Consolidação!BO59+Consolidação!BR59+Consolidação!BU59+Consolidação!BX59+Consolidação!CA59+Consolidação!CD59,Consolidação!$AO$4,IF(AV48+BC48+BJ48+BQ48+BX48+CE48+CL48+CS48+CZ48+DG48+DN48+DU48+EB48+EI48&lt;=Consolidação!AX59+Consolidação!#REF!+Consolidação!BC59+Consolidação!BF59+Consolidação!BI59+Consolidação!BL59+Consolidação!BO59+Consolidação!BR59+Consolidação!BU59+Consolidação!BX59+Consolidação!CA59+Consolidação!CD59+Consolidação!CG59,Consolidação!$AR$4,IF(AV48+BC48+BJ48+BQ48+BX48+CE48+CL48+CS48+CZ48+DG48+DN48+DU48+EB48+EI48&lt;=Consolidação!AX59+Consolidação!#REF!+Consolidação!BC59+Consolidação!BF59+Consolidação!BI59+Consolidação!BL59+Consolidação!BO59+Consolidação!BR59+Consolidação!BU59+Consolidação!BX59+Consolidação!CA59+Consolidação!CD59+Consolidação!CG59+Consolidação!CJ59,Consolidação!$AU$4,IF(AND((Consolidação!AX59+Consolidação!#REF!+Consolidação!BC59+Consolidação!BF59+Consolidação!BI59+Consolidação!BL59+Consolidação!BO59+Consolidação!BR59+Consolidação!BU59+Consolidação!BX59+Consolidação!CA59+Consolidação!CD59+Consolidação!CG59+Consolidação!CJ59)&gt;0,AV48+BC48+BJ48+BQ48+BX48+CE48+CL48+CS48+CZ48+DG48+DN48+DU48+EB48&lt;Consolidação!AX59+Consolidação!#REF!+Consolidação!BC59+Consolidação!BF59+Consolidação!BI59+Consolidação!BL59+Consolidação!BO59+Consolidação!BR59+Consolidação!BU59+Consolidação!BX59+Consolidação!CA59+Consolidação!CD59+Consolidação!CG59+Consolidação!CJ59,AV48+BC48+BJ48+BQ48+BX48+CE48+CL48+CS48+CZ48+DG48+DN48+DU48+EB48+EI48&gt;Consolidação!AX59+Consolidação!#REF!+Consolidação!BC59+Consolidação!BF59+Consolidação!BI59+Consolidação!BL59+Consolidação!BO59+Consolidação!BR59+Consolidação!BU59+Consolidação!BX59+Consolidação!CA59+Consolidação!CD59+Consolidação!CG59+Consolidação!CJ59),"CONSUMO PARCIAL","SEM PREVISÃO"))))))))))))))))</f>
        <v/>
      </c>
      <c r="EM48" s="318" t="str">
        <f t="shared" si="106"/>
        <v/>
      </c>
      <c r="EN48" s="270"/>
      <c r="EO48" s="314"/>
      <c r="EP48" s="345"/>
      <c r="EQ48" s="346"/>
      <c r="ER48" s="317" t="str">
        <f>IF(EO48=0,"",IF(BB48+BI48+BP48+BW48+CD48+CK48+CR48+CY48+DF48+DM48+DT48+EA48+EH48+EO48&lt;=Consolidação!BC59,Consolidação!$H$4,IF(BB48+BI48+BP48+BW48+CD48+CK48+CR48+CY48+DF48+DM48+DT48+EA48+EH48+EO48&lt;=Consolidação!BC59+Consolidação!BF59,Consolidação!$K$4,IF(BB48+BI48+BP48+BW48+CD48+CK48+CR48+CY48+DF48+DM48+DT48+EA48+EH48+EO48&lt;=Consolidação!BC59+Consolidação!BF59+Consolidação!BI59,Consolidação!$N$4,IF(BB48+BI48+BP48+BW48+CD48+CK48+CR48+CY48+DF48+DM48+DT48+EA48+EH48+EO48&lt;=Consolidação!BC59+Consolidação!BF59+Consolidação!BI59+Consolidação!BL59,Consolidação!$Q$4,IF(BB48+BI48+BP48+BW48+CD48+CK48+CR48+CY48+DF48+DM48+DT48+EA48+EH48+EO48&lt;=Consolidação!BC59+Consolidação!BF59+Consolidação!BI59+Consolidação!BL59+Consolidação!BO59,Consolidação!$T$4,IF(BB48+BI48+BP48+BW48+CD48+CK48+CR48+CY48+DF48+DM48+DT48+EA48+EH48+EO48&lt;=Consolidação!BC59+Consolidação!BF59+Consolidação!BI59+Consolidação!BL59+Consolidação!BO59+Consolidação!BR59,Consolidação!$W$4,IF(BB48+BI48+BP48+BW48+CD48+CK48+CR48+CY48+DF48+DM48+DT48+EA48+EH48+EO48&lt;=Consolidação!BC59+Consolidação!BF59+Consolidação!BI59+Consolidação!BL59+Consolidação!BO59+Consolidação!BR59+Consolidação!BU59,Consolidação!$Z$4,IF(BB48+BI48+BP48+BW48+CD48+CK48+CR48+CY48+DF48+DM48+DT48+EA48+EH48+EO48&lt;=Consolidação!BC59+Consolidação!BF59+Consolidação!BI59+Consolidação!BL59+Consolidação!BO59+Consolidação!BR59+Consolidação!BU59+Consolidação!BX59,Consolidação!$AC$4,IF(BB48+BI48+BP48+BW48+CD48+CK48+CR48+CY48+DF48+DM48+DT48+EA48+EH48+EO48&lt;=Consolidação!BC59+Consolidação!BF59+Consolidação!BI59+Consolidação!BL59+Consolidação!BO59+Consolidação!BR59+Consolidação!BU59+Consolidação!BX59+Consolidação!CA59,Consolidação!$AF$4,IF(BB48+BI48+BP48+BW48+CD48+CK48+CR48+CY48+DF48+DM48+DT48+EA48+EH48+EO48&lt;=Consolidação!BC59+Consolidação!BF59+Consolidação!BI59+Consolidação!BL59+Consolidação!BO59+Consolidação!BR59+Consolidação!BU59+Consolidação!BX59+Consolidação!CA59+Consolidação!CD59,Consolidação!$AI$4,IF(BB48+BI48+BP48+BW48+CD48+CK48+CR48+CY48+DF48+DM48+DT48+EA48+EH48+EO48&lt;=Consolidação!BC59+Consolidação!BF59+Consolidação!BI59+Consolidação!BL59+Consolidação!BO59+Consolidação!BR59+Consolidação!BU59+Consolidação!BX59+Consolidação!CA59+Consolidação!CD59+Consolidação!CG59,Consolidação!$AL$4,IF(BB48+BI48+BP48+BW48+CD48+CK48+CR48+CY48+DF48+DM48+DT48+EA48+EH48+EO48&lt;=Consolidação!BC59+Consolidação!BF59+Consolidação!BI59+Consolidação!BL59+Consolidação!BO59+Consolidação!BR59+Consolidação!BU59+Consolidação!BX59+Consolidação!CA59+Consolidação!CD59+Consolidação!CG59+Consolidação!CJ59,Consolidação!$AO$4,IF(BB48+BI48+BP48+BW48+CD48+CK48+CR48+CY48+DF48+DM48+DT48+EA48+EH48+EO48&lt;=Consolidação!BC59+Consolidação!BF59+Consolidação!BI59+Consolidação!BL59+Consolidação!BO59+Consolidação!BR59+Consolidação!BU59+Consolidação!BX59+Consolidação!CA59+Consolidação!CD59+Consolidação!CG59+Consolidação!CJ59+Consolidação!CM59,Consolidação!$AR$4,IF(BB48+BI48+BP48+BW48+CD48+CK48+CR48+CY48+DF48+DM48+DT48+EA48+EH48+EO48&lt;=Consolidação!BC59+Consolidação!BF59+Consolidação!BI59+Consolidação!BL59+Consolidação!BO59+Consolidação!BR59+Consolidação!BU59+Consolidação!BX59+Consolidação!CA59+Consolidação!CD59+Consolidação!CG59+Consolidação!CJ59+Consolidação!CM59+Consolidação!CP59,Consolidação!$AU$4,IF(AND((Consolidação!BC59+Consolidação!BF59+Consolidação!BI59+Consolidação!BL59+Consolidação!BO59+Consolidação!BR59+Consolidação!BU59+Consolidação!BX59+Consolidação!CA59+Consolidação!CD59+Consolidação!CG59+Consolidação!CJ59+Consolidação!CM59+Consolidação!CP59)&gt;0,BB48+BI48+BP48+BW48+CD48+CK48+CR48+CY48+DF48+DM48+DT48+EA48+EH48&lt;Consolidação!BC59+Consolidação!BF59+Consolidação!BI59+Consolidação!BL59+Consolidação!BO59+Consolidação!BR59+Consolidação!BU59+Consolidação!BX59+Consolidação!CA59+Consolidação!CD59+Consolidação!CG59+Consolidação!CJ59+Consolidação!CM59+Consolidação!CP59,BB48+BI48+BP48+BW48+CD48+CK48+CR48+CY48+DF48+DM48+DT48+EA48+EH48+EO48&gt;Consolidação!BC59+Consolidação!BF59+Consolidação!BI59+Consolidação!BL59+Consolidação!BO59+Consolidação!BR59+Consolidação!BU59+Consolidação!BX59+Consolidação!CA59+Consolidação!CD59+Consolidação!CG59+Consolidação!CJ59+Consolidação!CM59+Consolidação!CP59),"CONSUMO PARCIAL","SEM PREVISÃO"))))))))))))))))</f>
        <v/>
      </c>
      <c r="ES48" s="318" t="str">
        <f t="shared" si="107"/>
        <v/>
      </c>
      <c r="ET48" s="270"/>
      <c r="EU48" s="314"/>
      <c r="EV48" s="345"/>
      <c r="EW48" s="346"/>
      <c r="EX48" s="317" t="str">
        <f>IF(EU48=0,"",IF(BH48+BO48+BV48+CC48+CJ48+CQ48+CX48+DE48+DL48+DS48+DZ48+EG48+EN48+EU48&lt;=Consolidação!BI59,Consolidação!$H$4,IF(BH48+BO48+BV48+CC48+CJ48+CQ48+CX48+DE48+DL48+DS48+DZ48+EG48+EN48+EU48&lt;=Consolidação!BI59+Consolidação!BL59,Consolidação!$K$4,IF(BH48+BO48+BV48+CC48+CJ48+CQ48+CX48+DE48+DL48+DS48+DZ48+EG48+EN48+EU48&lt;=Consolidação!BI59+Consolidação!BL59+Consolidação!BO59,Consolidação!$N$4,IF(BH48+BO48+BV48+CC48+CJ48+CQ48+CX48+DE48+DL48+DS48+DZ48+EG48+EN48+EU48&lt;=Consolidação!BI59+Consolidação!BL59+Consolidação!BO59+Consolidação!BR59,Consolidação!$Q$4,IF(BH48+BO48+BV48+CC48+CJ48+CQ48+CX48+DE48+DL48+DS48+DZ48+EG48+EN48+EU48&lt;=Consolidação!BI59+Consolidação!BL59+Consolidação!BO59+Consolidação!BR59+Consolidação!BU59,Consolidação!$T$4,IF(BH48+BO48+BV48+CC48+CJ48+CQ48+CX48+DE48+DL48+DS48+DZ48+EG48+EN48+EU48&lt;=Consolidação!BI59+Consolidação!BL59+Consolidação!BO59+Consolidação!BR59+Consolidação!BU59+Consolidação!BX59,Consolidação!$W$4,IF(BH48+BO48+BV48+CC48+CJ48+CQ48+CX48+DE48+DL48+DS48+DZ48+EG48+EN48+EU48&lt;=Consolidação!BI59+Consolidação!BL59+Consolidação!BO59+Consolidação!BR59+Consolidação!BU59+Consolidação!BX59+Consolidação!CA59,Consolidação!$Z$4,IF(BH48+BO48+BV48+CC48+CJ48+CQ48+CX48+DE48+DL48+DS48+DZ48+EG48+EN48+EU48&lt;=Consolidação!BI59+Consolidação!BL59+Consolidação!BO59+Consolidação!BR59+Consolidação!BU59+Consolidação!BX59+Consolidação!CA59+Consolidação!CD59,Consolidação!$AC$4,IF(BH48+BO48+BV48+CC48+CJ48+CQ48+CX48+DE48+DL48+DS48+DZ48+EG48+EN48+EU48&lt;=Consolidação!BI59+Consolidação!BL59+Consolidação!BO59+Consolidação!BR59+Consolidação!BU59+Consolidação!BX59+Consolidação!CA59+Consolidação!CD59+Consolidação!CG59,Consolidação!$AF$4,IF(BH48+BO48+BV48+CC48+CJ48+CQ48+CX48+DE48+DL48+DS48+DZ48+EG48+EN48+EU48&lt;=Consolidação!BI59+Consolidação!BL59+Consolidação!BO59+Consolidação!BR59+Consolidação!BU59+Consolidação!BX59+Consolidação!CA59+Consolidação!CD59+Consolidação!CG59+Consolidação!CJ59,Consolidação!$AI$4,IF(BH48+BO48+BV48+CC48+CJ48+CQ48+CX48+DE48+DL48+DS48+DZ48+EG48+EN48+EU48&lt;=Consolidação!BI59+Consolidação!BL59+Consolidação!BO59+Consolidação!BR59+Consolidação!BU59+Consolidação!BX59+Consolidação!CA59+Consolidação!CD59+Consolidação!CG59+Consolidação!CJ59+Consolidação!CM59,Consolidação!$AL$4,IF(BH48+BO48+BV48+CC48+CJ48+CQ48+CX48+DE48+DL48+DS48+DZ48+EG48+EN48+EU48&lt;=Consolidação!BI59+Consolidação!BL59+Consolidação!BO59+Consolidação!BR59+Consolidação!BU59+Consolidação!BX59+Consolidação!CA59+Consolidação!CD59+Consolidação!CG59+Consolidação!CJ59+Consolidação!CM59+Consolidação!CP59,Consolidação!$AO$4,IF(BH48+BO48+BV48+CC48+CJ48+CQ48+CX48+DE48+DL48+DS48+DZ48+EG48+EN48+EU48&lt;=Consolidação!BI59+Consolidação!BL59+Consolidação!BO59+Consolidação!BR59+Consolidação!BU59+Consolidação!BX59+Consolidação!CA59+Consolidação!CD59+Consolidação!CG59+Consolidação!CJ59+Consolidação!CM59+Consolidação!CP59+Consolidação!CS59,Consolidação!$AR$4,IF(BH48+BO48+BV48+CC48+CJ48+CQ48+CX48+DE48+DL48+DS48+DZ48+EG48+EN48+EU48&lt;=Consolidação!BI59+Consolidação!BL59+Consolidação!BO59+Consolidação!BR59+Consolidação!BU59+Consolidação!BX59+Consolidação!CA59+Consolidação!CD59+Consolidação!CG59+Consolidação!CJ59+Consolidação!CM59+Consolidação!CP59+Consolidação!CS59+Consolidação!CV59,Consolidação!$AU$4,IF(AND((Consolidação!BI59+Consolidação!BL59+Consolidação!BO59+Consolidação!BR59+Consolidação!BU59+Consolidação!BX59+Consolidação!CA59+Consolidação!CD59+Consolidação!CG59+Consolidação!CJ59+Consolidação!CM59+Consolidação!CP59+Consolidação!CS59+Consolidação!CV59)&gt;0,BH48+BO48+BV48+CC48+CJ48+CQ48+CX48+DE48+DL48+DS48+DZ48+EG48+EN48&lt;Consolidação!BI59+Consolidação!BL59+Consolidação!BO59+Consolidação!BR59+Consolidação!BU59+Consolidação!BX59+Consolidação!CA59+Consolidação!CD59+Consolidação!CG59+Consolidação!CJ59+Consolidação!CM59+Consolidação!CP59+Consolidação!CS59+Consolidação!CV59,BH48+BO48+BV48+CC48+CJ48+CQ48+CX48+DE48+DL48+DS48+DZ48+EG48+EN48+EU48&gt;Consolidação!BI59+Consolidação!BL59+Consolidação!BO59+Consolidação!BR59+Consolidação!BU59+Consolidação!BX59+Consolidação!CA59+Consolidação!CD59+Consolidação!CG59+Consolidação!CJ59+Consolidação!CM59+Consolidação!CP59+Consolidação!CS59+Consolidação!CV59),"CONSUMO PARCIAL","SEM PREVISÃO"))))))))))))))))</f>
        <v/>
      </c>
      <c r="EY48" s="318" t="str">
        <f t="shared" si="108"/>
        <v/>
      </c>
      <c r="EZ48" s="270"/>
      <c r="FA48" s="314"/>
      <c r="FB48" s="345"/>
      <c r="FC48" s="346"/>
      <c r="FD48" s="317" t="str">
        <f>IF(FA48=0,"",IF(BN48+BU48+CB48+CI48+CP48+CW48+DD48+DK48+DR48+DY48+EF48+EM48+ET48+FA48&lt;=Consolidação!BO59,Consolidação!$H$4,IF(BN48+BU48+CB48+CI48+CP48+CW48+DD48+DK48+DR48+DY48+EF48+EM48+ET48+FA48&lt;=Consolidação!BO59+Consolidação!BR59,Consolidação!$K$4,IF(BN48+BU48+CB48+CI48+CP48+CW48+DD48+DK48+DR48+DY48+EF48+EM48+ET48+FA48&lt;=Consolidação!BO59+Consolidação!BR59+Consolidação!BU59,Consolidação!$N$4,IF(BN48+BU48+CB48+CI48+CP48+CW48+DD48+DK48+DR48+DY48+EF48+EM48+ET48+FA48&lt;=Consolidação!BO59+Consolidação!BR59+Consolidação!BU59+Consolidação!BX59,Consolidação!$Q$4,IF(BN48+BU48+CB48+CI48+CP48+CW48+DD48+DK48+DR48+DY48+EF48+EM48+ET48+FA48&lt;=Consolidação!BO59+Consolidação!BR59+Consolidação!BU59+Consolidação!BX59+Consolidação!CA59,Consolidação!$T$4,IF(BN48+BU48+CB48+CI48+CP48+CW48+DD48+DK48+DR48+DY48+EF48+EM48+ET48+FA48&lt;=Consolidação!BO59+Consolidação!BR59+Consolidação!BU59+Consolidação!BX59+Consolidação!CA59+Consolidação!CD59,Consolidação!$W$4,IF(BN48+BU48+CB48+CI48+CP48+CW48+DD48+DK48+DR48+DY48+EF48+EM48+ET48+FA48&lt;=Consolidação!BO59+Consolidação!BR59+Consolidação!BU59+Consolidação!BX59+Consolidação!CA59+Consolidação!CD59+Consolidação!CG59,Consolidação!$Z$4,IF(BN48+BU48+CB48+CI48+CP48+CW48+DD48+DK48+DR48+DY48+EF48+EM48+ET48+FA48&lt;=Consolidação!BO59+Consolidação!BR59+Consolidação!BU59+Consolidação!BX59+Consolidação!CA59+Consolidação!CD59+Consolidação!CG59+Consolidação!CJ59,Consolidação!$AC$4,IF(BN48+BU48+CB48+CI48+CP48+CW48+DD48+DK48+DR48+DY48+EF48+EM48+ET48+FA48&lt;=Consolidação!BO59+Consolidação!BR59+Consolidação!BU59+Consolidação!BX59+Consolidação!CA59+Consolidação!CD59+Consolidação!CG59+Consolidação!CJ59+Consolidação!CM59,Consolidação!$AF$4,IF(BN48+BU48+CB48+CI48+CP48+CW48+DD48+DK48+DR48+DY48+EF48+EM48+ET48+FA48&lt;=Consolidação!BO59+Consolidação!BR59+Consolidação!BU59+Consolidação!BX59+Consolidação!CA59+Consolidação!CD59+Consolidação!CG59+Consolidação!CJ59+Consolidação!CM59+Consolidação!CP59,Consolidação!$AI$4,IF(BN48+BU48+CB48+CI48+CP48+CW48+DD48+DK48+DR48+DY48+EF48+EM48+ET48+FA48&lt;=Consolidação!BO59+Consolidação!BR59+Consolidação!BU59+Consolidação!BX59+Consolidação!CA59+Consolidação!CD59+Consolidação!CG59+Consolidação!CJ59+Consolidação!CM59+Consolidação!CP59+Consolidação!CS59,Consolidação!$AL$4,IF(BN48+BU48+CB48+CI48+CP48+CW48+DD48+DK48+DR48+DY48+EF48+EM48+ET48+FA48&lt;=Consolidação!BO59+Consolidação!BR59+Consolidação!BU59+Consolidação!BX59+Consolidação!CA59+Consolidação!CD59+Consolidação!CG59+Consolidação!CJ59+Consolidação!CM59+Consolidação!CP59+Consolidação!CS59+Consolidação!CV59,Consolidação!$AO$4,IF(BN48+BU48+CB48+CI48+CP48+CW48+DD48+DK48+DR48+DY48+EF48+EM48+ET48+FA48&lt;=Consolidação!BO59+Consolidação!BR59+Consolidação!BU59+Consolidação!BX59+Consolidação!CA59+Consolidação!CD59+Consolidação!CG59+Consolidação!CJ59+Consolidação!CM59+Consolidação!CP59+Consolidação!CS59+Consolidação!CV59+Consolidação!CY59,Consolidação!$AR$4,IF(BN48+BU48+CB48+CI48+CP48+CW48+DD48+DK48+DR48+DY48+EF48+EM48+ET48+FA48&lt;=Consolidação!BO59+Consolidação!BR59+Consolidação!BU59+Consolidação!BX59+Consolidação!CA59+Consolidação!CD59+Consolidação!CG59+Consolidação!CJ59+Consolidação!CM59+Consolidação!CP59+Consolidação!CS59+Consolidação!CV59+Consolidação!CY59+Consolidação!DB59,Consolidação!$AU$4,IF(AND((Consolidação!BO59+Consolidação!BR59+Consolidação!BU59+Consolidação!BX59+Consolidação!CA59+Consolidação!CD59+Consolidação!CG59+Consolidação!CJ59+Consolidação!CM59+Consolidação!CP59+Consolidação!CS59+Consolidação!CV59+Consolidação!CY59+Consolidação!DB59)&gt;0,BN48+BU48+CB48+CI48+CP48+CW48+DD48+DK48+DR48+DY48+EF48+EM48+ET48&lt;Consolidação!BO59+Consolidação!BR59+Consolidação!BU59+Consolidação!BX59+Consolidação!CA59+Consolidação!CD59+Consolidação!CG59+Consolidação!CJ59+Consolidação!CM59+Consolidação!CP59+Consolidação!CS59+Consolidação!CV59+Consolidação!CY59+Consolidação!DB59,BN48+BU48+CB48+CI48+CP48+CW48+DD48+DK48+DR48+DY48+EF48+EM48+ET48+FA48&gt;Consolidação!BO59+Consolidação!BR59+Consolidação!BU59+Consolidação!BX59+Consolidação!CA59+Consolidação!CD59+Consolidação!CG59+Consolidação!CJ59+Consolidação!CM59+Consolidação!CP59+Consolidação!CS59+Consolidação!CV59+Consolidação!CY59+Consolidação!DB59),"CONSUMO PARCIAL","SEM PREVISÃO"))))))))))))))))</f>
        <v/>
      </c>
      <c r="FE48" s="318" t="str">
        <f t="shared" si="109"/>
        <v/>
      </c>
      <c r="FF48" s="270"/>
      <c r="FG48" s="314"/>
      <c r="FH48" s="345"/>
      <c r="FI48" s="346"/>
      <c r="FJ48" s="317" t="str">
        <f>IF(FG48=0,"",IF(BT48+CA48+CH48+CO48+CV48+DC48+DJ48+DQ48+DX48+EE48+EL48+ES48+EZ48+FG48&lt;=Consolidação!BU59,Consolidação!$H$4,IF(BT48+CA48+CH48+CO48+CV48+DC48+DJ48+DQ48+DX48+EE48+EL48+ES48+EZ48+FG48&lt;=Consolidação!BU59+Consolidação!BX59,Consolidação!$K$4,IF(BT48+CA48+CH48+CO48+CV48+DC48+DJ48+DQ48+DX48+EE48+EL48+ES48+EZ48+FG48&lt;=Consolidação!BU59+Consolidação!BX59+Consolidação!CA59,Consolidação!$N$4,IF(BT48+CA48+CH48+CO48+CV48+DC48+DJ48+DQ48+DX48+EE48+EL48+ES48+EZ48+FG48&lt;=Consolidação!BU59+Consolidação!BX59+Consolidação!CA59+Consolidação!CD59,Consolidação!$Q$4,IF(BT48+CA48+CH48+CO48+CV48+DC48+DJ48+DQ48+DX48+EE48+EL48+ES48+EZ48+FG48&lt;=Consolidação!BU59+Consolidação!BX59+Consolidação!CA59+Consolidação!CD59+Consolidação!CG59,Consolidação!$T$4,IF(BT48+CA48+CH48+CO48+CV48+DC48+DJ48+DQ48+DX48+EE48+EL48+ES48+EZ48+FG48&lt;=Consolidação!BU59+Consolidação!BX59+Consolidação!CA59+Consolidação!CD59+Consolidação!CG59+Consolidação!CJ59,Consolidação!$W$4,IF(BT48+CA48+CH48+CO48+CV48+DC48+DJ48+DQ48+DX48+EE48+EL48+ES48+EZ48+FG48&lt;=Consolidação!BU59+Consolidação!BX59+Consolidação!CA59+Consolidação!CD59+Consolidação!CG59+Consolidação!CJ59+Consolidação!CM59,Consolidação!$Z$4,IF(BT48+CA48+CH48+CO48+CV48+DC48+DJ48+DQ48+DX48+EE48+EL48+ES48+EZ48+FG48&lt;=Consolidação!BU59+Consolidação!BX59+Consolidação!CA59+Consolidação!CD59+Consolidação!CG59+Consolidação!CJ59+Consolidação!CM59+Consolidação!CP59,Consolidação!$AC$4,IF(BT48+CA48+CH48+CO48+CV48+DC48+DJ48+DQ48+DX48+EE48+EL48+ES48+EZ48+FG48&lt;=Consolidação!BU59+Consolidação!BX59+Consolidação!CA59+Consolidação!CD59+Consolidação!CG59+Consolidação!CJ59+Consolidação!CM59+Consolidação!CP59+Consolidação!CS59,Consolidação!$AF$4,IF(BT48+CA48+CH48+CO48+CV48+DC48+DJ48+DQ48+DX48+EE48+EL48+ES48+EZ48+FG48&lt;=Consolidação!BU59+Consolidação!BX59+Consolidação!CA59+Consolidação!CD59+Consolidação!CG59+Consolidação!CJ59+Consolidação!CM59+Consolidação!CP59+Consolidação!CS59+Consolidação!CV59,Consolidação!$AI$4,IF(BT48+CA48+CH48+CO48+CV48+DC48+DJ48+DQ48+DX48+EE48+EL48+ES48+EZ48+FG48&lt;=Consolidação!BU59+Consolidação!BX59+Consolidação!CA59+Consolidação!CD59+Consolidação!CG59+Consolidação!CJ59+Consolidação!CM59+Consolidação!CP59+Consolidação!CS59+Consolidação!CV59+Consolidação!CY59,Consolidação!$AL$4,IF(BT48+CA48+CH48+CO48+CV48+DC48+DJ48+DQ48+DX48+EE48+EL48+ES48+EZ48+FG48&lt;=Consolidação!BU59+Consolidação!BX59+Consolidação!CA59+Consolidação!CD59+Consolidação!CG59+Consolidação!CJ59+Consolidação!CM59+Consolidação!CP59+Consolidação!CS59+Consolidação!CV59+Consolidação!CY59+Consolidação!DB59,Consolidação!$AO$4,IF(BT48+CA48+CH48+CO48+CV48+DC48+DJ48+DQ48+DX48+EE48+EL48+ES48+EZ48+FG48&lt;=Consolidação!BU59+Consolidação!BX59+Consolidação!CA59+Consolidação!CD59+Consolidação!CG59+Consolidação!CJ59+Consolidação!CM59+Consolidação!CP59+Consolidação!CS59+Consolidação!CV59+Consolidação!CY59+Consolidação!DB59+Consolidação!DE59,Consolidação!$AR$4,IF(BT48+CA48+CH48+CO48+CV48+DC48+DJ48+DQ48+DX48+EE48+EL48+ES48+EZ48+FG48&lt;=Consolidação!BU59+Consolidação!BX59+Consolidação!CA59+Consolidação!CD59+Consolidação!CG59+Consolidação!CJ59+Consolidação!CM59+Consolidação!CP59+Consolidação!CS59+Consolidação!CV59+Consolidação!CY59+Consolidação!DB59+Consolidação!DE59+Consolidação!DH59,Consolidação!$AU$4,IF(AND((Consolidação!BU59+Consolidação!BX59+Consolidação!CA59+Consolidação!CD59+Consolidação!CG59+Consolidação!CJ59+Consolidação!CM59+Consolidação!CP59+Consolidação!CS59+Consolidação!CV59+Consolidação!CY59+Consolidação!DB59+Consolidação!DE59+Consolidação!DH59)&gt;0,BT48+CA48+CH48+CO48+CV48+DC48+DJ48+DQ48+DX48+EE48+EL48+ES48+EZ48&lt;Consolidação!BU59+Consolidação!BX59+Consolidação!CA59+Consolidação!CD59+Consolidação!CG59+Consolidação!CJ59+Consolidação!CM59+Consolidação!CP59+Consolidação!CS59+Consolidação!CV59+Consolidação!CY59+Consolidação!DB59+Consolidação!DE59+Consolidação!DH59,BT48+CA48+CH48+CO48+CV48+DC48+DJ48+DQ48+DX48+EE48+EL48+ES48+EZ48+FG48&gt;Consolidação!BU59+Consolidação!BX59+Consolidação!CA59+Consolidação!CD59+Consolidação!CG59+Consolidação!CJ59+Consolidação!CM59+Consolidação!CP59+Consolidação!CS59+Consolidação!CV59+Consolidação!CY59+Consolidação!DB59+Consolidação!DE59+Consolidação!DH59),"CONSUMO PARCIAL","SEM PREVISÃO"))))))))))))))))</f>
        <v/>
      </c>
      <c r="FK48" s="540" t="str">
        <f t="shared" si="110"/>
        <v/>
      </c>
      <c r="FL48" s="569"/>
      <c r="FM48" s="550"/>
      <c r="FN48" s="550"/>
      <c r="FO48" s="550"/>
      <c r="FP48" s="550"/>
      <c r="FQ48" s="576"/>
      <c r="FR48" s="569"/>
      <c r="FS48" s="550"/>
      <c r="FT48" s="550"/>
      <c r="FU48" s="550"/>
      <c r="FV48" s="550"/>
      <c r="FW48" s="550"/>
      <c r="FX48" s="545" t="str">
        <f>IF((Consolidação!C59+Consolidação!E59)=(F48+M48+T48+AA48+AH48+AO48+AV48+BC48+BJ48+BQ48+BX48+CE48+CL48+CS48),"ATUALIZADO","DESATUALIZADO")</f>
        <v>DESATUALIZADO</v>
      </c>
    </row>
    <row r="49" spans="1:180" x14ac:dyDescent="0.3">
      <c r="A49" s="270">
        <v>11747</v>
      </c>
      <c r="B49" s="634"/>
      <c r="C49" s="344" t="s">
        <v>104</v>
      </c>
      <c r="D49" s="343"/>
      <c r="E49" s="270" t="s">
        <v>129</v>
      </c>
      <c r="F49" s="314">
        <v>1.99</v>
      </c>
      <c r="G49" s="315">
        <v>120</v>
      </c>
      <c r="H49" s="316">
        <v>45532</v>
      </c>
      <c r="I49" s="317">
        <f>IF(F49=0,"",IF(F49&lt;=Consolidação!H60,Consolidação!H$4,IF(F49&lt;=Consolidação!H60+Consolidação!K60,Consolidação!K$4,IF(F49&lt;=Consolidação!H60+Consolidação!K60+Consolidação!N60,Consolidação!N$4,IF(F49&lt;=Consolidação!H60+Consolidação!K60+Consolidação!N60+Consolidação!Q60,Consolidação!Q$4,IF(F49&lt;=Consolidação!H60+Consolidação!K60+Consolidação!N60+Consolidação!Q60+Consolidação!T60,Consolidação!T$4,IF(F49&lt;=Consolidação!H60+Consolidação!K60+Consolidação!N60+Consolidação!Q60+Consolidação!T60+Consolidação!W60,Consolidação!W$4,IF(F49&lt;=Consolidação!H60+Consolidação!K60+Consolidação!N60+Consolidação!Q60+Consolidação!T60+Consolidação!W60+Consolidação!Z60,Consolidação!Z$4,IF(F49&lt;=Consolidação!H60+Consolidação!K60+Consolidação!N60+Consolidação!Q60+Consolidação!T60+Consolidação!W60+Consolidação!Z60+Consolidação!AC60,Consolidação!AC$4,IF(F49&lt;=Consolidação!H60+Consolidação!K60+Consolidação!N60+Consolidação!Q60+Consolidação!T60+Consolidação!W60+Consolidação!Z60+Consolidação!AC60+Consolidação!AF60,Consolidação!AF$4,IF(F49&lt;=Consolidação!H60+Consolidação!K60+Consolidação!N60+Consolidação!Q60+Consolidação!T60+Consolidação!W60+Consolidação!Z60+Consolidação!AC60+Consolidação!AF60+Consolidação!AI60,Consolidação!AI$4,IF(F49&lt;=Consolidação!H60+Consolidação!K60+Consolidação!N60+Consolidação!Q60+Consolidação!T60+Consolidação!W60+Consolidação!Z60+Consolidação!AC60+Consolidação!AF60+Consolidação!AI60+Consolidação!AL60,Consolidação!AL$4,IF(F49&lt;=Consolidação!H60+Consolidação!K60+Consolidação!N60+Consolidação!Q60+Consolidação!T60+Consolidação!W60+Consolidação!Z60+Consolidação!AC60+Consolidação!AF60+Consolidação!AI60+Consolidação!AL60+Consolidação!AO60,Consolidação!AO$4,IF(F49&lt;=Consolidação!H60+Consolidação!K60+Consolidação!N60+Consolidação!Q60+Consolidação!T60+Consolidação!W60+Consolidação!Z60+Consolidação!AC60+Consolidação!AF60+Consolidação!AI60+Consolidação!AL60+Consolidação!AO60+Consolidação!AR60,Consolidação!AR$4,IF(F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>45413</v>
      </c>
      <c r="J49" s="318" t="str">
        <f t="shared" si="86"/>
        <v>ü</v>
      </c>
      <c r="K49" s="312"/>
      <c r="L49" s="270" t="s">
        <v>240</v>
      </c>
      <c r="M49" s="314">
        <v>7</v>
      </c>
      <c r="N49" s="315">
        <v>387.5</v>
      </c>
      <c r="O49" s="316">
        <v>45406</v>
      </c>
      <c r="P49" s="317" t="str">
        <f>IF(M49=0,"",IF(F49+M49&lt;=Consolidação!H60,Consolidação!$H$4,IF(F49+M49&lt;=Consolidação!H60+Consolidação!K60,Consolidação!$K$4,IF(F49+M49&lt;=Consolidação!H60+Consolidação!K60+Consolidação!N60,Consolidação!$N$4,IF(F49+M49&lt;=Consolidação!H60+Consolidação!K60+Consolidação!N60+Consolidação!Q60,Consolidação!$Q$4,IF(F49+M49&lt;=Consolidação!H60+Consolidação!K60+Consolidação!N60+Consolidação!Q60+Consolidação!T60,Consolidação!$T$4,IF(F49+M49&lt;=Consolidação!H60+Consolidação!K60+Consolidação!N60+Consolidação!Q60+Consolidação!T60+Consolidação!W60,Consolidação!$W$4,IF(F49+M49&lt;=Consolidação!H60+Consolidação!K60+Consolidação!N60+Consolidação!Q60+Consolidação!T60+Consolidação!W60+Consolidação!Z60,Consolidação!$Z$4,IF(F49+M49&lt;=Consolidação!H60+Consolidação!K60+Consolidação!N60+Consolidação!Q60+Consolidação!T60+Consolidação!W60+Consolidação!Z60+Consolidação!AC60,Consolidação!$AC$4,IF(F49+M49&lt;=Consolidação!H60+Consolidação!K60+Consolidação!N60+Consolidação!Q60+Consolidação!T60+Consolidação!W60+Consolidação!Z60+Consolidação!AC60+Consolidação!AF60,Consolidação!$AF$4,IF(F49+M49&lt;=Consolidação!H60+Consolidação!K60+Consolidação!N60+Consolidação!Q60+Consolidação!T60+Consolidação!W60+Consolidação!Z60+Consolidação!AC60+Consolidação!AF60+Consolidação!AI60,Consolidação!$AI$4,IF(F49+M49&lt;=Consolidação!H60+Consolidação!K60+Consolidação!N60+Consolidação!Q60+Consolidação!T60+Consolidação!W60+Consolidação!Z60+Consolidação!AC60+Consolidação!AF60+Consolidação!AI60+Consolidação!AL60,Consolidação!$AL$4,IF(F49+M49&lt;=Consolidação!H60+Consolidação!K60+Consolidação!N60+Consolidação!Q60+Consolidação!T60+Consolidação!W60+Consolidação!Z60+Consolidação!AC60+Consolidação!AF60+Consolidação!AI60+Consolidação!AL60+Consolidação!AO60,Consolidação!$AO$4,IF(F49+M49&lt;=Consolidação!H60+Consolidação!K60+Consolidação!N60+Consolidação!Q60+Consolidação!T60+Consolidação!W60+Consolidação!Z60+Consolidação!AC60+Consolidação!AF60+Consolidação!AI60+Consolidação!AL60+Consolidação!AO60+Consolidação!AR60,Consolidação!$AR$4,IF(F49+M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>CONSUMO PARCIAL</v>
      </c>
      <c r="Q49" s="318" t="str">
        <f t="shared" si="87"/>
        <v>û</v>
      </c>
      <c r="R49" s="312"/>
      <c r="S49" s="270"/>
      <c r="T49" s="314"/>
      <c r="U49" s="315"/>
      <c r="V49" s="316"/>
      <c r="W49" s="317" t="str">
        <f>IF(T49=0,"",IF(F49+M49+T49&lt;=Consolidação!H60,Consolidação!$H$4,IF(F49+M49+T49&lt;=Consolidação!H60+Consolidação!K60,Consolidação!$K$4,IF(F49+M49+T49&lt;=Consolidação!H60+Consolidação!K60+Consolidação!N60,Consolidação!$N$4,IF(F49+M49+T49&lt;=Consolidação!H60+Consolidação!K60+Consolidação!N60+Consolidação!Q60,Consolidação!$Q$4,IF(F49+M49+T49&lt;=Consolidação!H60+Consolidação!K60+Consolidação!N60+Consolidação!Q60+Consolidação!T60,Consolidação!$T$4,IF(F49+M49+T49&lt;=Consolidação!H60+Consolidação!K60+Consolidação!N60+Consolidação!Q60+Consolidação!T60+Consolidação!W60,Consolidação!$W$4,IF(F49+M49+T49&lt;=Consolidação!H60+Consolidação!K60+Consolidação!N60+Consolidação!Q60+Consolidação!T60+Consolidação!W60+Consolidação!Z60,Consolidação!$Z$4,IF(F49+M49+T49&lt;=Consolidação!H60+Consolidação!K60+Consolidação!N60+Consolidação!Q60+Consolidação!T60+Consolidação!W60+Consolidação!Z60+Consolidação!AC60,Consolidação!$AC$4,IF(F49+M49+T49&lt;=Consolidação!H60+Consolidação!K60+Consolidação!N60+Consolidação!Q60+Consolidação!T60+Consolidação!W60+Consolidação!Z60+Consolidação!AC60+Consolidação!AF60,Consolidação!$AF$4,IF(F49+M49+T49&lt;=Consolidação!H60+Consolidação!K60+Consolidação!N60+Consolidação!Q60+Consolidação!T60+Consolidação!W60+Consolidação!Z60+Consolidação!AC60+Consolidação!AF60+Consolidação!AI60,Consolidação!$AI$4,IF(F49+M49+T49&lt;=Consolidação!H60+Consolidação!K60+Consolidação!N60+Consolidação!Q60+Consolidação!T60+Consolidação!W60+Consolidação!Z60+Consolidação!AC60+Consolidação!AF60+Consolidação!AI60+Consolidação!AL60,Consolidação!$AL$4,IF(F49+M49+T49&lt;=Consolidação!H60+Consolidação!K60+Consolidação!N60+Consolidação!Q60+Consolidação!T60+Consolidação!W60+Consolidação!Z60+Consolidação!AC60+Consolidação!AF60+Consolidação!AI60+Consolidação!AL60+Consolidação!AO60,Consolidação!$AO$4,IF(F49+M49+T49&lt;=Consolidação!H60+Consolidação!K60+Consolidação!N60+Consolidação!Q60+Consolidação!T60+Consolidação!W60+Consolidação!Z60+Consolidação!AC60+Consolidação!AF60+Consolidação!AI60+Consolidação!AL60+Consolidação!AO60+Consolidação!AR60,Consolidação!$AR$4,IF(F49+M49+T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+M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+T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/>
      </c>
      <c r="X49" s="318" t="str">
        <f t="shared" si="88"/>
        <v/>
      </c>
      <c r="Y49" s="312"/>
      <c r="Z49" s="270"/>
      <c r="AA49" s="314"/>
      <c r="AB49" s="315"/>
      <c r="AC49" s="316"/>
      <c r="AD49" s="317" t="str">
        <f>IF(AA49=0,"",IF(F49+M49+T49+AA49&lt;=Consolidação!H60,Consolidação!$H$4,IF(F49+M49+T49+AA49&lt;=Consolidação!H60+Consolidação!K60,Consolidação!$K$4,IF(F49+M49+T49+AA49&lt;=Consolidação!H60+Consolidação!K60+Consolidação!N60,Consolidação!$N$4,IF(F49+M49+T49+AA49&lt;=Consolidação!H60+Consolidação!K60+Consolidação!N60+Consolidação!Q60,Consolidação!$Q$4,IF(F49+M49+T49+AA49&lt;=Consolidação!H60+Consolidação!K60+Consolidação!N60+Consolidação!Q60+Consolidação!T60,Consolidação!$T$4,IF(F49+M49+T49+AA49&lt;=Consolidação!H60+Consolidação!K60+Consolidação!N60+Consolidação!Q60+Consolidação!T60+Consolidação!W60,Consolidação!$W$4,IF(F49+M49+T49+AA49&lt;=Consolidação!H60+Consolidação!K60+Consolidação!N60+Consolidação!Q60+Consolidação!T60+Consolidação!W60+Consolidação!Z60,Consolidação!$Z$4,IF(F49+M49+T49+AA49&lt;=Consolidação!H60+Consolidação!K60+Consolidação!N60+Consolidação!Q60+Consolidação!T60+Consolidação!W60+Consolidação!Z60+Consolidação!AC60,Consolidação!$AC$4,IF(F49+M49+T49+AA49&lt;=Consolidação!H60+Consolidação!K60+Consolidação!N60+Consolidação!Q60+Consolidação!T60+Consolidação!W60+Consolidação!Z60+Consolidação!AC60+Consolidação!AF60,Consolidação!$AF$4,IF(F49+M49+T49+AA49&lt;=Consolidação!H60+Consolidação!K60+Consolidação!N60+Consolidação!Q60+Consolidação!T60+Consolidação!W60+Consolidação!Z60+Consolidação!AC60+Consolidação!AF60+Consolidação!AI60,Consolidação!$AI$4,IF(F49+M49+T49+AA49&lt;=Consolidação!H60+Consolidação!K60+Consolidação!N60+Consolidação!Q60+Consolidação!T60+Consolidação!W60+Consolidação!Z60+Consolidação!AC60+Consolidação!AF60+Consolidação!AI60+Consolidação!AL60,Consolidação!$AL$4,IF(F49+M49+T49+AA49&lt;=Consolidação!H60+Consolidação!K60+Consolidação!N60+Consolidação!Q60+Consolidação!T60+Consolidação!W60+Consolidação!Z60+Consolidação!AC60+Consolidação!AF60+Consolidação!AI60+Consolidação!AL60+Consolidação!AO60,Consolidação!$AO$4,IF(F49+M49+T49+AA49&lt;=Consolidação!H60+Consolidação!K60+Consolidação!N60+Consolidação!Q60+Consolidação!T60+Consolidação!W60+Consolidação!Z60+Consolidação!AC60+Consolidação!AF60+Consolidação!AI60+Consolidação!AL60+Consolidação!AO60+Consolidação!AR60,Consolidação!#REF!,IF(F49+M49+T49+AA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+M49+T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+T49+AA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/>
      </c>
      <c r="AE49" s="318" t="str">
        <f t="shared" si="89"/>
        <v/>
      </c>
      <c r="AF49" s="312"/>
      <c r="AG49" s="270"/>
      <c r="AH49" s="314"/>
      <c r="AI49" s="315"/>
      <c r="AJ49" s="316"/>
      <c r="AK49" s="317" t="str">
        <f>IF(AH49=0,"",IF(F49+M49+T49+AA49+AH49&lt;=Consolidação!H60,Consolidação!$H$4,IF(F49+M49+T49+AA49+AH49&lt;=Consolidação!H60+Consolidação!K60,Consolidação!$K$4,IF(F49+M49+T49+AA49+AH49&lt;=Consolidação!H60+Consolidação!K60+Consolidação!N60,Consolidação!$N$4,IF(F49+M49+T49+AA49+AH49&lt;=Consolidação!H60+Consolidação!K60+Consolidação!N60+Consolidação!Q60,Consolidação!$Q$4,IF(F49+M49+T49+AA49+AH49&lt;=Consolidação!H60+Consolidação!K60+Consolidação!N60+Consolidação!Q60+Consolidação!T60,Consolidação!$T$4,IF(F49+M49+T49+AA49+AH49&lt;=Consolidação!H60+Consolidação!K60+Consolidação!N60+Consolidação!Q60+Consolidação!T60+Consolidação!W60,Consolidação!$W$4,IF(F49+M49+T49+AA49+AH49&lt;=Consolidação!H60+Consolidação!K60+Consolidação!N60+Consolidação!Q60+Consolidação!T60+Consolidação!W60+Consolidação!Z60,Consolidação!$Z$4,IF(F49+M49+T49+AA49+AH49&lt;=Consolidação!H60+Consolidação!K60+Consolidação!N60+Consolidação!Q60+Consolidação!T60+Consolidação!W60+Consolidação!Z60+Consolidação!AC60,Consolidação!$AC$4,IF(F49+M49+T49+AA49+AH49&lt;=Consolidação!H60+Consolidação!K60+Consolidação!N60+Consolidação!Q60+Consolidação!T60+Consolidação!W60+Consolidação!Z60+Consolidação!AC60+Consolidação!AF60,Consolidação!$AF$4,IF(F49+M49+T49+AA49+AH49&lt;=Consolidação!H60+Consolidação!K60+Consolidação!N60+Consolidação!Q60+Consolidação!T60+Consolidação!W60+Consolidação!Z60+Consolidação!AC60+Consolidação!AF60+Consolidação!AI60,Consolidação!$AI$4,IF(F49+M49+T49+AA49+AH49&lt;=Consolidação!H60+Consolidação!K60+Consolidação!N60+Consolidação!Q60+Consolidação!T60+Consolidação!W60+Consolidação!Z60+Consolidação!AC60+Consolidação!AF60+Consolidação!AI60+Consolidação!AL60,Consolidação!$AL$4,IF(F49+M49+T49+AA49+AH49&lt;=Consolidação!H60+Consolidação!K60+Consolidação!N60+Consolidação!Q60+Consolidação!T60+Consolidação!W60+Consolidação!Z60+Consolidação!AC60+Consolidação!AF60+Consolidação!AI60+Consolidação!AL60+Consolidação!AO60,Consolidação!$AO$4,IF(F49+M49+T49+AA49+AH49&lt;=Consolidação!H60+Consolidação!K60+Consolidação!N60+Consolidação!Q60+Consolidação!T60+Consolidação!W60+Consolidação!Z60+Consolidação!AC60+Consolidação!AF60+Consolidação!AI60+Consolidação!AL60+Consolidação!AO60+Consolidação!AR60,Consolidação!$AR$4,IF(F49+M49+T49+AA49+AH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+M49+T49+AA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+T49+AA49+AH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/>
      </c>
      <c r="AL49" s="318" t="str">
        <f t="shared" si="90"/>
        <v/>
      </c>
      <c r="AM49" s="312"/>
      <c r="AN49" s="270"/>
      <c r="AO49" s="314"/>
      <c r="AP49" s="345"/>
      <c r="AQ49" s="346"/>
      <c r="AR49" s="317" t="str">
        <f>IF(AO49=0,"",IF(F49+M49+T49+AA49+AH49+AO49&lt;=Consolidação!H60,Consolidação!$H$4,IF(F49+M49+T49+AA49+AH49+AO49&lt;=Consolidação!H60+Consolidação!K60,Consolidação!$K$4,IF(F49+M49+T49+AA49+AH49+AO49&lt;=Consolidação!H60+Consolidação!K60+Consolidação!N60,Consolidação!$N$4,IF(F49+M49+T49+AA49+AH49+AO49&lt;=Consolidação!H60+Consolidação!K60+Consolidação!N60+Consolidação!Q60,Consolidação!$Q$4,IF(F49+M49+T49+AA49+AH49+AO49&lt;=Consolidação!H60+Consolidação!K60+Consolidação!N60+Consolidação!Q60+Consolidação!T60,Consolidação!$T$4,IF(F49+M49+T49+AA49+AH49+AO49&lt;=Consolidação!H60+Consolidação!K60+Consolidação!N60+Consolidação!Q60+Consolidação!T60+Consolidação!W60,Consolidação!$W$4,IF(F49+M49+T49+AA49+AH49+AO49&lt;=Consolidação!H60+Consolidação!K60+Consolidação!N60+Consolidação!Q60+Consolidação!T60+Consolidação!W60+Consolidação!Z60,Consolidação!$Z$4,IF(F49+M49+T49+AA49+AH49+AO49&lt;=Consolidação!H60+Consolidação!K60+Consolidação!N60+Consolidação!Q60+Consolidação!T60+Consolidação!W60+Consolidação!Z60+Consolidação!AC60,Consolidação!$AC$4,IF(F49+M49+T49+AA49+AH49+AO49&lt;=Consolidação!H60+Consolidação!K60+Consolidação!N60+Consolidação!Q60+Consolidação!T60+Consolidação!W60+Consolidação!Z60+Consolidação!AC60+Consolidação!AF60,Consolidação!$AF$4,IF(F49+M49+T49+AA49+AH49+AO49&lt;=Consolidação!H60+Consolidação!K60+Consolidação!N60+Consolidação!Q60+Consolidação!T60+Consolidação!W60+Consolidação!Z60+Consolidação!AC60+Consolidação!AF60+Consolidação!AI60,Consolidação!$AI$4,IF(F49+M49+T49+AA49+AH49+AO49&lt;=Consolidação!H60+Consolidação!K60+Consolidação!N60+Consolidação!Q60+Consolidação!T60+Consolidação!W60+Consolidação!Z60+Consolidação!AC60+Consolidação!AF60+Consolidação!AI60+Consolidação!AL60,Consolidação!$AL$4,IF(F49+M49+T49+AA49+AH49+AO49&lt;=Consolidação!H60+Consolidação!K60+Consolidação!N60+Consolidação!Q60+Consolidação!T60+Consolidação!W60+Consolidação!Z60+Consolidação!AC60+Consolidação!AF60+Consolidação!AI60+Consolidação!AL60+Consolidação!AO60,Consolidação!$AO$4,IF(F49+M49+T49+AA49+AH49+AO49&lt;=Consolidação!H60+Consolidação!K60+Consolidação!N60+Consolidação!Q60+Consolidação!T60+Consolidação!W60+Consolidação!Z60+Consolidação!AC60+Consolidação!AF60+Consolidação!AI60+Consolidação!AL60+Consolidação!AO60+Consolidação!AR60,Consolidação!$AR$4,IF(F49+M49+T49+AA49+AH49+AO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+M49+T49+AA49+AH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+T49+AA49+AH49+AO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/>
      </c>
      <c r="AS49" s="318" t="str">
        <f t="shared" si="91"/>
        <v/>
      </c>
      <c r="AT49" s="312"/>
      <c r="AU49" s="270"/>
      <c r="AV49" s="314"/>
      <c r="AW49" s="345"/>
      <c r="AX49" s="346"/>
      <c r="AY49" s="317" t="str">
        <f>IF(AV49=0,"",IF(F49+M49+T49+AA49+AH49+AO49+AV49&lt;=Consolidação!H60,Consolidação!$H$4,IF(F49+M49+T49+AA49+AH49+AO49+AV49&lt;=Consolidação!H60+Consolidação!K60,Consolidação!$K$4,IF(F49+M49+T49+AA49+AH49+AO49+AV49&lt;=Consolidação!H60+Consolidação!K60+Consolidação!N60,Consolidação!$N$4,IF(F49+M49+T49+AA49+AH49+AO49+AV49&lt;=Consolidação!H60+Consolidação!K60+Consolidação!N60+Consolidação!Q60,Consolidação!$Q$4,IF(F49+M49+T49+AA49+AH49+AO49+AV49&lt;=Consolidação!H60+Consolidação!K60+Consolidação!N60+Consolidação!Q60+Consolidação!T60,Consolidação!$T$4,IF(F49+M49+T49+AA49+AH49+AO49+AV49&lt;=Consolidação!H60+Consolidação!K60+Consolidação!N60+Consolidação!Q60+Consolidação!T60+Consolidação!W60,Consolidação!$W$4,IF(F49+M49+T49+AA49+AH49+AO49+AV49&lt;=Consolidação!H60+Consolidação!K60+Consolidação!N60+Consolidação!Q60+Consolidação!T60+Consolidação!W60+Consolidação!Z60,Consolidação!$Z$4,IF(F49+M49+T49+AA49+AH49+AO49+AV49&lt;=Consolidação!H60+Consolidação!K60+Consolidação!N60+Consolidação!Q60+Consolidação!T60+Consolidação!W60+Consolidação!Z60+Consolidação!AC60,Consolidação!$AC$4,IF(F49+M49+T49+AA49+AH49+AO49+AV49&lt;=Consolidação!H60+Consolidação!K60+Consolidação!N60+Consolidação!Q60+Consolidação!T60+Consolidação!W60+Consolidação!Z60+Consolidação!AC60+Consolidação!AF60,Consolidação!$AF$4,IF(F49+M49+T49+AA49+AH49+AO49+AV49&lt;=Consolidação!H60+Consolidação!K60+Consolidação!N60+Consolidação!Q60+Consolidação!T60+Consolidação!W60+Consolidação!Z60+Consolidação!AC60+Consolidação!AF60+Consolidação!AI60,Consolidação!$AI$4,IF(F49+M49+T49+AA49+AH49+AO49+AV49&lt;=Consolidação!H60+Consolidação!K60+Consolidação!N60+Consolidação!Q60+Consolidação!T60+Consolidação!W60+Consolidação!Z60+Consolidação!AC60+Consolidação!AF60+Consolidação!AI60+Consolidação!AL60,Consolidação!$AL$4,IF(F49+M49+T49+AA49+AH49+AO49+AV49&lt;=Consolidação!H60+Consolidação!K60+Consolidação!N60+Consolidação!Q60+Consolidação!T60+Consolidação!W60+Consolidação!Z60+Consolidação!AC60+Consolidação!AF60+Consolidação!AI60+Consolidação!AL60+Consolidação!AO60,Consolidação!$AO$4,IF(F49+M49+T49+AA49+AH49+AO49+AV49&lt;=Consolidação!H60+Consolidação!K60+Consolidação!N60+Consolidação!Q60+Consolidação!T60+Consolidação!W60+Consolidação!Z60+Consolidação!AC60+Consolidação!AF60+Consolidação!AI60+Consolidação!AL60+Consolidação!AO60+Consolidação!AR60,Consolidação!$AR$4,IF(F49+M49+T49+AA49+AH49+AO49+AV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+M49+T49+AA49+AH49+AO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+T49+AA49+AH49+AO49+AV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/>
      </c>
      <c r="AZ49" s="318" t="str">
        <f t="shared" si="92"/>
        <v/>
      </c>
      <c r="BA49" s="312"/>
      <c r="BB49" s="270"/>
      <c r="BC49" s="314"/>
      <c r="BD49" s="345"/>
      <c r="BE49" s="346"/>
      <c r="BF49" s="317" t="str">
        <f>IF(BC49=0,"",IF(F49+M49+T49+AA49+AH49+AO49+AV49+BC49&lt;=Consolidação!H60,Consolidação!$H$4,IF(F49+M49+T49+AA49+AH49+AO49+AV49+BC49&lt;=Consolidação!H60+Consolidação!K60,Consolidação!$K$4,IF(F49+M49+T49+AA49+AH49+AO49+AV49+BC49&lt;=Consolidação!H60+Consolidação!K60+Consolidação!N60,Consolidação!$N$4,IF(F49+M49+T49+AA49+AH49+AO49+AV49+BC49&lt;=Consolidação!H60+Consolidação!K60+Consolidação!N60+Consolidação!Q60,Consolidação!$Q$4,IF(F49+M49+T49+AA49+AH49+AO49+AV49+BC49&lt;=Consolidação!H60+Consolidação!K60+Consolidação!N60+Consolidação!Q60+Consolidação!T60,Consolidação!$T$4,IF(F49+M49+T49+AA49+AH49+AO49+AV49+BC49&lt;=Consolidação!H60+Consolidação!K60+Consolidação!N60+Consolidação!Q60+Consolidação!T60+Consolidação!W60,Consolidação!$W$4,IF(F49+M49+T49+AA49+AH49+AO49+AV49+BC49&lt;=Consolidação!H60+Consolidação!K60+Consolidação!N60+Consolidação!Q60+Consolidação!T60+Consolidação!W60+Consolidação!Z60,Consolidação!$Z$4,IF(F49+M49+T49+AA49+AH49+AO49+AV49+BC49&lt;=Consolidação!H60+Consolidação!K60+Consolidação!N60+Consolidação!Q60+Consolidação!T60+Consolidação!W60+Consolidação!Z60+Consolidação!AC60,Consolidação!$AC$4,IF(F49+M49+T49+AA49+AH49+AO49+AV49+BC49&lt;=Consolidação!H60+Consolidação!K60+Consolidação!N60+Consolidação!Q60+Consolidação!T60+Consolidação!W60+Consolidação!Z60+Consolidação!AC60+Consolidação!AF60,Consolidação!$AF$4,IF(F49+M49+T49+AA49+AH49+AO49+AV49+BC49&lt;=Consolidação!H60+Consolidação!K60+Consolidação!N60+Consolidação!Q60+Consolidação!T60+Consolidação!W60+Consolidação!Z60+Consolidação!AC60+Consolidação!AF60+Consolidação!AI60,Consolidação!$AI$4,IF(F49+M49+T49+AA49+AH49+AO49+AV49+BC49&lt;=Consolidação!H60+Consolidação!K60+Consolidação!N60+Consolidação!Q60+Consolidação!T60+Consolidação!W60+Consolidação!Z60+Consolidação!AC60+Consolidação!AF60+Consolidação!AI60+Consolidação!AL60,Consolidação!$AL$4,IF(F49+M49+T49+AA49+AH49+AO49+AV49+BC49&lt;=Consolidação!H60+Consolidação!K60+Consolidação!N60+Consolidação!Q60+Consolidação!T60+Consolidação!W60+Consolidação!Z60+Consolidação!AC60+Consolidação!AF60+Consolidação!AI60+Consolidação!AL60+Consolidação!AO60,Consolidação!$AO$4,IF(F49+M49+T49+AA49+AH49+AO49+AV49+BC49&lt;=Consolidação!H60+Consolidação!K60+Consolidação!N60+Consolidação!Q60+Consolidação!T60+Consolidação!W60+Consolidação!Z60+Consolidação!AC60+Consolidação!AF60+Consolidação!AI60+Consolidação!AL60+Consolidação!AO60+Consolidação!AR60,Consolidação!$AR$4,IF(F49+M49+T49+AA49+AH49+AO49+AV49+BC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+M49+T49+AA49+AH49+AO49+AV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+T49+AA49+AH49+AO49+AV49+BC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/>
      </c>
      <c r="BG49" s="318" t="str">
        <f t="shared" si="93"/>
        <v/>
      </c>
      <c r="BH49" s="312"/>
      <c r="BI49" s="270"/>
      <c r="BJ49" s="314"/>
      <c r="BK49" s="345"/>
      <c r="BL49" s="346"/>
      <c r="BM49" s="317" t="str">
        <f>IF(BJ49=0,"",IF(F49+M49+T49+AA49+AH49+AO49+AV49+BC49+BJ49&lt;=Consolidação!H60,Consolidação!$H$4,IF(F49+M49+T49+AA49+AH49+AO49+AV49+BC49+BJ49&lt;=Consolidação!H60+Consolidação!K60,Consolidação!$K$4,IF(F49+M49+T49+AA49+AH49+AO49+AV49+BC49+BJ49&lt;=Consolidação!H60+Consolidação!K60+Consolidação!N60,Consolidação!$N$4,IF(F49+M49+T49+AA49+AH49+AO49+AV49+BC49+BJ49&lt;=Consolidação!H60+Consolidação!K60+Consolidação!N60+Consolidação!Q60,Consolidação!$Q$4,IF(F49+M49+T49+AA49+AH49+AO49+AV49+BC49+BJ49&lt;=Consolidação!H60+Consolidação!K60+Consolidação!N60+Consolidação!Q60+Consolidação!T60,Consolidação!$T$4,IF(F49+M49+T49+AA49+AH49+AO49+AV49+BC49+BJ49&lt;=Consolidação!H60+Consolidação!K60+Consolidação!N60+Consolidação!Q60+Consolidação!T60+Consolidação!W60,Consolidação!$W$4,IF(F49+M49+T49+AA49+AH49+AO49+AV49+BC49+BJ49&lt;=Consolidação!H60+Consolidação!K60+Consolidação!N60+Consolidação!Q60+Consolidação!T60+Consolidação!W60+Consolidação!Z60,Consolidação!$Z$4,IF(F49+M49+T49+AA49+AH49+AO49+AV49+BC49+BJ49&lt;=Consolidação!H60+Consolidação!K60+Consolidação!N60+Consolidação!Q60+Consolidação!T60+Consolidação!W60+Consolidação!Z60+Consolidação!AC60,Consolidação!$AC$4,IF(F49+M49+T49+AA49+AH49+AO49+AV49+BC49+BJ49&lt;=Consolidação!H60+Consolidação!K60+Consolidação!N60+Consolidação!Q60+Consolidação!T60+Consolidação!W60+Consolidação!Z60+Consolidação!AC60+Consolidação!AF60,Consolidação!$AF$4,IF(F49+M49+T49+AA49+AH49+AO49+AV49+BC49+BJ49&lt;=Consolidação!H60+Consolidação!K60+Consolidação!N60+Consolidação!Q60+Consolidação!T60+Consolidação!W60+Consolidação!Z60+Consolidação!AC60+Consolidação!AF60+Consolidação!AI60,Consolidação!$AI$4,IF(F49+M49+T49+AA49+AH49+AO49+AV49+BC49+BJ49&lt;=Consolidação!H60+Consolidação!K60+Consolidação!N60+Consolidação!Q60+Consolidação!T60+Consolidação!W60+Consolidação!Z60+Consolidação!AC60+Consolidação!AF60+Consolidação!AI60+Consolidação!AL60,Consolidação!$AL$4,IF(F49+M49+T49+AA49+AH49+AO49+AV49+BC49+BJ49&lt;=Consolidação!H60+Consolidação!K60+Consolidação!N60+Consolidação!Q60+Consolidação!T60+Consolidação!W60+Consolidação!Z60+Consolidação!AC60+Consolidação!AF60+Consolidação!AI60+Consolidação!AL60+Consolidação!AO60,Consolidação!$AO$4,IF(F49+M49+T49+AA49+AH49+AO49+AV49+BC49+BJ49&lt;=Consolidação!H60+Consolidação!K60+Consolidação!N60+Consolidação!Q60+Consolidação!T60+Consolidação!W60+Consolidação!Z60+Consolidação!AC60+Consolidação!AF60+Consolidação!AI60+Consolidação!AL60+Consolidação!AO60+Consolidação!AR60,Consolidação!$AR$4,IF(F49+M49+T49+AA49+AH49+AO49+AV49+BC49+BJ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+M49+T49+AA49+AH49+AO49+AV49+BC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+T49+AA49+AH49+AO49+AV49+BC49+BJ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/>
      </c>
      <c r="BN49" s="318" t="str">
        <f t="shared" si="94"/>
        <v/>
      </c>
      <c r="BO49" s="312"/>
      <c r="BP49" s="270"/>
      <c r="BQ49" s="314"/>
      <c r="BR49" s="345"/>
      <c r="BS49" s="346"/>
      <c r="BT49" s="317" t="str">
        <f>IF(BQ49=0,"",IF(F49+M49+T49+AA49+AH49+AO49+AV49+BC49+BJ49+BQ49&lt;=Consolidação!H60,Consolidação!$H$4,IF(F49+M49+T49+AA49+AH49+AO49+AV49+BC49+BJ49+BQ49&lt;=Consolidação!H60+Consolidação!K60,Consolidação!$K$4,IF(F49+M49+T49+AA49+AH49+AO49+AV49+BC49+BJ49+BQ49&lt;=Consolidação!H60+Consolidação!K60+Consolidação!N60,Consolidação!$N$4,IF(F49+M49+T49+AA49+AH49+AO49+AV49+BC49+BJ49+BQ49&lt;=Consolidação!H60+Consolidação!K60+Consolidação!N60+Consolidação!Q60,Consolidação!$Q$4,IF(F49+M49+T49+AA49+AH49+AO49+AV49+BC49+BJ49+BQ49&lt;=Consolidação!H60+Consolidação!K60+Consolidação!N60+Consolidação!Q60+Consolidação!T60,Consolidação!$T$4,IF(F49+M49+T49+AA49+AH49+AO49+AV49+BC49+BJ49+BQ49&lt;=Consolidação!H60+Consolidação!K60+Consolidação!N60+Consolidação!Q60+Consolidação!T60+Consolidação!W60,Consolidação!$W$4,IF(F49+M49+T49+AA49+AH49+AO49+AV49+BC49+BJ49+BQ49&lt;=Consolidação!H60+Consolidação!K60+Consolidação!N60+Consolidação!Q60+Consolidação!T60+Consolidação!W60+Consolidação!Z60,Consolidação!$Z$4,IF(F49+M49+T49+AA49+AH49+AO49+AV49+BC49+BJ49+BQ49&lt;=Consolidação!H60+Consolidação!K60+Consolidação!N60+Consolidação!Q60+Consolidação!T60+Consolidação!W60+Consolidação!Z60+Consolidação!AC60,Consolidação!$AC$4,IF(F49+M49+T49+AA49+AH49+AO49+AV49+BC49+BJ49+BQ49&lt;=Consolidação!H60+Consolidação!K60+Consolidação!N60+Consolidação!Q60+Consolidação!T60+Consolidação!W60+Consolidação!Z60+Consolidação!AC60+Consolidação!AF60,Consolidação!$AF$4,IF(F49+M49+T49+AA49+AH49+AO49+AV49+BC49+BJ49+BQ49&lt;=Consolidação!H60+Consolidação!K60+Consolidação!N60+Consolidação!Q60+Consolidação!T60+Consolidação!W60+Consolidação!Z60+Consolidação!AC60+Consolidação!AF60+Consolidação!AI60,Consolidação!$AI$4,IF(F49+M49+T49+AA49+AH49+AO49+AV49+BC49+BJ49+BQ49&lt;=Consolidação!H60+Consolidação!K60+Consolidação!N60+Consolidação!Q60+Consolidação!T60+Consolidação!W60+Consolidação!Z60+Consolidação!AC60+Consolidação!AF60+Consolidação!AI60+Consolidação!AL60,Consolidação!$AL$4,IF(F49+M49+T49+AA49+AH49+AO49+AV49+BC49+BJ49+BQ49&lt;=Consolidação!H60+Consolidação!K60+Consolidação!N60+Consolidação!Q60+Consolidação!T60+Consolidação!W60+Consolidação!Z60+Consolidação!AC60+Consolidação!AF60+Consolidação!AI60+Consolidação!AL60+Consolidação!AO60,Consolidação!$AO$4,IF(F49+M49+T49+AA49+AH49+AO49+AV49+BC49+BJ49+BQ49&lt;=Consolidação!H60+Consolidação!K60+Consolidação!N60+Consolidação!Q60+Consolidação!T60+Consolidação!W60+Consolidação!Z60+Consolidação!AC60+Consolidação!AF60+Consolidação!AI60+Consolidação!AL60+Consolidação!AO60+Consolidação!AR60,Consolidação!$AR$4,IF(F49+M49+T49+AA49+AH49+AO49+AV49+BC49+BJ49+BQ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+M49+T49+AA49+AH49+AO49+AV49+BC49+BJ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+T49+AA49+AH49+AO49+AV49+BC49+BJ49+BQ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/>
      </c>
      <c r="BU49" s="318" t="str">
        <f t="shared" si="95"/>
        <v/>
      </c>
      <c r="BV49" s="312"/>
      <c r="BW49" s="270"/>
      <c r="BX49" s="314"/>
      <c r="BY49" s="345"/>
      <c r="BZ49" s="346"/>
      <c r="CA49" s="317" t="str">
        <f>IF(BX49=0,"",IF(F49+M49+T49+AA49+AH49+AO49+AV49+BC49+BJ49+BQ49+BX49&lt;=Consolidação!H60,Consolidação!$H$4,IF(F49+M49+T49+AA49+AH49+AO49+AV49+BC49+BJ49+BQ49+BX49&lt;=Consolidação!H60+Consolidação!K60,Consolidação!$K$4,IF(F49+M49+T49+AA49+AH49+AO49+AV49+BC49+BJ49+BQ49+BX49&lt;=Consolidação!H60+Consolidação!K60+Consolidação!N60,Consolidação!$N$4,IF(F49+M49+T49+AA49+AH49+AO49+AV49+BC49+BJ49+BQ49+BX49&lt;=Consolidação!H60+Consolidação!K60+Consolidação!N60+Consolidação!Q60,Consolidação!$Q$4,IF(F49+M49+T49+AA49+AH49+AO49+AV49+BC49+BJ49+BQ49+BX49&lt;=Consolidação!H60+Consolidação!K60+Consolidação!N60+Consolidação!Q60+Consolidação!T60,Consolidação!$T$4,IF(F49+M49+T49+AA49+AH49+AO49+AV49+BC49+BJ49+BQ49+BX49&lt;=Consolidação!H60+Consolidação!K60+Consolidação!N60+Consolidação!Q60+Consolidação!T60+Consolidação!W60,Consolidação!$W$4,IF(F49+M49+T49+AA49+AH49+AO49+AV49+BC49+BJ49+BQ49+BX49&lt;=Consolidação!H60+Consolidação!K60+Consolidação!N60+Consolidação!Q60+Consolidação!T60+Consolidação!W60+Consolidação!Z60,Consolidação!$Z$4,IF(F49+M49+T49+AA49+AH49+AO49+AV49+BC49+BJ49+BQ49+BX49&lt;=Consolidação!H60+Consolidação!K60+Consolidação!N60+Consolidação!Q60+Consolidação!T60+Consolidação!W60+Consolidação!Z60+Consolidação!AC60,Consolidação!$AC$4,IF(F49+M49+T49+AA49+AH49+AO49+AV49+BC49+BJ49+BQ49+BX49&lt;=Consolidação!H60+Consolidação!K60+Consolidação!N60+Consolidação!Q60+Consolidação!T60+Consolidação!W60+Consolidação!Z60+Consolidação!AC60+Consolidação!AF60,Consolidação!$AF$4,IF(F49+M49+T49+AA49+AH49+AO49+AV49+BC49+BJ49+BQ49+BX49&lt;=Consolidação!H60+Consolidação!K60+Consolidação!N60+Consolidação!Q60+Consolidação!T60+Consolidação!W60+Consolidação!Z60+Consolidação!AC60+Consolidação!AF60+Consolidação!AI60,Consolidação!$AI$4,IF(F49+M49+T49+AA49+AH49+AO49+AV49+BC49+BJ49+BQ49+BX49&lt;=Consolidação!H60+Consolidação!K60+Consolidação!N60+Consolidação!Q60+Consolidação!T60+Consolidação!W60+Consolidação!Z60+Consolidação!AC60+Consolidação!AF60+Consolidação!AI60+Consolidação!AL60,Consolidação!$AL$4,IF(F49+M49+T49+AA49+AH49+AO49+AV49+BC49+BJ49+BQ49+BX49&lt;=Consolidação!H60+Consolidação!K60+Consolidação!N60+Consolidação!Q60+Consolidação!T60+Consolidação!W60+Consolidação!Z60+Consolidação!AC60+Consolidação!AF60+Consolidação!AI60+Consolidação!AL60+Consolidação!AO60,Consolidação!$AO$4,IF(F49+M49+T49+AA49+AH49+AO49+AV49+BC49+BJ49+BQ49+BX49&lt;=Consolidação!H60+Consolidação!K60+Consolidação!N60+Consolidação!Q60+Consolidação!T60+Consolidação!W60+Consolidação!Z60+Consolidação!AC60+Consolidação!AF60+Consolidação!AI60+Consolidação!AL60+Consolidação!AO60+Consolidação!AR60,Consolidação!$AR$4,IF(F49+M49+T49+AA49+AH49+AO49+AV49+BC49+BJ49+BQ49+BX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+M49+T49+AA49+AH49+AO49+AV49+BC49+BJ49+BQ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+T49+AA49+AH49+AO49+AV49+BC49+BJ49+BQ49+BX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/>
      </c>
      <c r="CB49" s="318" t="str">
        <f t="shared" si="96"/>
        <v/>
      </c>
      <c r="CC49" s="312"/>
      <c r="CD49" s="270"/>
      <c r="CE49" s="314"/>
      <c r="CF49" s="345"/>
      <c r="CG49" s="346"/>
      <c r="CH49" s="317" t="str">
        <f>IF(CE49=0,"",IF(F49+M49+T49+AA49+AH49+AO49+AV49+BC49+BJ49+BQ49+BX49+CE49&lt;=Consolidação!H60,Consolidação!$H$4,IF(F49+M49+T49+AA49+AH49+AO49+AV49+BC49+BJ49+BQ49+BX49+CE49&lt;=Consolidação!H60+Consolidação!K60,Consolidação!$K$4,IF(F49+M49+T49+AA49+AH49+AO49+AV49+BC49+BJ49+BQ49+BX49+CE49&lt;=Consolidação!H60+Consolidação!K60+Consolidação!N60,Consolidação!$N$4,IF(F49+M49+T49+AA49+AH49+AO49+AV49+BC49+BJ49+BQ49+BX49+CE49&lt;=Consolidação!H60+Consolidação!K60+Consolidação!N60+Consolidação!Q60,Consolidação!$Q$4,IF(F49+M49+T49+AA49+AH49+AO49+AV49+BC49+BJ49+BQ49+BX49+CE49&lt;=Consolidação!H60+Consolidação!K60+Consolidação!N60+Consolidação!Q60+Consolidação!T60,Consolidação!$T$4,IF(F49+M49+T49+AA49+AH49+AO49+AV49+BC49+BJ49+BQ49+BX49+CE49&lt;=Consolidação!H60+Consolidação!K60+Consolidação!N60+Consolidação!Q60+Consolidação!T60+Consolidação!W60,Consolidação!$W$4,IF(F49+M49+T49+AA49+AH49+AO49+AV49+BC49+BJ49+BQ49+BX49+CE49&lt;=Consolidação!H60+Consolidação!K60+Consolidação!N60+Consolidação!Q60+Consolidação!T60+Consolidação!W60+Consolidação!Z60,Consolidação!$Z$4,IF(F49+M49+T49+AA49+AH49+AO49+AV49+BC49+BJ49+BQ49+BX49+CE49&lt;=Consolidação!H60+Consolidação!K60+Consolidação!N60+Consolidação!Q60+Consolidação!T60+Consolidação!W60+Consolidação!Z60+Consolidação!AC60,Consolidação!$AC$4,IF(F49+M49+T49+AA49+AH49+AO49+AV49+BC49+BJ49+BQ49+BX49+CE49&lt;=Consolidação!H60+Consolidação!K60+Consolidação!N60+Consolidação!Q60+Consolidação!T60+Consolidação!W60+Consolidação!Z60+Consolidação!AC60+Consolidação!AF60,Consolidação!$AF$4,IF(F49+M49+T49+AA49+AH49+AO49+AV49+BC49+BJ49+BQ49+BX49+CE49&lt;=Consolidação!H60+Consolidação!K60+Consolidação!N60+Consolidação!Q60+Consolidação!T60+Consolidação!W60+Consolidação!Z60+Consolidação!AC60+Consolidação!AF60+Consolidação!AI60,Consolidação!$AI$4,IF(F49+M49+T49+AA49+AH49+AO49+AV49+BC49+BJ49+BQ49+BX49+CE49&lt;=Consolidação!H60+Consolidação!K60+Consolidação!N60+Consolidação!Q60+Consolidação!T60+Consolidação!W60+Consolidação!Z60+Consolidação!AC60+Consolidação!AF60+Consolidação!AI60+Consolidação!AL60,Consolidação!$AL$4,IF(F49+M49+T49+AA49+AH49+AO49+AV49+BC49+BJ49+BQ49+BX49+CE49&lt;=Consolidação!H60+Consolidação!K60+Consolidação!N60+Consolidação!Q60+Consolidação!T60+Consolidação!W60+Consolidação!Z60+Consolidação!AC60+Consolidação!AF60+Consolidação!AI60+Consolidação!AL60+Consolidação!AO60,Consolidação!$AO$4,IF(F49+M49+T49+AA49+AH49+AO49+AV49+BC49+BJ49+BQ49+BX49+CE49&lt;=Consolidação!H60+Consolidação!K60+Consolidação!N60+Consolidação!Q60+Consolidação!T60+Consolidação!W60+Consolidação!Z60+Consolidação!AC60+Consolidação!AF60+Consolidação!AI60+Consolidação!AL60+Consolidação!AO60+Consolidação!AR60,Consolidação!$AR$4,IF(F49+M49+T49+AA49+AH49+AO49+AV49+BC49+BJ49+BQ49+BX49+CE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+M49+T49+AA49+AH49+AO49+AV49+BC49+BJ49+BQ49+BX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+T49+AA49+AH49+AO49+AV49+BC49+BJ49+BQ49+BX49+CE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/>
      </c>
      <c r="CI49" s="318" t="str">
        <f t="shared" si="97"/>
        <v/>
      </c>
      <c r="CJ49" s="312"/>
      <c r="CK49" s="270"/>
      <c r="CL49" s="314"/>
      <c r="CM49" s="345"/>
      <c r="CN49" s="346"/>
      <c r="CO49" s="317" t="str">
        <f>IF(CL49=0,"",IF(F49+M49+T49+AA49+AH49+AO49+AV49+BC49+BJ49+BQ49+BX49+CE49+CL49&lt;=Consolidação!H60,Consolidação!$H$4,IF(F49+M49+T49+AA49+AH49+AO49+AV49+BC49+BJ49+BQ49+BX49+CE49+CL49&lt;=Consolidação!H60+Consolidação!K60,Consolidação!$K$4,IF(F49+M49+T49+AA49+AH49+AO49+AV49+BC49+BJ49+BQ49+BX49+CE49+CL49&lt;=Consolidação!H60+Consolidação!K60+Consolidação!N60,Consolidação!$N$4,IF(F49+M49+T49+AA49+AH49+AO49+AV49+BC49+BJ49+BQ49+BX49+CE49+CL49&lt;=Consolidação!H60+Consolidação!K60+Consolidação!N60+Consolidação!Q60,Consolidação!$Q$4,IF(F49+M49+T49+AA49+AH49+AO49+AV49+BC49+BJ49+BQ49+BX49+CE49+CL49&lt;=Consolidação!H60+Consolidação!K60+Consolidação!N60+Consolidação!Q60+Consolidação!T60,Consolidação!$T$4,IF(F49+M49+T49+AA49+AH49+AO49+AV49+BC49+BJ49+BQ49+BX49+CE49+CL49&lt;=Consolidação!H60+Consolidação!K60+Consolidação!N60+Consolidação!Q60+Consolidação!T60+Consolidação!W60,Consolidação!$W$4,IF(F49+M49+T49+AA49+AH49+AO49+AV49+BC49+BJ49+BQ49+BX49+CE49+CL49&lt;=Consolidação!H60+Consolidação!K60+Consolidação!N60+Consolidação!Q60+Consolidação!T60+Consolidação!W60+Consolidação!Z60,Consolidação!$Z$4,IF(F49+M49+T49+AA49+AH49+AO49+AV49+BC49+BJ49+BQ49+BX49+CE49+CL49&lt;=Consolidação!H60+Consolidação!K60+Consolidação!N60+Consolidação!Q60+Consolidação!T60+Consolidação!W60+Consolidação!Z60+Consolidação!AC60,Consolidação!$AC$4,IF(F49+M49+T49+AA49+AH49+AO49+AV49+BC49+BJ49+BQ49+BX49+CE49+CL49&lt;=Consolidação!H60+Consolidação!K60+Consolidação!N60+Consolidação!Q60+Consolidação!T60+Consolidação!W60+Consolidação!Z60+Consolidação!AC60+Consolidação!AF60,Consolidação!$AF$4,IF(F49+M49+T49+AA49+AH49+AO49+AV49+BC49+BJ49+BQ49+BX49+CE49+CL49&lt;=Consolidação!H60+Consolidação!K60+Consolidação!N60+Consolidação!Q60+Consolidação!T60+Consolidação!W60+Consolidação!Z60+Consolidação!AC60+Consolidação!AF60+Consolidação!AI60,Consolidação!$AI$4,IF(F49+M49+T49+AA49+AH49+AO49+AV49+BC49+BJ49+BQ49+BX49+CE49+CL49&lt;=Consolidação!H60+Consolidação!K60+Consolidação!N60+Consolidação!Q60+Consolidação!T60+Consolidação!W60+Consolidação!Z60+Consolidação!AC60+Consolidação!AF60+Consolidação!AI60+Consolidação!AL60,Consolidação!$AL$4,IF(F49+M49+T49+AA49+AH49+AO49+AV49+BC49+BJ49+BQ49+BX49+CE49+CL49&lt;=Consolidação!H60+Consolidação!K60+Consolidação!N60+Consolidação!Q60+Consolidação!T60+Consolidação!W60+Consolidação!Z60+Consolidação!AC60+Consolidação!AF60+Consolidação!AI60+Consolidação!AL60+Consolidação!AO60,Consolidação!$AO$4,IF(F49+M49+T49+AA49+AH49+AO49+AV49+BC49+BJ49+BQ49+BX49+CE49+CL49&lt;=Consolidação!H60+Consolidação!K60+Consolidação!N60+Consolidação!Q60+Consolidação!T60+Consolidação!W60+Consolidação!Z60+Consolidação!AC60+Consolidação!AF60+Consolidação!AI60+Consolidação!AL60+Consolidação!AO60+Consolidação!AR60,Consolidação!$AR$4,IF(F49+M49+T49+AA49+AH49+AO49+AV49+BC49+BJ49+BQ49+BX49+CE49+CL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+M49+T49+AA49+AH49+AO49+AV49+BC49+BJ49+BQ49+BX49+CE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+T49+AA49+AH49+AO49+AV49+BC49+BJ49+BQ49+BX49+CE49+CL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/>
      </c>
      <c r="CP49" s="318" t="str">
        <f t="shared" si="98"/>
        <v/>
      </c>
      <c r="CQ49" s="312"/>
      <c r="CR49" s="270"/>
      <c r="CS49" s="314"/>
      <c r="CT49" s="345"/>
      <c r="CU49" s="346"/>
      <c r="CV49" s="317" t="str">
        <f>IF(CS49=0,"",IF(F49+M49+T49+AA49+AH49+AO49+AV49+BC49+BJ49+BQ49+BX49+CE49+CL49+CS49&lt;=Consolidação!H60,Consolidação!$H$4,IF(F49+M49+T49+AA49+AH49+AO49+AV49+BC49+BJ49+BQ49+BX49+CE49+CL49+CS49&lt;=Consolidação!H60+Consolidação!K60,Consolidação!$K$4,IF(F49+M49+T49+AA49+AH49+AO49+AV49+BC49+BJ49+BQ49+BX49+CE49+CL49+CS49&lt;=Consolidação!H60+Consolidação!K60+Consolidação!N60,Consolidação!$N$4,IF(F49+M49+T49+AA49+AH49+AO49+AV49+BC49+BJ49+BQ49+BX49+CE49+CL49+CS49&lt;=Consolidação!H60+Consolidação!K60+Consolidação!N60+Consolidação!Q60,Consolidação!$Q$4,IF(F49+M49+T49+AA49+AH49+AO49+AV49+BC49+BJ49+BQ49+BX49+CE49+CL49+CS49&lt;=Consolidação!H60+Consolidação!K60+Consolidação!N60+Consolidação!Q60+Consolidação!T60,Consolidação!$T$4,IF(F49+M49+T49+AA49+AH49+AO49+AV49+BC49+BJ49+BQ49+BX49+CE49+CL49+CS49&lt;=Consolidação!H60+Consolidação!K60+Consolidação!N60+Consolidação!Q60+Consolidação!T60+Consolidação!W60,Consolidação!$W$4,IF(F49+M49+T49+AA49+AH49+AO49+AV49+BC49+BJ49+BQ49+BX49+CE49+CL49+CS49&lt;=Consolidação!H60+Consolidação!K60+Consolidação!N60+Consolidação!Q60+Consolidação!T60+Consolidação!W60+Consolidação!Z60,Consolidação!$Z$4,IF(F49+M49+T49+AA49+AH49+AO49+AV49+BC49+BJ49+BQ49+BX49+CE49+CL49+CS49&lt;=Consolidação!H60+Consolidação!K60+Consolidação!N60+Consolidação!Q60+Consolidação!T60+Consolidação!W60+Consolidação!Z60+Consolidação!AC60,Consolidação!$AC$4,IF(F49+M49+T49+AA49+AH49+AO49+AV49+BC49+BJ49+BQ49+BX49+CE49+CL49+CS49&lt;=Consolidação!H60+Consolidação!K60+Consolidação!N60+Consolidação!Q60+Consolidação!T60+Consolidação!W60+Consolidação!Z60+Consolidação!AC60+Consolidação!AF60,Consolidação!$AF$4,IF(F49+M49+T49+AA49+AH49+AO49+AV49+BC49+BJ49+BQ49+BX49+CE49+CL49+CS49&lt;=Consolidação!H60+Consolidação!K60+Consolidação!N60+Consolidação!Q60+Consolidação!T60+Consolidação!W60+Consolidação!Z60+Consolidação!AC60+Consolidação!AF60+Consolidação!AI60,Consolidação!$AI$4,IF(F49+M49+T49+AA49+AH49+AO49+AV49+BC49+BJ49+BQ49+BX49+CE49+CL49+CS49&lt;=Consolidação!H60+Consolidação!K60+Consolidação!N60+Consolidação!Q60+Consolidação!T60+Consolidação!W60+Consolidação!Z60+Consolidação!AC60+Consolidação!AF60+Consolidação!AI60+Consolidação!AL60,Consolidação!$AL$4,IF(F49+M49+T49+AA49+AH49+AO49+AV49+BC49+BJ49+BQ49+BX49+CE49+CL49+CS49&lt;=Consolidação!H60+Consolidação!K60+Consolidação!N60+Consolidação!Q60+Consolidação!T60+Consolidação!W60+Consolidação!Z60+Consolidação!AC60+Consolidação!AF60+Consolidação!AI60+Consolidação!AL60+Consolidação!AO60,Consolidação!$AO$4,IF(F49+M49+T49+AA49+AH49+AO49+AV49+BC49+BJ49+BQ49+BX49+CE49+CL49+CS49&lt;=Consolidação!H60+Consolidação!K60+Consolidação!N60+Consolidação!Q60+Consolidação!T60+Consolidação!W60+Consolidação!Z60+Consolidação!AC60+Consolidação!AF60+Consolidação!AI60+Consolidação!AL60+Consolidação!AO60+Consolidação!AR60,Consolidação!$AR$4,IF(F49+M49+T49+AA49+AH49+AO49+AV49+BC49+BJ49+BQ49+BX49+CE49+CL49+CS49&lt;=Consolidação!H60+Consolidação!K60+Consolidação!N60+Consolidação!Q60+Consolidação!T60+Consolidação!W60+Consolidação!Z60+Consolidação!AC60+Consolidação!AF60+Consolidação!AI60+Consolidação!AL60+Consolidação!AO60+Consolidação!AR60+Consolidação!AU60,Consolidação!$AU$4,IF(AND((Consolidação!H60+Consolidação!K60+Consolidação!N60+Consolidação!Q60+Consolidação!T60+Consolidação!W60+Consolidação!Z60+Consolidação!AC60+Consolidação!AF60+Consolidação!AI60+Consolidação!AL60+Consolidação!AO60+Consolidação!AR60+Consolidação!AU60)&gt;0,F49+M49+T49+AA49+AH49+AO49+AV49+BC49+BJ49+BQ49+BX49+CE49+CL49&lt;Consolidação!H60+Consolidação!K60+Consolidação!N60+Consolidação!Q60+Consolidação!T60+Consolidação!W60+Consolidação!Z60+Consolidação!AC60+Consolidação!AF60+Consolidação!AI60+Consolidação!AL60+Consolidação!AO60+Consolidação!AR60+Consolidação!AU60,F49+M49+T49+AA49+AH49+AO49+AV49+BC49+BJ49+BQ49+BX49+CE49+CL49+CS49&gt;Consolidação!H60+Consolidação!K60+Consolidação!N60+Consolidação!Q60+Consolidação!T60+Consolidação!W60+Consolidação!Z60+Consolidação!AC60+Consolidação!AF60+Consolidação!AI60+Consolidação!AL60+Consolidação!AO60+Consolidação!AR60+Consolidação!AU60),"CONSUMO PARCIAL","SEM PREVISÃO"))))))))))))))))</f>
        <v/>
      </c>
      <c r="CW49" s="318" t="str">
        <f t="shared" si="99"/>
        <v/>
      </c>
      <c r="CX49" s="270"/>
      <c r="CY49" s="314"/>
      <c r="CZ49" s="345"/>
      <c r="DA49" s="346"/>
      <c r="DB49" s="317" t="str">
        <f>IF(CY49=0,"",IF(L49+S49+Z49+AG49+AN49+AU49+BB49+BI49+BP49+BW49+CD49+CK49+CR49+CY49&lt;=Consolidação!N60,Consolidação!$H$4,IF(L49+S49+Z49+AG49+AN49+AU49+BB49+BI49+BP49+BW49+CD49+CK49+CR49+CY49&lt;=Consolidação!N60+Consolidação!Q60,Consolidação!$K$4,IF(L49+S49+Z49+AG49+AN49+AU49+BB49+BI49+BP49+BW49+CD49+CK49+CR49+CY49&lt;=Consolidação!N60+Consolidação!Q60+Consolidação!T60,Consolidação!$N$4,IF(L49+S49+Z49+AG49+AN49+AU49+BB49+BI49+BP49+BW49+CD49+CK49+CR49+CY49&lt;=Consolidação!N60+Consolidação!Q60+Consolidação!T60+Consolidação!W60,Consolidação!$Q$4,IF(L49+S49+Z49+AG49+AN49+AU49+BB49+BI49+BP49+BW49+CD49+CK49+CR49+CY49&lt;=Consolidação!N60+Consolidação!Q60+Consolidação!T60+Consolidação!W60+Consolidação!Z60,Consolidação!$T$4,IF(L49+S49+Z49+AG49+AN49+AU49+BB49+BI49+BP49+BW49+CD49+CK49+CR49+CY49&lt;=Consolidação!N60+Consolidação!Q60+Consolidação!T60+Consolidação!W60+Consolidação!Z60+Consolidação!AC60,Consolidação!$W$4,IF(L49+S49+Z49+AG49+AN49+AU49+BB49+BI49+BP49+BW49+CD49+CK49+CR49+CY49&lt;=Consolidação!N60+Consolidação!Q60+Consolidação!T60+Consolidação!W60+Consolidação!Z60+Consolidação!AC60+Consolidação!AF60,Consolidação!$Z$4,IF(L49+S49+Z49+AG49+AN49+AU49+BB49+BI49+BP49+BW49+CD49+CK49+CR49+CY49&lt;=Consolidação!N60+Consolidação!Q60+Consolidação!T60+Consolidação!W60+Consolidação!Z60+Consolidação!AC60+Consolidação!AF60+Consolidação!AI60,Consolidação!$AC$4,IF(L49+S49+Z49+AG49+AN49+AU49+BB49+BI49+BP49+BW49+CD49+CK49+CR49+CY49&lt;=Consolidação!N60+Consolidação!Q60+Consolidação!T60+Consolidação!W60+Consolidação!Z60+Consolidação!AC60+Consolidação!AF60+Consolidação!AI60+Consolidação!AL60,Consolidação!$AF$4,IF(L49+S49+Z49+AG49+AN49+AU49+BB49+BI49+BP49+BW49+CD49+CK49+CR49+CY49&lt;=Consolidação!N60+Consolidação!Q60+Consolidação!T60+Consolidação!W60+Consolidação!Z60+Consolidação!AC60+Consolidação!AF60+Consolidação!AI60+Consolidação!AL60+Consolidação!AO60,Consolidação!$AI$4,IF(L49+S49+Z49+AG49+AN49+AU49+BB49+BI49+BP49+BW49+CD49+CK49+CR49+CY49&lt;=Consolidação!N60+Consolidação!Q60+Consolidação!T60+Consolidação!W60+Consolidação!Z60+Consolidação!AC60+Consolidação!AF60+Consolidação!AI60+Consolidação!AL60+Consolidação!AO60+Consolidação!AR60,Consolidação!$AL$4,IF(L49+S49+Z49+AG49+AN49+AU49+BB49+BI49+BP49+BW49+CD49+CK49+CR49+CY49&lt;=Consolidação!N60+Consolidação!Q60+Consolidação!T60+Consolidação!W60+Consolidação!Z60+Consolidação!AC60+Consolidação!AF60+Consolidação!AI60+Consolidação!AL60+Consolidação!AO60+Consolidação!AR60+Consolidação!AU60,Consolidação!$AO$4,IF(L49+S49+Z49+AG49+AN49+AU49+BB49+BI49+BP49+BW49+CD49+CK49+CR49+CY49&lt;=Consolidação!N60+Consolidação!Q60+Consolidação!T60+Consolidação!W60+Consolidação!Z60+Consolidação!AC60+Consolidação!AF60+Consolidação!AI60+Consolidação!AL60+Consolidação!AO60+Consolidação!AR60+Consolidação!AU60+Consolidação!AX60,Consolidação!$AR$4,IF(L49+S49+Z49+AG49+AN49+AU49+BB49+BI49+BP49+BW49+CD49+CK49+CR49+CY49&lt;=Consolidação!N60+Consolidação!Q60+Consolidação!T60+Consolidação!W60+Consolidação!Z60+Consolidação!AC60+Consolidação!AF60+Consolidação!AI60+Consolidação!AL60+Consolidação!AO60+Consolidação!AR60+Consolidação!AU60+Consolidação!AX60+Consolidação!#REF!,Consolidação!$AU$4,IF(AND((Consolidação!N60+Consolidação!Q60+Consolidação!T60+Consolidação!W60+Consolidação!Z60+Consolidação!AC60+Consolidação!AF60+Consolidação!AI60+Consolidação!AL60+Consolidação!AO60+Consolidação!AR60+Consolidação!AU60+Consolidação!AX60+Consolidação!#REF!)&gt;0,L49+S49+Z49+AG49+AN49+AU49+BB49+BI49+BP49+BW49+CD49+CK49+CR49&lt;Consolidação!N60+Consolidação!Q60+Consolidação!T60+Consolidação!W60+Consolidação!Z60+Consolidação!AC60+Consolidação!AF60+Consolidação!AI60+Consolidação!AL60+Consolidação!AO60+Consolidação!AR60+Consolidação!AU60+Consolidação!AX60+Consolidação!#REF!,L49+S49+Z49+AG49+AN49+AU49+BB49+BI49+BP49+BW49+CD49+CK49+CR49+CY49&gt;Consolidação!N60+Consolidação!Q60+Consolidação!T60+Consolidação!W60+Consolidação!Z60+Consolidação!AC60+Consolidação!AF60+Consolidação!AI60+Consolidação!AL60+Consolidação!AO60+Consolidação!AR60+Consolidação!AU60+Consolidação!AX60+Consolidação!#REF!),"CONSUMO PARCIAL","SEM PREVISÃO"))))))))))))))))</f>
        <v/>
      </c>
      <c r="DC49" s="318" t="str">
        <f t="shared" si="100"/>
        <v/>
      </c>
      <c r="DD49" s="270"/>
      <c r="DE49" s="314"/>
      <c r="DF49" s="345"/>
      <c r="DG49" s="346"/>
      <c r="DH49" s="317" t="str">
        <f>IF(DE49=0,"",IF(R49+Y49+AF49+AM49+AT49+BA49+BH49+BO49+BV49+CC49+CJ49+CQ49+CX49+DE49&lt;=Consolidação!T60,Consolidação!$H$4,IF(R49+Y49+AF49+AM49+AT49+BA49+BH49+BO49+BV49+CC49+CJ49+CQ49+CX49+DE49&lt;=Consolidação!T60+Consolidação!W60,Consolidação!$K$4,IF(R49+Y49+AF49+AM49+AT49+BA49+BH49+BO49+BV49+CC49+CJ49+CQ49+CX49+DE49&lt;=Consolidação!T60+Consolidação!W60+Consolidação!Z60,Consolidação!$N$4,IF(R49+Y49+AF49+AM49+AT49+BA49+BH49+BO49+BV49+CC49+CJ49+CQ49+CX49+DE49&lt;=Consolidação!T60+Consolidação!W60+Consolidação!Z60+Consolidação!AC60,Consolidação!$Q$4,IF(R49+Y49+AF49+AM49+AT49+BA49+BH49+BO49+BV49+CC49+CJ49+CQ49+CX49+DE49&lt;=Consolidação!T60+Consolidação!W60+Consolidação!Z60+Consolidação!AC60+Consolidação!AF60,Consolidação!$T$4,IF(R49+Y49+AF49+AM49+AT49+BA49+BH49+BO49+BV49+CC49+CJ49+CQ49+CX49+DE49&lt;=Consolidação!T60+Consolidação!W60+Consolidação!Z60+Consolidação!AC60+Consolidação!AF60+Consolidação!AI60,Consolidação!$W$4,IF(R49+Y49+AF49+AM49+AT49+BA49+BH49+BO49+BV49+CC49+CJ49+CQ49+CX49+DE49&lt;=Consolidação!T60+Consolidação!W60+Consolidação!Z60+Consolidação!AC60+Consolidação!AF60+Consolidação!AI60+Consolidação!AL60,Consolidação!$Z$4,IF(R49+Y49+AF49+AM49+AT49+BA49+BH49+BO49+BV49+CC49+CJ49+CQ49+CX49+DE49&lt;=Consolidação!T60+Consolidação!W60+Consolidação!Z60+Consolidação!AC60+Consolidação!AF60+Consolidação!AI60+Consolidação!AL60+Consolidação!AO60,Consolidação!$AC$4,IF(R49+Y49+AF49+AM49+AT49+BA49+BH49+BO49+BV49+CC49+CJ49+CQ49+CX49+DE49&lt;=Consolidação!T60+Consolidação!W60+Consolidação!Z60+Consolidação!AC60+Consolidação!AF60+Consolidação!AI60+Consolidação!AL60+Consolidação!AO60+Consolidação!AR60,Consolidação!$AF$4,IF(R49+Y49+AF49+AM49+AT49+BA49+BH49+BO49+BV49+CC49+CJ49+CQ49+CX49+DE49&lt;=Consolidação!T60+Consolidação!W60+Consolidação!Z60+Consolidação!AC60+Consolidação!AF60+Consolidação!AI60+Consolidação!AL60+Consolidação!AO60+Consolidação!AR60+Consolidação!AU60,Consolidação!$AI$4,IF(R49+Y49+AF49+AM49+AT49+BA49+BH49+BO49+BV49+CC49+CJ49+CQ49+CX49+DE49&lt;=Consolidação!T60+Consolidação!W60+Consolidação!Z60+Consolidação!AC60+Consolidação!AF60+Consolidação!AI60+Consolidação!AL60+Consolidação!AO60+Consolidação!AR60+Consolidação!AU60+Consolidação!AX60,Consolidação!$AL$4,IF(R49+Y49+AF49+AM49+AT49+BA49+BH49+BO49+BV49+CC49+CJ49+CQ49+CX49+DE49&lt;=Consolidação!T60+Consolidação!W60+Consolidação!Z60+Consolidação!AC60+Consolidação!AF60+Consolidação!AI60+Consolidação!AL60+Consolidação!AO60+Consolidação!AR60+Consolidação!AU60+Consolidação!AX60+Consolidação!#REF!,Consolidação!$AO$4,IF(R49+Y49+AF49+AM49+AT49+BA49+BH49+BO49+BV49+CC49+CJ49+CQ49+CX49+DE49&lt;=Consolidação!T60+Consolidação!W60+Consolidação!Z60+Consolidação!AC60+Consolidação!AF60+Consolidação!AI60+Consolidação!AL60+Consolidação!AO60+Consolidação!AR60+Consolidação!AU60+Consolidação!AX60+Consolidação!#REF!+Consolidação!BC60,Consolidação!$AR$4,IF(R49+Y49+AF49+AM49+AT49+BA49+BH49+BO49+BV49+CC49+CJ49+CQ49+CX49+DE49&lt;=Consolidação!T60+Consolidação!W60+Consolidação!Z60+Consolidação!AC60+Consolidação!AF60+Consolidação!AI60+Consolidação!AL60+Consolidação!AO60+Consolidação!AR60+Consolidação!AU60+Consolidação!AX60+Consolidação!#REF!+Consolidação!BC60+Consolidação!BF60,Consolidação!$AU$4,IF(AND((Consolidação!T60+Consolidação!W60+Consolidação!Z60+Consolidação!AC60+Consolidação!AF60+Consolidação!AI60+Consolidação!AL60+Consolidação!AO60+Consolidação!AR60+Consolidação!AU60+Consolidação!AX60+Consolidação!#REF!+Consolidação!BC60+Consolidação!BF60)&gt;0,R49+Y49+AF49+AM49+AT49+BA49+BH49+BO49+BV49+CC49+CJ49+CQ49+CX49&lt;Consolidação!T60+Consolidação!W60+Consolidação!Z60+Consolidação!AC60+Consolidação!AF60+Consolidação!AI60+Consolidação!AL60+Consolidação!AO60+Consolidação!AR60+Consolidação!AU60+Consolidação!AX60+Consolidação!#REF!+Consolidação!BC60+Consolidação!BF60,R49+Y49+AF49+AM49+AT49+BA49+BH49+BO49+BV49+CC49+CJ49+CQ49+CX49+DE49&gt;Consolidação!T60+Consolidação!W60+Consolidação!Z60+Consolidação!AC60+Consolidação!AF60+Consolidação!AI60+Consolidação!AL60+Consolidação!AO60+Consolidação!AR60+Consolidação!AU60+Consolidação!AX60+Consolidação!#REF!+Consolidação!BC60+Consolidação!BF60),"CONSUMO PARCIAL","SEM PREVISÃO"))))))))))))))))</f>
        <v/>
      </c>
      <c r="DI49" s="318" t="str">
        <f t="shared" si="101"/>
        <v/>
      </c>
      <c r="DJ49" s="270"/>
      <c r="DK49" s="314"/>
      <c r="DL49" s="345"/>
      <c r="DM49" s="346"/>
      <c r="DN49" s="317" t="str">
        <f>IF(DK49=0,"",IF(X49+AE49+AL49+AS49+AZ49+BG49+BN49+BU49+CB49+CI49+CP49+CW49+DD49+DK49&lt;=Consolidação!Z60,Consolidação!$H$4,IF(X49+AE49+AL49+AS49+AZ49+BG49+BN49+BU49+CB49+CI49+CP49+CW49+DD49+DK49&lt;=Consolidação!Z60+Consolidação!AC60,Consolidação!$K$4,IF(X49+AE49+AL49+AS49+AZ49+BG49+BN49+BU49+CB49+CI49+CP49+CW49+DD49+DK49&lt;=Consolidação!Z60+Consolidação!AC60+Consolidação!AF60,Consolidação!$N$4,IF(X49+AE49+AL49+AS49+AZ49+BG49+BN49+BU49+CB49+CI49+CP49+CW49+DD49+DK49&lt;=Consolidação!Z60+Consolidação!AC60+Consolidação!AF60+Consolidação!AI60,Consolidação!$Q$4,IF(X49+AE49+AL49+AS49+AZ49+BG49+BN49+BU49+CB49+CI49+CP49+CW49+DD49+DK49&lt;=Consolidação!Z60+Consolidação!AC60+Consolidação!AF60+Consolidação!AI60+Consolidação!AL60,Consolidação!$T$4,IF(X49+AE49+AL49+AS49+AZ49+BG49+BN49+BU49+CB49+CI49+CP49+CW49+DD49+DK49&lt;=Consolidação!Z60+Consolidação!AC60+Consolidação!AF60+Consolidação!AI60+Consolidação!AL60+Consolidação!AO60,Consolidação!$W$4,IF(X49+AE49+AL49+AS49+AZ49+BG49+BN49+BU49+CB49+CI49+CP49+CW49+DD49+DK49&lt;=Consolidação!Z60+Consolidação!AC60+Consolidação!AF60+Consolidação!AI60+Consolidação!AL60+Consolidação!AO60+Consolidação!AR60,Consolidação!$Z$4,IF(X49+AE49+AL49+AS49+AZ49+BG49+BN49+BU49+CB49+CI49+CP49+CW49+DD49+DK49&lt;=Consolidação!Z60+Consolidação!AC60+Consolidação!AF60+Consolidação!AI60+Consolidação!AL60+Consolidação!AO60+Consolidação!AR60+Consolidação!AU60,Consolidação!$AC$4,IF(X49+AE49+AL49+AS49+AZ49+BG49+BN49+BU49+CB49+CI49+CP49+CW49+DD49+DK49&lt;=Consolidação!Z60+Consolidação!AC60+Consolidação!AF60+Consolidação!AI60+Consolidação!AL60+Consolidação!AO60+Consolidação!AR60+Consolidação!AU60+Consolidação!AX60,Consolidação!$AF$4,IF(X49+AE49+AL49+AS49+AZ49+BG49+BN49+BU49+CB49+CI49+CP49+CW49+DD49+DK49&lt;=Consolidação!Z60+Consolidação!AC60+Consolidação!AF60+Consolidação!AI60+Consolidação!AL60+Consolidação!AO60+Consolidação!AR60+Consolidação!AU60+Consolidação!AX60+Consolidação!#REF!,Consolidação!$AI$4,IF(X49+AE49+AL49+AS49+AZ49+BG49+BN49+BU49+CB49+CI49+CP49+CW49+DD49+DK49&lt;=Consolidação!Z60+Consolidação!AC60+Consolidação!AF60+Consolidação!AI60+Consolidação!AL60+Consolidação!AO60+Consolidação!AR60+Consolidação!AU60+Consolidação!AX60+Consolidação!#REF!+Consolidação!BC60,Consolidação!$AL$4,IF(X49+AE49+AL49+AS49+AZ49+BG49+BN49+BU49+CB49+CI49+CP49+CW49+DD49+DK49&lt;=Consolidação!Z60+Consolidação!AC60+Consolidação!AF60+Consolidação!AI60+Consolidação!AL60+Consolidação!AO60+Consolidação!AR60+Consolidação!AU60+Consolidação!AX60+Consolidação!#REF!+Consolidação!BC60+Consolidação!BF60,Consolidação!$AO$4,IF(X49+AE49+AL49+AS49+AZ49+BG49+BN49+BU49+CB49+CI49+CP49+CW49+DD49+DK49&lt;=Consolidação!Z60+Consolidação!AC60+Consolidação!AF60+Consolidação!AI60+Consolidação!AL60+Consolidação!AO60+Consolidação!AR60+Consolidação!AU60+Consolidação!AX60+Consolidação!#REF!+Consolidação!BC60+Consolidação!BF60+Consolidação!BI60,Consolidação!$AR$4,IF(X49+AE49+AL49+AS49+AZ49+BG49+BN49+BU49+CB49+CI49+CP49+CW49+DD49+DK49&lt;=Consolidação!Z60+Consolidação!AC60+Consolidação!AF60+Consolidação!AI60+Consolidação!AL60+Consolidação!AO60+Consolidação!AR60+Consolidação!AU60+Consolidação!AX60+Consolidação!#REF!+Consolidação!BC60+Consolidação!BF60+Consolidação!BI60+Consolidação!BL60,Consolidação!$AU$4,IF(AND((Consolidação!Z60+Consolidação!AC60+Consolidação!AF60+Consolidação!AI60+Consolidação!AL60+Consolidação!AO60+Consolidação!AR60+Consolidação!AU60+Consolidação!AX60+Consolidação!#REF!+Consolidação!BC60+Consolidação!BF60+Consolidação!BI60+Consolidação!BL60)&gt;0,X49+AE49+AL49+AS49+AZ49+BG49+BN49+BU49+CB49+CI49+CP49+CW49+DD49&lt;Consolidação!Z60+Consolidação!AC60+Consolidação!AF60+Consolidação!AI60+Consolidação!AL60+Consolidação!AO60+Consolidação!AR60+Consolidação!AU60+Consolidação!AX60+Consolidação!#REF!+Consolidação!BC60+Consolidação!BF60+Consolidação!BI60+Consolidação!BL60,X49+AE49+AL49+AS49+AZ49+BG49+BN49+BU49+CB49+CI49+CP49+CW49+DD49+DK49&gt;Consolidação!Z60+Consolidação!AC60+Consolidação!AF60+Consolidação!AI60+Consolidação!AL60+Consolidação!AO60+Consolidação!AR60+Consolidação!AU60+Consolidação!AX60+Consolidação!#REF!+Consolidação!BC60+Consolidação!BF60+Consolidação!BI60+Consolidação!BL60),"CONSUMO PARCIAL","SEM PREVISÃO"))))))))))))))))</f>
        <v/>
      </c>
      <c r="DO49" s="318" t="str">
        <f t="shared" si="102"/>
        <v/>
      </c>
      <c r="DP49" s="270"/>
      <c r="DQ49" s="314"/>
      <c r="DR49" s="345"/>
      <c r="DS49" s="346"/>
      <c r="DT49" s="317" t="str">
        <f>IF(DQ49=0,"",IF(AD49+AK49+AR49+AY49+BF49+BM49+BT49+CA49+CH49+CO49+CV49+DC49+DJ49+DQ49&lt;=Consolidação!AF60,Consolidação!$H$4,IF(AD49+AK49+AR49+AY49+BF49+BM49+BT49+CA49+CH49+CO49+CV49+DC49+DJ49+DQ49&lt;=Consolidação!AF60+Consolidação!AI60,Consolidação!$K$4,IF(AD49+AK49+AR49+AY49+BF49+BM49+BT49+CA49+CH49+CO49+CV49+DC49+DJ49+DQ49&lt;=Consolidação!AF60+Consolidação!AI60+Consolidação!AL60,Consolidação!$N$4,IF(AD49+AK49+AR49+AY49+BF49+BM49+BT49+CA49+CH49+CO49+CV49+DC49+DJ49+DQ49&lt;=Consolidação!AF60+Consolidação!AI60+Consolidação!AL60+Consolidação!AO60,Consolidação!$Q$4,IF(AD49+AK49+AR49+AY49+BF49+BM49+BT49+CA49+CH49+CO49+CV49+DC49+DJ49+DQ49&lt;=Consolidação!AF60+Consolidação!AI60+Consolidação!AL60+Consolidação!AO60+Consolidação!AR60,Consolidação!$T$4,IF(AD49+AK49+AR49+AY49+BF49+BM49+BT49+CA49+CH49+CO49+CV49+DC49+DJ49+DQ49&lt;=Consolidação!AF60+Consolidação!AI60+Consolidação!AL60+Consolidação!AO60+Consolidação!AR60+Consolidação!AU60,Consolidação!$W$4,IF(AD49+AK49+AR49+AY49+BF49+BM49+BT49+CA49+CH49+CO49+CV49+DC49+DJ49+DQ49&lt;=Consolidação!AF60+Consolidação!AI60+Consolidação!AL60+Consolidação!AO60+Consolidação!AR60+Consolidação!AU60+Consolidação!AX60,Consolidação!$Z$4,IF(AD49+AK49+AR49+AY49+BF49+BM49+BT49+CA49+CH49+CO49+CV49+DC49+DJ49+DQ49&lt;=Consolidação!AF60+Consolidação!AI60+Consolidação!AL60+Consolidação!AO60+Consolidação!AR60+Consolidação!AU60+Consolidação!AX60+Consolidação!#REF!,Consolidação!$AC$4,IF(AD49+AK49+AR49+AY49+BF49+BM49+BT49+CA49+CH49+CO49+CV49+DC49+DJ49+DQ49&lt;=Consolidação!AF60+Consolidação!AI60+Consolidação!AL60+Consolidação!AO60+Consolidação!AR60+Consolidação!AU60+Consolidação!AX60+Consolidação!#REF!+Consolidação!BC60,Consolidação!$AF$4,IF(AD49+AK49+AR49+AY49+BF49+BM49+BT49+CA49+CH49+CO49+CV49+DC49+DJ49+DQ49&lt;=Consolidação!AF60+Consolidação!AI60+Consolidação!AL60+Consolidação!AO60+Consolidação!AR60+Consolidação!AU60+Consolidação!AX60+Consolidação!#REF!+Consolidação!BC60+Consolidação!BF60,Consolidação!$AI$4,IF(AD49+AK49+AR49+AY49+BF49+BM49+BT49+CA49+CH49+CO49+CV49+DC49+DJ49+DQ49&lt;=Consolidação!AF60+Consolidação!AI60+Consolidação!AL60+Consolidação!AO60+Consolidação!AR60+Consolidação!AU60+Consolidação!AX60+Consolidação!#REF!+Consolidação!BC60+Consolidação!BF60+Consolidação!BI60,Consolidação!$AL$4,IF(AD49+AK49+AR49+AY49+BF49+BM49+BT49+CA49+CH49+CO49+CV49+DC49+DJ49+DQ49&lt;=Consolidação!AF60+Consolidação!AI60+Consolidação!AL60+Consolidação!AO60+Consolidação!AR60+Consolidação!AU60+Consolidação!AX60+Consolidação!#REF!+Consolidação!BC60+Consolidação!BF60+Consolidação!BI60+Consolidação!BL60,Consolidação!$AO$4,IF(AD49+AK49+AR49+AY49+BF49+BM49+BT49+CA49+CH49+CO49+CV49+DC49+DJ49+DQ49&lt;=Consolidação!AF60+Consolidação!AI60+Consolidação!AL60+Consolidação!AO60+Consolidação!AR60+Consolidação!AU60+Consolidação!AX60+Consolidação!#REF!+Consolidação!BC60+Consolidação!BF60+Consolidação!BI60+Consolidação!BL60+Consolidação!BO60,Consolidação!$AR$4,IF(AD49+AK49+AR49+AY49+BF49+BM49+BT49+CA49+CH49+CO49+CV49+DC49+DJ49+DQ49&lt;=Consolidação!AF60+Consolidação!AI60+Consolidação!AL60+Consolidação!AO60+Consolidação!AR60+Consolidação!AU60+Consolidação!AX60+Consolidação!#REF!+Consolidação!BC60+Consolidação!BF60+Consolidação!BI60+Consolidação!BL60+Consolidação!BO60+Consolidação!BR60,Consolidação!$AU$4,IF(AND((Consolidação!AF60+Consolidação!AI60+Consolidação!AL60+Consolidação!AO60+Consolidação!AR60+Consolidação!AU60+Consolidação!AX60+Consolidação!#REF!+Consolidação!BC60+Consolidação!BF60+Consolidação!BI60+Consolidação!BL60+Consolidação!BO60+Consolidação!BR60)&gt;0,AD49+AK49+AR49+AY49+BF49+BM49+BT49+CA49+CH49+CO49+CV49+DC49+DJ49&lt;Consolidação!AF60+Consolidação!AI60+Consolidação!AL60+Consolidação!AO60+Consolidação!AR60+Consolidação!AU60+Consolidação!AX60+Consolidação!#REF!+Consolidação!BC60+Consolidação!BF60+Consolidação!BI60+Consolidação!BL60+Consolidação!BO60+Consolidação!BR60,AD49+AK49+AR49+AY49+BF49+BM49+BT49+CA49+CH49+CO49+CV49+DC49+DJ49+DQ49&gt;Consolidação!AF60+Consolidação!AI60+Consolidação!AL60+Consolidação!AO60+Consolidação!AR60+Consolidação!AU60+Consolidação!AX60+Consolidação!#REF!+Consolidação!BC60+Consolidação!BF60+Consolidação!BI60+Consolidação!BL60+Consolidação!BO60+Consolidação!BR60),"CONSUMO PARCIAL","SEM PREVISÃO"))))))))))))))))</f>
        <v/>
      </c>
      <c r="DU49" s="318" t="str">
        <f t="shared" si="103"/>
        <v/>
      </c>
      <c r="DV49" s="270"/>
      <c r="DW49" s="314"/>
      <c r="DX49" s="345"/>
      <c r="DY49" s="346"/>
      <c r="DZ49" s="317" t="str">
        <f>IF(DW49=0,"",IF(AJ49+AQ49+AX49+BE49+BL49+BS49+BZ49+CG49+CN49+CU49+DB49+DI49+DP49+DW49&lt;=Consolidação!AL60,Consolidação!$H$4,IF(AJ49+AQ49+AX49+BE49+BL49+BS49+BZ49+CG49+CN49+CU49+DB49+DI49+DP49+DW49&lt;=Consolidação!AL60+Consolidação!AO60,Consolidação!$K$4,IF(AJ49+AQ49+AX49+BE49+BL49+BS49+BZ49+CG49+CN49+CU49+DB49+DI49+DP49+DW49&lt;=Consolidação!AL60+Consolidação!AO60+Consolidação!AR60,Consolidação!$N$4,IF(AJ49+AQ49+AX49+BE49+BL49+BS49+BZ49+CG49+CN49+CU49+DB49+DI49+DP49+DW49&lt;=Consolidação!AL60+Consolidação!AO60+Consolidação!AR60+Consolidação!AU60,Consolidação!$Q$4,IF(AJ49+AQ49+AX49+BE49+BL49+BS49+BZ49+CG49+CN49+CU49+DB49+DI49+DP49+DW49&lt;=Consolidação!AL60+Consolidação!AO60+Consolidação!AR60+Consolidação!AU60+Consolidação!AX60,Consolidação!$T$4,IF(AJ49+AQ49+AX49+BE49+BL49+BS49+BZ49+CG49+CN49+CU49+DB49+DI49+DP49+DW49&lt;=Consolidação!AL60+Consolidação!AO60+Consolidação!AR60+Consolidação!AU60+Consolidação!AX60+Consolidação!#REF!,Consolidação!$W$4,IF(AJ49+AQ49+AX49+BE49+BL49+BS49+BZ49+CG49+CN49+CU49+DB49+DI49+DP49+DW49&lt;=Consolidação!AL60+Consolidação!AO60+Consolidação!AR60+Consolidação!AU60+Consolidação!AX60+Consolidação!#REF!+Consolidação!BC60,Consolidação!$Z$4,IF(AJ49+AQ49+AX49+BE49+BL49+BS49+BZ49+CG49+CN49+CU49+DB49+DI49+DP49+DW49&lt;=Consolidação!AL60+Consolidação!AO60+Consolidação!AR60+Consolidação!AU60+Consolidação!AX60+Consolidação!#REF!+Consolidação!BC60+Consolidação!BF60,Consolidação!$AC$4,IF(AJ49+AQ49+AX49+BE49+BL49+BS49+BZ49+CG49+CN49+CU49+DB49+DI49+DP49+DW49&lt;=Consolidação!AL60+Consolidação!AO60+Consolidação!AR60+Consolidação!AU60+Consolidação!AX60+Consolidação!#REF!+Consolidação!BC60+Consolidação!BF60+Consolidação!BI60,Consolidação!$AF$4,IF(AJ49+AQ49+AX49+BE49+BL49+BS49+BZ49+CG49+CN49+CU49+DB49+DI49+DP49+DW49&lt;=Consolidação!AL60+Consolidação!AO60+Consolidação!AR60+Consolidação!AU60+Consolidação!AX60+Consolidação!#REF!+Consolidação!BC60+Consolidação!BF60+Consolidação!BI60+Consolidação!BL60,Consolidação!$AI$4,IF(AJ49+AQ49+AX49+BE49+BL49+BS49+BZ49+CG49+CN49+CU49+DB49+DI49+DP49+DW49&lt;=Consolidação!AL60+Consolidação!AO60+Consolidação!AR60+Consolidação!AU60+Consolidação!AX60+Consolidação!#REF!+Consolidação!BC60+Consolidação!BF60+Consolidação!BI60+Consolidação!BL60+Consolidação!BO60,Consolidação!$AL$4,IF(AJ49+AQ49+AX49+BE49+BL49+BS49+BZ49+CG49+CN49+CU49+DB49+DI49+DP49+DW49&lt;=Consolidação!AL60+Consolidação!AO60+Consolidação!AR60+Consolidação!AU60+Consolidação!AX60+Consolidação!#REF!+Consolidação!BC60+Consolidação!BF60+Consolidação!BI60+Consolidação!BL60+Consolidação!BO60+Consolidação!BR60,Consolidação!$AO$4,IF(AJ49+AQ49+AX49+BE49+BL49+BS49+BZ49+CG49+CN49+CU49+DB49+DI49+DP49+DW49&lt;=Consolidação!AL60+Consolidação!AO60+Consolidação!AR60+Consolidação!AU60+Consolidação!AX60+Consolidação!#REF!+Consolidação!BC60+Consolidação!BF60+Consolidação!BI60+Consolidação!BL60+Consolidação!BO60+Consolidação!BR60+Consolidação!BU60,Consolidação!$AR$4,IF(AJ49+AQ49+AX49+BE49+BL49+BS49+BZ49+CG49+CN49+CU49+DB49+DI49+DP49+DW49&lt;=Consolidação!AL60+Consolidação!AO60+Consolidação!AR60+Consolidação!AU60+Consolidação!AX60+Consolidação!#REF!+Consolidação!BC60+Consolidação!BF60+Consolidação!BI60+Consolidação!BL60+Consolidação!BO60+Consolidação!BR60+Consolidação!BU60+Consolidação!BX60,Consolidação!$AU$4,IF(AND((Consolidação!AL60+Consolidação!AO60+Consolidação!AR60+Consolidação!AU60+Consolidação!AX60+Consolidação!#REF!+Consolidação!BC60+Consolidação!BF60+Consolidação!BI60+Consolidação!BL60+Consolidação!BO60+Consolidação!BR60+Consolidação!BU60+Consolidação!BX60)&gt;0,AJ49+AQ49+AX49+BE49+BL49+BS49+BZ49+CG49+CN49+CU49+DB49+DI49+DP49&lt;Consolidação!AL60+Consolidação!AO60+Consolidação!AR60+Consolidação!AU60+Consolidação!AX60+Consolidação!#REF!+Consolidação!BC60+Consolidação!BF60+Consolidação!BI60+Consolidação!BL60+Consolidação!BO60+Consolidação!BR60+Consolidação!BU60+Consolidação!BX60,AJ49+AQ49+AX49+BE49+BL49+BS49+BZ49+CG49+CN49+CU49+DB49+DI49+DP49+DW49&gt;Consolidação!AL60+Consolidação!AO60+Consolidação!AR60+Consolidação!AU60+Consolidação!AX60+Consolidação!#REF!+Consolidação!BC60+Consolidação!BF60+Consolidação!BI60+Consolidação!BL60+Consolidação!BO60+Consolidação!BR60+Consolidação!BU60+Consolidação!BX60),"CONSUMO PARCIAL","SEM PREVISÃO"))))))))))))))))</f>
        <v/>
      </c>
      <c r="EA49" s="318" t="str">
        <f t="shared" si="104"/>
        <v/>
      </c>
      <c r="EB49" s="270"/>
      <c r="EC49" s="314"/>
      <c r="ED49" s="345"/>
      <c r="EE49" s="346"/>
      <c r="EF49" s="317" t="str">
        <f>IF(EC49=0,"",IF(AP49+AW49+BD49+BK49+BR49+BY49+CF49+CM49+CT49+DA49+DH49+DO49+DV49+EC49&lt;=Consolidação!AR60,Consolidação!$H$4,IF(AP49+AW49+BD49+BK49+BR49+BY49+CF49+CM49+CT49+DA49+DH49+DO49+DV49+EC49&lt;=Consolidação!AR60+Consolidação!AU60,Consolidação!$K$4,IF(AP49+AW49+BD49+BK49+BR49+BY49+CF49+CM49+CT49+DA49+DH49+DO49+DV49+EC49&lt;=Consolidação!AR60+Consolidação!AU60+Consolidação!AX60,Consolidação!$N$4,IF(AP49+AW49+BD49+BK49+BR49+BY49+CF49+CM49+CT49+DA49+DH49+DO49+DV49+EC49&lt;=Consolidação!AR60+Consolidação!AU60+Consolidação!AX60+Consolidação!#REF!,Consolidação!$Q$4,IF(AP49+AW49+BD49+BK49+BR49+BY49+CF49+CM49+CT49+DA49+DH49+DO49+DV49+EC49&lt;=Consolidação!AR60+Consolidação!AU60+Consolidação!AX60+Consolidação!#REF!+Consolidação!BC60,Consolidação!$T$4,IF(AP49+AW49+BD49+BK49+BR49+BY49+CF49+CM49+CT49+DA49+DH49+DO49+DV49+EC49&lt;=Consolidação!AR60+Consolidação!AU60+Consolidação!AX60+Consolidação!#REF!+Consolidação!BC60+Consolidação!BF60,Consolidação!$W$4,IF(AP49+AW49+BD49+BK49+BR49+BY49+CF49+CM49+CT49+DA49+DH49+DO49+DV49+EC49&lt;=Consolidação!AR60+Consolidação!AU60+Consolidação!AX60+Consolidação!#REF!+Consolidação!BC60+Consolidação!BF60+Consolidação!BI60,Consolidação!$Z$4,IF(AP49+AW49+BD49+BK49+BR49+BY49+CF49+CM49+CT49+DA49+DH49+DO49+DV49+EC49&lt;=Consolidação!AR60+Consolidação!AU60+Consolidação!AX60+Consolidação!#REF!+Consolidação!BC60+Consolidação!BF60+Consolidação!BI60+Consolidação!BL60,Consolidação!$AC$4,IF(AP49+AW49+BD49+BK49+BR49+BY49+CF49+CM49+CT49+DA49+DH49+DO49+DV49+EC49&lt;=Consolidação!AR60+Consolidação!AU60+Consolidação!AX60+Consolidação!#REF!+Consolidação!BC60+Consolidação!BF60+Consolidação!BI60+Consolidação!BL60+Consolidação!BO60,Consolidação!$AF$4,IF(AP49+AW49+BD49+BK49+BR49+BY49+CF49+CM49+CT49+DA49+DH49+DO49+DV49+EC49&lt;=Consolidação!AR60+Consolidação!AU60+Consolidação!AX60+Consolidação!#REF!+Consolidação!BC60+Consolidação!BF60+Consolidação!BI60+Consolidação!BL60+Consolidação!BO60+Consolidação!BR60,Consolidação!$AI$4,IF(AP49+AW49+BD49+BK49+BR49+BY49+CF49+CM49+CT49+DA49+DH49+DO49+DV49+EC49&lt;=Consolidação!AR60+Consolidação!AU60+Consolidação!AX60+Consolidação!#REF!+Consolidação!BC60+Consolidação!BF60+Consolidação!BI60+Consolidação!BL60+Consolidação!BO60+Consolidação!BR60+Consolidação!BU60,Consolidação!$AL$4,IF(AP49+AW49+BD49+BK49+BR49+BY49+CF49+CM49+CT49+DA49+DH49+DO49+DV49+EC49&lt;=Consolidação!AR60+Consolidação!AU60+Consolidação!AX60+Consolidação!#REF!+Consolidação!BC60+Consolidação!BF60+Consolidação!BI60+Consolidação!BL60+Consolidação!BO60+Consolidação!BR60+Consolidação!BU60+Consolidação!BX60,Consolidação!$AO$4,IF(AP49+AW49+BD49+BK49+BR49+BY49+CF49+CM49+CT49+DA49+DH49+DO49+DV49+EC49&lt;=Consolidação!AR60+Consolidação!AU60+Consolidação!AX60+Consolidação!#REF!+Consolidação!BC60+Consolidação!BF60+Consolidação!BI60+Consolidação!BL60+Consolidação!BO60+Consolidação!BR60+Consolidação!BU60+Consolidação!BX60+Consolidação!CA60,Consolidação!$AR$4,IF(AP49+AW49+BD49+BK49+BR49+BY49+CF49+CM49+CT49+DA49+DH49+DO49+DV49+EC49&lt;=Consolidação!AR60+Consolidação!AU60+Consolidação!AX60+Consolidação!#REF!+Consolidação!BC60+Consolidação!BF60+Consolidação!BI60+Consolidação!BL60+Consolidação!BO60+Consolidação!BR60+Consolidação!BU60+Consolidação!BX60+Consolidação!CA60+Consolidação!CD60,Consolidação!$AU$4,IF(AND((Consolidação!AR60+Consolidação!AU60+Consolidação!AX60+Consolidação!#REF!+Consolidação!BC60+Consolidação!BF60+Consolidação!BI60+Consolidação!BL60+Consolidação!BO60+Consolidação!BR60+Consolidação!BU60+Consolidação!BX60+Consolidação!CA60+Consolidação!CD60)&gt;0,AP49+AW49+BD49+BK49+BR49+BY49+CF49+CM49+CT49+DA49+DH49+DO49+DV49&lt;Consolidação!AR60+Consolidação!AU60+Consolidação!AX60+Consolidação!#REF!+Consolidação!BC60+Consolidação!BF60+Consolidação!BI60+Consolidação!BL60+Consolidação!BO60+Consolidação!BR60+Consolidação!BU60+Consolidação!BX60+Consolidação!CA60+Consolidação!CD60,AP49+AW49+BD49+BK49+BR49+BY49+CF49+CM49+CT49+DA49+DH49+DO49+DV49+EC49&gt;Consolidação!AR60+Consolidação!AU60+Consolidação!AX60+Consolidação!#REF!+Consolidação!BC60+Consolidação!BF60+Consolidação!BI60+Consolidação!BL60+Consolidação!BO60+Consolidação!BR60+Consolidação!BU60+Consolidação!BX60+Consolidação!CA60+Consolidação!CD60),"CONSUMO PARCIAL","SEM PREVISÃO"))))))))))))))))</f>
        <v/>
      </c>
      <c r="EG49" s="318" t="str">
        <f t="shared" si="105"/>
        <v/>
      </c>
      <c r="EH49" s="270"/>
      <c r="EI49" s="314"/>
      <c r="EJ49" s="345"/>
      <c r="EK49" s="346"/>
      <c r="EL49" s="317" t="str">
        <f>IF(EI49=0,"",IF(AV49+BC49+BJ49+BQ49+BX49+CE49+CL49+CS49+CZ49+DG49+DN49+DU49+EB49+EI49&lt;=Consolidação!AX60,Consolidação!$H$4,IF(AV49+BC49+BJ49+BQ49+BX49+CE49+CL49+CS49+CZ49+DG49+DN49+DU49+EB49+EI49&lt;=Consolidação!AX60+Consolidação!#REF!,Consolidação!$K$4,IF(AV49+BC49+BJ49+BQ49+BX49+CE49+CL49+CS49+CZ49+DG49+DN49+DU49+EB49+EI49&lt;=Consolidação!AX60+Consolidação!#REF!+Consolidação!BC60,Consolidação!$N$4,IF(AV49+BC49+BJ49+BQ49+BX49+CE49+CL49+CS49+CZ49+DG49+DN49+DU49+EB49+EI49&lt;=Consolidação!AX60+Consolidação!#REF!+Consolidação!BC60+Consolidação!BF60,Consolidação!$Q$4,IF(AV49+BC49+BJ49+BQ49+BX49+CE49+CL49+CS49+CZ49+DG49+DN49+DU49+EB49+EI49&lt;=Consolidação!AX60+Consolidação!#REF!+Consolidação!BC60+Consolidação!BF60+Consolidação!BI60,Consolidação!$T$4,IF(AV49+BC49+BJ49+BQ49+BX49+CE49+CL49+CS49+CZ49+DG49+DN49+DU49+EB49+EI49&lt;=Consolidação!AX60+Consolidação!#REF!+Consolidação!BC60+Consolidação!BF60+Consolidação!BI60+Consolidação!BL60,Consolidação!$W$4,IF(AV49+BC49+BJ49+BQ49+BX49+CE49+CL49+CS49+CZ49+DG49+DN49+DU49+EB49+EI49&lt;=Consolidação!AX60+Consolidação!#REF!+Consolidação!BC60+Consolidação!BF60+Consolidação!BI60+Consolidação!BL60+Consolidação!BO60,Consolidação!$Z$4,IF(AV49+BC49+BJ49+BQ49+BX49+CE49+CL49+CS49+CZ49+DG49+DN49+DU49+EB49+EI49&lt;=Consolidação!AX60+Consolidação!#REF!+Consolidação!BC60+Consolidação!BF60+Consolidação!BI60+Consolidação!BL60+Consolidação!BO60+Consolidação!BR60,Consolidação!$AC$4,IF(AV49+BC49+BJ49+BQ49+BX49+CE49+CL49+CS49+CZ49+DG49+DN49+DU49+EB49+EI49&lt;=Consolidação!AX60+Consolidação!#REF!+Consolidação!BC60+Consolidação!BF60+Consolidação!BI60+Consolidação!BL60+Consolidação!BO60+Consolidação!BR60+Consolidação!BU60,Consolidação!$AF$4,IF(AV49+BC49+BJ49+BQ49+BX49+CE49+CL49+CS49+CZ49+DG49+DN49+DU49+EB49+EI49&lt;=Consolidação!AX60+Consolidação!#REF!+Consolidação!BC60+Consolidação!BF60+Consolidação!BI60+Consolidação!BL60+Consolidação!BO60+Consolidação!BR60+Consolidação!BU60+Consolidação!BX60,Consolidação!$AI$4,IF(AV49+BC49+BJ49+BQ49+BX49+CE49+CL49+CS49+CZ49+DG49+DN49+DU49+EB49+EI49&lt;=Consolidação!AX60+Consolidação!#REF!+Consolidação!BC60+Consolidação!BF60+Consolidação!BI60+Consolidação!BL60+Consolidação!BO60+Consolidação!BR60+Consolidação!BU60+Consolidação!BX60+Consolidação!CA60,Consolidação!$AL$4,IF(AV49+BC49+BJ49+BQ49+BX49+CE49+CL49+CS49+CZ49+DG49+DN49+DU49+EB49+EI49&lt;=Consolidação!AX60+Consolidação!#REF!+Consolidação!BC60+Consolidação!BF60+Consolidação!BI60+Consolidação!BL60+Consolidação!BO60+Consolidação!BR60+Consolidação!BU60+Consolidação!BX60+Consolidação!CA60+Consolidação!CD60,Consolidação!$AO$4,IF(AV49+BC49+BJ49+BQ49+BX49+CE49+CL49+CS49+CZ49+DG49+DN49+DU49+EB49+EI49&lt;=Consolidação!AX60+Consolidação!#REF!+Consolidação!BC60+Consolidação!BF60+Consolidação!BI60+Consolidação!BL60+Consolidação!BO60+Consolidação!BR60+Consolidação!BU60+Consolidação!BX60+Consolidação!CA60+Consolidação!CD60+Consolidação!CG60,Consolidação!$AR$4,IF(AV49+BC49+BJ49+BQ49+BX49+CE49+CL49+CS49+CZ49+DG49+DN49+DU49+EB49+EI49&lt;=Consolidação!AX60+Consolidação!#REF!+Consolidação!BC60+Consolidação!BF60+Consolidação!BI60+Consolidação!BL60+Consolidação!BO60+Consolidação!BR60+Consolidação!BU60+Consolidação!BX60+Consolidação!CA60+Consolidação!CD60+Consolidação!CG60+Consolidação!CJ60,Consolidação!$AU$4,IF(AND((Consolidação!AX60+Consolidação!#REF!+Consolidação!BC60+Consolidação!BF60+Consolidação!BI60+Consolidação!BL60+Consolidação!BO60+Consolidação!BR60+Consolidação!BU60+Consolidação!BX60+Consolidação!CA60+Consolidação!CD60+Consolidação!CG60+Consolidação!CJ60)&gt;0,AV49+BC49+BJ49+BQ49+BX49+CE49+CL49+CS49+CZ49+DG49+DN49+DU49+EB49&lt;Consolidação!AX60+Consolidação!#REF!+Consolidação!BC60+Consolidação!BF60+Consolidação!BI60+Consolidação!BL60+Consolidação!BO60+Consolidação!BR60+Consolidação!BU60+Consolidação!BX60+Consolidação!CA60+Consolidação!CD60+Consolidação!CG60+Consolidação!CJ60,AV49+BC49+BJ49+BQ49+BX49+CE49+CL49+CS49+CZ49+DG49+DN49+DU49+EB49+EI49&gt;Consolidação!AX60+Consolidação!#REF!+Consolidação!BC60+Consolidação!BF60+Consolidação!BI60+Consolidação!BL60+Consolidação!BO60+Consolidação!BR60+Consolidação!BU60+Consolidação!BX60+Consolidação!CA60+Consolidação!CD60+Consolidação!CG60+Consolidação!CJ60),"CONSUMO PARCIAL","SEM PREVISÃO"))))))))))))))))</f>
        <v/>
      </c>
      <c r="EM49" s="318" t="str">
        <f t="shared" si="106"/>
        <v/>
      </c>
      <c r="EN49" s="270"/>
      <c r="EO49" s="314"/>
      <c r="EP49" s="345"/>
      <c r="EQ49" s="346"/>
      <c r="ER49" s="317" t="str">
        <f>IF(EO49=0,"",IF(BB49+BI49+BP49+BW49+CD49+CK49+CR49+CY49+DF49+DM49+DT49+EA49+EH49+EO49&lt;=Consolidação!BC60,Consolidação!$H$4,IF(BB49+BI49+BP49+BW49+CD49+CK49+CR49+CY49+DF49+DM49+DT49+EA49+EH49+EO49&lt;=Consolidação!BC60+Consolidação!BF60,Consolidação!$K$4,IF(BB49+BI49+BP49+BW49+CD49+CK49+CR49+CY49+DF49+DM49+DT49+EA49+EH49+EO49&lt;=Consolidação!BC60+Consolidação!BF60+Consolidação!BI60,Consolidação!$N$4,IF(BB49+BI49+BP49+BW49+CD49+CK49+CR49+CY49+DF49+DM49+DT49+EA49+EH49+EO49&lt;=Consolidação!BC60+Consolidação!BF60+Consolidação!BI60+Consolidação!BL60,Consolidação!$Q$4,IF(BB49+BI49+BP49+BW49+CD49+CK49+CR49+CY49+DF49+DM49+DT49+EA49+EH49+EO49&lt;=Consolidação!BC60+Consolidação!BF60+Consolidação!BI60+Consolidação!BL60+Consolidação!BO60,Consolidação!$T$4,IF(BB49+BI49+BP49+BW49+CD49+CK49+CR49+CY49+DF49+DM49+DT49+EA49+EH49+EO49&lt;=Consolidação!BC60+Consolidação!BF60+Consolidação!BI60+Consolidação!BL60+Consolidação!BO60+Consolidação!BR60,Consolidação!$W$4,IF(BB49+BI49+BP49+BW49+CD49+CK49+CR49+CY49+DF49+DM49+DT49+EA49+EH49+EO49&lt;=Consolidação!BC60+Consolidação!BF60+Consolidação!BI60+Consolidação!BL60+Consolidação!BO60+Consolidação!BR60+Consolidação!BU60,Consolidação!$Z$4,IF(BB49+BI49+BP49+BW49+CD49+CK49+CR49+CY49+DF49+DM49+DT49+EA49+EH49+EO49&lt;=Consolidação!BC60+Consolidação!BF60+Consolidação!BI60+Consolidação!BL60+Consolidação!BO60+Consolidação!BR60+Consolidação!BU60+Consolidação!BX60,Consolidação!$AC$4,IF(BB49+BI49+BP49+BW49+CD49+CK49+CR49+CY49+DF49+DM49+DT49+EA49+EH49+EO49&lt;=Consolidação!BC60+Consolidação!BF60+Consolidação!BI60+Consolidação!BL60+Consolidação!BO60+Consolidação!BR60+Consolidação!BU60+Consolidação!BX60+Consolidação!CA60,Consolidação!$AF$4,IF(BB49+BI49+BP49+BW49+CD49+CK49+CR49+CY49+DF49+DM49+DT49+EA49+EH49+EO49&lt;=Consolidação!BC60+Consolidação!BF60+Consolidação!BI60+Consolidação!BL60+Consolidação!BO60+Consolidação!BR60+Consolidação!BU60+Consolidação!BX60+Consolidação!CA60+Consolidação!CD60,Consolidação!$AI$4,IF(BB49+BI49+BP49+BW49+CD49+CK49+CR49+CY49+DF49+DM49+DT49+EA49+EH49+EO49&lt;=Consolidação!BC60+Consolidação!BF60+Consolidação!BI60+Consolidação!BL60+Consolidação!BO60+Consolidação!BR60+Consolidação!BU60+Consolidação!BX60+Consolidação!CA60+Consolidação!CD60+Consolidação!CG60,Consolidação!$AL$4,IF(BB49+BI49+BP49+BW49+CD49+CK49+CR49+CY49+DF49+DM49+DT49+EA49+EH49+EO49&lt;=Consolidação!BC60+Consolidação!BF60+Consolidação!BI60+Consolidação!BL60+Consolidação!BO60+Consolidação!BR60+Consolidação!BU60+Consolidação!BX60+Consolidação!CA60+Consolidação!CD60+Consolidação!CG60+Consolidação!CJ60,Consolidação!$AO$4,IF(BB49+BI49+BP49+BW49+CD49+CK49+CR49+CY49+DF49+DM49+DT49+EA49+EH49+EO49&lt;=Consolidação!BC60+Consolidação!BF60+Consolidação!BI60+Consolidação!BL60+Consolidação!BO60+Consolidação!BR60+Consolidação!BU60+Consolidação!BX60+Consolidação!CA60+Consolidação!CD60+Consolidação!CG60+Consolidação!CJ60+Consolidação!CM60,Consolidação!$AR$4,IF(BB49+BI49+BP49+BW49+CD49+CK49+CR49+CY49+DF49+DM49+DT49+EA49+EH49+EO49&lt;=Consolidação!BC60+Consolidação!BF60+Consolidação!BI60+Consolidação!BL60+Consolidação!BO60+Consolidação!BR60+Consolidação!BU60+Consolidação!BX60+Consolidação!CA60+Consolidação!CD60+Consolidação!CG60+Consolidação!CJ60+Consolidação!CM60+Consolidação!CP60,Consolidação!$AU$4,IF(AND((Consolidação!BC60+Consolidação!BF60+Consolidação!BI60+Consolidação!BL60+Consolidação!BO60+Consolidação!BR60+Consolidação!BU60+Consolidação!BX60+Consolidação!CA60+Consolidação!CD60+Consolidação!CG60+Consolidação!CJ60+Consolidação!CM60+Consolidação!CP60)&gt;0,BB49+BI49+BP49+BW49+CD49+CK49+CR49+CY49+DF49+DM49+DT49+EA49+EH49&lt;Consolidação!BC60+Consolidação!BF60+Consolidação!BI60+Consolidação!BL60+Consolidação!BO60+Consolidação!BR60+Consolidação!BU60+Consolidação!BX60+Consolidação!CA60+Consolidação!CD60+Consolidação!CG60+Consolidação!CJ60+Consolidação!CM60+Consolidação!CP60,BB49+BI49+BP49+BW49+CD49+CK49+CR49+CY49+DF49+DM49+DT49+EA49+EH49+EO49&gt;Consolidação!BC60+Consolidação!BF60+Consolidação!BI60+Consolidação!BL60+Consolidação!BO60+Consolidação!BR60+Consolidação!BU60+Consolidação!BX60+Consolidação!CA60+Consolidação!CD60+Consolidação!CG60+Consolidação!CJ60+Consolidação!CM60+Consolidação!CP60),"CONSUMO PARCIAL","SEM PREVISÃO"))))))))))))))))</f>
        <v/>
      </c>
      <c r="ES49" s="318" t="str">
        <f t="shared" si="107"/>
        <v/>
      </c>
      <c r="ET49" s="270"/>
      <c r="EU49" s="314"/>
      <c r="EV49" s="345"/>
      <c r="EW49" s="346"/>
      <c r="EX49" s="317" t="str">
        <f>IF(EU49=0,"",IF(BH49+BO49+BV49+CC49+CJ49+CQ49+CX49+DE49+DL49+DS49+DZ49+EG49+EN49+EU49&lt;=Consolidação!BI60,Consolidação!$H$4,IF(BH49+BO49+BV49+CC49+CJ49+CQ49+CX49+DE49+DL49+DS49+DZ49+EG49+EN49+EU49&lt;=Consolidação!BI60+Consolidação!BL60,Consolidação!$K$4,IF(BH49+BO49+BV49+CC49+CJ49+CQ49+CX49+DE49+DL49+DS49+DZ49+EG49+EN49+EU49&lt;=Consolidação!BI60+Consolidação!BL60+Consolidação!BO60,Consolidação!$N$4,IF(BH49+BO49+BV49+CC49+CJ49+CQ49+CX49+DE49+DL49+DS49+DZ49+EG49+EN49+EU49&lt;=Consolidação!BI60+Consolidação!BL60+Consolidação!BO60+Consolidação!BR60,Consolidação!$Q$4,IF(BH49+BO49+BV49+CC49+CJ49+CQ49+CX49+DE49+DL49+DS49+DZ49+EG49+EN49+EU49&lt;=Consolidação!BI60+Consolidação!BL60+Consolidação!BO60+Consolidação!BR60+Consolidação!BU60,Consolidação!$T$4,IF(BH49+BO49+BV49+CC49+CJ49+CQ49+CX49+DE49+DL49+DS49+DZ49+EG49+EN49+EU49&lt;=Consolidação!BI60+Consolidação!BL60+Consolidação!BO60+Consolidação!BR60+Consolidação!BU60+Consolidação!BX60,Consolidação!$W$4,IF(BH49+BO49+BV49+CC49+CJ49+CQ49+CX49+DE49+DL49+DS49+DZ49+EG49+EN49+EU49&lt;=Consolidação!BI60+Consolidação!BL60+Consolidação!BO60+Consolidação!BR60+Consolidação!BU60+Consolidação!BX60+Consolidação!CA60,Consolidação!$Z$4,IF(BH49+BO49+BV49+CC49+CJ49+CQ49+CX49+DE49+DL49+DS49+DZ49+EG49+EN49+EU49&lt;=Consolidação!BI60+Consolidação!BL60+Consolidação!BO60+Consolidação!BR60+Consolidação!BU60+Consolidação!BX60+Consolidação!CA60+Consolidação!CD60,Consolidação!$AC$4,IF(BH49+BO49+BV49+CC49+CJ49+CQ49+CX49+DE49+DL49+DS49+DZ49+EG49+EN49+EU49&lt;=Consolidação!BI60+Consolidação!BL60+Consolidação!BO60+Consolidação!BR60+Consolidação!BU60+Consolidação!BX60+Consolidação!CA60+Consolidação!CD60+Consolidação!CG60,Consolidação!$AF$4,IF(BH49+BO49+BV49+CC49+CJ49+CQ49+CX49+DE49+DL49+DS49+DZ49+EG49+EN49+EU49&lt;=Consolidação!BI60+Consolidação!BL60+Consolidação!BO60+Consolidação!BR60+Consolidação!BU60+Consolidação!BX60+Consolidação!CA60+Consolidação!CD60+Consolidação!CG60+Consolidação!CJ60,Consolidação!$AI$4,IF(BH49+BO49+BV49+CC49+CJ49+CQ49+CX49+DE49+DL49+DS49+DZ49+EG49+EN49+EU49&lt;=Consolidação!BI60+Consolidação!BL60+Consolidação!BO60+Consolidação!BR60+Consolidação!BU60+Consolidação!BX60+Consolidação!CA60+Consolidação!CD60+Consolidação!CG60+Consolidação!CJ60+Consolidação!CM60,Consolidação!$AL$4,IF(BH49+BO49+BV49+CC49+CJ49+CQ49+CX49+DE49+DL49+DS49+DZ49+EG49+EN49+EU49&lt;=Consolidação!BI60+Consolidação!BL60+Consolidação!BO60+Consolidação!BR60+Consolidação!BU60+Consolidação!BX60+Consolidação!CA60+Consolidação!CD60+Consolidação!CG60+Consolidação!CJ60+Consolidação!CM60+Consolidação!CP60,Consolidação!$AO$4,IF(BH49+BO49+BV49+CC49+CJ49+CQ49+CX49+DE49+DL49+DS49+DZ49+EG49+EN49+EU49&lt;=Consolidação!BI60+Consolidação!BL60+Consolidação!BO60+Consolidação!BR60+Consolidação!BU60+Consolidação!BX60+Consolidação!CA60+Consolidação!CD60+Consolidação!CG60+Consolidação!CJ60+Consolidação!CM60+Consolidação!CP60+Consolidação!CS60,Consolidação!$AR$4,IF(BH49+BO49+BV49+CC49+CJ49+CQ49+CX49+DE49+DL49+DS49+DZ49+EG49+EN49+EU49&lt;=Consolidação!BI60+Consolidação!BL60+Consolidação!BO60+Consolidação!BR60+Consolidação!BU60+Consolidação!BX60+Consolidação!CA60+Consolidação!CD60+Consolidação!CG60+Consolidação!CJ60+Consolidação!CM60+Consolidação!CP60+Consolidação!CS60+Consolidação!CV60,Consolidação!$AU$4,IF(AND((Consolidação!BI60+Consolidação!BL60+Consolidação!BO60+Consolidação!BR60+Consolidação!BU60+Consolidação!BX60+Consolidação!CA60+Consolidação!CD60+Consolidação!CG60+Consolidação!CJ60+Consolidação!CM60+Consolidação!CP60+Consolidação!CS60+Consolidação!CV60)&gt;0,BH49+BO49+BV49+CC49+CJ49+CQ49+CX49+DE49+DL49+DS49+DZ49+EG49+EN49&lt;Consolidação!BI60+Consolidação!BL60+Consolidação!BO60+Consolidação!BR60+Consolidação!BU60+Consolidação!BX60+Consolidação!CA60+Consolidação!CD60+Consolidação!CG60+Consolidação!CJ60+Consolidação!CM60+Consolidação!CP60+Consolidação!CS60+Consolidação!CV60,BH49+BO49+BV49+CC49+CJ49+CQ49+CX49+DE49+DL49+DS49+DZ49+EG49+EN49+EU49&gt;Consolidação!BI60+Consolidação!BL60+Consolidação!BO60+Consolidação!BR60+Consolidação!BU60+Consolidação!BX60+Consolidação!CA60+Consolidação!CD60+Consolidação!CG60+Consolidação!CJ60+Consolidação!CM60+Consolidação!CP60+Consolidação!CS60+Consolidação!CV60),"CONSUMO PARCIAL","SEM PREVISÃO"))))))))))))))))</f>
        <v/>
      </c>
      <c r="EY49" s="318" t="str">
        <f t="shared" si="108"/>
        <v/>
      </c>
      <c r="EZ49" s="270"/>
      <c r="FA49" s="314"/>
      <c r="FB49" s="345"/>
      <c r="FC49" s="346"/>
      <c r="FD49" s="317" t="str">
        <f>IF(FA49=0,"",IF(BN49+BU49+CB49+CI49+CP49+CW49+DD49+DK49+DR49+DY49+EF49+EM49+ET49+FA49&lt;=Consolidação!BO60,Consolidação!$H$4,IF(BN49+BU49+CB49+CI49+CP49+CW49+DD49+DK49+DR49+DY49+EF49+EM49+ET49+FA49&lt;=Consolidação!BO60+Consolidação!BR60,Consolidação!$K$4,IF(BN49+BU49+CB49+CI49+CP49+CW49+DD49+DK49+DR49+DY49+EF49+EM49+ET49+FA49&lt;=Consolidação!BO60+Consolidação!BR60+Consolidação!BU60,Consolidação!$N$4,IF(BN49+BU49+CB49+CI49+CP49+CW49+DD49+DK49+DR49+DY49+EF49+EM49+ET49+FA49&lt;=Consolidação!BO60+Consolidação!BR60+Consolidação!BU60+Consolidação!BX60,Consolidação!$Q$4,IF(BN49+BU49+CB49+CI49+CP49+CW49+DD49+DK49+DR49+DY49+EF49+EM49+ET49+FA49&lt;=Consolidação!BO60+Consolidação!BR60+Consolidação!BU60+Consolidação!BX60+Consolidação!CA60,Consolidação!$T$4,IF(BN49+BU49+CB49+CI49+CP49+CW49+DD49+DK49+DR49+DY49+EF49+EM49+ET49+FA49&lt;=Consolidação!BO60+Consolidação!BR60+Consolidação!BU60+Consolidação!BX60+Consolidação!CA60+Consolidação!CD60,Consolidação!$W$4,IF(BN49+BU49+CB49+CI49+CP49+CW49+DD49+DK49+DR49+DY49+EF49+EM49+ET49+FA49&lt;=Consolidação!BO60+Consolidação!BR60+Consolidação!BU60+Consolidação!BX60+Consolidação!CA60+Consolidação!CD60+Consolidação!CG60,Consolidação!$Z$4,IF(BN49+BU49+CB49+CI49+CP49+CW49+DD49+DK49+DR49+DY49+EF49+EM49+ET49+FA49&lt;=Consolidação!BO60+Consolidação!BR60+Consolidação!BU60+Consolidação!BX60+Consolidação!CA60+Consolidação!CD60+Consolidação!CG60+Consolidação!CJ60,Consolidação!$AC$4,IF(BN49+BU49+CB49+CI49+CP49+CW49+DD49+DK49+DR49+DY49+EF49+EM49+ET49+FA49&lt;=Consolidação!BO60+Consolidação!BR60+Consolidação!BU60+Consolidação!BX60+Consolidação!CA60+Consolidação!CD60+Consolidação!CG60+Consolidação!CJ60+Consolidação!CM60,Consolidação!$AF$4,IF(BN49+BU49+CB49+CI49+CP49+CW49+DD49+DK49+DR49+DY49+EF49+EM49+ET49+FA49&lt;=Consolidação!BO60+Consolidação!BR60+Consolidação!BU60+Consolidação!BX60+Consolidação!CA60+Consolidação!CD60+Consolidação!CG60+Consolidação!CJ60+Consolidação!CM60+Consolidação!CP60,Consolidação!$AI$4,IF(BN49+BU49+CB49+CI49+CP49+CW49+DD49+DK49+DR49+DY49+EF49+EM49+ET49+FA49&lt;=Consolidação!BO60+Consolidação!BR60+Consolidação!BU60+Consolidação!BX60+Consolidação!CA60+Consolidação!CD60+Consolidação!CG60+Consolidação!CJ60+Consolidação!CM60+Consolidação!CP60+Consolidação!CS60,Consolidação!$AL$4,IF(BN49+BU49+CB49+CI49+CP49+CW49+DD49+DK49+DR49+DY49+EF49+EM49+ET49+FA49&lt;=Consolidação!BO60+Consolidação!BR60+Consolidação!BU60+Consolidação!BX60+Consolidação!CA60+Consolidação!CD60+Consolidação!CG60+Consolidação!CJ60+Consolidação!CM60+Consolidação!CP60+Consolidação!CS60+Consolidação!CV60,Consolidação!$AO$4,IF(BN49+BU49+CB49+CI49+CP49+CW49+DD49+DK49+DR49+DY49+EF49+EM49+ET49+FA49&lt;=Consolidação!BO60+Consolidação!BR60+Consolidação!BU60+Consolidação!BX60+Consolidação!CA60+Consolidação!CD60+Consolidação!CG60+Consolidação!CJ60+Consolidação!CM60+Consolidação!CP60+Consolidação!CS60+Consolidação!CV60+Consolidação!CY60,Consolidação!$AR$4,IF(BN49+BU49+CB49+CI49+CP49+CW49+DD49+DK49+DR49+DY49+EF49+EM49+ET49+FA49&lt;=Consolidação!BO60+Consolidação!BR60+Consolidação!BU60+Consolidação!BX60+Consolidação!CA60+Consolidação!CD60+Consolidação!CG60+Consolidação!CJ60+Consolidação!CM60+Consolidação!CP60+Consolidação!CS60+Consolidação!CV60+Consolidação!CY60+Consolidação!DB60,Consolidação!$AU$4,IF(AND((Consolidação!BO60+Consolidação!BR60+Consolidação!BU60+Consolidação!BX60+Consolidação!CA60+Consolidação!CD60+Consolidação!CG60+Consolidação!CJ60+Consolidação!CM60+Consolidação!CP60+Consolidação!CS60+Consolidação!CV60+Consolidação!CY60+Consolidação!DB60)&gt;0,BN49+BU49+CB49+CI49+CP49+CW49+DD49+DK49+DR49+DY49+EF49+EM49+ET49&lt;Consolidação!BO60+Consolidação!BR60+Consolidação!BU60+Consolidação!BX60+Consolidação!CA60+Consolidação!CD60+Consolidação!CG60+Consolidação!CJ60+Consolidação!CM60+Consolidação!CP60+Consolidação!CS60+Consolidação!CV60+Consolidação!CY60+Consolidação!DB60,BN49+BU49+CB49+CI49+CP49+CW49+DD49+DK49+DR49+DY49+EF49+EM49+ET49+FA49&gt;Consolidação!BO60+Consolidação!BR60+Consolidação!BU60+Consolidação!BX60+Consolidação!CA60+Consolidação!CD60+Consolidação!CG60+Consolidação!CJ60+Consolidação!CM60+Consolidação!CP60+Consolidação!CS60+Consolidação!CV60+Consolidação!CY60+Consolidação!DB60),"CONSUMO PARCIAL","SEM PREVISÃO"))))))))))))))))</f>
        <v/>
      </c>
      <c r="FE49" s="318" t="str">
        <f t="shared" si="109"/>
        <v/>
      </c>
      <c r="FF49" s="270"/>
      <c r="FG49" s="314"/>
      <c r="FH49" s="345"/>
      <c r="FI49" s="346"/>
      <c r="FJ49" s="317" t="str">
        <f>IF(FG49=0,"",IF(BT49+CA49+CH49+CO49+CV49+DC49+DJ49+DQ49+DX49+EE49+EL49+ES49+EZ49+FG49&lt;=Consolidação!BU60,Consolidação!$H$4,IF(BT49+CA49+CH49+CO49+CV49+DC49+DJ49+DQ49+DX49+EE49+EL49+ES49+EZ49+FG49&lt;=Consolidação!BU60+Consolidação!BX60,Consolidação!$K$4,IF(BT49+CA49+CH49+CO49+CV49+DC49+DJ49+DQ49+DX49+EE49+EL49+ES49+EZ49+FG49&lt;=Consolidação!BU60+Consolidação!BX60+Consolidação!CA60,Consolidação!$N$4,IF(BT49+CA49+CH49+CO49+CV49+DC49+DJ49+DQ49+DX49+EE49+EL49+ES49+EZ49+FG49&lt;=Consolidação!BU60+Consolidação!BX60+Consolidação!CA60+Consolidação!CD60,Consolidação!$Q$4,IF(BT49+CA49+CH49+CO49+CV49+DC49+DJ49+DQ49+DX49+EE49+EL49+ES49+EZ49+FG49&lt;=Consolidação!BU60+Consolidação!BX60+Consolidação!CA60+Consolidação!CD60+Consolidação!CG60,Consolidação!$T$4,IF(BT49+CA49+CH49+CO49+CV49+DC49+DJ49+DQ49+DX49+EE49+EL49+ES49+EZ49+FG49&lt;=Consolidação!BU60+Consolidação!BX60+Consolidação!CA60+Consolidação!CD60+Consolidação!CG60+Consolidação!CJ60,Consolidação!$W$4,IF(BT49+CA49+CH49+CO49+CV49+DC49+DJ49+DQ49+DX49+EE49+EL49+ES49+EZ49+FG49&lt;=Consolidação!BU60+Consolidação!BX60+Consolidação!CA60+Consolidação!CD60+Consolidação!CG60+Consolidação!CJ60+Consolidação!CM60,Consolidação!$Z$4,IF(BT49+CA49+CH49+CO49+CV49+DC49+DJ49+DQ49+DX49+EE49+EL49+ES49+EZ49+FG49&lt;=Consolidação!BU60+Consolidação!BX60+Consolidação!CA60+Consolidação!CD60+Consolidação!CG60+Consolidação!CJ60+Consolidação!CM60+Consolidação!CP60,Consolidação!$AC$4,IF(BT49+CA49+CH49+CO49+CV49+DC49+DJ49+DQ49+DX49+EE49+EL49+ES49+EZ49+FG49&lt;=Consolidação!BU60+Consolidação!BX60+Consolidação!CA60+Consolidação!CD60+Consolidação!CG60+Consolidação!CJ60+Consolidação!CM60+Consolidação!CP60+Consolidação!CS60,Consolidação!$AF$4,IF(BT49+CA49+CH49+CO49+CV49+DC49+DJ49+DQ49+DX49+EE49+EL49+ES49+EZ49+FG49&lt;=Consolidação!BU60+Consolidação!BX60+Consolidação!CA60+Consolidação!CD60+Consolidação!CG60+Consolidação!CJ60+Consolidação!CM60+Consolidação!CP60+Consolidação!CS60+Consolidação!CV60,Consolidação!$AI$4,IF(BT49+CA49+CH49+CO49+CV49+DC49+DJ49+DQ49+DX49+EE49+EL49+ES49+EZ49+FG49&lt;=Consolidação!BU60+Consolidação!BX60+Consolidação!CA60+Consolidação!CD60+Consolidação!CG60+Consolidação!CJ60+Consolidação!CM60+Consolidação!CP60+Consolidação!CS60+Consolidação!CV60+Consolidação!CY60,Consolidação!$AL$4,IF(BT49+CA49+CH49+CO49+CV49+DC49+DJ49+DQ49+DX49+EE49+EL49+ES49+EZ49+FG49&lt;=Consolidação!BU60+Consolidação!BX60+Consolidação!CA60+Consolidação!CD60+Consolidação!CG60+Consolidação!CJ60+Consolidação!CM60+Consolidação!CP60+Consolidação!CS60+Consolidação!CV60+Consolidação!CY60+Consolidação!DB60,Consolidação!$AO$4,IF(BT49+CA49+CH49+CO49+CV49+DC49+DJ49+DQ49+DX49+EE49+EL49+ES49+EZ49+FG49&lt;=Consolidação!BU60+Consolidação!BX60+Consolidação!CA60+Consolidação!CD60+Consolidação!CG60+Consolidação!CJ60+Consolidação!CM60+Consolidação!CP60+Consolidação!CS60+Consolidação!CV60+Consolidação!CY60+Consolidação!DB60+Consolidação!DE60,Consolidação!$AR$4,IF(BT49+CA49+CH49+CO49+CV49+DC49+DJ49+DQ49+DX49+EE49+EL49+ES49+EZ49+FG49&lt;=Consolidação!BU60+Consolidação!BX60+Consolidação!CA60+Consolidação!CD60+Consolidação!CG60+Consolidação!CJ60+Consolidação!CM60+Consolidação!CP60+Consolidação!CS60+Consolidação!CV60+Consolidação!CY60+Consolidação!DB60+Consolidação!DE60+Consolidação!DH60,Consolidação!$AU$4,IF(AND((Consolidação!BU60+Consolidação!BX60+Consolidação!CA60+Consolidação!CD60+Consolidação!CG60+Consolidação!CJ60+Consolidação!CM60+Consolidação!CP60+Consolidação!CS60+Consolidação!CV60+Consolidação!CY60+Consolidação!DB60+Consolidação!DE60+Consolidação!DH60)&gt;0,BT49+CA49+CH49+CO49+CV49+DC49+DJ49+DQ49+DX49+EE49+EL49+ES49+EZ49&lt;Consolidação!BU60+Consolidação!BX60+Consolidação!CA60+Consolidação!CD60+Consolidação!CG60+Consolidação!CJ60+Consolidação!CM60+Consolidação!CP60+Consolidação!CS60+Consolidação!CV60+Consolidação!CY60+Consolidação!DB60+Consolidação!DE60+Consolidação!DH60,BT49+CA49+CH49+CO49+CV49+DC49+DJ49+DQ49+DX49+EE49+EL49+ES49+EZ49+FG49&gt;Consolidação!BU60+Consolidação!BX60+Consolidação!CA60+Consolidação!CD60+Consolidação!CG60+Consolidação!CJ60+Consolidação!CM60+Consolidação!CP60+Consolidação!CS60+Consolidação!CV60+Consolidação!CY60+Consolidação!DB60+Consolidação!DE60+Consolidação!DH60),"CONSUMO PARCIAL","SEM PREVISÃO"))))))))))))))))</f>
        <v/>
      </c>
      <c r="FK49" s="540" t="str">
        <f t="shared" si="110"/>
        <v/>
      </c>
      <c r="FL49" s="569"/>
      <c r="FM49" s="550"/>
      <c r="FN49" s="550"/>
      <c r="FO49" s="550"/>
      <c r="FP49" s="550"/>
      <c r="FQ49" s="576"/>
      <c r="FR49" s="569"/>
      <c r="FS49" s="550"/>
      <c r="FT49" s="550"/>
      <c r="FU49" s="550"/>
      <c r="FV49" s="550"/>
      <c r="FW49" s="550"/>
      <c r="FX49" s="545" t="str">
        <f>IF((Consolidação!C60+Consolidação!E60)=(F49+M49+T49+AA49+AH49+AO49+AV49+BC49+BJ49+BQ49+BX49+CE49+CL49+CS49),"ATUALIZADO","DESATUALIZADO")</f>
        <v>DESATUALIZADO</v>
      </c>
    </row>
    <row r="50" spans="1:180" x14ac:dyDescent="0.3">
      <c r="A50" s="270">
        <v>11748</v>
      </c>
      <c r="B50" s="634"/>
      <c r="C50" s="344" t="s">
        <v>104</v>
      </c>
      <c r="D50" s="343"/>
      <c r="E50" s="270"/>
      <c r="F50" s="314"/>
      <c r="G50" s="315"/>
      <c r="H50" s="316"/>
      <c r="I50" s="317" t="str">
        <f>IF(F50=0,"",IF(F50&lt;=Consolidação!H61,Consolidação!H$4,IF(F50&lt;=Consolidação!H61+Consolidação!K61,Consolidação!K$4,IF(F50&lt;=Consolidação!H61+Consolidação!K61+Consolidação!N61,Consolidação!N$4,IF(F50&lt;=Consolidação!H61+Consolidação!K61+Consolidação!N61+Consolidação!Q61,Consolidação!Q$4,IF(F50&lt;=Consolidação!H61+Consolidação!K61+Consolidação!N61+Consolidação!Q61+Consolidação!T61,Consolidação!T$4,IF(F50&lt;=Consolidação!H61+Consolidação!K61+Consolidação!N61+Consolidação!Q61+Consolidação!T61+Consolidação!W61,Consolidação!W$4,IF(F50&lt;=Consolidação!H61+Consolidação!K61+Consolidação!N61+Consolidação!Q61+Consolidação!T61+Consolidação!W61+Consolidação!Z61,Consolidação!Z$4,IF(F50&lt;=Consolidação!H61+Consolidação!K61+Consolidação!N61+Consolidação!Q61+Consolidação!T61+Consolidação!W61+Consolidação!Z61+Consolidação!AC61,Consolidação!AC$4,IF(F50&lt;=Consolidação!H61+Consolidação!K61+Consolidação!N61+Consolidação!Q61+Consolidação!T61+Consolidação!W61+Consolidação!Z61+Consolidação!AC61+Consolidação!AF61,Consolidação!AF$4,IF(F50&lt;=Consolidação!H61+Consolidação!K61+Consolidação!N61+Consolidação!Q61+Consolidação!T61+Consolidação!W61+Consolidação!Z61+Consolidação!AC61+Consolidação!AF61+Consolidação!AI61,Consolidação!AI$4,IF(F50&lt;=Consolidação!H61+Consolidação!K61+Consolidação!N61+Consolidação!Q61+Consolidação!T61+Consolidação!W61+Consolidação!Z61+Consolidação!AC61+Consolidação!AF61+Consolidação!AI61+Consolidação!AL61,Consolidação!AL$4,IF(F50&lt;=Consolidação!H61+Consolidação!K61+Consolidação!N61+Consolidação!Q61+Consolidação!T61+Consolidação!W61+Consolidação!Z61+Consolidação!AC61+Consolidação!AF61+Consolidação!AI61+Consolidação!AL61+Consolidação!AO61,Consolidação!AO$4,IF(F50&lt;=Consolidação!H61+Consolidação!K61+Consolidação!N61+Consolidação!Q61+Consolidação!T61+Consolidação!W61+Consolidação!Z61+Consolidação!AC61+Consolidação!AF61+Consolidação!AI61+Consolidação!AL61+Consolidação!AO61+Consolidação!AR61,Consolidação!AR$4,IF(F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J50" s="318" t="str">
        <f t="shared" si="86"/>
        <v/>
      </c>
      <c r="K50" s="312"/>
      <c r="L50" s="270"/>
      <c r="M50" s="314"/>
      <c r="N50" s="315"/>
      <c r="O50" s="316"/>
      <c r="P50" s="317" t="str">
        <f>IF(M50=0,"",IF(F50+M50&lt;=Consolidação!H61,Consolidação!$H$4,IF(F50+M50&lt;=Consolidação!H61+Consolidação!K61,Consolidação!$K$4,IF(F50+M50&lt;=Consolidação!H61+Consolidação!K61+Consolidação!N61,Consolidação!$N$4,IF(F50+M50&lt;=Consolidação!H61+Consolidação!K61+Consolidação!N61+Consolidação!Q61,Consolidação!$Q$4,IF(F50+M50&lt;=Consolidação!H61+Consolidação!K61+Consolidação!N61+Consolidação!Q61+Consolidação!T61,Consolidação!$T$4,IF(F50+M50&lt;=Consolidação!H61+Consolidação!K61+Consolidação!N61+Consolidação!Q61+Consolidação!T61+Consolidação!W61,Consolidação!$W$4,IF(F50+M50&lt;=Consolidação!H61+Consolidação!K61+Consolidação!N61+Consolidação!Q61+Consolidação!T61+Consolidação!W61+Consolidação!Z61,Consolidação!$Z$4,IF(F50+M50&lt;=Consolidação!H61+Consolidação!K61+Consolidação!N61+Consolidação!Q61+Consolidação!T61+Consolidação!W61+Consolidação!Z61+Consolidação!AC61,Consolidação!$AC$4,IF(F50+M50&lt;=Consolidação!H61+Consolidação!K61+Consolidação!N61+Consolidação!Q61+Consolidação!T61+Consolidação!W61+Consolidação!Z61+Consolidação!AC61+Consolidação!AF61,Consolidação!$AF$4,IF(F50+M50&lt;=Consolidação!H61+Consolidação!K61+Consolidação!N61+Consolidação!Q61+Consolidação!T61+Consolidação!W61+Consolidação!Z61+Consolidação!AC61+Consolidação!AF61+Consolidação!AI61,Consolidação!$AI$4,IF(F50+M50&lt;=Consolidação!H61+Consolidação!K61+Consolidação!N61+Consolidação!Q61+Consolidação!T61+Consolidação!W61+Consolidação!Z61+Consolidação!AC61+Consolidação!AF61+Consolidação!AI61+Consolidação!AL61,Consolidação!$AL$4,IF(F50+M50&lt;=Consolidação!H61+Consolidação!K61+Consolidação!N61+Consolidação!Q61+Consolidação!T61+Consolidação!W61+Consolidação!Z61+Consolidação!AC61+Consolidação!AF61+Consolidação!AI61+Consolidação!AL61+Consolidação!AO61,Consolidação!$AO$4,IF(F50+M50&lt;=Consolidação!H61+Consolidação!K61+Consolidação!N61+Consolidação!Q61+Consolidação!T61+Consolidação!W61+Consolidação!Z61+Consolidação!AC61+Consolidação!AF61+Consolidação!AI61+Consolidação!AL61+Consolidação!AO61+Consolidação!AR61,Consolidação!$AR$4,IF(F50+M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Q50" s="318" t="str">
        <f t="shared" si="87"/>
        <v/>
      </c>
      <c r="R50" s="312"/>
      <c r="S50" s="270"/>
      <c r="T50" s="314"/>
      <c r="U50" s="315"/>
      <c r="V50" s="316"/>
      <c r="W50" s="317" t="str">
        <f>IF(T50=0,"",IF(F50+M50+T50&lt;=Consolidação!H61,Consolidação!$H$4,IF(F50+M50+T50&lt;=Consolidação!H61+Consolidação!K61,Consolidação!$K$4,IF(F50+M50+T50&lt;=Consolidação!H61+Consolidação!K61+Consolidação!N61,Consolidação!$N$4,IF(F50+M50+T50&lt;=Consolidação!H61+Consolidação!K61+Consolidação!N61+Consolidação!Q61,Consolidação!$Q$4,IF(F50+M50+T50&lt;=Consolidação!H61+Consolidação!K61+Consolidação!N61+Consolidação!Q61+Consolidação!T61,Consolidação!$T$4,IF(F50+M50+T50&lt;=Consolidação!H61+Consolidação!K61+Consolidação!N61+Consolidação!Q61+Consolidação!T61+Consolidação!W61,Consolidação!$W$4,IF(F50+M50+T50&lt;=Consolidação!H61+Consolidação!K61+Consolidação!N61+Consolidação!Q61+Consolidação!T61+Consolidação!W61+Consolidação!Z61,Consolidação!$Z$4,IF(F50+M50+T50&lt;=Consolidação!H61+Consolidação!K61+Consolidação!N61+Consolidação!Q61+Consolidação!T61+Consolidação!W61+Consolidação!Z61+Consolidação!AC61,Consolidação!$AC$4,IF(F50+M50+T50&lt;=Consolidação!H61+Consolidação!K61+Consolidação!N61+Consolidação!Q61+Consolidação!T61+Consolidação!W61+Consolidação!Z61+Consolidação!AC61+Consolidação!AF61,Consolidação!$AF$4,IF(F50+M50+T50&lt;=Consolidação!H61+Consolidação!K61+Consolidação!N61+Consolidação!Q61+Consolidação!T61+Consolidação!W61+Consolidação!Z61+Consolidação!AC61+Consolidação!AF61+Consolidação!AI61,Consolidação!$AI$4,IF(F50+M50+T50&lt;=Consolidação!H61+Consolidação!K61+Consolidação!N61+Consolidação!Q61+Consolidação!T61+Consolidação!W61+Consolidação!Z61+Consolidação!AC61+Consolidação!AF61+Consolidação!AI61+Consolidação!AL61,Consolidação!$AL$4,IF(F50+M50+T50&lt;=Consolidação!H61+Consolidação!K61+Consolidação!N61+Consolidação!Q61+Consolidação!T61+Consolidação!W61+Consolidação!Z61+Consolidação!AC61+Consolidação!AF61+Consolidação!AI61+Consolidação!AL61+Consolidação!AO61,Consolidação!$AO$4,IF(F50+M50+T50&lt;=Consolidação!H61+Consolidação!K61+Consolidação!N61+Consolidação!Q61+Consolidação!T61+Consolidação!W61+Consolidação!Z61+Consolidação!AC61+Consolidação!AF61+Consolidação!AI61+Consolidação!AL61+Consolidação!AO61+Consolidação!AR61,Consolidação!$AR$4,IF(F50+M50+T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+M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+T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X50" s="318" t="str">
        <f t="shared" si="88"/>
        <v/>
      </c>
      <c r="Y50" s="312"/>
      <c r="Z50" s="270"/>
      <c r="AA50" s="314"/>
      <c r="AB50" s="315"/>
      <c r="AC50" s="316"/>
      <c r="AD50" s="317" t="str">
        <f>IF(AA50=0,"",IF(F50+M50+T50+AA50&lt;=Consolidação!H61,Consolidação!$H$4,IF(F50+M50+T50+AA50&lt;=Consolidação!H61+Consolidação!K61,Consolidação!$K$4,IF(F50+M50+T50+AA50&lt;=Consolidação!H61+Consolidação!K61+Consolidação!N61,Consolidação!$N$4,IF(F50+M50+T50+AA50&lt;=Consolidação!H61+Consolidação!K61+Consolidação!N61+Consolidação!Q61,Consolidação!$Q$4,IF(F50+M50+T50+AA50&lt;=Consolidação!H61+Consolidação!K61+Consolidação!N61+Consolidação!Q61+Consolidação!T61,Consolidação!$T$4,IF(F50+M50+T50+AA50&lt;=Consolidação!H61+Consolidação!K61+Consolidação!N61+Consolidação!Q61+Consolidação!T61+Consolidação!W61,Consolidação!$W$4,IF(F50+M50+T50+AA50&lt;=Consolidação!H61+Consolidação!K61+Consolidação!N61+Consolidação!Q61+Consolidação!T61+Consolidação!W61+Consolidação!Z61,Consolidação!$Z$4,IF(F50+M50+T50+AA50&lt;=Consolidação!H61+Consolidação!K61+Consolidação!N61+Consolidação!Q61+Consolidação!T61+Consolidação!W61+Consolidação!Z61+Consolidação!AC61,Consolidação!$AC$4,IF(F50+M50+T50+AA50&lt;=Consolidação!H61+Consolidação!K61+Consolidação!N61+Consolidação!Q61+Consolidação!T61+Consolidação!W61+Consolidação!Z61+Consolidação!AC61+Consolidação!AF61,Consolidação!$AF$4,IF(F50+M50+T50+AA50&lt;=Consolidação!H61+Consolidação!K61+Consolidação!N61+Consolidação!Q61+Consolidação!T61+Consolidação!W61+Consolidação!Z61+Consolidação!AC61+Consolidação!AF61+Consolidação!AI61,Consolidação!$AI$4,IF(F50+M50+T50+AA50&lt;=Consolidação!H61+Consolidação!K61+Consolidação!N61+Consolidação!Q61+Consolidação!T61+Consolidação!W61+Consolidação!Z61+Consolidação!AC61+Consolidação!AF61+Consolidação!AI61+Consolidação!AL61,Consolidação!$AL$4,IF(F50+M50+T50+AA50&lt;=Consolidação!H61+Consolidação!K61+Consolidação!N61+Consolidação!Q61+Consolidação!T61+Consolidação!W61+Consolidação!Z61+Consolidação!AC61+Consolidação!AF61+Consolidação!AI61+Consolidação!AL61+Consolidação!AO61,Consolidação!$AO$4,IF(F50+M50+T50+AA50&lt;=Consolidação!H61+Consolidação!K61+Consolidação!N61+Consolidação!Q61+Consolidação!T61+Consolidação!W61+Consolidação!Z61+Consolidação!AC61+Consolidação!AF61+Consolidação!AI61+Consolidação!AL61+Consolidação!AO61+Consolidação!AR61,Consolidação!#REF!,IF(F50+M50+T50+AA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+M50+T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+T50+AA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AE50" s="318" t="str">
        <f t="shared" si="89"/>
        <v/>
      </c>
      <c r="AF50" s="312"/>
      <c r="AG50" s="270"/>
      <c r="AH50" s="314"/>
      <c r="AI50" s="315"/>
      <c r="AJ50" s="316"/>
      <c r="AK50" s="317" t="str">
        <f>IF(AH50=0,"",IF(F50+M50+T50+AA50+AH50&lt;=Consolidação!H61,Consolidação!$H$4,IF(F50+M50+T50+AA50+AH50&lt;=Consolidação!H61+Consolidação!K61,Consolidação!$K$4,IF(F50+M50+T50+AA50+AH50&lt;=Consolidação!H61+Consolidação!K61+Consolidação!N61,Consolidação!$N$4,IF(F50+M50+T50+AA50+AH50&lt;=Consolidação!H61+Consolidação!K61+Consolidação!N61+Consolidação!Q61,Consolidação!$Q$4,IF(F50+M50+T50+AA50+AH50&lt;=Consolidação!H61+Consolidação!K61+Consolidação!N61+Consolidação!Q61+Consolidação!T61,Consolidação!$T$4,IF(F50+M50+T50+AA50+AH50&lt;=Consolidação!H61+Consolidação!K61+Consolidação!N61+Consolidação!Q61+Consolidação!T61+Consolidação!W61,Consolidação!$W$4,IF(F50+M50+T50+AA50+AH50&lt;=Consolidação!H61+Consolidação!K61+Consolidação!N61+Consolidação!Q61+Consolidação!T61+Consolidação!W61+Consolidação!Z61,Consolidação!$Z$4,IF(F50+M50+T50+AA50+AH50&lt;=Consolidação!H61+Consolidação!K61+Consolidação!N61+Consolidação!Q61+Consolidação!T61+Consolidação!W61+Consolidação!Z61+Consolidação!AC61,Consolidação!$AC$4,IF(F50+M50+T50+AA50+AH50&lt;=Consolidação!H61+Consolidação!K61+Consolidação!N61+Consolidação!Q61+Consolidação!T61+Consolidação!W61+Consolidação!Z61+Consolidação!AC61+Consolidação!AF61,Consolidação!$AF$4,IF(F50+M50+T50+AA50+AH50&lt;=Consolidação!H61+Consolidação!K61+Consolidação!N61+Consolidação!Q61+Consolidação!T61+Consolidação!W61+Consolidação!Z61+Consolidação!AC61+Consolidação!AF61+Consolidação!AI61,Consolidação!$AI$4,IF(F50+M50+T50+AA50+AH50&lt;=Consolidação!H61+Consolidação!K61+Consolidação!N61+Consolidação!Q61+Consolidação!T61+Consolidação!W61+Consolidação!Z61+Consolidação!AC61+Consolidação!AF61+Consolidação!AI61+Consolidação!AL61,Consolidação!$AL$4,IF(F50+M50+T50+AA50+AH50&lt;=Consolidação!H61+Consolidação!K61+Consolidação!N61+Consolidação!Q61+Consolidação!T61+Consolidação!W61+Consolidação!Z61+Consolidação!AC61+Consolidação!AF61+Consolidação!AI61+Consolidação!AL61+Consolidação!AO61,Consolidação!$AO$4,IF(F50+M50+T50+AA50+AH50&lt;=Consolidação!H61+Consolidação!K61+Consolidação!N61+Consolidação!Q61+Consolidação!T61+Consolidação!W61+Consolidação!Z61+Consolidação!AC61+Consolidação!AF61+Consolidação!AI61+Consolidação!AL61+Consolidação!AO61+Consolidação!AR61,Consolidação!$AR$4,IF(F50+M50+T50+AA50+AH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+M50+T50+AA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+T50+AA50+AH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AL50" s="318" t="str">
        <f t="shared" si="90"/>
        <v/>
      </c>
      <c r="AM50" s="312"/>
      <c r="AN50" s="270"/>
      <c r="AO50" s="314"/>
      <c r="AP50" s="345"/>
      <c r="AQ50" s="346"/>
      <c r="AR50" s="317" t="str">
        <f>IF(AO50=0,"",IF(F50+M50+T50+AA50+AH50+AO50&lt;=Consolidação!H61,Consolidação!$H$4,IF(F50+M50+T50+AA50+AH50+AO50&lt;=Consolidação!H61+Consolidação!K61,Consolidação!$K$4,IF(F50+M50+T50+AA50+AH50+AO50&lt;=Consolidação!H61+Consolidação!K61+Consolidação!N61,Consolidação!$N$4,IF(F50+M50+T50+AA50+AH50+AO50&lt;=Consolidação!H61+Consolidação!K61+Consolidação!N61+Consolidação!Q61,Consolidação!$Q$4,IF(F50+M50+T50+AA50+AH50+AO50&lt;=Consolidação!H61+Consolidação!K61+Consolidação!N61+Consolidação!Q61+Consolidação!T61,Consolidação!$T$4,IF(F50+M50+T50+AA50+AH50+AO50&lt;=Consolidação!H61+Consolidação!K61+Consolidação!N61+Consolidação!Q61+Consolidação!T61+Consolidação!W61,Consolidação!$W$4,IF(F50+M50+T50+AA50+AH50+AO50&lt;=Consolidação!H61+Consolidação!K61+Consolidação!N61+Consolidação!Q61+Consolidação!T61+Consolidação!W61+Consolidação!Z61,Consolidação!$Z$4,IF(F50+M50+T50+AA50+AH50+AO50&lt;=Consolidação!H61+Consolidação!K61+Consolidação!N61+Consolidação!Q61+Consolidação!T61+Consolidação!W61+Consolidação!Z61+Consolidação!AC61,Consolidação!$AC$4,IF(F50+M50+T50+AA50+AH50+AO50&lt;=Consolidação!H61+Consolidação!K61+Consolidação!N61+Consolidação!Q61+Consolidação!T61+Consolidação!W61+Consolidação!Z61+Consolidação!AC61+Consolidação!AF61,Consolidação!$AF$4,IF(F50+M50+T50+AA50+AH50+AO50&lt;=Consolidação!H61+Consolidação!K61+Consolidação!N61+Consolidação!Q61+Consolidação!T61+Consolidação!W61+Consolidação!Z61+Consolidação!AC61+Consolidação!AF61+Consolidação!AI61,Consolidação!$AI$4,IF(F50+M50+T50+AA50+AH50+AO50&lt;=Consolidação!H61+Consolidação!K61+Consolidação!N61+Consolidação!Q61+Consolidação!T61+Consolidação!W61+Consolidação!Z61+Consolidação!AC61+Consolidação!AF61+Consolidação!AI61+Consolidação!AL61,Consolidação!$AL$4,IF(F50+M50+T50+AA50+AH50+AO50&lt;=Consolidação!H61+Consolidação!K61+Consolidação!N61+Consolidação!Q61+Consolidação!T61+Consolidação!W61+Consolidação!Z61+Consolidação!AC61+Consolidação!AF61+Consolidação!AI61+Consolidação!AL61+Consolidação!AO61,Consolidação!$AO$4,IF(F50+M50+T50+AA50+AH50+AO50&lt;=Consolidação!H61+Consolidação!K61+Consolidação!N61+Consolidação!Q61+Consolidação!T61+Consolidação!W61+Consolidação!Z61+Consolidação!AC61+Consolidação!AF61+Consolidação!AI61+Consolidação!AL61+Consolidação!AO61+Consolidação!AR61,Consolidação!$AR$4,IF(F50+M50+T50+AA50+AH50+AO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+M50+T50+AA50+AH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+T50+AA50+AH50+AO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AS50" s="318" t="str">
        <f t="shared" si="91"/>
        <v/>
      </c>
      <c r="AT50" s="312"/>
      <c r="AU50" s="270"/>
      <c r="AV50" s="314"/>
      <c r="AW50" s="345"/>
      <c r="AX50" s="346"/>
      <c r="AY50" s="317" t="str">
        <f>IF(AV50=0,"",IF(F50+M50+T50+AA50+AH50+AO50+AV50&lt;=Consolidação!H61,Consolidação!$H$4,IF(F50+M50+T50+AA50+AH50+AO50+AV50&lt;=Consolidação!H61+Consolidação!K61,Consolidação!$K$4,IF(F50+M50+T50+AA50+AH50+AO50+AV50&lt;=Consolidação!H61+Consolidação!K61+Consolidação!N61,Consolidação!$N$4,IF(F50+M50+T50+AA50+AH50+AO50+AV50&lt;=Consolidação!H61+Consolidação!K61+Consolidação!N61+Consolidação!Q61,Consolidação!$Q$4,IF(F50+M50+T50+AA50+AH50+AO50+AV50&lt;=Consolidação!H61+Consolidação!K61+Consolidação!N61+Consolidação!Q61+Consolidação!T61,Consolidação!$T$4,IF(F50+M50+T50+AA50+AH50+AO50+AV50&lt;=Consolidação!H61+Consolidação!K61+Consolidação!N61+Consolidação!Q61+Consolidação!T61+Consolidação!W61,Consolidação!$W$4,IF(F50+M50+T50+AA50+AH50+AO50+AV50&lt;=Consolidação!H61+Consolidação!K61+Consolidação!N61+Consolidação!Q61+Consolidação!T61+Consolidação!W61+Consolidação!Z61,Consolidação!$Z$4,IF(F50+M50+T50+AA50+AH50+AO50+AV50&lt;=Consolidação!H61+Consolidação!K61+Consolidação!N61+Consolidação!Q61+Consolidação!T61+Consolidação!W61+Consolidação!Z61+Consolidação!AC61,Consolidação!$AC$4,IF(F50+M50+T50+AA50+AH50+AO50+AV50&lt;=Consolidação!H61+Consolidação!K61+Consolidação!N61+Consolidação!Q61+Consolidação!T61+Consolidação!W61+Consolidação!Z61+Consolidação!AC61+Consolidação!AF61,Consolidação!$AF$4,IF(F50+M50+T50+AA50+AH50+AO50+AV50&lt;=Consolidação!H61+Consolidação!K61+Consolidação!N61+Consolidação!Q61+Consolidação!T61+Consolidação!W61+Consolidação!Z61+Consolidação!AC61+Consolidação!AF61+Consolidação!AI61,Consolidação!$AI$4,IF(F50+M50+T50+AA50+AH50+AO50+AV50&lt;=Consolidação!H61+Consolidação!K61+Consolidação!N61+Consolidação!Q61+Consolidação!T61+Consolidação!W61+Consolidação!Z61+Consolidação!AC61+Consolidação!AF61+Consolidação!AI61+Consolidação!AL61,Consolidação!$AL$4,IF(F50+M50+T50+AA50+AH50+AO50+AV50&lt;=Consolidação!H61+Consolidação!K61+Consolidação!N61+Consolidação!Q61+Consolidação!T61+Consolidação!W61+Consolidação!Z61+Consolidação!AC61+Consolidação!AF61+Consolidação!AI61+Consolidação!AL61+Consolidação!AO61,Consolidação!$AO$4,IF(F50+M50+T50+AA50+AH50+AO50+AV50&lt;=Consolidação!H61+Consolidação!K61+Consolidação!N61+Consolidação!Q61+Consolidação!T61+Consolidação!W61+Consolidação!Z61+Consolidação!AC61+Consolidação!AF61+Consolidação!AI61+Consolidação!AL61+Consolidação!AO61+Consolidação!AR61,Consolidação!$AR$4,IF(F50+M50+T50+AA50+AH50+AO50+AV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+M50+T50+AA50+AH50+AO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+T50+AA50+AH50+AO50+AV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AZ50" s="318" t="str">
        <f t="shared" si="92"/>
        <v/>
      </c>
      <c r="BA50" s="312"/>
      <c r="BB50" s="270"/>
      <c r="BC50" s="314"/>
      <c r="BD50" s="345"/>
      <c r="BE50" s="346"/>
      <c r="BF50" s="317" t="str">
        <f>IF(BC50=0,"",IF(F50+M50+T50+AA50+AH50+AO50+AV50+BC50&lt;=Consolidação!H61,Consolidação!$H$4,IF(F50+M50+T50+AA50+AH50+AO50+AV50+BC50&lt;=Consolidação!H61+Consolidação!K61,Consolidação!$K$4,IF(F50+M50+T50+AA50+AH50+AO50+AV50+BC50&lt;=Consolidação!H61+Consolidação!K61+Consolidação!N61,Consolidação!$N$4,IF(F50+M50+T50+AA50+AH50+AO50+AV50+BC50&lt;=Consolidação!H61+Consolidação!K61+Consolidação!N61+Consolidação!Q61,Consolidação!$Q$4,IF(F50+M50+T50+AA50+AH50+AO50+AV50+BC50&lt;=Consolidação!H61+Consolidação!K61+Consolidação!N61+Consolidação!Q61+Consolidação!T61,Consolidação!$T$4,IF(F50+M50+T50+AA50+AH50+AO50+AV50+BC50&lt;=Consolidação!H61+Consolidação!K61+Consolidação!N61+Consolidação!Q61+Consolidação!T61+Consolidação!W61,Consolidação!$W$4,IF(F50+M50+T50+AA50+AH50+AO50+AV50+BC50&lt;=Consolidação!H61+Consolidação!K61+Consolidação!N61+Consolidação!Q61+Consolidação!T61+Consolidação!W61+Consolidação!Z61,Consolidação!$Z$4,IF(F50+M50+T50+AA50+AH50+AO50+AV50+BC50&lt;=Consolidação!H61+Consolidação!K61+Consolidação!N61+Consolidação!Q61+Consolidação!T61+Consolidação!W61+Consolidação!Z61+Consolidação!AC61,Consolidação!$AC$4,IF(F50+M50+T50+AA50+AH50+AO50+AV50+BC50&lt;=Consolidação!H61+Consolidação!K61+Consolidação!N61+Consolidação!Q61+Consolidação!T61+Consolidação!W61+Consolidação!Z61+Consolidação!AC61+Consolidação!AF61,Consolidação!$AF$4,IF(F50+M50+T50+AA50+AH50+AO50+AV50+BC50&lt;=Consolidação!H61+Consolidação!K61+Consolidação!N61+Consolidação!Q61+Consolidação!T61+Consolidação!W61+Consolidação!Z61+Consolidação!AC61+Consolidação!AF61+Consolidação!AI61,Consolidação!$AI$4,IF(F50+M50+T50+AA50+AH50+AO50+AV50+BC50&lt;=Consolidação!H61+Consolidação!K61+Consolidação!N61+Consolidação!Q61+Consolidação!T61+Consolidação!W61+Consolidação!Z61+Consolidação!AC61+Consolidação!AF61+Consolidação!AI61+Consolidação!AL61,Consolidação!$AL$4,IF(F50+M50+T50+AA50+AH50+AO50+AV50+BC50&lt;=Consolidação!H61+Consolidação!K61+Consolidação!N61+Consolidação!Q61+Consolidação!T61+Consolidação!W61+Consolidação!Z61+Consolidação!AC61+Consolidação!AF61+Consolidação!AI61+Consolidação!AL61+Consolidação!AO61,Consolidação!$AO$4,IF(F50+M50+T50+AA50+AH50+AO50+AV50+BC50&lt;=Consolidação!H61+Consolidação!K61+Consolidação!N61+Consolidação!Q61+Consolidação!T61+Consolidação!W61+Consolidação!Z61+Consolidação!AC61+Consolidação!AF61+Consolidação!AI61+Consolidação!AL61+Consolidação!AO61+Consolidação!AR61,Consolidação!$AR$4,IF(F50+M50+T50+AA50+AH50+AO50+AV50+BC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+M50+T50+AA50+AH50+AO50+AV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+T50+AA50+AH50+AO50+AV50+BC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BG50" s="318" t="str">
        <f t="shared" si="93"/>
        <v/>
      </c>
      <c r="BH50" s="312"/>
      <c r="BI50" s="270"/>
      <c r="BJ50" s="314"/>
      <c r="BK50" s="345"/>
      <c r="BL50" s="346"/>
      <c r="BM50" s="317" t="str">
        <f>IF(BJ50=0,"",IF(F50+M50+T50+AA50+AH50+AO50+AV50+BC50+BJ50&lt;=Consolidação!H61,Consolidação!$H$4,IF(F50+M50+T50+AA50+AH50+AO50+AV50+BC50+BJ50&lt;=Consolidação!H61+Consolidação!K61,Consolidação!$K$4,IF(F50+M50+T50+AA50+AH50+AO50+AV50+BC50+BJ50&lt;=Consolidação!H61+Consolidação!K61+Consolidação!N61,Consolidação!$N$4,IF(F50+M50+T50+AA50+AH50+AO50+AV50+BC50+BJ50&lt;=Consolidação!H61+Consolidação!K61+Consolidação!N61+Consolidação!Q61,Consolidação!$Q$4,IF(F50+M50+T50+AA50+AH50+AO50+AV50+BC50+BJ50&lt;=Consolidação!H61+Consolidação!K61+Consolidação!N61+Consolidação!Q61+Consolidação!T61,Consolidação!$T$4,IF(F50+M50+T50+AA50+AH50+AO50+AV50+BC50+BJ50&lt;=Consolidação!H61+Consolidação!K61+Consolidação!N61+Consolidação!Q61+Consolidação!T61+Consolidação!W61,Consolidação!$W$4,IF(F50+M50+T50+AA50+AH50+AO50+AV50+BC50+BJ50&lt;=Consolidação!H61+Consolidação!K61+Consolidação!N61+Consolidação!Q61+Consolidação!T61+Consolidação!W61+Consolidação!Z61,Consolidação!$Z$4,IF(F50+M50+T50+AA50+AH50+AO50+AV50+BC50+BJ50&lt;=Consolidação!H61+Consolidação!K61+Consolidação!N61+Consolidação!Q61+Consolidação!T61+Consolidação!W61+Consolidação!Z61+Consolidação!AC61,Consolidação!$AC$4,IF(F50+M50+T50+AA50+AH50+AO50+AV50+BC50+BJ50&lt;=Consolidação!H61+Consolidação!K61+Consolidação!N61+Consolidação!Q61+Consolidação!T61+Consolidação!W61+Consolidação!Z61+Consolidação!AC61+Consolidação!AF61,Consolidação!$AF$4,IF(F50+M50+T50+AA50+AH50+AO50+AV50+BC50+BJ50&lt;=Consolidação!H61+Consolidação!K61+Consolidação!N61+Consolidação!Q61+Consolidação!T61+Consolidação!W61+Consolidação!Z61+Consolidação!AC61+Consolidação!AF61+Consolidação!AI61,Consolidação!$AI$4,IF(F50+M50+T50+AA50+AH50+AO50+AV50+BC50+BJ50&lt;=Consolidação!H61+Consolidação!K61+Consolidação!N61+Consolidação!Q61+Consolidação!T61+Consolidação!W61+Consolidação!Z61+Consolidação!AC61+Consolidação!AF61+Consolidação!AI61+Consolidação!AL61,Consolidação!$AL$4,IF(F50+M50+T50+AA50+AH50+AO50+AV50+BC50+BJ50&lt;=Consolidação!H61+Consolidação!K61+Consolidação!N61+Consolidação!Q61+Consolidação!T61+Consolidação!W61+Consolidação!Z61+Consolidação!AC61+Consolidação!AF61+Consolidação!AI61+Consolidação!AL61+Consolidação!AO61,Consolidação!$AO$4,IF(F50+M50+T50+AA50+AH50+AO50+AV50+BC50+BJ50&lt;=Consolidação!H61+Consolidação!K61+Consolidação!N61+Consolidação!Q61+Consolidação!T61+Consolidação!W61+Consolidação!Z61+Consolidação!AC61+Consolidação!AF61+Consolidação!AI61+Consolidação!AL61+Consolidação!AO61+Consolidação!AR61,Consolidação!$AR$4,IF(F50+M50+T50+AA50+AH50+AO50+AV50+BC50+BJ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+M50+T50+AA50+AH50+AO50+AV50+BC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+T50+AA50+AH50+AO50+AV50+BC50+BJ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BN50" s="318" t="str">
        <f t="shared" si="94"/>
        <v/>
      </c>
      <c r="BO50" s="312"/>
      <c r="BP50" s="270"/>
      <c r="BQ50" s="314"/>
      <c r="BR50" s="345"/>
      <c r="BS50" s="346"/>
      <c r="BT50" s="317" t="str">
        <f>IF(BQ50=0,"",IF(F50+M50+T50+AA50+AH50+AO50+AV50+BC50+BJ50+BQ50&lt;=Consolidação!H61,Consolidação!$H$4,IF(F50+M50+T50+AA50+AH50+AO50+AV50+BC50+BJ50+BQ50&lt;=Consolidação!H61+Consolidação!K61,Consolidação!$K$4,IF(F50+M50+T50+AA50+AH50+AO50+AV50+BC50+BJ50+BQ50&lt;=Consolidação!H61+Consolidação!K61+Consolidação!N61,Consolidação!$N$4,IF(F50+M50+T50+AA50+AH50+AO50+AV50+BC50+BJ50+BQ50&lt;=Consolidação!H61+Consolidação!K61+Consolidação!N61+Consolidação!Q61,Consolidação!$Q$4,IF(F50+M50+T50+AA50+AH50+AO50+AV50+BC50+BJ50+BQ50&lt;=Consolidação!H61+Consolidação!K61+Consolidação!N61+Consolidação!Q61+Consolidação!T61,Consolidação!$T$4,IF(F50+M50+T50+AA50+AH50+AO50+AV50+BC50+BJ50+BQ50&lt;=Consolidação!H61+Consolidação!K61+Consolidação!N61+Consolidação!Q61+Consolidação!T61+Consolidação!W61,Consolidação!$W$4,IF(F50+M50+T50+AA50+AH50+AO50+AV50+BC50+BJ50+BQ50&lt;=Consolidação!H61+Consolidação!K61+Consolidação!N61+Consolidação!Q61+Consolidação!T61+Consolidação!W61+Consolidação!Z61,Consolidação!$Z$4,IF(F50+M50+T50+AA50+AH50+AO50+AV50+BC50+BJ50+BQ50&lt;=Consolidação!H61+Consolidação!K61+Consolidação!N61+Consolidação!Q61+Consolidação!T61+Consolidação!W61+Consolidação!Z61+Consolidação!AC61,Consolidação!$AC$4,IF(F50+M50+T50+AA50+AH50+AO50+AV50+BC50+BJ50+BQ50&lt;=Consolidação!H61+Consolidação!K61+Consolidação!N61+Consolidação!Q61+Consolidação!T61+Consolidação!W61+Consolidação!Z61+Consolidação!AC61+Consolidação!AF61,Consolidação!$AF$4,IF(F50+M50+T50+AA50+AH50+AO50+AV50+BC50+BJ50+BQ50&lt;=Consolidação!H61+Consolidação!K61+Consolidação!N61+Consolidação!Q61+Consolidação!T61+Consolidação!W61+Consolidação!Z61+Consolidação!AC61+Consolidação!AF61+Consolidação!AI61,Consolidação!$AI$4,IF(F50+M50+T50+AA50+AH50+AO50+AV50+BC50+BJ50+BQ50&lt;=Consolidação!H61+Consolidação!K61+Consolidação!N61+Consolidação!Q61+Consolidação!T61+Consolidação!W61+Consolidação!Z61+Consolidação!AC61+Consolidação!AF61+Consolidação!AI61+Consolidação!AL61,Consolidação!$AL$4,IF(F50+M50+T50+AA50+AH50+AO50+AV50+BC50+BJ50+BQ50&lt;=Consolidação!H61+Consolidação!K61+Consolidação!N61+Consolidação!Q61+Consolidação!T61+Consolidação!W61+Consolidação!Z61+Consolidação!AC61+Consolidação!AF61+Consolidação!AI61+Consolidação!AL61+Consolidação!AO61,Consolidação!$AO$4,IF(F50+M50+T50+AA50+AH50+AO50+AV50+BC50+BJ50+BQ50&lt;=Consolidação!H61+Consolidação!K61+Consolidação!N61+Consolidação!Q61+Consolidação!T61+Consolidação!W61+Consolidação!Z61+Consolidação!AC61+Consolidação!AF61+Consolidação!AI61+Consolidação!AL61+Consolidação!AO61+Consolidação!AR61,Consolidação!$AR$4,IF(F50+M50+T50+AA50+AH50+AO50+AV50+BC50+BJ50+BQ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+M50+T50+AA50+AH50+AO50+AV50+BC50+BJ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+T50+AA50+AH50+AO50+AV50+BC50+BJ50+BQ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BU50" s="318" t="str">
        <f t="shared" si="95"/>
        <v/>
      </c>
      <c r="BV50" s="312"/>
      <c r="BW50" s="270"/>
      <c r="BX50" s="314"/>
      <c r="BY50" s="345"/>
      <c r="BZ50" s="346"/>
      <c r="CA50" s="317" t="str">
        <f>IF(BX50=0,"",IF(F50+M50+T50+AA50+AH50+AO50+AV50+BC50+BJ50+BQ50+BX50&lt;=Consolidação!H61,Consolidação!$H$4,IF(F50+M50+T50+AA50+AH50+AO50+AV50+BC50+BJ50+BQ50+BX50&lt;=Consolidação!H61+Consolidação!K61,Consolidação!$K$4,IF(F50+M50+T50+AA50+AH50+AO50+AV50+BC50+BJ50+BQ50+BX50&lt;=Consolidação!H61+Consolidação!K61+Consolidação!N61,Consolidação!$N$4,IF(F50+M50+T50+AA50+AH50+AO50+AV50+BC50+BJ50+BQ50+BX50&lt;=Consolidação!H61+Consolidação!K61+Consolidação!N61+Consolidação!Q61,Consolidação!$Q$4,IF(F50+M50+T50+AA50+AH50+AO50+AV50+BC50+BJ50+BQ50+BX50&lt;=Consolidação!H61+Consolidação!K61+Consolidação!N61+Consolidação!Q61+Consolidação!T61,Consolidação!$T$4,IF(F50+M50+T50+AA50+AH50+AO50+AV50+BC50+BJ50+BQ50+BX50&lt;=Consolidação!H61+Consolidação!K61+Consolidação!N61+Consolidação!Q61+Consolidação!T61+Consolidação!W61,Consolidação!$W$4,IF(F50+M50+T50+AA50+AH50+AO50+AV50+BC50+BJ50+BQ50+BX50&lt;=Consolidação!H61+Consolidação!K61+Consolidação!N61+Consolidação!Q61+Consolidação!T61+Consolidação!W61+Consolidação!Z61,Consolidação!$Z$4,IF(F50+M50+T50+AA50+AH50+AO50+AV50+BC50+BJ50+BQ50+BX50&lt;=Consolidação!H61+Consolidação!K61+Consolidação!N61+Consolidação!Q61+Consolidação!T61+Consolidação!W61+Consolidação!Z61+Consolidação!AC61,Consolidação!$AC$4,IF(F50+M50+T50+AA50+AH50+AO50+AV50+BC50+BJ50+BQ50+BX50&lt;=Consolidação!H61+Consolidação!K61+Consolidação!N61+Consolidação!Q61+Consolidação!T61+Consolidação!W61+Consolidação!Z61+Consolidação!AC61+Consolidação!AF61,Consolidação!$AF$4,IF(F50+M50+T50+AA50+AH50+AO50+AV50+BC50+BJ50+BQ50+BX50&lt;=Consolidação!H61+Consolidação!K61+Consolidação!N61+Consolidação!Q61+Consolidação!T61+Consolidação!W61+Consolidação!Z61+Consolidação!AC61+Consolidação!AF61+Consolidação!AI61,Consolidação!$AI$4,IF(F50+M50+T50+AA50+AH50+AO50+AV50+BC50+BJ50+BQ50+BX50&lt;=Consolidação!H61+Consolidação!K61+Consolidação!N61+Consolidação!Q61+Consolidação!T61+Consolidação!W61+Consolidação!Z61+Consolidação!AC61+Consolidação!AF61+Consolidação!AI61+Consolidação!AL61,Consolidação!$AL$4,IF(F50+M50+T50+AA50+AH50+AO50+AV50+BC50+BJ50+BQ50+BX50&lt;=Consolidação!H61+Consolidação!K61+Consolidação!N61+Consolidação!Q61+Consolidação!T61+Consolidação!W61+Consolidação!Z61+Consolidação!AC61+Consolidação!AF61+Consolidação!AI61+Consolidação!AL61+Consolidação!AO61,Consolidação!$AO$4,IF(F50+M50+T50+AA50+AH50+AO50+AV50+BC50+BJ50+BQ50+BX50&lt;=Consolidação!H61+Consolidação!K61+Consolidação!N61+Consolidação!Q61+Consolidação!T61+Consolidação!W61+Consolidação!Z61+Consolidação!AC61+Consolidação!AF61+Consolidação!AI61+Consolidação!AL61+Consolidação!AO61+Consolidação!AR61,Consolidação!$AR$4,IF(F50+M50+T50+AA50+AH50+AO50+AV50+BC50+BJ50+BQ50+BX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+M50+T50+AA50+AH50+AO50+AV50+BC50+BJ50+BQ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+T50+AA50+AH50+AO50+AV50+BC50+BJ50+BQ50+BX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CB50" s="318" t="str">
        <f t="shared" si="96"/>
        <v/>
      </c>
      <c r="CC50" s="312"/>
      <c r="CD50" s="270"/>
      <c r="CE50" s="314"/>
      <c r="CF50" s="345"/>
      <c r="CG50" s="346"/>
      <c r="CH50" s="317" t="str">
        <f>IF(CE50=0,"",IF(F50+M50+T50+AA50+AH50+AO50+AV50+BC50+BJ50+BQ50+BX50+CE50&lt;=Consolidação!H61,Consolidação!$H$4,IF(F50+M50+T50+AA50+AH50+AO50+AV50+BC50+BJ50+BQ50+BX50+CE50&lt;=Consolidação!H61+Consolidação!K61,Consolidação!$K$4,IF(F50+M50+T50+AA50+AH50+AO50+AV50+BC50+BJ50+BQ50+BX50+CE50&lt;=Consolidação!H61+Consolidação!K61+Consolidação!N61,Consolidação!$N$4,IF(F50+M50+T50+AA50+AH50+AO50+AV50+BC50+BJ50+BQ50+BX50+CE50&lt;=Consolidação!H61+Consolidação!K61+Consolidação!N61+Consolidação!Q61,Consolidação!$Q$4,IF(F50+M50+T50+AA50+AH50+AO50+AV50+BC50+BJ50+BQ50+BX50+CE50&lt;=Consolidação!H61+Consolidação!K61+Consolidação!N61+Consolidação!Q61+Consolidação!T61,Consolidação!$T$4,IF(F50+M50+T50+AA50+AH50+AO50+AV50+BC50+BJ50+BQ50+BX50+CE50&lt;=Consolidação!H61+Consolidação!K61+Consolidação!N61+Consolidação!Q61+Consolidação!T61+Consolidação!W61,Consolidação!$W$4,IF(F50+M50+T50+AA50+AH50+AO50+AV50+BC50+BJ50+BQ50+BX50+CE50&lt;=Consolidação!H61+Consolidação!K61+Consolidação!N61+Consolidação!Q61+Consolidação!T61+Consolidação!W61+Consolidação!Z61,Consolidação!$Z$4,IF(F50+M50+T50+AA50+AH50+AO50+AV50+BC50+BJ50+BQ50+BX50+CE50&lt;=Consolidação!H61+Consolidação!K61+Consolidação!N61+Consolidação!Q61+Consolidação!T61+Consolidação!W61+Consolidação!Z61+Consolidação!AC61,Consolidação!$AC$4,IF(F50+M50+T50+AA50+AH50+AO50+AV50+BC50+BJ50+BQ50+BX50+CE50&lt;=Consolidação!H61+Consolidação!K61+Consolidação!N61+Consolidação!Q61+Consolidação!T61+Consolidação!W61+Consolidação!Z61+Consolidação!AC61+Consolidação!AF61,Consolidação!$AF$4,IF(F50+M50+T50+AA50+AH50+AO50+AV50+BC50+BJ50+BQ50+BX50+CE50&lt;=Consolidação!H61+Consolidação!K61+Consolidação!N61+Consolidação!Q61+Consolidação!T61+Consolidação!W61+Consolidação!Z61+Consolidação!AC61+Consolidação!AF61+Consolidação!AI61,Consolidação!$AI$4,IF(F50+M50+T50+AA50+AH50+AO50+AV50+BC50+BJ50+BQ50+BX50+CE50&lt;=Consolidação!H61+Consolidação!K61+Consolidação!N61+Consolidação!Q61+Consolidação!T61+Consolidação!W61+Consolidação!Z61+Consolidação!AC61+Consolidação!AF61+Consolidação!AI61+Consolidação!AL61,Consolidação!$AL$4,IF(F50+M50+T50+AA50+AH50+AO50+AV50+BC50+BJ50+BQ50+BX50+CE50&lt;=Consolidação!H61+Consolidação!K61+Consolidação!N61+Consolidação!Q61+Consolidação!T61+Consolidação!W61+Consolidação!Z61+Consolidação!AC61+Consolidação!AF61+Consolidação!AI61+Consolidação!AL61+Consolidação!AO61,Consolidação!$AO$4,IF(F50+M50+T50+AA50+AH50+AO50+AV50+BC50+BJ50+BQ50+BX50+CE50&lt;=Consolidação!H61+Consolidação!K61+Consolidação!N61+Consolidação!Q61+Consolidação!T61+Consolidação!W61+Consolidação!Z61+Consolidação!AC61+Consolidação!AF61+Consolidação!AI61+Consolidação!AL61+Consolidação!AO61+Consolidação!AR61,Consolidação!$AR$4,IF(F50+M50+T50+AA50+AH50+AO50+AV50+BC50+BJ50+BQ50+BX50+CE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+M50+T50+AA50+AH50+AO50+AV50+BC50+BJ50+BQ50+BX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+T50+AA50+AH50+AO50+AV50+BC50+BJ50+BQ50+BX50+CE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CI50" s="318" t="str">
        <f t="shared" si="97"/>
        <v/>
      </c>
      <c r="CJ50" s="312"/>
      <c r="CK50" s="270"/>
      <c r="CL50" s="314"/>
      <c r="CM50" s="345"/>
      <c r="CN50" s="346"/>
      <c r="CO50" s="317" t="str">
        <f>IF(CL50=0,"",IF(F50+M50+T50+AA50+AH50+AO50+AV50+BC50+BJ50+BQ50+BX50+CE50+CL50&lt;=Consolidação!H61,Consolidação!$H$4,IF(F50+M50+T50+AA50+AH50+AO50+AV50+BC50+BJ50+BQ50+BX50+CE50+CL50&lt;=Consolidação!H61+Consolidação!K61,Consolidação!$K$4,IF(F50+M50+T50+AA50+AH50+AO50+AV50+BC50+BJ50+BQ50+BX50+CE50+CL50&lt;=Consolidação!H61+Consolidação!K61+Consolidação!N61,Consolidação!$N$4,IF(F50+M50+T50+AA50+AH50+AO50+AV50+BC50+BJ50+BQ50+BX50+CE50+CL50&lt;=Consolidação!H61+Consolidação!K61+Consolidação!N61+Consolidação!Q61,Consolidação!$Q$4,IF(F50+M50+T50+AA50+AH50+AO50+AV50+BC50+BJ50+BQ50+BX50+CE50+CL50&lt;=Consolidação!H61+Consolidação!K61+Consolidação!N61+Consolidação!Q61+Consolidação!T61,Consolidação!$T$4,IF(F50+M50+T50+AA50+AH50+AO50+AV50+BC50+BJ50+BQ50+BX50+CE50+CL50&lt;=Consolidação!H61+Consolidação!K61+Consolidação!N61+Consolidação!Q61+Consolidação!T61+Consolidação!W61,Consolidação!$W$4,IF(F50+M50+T50+AA50+AH50+AO50+AV50+BC50+BJ50+BQ50+BX50+CE50+CL50&lt;=Consolidação!H61+Consolidação!K61+Consolidação!N61+Consolidação!Q61+Consolidação!T61+Consolidação!W61+Consolidação!Z61,Consolidação!$Z$4,IF(F50+M50+T50+AA50+AH50+AO50+AV50+BC50+BJ50+BQ50+BX50+CE50+CL50&lt;=Consolidação!H61+Consolidação!K61+Consolidação!N61+Consolidação!Q61+Consolidação!T61+Consolidação!W61+Consolidação!Z61+Consolidação!AC61,Consolidação!$AC$4,IF(F50+M50+T50+AA50+AH50+AO50+AV50+BC50+BJ50+BQ50+BX50+CE50+CL50&lt;=Consolidação!H61+Consolidação!K61+Consolidação!N61+Consolidação!Q61+Consolidação!T61+Consolidação!W61+Consolidação!Z61+Consolidação!AC61+Consolidação!AF61,Consolidação!$AF$4,IF(F50+M50+T50+AA50+AH50+AO50+AV50+BC50+BJ50+BQ50+BX50+CE50+CL50&lt;=Consolidação!H61+Consolidação!K61+Consolidação!N61+Consolidação!Q61+Consolidação!T61+Consolidação!W61+Consolidação!Z61+Consolidação!AC61+Consolidação!AF61+Consolidação!AI61,Consolidação!$AI$4,IF(F50+M50+T50+AA50+AH50+AO50+AV50+BC50+BJ50+BQ50+BX50+CE50+CL50&lt;=Consolidação!H61+Consolidação!K61+Consolidação!N61+Consolidação!Q61+Consolidação!T61+Consolidação!W61+Consolidação!Z61+Consolidação!AC61+Consolidação!AF61+Consolidação!AI61+Consolidação!AL61,Consolidação!$AL$4,IF(F50+M50+T50+AA50+AH50+AO50+AV50+BC50+BJ50+BQ50+BX50+CE50+CL50&lt;=Consolidação!H61+Consolidação!K61+Consolidação!N61+Consolidação!Q61+Consolidação!T61+Consolidação!W61+Consolidação!Z61+Consolidação!AC61+Consolidação!AF61+Consolidação!AI61+Consolidação!AL61+Consolidação!AO61,Consolidação!$AO$4,IF(F50+M50+T50+AA50+AH50+AO50+AV50+BC50+BJ50+BQ50+BX50+CE50+CL50&lt;=Consolidação!H61+Consolidação!K61+Consolidação!N61+Consolidação!Q61+Consolidação!T61+Consolidação!W61+Consolidação!Z61+Consolidação!AC61+Consolidação!AF61+Consolidação!AI61+Consolidação!AL61+Consolidação!AO61+Consolidação!AR61,Consolidação!$AR$4,IF(F50+M50+T50+AA50+AH50+AO50+AV50+BC50+BJ50+BQ50+BX50+CE50+CL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+M50+T50+AA50+AH50+AO50+AV50+BC50+BJ50+BQ50+BX50+CE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+T50+AA50+AH50+AO50+AV50+BC50+BJ50+BQ50+BX50+CE50+CL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CP50" s="318" t="str">
        <f t="shared" si="98"/>
        <v/>
      </c>
      <c r="CQ50" s="312"/>
      <c r="CR50" s="270"/>
      <c r="CS50" s="314"/>
      <c r="CT50" s="345"/>
      <c r="CU50" s="346"/>
      <c r="CV50" s="317" t="str">
        <f>IF(CS50=0,"",IF(F50+M50+T50+AA50+AH50+AO50+AV50+BC50+BJ50+BQ50+BX50+CE50+CL50+CS50&lt;=Consolidação!H61,Consolidação!$H$4,IF(F50+M50+T50+AA50+AH50+AO50+AV50+BC50+BJ50+BQ50+BX50+CE50+CL50+CS50&lt;=Consolidação!H61+Consolidação!K61,Consolidação!$K$4,IF(F50+M50+T50+AA50+AH50+AO50+AV50+BC50+BJ50+BQ50+BX50+CE50+CL50+CS50&lt;=Consolidação!H61+Consolidação!K61+Consolidação!N61,Consolidação!$N$4,IF(F50+M50+T50+AA50+AH50+AO50+AV50+BC50+BJ50+BQ50+BX50+CE50+CL50+CS50&lt;=Consolidação!H61+Consolidação!K61+Consolidação!N61+Consolidação!Q61,Consolidação!$Q$4,IF(F50+M50+T50+AA50+AH50+AO50+AV50+BC50+BJ50+BQ50+BX50+CE50+CL50+CS50&lt;=Consolidação!H61+Consolidação!K61+Consolidação!N61+Consolidação!Q61+Consolidação!T61,Consolidação!$T$4,IF(F50+M50+T50+AA50+AH50+AO50+AV50+BC50+BJ50+BQ50+BX50+CE50+CL50+CS50&lt;=Consolidação!H61+Consolidação!K61+Consolidação!N61+Consolidação!Q61+Consolidação!T61+Consolidação!W61,Consolidação!$W$4,IF(F50+M50+T50+AA50+AH50+AO50+AV50+BC50+BJ50+BQ50+BX50+CE50+CL50+CS50&lt;=Consolidação!H61+Consolidação!K61+Consolidação!N61+Consolidação!Q61+Consolidação!T61+Consolidação!W61+Consolidação!Z61,Consolidação!$Z$4,IF(F50+M50+T50+AA50+AH50+AO50+AV50+BC50+BJ50+BQ50+BX50+CE50+CL50+CS50&lt;=Consolidação!H61+Consolidação!K61+Consolidação!N61+Consolidação!Q61+Consolidação!T61+Consolidação!W61+Consolidação!Z61+Consolidação!AC61,Consolidação!$AC$4,IF(F50+M50+T50+AA50+AH50+AO50+AV50+BC50+BJ50+BQ50+BX50+CE50+CL50+CS50&lt;=Consolidação!H61+Consolidação!K61+Consolidação!N61+Consolidação!Q61+Consolidação!T61+Consolidação!W61+Consolidação!Z61+Consolidação!AC61+Consolidação!AF61,Consolidação!$AF$4,IF(F50+M50+T50+AA50+AH50+AO50+AV50+BC50+BJ50+BQ50+BX50+CE50+CL50+CS50&lt;=Consolidação!H61+Consolidação!K61+Consolidação!N61+Consolidação!Q61+Consolidação!T61+Consolidação!W61+Consolidação!Z61+Consolidação!AC61+Consolidação!AF61+Consolidação!AI61,Consolidação!$AI$4,IF(F50+M50+T50+AA50+AH50+AO50+AV50+BC50+BJ50+BQ50+BX50+CE50+CL50+CS50&lt;=Consolidação!H61+Consolidação!K61+Consolidação!N61+Consolidação!Q61+Consolidação!T61+Consolidação!W61+Consolidação!Z61+Consolidação!AC61+Consolidação!AF61+Consolidação!AI61+Consolidação!AL61,Consolidação!$AL$4,IF(F50+M50+T50+AA50+AH50+AO50+AV50+BC50+BJ50+BQ50+BX50+CE50+CL50+CS50&lt;=Consolidação!H61+Consolidação!K61+Consolidação!N61+Consolidação!Q61+Consolidação!T61+Consolidação!W61+Consolidação!Z61+Consolidação!AC61+Consolidação!AF61+Consolidação!AI61+Consolidação!AL61+Consolidação!AO61,Consolidação!$AO$4,IF(F50+M50+T50+AA50+AH50+AO50+AV50+BC50+BJ50+BQ50+BX50+CE50+CL50+CS50&lt;=Consolidação!H61+Consolidação!K61+Consolidação!N61+Consolidação!Q61+Consolidação!T61+Consolidação!W61+Consolidação!Z61+Consolidação!AC61+Consolidação!AF61+Consolidação!AI61+Consolidação!AL61+Consolidação!AO61+Consolidação!AR61,Consolidação!$AR$4,IF(F50+M50+T50+AA50+AH50+AO50+AV50+BC50+BJ50+BQ50+BX50+CE50+CL50+CS50&lt;=Consolidação!H61+Consolidação!K61+Consolidação!N61+Consolidação!Q61+Consolidação!T61+Consolidação!W61+Consolidação!Z61+Consolidação!AC61+Consolidação!AF61+Consolidação!AI61+Consolidação!AL61+Consolidação!AO61+Consolidação!AR61+Consolidação!AU61,Consolidação!$AU$4,IF(AND((Consolidação!H61+Consolidação!K61+Consolidação!N61+Consolidação!Q61+Consolidação!T61+Consolidação!W61+Consolidação!Z61+Consolidação!AC61+Consolidação!AF61+Consolidação!AI61+Consolidação!AL61+Consolidação!AO61+Consolidação!AR61+Consolidação!AU61)&gt;0,F50+M50+T50+AA50+AH50+AO50+AV50+BC50+BJ50+BQ50+BX50+CE50+CL50&lt;Consolidação!H61+Consolidação!K61+Consolidação!N61+Consolidação!Q61+Consolidação!T61+Consolidação!W61+Consolidação!Z61+Consolidação!AC61+Consolidação!AF61+Consolidação!AI61+Consolidação!AL61+Consolidação!AO61+Consolidação!AR61+Consolidação!AU61,F50+M50+T50+AA50+AH50+AO50+AV50+BC50+BJ50+BQ50+BX50+CE50+CL50+CS50&gt;Consolidação!H61+Consolidação!K61+Consolidação!N61+Consolidação!Q61+Consolidação!T61+Consolidação!W61+Consolidação!Z61+Consolidação!AC61+Consolidação!AF61+Consolidação!AI61+Consolidação!AL61+Consolidação!AO61+Consolidação!AR61+Consolidação!AU61),"CONSUMO PARCIAL","SEM PREVISÃO"))))))))))))))))</f>
        <v/>
      </c>
      <c r="CW50" s="318" t="str">
        <f t="shared" si="99"/>
        <v/>
      </c>
      <c r="CX50" s="270"/>
      <c r="CY50" s="314"/>
      <c r="CZ50" s="345"/>
      <c r="DA50" s="346"/>
      <c r="DB50" s="317" t="str">
        <f>IF(CY50=0,"",IF(L50+S50+Z50+AG50+AN50+AU50+BB50+BI50+BP50+BW50+CD50+CK50+CR50+CY50&lt;=Consolidação!N61,Consolidação!$H$4,IF(L50+S50+Z50+AG50+AN50+AU50+BB50+BI50+BP50+BW50+CD50+CK50+CR50+CY50&lt;=Consolidação!N61+Consolidação!Q61,Consolidação!$K$4,IF(L50+S50+Z50+AG50+AN50+AU50+BB50+BI50+BP50+BW50+CD50+CK50+CR50+CY50&lt;=Consolidação!N61+Consolidação!Q61+Consolidação!T61,Consolidação!$N$4,IF(L50+S50+Z50+AG50+AN50+AU50+BB50+BI50+BP50+BW50+CD50+CK50+CR50+CY50&lt;=Consolidação!N61+Consolidação!Q61+Consolidação!T61+Consolidação!W61,Consolidação!$Q$4,IF(L50+S50+Z50+AG50+AN50+AU50+BB50+BI50+BP50+BW50+CD50+CK50+CR50+CY50&lt;=Consolidação!N61+Consolidação!Q61+Consolidação!T61+Consolidação!W61+Consolidação!Z61,Consolidação!$T$4,IF(L50+S50+Z50+AG50+AN50+AU50+BB50+BI50+BP50+BW50+CD50+CK50+CR50+CY50&lt;=Consolidação!N61+Consolidação!Q61+Consolidação!T61+Consolidação!W61+Consolidação!Z61+Consolidação!AC61,Consolidação!$W$4,IF(L50+S50+Z50+AG50+AN50+AU50+BB50+BI50+BP50+BW50+CD50+CK50+CR50+CY50&lt;=Consolidação!N61+Consolidação!Q61+Consolidação!T61+Consolidação!W61+Consolidação!Z61+Consolidação!AC61+Consolidação!AF61,Consolidação!$Z$4,IF(L50+S50+Z50+AG50+AN50+AU50+BB50+BI50+BP50+BW50+CD50+CK50+CR50+CY50&lt;=Consolidação!N61+Consolidação!Q61+Consolidação!T61+Consolidação!W61+Consolidação!Z61+Consolidação!AC61+Consolidação!AF61+Consolidação!AI61,Consolidação!$AC$4,IF(L50+S50+Z50+AG50+AN50+AU50+BB50+BI50+BP50+BW50+CD50+CK50+CR50+CY50&lt;=Consolidação!N61+Consolidação!Q61+Consolidação!T61+Consolidação!W61+Consolidação!Z61+Consolidação!AC61+Consolidação!AF61+Consolidação!AI61+Consolidação!AL61,Consolidação!$AF$4,IF(L50+S50+Z50+AG50+AN50+AU50+BB50+BI50+BP50+BW50+CD50+CK50+CR50+CY50&lt;=Consolidação!N61+Consolidação!Q61+Consolidação!T61+Consolidação!W61+Consolidação!Z61+Consolidação!AC61+Consolidação!AF61+Consolidação!AI61+Consolidação!AL61+Consolidação!AO61,Consolidação!$AI$4,IF(L50+S50+Z50+AG50+AN50+AU50+BB50+BI50+BP50+BW50+CD50+CK50+CR50+CY50&lt;=Consolidação!N61+Consolidação!Q61+Consolidação!T61+Consolidação!W61+Consolidação!Z61+Consolidação!AC61+Consolidação!AF61+Consolidação!AI61+Consolidação!AL61+Consolidação!AO61+Consolidação!AR61,Consolidação!$AL$4,IF(L50+S50+Z50+AG50+AN50+AU50+BB50+BI50+BP50+BW50+CD50+CK50+CR50+CY50&lt;=Consolidação!N61+Consolidação!Q61+Consolidação!T61+Consolidação!W61+Consolidação!Z61+Consolidação!AC61+Consolidação!AF61+Consolidação!AI61+Consolidação!AL61+Consolidação!AO61+Consolidação!AR61+Consolidação!AU61,Consolidação!$AO$4,IF(L50+S50+Z50+AG50+AN50+AU50+BB50+BI50+BP50+BW50+CD50+CK50+CR50+CY50&lt;=Consolidação!N61+Consolidação!Q61+Consolidação!T61+Consolidação!W61+Consolidação!Z61+Consolidação!AC61+Consolidação!AF61+Consolidação!AI61+Consolidação!AL61+Consolidação!AO61+Consolidação!AR61+Consolidação!AU61+Consolidação!AX61,Consolidação!$AR$4,IF(L50+S50+Z50+AG50+AN50+AU50+BB50+BI50+BP50+BW50+CD50+CK50+CR50+CY50&lt;=Consolidação!N61+Consolidação!Q61+Consolidação!T61+Consolidação!W61+Consolidação!Z61+Consolidação!AC61+Consolidação!AF61+Consolidação!AI61+Consolidação!AL61+Consolidação!AO61+Consolidação!AR61+Consolidação!AU61+Consolidação!AX61+Consolidação!#REF!,Consolidação!$AU$4,IF(AND((Consolidação!N61+Consolidação!Q61+Consolidação!T61+Consolidação!W61+Consolidação!Z61+Consolidação!AC61+Consolidação!AF61+Consolidação!AI61+Consolidação!AL61+Consolidação!AO61+Consolidação!AR61+Consolidação!AU61+Consolidação!AX61+Consolidação!#REF!)&gt;0,L50+S50+Z50+AG50+AN50+AU50+BB50+BI50+BP50+BW50+CD50+CK50+CR50&lt;Consolidação!N61+Consolidação!Q61+Consolidação!T61+Consolidação!W61+Consolidação!Z61+Consolidação!AC61+Consolidação!AF61+Consolidação!AI61+Consolidação!AL61+Consolidação!AO61+Consolidação!AR61+Consolidação!AU61+Consolidação!AX61+Consolidação!#REF!,L50+S50+Z50+AG50+AN50+AU50+BB50+BI50+BP50+BW50+CD50+CK50+CR50+CY50&gt;Consolidação!N61+Consolidação!Q61+Consolidação!T61+Consolidação!W61+Consolidação!Z61+Consolidação!AC61+Consolidação!AF61+Consolidação!AI61+Consolidação!AL61+Consolidação!AO61+Consolidação!AR61+Consolidação!AU61+Consolidação!AX61+Consolidação!#REF!),"CONSUMO PARCIAL","SEM PREVISÃO"))))))))))))))))</f>
        <v/>
      </c>
      <c r="DC50" s="318" t="str">
        <f t="shared" si="100"/>
        <v/>
      </c>
      <c r="DD50" s="270"/>
      <c r="DE50" s="314"/>
      <c r="DF50" s="345"/>
      <c r="DG50" s="346"/>
      <c r="DH50" s="317" t="str">
        <f>IF(DE50=0,"",IF(R50+Y50+AF50+AM50+AT50+BA50+BH50+BO50+BV50+CC50+CJ50+CQ50+CX50+DE50&lt;=Consolidação!T61,Consolidação!$H$4,IF(R50+Y50+AF50+AM50+AT50+BA50+BH50+BO50+BV50+CC50+CJ50+CQ50+CX50+DE50&lt;=Consolidação!T61+Consolidação!W61,Consolidação!$K$4,IF(R50+Y50+AF50+AM50+AT50+BA50+BH50+BO50+BV50+CC50+CJ50+CQ50+CX50+DE50&lt;=Consolidação!T61+Consolidação!W61+Consolidação!Z61,Consolidação!$N$4,IF(R50+Y50+AF50+AM50+AT50+BA50+BH50+BO50+BV50+CC50+CJ50+CQ50+CX50+DE50&lt;=Consolidação!T61+Consolidação!W61+Consolidação!Z61+Consolidação!AC61,Consolidação!$Q$4,IF(R50+Y50+AF50+AM50+AT50+BA50+BH50+BO50+BV50+CC50+CJ50+CQ50+CX50+DE50&lt;=Consolidação!T61+Consolidação!W61+Consolidação!Z61+Consolidação!AC61+Consolidação!AF61,Consolidação!$T$4,IF(R50+Y50+AF50+AM50+AT50+BA50+BH50+BO50+BV50+CC50+CJ50+CQ50+CX50+DE50&lt;=Consolidação!T61+Consolidação!W61+Consolidação!Z61+Consolidação!AC61+Consolidação!AF61+Consolidação!AI61,Consolidação!$W$4,IF(R50+Y50+AF50+AM50+AT50+BA50+BH50+BO50+BV50+CC50+CJ50+CQ50+CX50+DE50&lt;=Consolidação!T61+Consolidação!W61+Consolidação!Z61+Consolidação!AC61+Consolidação!AF61+Consolidação!AI61+Consolidação!AL61,Consolidação!$Z$4,IF(R50+Y50+AF50+AM50+AT50+BA50+BH50+BO50+BV50+CC50+CJ50+CQ50+CX50+DE50&lt;=Consolidação!T61+Consolidação!W61+Consolidação!Z61+Consolidação!AC61+Consolidação!AF61+Consolidação!AI61+Consolidação!AL61+Consolidação!AO61,Consolidação!$AC$4,IF(R50+Y50+AF50+AM50+AT50+BA50+BH50+BO50+BV50+CC50+CJ50+CQ50+CX50+DE50&lt;=Consolidação!T61+Consolidação!W61+Consolidação!Z61+Consolidação!AC61+Consolidação!AF61+Consolidação!AI61+Consolidação!AL61+Consolidação!AO61+Consolidação!AR61,Consolidação!$AF$4,IF(R50+Y50+AF50+AM50+AT50+BA50+BH50+BO50+BV50+CC50+CJ50+CQ50+CX50+DE50&lt;=Consolidação!T61+Consolidação!W61+Consolidação!Z61+Consolidação!AC61+Consolidação!AF61+Consolidação!AI61+Consolidação!AL61+Consolidação!AO61+Consolidação!AR61+Consolidação!AU61,Consolidação!$AI$4,IF(R50+Y50+AF50+AM50+AT50+BA50+BH50+BO50+BV50+CC50+CJ50+CQ50+CX50+DE50&lt;=Consolidação!T61+Consolidação!W61+Consolidação!Z61+Consolidação!AC61+Consolidação!AF61+Consolidação!AI61+Consolidação!AL61+Consolidação!AO61+Consolidação!AR61+Consolidação!AU61+Consolidação!AX61,Consolidação!$AL$4,IF(R50+Y50+AF50+AM50+AT50+BA50+BH50+BO50+BV50+CC50+CJ50+CQ50+CX50+DE50&lt;=Consolidação!T61+Consolidação!W61+Consolidação!Z61+Consolidação!AC61+Consolidação!AF61+Consolidação!AI61+Consolidação!AL61+Consolidação!AO61+Consolidação!AR61+Consolidação!AU61+Consolidação!AX61+Consolidação!#REF!,Consolidação!$AO$4,IF(R50+Y50+AF50+AM50+AT50+BA50+BH50+BO50+BV50+CC50+CJ50+CQ50+CX50+DE50&lt;=Consolidação!T61+Consolidação!W61+Consolidação!Z61+Consolidação!AC61+Consolidação!AF61+Consolidação!AI61+Consolidação!AL61+Consolidação!AO61+Consolidação!AR61+Consolidação!AU61+Consolidação!AX61+Consolidação!#REF!+Consolidação!BC61,Consolidação!$AR$4,IF(R50+Y50+AF50+AM50+AT50+BA50+BH50+BO50+BV50+CC50+CJ50+CQ50+CX50+DE50&lt;=Consolidação!T61+Consolidação!W61+Consolidação!Z61+Consolidação!AC61+Consolidação!AF61+Consolidação!AI61+Consolidação!AL61+Consolidação!AO61+Consolidação!AR61+Consolidação!AU61+Consolidação!AX61+Consolidação!#REF!+Consolidação!BC61+Consolidação!BF61,Consolidação!$AU$4,IF(AND((Consolidação!T61+Consolidação!W61+Consolidação!Z61+Consolidação!AC61+Consolidação!AF61+Consolidação!AI61+Consolidação!AL61+Consolidação!AO61+Consolidação!AR61+Consolidação!AU61+Consolidação!AX61+Consolidação!#REF!+Consolidação!BC61+Consolidação!BF61)&gt;0,R50+Y50+AF50+AM50+AT50+BA50+BH50+BO50+BV50+CC50+CJ50+CQ50+CX50&lt;Consolidação!T61+Consolidação!W61+Consolidação!Z61+Consolidação!AC61+Consolidação!AF61+Consolidação!AI61+Consolidação!AL61+Consolidação!AO61+Consolidação!AR61+Consolidação!AU61+Consolidação!AX61+Consolidação!#REF!+Consolidação!BC61+Consolidação!BF61,R50+Y50+AF50+AM50+AT50+BA50+BH50+BO50+BV50+CC50+CJ50+CQ50+CX50+DE50&gt;Consolidação!T61+Consolidação!W61+Consolidação!Z61+Consolidação!AC61+Consolidação!AF61+Consolidação!AI61+Consolidação!AL61+Consolidação!AO61+Consolidação!AR61+Consolidação!AU61+Consolidação!AX61+Consolidação!#REF!+Consolidação!BC61+Consolidação!BF61),"CONSUMO PARCIAL","SEM PREVISÃO"))))))))))))))))</f>
        <v/>
      </c>
      <c r="DI50" s="318" t="str">
        <f t="shared" si="101"/>
        <v/>
      </c>
      <c r="DJ50" s="270"/>
      <c r="DK50" s="314"/>
      <c r="DL50" s="345"/>
      <c r="DM50" s="346"/>
      <c r="DN50" s="317" t="str">
        <f>IF(DK50=0,"",IF(X50+AE50+AL50+AS50+AZ50+BG50+BN50+BU50+CB50+CI50+CP50+CW50+DD50+DK50&lt;=Consolidação!Z61,Consolidação!$H$4,IF(X50+AE50+AL50+AS50+AZ50+BG50+BN50+BU50+CB50+CI50+CP50+CW50+DD50+DK50&lt;=Consolidação!Z61+Consolidação!AC61,Consolidação!$K$4,IF(X50+AE50+AL50+AS50+AZ50+BG50+BN50+BU50+CB50+CI50+CP50+CW50+DD50+DK50&lt;=Consolidação!Z61+Consolidação!AC61+Consolidação!AF61,Consolidação!$N$4,IF(X50+AE50+AL50+AS50+AZ50+BG50+BN50+BU50+CB50+CI50+CP50+CW50+DD50+DK50&lt;=Consolidação!Z61+Consolidação!AC61+Consolidação!AF61+Consolidação!AI61,Consolidação!$Q$4,IF(X50+AE50+AL50+AS50+AZ50+BG50+BN50+BU50+CB50+CI50+CP50+CW50+DD50+DK50&lt;=Consolidação!Z61+Consolidação!AC61+Consolidação!AF61+Consolidação!AI61+Consolidação!AL61,Consolidação!$T$4,IF(X50+AE50+AL50+AS50+AZ50+BG50+BN50+BU50+CB50+CI50+CP50+CW50+DD50+DK50&lt;=Consolidação!Z61+Consolidação!AC61+Consolidação!AF61+Consolidação!AI61+Consolidação!AL61+Consolidação!AO61,Consolidação!$W$4,IF(X50+AE50+AL50+AS50+AZ50+BG50+BN50+BU50+CB50+CI50+CP50+CW50+DD50+DK50&lt;=Consolidação!Z61+Consolidação!AC61+Consolidação!AF61+Consolidação!AI61+Consolidação!AL61+Consolidação!AO61+Consolidação!AR61,Consolidação!$Z$4,IF(X50+AE50+AL50+AS50+AZ50+BG50+BN50+BU50+CB50+CI50+CP50+CW50+DD50+DK50&lt;=Consolidação!Z61+Consolidação!AC61+Consolidação!AF61+Consolidação!AI61+Consolidação!AL61+Consolidação!AO61+Consolidação!AR61+Consolidação!AU61,Consolidação!$AC$4,IF(X50+AE50+AL50+AS50+AZ50+BG50+BN50+BU50+CB50+CI50+CP50+CW50+DD50+DK50&lt;=Consolidação!Z61+Consolidação!AC61+Consolidação!AF61+Consolidação!AI61+Consolidação!AL61+Consolidação!AO61+Consolidação!AR61+Consolidação!AU61+Consolidação!AX61,Consolidação!$AF$4,IF(X50+AE50+AL50+AS50+AZ50+BG50+BN50+BU50+CB50+CI50+CP50+CW50+DD50+DK50&lt;=Consolidação!Z61+Consolidação!AC61+Consolidação!AF61+Consolidação!AI61+Consolidação!AL61+Consolidação!AO61+Consolidação!AR61+Consolidação!AU61+Consolidação!AX61+Consolidação!#REF!,Consolidação!$AI$4,IF(X50+AE50+AL50+AS50+AZ50+BG50+BN50+BU50+CB50+CI50+CP50+CW50+DD50+DK50&lt;=Consolidação!Z61+Consolidação!AC61+Consolidação!AF61+Consolidação!AI61+Consolidação!AL61+Consolidação!AO61+Consolidação!AR61+Consolidação!AU61+Consolidação!AX61+Consolidação!#REF!+Consolidação!BC61,Consolidação!$AL$4,IF(X50+AE50+AL50+AS50+AZ50+BG50+BN50+BU50+CB50+CI50+CP50+CW50+DD50+DK50&lt;=Consolidação!Z61+Consolidação!AC61+Consolidação!AF61+Consolidação!AI61+Consolidação!AL61+Consolidação!AO61+Consolidação!AR61+Consolidação!AU61+Consolidação!AX61+Consolidação!#REF!+Consolidação!BC61+Consolidação!BF61,Consolidação!$AO$4,IF(X50+AE50+AL50+AS50+AZ50+BG50+BN50+BU50+CB50+CI50+CP50+CW50+DD50+DK50&lt;=Consolidação!Z61+Consolidação!AC61+Consolidação!AF61+Consolidação!AI61+Consolidação!AL61+Consolidação!AO61+Consolidação!AR61+Consolidação!AU61+Consolidação!AX61+Consolidação!#REF!+Consolidação!BC61+Consolidação!BF61+Consolidação!BI61,Consolidação!$AR$4,IF(X50+AE50+AL50+AS50+AZ50+BG50+BN50+BU50+CB50+CI50+CP50+CW50+DD50+DK50&lt;=Consolidação!Z61+Consolidação!AC61+Consolidação!AF61+Consolidação!AI61+Consolidação!AL61+Consolidação!AO61+Consolidação!AR61+Consolidação!AU61+Consolidação!AX61+Consolidação!#REF!+Consolidação!BC61+Consolidação!BF61+Consolidação!BI61+Consolidação!BL61,Consolidação!$AU$4,IF(AND((Consolidação!Z61+Consolidação!AC61+Consolidação!AF61+Consolidação!AI61+Consolidação!AL61+Consolidação!AO61+Consolidação!AR61+Consolidação!AU61+Consolidação!AX61+Consolidação!#REF!+Consolidação!BC61+Consolidação!BF61+Consolidação!BI61+Consolidação!BL61)&gt;0,X50+AE50+AL50+AS50+AZ50+BG50+BN50+BU50+CB50+CI50+CP50+CW50+DD50&lt;Consolidação!Z61+Consolidação!AC61+Consolidação!AF61+Consolidação!AI61+Consolidação!AL61+Consolidação!AO61+Consolidação!AR61+Consolidação!AU61+Consolidação!AX61+Consolidação!#REF!+Consolidação!BC61+Consolidação!BF61+Consolidação!BI61+Consolidação!BL61,X50+AE50+AL50+AS50+AZ50+BG50+BN50+BU50+CB50+CI50+CP50+CW50+DD50+DK50&gt;Consolidação!Z61+Consolidação!AC61+Consolidação!AF61+Consolidação!AI61+Consolidação!AL61+Consolidação!AO61+Consolidação!AR61+Consolidação!AU61+Consolidação!AX61+Consolidação!#REF!+Consolidação!BC61+Consolidação!BF61+Consolidação!BI61+Consolidação!BL61),"CONSUMO PARCIAL","SEM PREVISÃO"))))))))))))))))</f>
        <v/>
      </c>
      <c r="DO50" s="318" t="str">
        <f t="shared" si="102"/>
        <v/>
      </c>
      <c r="DP50" s="270"/>
      <c r="DQ50" s="314"/>
      <c r="DR50" s="345"/>
      <c r="DS50" s="346"/>
      <c r="DT50" s="317" t="str">
        <f>IF(DQ50=0,"",IF(AD50+AK50+AR50+AY50+BF50+BM50+BT50+CA50+CH50+CO50+CV50+DC50+DJ50+DQ50&lt;=Consolidação!AF61,Consolidação!$H$4,IF(AD50+AK50+AR50+AY50+BF50+BM50+BT50+CA50+CH50+CO50+CV50+DC50+DJ50+DQ50&lt;=Consolidação!AF61+Consolidação!AI61,Consolidação!$K$4,IF(AD50+AK50+AR50+AY50+BF50+BM50+BT50+CA50+CH50+CO50+CV50+DC50+DJ50+DQ50&lt;=Consolidação!AF61+Consolidação!AI61+Consolidação!AL61,Consolidação!$N$4,IF(AD50+AK50+AR50+AY50+BF50+BM50+BT50+CA50+CH50+CO50+CV50+DC50+DJ50+DQ50&lt;=Consolidação!AF61+Consolidação!AI61+Consolidação!AL61+Consolidação!AO61,Consolidação!$Q$4,IF(AD50+AK50+AR50+AY50+BF50+BM50+BT50+CA50+CH50+CO50+CV50+DC50+DJ50+DQ50&lt;=Consolidação!AF61+Consolidação!AI61+Consolidação!AL61+Consolidação!AO61+Consolidação!AR61,Consolidação!$T$4,IF(AD50+AK50+AR50+AY50+BF50+BM50+BT50+CA50+CH50+CO50+CV50+DC50+DJ50+DQ50&lt;=Consolidação!AF61+Consolidação!AI61+Consolidação!AL61+Consolidação!AO61+Consolidação!AR61+Consolidação!AU61,Consolidação!$W$4,IF(AD50+AK50+AR50+AY50+BF50+BM50+BT50+CA50+CH50+CO50+CV50+DC50+DJ50+DQ50&lt;=Consolidação!AF61+Consolidação!AI61+Consolidação!AL61+Consolidação!AO61+Consolidação!AR61+Consolidação!AU61+Consolidação!AX61,Consolidação!$Z$4,IF(AD50+AK50+AR50+AY50+BF50+BM50+BT50+CA50+CH50+CO50+CV50+DC50+DJ50+DQ50&lt;=Consolidação!AF61+Consolidação!AI61+Consolidação!AL61+Consolidação!AO61+Consolidação!AR61+Consolidação!AU61+Consolidação!AX61+Consolidação!#REF!,Consolidação!$AC$4,IF(AD50+AK50+AR50+AY50+BF50+BM50+BT50+CA50+CH50+CO50+CV50+DC50+DJ50+DQ50&lt;=Consolidação!AF61+Consolidação!AI61+Consolidação!AL61+Consolidação!AO61+Consolidação!AR61+Consolidação!AU61+Consolidação!AX61+Consolidação!#REF!+Consolidação!BC61,Consolidação!$AF$4,IF(AD50+AK50+AR50+AY50+BF50+BM50+BT50+CA50+CH50+CO50+CV50+DC50+DJ50+DQ50&lt;=Consolidação!AF61+Consolidação!AI61+Consolidação!AL61+Consolidação!AO61+Consolidação!AR61+Consolidação!AU61+Consolidação!AX61+Consolidação!#REF!+Consolidação!BC61+Consolidação!BF61,Consolidação!$AI$4,IF(AD50+AK50+AR50+AY50+BF50+BM50+BT50+CA50+CH50+CO50+CV50+DC50+DJ50+DQ50&lt;=Consolidação!AF61+Consolidação!AI61+Consolidação!AL61+Consolidação!AO61+Consolidação!AR61+Consolidação!AU61+Consolidação!AX61+Consolidação!#REF!+Consolidação!BC61+Consolidação!BF61+Consolidação!BI61,Consolidação!$AL$4,IF(AD50+AK50+AR50+AY50+BF50+BM50+BT50+CA50+CH50+CO50+CV50+DC50+DJ50+DQ50&lt;=Consolidação!AF61+Consolidação!AI61+Consolidação!AL61+Consolidação!AO61+Consolidação!AR61+Consolidação!AU61+Consolidação!AX61+Consolidação!#REF!+Consolidação!BC61+Consolidação!BF61+Consolidação!BI61+Consolidação!BL61,Consolidação!$AO$4,IF(AD50+AK50+AR50+AY50+BF50+BM50+BT50+CA50+CH50+CO50+CV50+DC50+DJ50+DQ50&lt;=Consolidação!AF61+Consolidação!AI61+Consolidação!AL61+Consolidação!AO61+Consolidação!AR61+Consolidação!AU61+Consolidação!AX61+Consolidação!#REF!+Consolidação!BC61+Consolidação!BF61+Consolidação!BI61+Consolidação!BL61+Consolidação!BO61,Consolidação!$AR$4,IF(AD50+AK50+AR50+AY50+BF50+BM50+BT50+CA50+CH50+CO50+CV50+DC50+DJ50+DQ50&lt;=Consolidação!AF61+Consolidação!AI61+Consolidação!AL61+Consolidação!AO61+Consolidação!AR61+Consolidação!AU61+Consolidação!AX61+Consolidação!#REF!+Consolidação!BC61+Consolidação!BF61+Consolidação!BI61+Consolidação!BL61+Consolidação!BO61+Consolidação!BR61,Consolidação!$AU$4,IF(AND((Consolidação!AF61+Consolidação!AI61+Consolidação!AL61+Consolidação!AO61+Consolidação!AR61+Consolidação!AU61+Consolidação!AX61+Consolidação!#REF!+Consolidação!BC61+Consolidação!BF61+Consolidação!BI61+Consolidação!BL61+Consolidação!BO61+Consolidação!BR61)&gt;0,AD50+AK50+AR50+AY50+BF50+BM50+BT50+CA50+CH50+CO50+CV50+DC50+DJ50&lt;Consolidação!AF61+Consolidação!AI61+Consolidação!AL61+Consolidação!AO61+Consolidação!AR61+Consolidação!AU61+Consolidação!AX61+Consolidação!#REF!+Consolidação!BC61+Consolidação!BF61+Consolidação!BI61+Consolidação!BL61+Consolidação!BO61+Consolidação!BR61,AD50+AK50+AR50+AY50+BF50+BM50+BT50+CA50+CH50+CO50+CV50+DC50+DJ50+DQ50&gt;Consolidação!AF61+Consolidação!AI61+Consolidação!AL61+Consolidação!AO61+Consolidação!AR61+Consolidação!AU61+Consolidação!AX61+Consolidação!#REF!+Consolidação!BC61+Consolidação!BF61+Consolidação!BI61+Consolidação!BL61+Consolidação!BO61+Consolidação!BR61),"CONSUMO PARCIAL","SEM PREVISÃO"))))))))))))))))</f>
        <v/>
      </c>
      <c r="DU50" s="318" t="str">
        <f t="shared" si="103"/>
        <v/>
      </c>
      <c r="DV50" s="270"/>
      <c r="DW50" s="314"/>
      <c r="DX50" s="345"/>
      <c r="DY50" s="346"/>
      <c r="DZ50" s="317" t="str">
        <f>IF(DW50=0,"",IF(AJ50+AQ50+AX50+BE50+BL50+BS50+BZ50+CG50+CN50+CU50+DB50+DI50+DP50+DW50&lt;=Consolidação!AL61,Consolidação!$H$4,IF(AJ50+AQ50+AX50+BE50+BL50+BS50+BZ50+CG50+CN50+CU50+DB50+DI50+DP50+DW50&lt;=Consolidação!AL61+Consolidação!AO61,Consolidação!$K$4,IF(AJ50+AQ50+AX50+BE50+BL50+BS50+BZ50+CG50+CN50+CU50+DB50+DI50+DP50+DW50&lt;=Consolidação!AL61+Consolidação!AO61+Consolidação!AR61,Consolidação!$N$4,IF(AJ50+AQ50+AX50+BE50+BL50+BS50+BZ50+CG50+CN50+CU50+DB50+DI50+DP50+DW50&lt;=Consolidação!AL61+Consolidação!AO61+Consolidação!AR61+Consolidação!AU61,Consolidação!$Q$4,IF(AJ50+AQ50+AX50+BE50+BL50+BS50+BZ50+CG50+CN50+CU50+DB50+DI50+DP50+DW50&lt;=Consolidação!AL61+Consolidação!AO61+Consolidação!AR61+Consolidação!AU61+Consolidação!AX61,Consolidação!$T$4,IF(AJ50+AQ50+AX50+BE50+BL50+BS50+BZ50+CG50+CN50+CU50+DB50+DI50+DP50+DW50&lt;=Consolidação!AL61+Consolidação!AO61+Consolidação!AR61+Consolidação!AU61+Consolidação!AX61+Consolidação!#REF!,Consolidação!$W$4,IF(AJ50+AQ50+AX50+BE50+BL50+BS50+BZ50+CG50+CN50+CU50+DB50+DI50+DP50+DW50&lt;=Consolidação!AL61+Consolidação!AO61+Consolidação!AR61+Consolidação!AU61+Consolidação!AX61+Consolidação!#REF!+Consolidação!BC61,Consolidação!$Z$4,IF(AJ50+AQ50+AX50+BE50+BL50+BS50+BZ50+CG50+CN50+CU50+DB50+DI50+DP50+DW50&lt;=Consolidação!AL61+Consolidação!AO61+Consolidação!AR61+Consolidação!AU61+Consolidação!AX61+Consolidação!#REF!+Consolidação!BC61+Consolidação!BF61,Consolidação!$AC$4,IF(AJ50+AQ50+AX50+BE50+BL50+BS50+BZ50+CG50+CN50+CU50+DB50+DI50+DP50+DW50&lt;=Consolidação!AL61+Consolidação!AO61+Consolidação!AR61+Consolidação!AU61+Consolidação!AX61+Consolidação!#REF!+Consolidação!BC61+Consolidação!BF61+Consolidação!BI61,Consolidação!$AF$4,IF(AJ50+AQ50+AX50+BE50+BL50+BS50+BZ50+CG50+CN50+CU50+DB50+DI50+DP50+DW50&lt;=Consolidação!AL61+Consolidação!AO61+Consolidação!AR61+Consolidação!AU61+Consolidação!AX61+Consolidação!#REF!+Consolidação!BC61+Consolidação!BF61+Consolidação!BI61+Consolidação!BL61,Consolidação!$AI$4,IF(AJ50+AQ50+AX50+BE50+BL50+BS50+BZ50+CG50+CN50+CU50+DB50+DI50+DP50+DW50&lt;=Consolidação!AL61+Consolidação!AO61+Consolidação!AR61+Consolidação!AU61+Consolidação!AX61+Consolidação!#REF!+Consolidação!BC61+Consolidação!BF61+Consolidação!BI61+Consolidação!BL61+Consolidação!BO61,Consolidação!$AL$4,IF(AJ50+AQ50+AX50+BE50+BL50+BS50+BZ50+CG50+CN50+CU50+DB50+DI50+DP50+DW50&lt;=Consolidação!AL61+Consolidação!AO61+Consolidação!AR61+Consolidação!AU61+Consolidação!AX61+Consolidação!#REF!+Consolidação!BC61+Consolidação!BF61+Consolidação!BI61+Consolidação!BL61+Consolidação!BO61+Consolidação!BR61,Consolidação!$AO$4,IF(AJ50+AQ50+AX50+BE50+BL50+BS50+BZ50+CG50+CN50+CU50+DB50+DI50+DP50+DW50&lt;=Consolidação!AL61+Consolidação!AO61+Consolidação!AR61+Consolidação!AU61+Consolidação!AX61+Consolidação!#REF!+Consolidação!BC61+Consolidação!BF61+Consolidação!BI61+Consolidação!BL61+Consolidação!BO61+Consolidação!BR61+Consolidação!BU61,Consolidação!$AR$4,IF(AJ50+AQ50+AX50+BE50+BL50+BS50+BZ50+CG50+CN50+CU50+DB50+DI50+DP50+DW50&lt;=Consolidação!AL61+Consolidação!AO61+Consolidação!AR61+Consolidação!AU61+Consolidação!AX61+Consolidação!#REF!+Consolidação!BC61+Consolidação!BF61+Consolidação!BI61+Consolidação!BL61+Consolidação!BO61+Consolidação!BR61+Consolidação!BU61+Consolidação!BX61,Consolidação!$AU$4,IF(AND((Consolidação!AL61+Consolidação!AO61+Consolidação!AR61+Consolidação!AU61+Consolidação!AX61+Consolidação!#REF!+Consolidação!BC61+Consolidação!BF61+Consolidação!BI61+Consolidação!BL61+Consolidação!BO61+Consolidação!BR61+Consolidação!BU61+Consolidação!BX61)&gt;0,AJ50+AQ50+AX50+BE50+BL50+BS50+BZ50+CG50+CN50+CU50+DB50+DI50+DP50&lt;Consolidação!AL61+Consolidação!AO61+Consolidação!AR61+Consolidação!AU61+Consolidação!AX61+Consolidação!#REF!+Consolidação!BC61+Consolidação!BF61+Consolidação!BI61+Consolidação!BL61+Consolidação!BO61+Consolidação!BR61+Consolidação!BU61+Consolidação!BX61,AJ50+AQ50+AX50+BE50+BL50+BS50+BZ50+CG50+CN50+CU50+DB50+DI50+DP50+DW50&gt;Consolidação!AL61+Consolidação!AO61+Consolidação!AR61+Consolidação!AU61+Consolidação!AX61+Consolidação!#REF!+Consolidação!BC61+Consolidação!BF61+Consolidação!BI61+Consolidação!BL61+Consolidação!BO61+Consolidação!BR61+Consolidação!BU61+Consolidação!BX61),"CONSUMO PARCIAL","SEM PREVISÃO"))))))))))))))))</f>
        <v/>
      </c>
      <c r="EA50" s="318" t="str">
        <f t="shared" si="104"/>
        <v/>
      </c>
      <c r="EB50" s="270"/>
      <c r="EC50" s="314"/>
      <c r="ED50" s="345"/>
      <c r="EE50" s="346"/>
      <c r="EF50" s="317" t="str">
        <f>IF(EC50=0,"",IF(AP50+AW50+BD50+BK50+BR50+BY50+CF50+CM50+CT50+DA50+DH50+DO50+DV50+EC50&lt;=Consolidação!AR61,Consolidação!$H$4,IF(AP50+AW50+BD50+BK50+BR50+BY50+CF50+CM50+CT50+DA50+DH50+DO50+DV50+EC50&lt;=Consolidação!AR61+Consolidação!AU61,Consolidação!$K$4,IF(AP50+AW50+BD50+BK50+BR50+BY50+CF50+CM50+CT50+DA50+DH50+DO50+DV50+EC50&lt;=Consolidação!AR61+Consolidação!AU61+Consolidação!AX61,Consolidação!$N$4,IF(AP50+AW50+BD50+BK50+BR50+BY50+CF50+CM50+CT50+DA50+DH50+DO50+DV50+EC50&lt;=Consolidação!AR61+Consolidação!AU61+Consolidação!AX61+Consolidação!#REF!,Consolidação!$Q$4,IF(AP50+AW50+BD50+BK50+BR50+BY50+CF50+CM50+CT50+DA50+DH50+DO50+DV50+EC50&lt;=Consolidação!AR61+Consolidação!AU61+Consolidação!AX61+Consolidação!#REF!+Consolidação!BC61,Consolidação!$T$4,IF(AP50+AW50+BD50+BK50+BR50+BY50+CF50+CM50+CT50+DA50+DH50+DO50+DV50+EC50&lt;=Consolidação!AR61+Consolidação!AU61+Consolidação!AX61+Consolidação!#REF!+Consolidação!BC61+Consolidação!BF61,Consolidação!$W$4,IF(AP50+AW50+BD50+BK50+BR50+BY50+CF50+CM50+CT50+DA50+DH50+DO50+DV50+EC50&lt;=Consolidação!AR61+Consolidação!AU61+Consolidação!AX61+Consolidação!#REF!+Consolidação!BC61+Consolidação!BF61+Consolidação!BI61,Consolidação!$Z$4,IF(AP50+AW50+BD50+BK50+BR50+BY50+CF50+CM50+CT50+DA50+DH50+DO50+DV50+EC50&lt;=Consolidação!AR61+Consolidação!AU61+Consolidação!AX61+Consolidação!#REF!+Consolidação!BC61+Consolidação!BF61+Consolidação!BI61+Consolidação!BL61,Consolidação!$AC$4,IF(AP50+AW50+BD50+BK50+BR50+BY50+CF50+CM50+CT50+DA50+DH50+DO50+DV50+EC50&lt;=Consolidação!AR61+Consolidação!AU61+Consolidação!AX61+Consolidação!#REF!+Consolidação!BC61+Consolidação!BF61+Consolidação!BI61+Consolidação!BL61+Consolidação!BO61,Consolidação!$AF$4,IF(AP50+AW50+BD50+BK50+BR50+BY50+CF50+CM50+CT50+DA50+DH50+DO50+DV50+EC50&lt;=Consolidação!AR61+Consolidação!AU61+Consolidação!AX61+Consolidação!#REF!+Consolidação!BC61+Consolidação!BF61+Consolidação!BI61+Consolidação!BL61+Consolidação!BO61+Consolidação!BR61,Consolidação!$AI$4,IF(AP50+AW50+BD50+BK50+BR50+BY50+CF50+CM50+CT50+DA50+DH50+DO50+DV50+EC50&lt;=Consolidação!AR61+Consolidação!AU61+Consolidação!AX61+Consolidação!#REF!+Consolidação!BC61+Consolidação!BF61+Consolidação!BI61+Consolidação!BL61+Consolidação!BO61+Consolidação!BR61+Consolidação!BU61,Consolidação!$AL$4,IF(AP50+AW50+BD50+BK50+BR50+BY50+CF50+CM50+CT50+DA50+DH50+DO50+DV50+EC50&lt;=Consolidação!AR61+Consolidação!AU61+Consolidação!AX61+Consolidação!#REF!+Consolidação!BC61+Consolidação!BF61+Consolidação!BI61+Consolidação!BL61+Consolidação!BO61+Consolidação!BR61+Consolidação!BU61+Consolidação!BX61,Consolidação!$AO$4,IF(AP50+AW50+BD50+BK50+BR50+BY50+CF50+CM50+CT50+DA50+DH50+DO50+DV50+EC50&lt;=Consolidação!AR61+Consolidação!AU61+Consolidação!AX61+Consolidação!#REF!+Consolidação!BC61+Consolidação!BF61+Consolidação!BI61+Consolidação!BL61+Consolidação!BO61+Consolidação!BR61+Consolidação!BU61+Consolidação!BX61+Consolidação!CA61,Consolidação!$AR$4,IF(AP50+AW50+BD50+BK50+BR50+BY50+CF50+CM50+CT50+DA50+DH50+DO50+DV50+EC50&lt;=Consolidação!AR61+Consolidação!AU61+Consolidação!AX61+Consolidação!#REF!+Consolidação!BC61+Consolidação!BF61+Consolidação!BI61+Consolidação!BL61+Consolidação!BO61+Consolidação!BR61+Consolidação!BU61+Consolidação!BX61+Consolidação!CA61+Consolidação!CD61,Consolidação!$AU$4,IF(AND((Consolidação!AR61+Consolidação!AU61+Consolidação!AX61+Consolidação!#REF!+Consolidação!BC61+Consolidação!BF61+Consolidação!BI61+Consolidação!BL61+Consolidação!BO61+Consolidação!BR61+Consolidação!BU61+Consolidação!BX61+Consolidação!CA61+Consolidação!CD61)&gt;0,AP50+AW50+BD50+BK50+BR50+BY50+CF50+CM50+CT50+DA50+DH50+DO50+DV50&lt;Consolidação!AR61+Consolidação!AU61+Consolidação!AX61+Consolidação!#REF!+Consolidação!BC61+Consolidação!BF61+Consolidação!BI61+Consolidação!BL61+Consolidação!BO61+Consolidação!BR61+Consolidação!BU61+Consolidação!BX61+Consolidação!CA61+Consolidação!CD61,AP50+AW50+BD50+BK50+BR50+BY50+CF50+CM50+CT50+DA50+DH50+DO50+DV50+EC50&gt;Consolidação!AR61+Consolidação!AU61+Consolidação!AX61+Consolidação!#REF!+Consolidação!BC61+Consolidação!BF61+Consolidação!BI61+Consolidação!BL61+Consolidação!BO61+Consolidação!BR61+Consolidação!BU61+Consolidação!BX61+Consolidação!CA61+Consolidação!CD61),"CONSUMO PARCIAL","SEM PREVISÃO"))))))))))))))))</f>
        <v/>
      </c>
      <c r="EG50" s="318" t="str">
        <f t="shared" si="105"/>
        <v/>
      </c>
      <c r="EH50" s="270"/>
      <c r="EI50" s="314"/>
      <c r="EJ50" s="345"/>
      <c r="EK50" s="346"/>
      <c r="EL50" s="317" t="str">
        <f>IF(EI50=0,"",IF(AV50+BC50+BJ50+BQ50+BX50+CE50+CL50+CS50+CZ50+DG50+DN50+DU50+EB50+EI50&lt;=Consolidação!AX61,Consolidação!$H$4,IF(AV50+BC50+BJ50+BQ50+BX50+CE50+CL50+CS50+CZ50+DG50+DN50+DU50+EB50+EI50&lt;=Consolidação!AX61+Consolidação!#REF!,Consolidação!$K$4,IF(AV50+BC50+BJ50+BQ50+BX50+CE50+CL50+CS50+CZ50+DG50+DN50+DU50+EB50+EI50&lt;=Consolidação!AX61+Consolidação!#REF!+Consolidação!BC61,Consolidação!$N$4,IF(AV50+BC50+BJ50+BQ50+BX50+CE50+CL50+CS50+CZ50+DG50+DN50+DU50+EB50+EI50&lt;=Consolidação!AX61+Consolidação!#REF!+Consolidação!BC61+Consolidação!BF61,Consolidação!$Q$4,IF(AV50+BC50+BJ50+BQ50+BX50+CE50+CL50+CS50+CZ50+DG50+DN50+DU50+EB50+EI50&lt;=Consolidação!AX61+Consolidação!#REF!+Consolidação!BC61+Consolidação!BF61+Consolidação!BI61,Consolidação!$T$4,IF(AV50+BC50+BJ50+BQ50+BX50+CE50+CL50+CS50+CZ50+DG50+DN50+DU50+EB50+EI50&lt;=Consolidação!AX61+Consolidação!#REF!+Consolidação!BC61+Consolidação!BF61+Consolidação!BI61+Consolidação!BL61,Consolidação!$W$4,IF(AV50+BC50+BJ50+BQ50+BX50+CE50+CL50+CS50+CZ50+DG50+DN50+DU50+EB50+EI50&lt;=Consolidação!AX61+Consolidação!#REF!+Consolidação!BC61+Consolidação!BF61+Consolidação!BI61+Consolidação!BL61+Consolidação!BO61,Consolidação!$Z$4,IF(AV50+BC50+BJ50+BQ50+BX50+CE50+CL50+CS50+CZ50+DG50+DN50+DU50+EB50+EI50&lt;=Consolidação!AX61+Consolidação!#REF!+Consolidação!BC61+Consolidação!BF61+Consolidação!BI61+Consolidação!BL61+Consolidação!BO61+Consolidação!BR61,Consolidação!$AC$4,IF(AV50+BC50+BJ50+BQ50+BX50+CE50+CL50+CS50+CZ50+DG50+DN50+DU50+EB50+EI50&lt;=Consolidação!AX61+Consolidação!#REF!+Consolidação!BC61+Consolidação!BF61+Consolidação!BI61+Consolidação!BL61+Consolidação!BO61+Consolidação!BR61+Consolidação!BU61,Consolidação!$AF$4,IF(AV50+BC50+BJ50+BQ50+BX50+CE50+CL50+CS50+CZ50+DG50+DN50+DU50+EB50+EI50&lt;=Consolidação!AX61+Consolidação!#REF!+Consolidação!BC61+Consolidação!BF61+Consolidação!BI61+Consolidação!BL61+Consolidação!BO61+Consolidação!BR61+Consolidação!BU61+Consolidação!BX61,Consolidação!$AI$4,IF(AV50+BC50+BJ50+BQ50+BX50+CE50+CL50+CS50+CZ50+DG50+DN50+DU50+EB50+EI50&lt;=Consolidação!AX61+Consolidação!#REF!+Consolidação!BC61+Consolidação!BF61+Consolidação!BI61+Consolidação!BL61+Consolidação!BO61+Consolidação!BR61+Consolidação!BU61+Consolidação!BX61+Consolidação!CA61,Consolidação!$AL$4,IF(AV50+BC50+BJ50+BQ50+BX50+CE50+CL50+CS50+CZ50+DG50+DN50+DU50+EB50+EI50&lt;=Consolidação!AX61+Consolidação!#REF!+Consolidação!BC61+Consolidação!BF61+Consolidação!BI61+Consolidação!BL61+Consolidação!BO61+Consolidação!BR61+Consolidação!BU61+Consolidação!BX61+Consolidação!CA61+Consolidação!CD61,Consolidação!$AO$4,IF(AV50+BC50+BJ50+BQ50+BX50+CE50+CL50+CS50+CZ50+DG50+DN50+DU50+EB50+EI50&lt;=Consolidação!AX61+Consolidação!#REF!+Consolidação!BC61+Consolidação!BF61+Consolidação!BI61+Consolidação!BL61+Consolidação!BO61+Consolidação!BR61+Consolidação!BU61+Consolidação!BX61+Consolidação!CA61+Consolidação!CD61+Consolidação!CG61,Consolidação!$AR$4,IF(AV50+BC50+BJ50+BQ50+BX50+CE50+CL50+CS50+CZ50+DG50+DN50+DU50+EB50+EI50&lt;=Consolidação!AX61+Consolidação!#REF!+Consolidação!BC61+Consolidação!BF61+Consolidação!BI61+Consolidação!BL61+Consolidação!BO61+Consolidação!BR61+Consolidação!BU61+Consolidação!BX61+Consolidação!CA61+Consolidação!CD61+Consolidação!CG61+Consolidação!CJ61,Consolidação!$AU$4,IF(AND((Consolidação!AX61+Consolidação!#REF!+Consolidação!BC61+Consolidação!BF61+Consolidação!BI61+Consolidação!BL61+Consolidação!BO61+Consolidação!BR61+Consolidação!BU61+Consolidação!BX61+Consolidação!CA61+Consolidação!CD61+Consolidação!CG61+Consolidação!CJ61)&gt;0,AV50+BC50+BJ50+BQ50+BX50+CE50+CL50+CS50+CZ50+DG50+DN50+DU50+EB50&lt;Consolidação!AX61+Consolidação!#REF!+Consolidação!BC61+Consolidação!BF61+Consolidação!BI61+Consolidação!BL61+Consolidação!BO61+Consolidação!BR61+Consolidação!BU61+Consolidação!BX61+Consolidação!CA61+Consolidação!CD61+Consolidação!CG61+Consolidação!CJ61,AV50+BC50+BJ50+BQ50+BX50+CE50+CL50+CS50+CZ50+DG50+DN50+DU50+EB50+EI50&gt;Consolidação!AX61+Consolidação!#REF!+Consolidação!BC61+Consolidação!BF61+Consolidação!BI61+Consolidação!BL61+Consolidação!BO61+Consolidação!BR61+Consolidação!BU61+Consolidação!BX61+Consolidação!CA61+Consolidação!CD61+Consolidação!CG61+Consolidação!CJ61),"CONSUMO PARCIAL","SEM PREVISÃO"))))))))))))))))</f>
        <v/>
      </c>
      <c r="EM50" s="318" t="str">
        <f t="shared" si="106"/>
        <v/>
      </c>
      <c r="EN50" s="270"/>
      <c r="EO50" s="314"/>
      <c r="EP50" s="345"/>
      <c r="EQ50" s="346"/>
      <c r="ER50" s="317" t="str">
        <f>IF(EO50=0,"",IF(BB50+BI50+BP50+BW50+CD50+CK50+CR50+CY50+DF50+DM50+DT50+EA50+EH50+EO50&lt;=Consolidação!BC61,Consolidação!$H$4,IF(BB50+BI50+BP50+BW50+CD50+CK50+CR50+CY50+DF50+DM50+DT50+EA50+EH50+EO50&lt;=Consolidação!BC61+Consolidação!BF61,Consolidação!$K$4,IF(BB50+BI50+BP50+BW50+CD50+CK50+CR50+CY50+DF50+DM50+DT50+EA50+EH50+EO50&lt;=Consolidação!BC61+Consolidação!BF61+Consolidação!BI61,Consolidação!$N$4,IF(BB50+BI50+BP50+BW50+CD50+CK50+CR50+CY50+DF50+DM50+DT50+EA50+EH50+EO50&lt;=Consolidação!BC61+Consolidação!BF61+Consolidação!BI61+Consolidação!BL61,Consolidação!$Q$4,IF(BB50+BI50+BP50+BW50+CD50+CK50+CR50+CY50+DF50+DM50+DT50+EA50+EH50+EO50&lt;=Consolidação!BC61+Consolidação!BF61+Consolidação!BI61+Consolidação!BL61+Consolidação!BO61,Consolidação!$T$4,IF(BB50+BI50+BP50+BW50+CD50+CK50+CR50+CY50+DF50+DM50+DT50+EA50+EH50+EO50&lt;=Consolidação!BC61+Consolidação!BF61+Consolidação!BI61+Consolidação!BL61+Consolidação!BO61+Consolidação!BR61,Consolidação!$W$4,IF(BB50+BI50+BP50+BW50+CD50+CK50+CR50+CY50+DF50+DM50+DT50+EA50+EH50+EO50&lt;=Consolidação!BC61+Consolidação!BF61+Consolidação!BI61+Consolidação!BL61+Consolidação!BO61+Consolidação!BR61+Consolidação!BU61,Consolidação!$Z$4,IF(BB50+BI50+BP50+BW50+CD50+CK50+CR50+CY50+DF50+DM50+DT50+EA50+EH50+EO50&lt;=Consolidação!BC61+Consolidação!BF61+Consolidação!BI61+Consolidação!BL61+Consolidação!BO61+Consolidação!BR61+Consolidação!BU61+Consolidação!BX61,Consolidação!$AC$4,IF(BB50+BI50+BP50+BW50+CD50+CK50+CR50+CY50+DF50+DM50+DT50+EA50+EH50+EO50&lt;=Consolidação!BC61+Consolidação!BF61+Consolidação!BI61+Consolidação!BL61+Consolidação!BO61+Consolidação!BR61+Consolidação!BU61+Consolidação!BX61+Consolidação!CA61,Consolidação!$AF$4,IF(BB50+BI50+BP50+BW50+CD50+CK50+CR50+CY50+DF50+DM50+DT50+EA50+EH50+EO50&lt;=Consolidação!BC61+Consolidação!BF61+Consolidação!BI61+Consolidação!BL61+Consolidação!BO61+Consolidação!BR61+Consolidação!BU61+Consolidação!BX61+Consolidação!CA61+Consolidação!CD61,Consolidação!$AI$4,IF(BB50+BI50+BP50+BW50+CD50+CK50+CR50+CY50+DF50+DM50+DT50+EA50+EH50+EO50&lt;=Consolidação!BC61+Consolidação!BF61+Consolidação!BI61+Consolidação!BL61+Consolidação!BO61+Consolidação!BR61+Consolidação!BU61+Consolidação!BX61+Consolidação!CA61+Consolidação!CD61+Consolidação!CG61,Consolidação!$AL$4,IF(BB50+BI50+BP50+BW50+CD50+CK50+CR50+CY50+DF50+DM50+DT50+EA50+EH50+EO50&lt;=Consolidação!BC61+Consolidação!BF61+Consolidação!BI61+Consolidação!BL61+Consolidação!BO61+Consolidação!BR61+Consolidação!BU61+Consolidação!BX61+Consolidação!CA61+Consolidação!CD61+Consolidação!CG61+Consolidação!CJ61,Consolidação!$AO$4,IF(BB50+BI50+BP50+BW50+CD50+CK50+CR50+CY50+DF50+DM50+DT50+EA50+EH50+EO50&lt;=Consolidação!BC61+Consolidação!BF61+Consolidação!BI61+Consolidação!BL61+Consolidação!BO61+Consolidação!BR61+Consolidação!BU61+Consolidação!BX61+Consolidação!CA61+Consolidação!CD61+Consolidação!CG61+Consolidação!CJ61+Consolidação!CM61,Consolidação!$AR$4,IF(BB50+BI50+BP50+BW50+CD50+CK50+CR50+CY50+DF50+DM50+DT50+EA50+EH50+EO50&lt;=Consolidação!BC61+Consolidação!BF61+Consolidação!BI61+Consolidação!BL61+Consolidação!BO61+Consolidação!BR61+Consolidação!BU61+Consolidação!BX61+Consolidação!CA61+Consolidação!CD61+Consolidação!CG61+Consolidação!CJ61+Consolidação!CM61+Consolidação!CP61,Consolidação!$AU$4,IF(AND((Consolidação!BC61+Consolidação!BF61+Consolidação!BI61+Consolidação!BL61+Consolidação!BO61+Consolidação!BR61+Consolidação!BU61+Consolidação!BX61+Consolidação!CA61+Consolidação!CD61+Consolidação!CG61+Consolidação!CJ61+Consolidação!CM61+Consolidação!CP61)&gt;0,BB50+BI50+BP50+BW50+CD50+CK50+CR50+CY50+DF50+DM50+DT50+EA50+EH50&lt;Consolidação!BC61+Consolidação!BF61+Consolidação!BI61+Consolidação!BL61+Consolidação!BO61+Consolidação!BR61+Consolidação!BU61+Consolidação!BX61+Consolidação!CA61+Consolidação!CD61+Consolidação!CG61+Consolidação!CJ61+Consolidação!CM61+Consolidação!CP61,BB50+BI50+BP50+BW50+CD50+CK50+CR50+CY50+DF50+DM50+DT50+EA50+EH50+EO50&gt;Consolidação!BC61+Consolidação!BF61+Consolidação!BI61+Consolidação!BL61+Consolidação!BO61+Consolidação!BR61+Consolidação!BU61+Consolidação!BX61+Consolidação!CA61+Consolidação!CD61+Consolidação!CG61+Consolidação!CJ61+Consolidação!CM61+Consolidação!CP61),"CONSUMO PARCIAL","SEM PREVISÃO"))))))))))))))))</f>
        <v/>
      </c>
      <c r="ES50" s="318" t="str">
        <f t="shared" si="107"/>
        <v/>
      </c>
      <c r="ET50" s="270"/>
      <c r="EU50" s="314"/>
      <c r="EV50" s="345"/>
      <c r="EW50" s="346"/>
      <c r="EX50" s="317" t="str">
        <f>IF(EU50=0,"",IF(BH50+BO50+BV50+CC50+CJ50+CQ50+CX50+DE50+DL50+DS50+DZ50+EG50+EN50+EU50&lt;=Consolidação!BI61,Consolidação!$H$4,IF(BH50+BO50+BV50+CC50+CJ50+CQ50+CX50+DE50+DL50+DS50+DZ50+EG50+EN50+EU50&lt;=Consolidação!BI61+Consolidação!BL61,Consolidação!$K$4,IF(BH50+BO50+BV50+CC50+CJ50+CQ50+CX50+DE50+DL50+DS50+DZ50+EG50+EN50+EU50&lt;=Consolidação!BI61+Consolidação!BL61+Consolidação!BO61,Consolidação!$N$4,IF(BH50+BO50+BV50+CC50+CJ50+CQ50+CX50+DE50+DL50+DS50+DZ50+EG50+EN50+EU50&lt;=Consolidação!BI61+Consolidação!BL61+Consolidação!BO61+Consolidação!BR61,Consolidação!$Q$4,IF(BH50+BO50+BV50+CC50+CJ50+CQ50+CX50+DE50+DL50+DS50+DZ50+EG50+EN50+EU50&lt;=Consolidação!BI61+Consolidação!BL61+Consolidação!BO61+Consolidação!BR61+Consolidação!BU61,Consolidação!$T$4,IF(BH50+BO50+BV50+CC50+CJ50+CQ50+CX50+DE50+DL50+DS50+DZ50+EG50+EN50+EU50&lt;=Consolidação!BI61+Consolidação!BL61+Consolidação!BO61+Consolidação!BR61+Consolidação!BU61+Consolidação!BX61,Consolidação!$W$4,IF(BH50+BO50+BV50+CC50+CJ50+CQ50+CX50+DE50+DL50+DS50+DZ50+EG50+EN50+EU50&lt;=Consolidação!BI61+Consolidação!BL61+Consolidação!BO61+Consolidação!BR61+Consolidação!BU61+Consolidação!BX61+Consolidação!CA61,Consolidação!$Z$4,IF(BH50+BO50+BV50+CC50+CJ50+CQ50+CX50+DE50+DL50+DS50+DZ50+EG50+EN50+EU50&lt;=Consolidação!BI61+Consolidação!BL61+Consolidação!BO61+Consolidação!BR61+Consolidação!BU61+Consolidação!BX61+Consolidação!CA61+Consolidação!CD61,Consolidação!$AC$4,IF(BH50+BO50+BV50+CC50+CJ50+CQ50+CX50+DE50+DL50+DS50+DZ50+EG50+EN50+EU50&lt;=Consolidação!BI61+Consolidação!BL61+Consolidação!BO61+Consolidação!BR61+Consolidação!BU61+Consolidação!BX61+Consolidação!CA61+Consolidação!CD61+Consolidação!CG61,Consolidação!$AF$4,IF(BH50+BO50+BV50+CC50+CJ50+CQ50+CX50+DE50+DL50+DS50+DZ50+EG50+EN50+EU50&lt;=Consolidação!BI61+Consolidação!BL61+Consolidação!BO61+Consolidação!BR61+Consolidação!BU61+Consolidação!BX61+Consolidação!CA61+Consolidação!CD61+Consolidação!CG61+Consolidação!CJ61,Consolidação!$AI$4,IF(BH50+BO50+BV50+CC50+CJ50+CQ50+CX50+DE50+DL50+DS50+DZ50+EG50+EN50+EU50&lt;=Consolidação!BI61+Consolidação!BL61+Consolidação!BO61+Consolidação!BR61+Consolidação!BU61+Consolidação!BX61+Consolidação!CA61+Consolidação!CD61+Consolidação!CG61+Consolidação!CJ61+Consolidação!CM61,Consolidação!$AL$4,IF(BH50+BO50+BV50+CC50+CJ50+CQ50+CX50+DE50+DL50+DS50+DZ50+EG50+EN50+EU50&lt;=Consolidação!BI61+Consolidação!BL61+Consolidação!BO61+Consolidação!BR61+Consolidação!BU61+Consolidação!BX61+Consolidação!CA61+Consolidação!CD61+Consolidação!CG61+Consolidação!CJ61+Consolidação!CM61+Consolidação!CP61,Consolidação!$AO$4,IF(BH50+BO50+BV50+CC50+CJ50+CQ50+CX50+DE50+DL50+DS50+DZ50+EG50+EN50+EU50&lt;=Consolidação!BI61+Consolidação!BL61+Consolidação!BO61+Consolidação!BR61+Consolidação!BU61+Consolidação!BX61+Consolidação!CA61+Consolidação!CD61+Consolidação!CG61+Consolidação!CJ61+Consolidação!CM61+Consolidação!CP61+Consolidação!CS61,Consolidação!$AR$4,IF(BH50+BO50+BV50+CC50+CJ50+CQ50+CX50+DE50+DL50+DS50+DZ50+EG50+EN50+EU50&lt;=Consolidação!BI61+Consolidação!BL61+Consolidação!BO61+Consolidação!BR61+Consolidação!BU61+Consolidação!BX61+Consolidação!CA61+Consolidação!CD61+Consolidação!CG61+Consolidação!CJ61+Consolidação!CM61+Consolidação!CP61+Consolidação!CS61+Consolidação!CV61,Consolidação!$AU$4,IF(AND((Consolidação!BI61+Consolidação!BL61+Consolidação!BO61+Consolidação!BR61+Consolidação!BU61+Consolidação!BX61+Consolidação!CA61+Consolidação!CD61+Consolidação!CG61+Consolidação!CJ61+Consolidação!CM61+Consolidação!CP61+Consolidação!CS61+Consolidação!CV61)&gt;0,BH50+BO50+BV50+CC50+CJ50+CQ50+CX50+DE50+DL50+DS50+DZ50+EG50+EN50&lt;Consolidação!BI61+Consolidação!BL61+Consolidação!BO61+Consolidação!BR61+Consolidação!BU61+Consolidação!BX61+Consolidação!CA61+Consolidação!CD61+Consolidação!CG61+Consolidação!CJ61+Consolidação!CM61+Consolidação!CP61+Consolidação!CS61+Consolidação!CV61,BH50+BO50+BV50+CC50+CJ50+CQ50+CX50+DE50+DL50+DS50+DZ50+EG50+EN50+EU50&gt;Consolidação!BI61+Consolidação!BL61+Consolidação!BO61+Consolidação!BR61+Consolidação!BU61+Consolidação!BX61+Consolidação!CA61+Consolidação!CD61+Consolidação!CG61+Consolidação!CJ61+Consolidação!CM61+Consolidação!CP61+Consolidação!CS61+Consolidação!CV61),"CONSUMO PARCIAL","SEM PREVISÃO"))))))))))))))))</f>
        <v/>
      </c>
      <c r="EY50" s="318" t="str">
        <f t="shared" si="108"/>
        <v/>
      </c>
      <c r="EZ50" s="270"/>
      <c r="FA50" s="314"/>
      <c r="FB50" s="345"/>
      <c r="FC50" s="346"/>
      <c r="FD50" s="317" t="str">
        <f>IF(FA50=0,"",IF(BN50+BU50+CB50+CI50+CP50+CW50+DD50+DK50+DR50+DY50+EF50+EM50+ET50+FA50&lt;=Consolidação!BO61,Consolidação!$H$4,IF(BN50+BU50+CB50+CI50+CP50+CW50+DD50+DK50+DR50+DY50+EF50+EM50+ET50+FA50&lt;=Consolidação!BO61+Consolidação!BR61,Consolidação!$K$4,IF(BN50+BU50+CB50+CI50+CP50+CW50+DD50+DK50+DR50+DY50+EF50+EM50+ET50+FA50&lt;=Consolidação!BO61+Consolidação!BR61+Consolidação!BU61,Consolidação!$N$4,IF(BN50+BU50+CB50+CI50+CP50+CW50+DD50+DK50+DR50+DY50+EF50+EM50+ET50+FA50&lt;=Consolidação!BO61+Consolidação!BR61+Consolidação!BU61+Consolidação!BX61,Consolidação!$Q$4,IF(BN50+BU50+CB50+CI50+CP50+CW50+DD50+DK50+DR50+DY50+EF50+EM50+ET50+FA50&lt;=Consolidação!BO61+Consolidação!BR61+Consolidação!BU61+Consolidação!BX61+Consolidação!CA61,Consolidação!$T$4,IF(BN50+BU50+CB50+CI50+CP50+CW50+DD50+DK50+DR50+DY50+EF50+EM50+ET50+FA50&lt;=Consolidação!BO61+Consolidação!BR61+Consolidação!BU61+Consolidação!BX61+Consolidação!CA61+Consolidação!CD61,Consolidação!$W$4,IF(BN50+BU50+CB50+CI50+CP50+CW50+DD50+DK50+DR50+DY50+EF50+EM50+ET50+FA50&lt;=Consolidação!BO61+Consolidação!BR61+Consolidação!BU61+Consolidação!BX61+Consolidação!CA61+Consolidação!CD61+Consolidação!CG61,Consolidação!$Z$4,IF(BN50+BU50+CB50+CI50+CP50+CW50+DD50+DK50+DR50+DY50+EF50+EM50+ET50+FA50&lt;=Consolidação!BO61+Consolidação!BR61+Consolidação!BU61+Consolidação!BX61+Consolidação!CA61+Consolidação!CD61+Consolidação!CG61+Consolidação!CJ61,Consolidação!$AC$4,IF(BN50+BU50+CB50+CI50+CP50+CW50+DD50+DK50+DR50+DY50+EF50+EM50+ET50+FA50&lt;=Consolidação!BO61+Consolidação!BR61+Consolidação!BU61+Consolidação!BX61+Consolidação!CA61+Consolidação!CD61+Consolidação!CG61+Consolidação!CJ61+Consolidação!CM61,Consolidação!$AF$4,IF(BN50+BU50+CB50+CI50+CP50+CW50+DD50+DK50+DR50+DY50+EF50+EM50+ET50+FA50&lt;=Consolidação!BO61+Consolidação!BR61+Consolidação!BU61+Consolidação!BX61+Consolidação!CA61+Consolidação!CD61+Consolidação!CG61+Consolidação!CJ61+Consolidação!CM61+Consolidação!CP61,Consolidação!$AI$4,IF(BN50+BU50+CB50+CI50+CP50+CW50+DD50+DK50+DR50+DY50+EF50+EM50+ET50+FA50&lt;=Consolidação!BO61+Consolidação!BR61+Consolidação!BU61+Consolidação!BX61+Consolidação!CA61+Consolidação!CD61+Consolidação!CG61+Consolidação!CJ61+Consolidação!CM61+Consolidação!CP61+Consolidação!CS61,Consolidação!$AL$4,IF(BN50+BU50+CB50+CI50+CP50+CW50+DD50+DK50+DR50+DY50+EF50+EM50+ET50+FA50&lt;=Consolidação!BO61+Consolidação!BR61+Consolidação!BU61+Consolidação!BX61+Consolidação!CA61+Consolidação!CD61+Consolidação!CG61+Consolidação!CJ61+Consolidação!CM61+Consolidação!CP61+Consolidação!CS61+Consolidação!CV61,Consolidação!$AO$4,IF(BN50+BU50+CB50+CI50+CP50+CW50+DD50+DK50+DR50+DY50+EF50+EM50+ET50+FA50&lt;=Consolidação!BO61+Consolidação!BR61+Consolidação!BU61+Consolidação!BX61+Consolidação!CA61+Consolidação!CD61+Consolidação!CG61+Consolidação!CJ61+Consolidação!CM61+Consolidação!CP61+Consolidação!CS61+Consolidação!CV61+Consolidação!CY61,Consolidação!$AR$4,IF(BN50+BU50+CB50+CI50+CP50+CW50+DD50+DK50+DR50+DY50+EF50+EM50+ET50+FA50&lt;=Consolidação!BO61+Consolidação!BR61+Consolidação!BU61+Consolidação!BX61+Consolidação!CA61+Consolidação!CD61+Consolidação!CG61+Consolidação!CJ61+Consolidação!CM61+Consolidação!CP61+Consolidação!CS61+Consolidação!CV61+Consolidação!CY61+Consolidação!DB61,Consolidação!$AU$4,IF(AND((Consolidação!BO61+Consolidação!BR61+Consolidação!BU61+Consolidação!BX61+Consolidação!CA61+Consolidação!CD61+Consolidação!CG61+Consolidação!CJ61+Consolidação!CM61+Consolidação!CP61+Consolidação!CS61+Consolidação!CV61+Consolidação!CY61+Consolidação!DB61)&gt;0,BN50+BU50+CB50+CI50+CP50+CW50+DD50+DK50+DR50+DY50+EF50+EM50+ET50&lt;Consolidação!BO61+Consolidação!BR61+Consolidação!BU61+Consolidação!BX61+Consolidação!CA61+Consolidação!CD61+Consolidação!CG61+Consolidação!CJ61+Consolidação!CM61+Consolidação!CP61+Consolidação!CS61+Consolidação!CV61+Consolidação!CY61+Consolidação!DB61,BN50+BU50+CB50+CI50+CP50+CW50+DD50+DK50+DR50+DY50+EF50+EM50+ET50+FA50&gt;Consolidação!BO61+Consolidação!BR61+Consolidação!BU61+Consolidação!BX61+Consolidação!CA61+Consolidação!CD61+Consolidação!CG61+Consolidação!CJ61+Consolidação!CM61+Consolidação!CP61+Consolidação!CS61+Consolidação!CV61+Consolidação!CY61+Consolidação!DB61),"CONSUMO PARCIAL","SEM PREVISÃO"))))))))))))))))</f>
        <v/>
      </c>
      <c r="FE50" s="318" t="str">
        <f t="shared" si="109"/>
        <v/>
      </c>
      <c r="FF50" s="270"/>
      <c r="FG50" s="314"/>
      <c r="FH50" s="345"/>
      <c r="FI50" s="346"/>
      <c r="FJ50" s="317" t="str">
        <f>IF(FG50=0,"",IF(BT50+CA50+CH50+CO50+CV50+DC50+DJ50+DQ50+DX50+EE50+EL50+ES50+EZ50+FG50&lt;=Consolidação!BU61,Consolidação!$H$4,IF(BT50+CA50+CH50+CO50+CV50+DC50+DJ50+DQ50+DX50+EE50+EL50+ES50+EZ50+FG50&lt;=Consolidação!BU61+Consolidação!BX61,Consolidação!$K$4,IF(BT50+CA50+CH50+CO50+CV50+DC50+DJ50+DQ50+DX50+EE50+EL50+ES50+EZ50+FG50&lt;=Consolidação!BU61+Consolidação!BX61+Consolidação!CA61,Consolidação!$N$4,IF(BT50+CA50+CH50+CO50+CV50+DC50+DJ50+DQ50+DX50+EE50+EL50+ES50+EZ50+FG50&lt;=Consolidação!BU61+Consolidação!BX61+Consolidação!CA61+Consolidação!CD61,Consolidação!$Q$4,IF(BT50+CA50+CH50+CO50+CV50+DC50+DJ50+DQ50+DX50+EE50+EL50+ES50+EZ50+FG50&lt;=Consolidação!BU61+Consolidação!BX61+Consolidação!CA61+Consolidação!CD61+Consolidação!CG61,Consolidação!$T$4,IF(BT50+CA50+CH50+CO50+CV50+DC50+DJ50+DQ50+DX50+EE50+EL50+ES50+EZ50+FG50&lt;=Consolidação!BU61+Consolidação!BX61+Consolidação!CA61+Consolidação!CD61+Consolidação!CG61+Consolidação!CJ61,Consolidação!$W$4,IF(BT50+CA50+CH50+CO50+CV50+DC50+DJ50+DQ50+DX50+EE50+EL50+ES50+EZ50+FG50&lt;=Consolidação!BU61+Consolidação!BX61+Consolidação!CA61+Consolidação!CD61+Consolidação!CG61+Consolidação!CJ61+Consolidação!CM61,Consolidação!$Z$4,IF(BT50+CA50+CH50+CO50+CV50+DC50+DJ50+DQ50+DX50+EE50+EL50+ES50+EZ50+FG50&lt;=Consolidação!BU61+Consolidação!BX61+Consolidação!CA61+Consolidação!CD61+Consolidação!CG61+Consolidação!CJ61+Consolidação!CM61+Consolidação!CP61,Consolidação!$AC$4,IF(BT50+CA50+CH50+CO50+CV50+DC50+DJ50+DQ50+DX50+EE50+EL50+ES50+EZ50+FG50&lt;=Consolidação!BU61+Consolidação!BX61+Consolidação!CA61+Consolidação!CD61+Consolidação!CG61+Consolidação!CJ61+Consolidação!CM61+Consolidação!CP61+Consolidação!CS61,Consolidação!$AF$4,IF(BT50+CA50+CH50+CO50+CV50+DC50+DJ50+DQ50+DX50+EE50+EL50+ES50+EZ50+FG50&lt;=Consolidação!BU61+Consolidação!BX61+Consolidação!CA61+Consolidação!CD61+Consolidação!CG61+Consolidação!CJ61+Consolidação!CM61+Consolidação!CP61+Consolidação!CS61+Consolidação!CV61,Consolidação!$AI$4,IF(BT50+CA50+CH50+CO50+CV50+DC50+DJ50+DQ50+DX50+EE50+EL50+ES50+EZ50+FG50&lt;=Consolidação!BU61+Consolidação!BX61+Consolidação!CA61+Consolidação!CD61+Consolidação!CG61+Consolidação!CJ61+Consolidação!CM61+Consolidação!CP61+Consolidação!CS61+Consolidação!CV61+Consolidação!CY61,Consolidação!$AL$4,IF(BT50+CA50+CH50+CO50+CV50+DC50+DJ50+DQ50+DX50+EE50+EL50+ES50+EZ50+FG50&lt;=Consolidação!BU61+Consolidação!BX61+Consolidação!CA61+Consolidação!CD61+Consolidação!CG61+Consolidação!CJ61+Consolidação!CM61+Consolidação!CP61+Consolidação!CS61+Consolidação!CV61+Consolidação!CY61+Consolidação!DB61,Consolidação!$AO$4,IF(BT50+CA50+CH50+CO50+CV50+DC50+DJ50+DQ50+DX50+EE50+EL50+ES50+EZ50+FG50&lt;=Consolidação!BU61+Consolidação!BX61+Consolidação!CA61+Consolidação!CD61+Consolidação!CG61+Consolidação!CJ61+Consolidação!CM61+Consolidação!CP61+Consolidação!CS61+Consolidação!CV61+Consolidação!CY61+Consolidação!DB61+Consolidação!DE61,Consolidação!$AR$4,IF(BT50+CA50+CH50+CO50+CV50+DC50+DJ50+DQ50+DX50+EE50+EL50+ES50+EZ50+FG50&lt;=Consolidação!BU61+Consolidação!BX61+Consolidação!CA61+Consolidação!CD61+Consolidação!CG61+Consolidação!CJ61+Consolidação!CM61+Consolidação!CP61+Consolidação!CS61+Consolidação!CV61+Consolidação!CY61+Consolidação!DB61+Consolidação!DE61+Consolidação!DH61,Consolidação!$AU$4,IF(AND((Consolidação!BU61+Consolidação!BX61+Consolidação!CA61+Consolidação!CD61+Consolidação!CG61+Consolidação!CJ61+Consolidação!CM61+Consolidação!CP61+Consolidação!CS61+Consolidação!CV61+Consolidação!CY61+Consolidação!DB61+Consolidação!DE61+Consolidação!DH61)&gt;0,BT50+CA50+CH50+CO50+CV50+DC50+DJ50+DQ50+DX50+EE50+EL50+ES50+EZ50&lt;Consolidação!BU61+Consolidação!BX61+Consolidação!CA61+Consolidação!CD61+Consolidação!CG61+Consolidação!CJ61+Consolidação!CM61+Consolidação!CP61+Consolidação!CS61+Consolidação!CV61+Consolidação!CY61+Consolidação!DB61+Consolidação!DE61+Consolidação!DH61,BT50+CA50+CH50+CO50+CV50+DC50+DJ50+DQ50+DX50+EE50+EL50+ES50+EZ50+FG50&gt;Consolidação!BU61+Consolidação!BX61+Consolidação!CA61+Consolidação!CD61+Consolidação!CG61+Consolidação!CJ61+Consolidação!CM61+Consolidação!CP61+Consolidação!CS61+Consolidação!CV61+Consolidação!CY61+Consolidação!DB61+Consolidação!DE61+Consolidação!DH61),"CONSUMO PARCIAL","SEM PREVISÃO"))))))))))))))))</f>
        <v/>
      </c>
      <c r="FK50" s="540" t="str">
        <f t="shared" si="110"/>
        <v/>
      </c>
      <c r="FL50" s="569"/>
      <c r="FM50" s="550"/>
      <c r="FN50" s="550"/>
      <c r="FO50" s="550"/>
      <c r="FP50" s="550"/>
      <c r="FQ50" s="576"/>
      <c r="FR50" s="569"/>
      <c r="FS50" s="550"/>
      <c r="FT50" s="550"/>
      <c r="FU50" s="550"/>
      <c r="FV50" s="550"/>
      <c r="FW50" s="550"/>
      <c r="FX50" s="545" t="str">
        <f>IF((Consolidação!C61+Consolidação!E61)=(F50+M50+T50+AA50+AH50+AO50+AV50+BC50+BJ50+BQ50+BX50+CE50+CL50+CS50),"ATUALIZADO","DESATUALIZADO")</f>
        <v>ATUALIZADO</v>
      </c>
    </row>
    <row r="51" spans="1:180" x14ac:dyDescent="0.3">
      <c r="A51" s="270">
        <v>11760</v>
      </c>
      <c r="B51" s="634"/>
      <c r="C51" s="344" t="s">
        <v>104</v>
      </c>
      <c r="D51" s="343"/>
      <c r="E51" s="270"/>
      <c r="F51" s="314"/>
      <c r="G51" s="315"/>
      <c r="H51" s="316"/>
      <c r="I51" s="317" t="str">
        <f>IF(F51=0,"",IF(F51&lt;=Consolidação!H62,Consolidação!H$4,IF(F51&lt;=Consolidação!H62+Consolidação!K62,Consolidação!K$4,IF(F51&lt;=Consolidação!H62+Consolidação!K62+Consolidação!N62,Consolidação!N$4,IF(F51&lt;=Consolidação!H62+Consolidação!K62+Consolidação!N62+Consolidação!Q62,Consolidação!Q$4,IF(F51&lt;=Consolidação!H62+Consolidação!K62+Consolidação!N62+Consolidação!Q62+Consolidação!T62,Consolidação!T$4,IF(F51&lt;=Consolidação!H62+Consolidação!K62+Consolidação!N62+Consolidação!Q62+Consolidação!T62+Consolidação!W62,Consolidação!W$4,IF(F51&lt;=Consolidação!H62+Consolidação!K62+Consolidação!N62+Consolidação!Q62+Consolidação!T62+Consolidação!W62+Consolidação!Z62,Consolidação!Z$4,IF(F51&lt;=Consolidação!H62+Consolidação!K62+Consolidação!N62+Consolidação!Q62+Consolidação!T62+Consolidação!W62+Consolidação!Z62+Consolidação!AC62,Consolidação!AC$4,IF(F51&lt;=Consolidação!H62+Consolidação!K62+Consolidação!N62+Consolidação!Q62+Consolidação!T62+Consolidação!W62+Consolidação!Z62+Consolidação!AC62+Consolidação!AF62,Consolidação!AF$4,IF(F51&lt;=Consolidação!H62+Consolidação!K62+Consolidação!N62+Consolidação!Q62+Consolidação!T62+Consolidação!W62+Consolidação!Z62+Consolidação!AC62+Consolidação!AF62+Consolidação!AI62,Consolidação!AI$4,IF(F51&lt;=Consolidação!H62+Consolidação!K62+Consolidação!N62+Consolidação!Q62+Consolidação!T62+Consolidação!W62+Consolidação!Z62+Consolidação!AC62+Consolidação!AF62+Consolidação!AI62+Consolidação!AL62,Consolidação!AL$4,IF(F51&lt;=Consolidação!H62+Consolidação!K62+Consolidação!N62+Consolidação!Q62+Consolidação!T62+Consolidação!W62+Consolidação!Z62+Consolidação!AC62+Consolidação!AF62+Consolidação!AI62+Consolidação!AL62+Consolidação!AO62,Consolidação!AO$4,IF(F51&lt;=Consolidação!H62+Consolidação!K62+Consolidação!N62+Consolidação!Q62+Consolidação!T62+Consolidação!W62+Consolidação!Z62+Consolidação!AC62+Consolidação!AF62+Consolidação!AI62+Consolidação!AL62+Consolidação!AO62+Consolidação!AR62,Consolidação!AR$4,IF(F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J51" s="318" t="str">
        <f t="shared" si="86"/>
        <v/>
      </c>
      <c r="K51" s="312"/>
      <c r="L51" s="270"/>
      <c r="M51" s="314"/>
      <c r="N51" s="315"/>
      <c r="O51" s="316"/>
      <c r="P51" s="317" t="str">
        <f>IF(M51=0,"",IF(F51+M51&lt;=Consolidação!H62,Consolidação!$H$4,IF(F51+M51&lt;=Consolidação!H62+Consolidação!K62,Consolidação!$K$4,IF(F51+M51&lt;=Consolidação!H62+Consolidação!K62+Consolidação!N62,Consolidação!$N$4,IF(F51+M51&lt;=Consolidação!H62+Consolidação!K62+Consolidação!N62+Consolidação!Q62,Consolidação!$Q$4,IF(F51+M51&lt;=Consolidação!H62+Consolidação!K62+Consolidação!N62+Consolidação!Q62+Consolidação!T62,Consolidação!$T$4,IF(F51+M51&lt;=Consolidação!H62+Consolidação!K62+Consolidação!N62+Consolidação!Q62+Consolidação!T62+Consolidação!W62,Consolidação!$W$4,IF(F51+M51&lt;=Consolidação!H62+Consolidação!K62+Consolidação!N62+Consolidação!Q62+Consolidação!T62+Consolidação!W62+Consolidação!Z62,Consolidação!$Z$4,IF(F51+M51&lt;=Consolidação!H62+Consolidação!K62+Consolidação!N62+Consolidação!Q62+Consolidação!T62+Consolidação!W62+Consolidação!Z62+Consolidação!AC62,Consolidação!$AC$4,IF(F51+M51&lt;=Consolidação!H62+Consolidação!K62+Consolidação!N62+Consolidação!Q62+Consolidação!T62+Consolidação!W62+Consolidação!Z62+Consolidação!AC62+Consolidação!AF62,Consolidação!$AF$4,IF(F51+M51&lt;=Consolidação!H62+Consolidação!K62+Consolidação!N62+Consolidação!Q62+Consolidação!T62+Consolidação!W62+Consolidação!Z62+Consolidação!AC62+Consolidação!AF62+Consolidação!AI62,Consolidação!$AI$4,IF(F51+M51&lt;=Consolidação!H62+Consolidação!K62+Consolidação!N62+Consolidação!Q62+Consolidação!T62+Consolidação!W62+Consolidação!Z62+Consolidação!AC62+Consolidação!AF62+Consolidação!AI62+Consolidação!AL62,Consolidação!$AL$4,IF(F51+M51&lt;=Consolidação!H62+Consolidação!K62+Consolidação!N62+Consolidação!Q62+Consolidação!T62+Consolidação!W62+Consolidação!Z62+Consolidação!AC62+Consolidação!AF62+Consolidação!AI62+Consolidação!AL62+Consolidação!AO62,Consolidação!$AO$4,IF(F51+M51&lt;=Consolidação!H62+Consolidação!K62+Consolidação!N62+Consolidação!Q62+Consolidação!T62+Consolidação!W62+Consolidação!Z62+Consolidação!AC62+Consolidação!AF62+Consolidação!AI62+Consolidação!AL62+Consolidação!AO62+Consolidação!AR62,Consolidação!$AR$4,IF(F51+M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Q51" s="318" t="str">
        <f t="shared" si="87"/>
        <v/>
      </c>
      <c r="R51" s="312"/>
      <c r="S51" s="270"/>
      <c r="T51" s="314"/>
      <c r="U51" s="315"/>
      <c r="V51" s="316"/>
      <c r="W51" s="317" t="str">
        <f>IF(T51=0,"",IF(F51+M51+T51&lt;=Consolidação!H62,Consolidação!$H$4,IF(F51+M51+T51&lt;=Consolidação!H62+Consolidação!K62,Consolidação!$K$4,IF(F51+M51+T51&lt;=Consolidação!H62+Consolidação!K62+Consolidação!N62,Consolidação!$N$4,IF(F51+M51+T51&lt;=Consolidação!H62+Consolidação!K62+Consolidação!N62+Consolidação!Q62,Consolidação!$Q$4,IF(F51+M51+T51&lt;=Consolidação!H62+Consolidação!K62+Consolidação!N62+Consolidação!Q62+Consolidação!T62,Consolidação!$T$4,IF(F51+M51+T51&lt;=Consolidação!H62+Consolidação!K62+Consolidação!N62+Consolidação!Q62+Consolidação!T62+Consolidação!W62,Consolidação!$W$4,IF(F51+M51+T51&lt;=Consolidação!H62+Consolidação!K62+Consolidação!N62+Consolidação!Q62+Consolidação!T62+Consolidação!W62+Consolidação!Z62,Consolidação!$Z$4,IF(F51+M51+T51&lt;=Consolidação!H62+Consolidação!K62+Consolidação!N62+Consolidação!Q62+Consolidação!T62+Consolidação!W62+Consolidação!Z62+Consolidação!AC62,Consolidação!$AC$4,IF(F51+M51+T51&lt;=Consolidação!H62+Consolidação!K62+Consolidação!N62+Consolidação!Q62+Consolidação!T62+Consolidação!W62+Consolidação!Z62+Consolidação!AC62+Consolidação!AF62,Consolidação!$AF$4,IF(F51+M51+T51&lt;=Consolidação!H62+Consolidação!K62+Consolidação!N62+Consolidação!Q62+Consolidação!T62+Consolidação!W62+Consolidação!Z62+Consolidação!AC62+Consolidação!AF62+Consolidação!AI62,Consolidação!$AI$4,IF(F51+M51+T51&lt;=Consolidação!H62+Consolidação!K62+Consolidação!N62+Consolidação!Q62+Consolidação!T62+Consolidação!W62+Consolidação!Z62+Consolidação!AC62+Consolidação!AF62+Consolidação!AI62+Consolidação!AL62,Consolidação!$AL$4,IF(F51+M51+T51&lt;=Consolidação!H62+Consolidação!K62+Consolidação!N62+Consolidação!Q62+Consolidação!T62+Consolidação!W62+Consolidação!Z62+Consolidação!AC62+Consolidação!AF62+Consolidação!AI62+Consolidação!AL62+Consolidação!AO62,Consolidação!$AO$4,IF(F51+M51+T51&lt;=Consolidação!H62+Consolidação!K62+Consolidação!N62+Consolidação!Q62+Consolidação!T62+Consolidação!W62+Consolidação!Z62+Consolidação!AC62+Consolidação!AF62+Consolidação!AI62+Consolidação!AL62+Consolidação!AO62+Consolidação!AR62,Consolidação!$AR$4,IF(F51+M51+T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+M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+T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X51" s="318" t="str">
        <f t="shared" si="88"/>
        <v/>
      </c>
      <c r="Y51" s="312"/>
      <c r="Z51" s="270"/>
      <c r="AA51" s="314"/>
      <c r="AB51" s="315"/>
      <c r="AC51" s="316"/>
      <c r="AD51" s="317" t="str">
        <f>IF(AA51=0,"",IF(F51+M51+T51+AA51&lt;=Consolidação!H62,Consolidação!$H$4,IF(F51+M51+T51+AA51&lt;=Consolidação!H62+Consolidação!K62,Consolidação!$K$4,IF(F51+M51+T51+AA51&lt;=Consolidação!H62+Consolidação!K62+Consolidação!N62,Consolidação!$N$4,IF(F51+M51+T51+AA51&lt;=Consolidação!H62+Consolidação!K62+Consolidação!N62+Consolidação!Q62,Consolidação!$Q$4,IF(F51+M51+T51+AA51&lt;=Consolidação!H62+Consolidação!K62+Consolidação!N62+Consolidação!Q62+Consolidação!T62,Consolidação!$T$4,IF(F51+M51+T51+AA51&lt;=Consolidação!H62+Consolidação!K62+Consolidação!N62+Consolidação!Q62+Consolidação!T62+Consolidação!W62,Consolidação!$W$4,IF(F51+M51+T51+AA51&lt;=Consolidação!H62+Consolidação!K62+Consolidação!N62+Consolidação!Q62+Consolidação!T62+Consolidação!W62+Consolidação!Z62,Consolidação!$Z$4,IF(F51+M51+T51+AA51&lt;=Consolidação!H62+Consolidação!K62+Consolidação!N62+Consolidação!Q62+Consolidação!T62+Consolidação!W62+Consolidação!Z62+Consolidação!AC62,Consolidação!$AC$4,IF(F51+M51+T51+AA51&lt;=Consolidação!H62+Consolidação!K62+Consolidação!N62+Consolidação!Q62+Consolidação!T62+Consolidação!W62+Consolidação!Z62+Consolidação!AC62+Consolidação!AF62,Consolidação!$AF$4,IF(F51+M51+T51+AA51&lt;=Consolidação!H62+Consolidação!K62+Consolidação!N62+Consolidação!Q62+Consolidação!T62+Consolidação!W62+Consolidação!Z62+Consolidação!AC62+Consolidação!AF62+Consolidação!AI62,Consolidação!$AI$4,IF(F51+M51+T51+AA51&lt;=Consolidação!H62+Consolidação!K62+Consolidação!N62+Consolidação!Q62+Consolidação!T62+Consolidação!W62+Consolidação!Z62+Consolidação!AC62+Consolidação!AF62+Consolidação!AI62+Consolidação!AL62,Consolidação!$AL$4,IF(F51+M51+T51+AA51&lt;=Consolidação!H62+Consolidação!K62+Consolidação!N62+Consolidação!Q62+Consolidação!T62+Consolidação!W62+Consolidação!Z62+Consolidação!AC62+Consolidação!AF62+Consolidação!AI62+Consolidação!AL62+Consolidação!AO62,Consolidação!$AO$4,IF(F51+M51+T51+AA51&lt;=Consolidação!H62+Consolidação!K62+Consolidação!N62+Consolidação!Q62+Consolidação!T62+Consolidação!W62+Consolidação!Z62+Consolidação!AC62+Consolidação!AF62+Consolidação!AI62+Consolidação!AL62+Consolidação!AO62+Consolidação!AR62,Consolidação!AR59,IF(F51+M51+T51+AA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+M51+T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+T51+AA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AE51" s="318" t="str">
        <f t="shared" si="89"/>
        <v/>
      </c>
      <c r="AF51" s="312"/>
      <c r="AG51" s="270"/>
      <c r="AH51" s="314"/>
      <c r="AI51" s="315"/>
      <c r="AJ51" s="316"/>
      <c r="AK51" s="317" t="str">
        <f>IF(AH51=0,"",IF(F51+M51+T51+AA51+AH51&lt;=Consolidação!H62,Consolidação!$H$4,IF(F51+M51+T51+AA51+AH51&lt;=Consolidação!H62+Consolidação!K62,Consolidação!$K$4,IF(F51+M51+T51+AA51+AH51&lt;=Consolidação!H62+Consolidação!K62+Consolidação!N62,Consolidação!$N$4,IF(F51+M51+T51+AA51+AH51&lt;=Consolidação!H62+Consolidação!K62+Consolidação!N62+Consolidação!Q62,Consolidação!$Q$4,IF(F51+M51+T51+AA51+AH51&lt;=Consolidação!H62+Consolidação!K62+Consolidação!N62+Consolidação!Q62+Consolidação!T62,Consolidação!$T$4,IF(F51+M51+T51+AA51+AH51&lt;=Consolidação!H62+Consolidação!K62+Consolidação!N62+Consolidação!Q62+Consolidação!T62+Consolidação!W62,Consolidação!$W$4,IF(F51+M51+T51+AA51+AH51&lt;=Consolidação!H62+Consolidação!K62+Consolidação!N62+Consolidação!Q62+Consolidação!T62+Consolidação!W62+Consolidação!Z62,Consolidação!$Z$4,IF(F51+M51+T51+AA51+AH51&lt;=Consolidação!H62+Consolidação!K62+Consolidação!N62+Consolidação!Q62+Consolidação!T62+Consolidação!W62+Consolidação!Z62+Consolidação!AC62,Consolidação!$AC$4,IF(F51+M51+T51+AA51+AH51&lt;=Consolidação!H62+Consolidação!K62+Consolidação!N62+Consolidação!Q62+Consolidação!T62+Consolidação!W62+Consolidação!Z62+Consolidação!AC62+Consolidação!AF62,Consolidação!$AF$4,IF(F51+M51+T51+AA51+AH51&lt;=Consolidação!H62+Consolidação!K62+Consolidação!N62+Consolidação!Q62+Consolidação!T62+Consolidação!W62+Consolidação!Z62+Consolidação!AC62+Consolidação!AF62+Consolidação!AI62,Consolidação!$AI$4,IF(F51+M51+T51+AA51+AH51&lt;=Consolidação!H62+Consolidação!K62+Consolidação!N62+Consolidação!Q62+Consolidação!T62+Consolidação!W62+Consolidação!Z62+Consolidação!AC62+Consolidação!AF62+Consolidação!AI62+Consolidação!AL62,Consolidação!$AL$4,IF(F51+M51+T51+AA51+AH51&lt;=Consolidação!H62+Consolidação!K62+Consolidação!N62+Consolidação!Q62+Consolidação!T62+Consolidação!W62+Consolidação!Z62+Consolidação!AC62+Consolidação!AF62+Consolidação!AI62+Consolidação!AL62+Consolidação!AO62,Consolidação!$AO$4,IF(F51+M51+T51+AA51+AH51&lt;=Consolidação!H62+Consolidação!K62+Consolidação!N62+Consolidação!Q62+Consolidação!T62+Consolidação!W62+Consolidação!Z62+Consolidação!AC62+Consolidação!AF62+Consolidação!AI62+Consolidação!AL62+Consolidação!AO62+Consolidação!AR62,Consolidação!$AR$4,IF(F51+M51+T51+AA51+AH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+M51+T51+AA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+T51+AA51+AH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AL51" s="318" t="str">
        <f t="shared" si="90"/>
        <v/>
      </c>
      <c r="AM51" s="312"/>
      <c r="AN51" s="270"/>
      <c r="AO51" s="314"/>
      <c r="AP51" s="345"/>
      <c r="AQ51" s="346"/>
      <c r="AR51" s="317" t="str">
        <f>IF(AO51=0,"",IF(F51+M51+T51+AA51+AH51+AO51&lt;=Consolidação!H62,Consolidação!$H$4,IF(F51+M51+T51+AA51+AH51+AO51&lt;=Consolidação!H62+Consolidação!K62,Consolidação!$K$4,IF(F51+M51+T51+AA51+AH51+AO51&lt;=Consolidação!H62+Consolidação!K62+Consolidação!N62,Consolidação!$N$4,IF(F51+M51+T51+AA51+AH51+AO51&lt;=Consolidação!H62+Consolidação!K62+Consolidação!N62+Consolidação!Q62,Consolidação!$Q$4,IF(F51+M51+T51+AA51+AH51+AO51&lt;=Consolidação!H62+Consolidação!K62+Consolidação!N62+Consolidação!Q62+Consolidação!T62,Consolidação!$T$4,IF(F51+M51+T51+AA51+AH51+AO51&lt;=Consolidação!H62+Consolidação!K62+Consolidação!N62+Consolidação!Q62+Consolidação!T62+Consolidação!W62,Consolidação!$W$4,IF(F51+M51+T51+AA51+AH51+AO51&lt;=Consolidação!H62+Consolidação!K62+Consolidação!N62+Consolidação!Q62+Consolidação!T62+Consolidação!W62+Consolidação!Z62,Consolidação!$Z$4,IF(F51+M51+T51+AA51+AH51+AO51&lt;=Consolidação!H62+Consolidação!K62+Consolidação!N62+Consolidação!Q62+Consolidação!T62+Consolidação!W62+Consolidação!Z62+Consolidação!AC62,Consolidação!$AC$4,IF(F51+M51+T51+AA51+AH51+AO51&lt;=Consolidação!H62+Consolidação!K62+Consolidação!N62+Consolidação!Q62+Consolidação!T62+Consolidação!W62+Consolidação!Z62+Consolidação!AC62+Consolidação!AF62,Consolidação!$AF$4,IF(F51+M51+T51+AA51+AH51+AO51&lt;=Consolidação!H62+Consolidação!K62+Consolidação!N62+Consolidação!Q62+Consolidação!T62+Consolidação!W62+Consolidação!Z62+Consolidação!AC62+Consolidação!AF62+Consolidação!AI62,Consolidação!$AI$4,IF(F51+M51+T51+AA51+AH51+AO51&lt;=Consolidação!H62+Consolidação!K62+Consolidação!N62+Consolidação!Q62+Consolidação!T62+Consolidação!W62+Consolidação!Z62+Consolidação!AC62+Consolidação!AF62+Consolidação!AI62+Consolidação!AL62,Consolidação!$AL$4,IF(F51+M51+T51+AA51+AH51+AO51&lt;=Consolidação!H62+Consolidação!K62+Consolidação!N62+Consolidação!Q62+Consolidação!T62+Consolidação!W62+Consolidação!Z62+Consolidação!AC62+Consolidação!AF62+Consolidação!AI62+Consolidação!AL62+Consolidação!AO62,Consolidação!$AO$4,IF(F51+M51+T51+AA51+AH51+AO51&lt;=Consolidação!H62+Consolidação!K62+Consolidação!N62+Consolidação!Q62+Consolidação!T62+Consolidação!W62+Consolidação!Z62+Consolidação!AC62+Consolidação!AF62+Consolidação!AI62+Consolidação!AL62+Consolidação!AO62+Consolidação!AR62,Consolidação!$AR$4,IF(F51+M51+T51+AA51+AH51+AO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+M51+T51+AA51+AH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+T51+AA51+AH51+AO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AS51" s="318" t="str">
        <f t="shared" si="91"/>
        <v/>
      </c>
      <c r="AT51" s="312"/>
      <c r="AU51" s="270"/>
      <c r="AV51" s="314"/>
      <c r="AW51" s="345"/>
      <c r="AX51" s="346"/>
      <c r="AY51" s="317" t="str">
        <f>IF(AV51=0,"",IF(F51+M51+T51+AA51+AH51+AO51+AV51&lt;=Consolidação!H62,Consolidação!$H$4,IF(F51+M51+T51+AA51+AH51+AO51+AV51&lt;=Consolidação!H62+Consolidação!K62,Consolidação!$K$4,IF(F51+M51+T51+AA51+AH51+AO51+AV51&lt;=Consolidação!H62+Consolidação!K62+Consolidação!N62,Consolidação!$N$4,IF(F51+M51+T51+AA51+AH51+AO51+AV51&lt;=Consolidação!H62+Consolidação!K62+Consolidação!N62+Consolidação!Q62,Consolidação!$Q$4,IF(F51+M51+T51+AA51+AH51+AO51+AV51&lt;=Consolidação!H62+Consolidação!K62+Consolidação!N62+Consolidação!Q62+Consolidação!T62,Consolidação!$T$4,IF(F51+M51+T51+AA51+AH51+AO51+AV51&lt;=Consolidação!H62+Consolidação!K62+Consolidação!N62+Consolidação!Q62+Consolidação!T62+Consolidação!W62,Consolidação!$W$4,IF(F51+M51+T51+AA51+AH51+AO51+AV51&lt;=Consolidação!H62+Consolidação!K62+Consolidação!N62+Consolidação!Q62+Consolidação!T62+Consolidação!W62+Consolidação!Z62,Consolidação!$Z$4,IF(F51+M51+T51+AA51+AH51+AO51+AV51&lt;=Consolidação!H62+Consolidação!K62+Consolidação!N62+Consolidação!Q62+Consolidação!T62+Consolidação!W62+Consolidação!Z62+Consolidação!AC62,Consolidação!$AC$4,IF(F51+M51+T51+AA51+AH51+AO51+AV51&lt;=Consolidação!H62+Consolidação!K62+Consolidação!N62+Consolidação!Q62+Consolidação!T62+Consolidação!W62+Consolidação!Z62+Consolidação!AC62+Consolidação!AF62,Consolidação!$AF$4,IF(F51+M51+T51+AA51+AH51+AO51+AV51&lt;=Consolidação!H62+Consolidação!K62+Consolidação!N62+Consolidação!Q62+Consolidação!T62+Consolidação!W62+Consolidação!Z62+Consolidação!AC62+Consolidação!AF62+Consolidação!AI62,Consolidação!$AI$4,IF(F51+M51+T51+AA51+AH51+AO51+AV51&lt;=Consolidação!H62+Consolidação!K62+Consolidação!N62+Consolidação!Q62+Consolidação!T62+Consolidação!W62+Consolidação!Z62+Consolidação!AC62+Consolidação!AF62+Consolidação!AI62+Consolidação!AL62,Consolidação!$AL$4,IF(F51+M51+T51+AA51+AH51+AO51+AV51&lt;=Consolidação!H62+Consolidação!K62+Consolidação!N62+Consolidação!Q62+Consolidação!T62+Consolidação!W62+Consolidação!Z62+Consolidação!AC62+Consolidação!AF62+Consolidação!AI62+Consolidação!AL62+Consolidação!AO62,Consolidação!$AO$4,IF(F51+M51+T51+AA51+AH51+AO51+AV51&lt;=Consolidação!H62+Consolidação!K62+Consolidação!N62+Consolidação!Q62+Consolidação!T62+Consolidação!W62+Consolidação!Z62+Consolidação!AC62+Consolidação!AF62+Consolidação!AI62+Consolidação!AL62+Consolidação!AO62+Consolidação!AR62,Consolidação!$AR$4,IF(F51+M51+T51+AA51+AH51+AO51+AV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+M51+T51+AA51+AH51+AO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+T51+AA51+AH51+AO51+AV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AZ51" s="318" t="str">
        <f t="shared" si="92"/>
        <v/>
      </c>
      <c r="BA51" s="312"/>
      <c r="BB51" s="270"/>
      <c r="BC51" s="314"/>
      <c r="BD51" s="345"/>
      <c r="BE51" s="346"/>
      <c r="BF51" s="317" t="str">
        <f>IF(BC51=0,"",IF(F51+M51+T51+AA51+AH51+AO51+AV51+BC51&lt;=Consolidação!H62,Consolidação!$H$4,IF(F51+M51+T51+AA51+AH51+AO51+AV51+BC51&lt;=Consolidação!H62+Consolidação!K62,Consolidação!$K$4,IF(F51+M51+T51+AA51+AH51+AO51+AV51+BC51&lt;=Consolidação!H62+Consolidação!K62+Consolidação!N62,Consolidação!$N$4,IF(F51+M51+T51+AA51+AH51+AO51+AV51+BC51&lt;=Consolidação!H62+Consolidação!K62+Consolidação!N62+Consolidação!Q62,Consolidação!$Q$4,IF(F51+M51+T51+AA51+AH51+AO51+AV51+BC51&lt;=Consolidação!H62+Consolidação!K62+Consolidação!N62+Consolidação!Q62+Consolidação!T62,Consolidação!$T$4,IF(F51+M51+T51+AA51+AH51+AO51+AV51+BC51&lt;=Consolidação!H62+Consolidação!K62+Consolidação!N62+Consolidação!Q62+Consolidação!T62+Consolidação!W62,Consolidação!$W$4,IF(F51+M51+T51+AA51+AH51+AO51+AV51+BC51&lt;=Consolidação!H62+Consolidação!K62+Consolidação!N62+Consolidação!Q62+Consolidação!T62+Consolidação!W62+Consolidação!Z62,Consolidação!$Z$4,IF(F51+M51+T51+AA51+AH51+AO51+AV51+BC51&lt;=Consolidação!H62+Consolidação!K62+Consolidação!N62+Consolidação!Q62+Consolidação!T62+Consolidação!W62+Consolidação!Z62+Consolidação!AC62,Consolidação!$AC$4,IF(F51+M51+T51+AA51+AH51+AO51+AV51+BC51&lt;=Consolidação!H62+Consolidação!K62+Consolidação!N62+Consolidação!Q62+Consolidação!T62+Consolidação!W62+Consolidação!Z62+Consolidação!AC62+Consolidação!AF62,Consolidação!$AF$4,IF(F51+M51+T51+AA51+AH51+AO51+AV51+BC51&lt;=Consolidação!H62+Consolidação!K62+Consolidação!N62+Consolidação!Q62+Consolidação!T62+Consolidação!W62+Consolidação!Z62+Consolidação!AC62+Consolidação!AF62+Consolidação!AI62,Consolidação!$AI$4,IF(F51+M51+T51+AA51+AH51+AO51+AV51+BC51&lt;=Consolidação!H62+Consolidação!K62+Consolidação!N62+Consolidação!Q62+Consolidação!T62+Consolidação!W62+Consolidação!Z62+Consolidação!AC62+Consolidação!AF62+Consolidação!AI62+Consolidação!AL62,Consolidação!$AL$4,IF(F51+M51+T51+AA51+AH51+AO51+AV51+BC51&lt;=Consolidação!H62+Consolidação!K62+Consolidação!N62+Consolidação!Q62+Consolidação!T62+Consolidação!W62+Consolidação!Z62+Consolidação!AC62+Consolidação!AF62+Consolidação!AI62+Consolidação!AL62+Consolidação!AO62,Consolidação!$AO$4,IF(F51+M51+T51+AA51+AH51+AO51+AV51+BC51&lt;=Consolidação!H62+Consolidação!K62+Consolidação!N62+Consolidação!Q62+Consolidação!T62+Consolidação!W62+Consolidação!Z62+Consolidação!AC62+Consolidação!AF62+Consolidação!AI62+Consolidação!AL62+Consolidação!AO62+Consolidação!AR62,Consolidação!$AR$4,IF(F51+M51+T51+AA51+AH51+AO51+AV51+BC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+M51+T51+AA51+AH51+AO51+AV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+T51+AA51+AH51+AO51+AV51+BC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BG51" s="318" t="str">
        <f t="shared" si="93"/>
        <v/>
      </c>
      <c r="BH51" s="312"/>
      <c r="BI51" s="270"/>
      <c r="BJ51" s="314"/>
      <c r="BK51" s="345"/>
      <c r="BL51" s="346"/>
      <c r="BM51" s="317" t="str">
        <f>IF(BJ51=0,"",IF(F51+M51+T51+AA51+AH51+AO51+AV51+BC51+BJ51&lt;=Consolidação!H62,Consolidação!$H$4,IF(F51+M51+T51+AA51+AH51+AO51+AV51+BC51+BJ51&lt;=Consolidação!H62+Consolidação!K62,Consolidação!$K$4,IF(F51+M51+T51+AA51+AH51+AO51+AV51+BC51+BJ51&lt;=Consolidação!H62+Consolidação!K62+Consolidação!N62,Consolidação!$N$4,IF(F51+M51+T51+AA51+AH51+AO51+AV51+BC51+BJ51&lt;=Consolidação!H62+Consolidação!K62+Consolidação!N62+Consolidação!Q62,Consolidação!$Q$4,IF(F51+M51+T51+AA51+AH51+AO51+AV51+BC51+BJ51&lt;=Consolidação!H62+Consolidação!K62+Consolidação!N62+Consolidação!Q62+Consolidação!T62,Consolidação!$T$4,IF(F51+M51+T51+AA51+AH51+AO51+AV51+BC51+BJ51&lt;=Consolidação!H62+Consolidação!K62+Consolidação!N62+Consolidação!Q62+Consolidação!T62+Consolidação!W62,Consolidação!$W$4,IF(F51+M51+T51+AA51+AH51+AO51+AV51+BC51+BJ51&lt;=Consolidação!H62+Consolidação!K62+Consolidação!N62+Consolidação!Q62+Consolidação!T62+Consolidação!W62+Consolidação!Z62,Consolidação!$Z$4,IF(F51+M51+T51+AA51+AH51+AO51+AV51+BC51+BJ51&lt;=Consolidação!H62+Consolidação!K62+Consolidação!N62+Consolidação!Q62+Consolidação!T62+Consolidação!W62+Consolidação!Z62+Consolidação!AC62,Consolidação!$AC$4,IF(F51+M51+T51+AA51+AH51+AO51+AV51+BC51+BJ51&lt;=Consolidação!H62+Consolidação!K62+Consolidação!N62+Consolidação!Q62+Consolidação!T62+Consolidação!W62+Consolidação!Z62+Consolidação!AC62+Consolidação!AF62,Consolidação!$AF$4,IF(F51+M51+T51+AA51+AH51+AO51+AV51+BC51+BJ51&lt;=Consolidação!H62+Consolidação!K62+Consolidação!N62+Consolidação!Q62+Consolidação!T62+Consolidação!W62+Consolidação!Z62+Consolidação!AC62+Consolidação!AF62+Consolidação!AI62,Consolidação!$AI$4,IF(F51+M51+T51+AA51+AH51+AO51+AV51+BC51+BJ51&lt;=Consolidação!H62+Consolidação!K62+Consolidação!N62+Consolidação!Q62+Consolidação!T62+Consolidação!W62+Consolidação!Z62+Consolidação!AC62+Consolidação!AF62+Consolidação!AI62+Consolidação!AL62,Consolidação!$AL$4,IF(F51+M51+T51+AA51+AH51+AO51+AV51+BC51+BJ51&lt;=Consolidação!H62+Consolidação!K62+Consolidação!N62+Consolidação!Q62+Consolidação!T62+Consolidação!W62+Consolidação!Z62+Consolidação!AC62+Consolidação!AF62+Consolidação!AI62+Consolidação!AL62+Consolidação!AO62,Consolidação!$AO$4,IF(F51+M51+T51+AA51+AH51+AO51+AV51+BC51+BJ51&lt;=Consolidação!H62+Consolidação!K62+Consolidação!N62+Consolidação!Q62+Consolidação!T62+Consolidação!W62+Consolidação!Z62+Consolidação!AC62+Consolidação!AF62+Consolidação!AI62+Consolidação!AL62+Consolidação!AO62+Consolidação!AR62,Consolidação!$AR$4,IF(F51+M51+T51+AA51+AH51+AO51+AV51+BC51+BJ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+M51+T51+AA51+AH51+AO51+AV51+BC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+T51+AA51+AH51+AO51+AV51+BC51+BJ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BN51" s="318" t="str">
        <f t="shared" si="94"/>
        <v/>
      </c>
      <c r="BO51" s="312"/>
      <c r="BP51" s="270"/>
      <c r="BQ51" s="314"/>
      <c r="BR51" s="345"/>
      <c r="BS51" s="346"/>
      <c r="BT51" s="317" t="str">
        <f>IF(BQ51=0,"",IF(F51+M51+T51+AA51+AH51+AO51+AV51+BC51+BJ51+BQ51&lt;=Consolidação!H62,Consolidação!$H$4,IF(F51+M51+T51+AA51+AH51+AO51+AV51+BC51+BJ51+BQ51&lt;=Consolidação!H62+Consolidação!K62,Consolidação!$K$4,IF(F51+M51+T51+AA51+AH51+AO51+AV51+BC51+BJ51+BQ51&lt;=Consolidação!H62+Consolidação!K62+Consolidação!N62,Consolidação!$N$4,IF(F51+M51+T51+AA51+AH51+AO51+AV51+BC51+BJ51+BQ51&lt;=Consolidação!H62+Consolidação!K62+Consolidação!N62+Consolidação!Q62,Consolidação!$Q$4,IF(F51+M51+T51+AA51+AH51+AO51+AV51+BC51+BJ51+BQ51&lt;=Consolidação!H62+Consolidação!K62+Consolidação!N62+Consolidação!Q62+Consolidação!T62,Consolidação!$T$4,IF(F51+M51+T51+AA51+AH51+AO51+AV51+BC51+BJ51+BQ51&lt;=Consolidação!H62+Consolidação!K62+Consolidação!N62+Consolidação!Q62+Consolidação!T62+Consolidação!W62,Consolidação!$W$4,IF(F51+M51+T51+AA51+AH51+AO51+AV51+BC51+BJ51+BQ51&lt;=Consolidação!H62+Consolidação!K62+Consolidação!N62+Consolidação!Q62+Consolidação!T62+Consolidação!W62+Consolidação!Z62,Consolidação!$Z$4,IF(F51+M51+T51+AA51+AH51+AO51+AV51+BC51+BJ51+BQ51&lt;=Consolidação!H62+Consolidação!K62+Consolidação!N62+Consolidação!Q62+Consolidação!T62+Consolidação!W62+Consolidação!Z62+Consolidação!AC62,Consolidação!$AC$4,IF(F51+M51+T51+AA51+AH51+AO51+AV51+BC51+BJ51+BQ51&lt;=Consolidação!H62+Consolidação!K62+Consolidação!N62+Consolidação!Q62+Consolidação!T62+Consolidação!W62+Consolidação!Z62+Consolidação!AC62+Consolidação!AF62,Consolidação!$AF$4,IF(F51+M51+T51+AA51+AH51+AO51+AV51+BC51+BJ51+BQ51&lt;=Consolidação!H62+Consolidação!K62+Consolidação!N62+Consolidação!Q62+Consolidação!T62+Consolidação!W62+Consolidação!Z62+Consolidação!AC62+Consolidação!AF62+Consolidação!AI62,Consolidação!$AI$4,IF(F51+M51+T51+AA51+AH51+AO51+AV51+BC51+BJ51+BQ51&lt;=Consolidação!H62+Consolidação!K62+Consolidação!N62+Consolidação!Q62+Consolidação!T62+Consolidação!W62+Consolidação!Z62+Consolidação!AC62+Consolidação!AF62+Consolidação!AI62+Consolidação!AL62,Consolidação!$AL$4,IF(F51+M51+T51+AA51+AH51+AO51+AV51+BC51+BJ51+BQ51&lt;=Consolidação!H62+Consolidação!K62+Consolidação!N62+Consolidação!Q62+Consolidação!T62+Consolidação!W62+Consolidação!Z62+Consolidação!AC62+Consolidação!AF62+Consolidação!AI62+Consolidação!AL62+Consolidação!AO62,Consolidação!$AO$4,IF(F51+M51+T51+AA51+AH51+AO51+AV51+BC51+BJ51+BQ51&lt;=Consolidação!H62+Consolidação!K62+Consolidação!N62+Consolidação!Q62+Consolidação!T62+Consolidação!W62+Consolidação!Z62+Consolidação!AC62+Consolidação!AF62+Consolidação!AI62+Consolidação!AL62+Consolidação!AO62+Consolidação!AR62,Consolidação!$AR$4,IF(F51+M51+T51+AA51+AH51+AO51+AV51+BC51+BJ51+BQ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+M51+T51+AA51+AH51+AO51+AV51+BC51+BJ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+T51+AA51+AH51+AO51+AV51+BC51+BJ51+BQ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BU51" s="318" t="str">
        <f t="shared" si="95"/>
        <v/>
      </c>
      <c r="BV51" s="312"/>
      <c r="BW51" s="270"/>
      <c r="BX51" s="314"/>
      <c r="BY51" s="345"/>
      <c r="BZ51" s="346"/>
      <c r="CA51" s="317" t="str">
        <f>IF(BX51=0,"",IF(F51+M51+T51+AA51+AH51+AO51+AV51+BC51+BJ51+BQ51+BX51&lt;=Consolidação!H62,Consolidação!$H$4,IF(F51+M51+T51+AA51+AH51+AO51+AV51+BC51+BJ51+BQ51+BX51&lt;=Consolidação!H62+Consolidação!K62,Consolidação!$K$4,IF(F51+M51+T51+AA51+AH51+AO51+AV51+BC51+BJ51+BQ51+BX51&lt;=Consolidação!H62+Consolidação!K62+Consolidação!N62,Consolidação!$N$4,IF(F51+M51+T51+AA51+AH51+AO51+AV51+BC51+BJ51+BQ51+BX51&lt;=Consolidação!H62+Consolidação!K62+Consolidação!N62+Consolidação!Q62,Consolidação!$Q$4,IF(F51+M51+T51+AA51+AH51+AO51+AV51+BC51+BJ51+BQ51+BX51&lt;=Consolidação!H62+Consolidação!K62+Consolidação!N62+Consolidação!Q62+Consolidação!T62,Consolidação!$T$4,IF(F51+M51+T51+AA51+AH51+AO51+AV51+BC51+BJ51+BQ51+BX51&lt;=Consolidação!H62+Consolidação!K62+Consolidação!N62+Consolidação!Q62+Consolidação!T62+Consolidação!W62,Consolidação!$W$4,IF(F51+M51+T51+AA51+AH51+AO51+AV51+BC51+BJ51+BQ51+BX51&lt;=Consolidação!H62+Consolidação!K62+Consolidação!N62+Consolidação!Q62+Consolidação!T62+Consolidação!W62+Consolidação!Z62,Consolidação!$Z$4,IF(F51+M51+T51+AA51+AH51+AO51+AV51+BC51+BJ51+BQ51+BX51&lt;=Consolidação!H62+Consolidação!K62+Consolidação!N62+Consolidação!Q62+Consolidação!T62+Consolidação!W62+Consolidação!Z62+Consolidação!AC62,Consolidação!$AC$4,IF(F51+M51+T51+AA51+AH51+AO51+AV51+BC51+BJ51+BQ51+BX51&lt;=Consolidação!H62+Consolidação!K62+Consolidação!N62+Consolidação!Q62+Consolidação!T62+Consolidação!W62+Consolidação!Z62+Consolidação!AC62+Consolidação!AF62,Consolidação!$AF$4,IF(F51+M51+T51+AA51+AH51+AO51+AV51+BC51+BJ51+BQ51+BX51&lt;=Consolidação!H62+Consolidação!K62+Consolidação!N62+Consolidação!Q62+Consolidação!T62+Consolidação!W62+Consolidação!Z62+Consolidação!AC62+Consolidação!AF62+Consolidação!AI62,Consolidação!$AI$4,IF(F51+M51+T51+AA51+AH51+AO51+AV51+BC51+BJ51+BQ51+BX51&lt;=Consolidação!H62+Consolidação!K62+Consolidação!N62+Consolidação!Q62+Consolidação!T62+Consolidação!W62+Consolidação!Z62+Consolidação!AC62+Consolidação!AF62+Consolidação!AI62+Consolidação!AL62,Consolidação!$AL$4,IF(F51+M51+T51+AA51+AH51+AO51+AV51+BC51+BJ51+BQ51+BX51&lt;=Consolidação!H62+Consolidação!K62+Consolidação!N62+Consolidação!Q62+Consolidação!T62+Consolidação!W62+Consolidação!Z62+Consolidação!AC62+Consolidação!AF62+Consolidação!AI62+Consolidação!AL62+Consolidação!AO62,Consolidação!$AO$4,IF(F51+M51+T51+AA51+AH51+AO51+AV51+BC51+BJ51+BQ51+BX51&lt;=Consolidação!H62+Consolidação!K62+Consolidação!N62+Consolidação!Q62+Consolidação!T62+Consolidação!W62+Consolidação!Z62+Consolidação!AC62+Consolidação!AF62+Consolidação!AI62+Consolidação!AL62+Consolidação!AO62+Consolidação!AR62,Consolidação!$AR$4,IF(F51+M51+T51+AA51+AH51+AO51+AV51+BC51+BJ51+BQ51+BX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+M51+T51+AA51+AH51+AO51+AV51+BC51+BJ51+BQ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+T51+AA51+AH51+AO51+AV51+BC51+BJ51+BQ51+BX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CB51" s="318" t="str">
        <f t="shared" si="96"/>
        <v/>
      </c>
      <c r="CC51" s="312"/>
      <c r="CD51" s="270"/>
      <c r="CE51" s="314"/>
      <c r="CF51" s="345"/>
      <c r="CG51" s="346"/>
      <c r="CH51" s="317" t="str">
        <f>IF(CE51=0,"",IF(F51+M51+T51+AA51+AH51+AO51+AV51+BC51+BJ51+BQ51+BX51+CE51&lt;=Consolidação!H62,Consolidação!$H$4,IF(F51+M51+T51+AA51+AH51+AO51+AV51+BC51+BJ51+BQ51+BX51+CE51&lt;=Consolidação!H62+Consolidação!K62,Consolidação!$K$4,IF(F51+M51+T51+AA51+AH51+AO51+AV51+BC51+BJ51+BQ51+BX51+CE51&lt;=Consolidação!H62+Consolidação!K62+Consolidação!N62,Consolidação!$N$4,IF(F51+M51+T51+AA51+AH51+AO51+AV51+BC51+BJ51+BQ51+BX51+CE51&lt;=Consolidação!H62+Consolidação!K62+Consolidação!N62+Consolidação!Q62,Consolidação!$Q$4,IF(F51+M51+T51+AA51+AH51+AO51+AV51+BC51+BJ51+BQ51+BX51+CE51&lt;=Consolidação!H62+Consolidação!K62+Consolidação!N62+Consolidação!Q62+Consolidação!T62,Consolidação!$T$4,IF(F51+M51+T51+AA51+AH51+AO51+AV51+BC51+BJ51+BQ51+BX51+CE51&lt;=Consolidação!H62+Consolidação!K62+Consolidação!N62+Consolidação!Q62+Consolidação!T62+Consolidação!W62,Consolidação!$W$4,IF(F51+M51+T51+AA51+AH51+AO51+AV51+BC51+BJ51+BQ51+BX51+CE51&lt;=Consolidação!H62+Consolidação!K62+Consolidação!N62+Consolidação!Q62+Consolidação!T62+Consolidação!W62+Consolidação!Z62,Consolidação!$Z$4,IF(F51+M51+T51+AA51+AH51+AO51+AV51+BC51+BJ51+BQ51+BX51+CE51&lt;=Consolidação!H62+Consolidação!K62+Consolidação!N62+Consolidação!Q62+Consolidação!T62+Consolidação!W62+Consolidação!Z62+Consolidação!AC62,Consolidação!$AC$4,IF(F51+M51+T51+AA51+AH51+AO51+AV51+BC51+BJ51+BQ51+BX51+CE51&lt;=Consolidação!H62+Consolidação!K62+Consolidação!N62+Consolidação!Q62+Consolidação!T62+Consolidação!W62+Consolidação!Z62+Consolidação!AC62+Consolidação!AF62,Consolidação!$AF$4,IF(F51+M51+T51+AA51+AH51+AO51+AV51+BC51+BJ51+BQ51+BX51+CE51&lt;=Consolidação!H62+Consolidação!K62+Consolidação!N62+Consolidação!Q62+Consolidação!T62+Consolidação!W62+Consolidação!Z62+Consolidação!AC62+Consolidação!AF62+Consolidação!AI62,Consolidação!$AI$4,IF(F51+M51+T51+AA51+AH51+AO51+AV51+BC51+BJ51+BQ51+BX51+CE51&lt;=Consolidação!H62+Consolidação!K62+Consolidação!N62+Consolidação!Q62+Consolidação!T62+Consolidação!W62+Consolidação!Z62+Consolidação!AC62+Consolidação!AF62+Consolidação!AI62+Consolidação!AL62,Consolidação!$AL$4,IF(F51+M51+T51+AA51+AH51+AO51+AV51+BC51+BJ51+BQ51+BX51+CE51&lt;=Consolidação!H62+Consolidação!K62+Consolidação!N62+Consolidação!Q62+Consolidação!T62+Consolidação!W62+Consolidação!Z62+Consolidação!AC62+Consolidação!AF62+Consolidação!AI62+Consolidação!AL62+Consolidação!AO62,Consolidação!$AO$4,IF(F51+M51+T51+AA51+AH51+AO51+AV51+BC51+BJ51+BQ51+BX51+CE51&lt;=Consolidação!H62+Consolidação!K62+Consolidação!N62+Consolidação!Q62+Consolidação!T62+Consolidação!W62+Consolidação!Z62+Consolidação!AC62+Consolidação!AF62+Consolidação!AI62+Consolidação!AL62+Consolidação!AO62+Consolidação!AR62,Consolidação!$AR$4,IF(F51+M51+T51+AA51+AH51+AO51+AV51+BC51+BJ51+BQ51+BX51+CE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+M51+T51+AA51+AH51+AO51+AV51+BC51+BJ51+BQ51+BX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+T51+AA51+AH51+AO51+AV51+BC51+BJ51+BQ51+BX51+CE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CI51" s="318" t="str">
        <f t="shared" si="97"/>
        <v/>
      </c>
      <c r="CJ51" s="312"/>
      <c r="CK51" s="270"/>
      <c r="CL51" s="314"/>
      <c r="CM51" s="345"/>
      <c r="CN51" s="346"/>
      <c r="CO51" s="317" t="str">
        <f>IF(CL51=0,"",IF(F51+M51+T51+AA51+AH51+AO51+AV51+BC51+BJ51+BQ51+BX51+CE51+CL51&lt;=Consolidação!H62,Consolidação!$H$4,IF(F51+M51+T51+AA51+AH51+AO51+AV51+BC51+BJ51+BQ51+BX51+CE51+CL51&lt;=Consolidação!H62+Consolidação!K62,Consolidação!$K$4,IF(F51+M51+T51+AA51+AH51+AO51+AV51+BC51+BJ51+BQ51+BX51+CE51+CL51&lt;=Consolidação!H62+Consolidação!K62+Consolidação!N62,Consolidação!$N$4,IF(F51+M51+T51+AA51+AH51+AO51+AV51+BC51+BJ51+BQ51+BX51+CE51+CL51&lt;=Consolidação!H62+Consolidação!K62+Consolidação!N62+Consolidação!Q62,Consolidação!$Q$4,IF(F51+M51+T51+AA51+AH51+AO51+AV51+BC51+BJ51+BQ51+BX51+CE51+CL51&lt;=Consolidação!H62+Consolidação!K62+Consolidação!N62+Consolidação!Q62+Consolidação!T62,Consolidação!$T$4,IF(F51+M51+T51+AA51+AH51+AO51+AV51+BC51+BJ51+BQ51+BX51+CE51+CL51&lt;=Consolidação!H62+Consolidação!K62+Consolidação!N62+Consolidação!Q62+Consolidação!T62+Consolidação!W62,Consolidação!$W$4,IF(F51+M51+T51+AA51+AH51+AO51+AV51+BC51+BJ51+BQ51+BX51+CE51+CL51&lt;=Consolidação!H62+Consolidação!K62+Consolidação!N62+Consolidação!Q62+Consolidação!T62+Consolidação!W62+Consolidação!Z62,Consolidação!$Z$4,IF(F51+M51+T51+AA51+AH51+AO51+AV51+BC51+BJ51+BQ51+BX51+CE51+CL51&lt;=Consolidação!H62+Consolidação!K62+Consolidação!N62+Consolidação!Q62+Consolidação!T62+Consolidação!W62+Consolidação!Z62+Consolidação!AC62,Consolidação!$AC$4,IF(F51+M51+T51+AA51+AH51+AO51+AV51+BC51+BJ51+BQ51+BX51+CE51+CL51&lt;=Consolidação!H62+Consolidação!K62+Consolidação!N62+Consolidação!Q62+Consolidação!T62+Consolidação!W62+Consolidação!Z62+Consolidação!AC62+Consolidação!AF62,Consolidação!$AF$4,IF(F51+M51+T51+AA51+AH51+AO51+AV51+BC51+BJ51+BQ51+BX51+CE51+CL51&lt;=Consolidação!H62+Consolidação!K62+Consolidação!N62+Consolidação!Q62+Consolidação!T62+Consolidação!W62+Consolidação!Z62+Consolidação!AC62+Consolidação!AF62+Consolidação!AI62,Consolidação!$AI$4,IF(F51+M51+T51+AA51+AH51+AO51+AV51+BC51+BJ51+BQ51+BX51+CE51+CL51&lt;=Consolidação!H62+Consolidação!K62+Consolidação!N62+Consolidação!Q62+Consolidação!T62+Consolidação!W62+Consolidação!Z62+Consolidação!AC62+Consolidação!AF62+Consolidação!AI62+Consolidação!AL62,Consolidação!$AL$4,IF(F51+M51+T51+AA51+AH51+AO51+AV51+BC51+BJ51+BQ51+BX51+CE51+CL51&lt;=Consolidação!H62+Consolidação!K62+Consolidação!N62+Consolidação!Q62+Consolidação!T62+Consolidação!W62+Consolidação!Z62+Consolidação!AC62+Consolidação!AF62+Consolidação!AI62+Consolidação!AL62+Consolidação!AO62,Consolidação!$AO$4,IF(F51+M51+T51+AA51+AH51+AO51+AV51+BC51+BJ51+BQ51+BX51+CE51+CL51&lt;=Consolidação!H62+Consolidação!K62+Consolidação!N62+Consolidação!Q62+Consolidação!T62+Consolidação!W62+Consolidação!Z62+Consolidação!AC62+Consolidação!AF62+Consolidação!AI62+Consolidação!AL62+Consolidação!AO62+Consolidação!AR62,Consolidação!$AR$4,IF(F51+M51+T51+AA51+AH51+AO51+AV51+BC51+BJ51+BQ51+BX51+CE51+CL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+M51+T51+AA51+AH51+AO51+AV51+BC51+BJ51+BQ51+BX51+CE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+T51+AA51+AH51+AO51+AV51+BC51+BJ51+BQ51+BX51+CE51+CL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CP51" s="318" t="str">
        <f t="shared" si="98"/>
        <v/>
      </c>
      <c r="CQ51" s="312"/>
      <c r="CR51" s="270"/>
      <c r="CS51" s="314"/>
      <c r="CT51" s="345"/>
      <c r="CU51" s="346"/>
      <c r="CV51" s="317" t="str">
        <f>IF(CS51=0,"",IF(F51+M51+T51+AA51+AH51+AO51+AV51+BC51+BJ51+BQ51+BX51+CE51+CL51+CS51&lt;=Consolidação!H62,Consolidação!$H$4,IF(F51+M51+T51+AA51+AH51+AO51+AV51+BC51+BJ51+BQ51+BX51+CE51+CL51+CS51&lt;=Consolidação!H62+Consolidação!K62,Consolidação!$K$4,IF(F51+M51+T51+AA51+AH51+AO51+AV51+BC51+BJ51+BQ51+BX51+CE51+CL51+CS51&lt;=Consolidação!H62+Consolidação!K62+Consolidação!N62,Consolidação!$N$4,IF(F51+M51+T51+AA51+AH51+AO51+AV51+BC51+BJ51+BQ51+BX51+CE51+CL51+CS51&lt;=Consolidação!H62+Consolidação!K62+Consolidação!N62+Consolidação!Q62,Consolidação!$Q$4,IF(F51+M51+T51+AA51+AH51+AO51+AV51+BC51+BJ51+BQ51+BX51+CE51+CL51+CS51&lt;=Consolidação!H62+Consolidação!K62+Consolidação!N62+Consolidação!Q62+Consolidação!T62,Consolidação!$T$4,IF(F51+M51+T51+AA51+AH51+AO51+AV51+BC51+BJ51+BQ51+BX51+CE51+CL51+CS51&lt;=Consolidação!H62+Consolidação!K62+Consolidação!N62+Consolidação!Q62+Consolidação!T62+Consolidação!W62,Consolidação!$W$4,IF(F51+M51+T51+AA51+AH51+AO51+AV51+BC51+BJ51+BQ51+BX51+CE51+CL51+CS51&lt;=Consolidação!H62+Consolidação!K62+Consolidação!N62+Consolidação!Q62+Consolidação!T62+Consolidação!W62+Consolidação!Z62,Consolidação!$Z$4,IF(F51+M51+T51+AA51+AH51+AO51+AV51+BC51+BJ51+BQ51+BX51+CE51+CL51+CS51&lt;=Consolidação!H62+Consolidação!K62+Consolidação!N62+Consolidação!Q62+Consolidação!T62+Consolidação!W62+Consolidação!Z62+Consolidação!AC62,Consolidação!$AC$4,IF(F51+M51+T51+AA51+AH51+AO51+AV51+BC51+BJ51+BQ51+BX51+CE51+CL51+CS51&lt;=Consolidação!H62+Consolidação!K62+Consolidação!N62+Consolidação!Q62+Consolidação!T62+Consolidação!W62+Consolidação!Z62+Consolidação!AC62+Consolidação!AF62,Consolidação!$AF$4,IF(F51+M51+T51+AA51+AH51+AO51+AV51+BC51+BJ51+BQ51+BX51+CE51+CL51+CS51&lt;=Consolidação!H62+Consolidação!K62+Consolidação!N62+Consolidação!Q62+Consolidação!T62+Consolidação!W62+Consolidação!Z62+Consolidação!AC62+Consolidação!AF62+Consolidação!AI62,Consolidação!$AI$4,IF(F51+M51+T51+AA51+AH51+AO51+AV51+BC51+BJ51+BQ51+BX51+CE51+CL51+CS51&lt;=Consolidação!H62+Consolidação!K62+Consolidação!N62+Consolidação!Q62+Consolidação!T62+Consolidação!W62+Consolidação!Z62+Consolidação!AC62+Consolidação!AF62+Consolidação!AI62+Consolidação!AL62,Consolidação!$AL$4,IF(F51+M51+T51+AA51+AH51+AO51+AV51+BC51+BJ51+BQ51+BX51+CE51+CL51+CS51&lt;=Consolidação!H62+Consolidação!K62+Consolidação!N62+Consolidação!Q62+Consolidação!T62+Consolidação!W62+Consolidação!Z62+Consolidação!AC62+Consolidação!AF62+Consolidação!AI62+Consolidação!AL62+Consolidação!AO62,Consolidação!$AO$4,IF(F51+M51+T51+AA51+AH51+AO51+AV51+BC51+BJ51+BQ51+BX51+CE51+CL51+CS51&lt;=Consolidação!H62+Consolidação!K62+Consolidação!N62+Consolidação!Q62+Consolidação!T62+Consolidação!W62+Consolidação!Z62+Consolidação!AC62+Consolidação!AF62+Consolidação!AI62+Consolidação!AL62+Consolidação!AO62+Consolidação!AR62,Consolidação!$AR$4,IF(F51+M51+T51+AA51+AH51+AO51+AV51+BC51+BJ51+BQ51+BX51+CE51+CL51+CS51&lt;=Consolidação!H62+Consolidação!K62+Consolidação!N62+Consolidação!Q62+Consolidação!T62+Consolidação!W62+Consolidação!Z62+Consolidação!AC62+Consolidação!AF62+Consolidação!AI62+Consolidação!AL62+Consolidação!AO62+Consolidação!AR62+Consolidação!AU62,Consolidação!$AU$4,IF(AND((Consolidação!H62+Consolidação!K62+Consolidação!N62+Consolidação!Q62+Consolidação!T62+Consolidação!W62+Consolidação!Z62+Consolidação!AC62+Consolidação!AF62+Consolidação!AI62+Consolidação!AL62+Consolidação!AO62+Consolidação!AR62+Consolidação!AU62)&gt;0,F51+M51+T51+AA51+AH51+AO51+AV51+BC51+BJ51+BQ51+BX51+CE51+CL51&lt;Consolidação!H62+Consolidação!K62+Consolidação!N62+Consolidação!Q62+Consolidação!T62+Consolidação!W62+Consolidação!Z62+Consolidação!AC62+Consolidação!AF62+Consolidação!AI62+Consolidação!AL62+Consolidação!AO62+Consolidação!AR62+Consolidação!AU62,F51+M51+T51+AA51+AH51+AO51+AV51+BC51+BJ51+BQ51+BX51+CE51+CL51+CS51&gt;Consolidação!H62+Consolidação!K62+Consolidação!N62+Consolidação!Q62+Consolidação!T62+Consolidação!W62+Consolidação!Z62+Consolidação!AC62+Consolidação!AF62+Consolidação!AI62+Consolidação!AL62+Consolidação!AO62+Consolidação!AR62+Consolidação!AU62),"CONSUMO PARCIAL","SEM PREVISÃO"))))))))))))))))</f>
        <v/>
      </c>
      <c r="CW51" s="318" t="str">
        <f t="shared" si="99"/>
        <v/>
      </c>
      <c r="CX51" s="270"/>
      <c r="CY51" s="314"/>
      <c r="CZ51" s="345"/>
      <c r="DA51" s="346"/>
      <c r="DB51" s="317" t="str">
        <f>IF(CY51=0,"",IF(L51+S51+Z51+AG51+AN51+AU51+BB51+BI51+BP51+BW51+CD51+CK51+CR51+CY51&lt;=Consolidação!N62,Consolidação!$H$4,IF(L51+S51+Z51+AG51+AN51+AU51+BB51+BI51+BP51+BW51+CD51+CK51+CR51+CY51&lt;=Consolidação!N62+Consolidação!Q62,Consolidação!$K$4,IF(L51+S51+Z51+AG51+AN51+AU51+BB51+BI51+BP51+BW51+CD51+CK51+CR51+CY51&lt;=Consolidação!N62+Consolidação!Q62+Consolidação!T62,Consolidação!$N$4,IF(L51+S51+Z51+AG51+AN51+AU51+BB51+BI51+BP51+BW51+CD51+CK51+CR51+CY51&lt;=Consolidação!N62+Consolidação!Q62+Consolidação!T62+Consolidação!W62,Consolidação!$Q$4,IF(L51+S51+Z51+AG51+AN51+AU51+BB51+BI51+BP51+BW51+CD51+CK51+CR51+CY51&lt;=Consolidação!N62+Consolidação!Q62+Consolidação!T62+Consolidação!W62+Consolidação!Z62,Consolidação!$T$4,IF(L51+S51+Z51+AG51+AN51+AU51+BB51+BI51+BP51+BW51+CD51+CK51+CR51+CY51&lt;=Consolidação!N62+Consolidação!Q62+Consolidação!T62+Consolidação!W62+Consolidação!Z62+Consolidação!AC62,Consolidação!$W$4,IF(L51+S51+Z51+AG51+AN51+AU51+BB51+BI51+BP51+BW51+CD51+CK51+CR51+CY51&lt;=Consolidação!N62+Consolidação!Q62+Consolidação!T62+Consolidação!W62+Consolidação!Z62+Consolidação!AC62+Consolidação!AF62,Consolidação!$Z$4,IF(L51+S51+Z51+AG51+AN51+AU51+BB51+BI51+BP51+BW51+CD51+CK51+CR51+CY51&lt;=Consolidação!N62+Consolidação!Q62+Consolidação!T62+Consolidação!W62+Consolidação!Z62+Consolidação!AC62+Consolidação!AF62+Consolidação!AI62,Consolidação!$AC$4,IF(L51+S51+Z51+AG51+AN51+AU51+BB51+BI51+BP51+BW51+CD51+CK51+CR51+CY51&lt;=Consolidação!N62+Consolidação!Q62+Consolidação!T62+Consolidação!W62+Consolidação!Z62+Consolidação!AC62+Consolidação!AF62+Consolidação!AI62+Consolidação!AL62,Consolidação!$AF$4,IF(L51+S51+Z51+AG51+AN51+AU51+BB51+BI51+BP51+BW51+CD51+CK51+CR51+CY51&lt;=Consolidação!N62+Consolidação!Q62+Consolidação!T62+Consolidação!W62+Consolidação!Z62+Consolidação!AC62+Consolidação!AF62+Consolidação!AI62+Consolidação!AL62+Consolidação!AO62,Consolidação!$AI$4,IF(L51+S51+Z51+AG51+AN51+AU51+BB51+BI51+BP51+BW51+CD51+CK51+CR51+CY51&lt;=Consolidação!N62+Consolidação!Q62+Consolidação!T62+Consolidação!W62+Consolidação!Z62+Consolidação!AC62+Consolidação!AF62+Consolidação!AI62+Consolidação!AL62+Consolidação!AO62+Consolidação!AR62,Consolidação!$AL$4,IF(L51+S51+Z51+AG51+AN51+AU51+BB51+BI51+BP51+BW51+CD51+CK51+CR51+CY51&lt;=Consolidação!N62+Consolidação!Q62+Consolidação!T62+Consolidação!W62+Consolidação!Z62+Consolidação!AC62+Consolidação!AF62+Consolidação!AI62+Consolidação!AL62+Consolidação!AO62+Consolidação!AR62+Consolidação!AU62,Consolidação!$AO$4,IF(L51+S51+Z51+AG51+AN51+AU51+BB51+BI51+BP51+BW51+CD51+CK51+CR51+CY51&lt;=Consolidação!N62+Consolidação!Q62+Consolidação!T62+Consolidação!W62+Consolidação!Z62+Consolidação!AC62+Consolidação!AF62+Consolidação!AI62+Consolidação!AL62+Consolidação!AO62+Consolidação!AR62+Consolidação!AU62+Consolidação!AX62,Consolidação!$AR$4,IF(L51+S51+Z51+AG51+AN51+AU51+BB51+BI51+BP51+BW51+CD51+CK51+CR51+CY51&lt;=Consolidação!N62+Consolidação!Q62+Consolidação!T62+Consolidação!W62+Consolidação!Z62+Consolidação!AC62+Consolidação!AF62+Consolidação!AI62+Consolidação!AL62+Consolidação!AO62+Consolidação!AR62+Consolidação!AU62+Consolidação!AX62+Consolidação!#REF!,Consolidação!$AU$4,IF(AND((Consolidação!N62+Consolidação!Q62+Consolidação!T62+Consolidação!W62+Consolidação!Z62+Consolidação!AC62+Consolidação!AF62+Consolidação!AI62+Consolidação!AL62+Consolidação!AO62+Consolidação!AR62+Consolidação!AU62+Consolidação!AX62+Consolidação!#REF!)&gt;0,L51+S51+Z51+AG51+AN51+AU51+BB51+BI51+BP51+BW51+CD51+CK51+CR51&lt;Consolidação!N62+Consolidação!Q62+Consolidação!T62+Consolidação!W62+Consolidação!Z62+Consolidação!AC62+Consolidação!AF62+Consolidação!AI62+Consolidação!AL62+Consolidação!AO62+Consolidação!AR62+Consolidação!AU62+Consolidação!AX62+Consolidação!#REF!,L51+S51+Z51+AG51+AN51+AU51+BB51+BI51+BP51+BW51+CD51+CK51+CR51+CY51&gt;Consolidação!N62+Consolidação!Q62+Consolidação!T62+Consolidação!W62+Consolidação!Z62+Consolidação!AC62+Consolidação!AF62+Consolidação!AI62+Consolidação!AL62+Consolidação!AO62+Consolidação!AR62+Consolidação!AU62+Consolidação!AX62+Consolidação!#REF!),"CONSUMO PARCIAL","SEM PREVISÃO"))))))))))))))))</f>
        <v/>
      </c>
      <c r="DC51" s="318" t="str">
        <f t="shared" si="100"/>
        <v/>
      </c>
      <c r="DD51" s="270"/>
      <c r="DE51" s="314"/>
      <c r="DF51" s="345"/>
      <c r="DG51" s="346"/>
      <c r="DH51" s="317" t="str">
        <f>IF(DE51=0,"",IF(R51+Y51+AF51+AM51+AT51+BA51+BH51+BO51+BV51+CC51+CJ51+CQ51+CX51+DE51&lt;=Consolidação!T62,Consolidação!$H$4,IF(R51+Y51+AF51+AM51+AT51+BA51+BH51+BO51+BV51+CC51+CJ51+CQ51+CX51+DE51&lt;=Consolidação!T62+Consolidação!W62,Consolidação!$K$4,IF(R51+Y51+AF51+AM51+AT51+BA51+BH51+BO51+BV51+CC51+CJ51+CQ51+CX51+DE51&lt;=Consolidação!T62+Consolidação!W62+Consolidação!Z62,Consolidação!$N$4,IF(R51+Y51+AF51+AM51+AT51+BA51+BH51+BO51+BV51+CC51+CJ51+CQ51+CX51+DE51&lt;=Consolidação!T62+Consolidação!W62+Consolidação!Z62+Consolidação!AC62,Consolidação!$Q$4,IF(R51+Y51+AF51+AM51+AT51+BA51+BH51+BO51+BV51+CC51+CJ51+CQ51+CX51+DE51&lt;=Consolidação!T62+Consolidação!W62+Consolidação!Z62+Consolidação!AC62+Consolidação!AF62,Consolidação!$T$4,IF(R51+Y51+AF51+AM51+AT51+BA51+BH51+BO51+BV51+CC51+CJ51+CQ51+CX51+DE51&lt;=Consolidação!T62+Consolidação!W62+Consolidação!Z62+Consolidação!AC62+Consolidação!AF62+Consolidação!AI62,Consolidação!$W$4,IF(R51+Y51+AF51+AM51+AT51+BA51+BH51+BO51+BV51+CC51+CJ51+CQ51+CX51+DE51&lt;=Consolidação!T62+Consolidação!W62+Consolidação!Z62+Consolidação!AC62+Consolidação!AF62+Consolidação!AI62+Consolidação!AL62,Consolidação!$Z$4,IF(R51+Y51+AF51+AM51+AT51+BA51+BH51+BO51+BV51+CC51+CJ51+CQ51+CX51+DE51&lt;=Consolidação!T62+Consolidação!W62+Consolidação!Z62+Consolidação!AC62+Consolidação!AF62+Consolidação!AI62+Consolidação!AL62+Consolidação!AO62,Consolidação!$AC$4,IF(R51+Y51+AF51+AM51+AT51+BA51+BH51+BO51+BV51+CC51+CJ51+CQ51+CX51+DE51&lt;=Consolidação!T62+Consolidação!W62+Consolidação!Z62+Consolidação!AC62+Consolidação!AF62+Consolidação!AI62+Consolidação!AL62+Consolidação!AO62+Consolidação!AR62,Consolidação!$AF$4,IF(R51+Y51+AF51+AM51+AT51+BA51+BH51+BO51+BV51+CC51+CJ51+CQ51+CX51+DE51&lt;=Consolidação!T62+Consolidação!W62+Consolidação!Z62+Consolidação!AC62+Consolidação!AF62+Consolidação!AI62+Consolidação!AL62+Consolidação!AO62+Consolidação!AR62+Consolidação!AU62,Consolidação!$AI$4,IF(R51+Y51+AF51+AM51+AT51+BA51+BH51+BO51+BV51+CC51+CJ51+CQ51+CX51+DE51&lt;=Consolidação!T62+Consolidação!W62+Consolidação!Z62+Consolidação!AC62+Consolidação!AF62+Consolidação!AI62+Consolidação!AL62+Consolidação!AO62+Consolidação!AR62+Consolidação!AU62+Consolidação!AX62,Consolidação!$AL$4,IF(R51+Y51+AF51+AM51+AT51+BA51+BH51+BO51+BV51+CC51+CJ51+CQ51+CX51+DE51&lt;=Consolidação!T62+Consolidação!W62+Consolidação!Z62+Consolidação!AC62+Consolidação!AF62+Consolidação!AI62+Consolidação!AL62+Consolidação!AO62+Consolidação!AR62+Consolidação!AU62+Consolidação!AX62+Consolidação!#REF!,Consolidação!$AO$4,IF(R51+Y51+AF51+AM51+AT51+BA51+BH51+BO51+BV51+CC51+CJ51+CQ51+CX51+DE51&lt;=Consolidação!T62+Consolidação!W62+Consolidação!Z62+Consolidação!AC62+Consolidação!AF62+Consolidação!AI62+Consolidação!AL62+Consolidação!AO62+Consolidação!AR62+Consolidação!AU62+Consolidação!AX62+Consolidação!#REF!+Consolidação!BC62,Consolidação!$AR$4,IF(R51+Y51+AF51+AM51+AT51+BA51+BH51+BO51+BV51+CC51+CJ51+CQ51+CX51+DE51&lt;=Consolidação!T62+Consolidação!W62+Consolidação!Z62+Consolidação!AC62+Consolidação!AF62+Consolidação!AI62+Consolidação!AL62+Consolidação!AO62+Consolidação!AR62+Consolidação!AU62+Consolidação!AX62+Consolidação!#REF!+Consolidação!BC62+Consolidação!BF62,Consolidação!$AU$4,IF(AND((Consolidação!T62+Consolidação!W62+Consolidação!Z62+Consolidação!AC62+Consolidação!AF62+Consolidação!AI62+Consolidação!AL62+Consolidação!AO62+Consolidação!AR62+Consolidação!AU62+Consolidação!AX62+Consolidação!#REF!+Consolidação!BC62+Consolidação!BF62)&gt;0,R51+Y51+AF51+AM51+AT51+BA51+BH51+BO51+BV51+CC51+CJ51+CQ51+CX51&lt;Consolidação!T62+Consolidação!W62+Consolidação!Z62+Consolidação!AC62+Consolidação!AF62+Consolidação!AI62+Consolidação!AL62+Consolidação!AO62+Consolidação!AR62+Consolidação!AU62+Consolidação!AX62+Consolidação!#REF!+Consolidação!BC62+Consolidação!BF62,R51+Y51+AF51+AM51+AT51+BA51+BH51+BO51+BV51+CC51+CJ51+CQ51+CX51+DE51&gt;Consolidação!T62+Consolidação!W62+Consolidação!Z62+Consolidação!AC62+Consolidação!AF62+Consolidação!AI62+Consolidação!AL62+Consolidação!AO62+Consolidação!AR62+Consolidação!AU62+Consolidação!AX62+Consolidação!#REF!+Consolidação!BC62+Consolidação!BF62),"CONSUMO PARCIAL","SEM PREVISÃO"))))))))))))))))</f>
        <v/>
      </c>
      <c r="DI51" s="318" t="str">
        <f t="shared" si="101"/>
        <v/>
      </c>
      <c r="DJ51" s="270"/>
      <c r="DK51" s="314"/>
      <c r="DL51" s="345"/>
      <c r="DM51" s="346"/>
      <c r="DN51" s="317" t="str">
        <f>IF(DK51=0,"",IF(X51+AE51+AL51+AS51+AZ51+BG51+BN51+BU51+CB51+CI51+CP51+CW51+DD51+DK51&lt;=Consolidação!Z62,Consolidação!$H$4,IF(X51+AE51+AL51+AS51+AZ51+BG51+BN51+BU51+CB51+CI51+CP51+CW51+DD51+DK51&lt;=Consolidação!Z62+Consolidação!AC62,Consolidação!$K$4,IF(X51+AE51+AL51+AS51+AZ51+BG51+BN51+BU51+CB51+CI51+CP51+CW51+DD51+DK51&lt;=Consolidação!Z62+Consolidação!AC62+Consolidação!AF62,Consolidação!$N$4,IF(X51+AE51+AL51+AS51+AZ51+BG51+BN51+BU51+CB51+CI51+CP51+CW51+DD51+DK51&lt;=Consolidação!Z62+Consolidação!AC62+Consolidação!AF62+Consolidação!AI62,Consolidação!$Q$4,IF(X51+AE51+AL51+AS51+AZ51+BG51+BN51+BU51+CB51+CI51+CP51+CW51+DD51+DK51&lt;=Consolidação!Z62+Consolidação!AC62+Consolidação!AF62+Consolidação!AI62+Consolidação!AL62,Consolidação!$T$4,IF(X51+AE51+AL51+AS51+AZ51+BG51+BN51+BU51+CB51+CI51+CP51+CW51+DD51+DK51&lt;=Consolidação!Z62+Consolidação!AC62+Consolidação!AF62+Consolidação!AI62+Consolidação!AL62+Consolidação!AO62,Consolidação!$W$4,IF(X51+AE51+AL51+AS51+AZ51+BG51+BN51+BU51+CB51+CI51+CP51+CW51+DD51+DK51&lt;=Consolidação!Z62+Consolidação!AC62+Consolidação!AF62+Consolidação!AI62+Consolidação!AL62+Consolidação!AO62+Consolidação!AR62,Consolidação!$Z$4,IF(X51+AE51+AL51+AS51+AZ51+BG51+BN51+BU51+CB51+CI51+CP51+CW51+DD51+DK51&lt;=Consolidação!Z62+Consolidação!AC62+Consolidação!AF62+Consolidação!AI62+Consolidação!AL62+Consolidação!AO62+Consolidação!AR62+Consolidação!AU62,Consolidação!$AC$4,IF(X51+AE51+AL51+AS51+AZ51+BG51+BN51+BU51+CB51+CI51+CP51+CW51+DD51+DK51&lt;=Consolidação!Z62+Consolidação!AC62+Consolidação!AF62+Consolidação!AI62+Consolidação!AL62+Consolidação!AO62+Consolidação!AR62+Consolidação!AU62+Consolidação!AX62,Consolidação!$AF$4,IF(X51+AE51+AL51+AS51+AZ51+BG51+BN51+BU51+CB51+CI51+CP51+CW51+DD51+DK51&lt;=Consolidação!Z62+Consolidação!AC62+Consolidação!AF62+Consolidação!AI62+Consolidação!AL62+Consolidação!AO62+Consolidação!AR62+Consolidação!AU62+Consolidação!AX62+Consolidação!#REF!,Consolidação!$AI$4,IF(X51+AE51+AL51+AS51+AZ51+BG51+BN51+BU51+CB51+CI51+CP51+CW51+DD51+DK51&lt;=Consolidação!Z62+Consolidação!AC62+Consolidação!AF62+Consolidação!AI62+Consolidação!AL62+Consolidação!AO62+Consolidação!AR62+Consolidação!AU62+Consolidação!AX62+Consolidação!#REF!+Consolidação!BC62,Consolidação!$AL$4,IF(X51+AE51+AL51+AS51+AZ51+BG51+BN51+BU51+CB51+CI51+CP51+CW51+DD51+DK51&lt;=Consolidação!Z62+Consolidação!AC62+Consolidação!AF62+Consolidação!AI62+Consolidação!AL62+Consolidação!AO62+Consolidação!AR62+Consolidação!AU62+Consolidação!AX62+Consolidação!#REF!+Consolidação!BC62+Consolidação!BF62,Consolidação!$AO$4,IF(X51+AE51+AL51+AS51+AZ51+BG51+BN51+BU51+CB51+CI51+CP51+CW51+DD51+DK51&lt;=Consolidação!Z62+Consolidação!AC62+Consolidação!AF62+Consolidação!AI62+Consolidação!AL62+Consolidação!AO62+Consolidação!AR62+Consolidação!AU62+Consolidação!AX62+Consolidação!#REF!+Consolidação!BC62+Consolidação!BF62+Consolidação!BI62,Consolidação!$AR$4,IF(X51+AE51+AL51+AS51+AZ51+BG51+BN51+BU51+CB51+CI51+CP51+CW51+DD51+DK51&lt;=Consolidação!Z62+Consolidação!AC62+Consolidação!AF62+Consolidação!AI62+Consolidação!AL62+Consolidação!AO62+Consolidação!AR62+Consolidação!AU62+Consolidação!AX62+Consolidação!#REF!+Consolidação!BC62+Consolidação!BF62+Consolidação!BI62+Consolidação!BL62,Consolidação!$AU$4,IF(AND((Consolidação!Z62+Consolidação!AC62+Consolidação!AF62+Consolidação!AI62+Consolidação!AL62+Consolidação!AO62+Consolidação!AR62+Consolidação!AU62+Consolidação!AX62+Consolidação!#REF!+Consolidação!BC62+Consolidação!BF62+Consolidação!BI62+Consolidação!BL62)&gt;0,X51+AE51+AL51+AS51+AZ51+BG51+BN51+BU51+CB51+CI51+CP51+CW51+DD51&lt;Consolidação!Z62+Consolidação!AC62+Consolidação!AF62+Consolidação!AI62+Consolidação!AL62+Consolidação!AO62+Consolidação!AR62+Consolidação!AU62+Consolidação!AX62+Consolidação!#REF!+Consolidação!BC62+Consolidação!BF62+Consolidação!BI62+Consolidação!BL62,X51+AE51+AL51+AS51+AZ51+BG51+BN51+BU51+CB51+CI51+CP51+CW51+DD51+DK51&gt;Consolidação!Z62+Consolidação!AC62+Consolidação!AF62+Consolidação!AI62+Consolidação!AL62+Consolidação!AO62+Consolidação!AR62+Consolidação!AU62+Consolidação!AX62+Consolidação!#REF!+Consolidação!BC62+Consolidação!BF62+Consolidação!BI62+Consolidação!BL62),"CONSUMO PARCIAL","SEM PREVISÃO"))))))))))))))))</f>
        <v/>
      </c>
      <c r="DO51" s="318" t="str">
        <f t="shared" si="102"/>
        <v/>
      </c>
      <c r="DP51" s="270"/>
      <c r="DQ51" s="314"/>
      <c r="DR51" s="345"/>
      <c r="DS51" s="346"/>
      <c r="DT51" s="317" t="str">
        <f>IF(DQ51=0,"",IF(AD51+AK51+AR51+AY51+BF51+BM51+BT51+CA51+CH51+CO51+CV51+DC51+DJ51+DQ51&lt;=Consolidação!AF62,Consolidação!$H$4,IF(AD51+AK51+AR51+AY51+BF51+BM51+BT51+CA51+CH51+CO51+CV51+DC51+DJ51+DQ51&lt;=Consolidação!AF62+Consolidação!AI62,Consolidação!$K$4,IF(AD51+AK51+AR51+AY51+BF51+BM51+BT51+CA51+CH51+CO51+CV51+DC51+DJ51+DQ51&lt;=Consolidação!AF62+Consolidação!AI62+Consolidação!AL62,Consolidação!$N$4,IF(AD51+AK51+AR51+AY51+BF51+BM51+BT51+CA51+CH51+CO51+CV51+DC51+DJ51+DQ51&lt;=Consolidação!AF62+Consolidação!AI62+Consolidação!AL62+Consolidação!AO62,Consolidação!$Q$4,IF(AD51+AK51+AR51+AY51+BF51+BM51+BT51+CA51+CH51+CO51+CV51+DC51+DJ51+DQ51&lt;=Consolidação!AF62+Consolidação!AI62+Consolidação!AL62+Consolidação!AO62+Consolidação!AR62,Consolidação!$T$4,IF(AD51+AK51+AR51+AY51+BF51+BM51+BT51+CA51+CH51+CO51+CV51+DC51+DJ51+DQ51&lt;=Consolidação!AF62+Consolidação!AI62+Consolidação!AL62+Consolidação!AO62+Consolidação!AR62+Consolidação!AU62,Consolidação!$W$4,IF(AD51+AK51+AR51+AY51+BF51+BM51+BT51+CA51+CH51+CO51+CV51+DC51+DJ51+DQ51&lt;=Consolidação!AF62+Consolidação!AI62+Consolidação!AL62+Consolidação!AO62+Consolidação!AR62+Consolidação!AU62+Consolidação!AX62,Consolidação!$Z$4,IF(AD51+AK51+AR51+AY51+BF51+BM51+BT51+CA51+CH51+CO51+CV51+DC51+DJ51+DQ51&lt;=Consolidação!AF62+Consolidação!AI62+Consolidação!AL62+Consolidação!AO62+Consolidação!AR62+Consolidação!AU62+Consolidação!AX62+Consolidação!#REF!,Consolidação!$AC$4,IF(AD51+AK51+AR51+AY51+BF51+BM51+BT51+CA51+CH51+CO51+CV51+DC51+DJ51+DQ51&lt;=Consolidação!AF62+Consolidação!AI62+Consolidação!AL62+Consolidação!AO62+Consolidação!AR62+Consolidação!AU62+Consolidação!AX62+Consolidação!#REF!+Consolidação!BC62,Consolidação!$AF$4,IF(AD51+AK51+AR51+AY51+BF51+BM51+BT51+CA51+CH51+CO51+CV51+DC51+DJ51+DQ51&lt;=Consolidação!AF62+Consolidação!AI62+Consolidação!AL62+Consolidação!AO62+Consolidação!AR62+Consolidação!AU62+Consolidação!AX62+Consolidação!#REF!+Consolidação!BC62+Consolidação!BF62,Consolidação!$AI$4,IF(AD51+AK51+AR51+AY51+BF51+BM51+BT51+CA51+CH51+CO51+CV51+DC51+DJ51+DQ51&lt;=Consolidação!AF62+Consolidação!AI62+Consolidação!AL62+Consolidação!AO62+Consolidação!AR62+Consolidação!AU62+Consolidação!AX62+Consolidação!#REF!+Consolidação!BC62+Consolidação!BF62+Consolidação!BI62,Consolidação!$AL$4,IF(AD51+AK51+AR51+AY51+BF51+BM51+BT51+CA51+CH51+CO51+CV51+DC51+DJ51+DQ51&lt;=Consolidação!AF62+Consolidação!AI62+Consolidação!AL62+Consolidação!AO62+Consolidação!AR62+Consolidação!AU62+Consolidação!AX62+Consolidação!#REF!+Consolidação!BC62+Consolidação!BF62+Consolidação!BI62+Consolidação!BL62,Consolidação!$AO$4,IF(AD51+AK51+AR51+AY51+BF51+BM51+BT51+CA51+CH51+CO51+CV51+DC51+DJ51+DQ51&lt;=Consolidação!AF62+Consolidação!AI62+Consolidação!AL62+Consolidação!AO62+Consolidação!AR62+Consolidação!AU62+Consolidação!AX62+Consolidação!#REF!+Consolidação!BC62+Consolidação!BF62+Consolidação!BI62+Consolidação!BL62+Consolidação!BO62,Consolidação!$AR$4,IF(AD51+AK51+AR51+AY51+BF51+BM51+BT51+CA51+CH51+CO51+CV51+DC51+DJ51+DQ51&lt;=Consolidação!AF62+Consolidação!AI62+Consolidação!AL62+Consolidação!AO62+Consolidação!AR62+Consolidação!AU62+Consolidação!AX62+Consolidação!#REF!+Consolidação!BC62+Consolidação!BF62+Consolidação!BI62+Consolidação!BL62+Consolidação!BO62+Consolidação!BR62,Consolidação!$AU$4,IF(AND((Consolidação!AF62+Consolidação!AI62+Consolidação!AL62+Consolidação!AO62+Consolidação!AR62+Consolidação!AU62+Consolidação!AX62+Consolidação!#REF!+Consolidação!BC62+Consolidação!BF62+Consolidação!BI62+Consolidação!BL62+Consolidação!BO62+Consolidação!BR62)&gt;0,AD51+AK51+AR51+AY51+BF51+BM51+BT51+CA51+CH51+CO51+CV51+DC51+DJ51&lt;Consolidação!AF62+Consolidação!AI62+Consolidação!AL62+Consolidação!AO62+Consolidação!AR62+Consolidação!AU62+Consolidação!AX62+Consolidação!#REF!+Consolidação!BC62+Consolidação!BF62+Consolidação!BI62+Consolidação!BL62+Consolidação!BO62+Consolidação!BR62,AD51+AK51+AR51+AY51+BF51+BM51+BT51+CA51+CH51+CO51+CV51+DC51+DJ51+DQ51&gt;Consolidação!AF62+Consolidação!AI62+Consolidação!AL62+Consolidação!AO62+Consolidação!AR62+Consolidação!AU62+Consolidação!AX62+Consolidação!#REF!+Consolidação!BC62+Consolidação!BF62+Consolidação!BI62+Consolidação!BL62+Consolidação!BO62+Consolidação!BR62),"CONSUMO PARCIAL","SEM PREVISÃO"))))))))))))))))</f>
        <v/>
      </c>
      <c r="DU51" s="318" t="str">
        <f t="shared" si="103"/>
        <v/>
      </c>
      <c r="DV51" s="270"/>
      <c r="DW51" s="314"/>
      <c r="DX51" s="345"/>
      <c r="DY51" s="346"/>
      <c r="DZ51" s="317" t="str">
        <f>IF(DW51=0,"",IF(AJ51+AQ51+AX51+BE51+BL51+BS51+BZ51+CG51+CN51+CU51+DB51+DI51+DP51+DW51&lt;=Consolidação!AL62,Consolidação!$H$4,IF(AJ51+AQ51+AX51+BE51+BL51+BS51+BZ51+CG51+CN51+CU51+DB51+DI51+DP51+DW51&lt;=Consolidação!AL62+Consolidação!AO62,Consolidação!$K$4,IF(AJ51+AQ51+AX51+BE51+BL51+BS51+BZ51+CG51+CN51+CU51+DB51+DI51+DP51+DW51&lt;=Consolidação!AL62+Consolidação!AO62+Consolidação!AR62,Consolidação!$N$4,IF(AJ51+AQ51+AX51+BE51+BL51+BS51+BZ51+CG51+CN51+CU51+DB51+DI51+DP51+DW51&lt;=Consolidação!AL62+Consolidação!AO62+Consolidação!AR62+Consolidação!AU62,Consolidação!$Q$4,IF(AJ51+AQ51+AX51+BE51+BL51+BS51+BZ51+CG51+CN51+CU51+DB51+DI51+DP51+DW51&lt;=Consolidação!AL62+Consolidação!AO62+Consolidação!AR62+Consolidação!AU62+Consolidação!AX62,Consolidação!$T$4,IF(AJ51+AQ51+AX51+BE51+BL51+BS51+BZ51+CG51+CN51+CU51+DB51+DI51+DP51+DW51&lt;=Consolidação!AL62+Consolidação!AO62+Consolidação!AR62+Consolidação!AU62+Consolidação!AX62+Consolidação!#REF!,Consolidação!$W$4,IF(AJ51+AQ51+AX51+BE51+BL51+BS51+BZ51+CG51+CN51+CU51+DB51+DI51+DP51+DW51&lt;=Consolidação!AL62+Consolidação!AO62+Consolidação!AR62+Consolidação!AU62+Consolidação!AX62+Consolidação!#REF!+Consolidação!BC62,Consolidação!$Z$4,IF(AJ51+AQ51+AX51+BE51+BL51+BS51+BZ51+CG51+CN51+CU51+DB51+DI51+DP51+DW51&lt;=Consolidação!AL62+Consolidação!AO62+Consolidação!AR62+Consolidação!AU62+Consolidação!AX62+Consolidação!#REF!+Consolidação!BC62+Consolidação!BF62,Consolidação!$AC$4,IF(AJ51+AQ51+AX51+BE51+BL51+BS51+BZ51+CG51+CN51+CU51+DB51+DI51+DP51+DW51&lt;=Consolidação!AL62+Consolidação!AO62+Consolidação!AR62+Consolidação!AU62+Consolidação!AX62+Consolidação!#REF!+Consolidação!BC62+Consolidação!BF62+Consolidação!BI62,Consolidação!$AF$4,IF(AJ51+AQ51+AX51+BE51+BL51+BS51+BZ51+CG51+CN51+CU51+DB51+DI51+DP51+DW51&lt;=Consolidação!AL62+Consolidação!AO62+Consolidação!AR62+Consolidação!AU62+Consolidação!AX62+Consolidação!#REF!+Consolidação!BC62+Consolidação!BF62+Consolidação!BI62+Consolidação!BL62,Consolidação!$AI$4,IF(AJ51+AQ51+AX51+BE51+BL51+BS51+BZ51+CG51+CN51+CU51+DB51+DI51+DP51+DW51&lt;=Consolidação!AL62+Consolidação!AO62+Consolidação!AR62+Consolidação!AU62+Consolidação!AX62+Consolidação!#REF!+Consolidação!BC62+Consolidação!BF62+Consolidação!BI62+Consolidação!BL62+Consolidação!BO62,Consolidação!$AL$4,IF(AJ51+AQ51+AX51+BE51+BL51+BS51+BZ51+CG51+CN51+CU51+DB51+DI51+DP51+DW51&lt;=Consolidação!AL62+Consolidação!AO62+Consolidação!AR62+Consolidação!AU62+Consolidação!AX62+Consolidação!#REF!+Consolidação!BC62+Consolidação!BF62+Consolidação!BI62+Consolidação!BL62+Consolidação!BO62+Consolidação!BR62,Consolidação!$AO$4,IF(AJ51+AQ51+AX51+BE51+BL51+BS51+BZ51+CG51+CN51+CU51+DB51+DI51+DP51+DW51&lt;=Consolidação!AL62+Consolidação!AO62+Consolidação!AR62+Consolidação!AU62+Consolidação!AX62+Consolidação!#REF!+Consolidação!BC62+Consolidação!BF62+Consolidação!BI62+Consolidação!BL62+Consolidação!BO62+Consolidação!BR62+Consolidação!BU62,Consolidação!$AR$4,IF(AJ51+AQ51+AX51+BE51+BL51+BS51+BZ51+CG51+CN51+CU51+DB51+DI51+DP51+DW51&lt;=Consolidação!AL62+Consolidação!AO62+Consolidação!AR62+Consolidação!AU62+Consolidação!AX62+Consolidação!#REF!+Consolidação!BC62+Consolidação!BF62+Consolidação!BI62+Consolidação!BL62+Consolidação!BO62+Consolidação!BR62+Consolidação!BU62+Consolidação!BX62,Consolidação!$AU$4,IF(AND((Consolidação!AL62+Consolidação!AO62+Consolidação!AR62+Consolidação!AU62+Consolidação!AX62+Consolidação!#REF!+Consolidação!BC62+Consolidação!BF62+Consolidação!BI62+Consolidação!BL62+Consolidação!BO62+Consolidação!BR62+Consolidação!BU62+Consolidação!BX62)&gt;0,AJ51+AQ51+AX51+BE51+BL51+BS51+BZ51+CG51+CN51+CU51+DB51+DI51+DP51&lt;Consolidação!AL62+Consolidação!AO62+Consolidação!AR62+Consolidação!AU62+Consolidação!AX62+Consolidação!#REF!+Consolidação!BC62+Consolidação!BF62+Consolidação!BI62+Consolidação!BL62+Consolidação!BO62+Consolidação!BR62+Consolidação!BU62+Consolidação!BX62,AJ51+AQ51+AX51+BE51+BL51+BS51+BZ51+CG51+CN51+CU51+DB51+DI51+DP51+DW51&gt;Consolidação!AL62+Consolidação!AO62+Consolidação!AR62+Consolidação!AU62+Consolidação!AX62+Consolidação!#REF!+Consolidação!BC62+Consolidação!BF62+Consolidação!BI62+Consolidação!BL62+Consolidação!BO62+Consolidação!BR62+Consolidação!BU62+Consolidação!BX62),"CONSUMO PARCIAL","SEM PREVISÃO"))))))))))))))))</f>
        <v/>
      </c>
      <c r="EA51" s="318" t="str">
        <f t="shared" si="104"/>
        <v/>
      </c>
      <c r="EB51" s="270"/>
      <c r="EC51" s="314"/>
      <c r="ED51" s="345"/>
      <c r="EE51" s="346"/>
      <c r="EF51" s="317" t="str">
        <f>IF(EC51=0,"",IF(AP51+AW51+BD51+BK51+BR51+BY51+CF51+CM51+CT51+DA51+DH51+DO51+DV51+EC51&lt;=Consolidação!AR62,Consolidação!$H$4,IF(AP51+AW51+BD51+BK51+BR51+BY51+CF51+CM51+CT51+DA51+DH51+DO51+DV51+EC51&lt;=Consolidação!AR62+Consolidação!AU62,Consolidação!$K$4,IF(AP51+AW51+BD51+BK51+BR51+BY51+CF51+CM51+CT51+DA51+DH51+DO51+DV51+EC51&lt;=Consolidação!AR62+Consolidação!AU62+Consolidação!AX62,Consolidação!$N$4,IF(AP51+AW51+BD51+BK51+BR51+BY51+CF51+CM51+CT51+DA51+DH51+DO51+DV51+EC51&lt;=Consolidação!AR62+Consolidação!AU62+Consolidação!AX62+Consolidação!#REF!,Consolidação!$Q$4,IF(AP51+AW51+BD51+BK51+BR51+BY51+CF51+CM51+CT51+DA51+DH51+DO51+DV51+EC51&lt;=Consolidação!AR62+Consolidação!AU62+Consolidação!AX62+Consolidação!#REF!+Consolidação!BC62,Consolidação!$T$4,IF(AP51+AW51+BD51+BK51+BR51+BY51+CF51+CM51+CT51+DA51+DH51+DO51+DV51+EC51&lt;=Consolidação!AR62+Consolidação!AU62+Consolidação!AX62+Consolidação!#REF!+Consolidação!BC62+Consolidação!BF62,Consolidação!$W$4,IF(AP51+AW51+BD51+BK51+BR51+BY51+CF51+CM51+CT51+DA51+DH51+DO51+DV51+EC51&lt;=Consolidação!AR62+Consolidação!AU62+Consolidação!AX62+Consolidação!#REF!+Consolidação!BC62+Consolidação!BF62+Consolidação!BI62,Consolidação!$Z$4,IF(AP51+AW51+BD51+BK51+BR51+BY51+CF51+CM51+CT51+DA51+DH51+DO51+DV51+EC51&lt;=Consolidação!AR62+Consolidação!AU62+Consolidação!AX62+Consolidação!#REF!+Consolidação!BC62+Consolidação!BF62+Consolidação!BI62+Consolidação!BL62,Consolidação!$AC$4,IF(AP51+AW51+BD51+BK51+BR51+BY51+CF51+CM51+CT51+DA51+DH51+DO51+DV51+EC51&lt;=Consolidação!AR62+Consolidação!AU62+Consolidação!AX62+Consolidação!#REF!+Consolidação!BC62+Consolidação!BF62+Consolidação!BI62+Consolidação!BL62+Consolidação!BO62,Consolidação!$AF$4,IF(AP51+AW51+BD51+BK51+BR51+BY51+CF51+CM51+CT51+DA51+DH51+DO51+DV51+EC51&lt;=Consolidação!AR62+Consolidação!AU62+Consolidação!AX62+Consolidação!#REF!+Consolidação!BC62+Consolidação!BF62+Consolidação!BI62+Consolidação!BL62+Consolidação!BO62+Consolidação!BR62,Consolidação!$AI$4,IF(AP51+AW51+BD51+BK51+BR51+BY51+CF51+CM51+CT51+DA51+DH51+DO51+DV51+EC51&lt;=Consolidação!AR62+Consolidação!AU62+Consolidação!AX62+Consolidação!#REF!+Consolidação!BC62+Consolidação!BF62+Consolidação!BI62+Consolidação!BL62+Consolidação!BO62+Consolidação!BR62+Consolidação!BU62,Consolidação!$AL$4,IF(AP51+AW51+BD51+BK51+BR51+BY51+CF51+CM51+CT51+DA51+DH51+DO51+DV51+EC51&lt;=Consolidação!AR62+Consolidação!AU62+Consolidação!AX62+Consolidação!#REF!+Consolidação!BC62+Consolidação!BF62+Consolidação!BI62+Consolidação!BL62+Consolidação!BO62+Consolidação!BR62+Consolidação!BU62+Consolidação!BX62,Consolidação!$AO$4,IF(AP51+AW51+BD51+BK51+BR51+BY51+CF51+CM51+CT51+DA51+DH51+DO51+DV51+EC51&lt;=Consolidação!AR62+Consolidação!AU62+Consolidação!AX62+Consolidação!#REF!+Consolidação!BC62+Consolidação!BF62+Consolidação!BI62+Consolidação!BL62+Consolidação!BO62+Consolidação!BR62+Consolidação!BU62+Consolidação!BX62+Consolidação!CA62,Consolidação!$AR$4,IF(AP51+AW51+BD51+BK51+BR51+BY51+CF51+CM51+CT51+DA51+DH51+DO51+DV51+EC51&lt;=Consolidação!AR62+Consolidação!AU62+Consolidação!AX62+Consolidação!#REF!+Consolidação!BC62+Consolidação!BF62+Consolidação!BI62+Consolidação!BL62+Consolidação!BO62+Consolidação!BR62+Consolidação!BU62+Consolidação!BX62+Consolidação!CA62+Consolidação!CD62,Consolidação!$AU$4,IF(AND((Consolidação!AR62+Consolidação!AU62+Consolidação!AX62+Consolidação!#REF!+Consolidação!BC62+Consolidação!BF62+Consolidação!BI62+Consolidação!BL62+Consolidação!BO62+Consolidação!BR62+Consolidação!BU62+Consolidação!BX62+Consolidação!CA62+Consolidação!CD62)&gt;0,AP51+AW51+BD51+BK51+BR51+BY51+CF51+CM51+CT51+DA51+DH51+DO51+DV51&lt;Consolidação!AR62+Consolidação!AU62+Consolidação!AX62+Consolidação!#REF!+Consolidação!BC62+Consolidação!BF62+Consolidação!BI62+Consolidação!BL62+Consolidação!BO62+Consolidação!BR62+Consolidação!BU62+Consolidação!BX62+Consolidação!CA62+Consolidação!CD62,AP51+AW51+BD51+BK51+BR51+BY51+CF51+CM51+CT51+DA51+DH51+DO51+DV51+EC51&gt;Consolidação!AR62+Consolidação!AU62+Consolidação!AX62+Consolidação!#REF!+Consolidação!BC62+Consolidação!BF62+Consolidação!BI62+Consolidação!BL62+Consolidação!BO62+Consolidação!BR62+Consolidação!BU62+Consolidação!BX62+Consolidação!CA62+Consolidação!CD62),"CONSUMO PARCIAL","SEM PREVISÃO"))))))))))))))))</f>
        <v/>
      </c>
      <c r="EG51" s="318" t="str">
        <f t="shared" si="105"/>
        <v/>
      </c>
      <c r="EH51" s="270"/>
      <c r="EI51" s="314"/>
      <c r="EJ51" s="345"/>
      <c r="EK51" s="346"/>
      <c r="EL51" s="317" t="str">
        <f>IF(EI51=0,"",IF(AV51+BC51+BJ51+BQ51+BX51+CE51+CL51+CS51+CZ51+DG51+DN51+DU51+EB51+EI51&lt;=Consolidação!AX62,Consolidação!$H$4,IF(AV51+BC51+BJ51+BQ51+BX51+CE51+CL51+CS51+CZ51+DG51+DN51+DU51+EB51+EI51&lt;=Consolidação!AX62+Consolidação!#REF!,Consolidação!$K$4,IF(AV51+BC51+BJ51+BQ51+BX51+CE51+CL51+CS51+CZ51+DG51+DN51+DU51+EB51+EI51&lt;=Consolidação!AX62+Consolidação!#REF!+Consolidação!BC62,Consolidação!$N$4,IF(AV51+BC51+BJ51+BQ51+BX51+CE51+CL51+CS51+CZ51+DG51+DN51+DU51+EB51+EI51&lt;=Consolidação!AX62+Consolidação!#REF!+Consolidação!BC62+Consolidação!BF62,Consolidação!$Q$4,IF(AV51+BC51+BJ51+BQ51+BX51+CE51+CL51+CS51+CZ51+DG51+DN51+DU51+EB51+EI51&lt;=Consolidação!AX62+Consolidação!#REF!+Consolidação!BC62+Consolidação!BF62+Consolidação!BI62,Consolidação!$T$4,IF(AV51+BC51+BJ51+BQ51+BX51+CE51+CL51+CS51+CZ51+DG51+DN51+DU51+EB51+EI51&lt;=Consolidação!AX62+Consolidação!#REF!+Consolidação!BC62+Consolidação!BF62+Consolidação!BI62+Consolidação!BL62,Consolidação!$W$4,IF(AV51+BC51+BJ51+BQ51+BX51+CE51+CL51+CS51+CZ51+DG51+DN51+DU51+EB51+EI51&lt;=Consolidação!AX62+Consolidação!#REF!+Consolidação!BC62+Consolidação!BF62+Consolidação!BI62+Consolidação!BL62+Consolidação!BO62,Consolidação!$Z$4,IF(AV51+BC51+BJ51+BQ51+BX51+CE51+CL51+CS51+CZ51+DG51+DN51+DU51+EB51+EI51&lt;=Consolidação!AX62+Consolidação!#REF!+Consolidação!BC62+Consolidação!BF62+Consolidação!BI62+Consolidação!BL62+Consolidação!BO62+Consolidação!BR62,Consolidação!$AC$4,IF(AV51+BC51+BJ51+BQ51+BX51+CE51+CL51+CS51+CZ51+DG51+DN51+DU51+EB51+EI51&lt;=Consolidação!AX62+Consolidação!#REF!+Consolidação!BC62+Consolidação!BF62+Consolidação!BI62+Consolidação!BL62+Consolidação!BO62+Consolidação!BR62+Consolidação!BU62,Consolidação!$AF$4,IF(AV51+BC51+BJ51+BQ51+BX51+CE51+CL51+CS51+CZ51+DG51+DN51+DU51+EB51+EI51&lt;=Consolidação!AX62+Consolidação!#REF!+Consolidação!BC62+Consolidação!BF62+Consolidação!BI62+Consolidação!BL62+Consolidação!BO62+Consolidação!BR62+Consolidação!BU62+Consolidação!BX62,Consolidação!$AI$4,IF(AV51+BC51+BJ51+BQ51+BX51+CE51+CL51+CS51+CZ51+DG51+DN51+DU51+EB51+EI51&lt;=Consolidação!AX62+Consolidação!#REF!+Consolidação!BC62+Consolidação!BF62+Consolidação!BI62+Consolidação!BL62+Consolidação!BO62+Consolidação!BR62+Consolidação!BU62+Consolidação!BX62+Consolidação!CA62,Consolidação!$AL$4,IF(AV51+BC51+BJ51+BQ51+BX51+CE51+CL51+CS51+CZ51+DG51+DN51+DU51+EB51+EI51&lt;=Consolidação!AX62+Consolidação!#REF!+Consolidação!BC62+Consolidação!BF62+Consolidação!BI62+Consolidação!BL62+Consolidação!BO62+Consolidação!BR62+Consolidação!BU62+Consolidação!BX62+Consolidação!CA62+Consolidação!CD62,Consolidação!$AO$4,IF(AV51+BC51+BJ51+BQ51+BX51+CE51+CL51+CS51+CZ51+DG51+DN51+DU51+EB51+EI51&lt;=Consolidação!AX62+Consolidação!#REF!+Consolidação!BC62+Consolidação!BF62+Consolidação!BI62+Consolidação!BL62+Consolidação!BO62+Consolidação!BR62+Consolidação!BU62+Consolidação!BX62+Consolidação!CA62+Consolidação!CD62+Consolidação!CG62,Consolidação!$AR$4,IF(AV51+BC51+BJ51+BQ51+BX51+CE51+CL51+CS51+CZ51+DG51+DN51+DU51+EB51+EI51&lt;=Consolidação!AX62+Consolidação!#REF!+Consolidação!BC62+Consolidação!BF62+Consolidação!BI62+Consolidação!BL62+Consolidação!BO62+Consolidação!BR62+Consolidação!BU62+Consolidação!BX62+Consolidação!CA62+Consolidação!CD62+Consolidação!CG62+Consolidação!CJ62,Consolidação!$AU$4,IF(AND((Consolidação!AX62+Consolidação!#REF!+Consolidação!BC62+Consolidação!BF62+Consolidação!BI62+Consolidação!BL62+Consolidação!BO62+Consolidação!BR62+Consolidação!BU62+Consolidação!BX62+Consolidação!CA62+Consolidação!CD62+Consolidação!CG62+Consolidação!CJ62)&gt;0,AV51+BC51+BJ51+BQ51+BX51+CE51+CL51+CS51+CZ51+DG51+DN51+DU51+EB51&lt;Consolidação!AX62+Consolidação!#REF!+Consolidação!BC62+Consolidação!BF62+Consolidação!BI62+Consolidação!BL62+Consolidação!BO62+Consolidação!BR62+Consolidação!BU62+Consolidação!BX62+Consolidação!CA62+Consolidação!CD62+Consolidação!CG62+Consolidação!CJ62,AV51+BC51+BJ51+BQ51+BX51+CE51+CL51+CS51+CZ51+DG51+DN51+DU51+EB51+EI51&gt;Consolidação!AX62+Consolidação!#REF!+Consolidação!BC62+Consolidação!BF62+Consolidação!BI62+Consolidação!BL62+Consolidação!BO62+Consolidação!BR62+Consolidação!BU62+Consolidação!BX62+Consolidação!CA62+Consolidação!CD62+Consolidação!CG62+Consolidação!CJ62),"CONSUMO PARCIAL","SEM PREVISÃO"))))))))))))))))</f>
        <v/>
      </c>
      <c r="EM51" s="318" t="str">
        <f t="shared" si="106"/>
        <v/>
      </c>
      <c r="EN51" s="270"/>
      <c r="EO51" s="314"/>
      <c r="EP51" s="345"/>
      <c r="EQ51" s="346"/>
      <c r="ER51" s="317" t="str">
        <f>IF(EO51=0,"",IF(BB51+BI51+BP51+BW51+CD51+CK51+CR51+CY51+DF51+DM51+DT51+EA51+EH51+EO51&lt;=Consolidação!BC62,Consolidação!$H$4,IF(BB51+BI51+BP51+BW51+CD51+CK51+CR51+CY51+DF51+DM51+DT51+EA51+EH51+EO51&lt;=Consolidação!BC62+Consolidação!BF62,Consolidação!$K$4,IF(BB51+BI51+BP51+BW51+CD51+CK51+CR51+CY51+DF51+DM51+DT51+EA51+EH51+EO51&lt;=Consolidação!BC62+Consolidação!BF62+Consolidação!BI62,Consolidação!$N$4,IF(BB51+BI51+BP51+BW51+CD51+CK51+CR51+CY51+DF51+DM51+DT51+EA51+EH51+EO51&lt;=Consolidação!BC62+Consolidação!BF62+Consolidação!BI62+Consolidação!BL62,Consolidação!$Q$4,IF(BB51+BI51+BP51+BW51+CD51+CK51+CR51+CY51+DF51+DM51+DT51+EA51+EH51+EO51&lt;=Consolidação!BC62+Consolidação!BF62+Consolidação!BI62+Consolidação!BL62+Consolidação!BO62,Consolidação!$T$4,IF(BB51+BI51+BP51+BW51+CD51+CK51+CR51+CY51+DF51+DM51+DT51+EA51+EH51+EO51&lt;=Consolidação!BC62+Consolidação!BF62+Consolidação!BI62+Consolidação!BL62+Consolidação!BO62+Consolidação!BR62,Consolidação!$W$4,IF(BB51+BI51+BP51+BW51+CD51+CK51+CR51+CY51+DF51+DM51+DT51+EA51+EH51+EO51&lt;=Consolidação!BC62+Consolidação!BF62+Consolidação!BI62+Consolidação!BL62+Consolidação!BO62+Consolidação!BR62+Consolidação!BU62,Consolidação!$Z$4,IF(BB51+BI51+BP51+BW51+CD51+CK51+CR51+CY51+DF51+DM51+DT51+EA51+EH51+EO51&lt;=Consolidação!BC62+Consolidação!BF62+Consolidação!BI62+Consolidação!BL62+Consolidação!BO62+Consolidação!BR62+Consolidação!BU62+Consolidação!BX62,Consolidação!$AC$4,IF(BB51+BI51+BP51+BW51+CD51+CK51+CR51+CY51+DF51+DM51+DT51+EA51+EH51+EO51&lt;=Consolidação!BC62+Consolidação!BF62+Consolidação!BI62+Consolidação!BL62+Consolidação!BO62+Consolidação!BR62+Consolidação!BU62+Consolidação!BX62+Consolidação!CA62,Consolidação!$AF$4,IF(BB51+BI51+BP51+BW51+CD51+CK51+CR51+CY51+DF51+DM51+DT51+EA51+EH51+EO51&lt;=Consolidação!BC62+Consolidação!BF62+Consolidação!BI62+Consolidação!BL62+Consolidação!BO62+Consolidação!BR62+Consolidação!BU62+Consolidação!BX62+Consolidação!CA62+Consolidação!CD62,Consolidação!$AI$4,IF(BB51+BI51+BP51+BW51+CD51+CK51+CR51+CY51+DF51+DM51+DT51+EA51+EH51+EO51&lt;=Consolidação!BC62+Consolidação!BF62+Consolidação!BI62+Consolidação!BL62+Consolidação!BO62+Consolidação!BR62+Consolidação!BU62+Consolidação!BX62+Consolidação!CA62+Consolidação!CD62+Consolidação!CG62,Consolidação!$AL$4,IF(BB51+BI51+BP51+BW51+CD51+CK51+CR51+CY51+DF51+DM51+DT51+EA51+EH51+EO51&lt;=Consolidação!BC62+Consolidação!BF62+Consolidação!BI62+Consolidação!BL62+Consolidação!BO62+Consolidação!BR62+Consolidação!BU62+Consolidação!BX62+Consolidação!CA62+Consolidação!CD62+Consolidação!CG62+Consolidação!CJ62,Consolidação!$AO$4,IF(BB51+BI51+BP51+BW51+CD51+CK51+CR51+CY51+DF51+DM51+DT51+EA51+EH51+EO51&lt;=Consolidação!BC62+Consolidação!BF62+Consolidação!BI62+Consolidação!BL62+Consolidação!BO62+Consolidação!BR62+Consolidação!BU62+Consolidação!BX62+Consolidação!CA62+Consolidação!CD62+Consolidação!CG62+Consolidação!CJ62+Consolidação!CM62,Consolidação!$AR$4,IF(BB51+BI51+BP51+BW51+CD51+CK51+CR51+CY51+DF51+DM51+DT51+EA51+EH51+EO51&lt;=Consolidação!BC62+Consolidação!BF62+Consolidação!BI62+Consolidação!BL62+Consolidação!BO62+Consolidação!BR62+Consolidação!BU62+Consolidação!BX62+Consolidação!CA62+Consolidação!CD62+Consolidação!CG62+Consolidação!CJ62+Consolidação!CM62+Consolidação!CP62,Consolidação!$AU$4,IF(AND((Consolidação!BC62+Consolidação!BF62+Consolidação!BI62+Consolidação!BL62+Consolidação!BO62+Consolidação!BR62+Consolidação!BU62+Consolidação!BX62+Consolidação!CA62+Consolidação!CD62+Consolidação!CG62+Consolidação!CJ62+Consolidação!CM62+Consolidação!CP62)&gt;0,BB51+BI51+BP51+BW51+CD51+CK51+CR51+CY51+DF51+DM51+DT51+EA51+EH51&lt;Consolidação!BC62+Consolidação!BF62+Consolidação!BI62+Consolidação!BL62+Consolidação!BO62+Consolidação!BR62+Consolidação!BU62+Consolidação!BX62+Consolidação!CA62+Consolidação!CD62+Consolidação!CG62+Consolidação!CJ62+Consolidação!CM62+Consolidação!CP62,BB51+BI51+BP51+BW51+CD51+CK51+CR51+CY51+DF51+DM51+DT51+EA51+EH51+EO51&gt;Consolidação!BC62+Consolidação!BF62+Consolidação!BI62+Consolidação!BL62+Consolidação!BO62+Consolidação!BR62+Consolidação!BU62+Consolidação!BX62+Consolidação!CA62+Consolidação!CD62+Consolidação!CG62+Consolidação!CJ62+Consolidação!CM62+Consolidação!CP62),"CONSUMO PARCIAL","SEM PREVISÃO"))))))))))))))))</f>
        <v/>
      </c>
      <c r="ES51" s="318" t="str">
        <f t="shared" si="107"/>
        <v/>
      </c>
      <c r="ET51" s="270"/>
      <c r="EU51" s="314"/>
      <c r="EV51" s="345"/>
      <c r="EW51" s="346"/>
      <c r="EX51" s="317" t="str">
        <f>IF(EU51=0,"",IF(BH51+BO51+BV51+CC51+CJ51+CQ51+CX51+DE51+DL51+DS51+DZ51+EG51+EN51+EU51&lt;=Consolidação!BI62,Consolidação!$H$4,IF(BH51+BO51+BV51+CC51+CJ51+CQ51+CX51+DE51+DL51+DS51+DZ51+EG51+EN51+EU51&lt;=Consolidação!BI62+Consolidação!BL62,Consolidação!$K$4,IF(BH51+BO51+BV51+CC51+CJ51+CQ51+CX51+DE51+DL51+DS51+DZ51+EG51+EN51+EU51&lt;=Consolidação!BI62+Consolidação!BL62+Consolidação!BO62,Consolidação!$N$4,IF(BH51+BO51+BV51+CC51+CJ51+CQ51+CX51+DE51+DL51+DS51+DZ51+EG51+EN51+EU51&lt;=Consolidação!BI62+Consolidação!BL62+Consolidação!BO62+Consolidação!BR62,Consolidação!$Q$4,IF(BH51+BO51+BV51+CC51+CJ51+CQ51+CX51+DE51+DL51+DS51+DZ51+EG51+EN51+EU51&lt;=Consolidação!BI62+Consolidação!BL62+Consolidação!BO62+Consolidação!BR62+Consolidação!BU62,Consolidação!$T$4,IF(BH51+BO51+BV51+CC51+CJ51+CQ51+CX51+DE51+DL51+DS51+DZ51+EG51+EN51+EU51&lt;=Consolidação!BI62+Consolidação!BL62+Consolidação!BO62+Consolidação!BR62+Consolidação!BU62+Consolidação!BX62,Consolidação!$W$4,IF(BH51+BO51+BV51+CC51+CJ51+CQ51+CX51+DE51+DL51+DS51+DZ51+EG51+EN51+EU51&lt;=Consolidação!BI62+Consolidação!BL62+Consolidação!BO62+Consolidação!BR62+Consolidação!BU62+Consolidação!BX62+Consolidação!CA62,Consolidação!$Z$4,IF(BH51+BO51+BV51+CC51+CJ51+CQ51+CX51+DE51+DL51+DS51+DZ51+EG51+EN51+EU51&lt;=Consolidação!BI62+Consolidação!BL62+Consolidação!BO62+Consolidação!BR62+Consolidação!BU62+Consolidação!BX62+Consolidação!CA62+Consolidação!CD62,Consolidação!$AC$4,IF(BH51+BO51+BV51+CC51+CJ51+CQ51+CX51+DE51+DL51+DS51+DZ51+EG51+EN51+EU51&lt;=Consolidação!BI62+Consolidação!BL62+Consolidação!BO62+Consolidação!BR62+Consolidação!BU62+Consolidação!BX62+Consolidação!CA62+Consolidação!CD62+Consolidação!CG62,Consolidação!$AF$4,IF(BH51+BO51+BV51+CC51+CJ51+CQ51+CX51+DE51+DL51+DS51+DZ51+EG51+EN51+EU51&lt;=Consolidação!BI62+Consolidação!BL62+Consolidação!BO62+Consolidação!BR62+Consolidação!BU62+Consolidação!BX62+Consolidação!CA62+Consolidação!CD62+Consolidação!CG62+Consolidação!CJ62,Consolidação!$AI$4,IF(BH51+BO51+BV51+CC51+CJ51+CQ51+CX51+DE51+DL51+DS51+DZ51+EG51+EN51+EU51&lt;=Consolidação!BI62+Consolidação!BL62+Consolidação!BO62+Consolidação!BR62+Consolidação!BU62+Consolidação!BX62+Consolidação!CA62+Consolidação!CD62+Consolidação!CG62+Consolidação!CJ62+Consolidação!CM62,Consolidação!$AL$4,IF(BH51+BO51+BV51+CC51+CJ51+CQ51+CX51+DE51+DL51+DS51+DZ51+EG51+EN51+EU51&lt;=Consolidação!BI62+Consolidação!BL62+Consolidação!BO62+Consolidação!BR62+Consolidação!BU62+Consolidação!BX62+Consolidação!CA62+Consolidação!CD62+Consolidação!CG62+Consolidação!CJ62+Consolidação!CM62+Consolidação!CP62,Consolidação!$AO$4,IF(BH51+BO51+BV51+CC51+CJ51+CQ51+CX51+DE51+DL51+DS51+DZ51+EG51+EN51+EU51&lt;=Consolidação!BI62+Consolidação!BL62+Consolidação!BO62+Consolidação!BR62+Consolidação!BU62+Consolidação!BX62+Consolidação!CA62+Consolidação!CD62+Consolidação!CG62+Consolidação!CJ62+Consolidação!CM62+Consolidação!CP62+Consolidação!CS62,Consolidação!$AR$4,IF(BH51+BO51+BV51+CC51+CJ51+CQ51+CX51+DE51+DL51+DS51+DZ51+EG51+EN51+EU51&lt;=Consolidação!BI62+Consolidação!BL62+Consolidação!BO62+Consolidação!BR62+Consolidação!BU62+Consolidação!BX62+Consolidação!CA62+Consolidação!CD62+Consolidação!CG62+Consolidação!CJ62+Consolidação!CM62+Consolidação!CP62+Consolidação!CS62+Consolidação!CV62,Consolidação!$AU$4,IF(AND((Consolidação!BI62+Consolidação!BL62+Consolidação!BO62+Consolidação!BR62+Consolidação!BU62+Consolidação!BX62+Consolidação!CA62+Consolidação!CD62+Consolidação!CG62+Consolidação!CJ62+Consolidação!CM62+Consolidação!CP62+Consolidação!CS62+Consolidação!CV62)&gt;0,BH51+BO51+BV51+CC51+CJ51+CQ51+CX51+DE51+DL51+DS51+DZ51+EG51+EN51&lt;Consolidação!BI62+Consolidação!BL62+Consolidação!BO62+Consolidação!BR62+Consolidação!BU62+Consolidação!BX62+Consolidação!CA62+Consolidação!CD62+Consolidação!CG62+Consolidação!CJ62+Consolidação!CM62+Consolidação!CP62+Consolidação!CS62+Consolidação!CV62,BH51+BO51+BV51+CC51+CJ51+CQ51+CX51+DE51+DL51+DS51+DZ51+EG51+EN51+EU51&gt;Consolidação!BI62+Consolidação!BL62+Consolidação!BO62+Consolidação!BR62+Consolidação!BU62+Consolidação!BX62+Consolidação!CA62+Consolidação!CD62+Consolidação!CG62+Consolidação!CJ62+Consolidação!CM62+Consolidação!CP62+Consolidação!CS62+Consolidação!CV62),"CONSUMO PARCIAL","SEM PREVISÃO"))))))))))))))))</f>
        <v/>
      </c>
      <c r="EY51" s="318" t="str">
        <f t="shared" si="108"/>
        <v/>
      </c>
      <c r="EZ51" s="270"/>
      <c r="FA51" s="314"/>
      <c r="FB51" s="345"/>
      <c r="FC51" s="346"/>
      <c r="FD51" s="317" t="str">
        <f>IF(FA51=0,"",IF(BN51+BU51+CB51+CI51+CP51+CW51+DD51+DK51+DR51+DY51+EF51+EM51+ET51+FA51&lt;=Consolidação!BO62,Consolidação!$H$4,IF(BN51+BU51+CB51+CI51+CP51+CW51+DD51+DK51+DR51+DY51+EF51+EM51+ET51+FA51&lt;=Consolidação!BO62+Consolidação!BR62,Consolidação!$K$4,IF(BN51+BU51+CB51+CI51+CP51+CW51+DD51+DK51+DR51+DY51+EF51+EM51+ET51+FA51&lt;=Consolidação!BO62+Consolidação!BR62+Consolidação!BU62,Consolidação!$N$4,IF(BN51+BU51+CB51+CI51+CP51+CW51+DD51+DK51+DR51+DY51+EF51+EM51+ET51+FA51&lt;=Consolidação!BO62+Consolidação!BR62+Consolidação!BU62+Consolidação!BX62,Consolidação!$Q$4,IF(BN51+BU51+CB51+CI51+CP51+CW51+DD51+DK51+DR51+DY51+EF51+EM51+ET51+FA51&lt;=Consolidação!BO62+Consolidação!BR62+Consolidação!BU62+Consolidação!BX62+Consolidação!CA62,Consolidação!$T$4,IF(BN51+BU51+CB51+CI51+CP51+CW51+DD51+DK51+DR51+DY51+EF51+EM51+ET51+FA51&lt;=Consolidação!BO62+Consolidação!BR62+Consolidação!BU62+Consolidação!BX62+Consolidação!CA62+Consolidação!CD62,Consolidação!$W$4,IF(BN51+BU51+CB51+CI51+CP51+CW51+DD51+DK51+DR51+DY51+EF51+EM51+ET51+FA51&lt;=Consolidação!BO62+Consolidação!BR62+Consolidação!BU62+Consolidação!BX62+Consolidação!CA62+Consolidação!CD62+Consolidação!CG62,Consolidação!$Z$4,IF(BN51+BU51+CB51+CI51+CP51+CW51+DD51+DK51+DR51+DY51+EF51+EM51+ET51+FA51&lt;=Consolidação!BO62+Consolidação!BR62+Consolidação!BU62+Consolidação!BX62+Consolidação!CA62+Consolidação!CD62+Consolidação!CG62+Consolidação!CJ62,Consolidação!$AC$4,IF(BN51+BU51+CB51+CI51+CP51+CW51+DD51+DK51+DR51+DY51+EF51+EM51+ET51+FA51&lt;=Consolidação!BO62+Consolidação!BR62+Consolidação!BU62+Consolidação!BX62+Consolidação!CA62+Consolidação!CD62+Consolidação!CG62+Consolidação!CJ62+Consolidação!CM62,Consolidação!$AF$4,IF(BN51+BU51+CB51+CI51+CP51+CW51+DD51+DK51+DR51+DY51+EF51+EM51+ET51+FA51&lt;=Consolidação!BO62+Consolidação!BR62+Consolidação!BU62+Consolidação!BX62+Consolidação!CA62+Consolidação!CD62+Consolidação!CG62+Consolidação!CJ62+Consolidação!CM62+Consolidação!CP62,Consolidação!$AI$4,IF(BN51+BU51+CB51+CI51+CP51+CW51+DD51+DK51+DR51+DY51+EF51+EM51+ET51+FA51&lt;=Consolidação!BO62+Consolidação!BR62+Consolidação!BU62+Consolidação!BX62+Consolidação!CA62+Consolidação!CD62+Consolidação!CG62+Consolidação!CJ62+Consolidação!CM62+Consolidação!CP62+Consolidação!CS62,Consolidação!$AL$4,IF(BN51+BU51+CB51+CI51+CP51+CW51+DD51+DK51+DR51+DY51+EF51+EM51+ET51+FA51&lt;=Consolidação!BO62+Consolidação!BR62+Consolidação!BU62+Consolidação!BX62+Consolidação!CA62+Consolidação!CD62+Consolidação!CG62+Consolidação!CJ62+Consolidação!CM62+Consolidação!CP62+Consolidação!CS62+Consolidação!CV62,Consolidação!$AO$4,IF(BN51+BU51+CB51+CI51+CP51+CW51+DD51+DK51+DR51+DY51+EF51+EM51+ET51+FA51&lt;=Consolidação!BO62+Consolidação!BR62+Consolidação!BU62+Consolidação!BX62+Consolidação!CA62+Consolidação!CD62+Consolidação!CG62+Consolidação!CJ62+Consolidação!CM62+Consolidação!CP62+Consolidação!CS62+Consolidação!CV62+Consolidação!CY62,Consolidação!$AR$4,IF(BN51+BU51+CB51+CI51+CP51+CW51+DD51+DK51+DR51+DY51+EF51+EM51+ET51+FA51&lt;=Consolidação!BO62+Consolidação!BR62+Consolidação!BU62+Consolidação!BX62+Consolidação!CA62+Consolidação!CD62+Consolidação!CG62+Consolidação!CJ62+Consolidação!CM62+Consolidação!CP62+Consolidação!CS62+Consolidação!CV62+Consolidação!CY62+Consolidação!DB62,Consolidação!$AU$4,IF(AND((Consolidação!BO62+Consolidação!BR62+Consolidação!BU62+Consolidação!BX62+Consolidação!CA62+Consolidação!CD62+Consolidação!CG62+Consolidação!CJ62+Consolidação!CM62+Consolidação!CP62+Consolidação!CS62+Consolidação!CV62+Consolidação!CY62+Consolidação!DB62)&gt;0,BN51+BU51+CB51+CI51+CP51+CW51+DD51+DK51+DR51+DY51+EF51+EM51+ET51&lt;Consolidação!BO62+Consolidação!BR62+Consolidação!BU62+Consolidação!BX62+Consolidação!CA62+Consolidação!CD62+Consolidação!CG62+Consolidação!CJ62+Consolidação!CM62+Consolidação!CP62+Consolidação!CS62+Consolidação!CV62+Consolidação!CY62+Consolidação!DB62,BN51+BU51+CB51+CI51+CP51+CW51+DD51+DK51+DR51+DY51+EF51+EM51+ET51+FA51&gt;Consolidação!BO62+Consolidação!BR62+Consolidação!BU62+Consolidação!BX62+Consolidação!CA62+Consolidação!CD62+Consolidação!CG62+Consolidação!CJ62+Consolidação!CM62+Consolidação!CP62+Consolidação!CS62+Consolidação!CV62+Consolidação!CY62+Consolidação!DB62),"CONSUMO PARCIAL","SEM PREVISÃO"))))))))))))))))</f>
        <v/>
      </c>
      <c r="FE51" s="318" t="str">
        <f t="shared" si="109"/>
        <v/>
      </c>
      <c r="FF51" s="270"/>
      <c r="FG51" s="314"/>
      <c r="FH51" s="345"/>
      <c r="FI51" s="346"/>
      <c r="FJ51" s="317" t="str">
        <f>IF(FG51=0,"",IF(BT51+CA51+CH51+CO51+CV51+DC51+DJ51+DQ51+DX51+EE51+EL51+ES51+EZ51+FG51&lt;=Consolidação!BU62,Consolidação!$H$4,IF(BT51+CA51+CH51+CO51+CV51+DC51+DJ51+DQ51+DX51+EE51+EL51+ES51+EZ51+FG51&lt;=Consolidação!BU62+Consolidação!BX62,Consolidação!$K$4,IF(BT51+CA51+CH51+CO51+CV51+DC51+DJ51+DQ51+DX51+EE51+EL51+ES51+EZ51+FG51&lt;=Consolidação!BU62+Consolidação!BX62+Consolidação!CA62,Consolidação!$N$4,IF(BT51+CA51+CH51+CO51+CV51+DC51+DJ51+DQ51+DX51+EE51+EL51+ES51+EZ51+FG51&lt;=Consolidação!BU62+Consolidação!BX62+Consolidação!CA62+Consolidação!CD62,Consolidação!$Q$4,IF(BT51+CA51+CH51+CO51+CV51+DC51+DJ51+DQ51+DX51+EE51+EL51+ES51+EZ51+FG51&lt;=Consolidação!BU62+Consolidação!BX62+Consolidação!CA62+Consolidação!CD62+Consolidação!CG62,Consolidação!$T$4,IF(BT51+CA51+CH51+CO51+CV51+DC51+DJ51+DQ51+DX51+EE51+EL51+ES51+EZ51+FG51&lt;=Consolidação!BU62+Consolidação!BX62+Consolidação!CA62+Consolidação!CD62+Consolidação!CG62+Consolidação!CJ62,Consolidação!$W$4,IF(BT51+CA51+CH51+CO51+CV51+DC51+DJ51+DQ51+DX51+EE51+EL51+ES51+EZ51+FG51&lt;=Consolidação!BU62+Consolidação!BX62+Consolidação!CA62+Consolidação!CD62+Consolidação!CG62+Consolidação!CJ62+Consolidação!CM62,Consolidação!$Z$4,IF(BT51+CA51+CH51+CO51+CV51+DC51+DJ51+DQ51+DX51+EE51+EL51+ES51+EZ51+FG51&lt;=Consolidação!BU62+Consolidação!BX62+Consolidação!CA62+Consolidação!CD62+Consolidação!CG62+Consolidação!CJ62+Consolidação!CM62+Consolidação!CP62,Consolidação!$AC$4,IF(BT51+CA51+CH51+CO51+CV51+DC51+DJ51+DQ51+DX51+EE51+EL51+ES51+EZ51+FG51&lt;=Consolidação!BU62+Consolidação!BX62+Consolidação!CA62+Consolidação!CD62+Consolidação!CG62+Consolidação!CJ62+Consolidação!CM62+Consolidação!CP62+Consolidação!CS62,Consolidação!$AF$4,IF(BT51+CA51+CH51+CO51+CV51+DC51+DJ51+DQ51+DX51+EE51+EL51+ES51+EZ51+FG51&lt;=Consolidação!BU62+Consolidação!BX62+Consolidação!CA62+Consolidação!CD62+Consolidação!CG62+Consolidação!CJ62+Consolidação!CM62+Consolidação!CP62+Consolidação!CS62+Consolidação!CV62,Consolidação!$AI$4,IF(BT51+CA51+CH51+CO51+CV51+DC51+DJ51+DQ51+DX51+EE51+EL51+ES51+EZ51+FG51&lt;=Consolidação!BU62+Consolidação!BX62+Consolidação!CA62+Consolidação!CD62+Consolidação!CG62+Consolidação!CJ62+Consolidação!CM62+Consolidação!CP62+Consolidação!CS62+Consolidação!CV62+Consolidação!CY62,Consolidação!$AL$4,IF(BT51+CA51+CH51+CO51+CV51+DC51+DJ51+DQ51+DX51+EE51+EL51+ES51+EZ51+FG51&lt;=Consolidação!BU62+Consolidação!BX62+Consolidação!CA62+Consolidação!CD62+Consolidação!CG62+Consolidação!CJ62+Consolidação!CM62+Consolidação!CP62+Consolidação!CS62+Consolidação!CV62+Consolidação!CY62+Consolidação!DB62,Consolidação!$AO$4,IF(BT51+CA51+CH51+CO51+CV51+DC51+DJ51+DQ51+DX51+EE51+EL51+ES51+EZ51+FG51&lt;=Consolidação!BU62+Consolidação!BX62+Consolidação!CA62+Consolidação!CD62+Consolidação!CG62+Consolidação!CJ62+Consolidação!CM62+Consolidação!CP62+Consolidação!CS62+Consolidação!CV62+Consolidação!CY62+Consolidação!DB62+Consolidação!DE62,Consolidação!$AR$4,IF(BT51+CA51+CH51+CO51+CV51+DC51+DJ51+DQ51+DX51+EE51+EL51+ES51+EZ51+FG51&lt;=Consolidação!BU62+Consolidação!BX62+Consolidação!CA62+Consolidação!CD62+Consolidação!CG62+Consolidação!CJ62+Consolidação!CM62+Consolidação!CP62+Consolidação!CS62+Consolidação!CV62+Consolidação!CY62+Consolidação!DB62+Consolidação!DE62+Consolidação!DH62,Consolidação!$AU$4,IF(AND((Consolidação!BU62+Consolidação!BX62+Consolidação!CA62+Consolidação!CD62+Consolidação!CG62+Consolidação!CJ62+Consolidação!CM62+Consolidação!CP62+Consolidação!CS62+Consolidação!CV62+Consolidação!CY62+Consolidação!DB62+Consolidação!DE62+Consolidação!DH62)&gt;0,BT51+CA51+CH51+CO51+CV51+DC51+DJ51+DQ51+DX51+EE51+EL51+ES51+EZ51&lt;Consolidação!BU62+Consolidação!BX62+Consolidação!CA62+Consolidação!CD62+Consolidação!CG62+Consolidação!CJ62+Consolidação!CM62+Consolidação!CP62+Consolidação!CS62+Consolidação!CV62+Consolidação!CY62+Consolidação!DB62+Consolidação!DE62+Consolidação!DH62,BT51+CA51+CH51+CO51+CV51+DC51+DJ51+DQ51+DX51+EE51+EL51+ES51+EZ51+FG51&gt;Consolidação!BU62+Consolidação!BX62+Consolidação!CA62+Consolidação!CD62+Consolidação!CG62+Consolidação!CJ62+Consolidação!CM62+Consolidação!CP62+Consolidação!CS62+Consolidação!CV62+Consolidação!CY62+Consolidação!DB62+Consolidação!DE62+Consolidação!DH62),"CONSUMO PARCIAL","SEM PREVISÃO"))))))))))))))))</f>
        <v/>
      </c>
      <c r="FK51" s="540" t="str">
        <f t="shared" si="110"/>
        <v/>
      </c>
      <c r="FL51" s="569"/>
      <c r="FM51" s="550"/>
      <c r="FN51" s="550"/>
      <c r="FO51" s="550"/>
      <c r="FP51" s="550"/>
      <c r="FQ51" s="576"/>
      <c r="FR51" s="569"/>
      <c r="FS51" s="550"/>
      <c r="FT51" s="550"/>
      <c r="FU51" s="550"/>
      <c r="FV51" s="550"/>
      <c r="FW51" s="550"/>
      <c r="FX51" s="545" t="str">
        <f>IF((Consolidação!C62+Consolidação!E62)=(F51+M51+T51+AA51+AH51+AO51+AV51+BC51+BJ51+BQ51+BX51+CE51+CL51+CS51),"ATUALIZADO","DESATUALIZADO")</f>
        <v>ATUALIZADO</v>
      </c>
    </row>
    <row r="52" spans="1:180" x14ac:dyDescent="0.3">
      <c r="A52" s="270">
        <v>11795</v>
      </c>
      <c r="B52" s="634"/>
      <c r="C52" s="344" t="s">
        <v>104</v>
      </c>
      <c r="D52" s="343"/>
      <c r="E52" s="270" t="s">
        <v>244</v>
      </c>
      <c r="F52" s="314">
        <v>18.262</v>
      </c>
      <c r="G52" s="315"/>
      <c r="H52" s="316">
        <v>45595</v>
      </c>
      <c r="I52" s="317" t="str">
        <f>IF(F52=0,"",IF(F52&lt;=Consolidação!H63,Consolidação!H$4,IF(F52&lt;=Consolidação!H63+Consolidação!K63,Consolidação!K$4,IF(F52&lt;=Consolidação!H63+Consolidação!K63+Consolidação!N63,Consolidação!N$4,IF(F52&lt;=Consolidação!H63+Consolidação!K63+Consolidação!N63+Consolidação!Q63,Consolidação!Q$4,IF(F52&lt;=Consolidação!H63+Consolidação!K63+Consolidação!N63+Consolidação!Q63+Consolidação!T63,Consolidação!T$4,IF(F52&lt;=Consolidação!H63+Consolidação!K63+Consolidação!N63+Consolidação!Q63+Consolidação!T63+Consolidação!W63,Consolidação!W$4,IF(F52&lt;=Consolidação!H63+Consolidação!K63+Consolidação!N63+Consolidação!Q63+Consolidação!T63+Consolidação!W63+Consolidação!Z63,Consolidação!Z$4,IF(F52&lt;=Consolidação!H63+Consolidação!K63+Consolidação!N63+Consolidação!Q63+Consolidação!T63+Consolidação!W63+Consolidação!Z63+Consolidação!AC63,Consolidação!AC$4,IF(F52&lt;=Consolidação!H63+Consolidação!K63+Consolidação!N63+Consolidação!Q63+Consolidação!T63+Consolidação!W63+Consolidação!Z63+Consolidação!AC63+Consolidação!AF63,Consolidação!AF$4,IF(F52&lt;=Consolidação!H63+Consolidação!K63+Consolidação!N63+Consolidação!Q63+Consolidação!T63+Consolidação!W63+Consolidação!Z63+Consolidação!AC63+Consolidação!AF63+Consolidação!AI63,Consolidação!AI$4,IF(F52&lt;=Consolidação!H63+Consolidação!K63+Consolidação!N63+Consolidação!Q63+Consolidação!T63+Consolidação!W63+Consolidação!Z63+Consolidação!AC63+Consolidação!AF63+Consolidação!AI63+Consolidação!AL63,Consolidação!AL$4,IF(F52&lt;=Consolidação!H63+Consolidação!K63+Consolidação!N63+Consolidação!Q63+Consolidação!T63+Consolidação!W63+Consolidação!Z63+Consolidação!AC63+Consolidação!AF63+Consolidação!AI63+Consolidação!AL63+Consolidação!AO63,Consolidação!AO$4,IF(F52&lt;=Consolidação!H63+Consolidação!K63+Consolidação!N63+Consolidação!Q63+Consolidação!T63+Consolidação!W63+Consolidação!Z63+Consolidação!AC63+Consolidação!AF63+Consolidação!AI63+Consolidação!AL63+Consolidação!AO63+Consolidação!AR63,Consolidação!AR$4,IF(F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>CONSUMO PARCIAL</v>
      </c>
      <c r="J52" s="318" t="str">
        <f t="shared" ref="J52:J58" si="111">IF(I52="","",IF(I52="SEM PREVISÃO","û",IF(I52="CONSUMO PARCIAL","û",IF(H52&lt;I52+90,"û","ü"))))</f>
        <v>û</v>
      </c>
      <c r="K52" s="312"/>
      <c r="L52" s="270"/>
      <c r="M52" s="314"/>
      <c r="N52" s="315"/>
      <c r="O52" s="316"/>
      <c r="P52" s="317" t="str">
        <f>IF(M52=0,"",IF(F52+M52&lt;=Consolidação!H63,Consolidação!$H$4,IF(F52+M52&lt;=Consolidação!H63+Consolidação!K63,Consolidação!$K$4,IF(F52+M52&lt;=Consolidação!H63+Consolidação!K63+Consolidação!N63,Consolidação!$N$4,IF(F52+M52&lt;=Consolidação!H63+Consolidação!K63+Consolidação!N63+Consolidação!Q63,Consolidação!$Q$4,IF(F52+M52&lt;=Consolidação!H63+Consolidação!K63+Consolidação!N63+Consolidação!Q63+Consolidação!T63,Consolidação!$T$4,IF(F52+M52&lt;=Consolidação!H63+Consolidação!K63+Consolidação!N63+Consolidação!Q63+Consolidação!T63+Consolidação!W63,Consolidação!$W$4,IF(F52+M52&lt;=Consolidação!H63+Consolidação!K63+Consolidação!N63+Consolidação!Q63+Consolidação!T63+Consolidação!W63+Consolidação!Z63,Consolidação!$Z$4,IF(F52+M52&lt;=Consolidação!H63+Consolidação!K63+Consolidação!N63+Consolidação!Q63+Consolidação!T63+Consolidação!W63+Consolidação!Z63+Consolidação!AC63,Consolidação!$AC$4,IF(F52+M52&lt;=Consolidação!H63+Consolidação!K63+Consolidação!N63+Consolidação!Q63+Consolidação!T63+Consolidação!W63+Consolidação!Z63+Consolidação!AC63+Consolidação!AF63,Consolidação!$AF$4,IF(F52+M52&lt;=Consolidação!H63+Consolidação!K63+Consolidação!N63+Consolidação!Q63+Consolidação!T63+Consolidação!W63+Consolidação!Z63+Consolidação!AC63+Consolidação!AF63+Consolidação!AI63,Consolidação!$AI$4,IF(F52+M52&lt;=Consolidação!H63+Consolidação!K63+Consolidação!N63+Consolidação!Q63+Consolidação!T63+Consolidação!W63+Consolidação!Z63+Consolidação!AC63+Consolidação!AF63+Consolidação!AI63+Consolidação!AL63,Consolidação!$AL$4,IF(F52+M52&lt;=Consolidação!H63+Consolidação!K63+Consolidação!N63+Consolidação!Q63+Consolidação!T63+Consolidação!W63+Consolidação!Z63+Consolidação!AC63+Consolidação!AF63+Consolidação!AI63+Consolidação!AL63+Consolidação!AO63,Consolidação!$AO$4,IF(F52+M52&lt;=Consolidação!H63+Consolidação!K63+Consolidação!N63+Consolidação!Q63+Consolidação!T63+Consolidação!W63+Consolidação!Z63+Consolidação!AC63+Consolidação!AF63+Consolidação!AI63+Consolidação!AL63+Consolidação!AO63+Consolidação!AR63,Consolidação!$AR$4,IF(F52+M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Q52" s="318" t="str">
        <f t="shared" ref="Q52:Q58" si="112">IF(P52="","",IF(P52="SEM PREVISÃO","û",IF(P52="CONSUMO PARCIAL","û",IF(O52&lt;P52+90,"û","ü"))))</f>
        <v/>
      </c>
      <c r="R52" s="312"/>
      <c r="S52" s="270"/>
      <c r="T52" s="314"/>
      <c r="U52" s="315"/>
      <c r="V52" s="316"/>
      <c r="W52" s="317" t="str">
        <f>IF(T52=0,"",IF(F52+M52+T52&lt;=Consolidação!H63,Consolidação!$H$4,IF(F52+M52+T52&lt;=Consolidação!H63+Consolidação!K63,Consolidação!$K$4,IF(F52+M52+T52&lt;=Consolidação!H63+Consolidação!K63+Consolidação!N63,Consolidação!$N$4,IF(F52+M52+T52&lt;=Consolidação!H63+Consolidação!K63+Consolidação!N63+Consolidação!Q63,Consolidação!$Q$4,IF(F52+M52+T52&lt;=Consolidação!H63+Consolidação!K63+Consolidação!N63+Consolidação!Q63+Consolidação!T63,Consolidação!$T$4,IF(F52+M52+T52&lt;=Consolidação!H63+Consolidação!K63+Consolidação!N63+Consolidação!Q63+Consolidação!T63+Consolidação!W63,Consolidação!$W$4,IF(F52+M52+T52&lt;=Consolidação!H63+Consolidação!K63+Consolidação!N63+Consolidação!Q63+Consolidação!T63+Consolidação!W63+Consolidação!Z63,Consolidação!$Z$4,IF(F52+M52+T52&lt;=Consolidação!H63+Consolidação!K63+Consolidação!N63+Consolidação!Q63+Consolidação!T63+Consolidação!W63+Consolidação!Z63+Consolidação!AC63,Consolidação!$AC$4,IF(F52+M52+T52&lt;=Consolidação!H63+Consolidação!K63+Consolidação!N63+Consolidação!Q63+Consolidação!T63+Consolidação!W63+Consolidação!Z63+Consolidação!AC63+Consolidação!AF63,Consolidação!$AF$4,IF(F52+M52+T52&lt;=Consolidação!H63+Consolidação!K63+Consolidação!N63+Consolidação!Q63+Consolidação!T63+Consolidação!W63+Consolidação!Z63+Consolidação!AC63+Consolidação!AF63+Consolidação!AI63,Consolidação!$AI$4,IF(F52+M52+T52&lt;=Consolidação!H63+Consolidação!K63+Consolidação!N63+Consolidação!Q63+Consolidação!T63+Consolidação!W63+Consolidação!Z63+Consolidação!AC63+Consolidação!AF63+Consolidação!AI63+Consolidação!AL63,Consolidação!$AL$4,IF(F52+M52+T52&lt;=Consolidação!H63+Consolidação!K63+Consolidação!N63+Consolidação!Q63+Consolidação!T63+Consolidação!W63+Consolidação!Z63+Consolidação!AC63+Consolidação!AF63+Consolidação!AI63+Consolidação!AL63+Consolidação!AO63,Consolidação!$AO$4,IF(F52+M52+T52&lt;=Consolidação!H63+Consolidação!K63+Consolidação!N63+Consolidação!Q63+Consolidação!T63+Consolidação!W63+Consolidação!Z63+Consolidação!AC63+Consolidação!AF63+Consolidação!AI63+Consolidação!AL63+Consolidação!AO63+Consolidação!AR63,Consolidação!$AR$4,IF(F52+M52+T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+M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+T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X52" s="318" t="str">
        <f t="shared" ref="X52:X58" si="113">IF(W52="","",IF(W52="SEM PREVISÃO","û",IF(W52="CONSUMO PARCIAL","û",IF(V52&lt;W52+90,"û","ü"))))</f>
        <v/>
      </c>
      <c r="Y52" s="312"/>
      <c r="Z52" s="270"/>
      <c r="AA52" s="314"/>
      <c r="AB52" s="315"/>
      <c r="AC52" s="316"/>
      <c r="AD52" s="317" t="str">
        <f>IF(AA52=0,"",IF(F52+M52+T52+AA52&lt;=Consolidação!H63,Consolidação!$H$4,IF(F52+M52+T52+AA52&lt;=Consolidação!H63+Consolidação!K63,Consolidação!$K$4,IF(F52+M52+T52+AA52&lt;=Consolidação!H63+Consolidação!K63+Consolidação!N63,Consolidação!$N$4,IF(F52+M52+T52+AA52&lt;=Consolidação!H63+Consolidação!K63+Consolidação!N63+Consolidação!Q63,Consolidação!$Q$4,IF(F52+M52+T52+AA52&lt;=Consolidação!H63+Consolidação!K63+Consolidação!N63+Consolidação!Q63+Consolidação!T63,Consolidação!$T$4,IF(F52+M52+T52+AA52&lt;=Consolidação!H63+Consolidação!K63+Consolidação!N63+Consolidação!Q63+Consolidação!T63+Consolidação!W63,Consolidação!$W$4,IF(F52+M52+T52+AA52&lt;=Consolidação!H63+Consolidação!K63+Consolidação!N63+Consolidação!Q63+Consolidação!T63+Consolidação!W63+Consolidação!Z63,Consolidação!$Z$4,IF(F52+M52+T52+AA52&lt;=Consolidação!H63+Consolidação!K63+Consolidação!N63+Consolidação!Q63+Consolidação!T63+Consolidação!W63+Consolidação!Z63+Consolidação!AC63,Consolidação!$AC$4,IF(F52+M52+T52+AA52&lt;=Consolidação!H63+Consolidação!K63+Consolidação!N63+Consolidação!Q63+Consolidação!T63+Consolidação!W63+Consolidação!Z63+Consolidação!AC63+Consolidação!AF63,Consolidação!$AF$4,IF(F52+M52+T52+AA52&lt;=Consolidação!H63+Consolidação!K63+Consolidação!N63+Consolidação!Q63+Consolidação!T63+Consolidação!W63+Consolidação!Z63+Consolidação!AC63+Consolidação!AF63+Consolidação!AI63,Consolidação!$AI$4,IF(F52+M52+T52+AA52&lt;=Consolidação!H63+Consolidação!K63+Consolidação!N63+Consolidação!Q63+Consolidação!T63+Consolidação!W63+Consolidação!Z63+Consolidação!AC63+Consolidação!AF63+Consolidação!AI63+Consolidação!AL63,Consolidação!$AL$4,IF(F52+M52+T52+AA52&lt;=Consolidação!H63+Consolidação!K63+Consolidação!N63+Consolidação!Q63+Consolidação!T63+Consolidação!W63+Consolidação!Z63+Consolidação!AC63+Consolidação!AF63+Consolidação!AI63+Consolidação!AL63+Consolidação!AO63,Consolidação!$AO$4,IF(F52+M52+T52+AA52&lt;=Consolidação!H63+Consolidação!K63+Consolidação!N63+Consolidação!Q63+Consolidação!T63+Consolidação!W63+Consolidação!Z63+Consolidação!AC63+Consolidação!AF63+Consolidação!AI63+Consolidação!AL63+Consolidação!AO63+Consolidação!AR63,Consolidação!AR60,IF(F52+M52+T52+AA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+M52+T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+T52+AA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AE52" s="318" t="str">
        <f t="shared" ref="AE52:AE58" si="114">IF(AD52="","",IF(AD52="SEM PREVISÃO","û",IF(AD52="CONSUMO PARCIAL","û",IF(AC52&lt;AD52+90,"û","ü"))))</f>
        <v/>
      </c>
      <c r="AF52" s="312"/>
      <c r="AG52" s="270"/>
      <c r="AH52" s="314"/>
      <c r="AI52" s="315"/>
      <c r="AJ52" s="316"/>
      <c r="AK52" s="317" t="str">
        <f>IF(AH52=0,"",IF(F52+M52+T52+AA52+AH52&lt;=Consolidação!H63,Consolidação!$H$4,IF(F52+M52+T52+AA52+AH52&lt;=Consolidação!H63+Consolidação!K63,Consolidação!$K$4,IF(F52+M52+T52+AA52+AH52&lt;=Consolidação!H63+Consolidação!K63+Consolidação!N63,Consolidação!$N$4,IF(F52+M52+T52+AA52+AH52&lt;=Consolidação!H63+Consolidação!K63+Consolidação!N63+Consolidação!Q63,Consolidação!$Q$4,IF(F52+M52+T52+AA52+AH52&lt;=Consolidação!H63+Consolidação!K63+Consolidação!N63+Consolidação!Q63+Consolidação!T63,Consolidação!$T$4,IF(F52+M52+T52+AA52+AH52&lt;=Consolidação!H63+Consolidação!K63+Consolidação!N63+Consolidação!Q63+Consolidação!T63+Consolidação!W63,Consolidação!$W$4,IF(F52+M52+T52+AA52+AH52&lt;=Consolidação!H63+Consolidação!K63+Consolidação!N63+Consolidação!Q63+Consolidação!T63+Consolidação!W63+Consolidação!Z63,Consolidação!$Z$4,IF(F52+M52+T52+AA52+AH52&lt;=Consolidação!H63+Consolidação!K63+Consolidação!N63+Consolidação!Q63+Consolidação!T63+Consolidação!W63+Consolidação!Z63+Consolidação!AC63,Consolidação!$AC$4,IF(F52+M52+T52+AA52+AH52&lt;=Consolidação!H63+Consolidação!K63+Consolidação!N63+Consolidação!Q63+Consolidação!T63+Consolidação!W63+Consolidação!Z63+Consolidação!AC63+Consolidação!AF63,Consolidação!$AF$4,IF(F52+M52+T52+AA52+AH52&lt;=Consolidação!H63+Consolidação!K63+Consolidação!N63+Consolidação!Q63+Consolidação!T63+Consolidação!W63+Consolidação!Z63+Consolidação!AC63+Consolidação!AF63+Consolidação!AI63,Consolidação!$AI$4,IF(F52+M52+T52+AA52+AH52&lt;=Consolidação!H63+Consolidação!K63+Consolidação!N63+Consolidação!Q63+Consolidação!T63+Consolidação!W63+Consolidação!Z63+Consolidação!AC63+Consolidação!AF63+Consolidação!AI63+Consolidação!AL63,Consolidação!$AL$4,IF(F52+M52+T52+AA52+AH52&lt;=Consolidação!H63+Consolidação!K63+Consolidação!N63+Consolidação!Q63+Consolidação!T63+Consolidação!W63+Consolidação!Z63+Consolidação!AC63+Consolidação!AF63+Consolidação!AI63+Consolidação!AL63+Consolidação!AO63,Consolidação!$AO$4,IF(F52+M52+T52+AA52+AH52&lt;=Consolidação!H63+Consolidação!K63+Consolidação!N63+Consolidação!Q63+Consolidação!T63+Consolidação!W63+Consolidação!Z63+Consolidação!AC63+Consolidação!AF63+Consolidação!AI63+Consolidação!AL63+Consolidação!AO63+Consolidação!AR63,Consolidação!$AR$4,IF(F52+M52+T52+AA52+AH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+M52+T52+AA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+T52+AA52+AH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AL52" s="318" t="str">
        <f t="shared" ref="AL52:AL58" si="115">IF(AK52="","",IF(AK52="SEM PREVISÃO","û",IF(AK52="CONSUMO PARCIAL","û",IF(AJ52&lt;AK52+90,"û","ü"))))</f>
        <v/>
      </c>
      <c r="AM52" s="312"/>
      <c r="AN52" s="270"/>
      <c r="AO52" s="314"/>
      <c r="AP52" s="345"/>
      <c r="AQ52" s="346"/>
      <c r="AR52" s="317" t="str">
        <f>IF(AO52=0,"",IF(F52+M52+T52+AA52+AH52+AO52&lt;=Consolidação!H63,Consolidação!$H$4,IF(F52+M52+T52+AA52+AH52+AO52&lt;=Consolidação!H63+Consolidação!K63,Consolidação!$K$4,IF(F52+M52+T52+AA52+AH52+AO52&lt;=Consolidação!H63+Consolidação!K63+Consolidação!N63,Consolidação!$N$4,IF(F52+M52+T52+AA52+AH52+AO52&lt;=Consolidação!H63+Consolidação!K63+Consolidação!N63+Consolidação!Q63,Consolidação!$Q$4,IF(F52+M52+T52+AA52+AH52+AO52&lt;=Consolidação!H63+Consolidação!K63+Consolidação!N63+Consolidação!Q63+Consolidação!T63,Consolidação!$T$4,IF(F52+M52+T52+AA52+AH52+AO52&lt;=Consolidação!H63+Consolidação!K63+Consolidação!N63+Consolidação!Q63+Consolidação!T63+Consolidação!W63,Consolidação!$W$4,IF(F52+M52+T52+AA52+AH52+AO52&lt;=Consolidação!H63+Consolidação!K63+Consolidação!N63+Consolidação!Q63+Consolidação!T63+Consolidação!W63+Consolidação!Z63,Consolidação!$Z$4,IF(F52+M52+T52+AA52+AH52+AO52&lt;=Consolidação!H63+Consolidação!K63+Consolidação!N63+Consolidação!Q63+Consolidação!T63+Consolidação!W63+Consolidação!Z63+Consolidação!AC63,Consolidação!$AC$4,IF(F52+M52+T52+AA52+AH52+AO52&lt;=Consolidação!H63+Consolidação!K63+Consolidação!N63+Consolidação!Q63+Consolidação!T63+Consolidação!W63+Consolidação!Z63+Consolidação!AC63+Consolidação!AF63,Consolidação!$AF$4,IF(F52+M52+T52+AA52+AH52+AO52&lt;=Consolidação!H63+Consolidação!K63+Consolidação!N63+Consolidação!Q63+Consolidação!T63+Consolidação!W63+Consolidação!Z63+Consolidação!AC63+Consolidação!AF63+Consolidação!AI63,Consolidação!$AI$4,IF(F52+M52+T52+AA52+AH52+AO52&lt;=Consolidação!H63+Consolidação!K63+Consolidação!N63+Consolidação!Q63+Consolidação!T63+Consolidação!W63+Consolidação!Z63+Consolidação!AC63+Consolidação!AF63+Consolidação!AI63+Consolidação!AL63,Consolidação!$AL$4,IF(F52+M52+T52+AA52+AH52+AO52&lt;=Consolidação!H63+Consolidação!K63+Consolidação!N63+Consolidação!Q63+Consolidação!T63+Consolidação!W63+Consolidação!Z63+Consolidação!AC63+Consolidação!AF63+Consolidação!AI63+Consolidação!AL63+Consolidação!AO63,Consolidação!$AO$4,IF(F52+M52+T52+AA52+AH52+AO52&lt;=Consolidação!H63+Consolidação!K63+Consolidação!N63+Consolidação!Q63+Consolidação!T63+Consolidação!W63+Consolidação!Z63+Consolidação!AC63+Consolidação!AF63+Consolidação!AI63+Consolidação!AL63+Consolidação!AO63+Consolidação!AR63,Consolidação!$AR$4,IF(F52+M52+T52+AA52+AH52+AO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+M52+T52+AA52+AH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+T52+AA52+AH52+AO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AS52" s="318" t="str">
        <f t="shared" ref="AS52:AS58" si="116">IF(AR52="","",IF(AR52="SEM PREVISÃO","û",IF(AR52="CONSUMO PARCIAL","û",IF(AQ52&lt;AR52+90,"û","ü"))))</f>
        <v/>
      </c>
      <c r="AT52" s="312"/>
      <c r="AU52" s="270"/>
      <c r="AV52" s="314"/>
      <c r="AW52" s="345"/>
      <c r="AX52" s="346"/>
      <c r="AY52" s="317" t="str">
        <f>IF(AV52=0,"",IF(F52+M52+T52+AA52+AH52+AO52+AV52&lt;=Consolidação!H63,Consolidação!$H$4,IF(F52+M52+T52+AA52+AH52+AO52+AV52&lt;=Consolidação!H63+Consolidação!K63,Consolidação!$K$4,IF(F52+M52+T52+AA52+AH52+AO52+AV52&lt;=Consolidação!H63+Consolidação!K63+Consolidação!N63,Consolidação!$N$4,IF(F52+M52+T52+AA52+AH52+AO52+AV52&lt;=Consolidação!H63+Consolidação!K63+Consolidação!N63+Consolidação!Q63,Consolidação!$Q$4,IF(F52+M52+T52+AA52+AH52+AO52+AV52&lt;=Consolidação!H63+Consolidação!K63+Consolidação!N63+Consolidação!Q63+Consolidação!T63,Consolidação!$T$4,IF(F52+M52+T52+AA52+AH52+AO52+AV52&lt;=Consolidação!H63+Consolidação!K63+Consolidação!N63+Consolidação!Q63+Consolidação!T63+Consolidação!W63,Consolidação!$W$4,IF(F52+M52+T52+AA52+AH52+AO52+AV52&lt;=Consolidação!H63+Consolidação!K63+Consolidação!N63+Consolidação!Q63+Consolidação!T63+Consolidação!W63+Consolidação!Z63,Consolidação!$Z$4,IF(F52+M52+T52+AA52+AH52+AO52+AV52&lt;=Consolidação!H63+Consolidação!K63+Consolidação!N63+Consolidação!Q63+Consolidação!T63+Consolidação!W63+Consolidação!Z63+Consolidação!AC63,Consolidação!$AC$4,IF(F52+M52+T52+AA52+AH52+AO52+AV52&lt;=Consolidação!H63+Consolidação!K63+Consolidação!N63+Consolidação!Q63+Consolidação!T63+Consolidação!W63+Consolidação!Z63+Consolidação!AC63+Consolidação!AF63,Consolidação!$AF$4,IF(F52+M52+T52+AA52+AH52+AO52+AV52&lt;=Consolidação!H63+Consolidação!K63+Consolidação!N63+Consolidação!Q63+Consolidação!T63+Consolidação!W63+Consolidação!Z63+Consolidação!AC63+Consolidação!AF63+Consolidação!AI63,Consolidação!$AI$4,IF(F52+M52+T52+AA52+AH52+AO52+AV52&lt;=Consolidação!H63+Consolidação!K63+Consolidação!N63+Consolidação!Q63+Consolidação!T63+Consolidação!W63+Consolidação!Z63+Consolidação!AC63+Consolidação!AF63+Consolidação!AI63+Consolidação!AL63,Consolidação!$AL$4,IF(F52+M52+T52+AA52+AH52+AO52+AV52&lt;=Consolidação!H63+Consolidação!K63+Consolidação!N63+Consolidação!Q63+Consolidação!T63+Consolidação!W63+Consolidação!Z63+Consolidação!AC63+Consolidação!AF63+Consolidação!AI63+Consolidação!AL63+Consolidação!AO63,Consolidação!$AO$4,IF(F52+M52+T52+AA52+AH52+AO52+AV52&lt;=Consolidação!H63+Consolidação!K63+Consolidação!N63+Consolidação!Q63+Consolidação!T63+Consolidação!W63+Consolidação!Z63+Consolidação!AC63+Consolidação!AF63+Consolidação!AI63+Consolidação!AL63+Consolidação!AO63+Consolidação!AR63,Consolidação!$AR$4,IF(F52+M52+T52+AA52+AH52+AO52+AV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+M52+T52+AA52+AH52+AO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+T52+AA52+AH52+AO52+AV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AZ52" s="318" t="str">
        <f t="shared" ref="AZ52:AZ58" si="117">IF(AY52="","",IF(AY52="SEM PREVISÃO","û",IF(AY52="CONSUMO PARCIAL","û",IF(AX52&lt;AY52+90,"û","ü"))))</f>
        <v/>
      </c>
      <c r="BA52" s="312"/>
      <c r="BB52" s="270"/>
      <c r="BC52" s="314"/>
      <c r="BD52" s="345"/>
      <c r="BE52" s="346"/>
      <c r="BF52" s="317" t="str">
        <f>IF(BC52=0,"",IF(F52+M52+T52+AA52+AH52+AO52+AV52+BC52&lt;=Consolidação!H63,Consolidação!$H$4,IF(F52+M52+T52+AA52+AH52+AO52+AV52+BC52&lt;=Consolidação!H63+Consolidação!K63,Consolidação!$K$4,IF(F52+M52+T52+AA52+AH52+AO52+AV52+BC52&lt;=Consolidação!H63+Consolidação!K63+Consolidação!N63,Consolidação!$N$4,IF(F52+M52+T52+AA52+AH52+AO52+AV52+BC52&lt;=Consolidação!H63+Consolidação!K63+Consolidação!N63+Consolidação!Q63,Consolidação!$Q$4,IF(F52+M52+T52+AA52+AH52+AO52+AV52+BC52&lt;=Consolidação!H63+Consolidação!K63+Consolidação!N63+Consolidação!Q63+Consolidação!T63,Consolidação!$T$4,IF(F52+M52+T52+AA52+AH52+AO52+AV52+BC52&lt;=Consolidação!H63+Consolidação!K63+Consolidação!N63+Consolidação!Q63+Consolidação!T63+Consolidação!W63,Consolidação!$W$4,IF(F52+M52+T52+AA52+AH52+AO52+AV52+BC52&lt;=Consolidação!H63+Consolidação!K63+Consolidação!N63+Consolidação!Q63+Consolidação!T63+Consolidação!W63+Consolidação!Z63,Consolidação!$Z$4,IF(F52+M52+T52+AA52+AH52+AO52+AV52+BC52&lt;=Consolidação!H63+Consolidação!K63+Consolidação!N63+Consolidação!Q63+Consolidação!T63+Consolidação!W63+Consolidação!Z63+Consolidação!AC63,Consolidação!$AC$4,IF(F52+M52+T52+AA52+AH52+AO52+AV52+BC52&lt;=Consolidação!H63+Consolidação!K63+Consolidação!N63+Consolidação!Q63+Consolidação!T63+Consolidação!W63+Consolidação!Z63+Consolidação!AC63+Consolidação!AF63,Consolidação!$AF$4,IF(F52+M52+T52+AA52+AH52+AO52+AV52+BC52&lt;=Consolidação!H63+Consolidação!K63+Consolidação!N63+Consolidação!Q63+Consolidação!T63+Consolidação!W63+Consolidação!Z63+Consolidação!AC63+Consolidação!AF63+Consolidação!AI63,Consolidação!$AI$4,IF(F52+M52+T52+AA52+AH52+AO52+AV52+BC52&lt;=Consolidação!H63+Consolidação!K63+Consolidação!N63+Consolidação!Q63+Consolidação!T63+Consolidação!W63+Consolidação!Z63+Consolidação!AC63+Consolidação!AF63+Consolidação!AI63+Consolidação!AL63,Consolidação!$AL$4,IF(F52+M52+T52+AA52+AH52+AO52+AV52+BC52&lt;=Consolidação!H63+Consolidação!K63+Consolidação!N63+Consolidação!Q63+Consolidação!T63+Consolidação!W63+Consolidação!Z63+Consolidação!AC63+Consolidação!AF63+Consolidação!AI63+Consolidação!AL63+Consolidação!AO63,Consolidação!$AO$4,IF(F52+M52+T52+AA52+AH52+AO52+AV52+BC52&lt;=Consolidação!H63+Consolidação!K63+Consolidação!N63+Consolidação!Q63+Consolidação!T63+Consolidação!W63+Consolidação!Z63+Consolidação!AC63+Consolidação!AF63+Consolidação!AI63+Consolidação!AL63+Consolidação!AO63+Consolidação!AR63,Consolidação!$AR$4,IF(F52+M52+T52+AA52+AH52+AO52+AV52+BC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+M52+T52+AA52+AH52+AO52+AV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+T52+AA52+AH52+AO52+AV52+BC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BG52" s="318" t="str">
        <f t="shared" ref="BG52:BG58" si="118">IF(BF52="","",IF(BF52="SEM PREVISÃO","û",IF(BF52="CONSUMO PARCIAL","û",IF(BE52&lt;BF52+90,"û","ü"))))</f>
        <v/>
      </c>
      <c r="BH52" s="312"/>
      <c r="BI52" s="270"/>
      <c r="BJ52" s="314"/>
      <c r="BK52" s="345"/>
      <c r="BL52" s="346"/>
      <c r="BM52" s="317" t="str">
        <f>IF(BJ52=0,"",IF(F52+M52+T52+AA52+AH52+AO52+AV52+BC52+BJ52&lt;=Consolidação!H63,Consolidação!$H$4,IF(F52+M52+T52+AA52+AH52+AO52+AV52+BC52+BJ52&lt;=Consolidação!H63+Consolidação!K63,Consolidação!$K$4,IF(F52+M52+T52+AA52+AH52+AO52+AV52+BC52+BJ52&lt;=Consolidação!H63+Consolidação!K63+Consolidação!N63,Consolidação!$N$4,IF(F52+M52+T52+AA52+AH52+AO52+AV52+BC52+BJ52&lt;=Consolidação!H63+Consolidação!K63+Consolidação!N63+Consolidação!Q63,Consolidação!$Q$4,IF(F52+M52+T52+AA52+AH52+AO52+AV52+BC52+BJ52&lt;=Consolidação!H63+Consolidação!K63+Consolidação!N63+Consolidação!Q63+Consolidação!T63,Consolidação!$T$4,IF(F52+M52+T52+AA52+AH52+AO52+AV52+BC52+BJ52&lt;=Consolidação!H63+Consolidação!K63+Consolidação!N63+Consolidação!Q63+Consolidação!T63+Consolidação!W63,Consolidação!$W$4,IF(F52+M52+T52+AA52+AH52+AO52+AV52+BC52+BJ52&lt;=Consolidação!H63+Consolidação!K63+Consolidação!N63+Consolidação!Q63+Consolidação!T63+Consolidação!W63+Consolidação!Z63,Consolidação!$Z$4,IF(F52+M52+T52+AA52+AH52+AO52+AV52+BC52+BJ52&lt;=Consolidação!H63+Consolidação!K63+Consolidação!N63+Consolidação!Q63+Consolidação!T63+Consolidação!W63+Consolidação!Z63+Consolidação!AC63,Consolidação!$AC$4,IF(F52+M52+T52+AA52+AH52+AO52+AV52+BC52+BJ52&lt;=Consolidação!H63+Consolidação!K63+Consolidação!N63+Consolidação!Q63+Consolidação!T63+Consolidação!W63+Consolidação!Z63+Consolidação!AC63+Consolidação!AF63,Consolidação!$AF$4,IF(F52+M52+T52+AA52+AH52+AO52+AV52+BC52+BJ52&lt;=Consolidação!H63+Consolidação!K63+Consolidação!N63+Consolidação!Q63+Consolidação!T63+Consolidação!W63+Consolidação!Z63+Consolidação!AC63+Consolidação!AF63+Consolidação!AI63,Consolidação!$AI$4,IF(F52+M52+T52+AA52+AH52+AO52+AV52+BC52+BJ52&lt;=Consolidação!H63+Consolidação!K63+Consolidação!N63+Consolidação!Q63+Consolidação!T63+Consolidação!W63+Consolidação!Z63+Consolidação!AC63+Consolidação!AF63+Consolidação!AI63+Consolidação!AL63,Consolidação!$AL$4,IF(F52+M52+T52+AA52+AH52+AO52+AV52+BC52+BJ52&lt;=Consolidação!H63+Consolidação!K63+Consolidação!N63+Consolidação!Q63+Consolidação!T63+Consolidação!W63+Consolidação!Z63+Consolidação!AC63+Consolidação!AF63+Consolidação!AI63+Consolidação!AL63+Consolidação!AO63,Consolidação!$AO$4,IF(F52+M52+T52+AA52+AH52+AO52+AV52+BC52+BJ52&lt;=Consolidação!H63+Consolidação!K63+Consolidação!N63+Consolidação!Q63+Consolidação!T63+Consolidação!W63+Consolidação!Z63+Consolidação!AC63+Consolidação!AF63+Consolidação!AI63+Consolidação!AL63+Consolidação!AO63+Consolidação!AR63,Consolidação!$AR$4,IF(F52+M52+T52+AA52+AH52+AO52+AV52+BC52+BJ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+M52+T52+AA52+AH52+AO52+AV52+BC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+T52+AA52+AH52+AO52+AV52+BC52+BJ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BN52" s="318" t="str">
        <f t="shared" ref="BN52:BN58" si="119">IF(BM52="","",IF(BM52="SEM PREVISÃO","û",IF(BM52="CONSUMO PARCIAL","û",IF(BL52&lt;BM52+90,"û","ü"))))</f>
        <v/>
      </c>
      <c r="BO52" s="312"/>
      <c r="BP52" s="270"/>
      <c r="BQ52" s="314"/>
      <c r="BR52" s="345"/>
      <c r="BS52" s="346"/>
      <c r="BT52" s="317" t="str">
        <f>IF(BQ52=0,"",IF(F52+M52+T52+AA52+AH52+AO52+AV52+BC52+BJ52+BQ52&lt;=Consolidação!H63,Consolidação!$H$4,IF(F52+M52+T52+AA52+AH52+AO52+AV52+BC52+BJ52+BQ52&lt;=Consolidação!H63+Consolidação!K63,Consolidação!$K$4,IF(F52+M52+T52+AA52+AH52+AO52+AV52+BC52+BJ52+BQ52&lt;=Consolidação!H63+Consolidação!K63+Consolidação!N63,Consolidação!$N$4,IF(F52+M52+T52+AA52+AH52+AO52+AV52+BC52+BJ52+BQ52&lt;=Consolidação!H63+Consolidação!K63+Consolidação!N63+Consolidação!Q63,Consolidação!$Q$4,IF(F52+M52+T52+AA52+AH52+AO52+AV52+BC52+BJ52+BQ52&lt;=Consolidação!H63+Consolidação!K63+Consolidação!N63+Consolidação!Q63+Consolidação!T63,Consolidação!$T$4,IF(F52+M52+T52+AA52+AH52+AO52+AV52+BC52+BJ52+BQ52&lt;=Consolidação!H63+Consolidação!K63+Consolidação!N63+Consolidação!Q63+Consolidação!T63+Consolidação!W63,Consolidação!$W$4,IF(F52+M52+T52+AA52+AH52+AO52+AV52+BC52+BJ52+BQ52&lt;=Consolidação!H63+Consolidação!K63+Consolidação!N63+Consolidação!Q63+Consolidação!T63+Consolidação!W63+Consolidação!Z63,Consolidação!$Z$4,IF(F52+M52+T52+AA52+AH52+AO52+AV52+BC52+BJ52+BQ52&lt;=Consolidação!H63+Consolidação!K63+Consolidação!N63+Consolidação!Q63+Consolidação!T63+Consolidação!W63+Consolidação!Z63+Consolidação!AC63,Consolidação!$AC$4,IF(F52+M52+T52+AA52+AH52+AO52+AV52+BC52+BJ52+BQ52&lt;=Consolidação!H63+Consolidação!K63+Consolidação!N63+Consolidação!Q63+Consolidação!T63+Consolidação!W63+Consolidação!Z63+Consolidação!AC63+Consolidação!AF63,Consolidação!$AF$4,IF(F52+M52+T52+AA52+AH52+AO52+AV52+BC52+BJ52+BQ52&lt;=Consolidação!H63+Consolidação!K63+Consolidação!N63+Consolidação!Q63+Consolidação!T63+Consolidação!W63+Consolidação!Z63+Consolidação!AC63+Consolidação!AF63+Consolidação!AI63,Consolidação!$AI$4,IF(F52+M52+T52+AA52+AH52+AO52+AV52+BC52+BJ52+BQ52&lt;=Consolidação!H63+Consolidação!K63+Consolidação!N63+Consolidação!Q63+Consolidação!T63+Consolidação!W63+Consolidação!Z63+Consolidação!AC63+Consolidação!AF63+Consolidação!AI63+Consolidação!AL63,Consolidação!$AL$4,IF(F52+M52+T52+AA52+AH52+AO52+AV52+BC52+BJ52+BQ52&lt;=Consolidação!H63+Consolidação!K63+Consolidação!N63+Consolidação!Q63+Consolidação!T63+Consolidação!W63+Consolidação!Z63+Consolidação!AC63+Consolidação!AF63+Consolidação!AI63+Consolidação!AL63+Consolidação!AO63,Consolidação!$AO$4,IF(F52+M52+T52+AA52+AH52+AO52+AV52+BC52+BJ52+BQ52&lt;=Consolidação!H63+Consolidação!K63+Consolidação!N63+Consolidação!Q63+Consolidação!T63+Consolidação!W63+Consolidação!Z63+Consolidação!AC63+Consolidação!AF63+Consolidação!AI63+Consolidação!AL63+Consolidação!AO63+Consolidação!AR63,Consolidação!$AR$4,IF(F52+M52+T52+AA52+AH52+AO52+AV52+BC52+BJ52+BQ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+M52+T52+AA52+AH52+AO52+AV52+BC52+BJ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+T52+AA52+AH52+AO52+AV52+BC52+BJ52+BQ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BU52" s="318" t="str">
        <f t="shared" ref="BU52:BU58" si="120">IF(BT52="","",IF(BT52="SEM PREVISÃO","û",IF(BT52="CONSUMO PARCIAL","û",IF(BS52&lt;BT52+90,"û","ü"))))</f>
        <v/>
      </c>
      <c r="BV52" s="312"/>
      <c r="BW52" s="270"/>
      <c r="BX52" s="314"/>
      <c r="BY52" s="345"/>
      <c r="BZ52" s="346"/>
      <c r="CA52" s="317" t="str">
        <f>IF(BX52=0,"",IF(F52+M52+T52+AA52+AH52+AO52+AV52+BC52+BJ52+BQ52+BX52&lt;=Consolidação!H63,Consolidação!$H$4,IF(F52+M52+T52+AA52+AH52+AO52+AV52+BC52+BJ52+BQ52+BX52&lt;=Consolidação!H63+Consolidação!K63,Consolidação!$K$4,IF(F52+M52+T52+AA52+AH52+AO52+AV52+BC52+BJ52+BQ52+BX52&lt;=Consolidação!H63+Consolidação!K63+Consolidação!N63,Consolidação!$N$4,IF(F52+M52+T52+AA52+AH52+AO52+AV52+BC52+BJ52+BQ52+BX52&lt;=Consolidação!H63+Consolidação!K63+Consolidação!N63+Consolidação!Q63,Consolidação!$Q$4,IF(F52+M52+T52+AA52+AH52+AO52+AV52+BC52+BJ52+BQ52+BX52&lt;=Consolidação!H63+Consolidação!K63+Consolidação!N63+Consolidação!Q63+Consolidação!T63,Consolidação!$T$4,IF(F52+M52+T52+AA52+AH52+AO52+AV52+BC52+BJ52+BQ52+BX52&lt;=Consolidação!H63+Consolidação!K63+Consolidação!N63+Consolidação!Q63+Consolidação!T63+Consolidação!W63,Consolidação!$W$4,IF(F52+M52+T52+AA52+AH52+AO52+AV52+BC52+BJ52+BQ52+BX52&lt;=Consolidação!H63+Consolidação!K63+Consolidação!N63+Consolidação!Q63+Consolidação!T63+Consolidação!W63+Consolidação!Z63,Consolidação!$Z$4,IF(F52+M52+T52+AA52+AH52+AO52+AV52+BC52+BJ52+BQ52+BX52&lt;=Consolidação!H63+Consolidação!K63+Consolidação!N63+Consolidação!Q63+Consolidação!T63+Consolidação!W63+Consolidação!Z63+Consolidação!AC63,Consolidação!$AC$4,IF(F52+M52+T52+AA52+AH52+AO52+AV52+BC52+BJ52+BQ52+BX52&lt;=Consolidação!H63+Consolidação!K63+Consolidação!N63+Consolidação!Q63+Consolidação!T63+Consolidação!W63+Consolidação!Z63+Consolidação!AC63+Consolidação!AF63,Consolidação!$AF$4,IF(F52+M52+T52+AA52+AH52+AO52+AV52+BC52+BJ52+BQ52+BX52&lt;=Consolidação!H63+Consolidação!K63+Consolidação!N63+Consolidação!Q63+Consolidação!T63+Consolidação!W63+Consolidação!Z63+Consolidação!AC63+Consolidação!AF63+Consolidação!AI63,Consolidação!$AI$4,IF(F52+M52+T52+AA52+AH52+AO52+AV52+BC52+BJ52+BQ52+BX52&lt;=Consolidação!H63+Consolidação!K63+Consolidação!N63+Consolidação!Q63+Consolidação!T63+Consolidação!W63+Consolidação!Z63+Consolidação!AC63+Consolidação!AF63+Consolidação!AI63+Consolidação!AL63,Consolidação!$AL$4,IF(F52+M52+T52+AA52+AH52+AO52+AV52+BC52+BJ52+BQ52+BX52&lt;=Consolidação!H63+Consolidação!K63+Consolidação!N63+Consolidação!Q63+Consolidação!T63+Consolidação!W63+Consolidação!Z63+Consolidação!AC63+Consolidação!AF63+Consolidação!AI63+Consolidação!AL63+Consolidação!AO63,Consolidação!$AO$4,IF(F52+M52+T52+AA52+AH52+AO52+AV52+BC52+BJ52+BQ52+BX52&lt;=Consolidação!H63+Consolidação!K63+Consolidação!N63+Consolidação!Q63+Consolidação!T63+Consolidação!W63+Consolidação!Z63+Consolidação!AC63+Consolidação!AF63+Consolidação!AI63+Consolidação!AL63+Consolidação!AO63+Consolidação!AR63,Consolidação!$AR$4,IF(F52+M52+T52+AA52+AH52+AO52+AV52+BC52+BJ52+BQ52+BX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+M52+T52+AA52+AH52+AO52+AV52+BC52+BJ52+BQ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+T52+AA52+AH52+AO52+AV52+BC52+BJ52+BQ52+BX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CB52" s="318" t="str">
        <f t="shared" ref="CB52:CB58" si="121">IF(CA52="","",IF(CA52="SEM PREVISÃO","û",IF(CA52="CONSUMO PARCIAL","û",IF(BZ52&lt;CA52+90,"û","ü"))))</f>
        <v/>
      </c>
      <c r="CC52" s="312"/>
      <c r="CD52" s="270"/>
      <c r="CE52" s="314"/>
      <c r="CF52" s="345"/>
      <c r="CG52" s="346"/>
      <c r="CH52" s="317" t="str">
        <f>IF(CE52=0,"",IF(F52+M52+T52+AA52+AH52+AO52+AV52+BC52+BJ52+BQ52+BX52+CE52&lt;=Consolidação!H63,Consolidação!$H$4,IF(F52+M52+T52+AA52+AH52+AO52+AV52+BC52+BJ52+BQ52+BX52+CE52&lt;=Consolidação!H63+Consolidação!K63,Consolidação!$K$4,IF(F52+M52+T52+AA52+AH52+AO52+AV52+BC52+BJ52+BQ52+BX52+CE52&lt;=Consolidação!H63+Consolidação!K63+Consolidação!N63,Consolidação!$N$4,IF(F52+M52+T52+AA52+AH52+AO52+AV52+BC52+BJ52+BQ52+BX52+CE52&lt;=Consolidação!H63+Consolidação!K63+Consolidação!N63+Consolidação!Q63,Consolidação!$Q$4,IF(F52+M52+T52+AA52+AH52+AO52+AV52+BC52+BJ52+BQ52+BX52+CE52&lt;=Consolidação!H63+Consolidação!K63+Consolidação!N63+Consolidação!Q63+Consolidação!T63,Consolidação!$T$4,IF(F52+M52+T52+AA52+AH52+AO52+AV52+BC52+BJ52+BQ52+BX52+CE52&lt;=Consolidação!H63+Consolidação!K63+Consolidação!N63+Consolidação!Q63+Consolidação!T63+Consolidação!W63,Consolidação!$W$4,IF(F52+M52+T52+AA52+AH52+AO52+AV52+BC52+BJ52+BQ52+BX52+CE52&lt;=Consolidação!H63+Consolidação!K63+Consolidação!N63+Consolidação!Q63+Consolidação!T63+Consolidação!W63+Consolidação!Z63,Consolidação!$Z$4,IF(F52+M52+T52+AA52+AH52+AO52+AV52+BC52+BJ52+BQ52+BX52+CE52&lt;=Consolidação!H63+Consolidação!K63+Consolidação!N63+Consolidação!Q63+Consolidação!T63+Consolidação!W63+Consolidação!Z63+Consolidação!AC63,Consolidação!$AC$4,IF(F52+M52+T52+AA52+AH52+AO52+AV52+BC52+BJ52+BQ52+BX52+CE52&lt;=Consolidação!H63+Consolidação!K63+Consolidação!N63+Consolidação!Q63+Consolidação!T63+Consolidação!W63+Consolidação!Z63+Consolidação!AC63+Consolidação!AF63,Consolidação!$AF$4,IF(F52+M52+T52+AA52+AH52+AO52+AV52+BC52+BJ52+BQ52+BX52+CE52&lt;=Consolidação!H63+Consolidação!K63+Consolidação!N63+Consolidação!Q63+Consolidação!T63+Consolidação!W63+Consolidação!Z63+Consolidação!AC63+Consolidação!AF63+Consolidação!AI63,Consolidação!$AI$4,IF(F52+M52+T52+AA52+AH52+AO52+AV52+BC52+BJ52+BQ52+BX52+CE52&lt;=Consolidação!H63+Consolidação!K63+Consolidação!N63+Consolidação!Q63+Consolidação!T63+Consolidação!W63+Consolidação!Z63+Consolidação!AC63+Consolidação!AF63+Consolidação!AI63+Consolidação!AL63,Consolidação!$AL$4,IF(F52+M52+T52+AA52+AH52+AO52+AV52+BC52+BJ52+BQ52+BX52+CE52&lt;=Consolidação!H63+Consolidação!K63+Consolidação!N63+Consolidação!Q63+Consolidação!T63+Consolidação!W63+Consolidação!Z63+Consolidação!AC63+Consolidação!AF63+Consolidação!AI63+Consolidação!AL63+Consolidação!AO63,Consolidação!$AO$4,IF(F52+M52+T52+AA52+AH52+AO52+AV52+BC52+BJ52+BQ52+BX52+CE52&lt;=Consolidação!H63+Consolidação!K63+Consolidação!N63+Consolidação!Q63+Consolidação!T63+Consolidação!W63+Consolidação!Z63+Consolidação!AC63+Consolidação!AF63+Consolidação!AI63+Consolidação!AL63+Consolidação!AO63+Consolidação!AR63,Consolidação!$AR$4,IF(F52+M52+T52+AA52+AH52+AO52+AV52+BC52+BJ52+BQ52+BX52+CE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+M52+T52+AA52+AH52+AO52+AV52+BC52+BJ52+BQ52+BX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+T52+AA52+AH52+AO52+AV52+BC52+BJ52+BQ52+BX52+CE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CI52" s="318" t="str">
        <f t="shared" ref="CI52:CI58" si="122">IF(CH52="","",IF(CH52="SEM PREVISÃO","û",IF(CH52="CONSUMO PARCIAL","û",IF(CG52&lt;CH52+90,"û","ü"))))</f>
        <v/>
      </c>
      <c r="CJ52" s="312"/>
      <c r="CK52" s="270"/>
      <c r="CL52" s="314"/>
      <c r="CM52" s="345"/>
      <c r="CN52" s="346"/>
      <c r="CO52" s="317" t="str">
        <f>IF(CL52=0,"",IF(F52+M52+T52+AA52+AH52+AO52+AV52+BC52+BJ52+BQ52+BX52+CE52+CL52&lt;=Consolidação!H63,Consolidação!$H$4,IF(F52+M52+T52+AA52+AH52+AO52+AV52+BC52+BJ52+BQ52+BX52+CE52+CL52&lt;=Consolidação!H63+Consolidação!K63,Consolidação!$K$4,IF(F52+M52+T52+AA52+AH52+AO52+AV52+BC52+BJ52+BQ52+BX52+CE52+CL52&lt;=Consolidação!H63+Consolidação!K63+Consolidação!N63,Consolidação!$N$4,IF(F52+M52+T52+AA52+AH52+AO52+AV52+BC52+BJ52+BQ52+BX52+CE52+CL52&lt;=Consolidação!H63+Consolidação!K63+Consolidação!N63+Consolidação!Q63,Consolidação!$Q$4,IF(F52+M52+T52+AA52+AH52+AO52+AV52+BC52+BJ52+BQ52+BX52+CE52+CL52&lt;=Consolidação!H63+Consolidação!K63+Consolidação!N63+Consolidação!Q63+Consolidação!T63,Consolidação!$T$4,IF(F52+M52+T52+AA52+AH52+AO52+AV52+BC52+BJ52+BQ52+BX52+CE52+CL52&lt;=Consolidação!H63+Consolidação!K63+Consolidação!N63+Consolidação!Q63+Consolidação!T63+Consolidação!W63,Consolidação!$W$4,IF(F52+M52+T52+AA52+AH52+AO52+AV52+BC52+BJ52+BQ52+BX52+CE52+CL52&lt;=Consolidação!H63+Consolidação!K63+Consolidação!N63+Consolidação!Q63+Consolidação!T63+Consolidação!W63+Consolidação!Z63,Consolidação!$Z$4,IF(F52+M52+T52+AA52+AH52+AO52+AV52+BC52+BJ52+BQ52+BX52+CE52+CL52&lt;=Consolidação!H63+Consolidação!K63+Consolidação!N63+Consolidação!Q63+Consolidação!T63+Consolidação!W63+Consolidação!Z63+Consolidação!AC63,Consolidação!$AC$4,IF(F52+M52+T52+AA52+AH52+AO52+AV52+BC52+BJ52+BQ52+BX52+CE52+CL52&lt;=Consolidação!H63+Consolidação!K63+Consolidação!N63+Consolidação!Q63+Consolidação!T63+Consolidação!W63+Consolidação!Z63+Consolidação!AC63+Consolidação!AF63,Consolidação!$AF$4,IF(F52+M52+T52+AA52+AH52+AO52+AV52+BC52+BJ52+BQ52+BX52+CE52+CL52&lt;=Consolidação!H63+Consolidação!K63+Consolidação!N63+Consolidação!Q63+Consolidação!T63+Consolidação!W63+Consolidação!Z63+Consolidação!AC63+Consolidação!AF63+Consolidação!AI63,Consolidação!$AI$4,IF(F52+M52+T52+AA52+AH52+AO52+AV52+BC52+BJ52+BQ52+BX52+CE52+CL52&lt;=Consolidação!H63+Consolidação!K63+Consolidação!N63+Consolidação!Q63+Consolidação!T63+Consolidação!W63+Consolidação!Z63+Consolidação!AC63+Consolidação!AF63+Consolidação!AI63+Consolidação!AL63,Consolidação!$AL$4,IF(F52+M52+T52+AA52+AH52+AO52+AV52+BC52+BJ52+BQ52+BX52+CE52+CL52&lt;=Consolidação!H63+Consolidação!K63+Consolidação!N63+Consolidação!Q63+Consolidação!T63+Consolidação!W63+Consolidação!Z63+Consolidação!AC63+Consolidação!AF63+Consolidação!AI63+Consolidação!AL63+Consolidação!AO63,Consolidação!$AO$4,IF(F52+M52+T52+AA52+AH52+AO52+AV52+BC52+BJ52+BQ52+BX52+CE52+CL52&lt;=Consolidação!H63+Consolidação!K63+Consolidação!N63+Consolidação!Q63+Consolidação!T63+Consolidação!W63+Consolidação!Z63+Consolidação!AC63+Consolidação!AF63+Consolidação!AI63+Consolidação!AL63+Consolidação!AO63+Consolidação!AR63,Consolidação!$AR$4,IF(F52+M52+T52+AA52+AH52+AO52+AV52+BC52+BJ52+BQ52+BX52+CE52+CL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+M52+T52+AA52+AH52+AO52+AV52+BC52+BJ52+BQ52+BX52+CE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+T52+AA52+AH52+AO52+AV52+BC52+BJ52+BQ52+BX52+CE52+CL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CP52" s="318" t="str">
        <f t="shared" ref="CP52:CP58" si="123">IF(CO52="","",IF(CO52="SEM PREVISÃO","û",IF(CO52="CONSUMO PARCIAL","û",IF(CN52&lt;CO52+90,"û","ü"))))</f>
        <v/>
      </c>
      <c r="CQ52" s="312"/>
      <c r="CR52" s="270"/>
      <c r="CS52" s="314"/>
      <c r="CT52" s="345"/>
      <c r="CU52" s="346"/>
      <c r="CV52" s="317" t="str">
        <f>IF(CS52=0,"",IF(F52+M52+T52+AA52+AH52+AO52+AV52+BC52+BJ52+BQ52+BX52+CE52+CL52+CS52&lt;=Consolidação!H63,Consolidação!$H$4,IF(F52+M52+T52+AA52+AH52+AO52+AV52+BC52+BJ52+BQ52+BX52+CE52+CL52+CS52&lt;=Consolidação!H63+Consolidação!K63,Consolidação!$K$4,IF(F52+M52+T52+AA52+AH52+AO52+AV52+BC52+BJ52+BQ52+BX52+CE52+CL52+CS52&lt;=Consolidação!H63+Consolidação!K63+Consolidação!N63,Consolidação!$N$4,IF(F52+M52+T52+AA52+AH52+AO52+AV52+BC52+BJ52+BQ52+BX52+CE52+CL52+CS52&lt;=Consolidação!H63+Consolidação!K63+Consolidação!N63+Consolidação!Q63,Consolidação!$Q$4,IF(F52+M52+T52+AA52+AH52+AO52+AV52+BC52+BJ52+BQ52+BX52+CE52+CL52+CS52&lt;=Consolidação!H63+Consolidação!K63+Consolidação!N63+Consolidação!Q63+Consolidação!T63,Consolidação!$T$4,IF(F52+M52+T52+AA52+AH52+AO52+AV52+BC52+BJ52+BQ52+BX52+CE52+CL52+CS52&lt;=Consolidação!H63+Consolidação!K63+Consolidação!N63+Consolidação!Q63+Consolidação!T63+Consolidação!W63,Consolidação!$W$4,IF(F52+M52+T52+AA52+AH52+AO52+AV52+BC52+BJ52+BQ52+BX52+CE52+CL52+CS52&lt;=Consolidação!H63+Consolidação!K63+Consolidação!N63+Consolidação!Q63+Consolidação!T63+Consolidação!W63+Consolidação!Z63,Consolidação!$Z$4,IF(F52+M52+T52+AA52+AH52+AO52+AV52+BC52+BJ52+BQ52+BX52+CE52+CL52+CS52&lt;=Consolidação!H63+Consolidação!K63+Consolidação!N63+Consolidação!Q63+Consolidação!T63+Consolidação!W63+Consolidação!Z63+Consolidação!AC63,Consolidação!$AC$4,IF(F52+M52+T52+AA52+AH52+AO52+AV52+BC52+BJ52+BQ52+BX52+CE52+CL52+CS52&lt;=Consolidação!H63+Consolidação!K63+Consolidação!N63+Consolidação!Q63+Consolidação!T63+Consolidação!W63+Consolidação!Z63+Consolidação!AC63+Consolidação!AF63,Consolidação!$AF$4,IF(F52+M52+T52+AA52+AH52+AO52+AV52+BC52+BJ52+BQ52+BX52+CE52+CL52+CS52&lt;=Consolidação!H63+Consolidação!K63+Consolidação!N63+Consolidação!Q63+Consolidação!T63+Consolidação!W63+Consolidação!Z63+Consolidação!AC63+Consolidação!AF63+Consolidação!AI63,Consolidação!$AI$4,IF(F52+M52+T52+AA52+AH52+AO52+AV52+BC52+BJ52+BQ52+BX52+CE52+CL52+CS52&lt;=Consolidação!H63+Consolidação!K63+Consolidação!N63+Consolidação!Q63+Consolidação!T63+Consolidação!W63+Consolidação!Z63+Consolidação!AC63+Consolidação!AF63+Consolidação!AI63+Consolidação!AL63,Consolidação!$AL$4,IF(F52+M52+T52+AA52+AH52+AO52+AV52+BC52+BJ52+BQ52+BX52+CE52+CL52+CS52&lt;=Consolidação!H63+Consolidação!K63+Consolidação!N63+Consolidação!Q63+Consolidação!T63+Consolidação!W63+Consolidação!Z63+Consolidação!AC63+Consolidação!AF63+Consolidação!AI63+Consolidação!AL63+Consolidação!AO63,Consolidação!$AO$4,IF(F52+M52+T52+AA52+AH52+AO52+AV52+BC52+BJ52+BQ52+BX52+CE52+CL52+CS52&lt;=Consolidação!H63+Consolidação!K63+Consolidação!N63+Consolidação!Q63+Consolidação!T63+Consolidação!W63+Consolidação!Z63+Consolidação!AC63+Consolidação!AF63+Consolidação!AI63+Consolidação!AL63+Consolidação!AO63+Consolidação!AR63,Consolidação!$AR$4,IF(F52+M52+T52+AA52+AH52+AO52+AV52+BC52+BJ52+BQ52+BX52+CE52+CL52+CS52&lt;=Consolidação!H63+Consolidação!K63+Consolidação!N63+Consolidação!Q63+Consolidação!T63+Consolidação!W63+Consolidação!Z63+Consolidação!AC63+Consolidação!AF63+Consolidação!AI63+Consolidação!AL63+Consolidação!AO63+Consolidação!AR63+Consolidação!AU63,Consolidação!$AU$4,IF(AND((Consolidação!H63+Consolidação!K63+Consolidação!N63+Consolidação!Q63+Consolidação!T63+Consolidação!W63+Consolidação!Z63+Consolidação!AC63+Consolidação!AF63+Consolidação!AI63+Consolidação!AL63+Consolidação!AO63+Consolidação!AR63+Consolidação!AU63)&gt;0,F52+M52+T52+AA52+AH52+AO52+AV52+BC52+BJ52+BQ52+BX52+CE52+CL52&lt;Consolidação!H63+Consolidação!K63+Consolidação!N63+Consolidação!Q63+Consolidação!T63+Consolidação!W63+Consolidação!Z63+Consolidação!AC63+Consolidação!AF63+Consolidação!AI63+Consolidação!AL63+Consolidação!AO63+Consolidação!AR63+Consolidação!AU63,F52+M52+T52+AA52+AH52+AO52+AV52+BC52+BJ52+BQ52+BX52+CE52+CL52+CS52&gt;Consolidação!H63+Consolidação!K63+Consolidação!N63+Consolidação!Q63+Consolidação!T63+Consolidação!W63+Consolidação!Z63+Consolidação!AC63+Consolidação!AF63+Consolidação!AI63+Consolidação!AL63+Consolidação!AO63+Consolidação!AR63+Consolidação!AU63),"CONSUMO PARCIAL","SEM PREVISÃO"))))))))))))))))</f>
        <v/>
      </c>
      <c r="CW52" s="318" t="str">
        <f t="shared" ref="CW52:CW58" si="124">IF(CV52="","",IF(CV52="SEM PREVISÃO","û",IF(CV52="CONSUMO PARCIAL","û",IF(CU52&lt;CV52+90,"û","ü"))))</f>
        <v/>
      </c>
      <c r="CX52" s="270"/>
      <c r="CY52" s="314"/>
      <c r="CZ52" s="345"/>
      <c r="DA52" s="346"/>
      <c r="DB52" s="317" t="str">
        <f>IF(CY52=0,"",IF(L52+S52+Z52+AG52+AN52+AU52+BB52+BI52+BP52+BW52+CD52+CK52+CR52+CY52&lt;=Consolidação!N63,Consolidação!$H$4,IF(L52+S52+Z52+AG52+AN52+AU52+BB52+BI52+BP52+BW52+CD52+CK52+CR52+CY52&lt;=Consolidação!N63+Consolidação!Q63,Consolidação!$K$4,IF(L52+S52+Z52+AG52+AN52+AU52+BB52+BI52+BP52+BW52+CD52+CK52+CR52+CY52&lt;=Consolidação!N63+Consolidação!Q63+Consolidação!T63,Consolidação!$N$4,IF(L52+S52+Z52+AG52+AN52+AU52+BB52+BI52+BP52+BW52+CD52+CK52+CR52+CY52&lt;=Consolidação!N63+Consolidação!Q63+Consolidação!T63+Consolidação!W63,Consolidação!$Q$4,IF(L52+S52+Z52+AG52+AN52+AU52+BB52+BI52+BP52+BW52+CD52+CK52+CR52+CY52&lt;=Consolidação!N63+Consolidação!Q63+Consolidação!T63+Consolidação!W63+Consolidação!Z63,Consolidação!$T$4,IF(L52+S52+Z52+AG52+AN52+AU52+BB52+BI52+BP52+BW52+CD52+CK52+CR52+CY52&lt;=Consolidação!N63+Consolidação!Q63+Consolidação!T63+Consolidação!W63+Consolidação!Z63+Consolidação!AC63,Consolidação!$W$4,IF(L52+S52+Z52+AG52+AN52+AU52+BB52+BI52+BP52+BW52+CD52+CK52+CR52+CY52&lt;=Consolidação!N63+Consolidação!Q63+Consolidação!T63+Consolidação!W63+Consolidação!Z63+Consolidação!AC63+Consolidação!AF63,Consolidação!$Z$4,IF(L52+S52+Z52+AG52+AN52+AU52+BB52+BI52+BP52+BW52+CD52+CK52+CR52+CY52&lt;=Consolidação!N63+Consolidação!Q63+Consolidação!T63+Consolidação!W63+Consolidação!Z63+Consolidação!AC63+Consolidação!AF63+Consolidação!AI63,Consolidação!$AC$4,IF(L52+S52+Z52+AG52+AN52+AU52+BB52+BI52+BP52+BW52+CD52+CK52+CR52+CY52&lt;=Consolidação!N63+Consolidação!Q63+Consolidação!T63+Consolidação!W63+Consolidação!Z63+Consolidação!AC63+Consolidação!AF63+Consolidação!AI63+Consolidação!AL63,Consolidação!$AF$4,IF(L52+S52+Z52+AG52+AN52+AU52+BB52+BI52+BP52+BW52+CD52+CK52+CR52+CY52&lt;=Consolidação!N63+Consolidação!Q63+Consolidação!T63+Consolidação!W63+Consolidação!Z63+Consolidação!AC63+Consolidação!AF63+Consolidação!AI63+Consolidação!AL63+Consolidação!AO63,Consolidação!$AI$4,IF(L52+S52+Z52+AG52+AN52+AU52+BB52+BI52+BP52+BW52+CD52+CK52+CR52+CY52&lt;=Consolidação!N63+Consolidação!Q63+Consolidação!T63+Consolidação!W63+Consolidação!Z63+Consolidação!AC63+Consolidação!AF63+Consolidação!AI63+Consolidação!AL63+Consolidação!AO63+Consolidação!AR63,Consolidação!$AL$4,IF(L52+S52+Z52+AG52+AN52+AU52+BB52+BI52+BP52+BW52+CD52+CK52+CR52+CY52&lt;=Consolidação!N63+Consolidação!Q63+Consolidação!T63+Consolidação!W63+Consolidação!Z63+Consolidação!AC63+Consolidação!AF63+Consolidação!AI63+Consolidação!AL63+Consolidação!AO63+Consolidação!AR63+Consolidação!AU63,Consolidação!$AO$4,IF(L52+S52+Z52+AG52+AN52+AU52+BB52+BI52+BP52+BW52+CD52+CK52+CR52+CY52&lt;=Consolidação!N63+Consolidação!Q63+Consolidação!T63+Consolidação!W63+Consolidação!Z63+Consolidação!AC63+Consolidação!AF63+Consolidação!AI63+Consolidação!AL63+Consolidação!AO63+Consolidação!AR63+Consolidação!AU63+Consolidação!AX63,Consolidação!$AR$4,IF(L52+S52+Z52+AG52+AN52+AU52+BB52+BI52+BP52+BW52+CD52+CK52+CR52+CY52&lt;=Consolidação!N63+Consolidação!Q63+Consolidação!T63+Consolidação!W63+Consolidação!Z63+Consolidação!AC63+Consolidação!AF63+Consolidação!AI63+Consolidação!AL63+Consolidação!AO63+Consolidação!AR63+Consolidação!AU63+Consolidação!AX63+Consolidação!#REF!,Consolidação!$AU$4,IF(AND((Consolidação!N63+Consolidação!Q63+Consolidação!T63+Consolidação!W63+Consolidação!Z63+Consolidação!AC63+Consolidação!AF63+Consolidação!AI63+Consolidação!AL63+Consolidação!AO63+Consolidação!AR63+Consolidação!AU63+Consolidação!AX63+Consolidação!#REF!)&gt;0,L52+S52+Z52+AG52+AN52+AU52+BB52+BI52+BP52+BW52+CD52+CK52+CR52&lt;Consolidação!N63+Consolidação!Q63+Consolidação!T63+Consolidação!W63+Consolidação!Z63+Consolidação!AC63+Consolidação!AF63+Consolidação!AI63+Consolidação!AL63+Consolidação!AO63+Consolidação!AR63+Consolidação!AU63+Consolidação!AX63+Consolidação!#REF!,L52+S52+Z52+AG52+AN52+AU52+BB52+BI52+BP52+BW52+CD52+CK52+CR52+CY52&gt;Consolidação!N63+Consolidação!Q63+Consolidação!T63+Consolidação!W63+Consolidação!Z63+Consolidação!AC63+Consolidação!AF63+Consolidação!AI63+Consolidação!AL63+Consolidação!AO63+Consolidação!AR63+Consolidação!AU63+Consolidação!AX63+Consolidação!#REF!),"CONSUMO PARCIAL","SEM PREVISÃO"))))))))))))))))</f>
        <v/>
      </c>
      <c r="DC52" s="318" t="str">
        <f t="shared" ref="DC52:DC58" si="125">IF(DB52="","",IF(DB52="SEM PREVISÃO","û",IF(DB52="CONSUMO PARCIAL","û",IF(DA52&lt;DB52+90,"û","ü"))))</f>
        <v/>
      </c>
      <c r="DD52" s="270"/>
      <c r="DE52" s="314"/>
      <c r="DF52" s="345"/>
      <c r="DG52" s="346"/>
      <c r="DH52" s="317" t="str">
        <f>IF(DE52=0,"",IF(R52+Y52+AF52+AM52+AT52+BA52+BH52+BO52+BV52+CC52+CJ52+CQ52+CX52+DE52&lt;=Consolidação!T63,Consolidação!$H$4,IF(R52+Y52+AF52+AM52+AT52+BA52+BH52+BO52+BV52+CC52+CJ52+CQ52+CX52+DE52&lt;=Consolidação!T63+Consolidação!W63,Consolidação!$K$4,IF(R52+Y52+AF52+AM52+AT52+BA52+BH52+BO52+BV52+CC52+CJ52+CQ52+CX52+DE52&lt;=Consolidação!T63+Consolidação!W63+Consolidação!Z63,Consolidação!$N$4,IF(R52+Y52+AF52+AM52+AT52+BA52+BH52+BO52+BV52+CC52+CJ52+CQ52+CX52+DE52&lt;=Consolidação!T63+Consolidação!W63+Consolidação!Z63+Consolidação!AC63,Consolidação!$Q$4,IF(R52+Y52+AF52+AM52+AT52+BA52+BH52+BO52+BV52+CC52+CJ52+CQ52+CX52+DE52&lt;=Consolidação!T63+Consolidação!W63+Consolidação!Z63+Consolidação!AC63+Consolidação!AF63,Consolidação!$T$4,IF(R52+Y52+AF52+AM52+AT52+BA52+BH52+BO52+BV52+CC52+CJ52+CQ52+CX52+DE52&lt;=Consolidação!T63+Consolidação!W63+Consolidação!Z63+Consolidação!AC63+Consolidação!AF63+Consolidação!AI63,Consolidação!$W$4,IF(R52+Y52+AF52+AM52+AT52+BA52+BH52+BO52+BV52+CC52+CJ52+CQ52+CX52+DE52&lt;=Consolidação!T63+Consolidação!W63+Consolidação!Z63+Consolidação!AC63+Consolidação!AF63+Consolidação!AI63+Consolidação!AL63,Consolidação!$Z$4,IF(R52+Y52+AF52+AM52+AT52+BA52+BH52+BO52+BV52+CC52+CJ52+CQ52+CX52+DE52&lt;=Consolidação!T63+Consolidação!W63+Consolidação!Z63+Consolidação!AC63+Consolidação!AF63+Consolidação!AI63+Consolidação!AL63+Consolidação!AO63,Consolidação!$AC$4,IF(R52+Y52+AF52+AM52+AT52+BA52+BH52+BO52+BV52+CC52+CJ52+CQ52+CX52+DE52&lt;=Consolidação!T63+Consolidação!W63+Consolidação!Z63+Consolidação!AC63+Consolidação!AF63+Consolidação!AI63+Consolidação!AL63+Consolidação!AO63+Consolidação!AR63,Consolidação!$AF$4,IF(R52+Y52+AF52+AM52+AT52+BA52+BH52+BO52+BV52+CC52+CJ52+CQ52+CX52+DE52&lt;=Consolidação!T63+Consolidação!W63+Consolidação!Z63+Consolidação!AC63+Consolidação!AF63+Consolidação!AI63+Consolidação!AL63+Consolidação!AO63+Consolidação!AR63+Consolidação!AU63,Consolidação!$AI$4,IF(R52+Y52+AF52+AM52+AT52+BA52+BH52+BO52+BV52+CC52+CJ52+CQ52+CX52+DE52&lt;=Consolidação!T63+Consolidação!W63+Consolidação!Z63+Consolidação!AC63+Consolidação!AF63+Consolidação!AI63+Consolidação!AL63+Consolidação!AO63+Consolidação!AR63+Consolidação!AU63+Consolidação!AX63,Consolidação!$AL$4,IF(R52+Y52+AF52+AM52+AT52+BA52+BH52+BO52+BV52+CC52+CJ52+CQ52+CX52+DE52&lt;=Consolidação!T63+Consolidação!W63+Consolidação!Z63+Consolidação!AC63+Consolidação!AF63+Consolidação!AI63+Consolidação!AL63+Consolidação!AO63+Consolidação!AR63+Consolidação!AU63+Consolidação!AX63+Consolidação!#REF!,Consolidação!$AO$4,IF(R52+Y52+AF52+AM52+AT52+BA52+BH52+BO52+BV52+CC52+CJ52+CQ52+CX52+DE52&lt;=Consolidação!T63+Consolidação!W63+Consolidação!Z63+Consolidação!AC63+Consolidação!AF63+Consolidação!AI63+Consolidação!AL63+Consolidação!AO63+Consolidação!AR63+Consolidação!AU63+Consolidação!AX63+Consolidação!#REF!+Consolidação!BC63,Consolidação!$AR$4,IF(R52+Y52+AF52+AM52+AT52+BA52+BH52+BO52+BV52+CC52+CJ52+CQ52+CX52+DE52&lt;=Consolidação!T63+Consolidação!W63+Consolidação!Z63+Consolidação!AC63+Consolidação!AF63+Consolidação!AI63+Consolidação!AL63+Consolidação!AO63+Consolidação!AR63+Consolidação!AU63+Consolidação!AX63+Consolidação!#REF!+Consolidação!BC63+Consolidação!BF63,Consolidação!$AU$4,IF(AND((Consolidação!T63+Consolidação!W63+Consolidação!Z63+Consolidação!AC63+Consolidação!AF63+Consolidação!AI63+Consolidação!AL63+Consolidação!AO63+Consolidação!AR63+Consolidação!AU63+Consolidação!AX63+Consolidação!#REF!+Consolidação!BC63+Consolidação!BF63)&gt;0,R52+Y52+AF52+AM52+AT52+BA52+BH52+BO52+BV52+CC52+CJ52+CQ52+CX52&lt;Consolidação!T63+Consolidação!W63+Consolidação!Z63+Consolidação!AC63+Consolidação!AF63+Consolidação!AI63+Consolidação!AL63+Consolidação!AO63+Consolidação!AR63+Consolidação!AU63+Consolidação!AX63+Consolidação!#REF!+Consolidação!BC63+Consolidação!BF63,R52+Y52+AF52+AM52+AT52+BA52+BH52+BO52+BV52+CC52+CJ52+CQ52+CX52+DE52&gt;Consolidação!T63+Consolidação!W63+Consolidação!Z63+Consolidação!AC63+Consolidação!AF63+Consolidação!AI63+Consolidação!AL63+Consolidação!AO63+Consolidação!AR63+Consolidação!AU63+Consolidação!AX63+Consolidação!#REF!+Consolidação!BC63+Consolidação!BF63),"CONSUMO PARCIAL","SEM PREVISÃO"))))))))))))))))</f>
        <v/>
      </c>
      <c r="DI52" s="318" t="str">
        <f t="shared" ref="DI52:DI58" si="126">IF(DH52="","",IF(DH52="SEM PREVISÃO","û",IF(DH52="CONSUMO PARCIAL","û",IF(DG52&lt;DH52+90,"û","ü"))))</f>
        <v/>
      </c>
      <c r="DJ52" s="270"/>
      <c r="DK52" s="314"/>
      <c r="DL52" s="345"/>
      <c r="DM52" s="346"/>
      <c r="DN52" s="317" t="str">
        <f>IF(DK52=0,"",IF(X52+AE52+AL52+AS52+AZ52+BG52+BN52+BU52+CB52+CI52+CP52+CW52+DD52+DK52&lt;=Consolidação!Z63,Consolidação!$H$4,IF(X52+AE52+AL52+AS52+AZ52+BG52+BN52+BU52+CB52+CI52+CP52+CW52+DD52+DK52&lt;=Consolidação!Z63+Consolidação!AC63,Consolidação!$K$4,IF(X52+AE52+AL52+AS52+AZ52+BG52+BN52+BU52+CB52+CI52+CP52+CW52+DD52+DK52&lt;=Consolidação!Z63+Consolidação!AC63+Consolidação!AF63,Consolidação!$N$4,IF(X52+AE52+AL52+AS52+AZ52+BG52+BN52+BU52+CB52+CI52+CP52+CW52+DD52+DK52&lt;=Consolidação!Z63+Consolidação!AC63+Consolidação!AF63+Consolidação!AI63,Consolidação!$Q$4,IF(X52+AE52+AL52+AS52+AZ52+BG52+BN52+BU52+CB52+CI52+CP52+CW52+DD52+DK52&lt;=Consolidação!Z63+Consolidação!AC63+Consolidação!AF63+Consolidação!AI63+Consolidação!AL63,Consolidação!$T$4,IF(X52+AE52+AL52+AS52+AZ52+BG52+BN52+BU52+CB52+CI52+CP52+CW52+DD52+DK52&lt;=Consolidação!Z63+Consolidação!AC63+Consolidação!AF63+Consolidação!AI63+Consolidação!AL63+Consolidação!AO63,Consolidação!$W$4,IF(X52+AE52+AL52+AS52+AZ52+BG52+BN52+BU52+CB52+CI52+CP52+CW52+DD52+DK52&lt;=Consolidação!Z63+Consolidação!AC63+Consolidação!AF63+Consolidação!AI63+Consolidação!AL63+Consolidação!AO63+Consolidação!AR63,Consolidação!$Z$4,IF(X52+AE52+AL52+AS52+AZ52+BG52+BN52+BU52+CB52+CI52+CP52+CW52+DD52+DK52&lt;=Consolidação!Z63+Consolidação!AC63+Consolidação!AF63+Consolidação!AI63+Consolidação!AL63+Consolidação!AO63+Consolidação!AR63+Consolidação!AU63,Consolidação!$AC$4,IF(X52+AE52+AL52+AS52+AZ52+BG52+BN52+BU52+CB52+CI52+CP52+CW52+DD52+DK52&lt;=Consolidação!Z63+Consolidação!AC63+Consolidação!AF63+Consolidação!AI63+Consolidação!AL63+Consolidação!AO63+Consolidação!AR63+Consolidação!AU63+Consolidação!AX63,Consolidação!$AF$4,IF(X52+AE52+AL52+AS52+AZ52+BG52+BN52+BU52+CB52+CI52+CP52+CW52+DD52+DK52&lt;=Consolidação!Z63+Consolidação!AC63+Consolidação!AF63+Consolidação!AI63+Consolidação!AL63+Consolidação!AO63+Consolidação!AR63+Consolidação!AU63+Consolidação!AX63+Consolidação!#REF!,Consolidação!$AI$4,IF(X52+AE52+AL52+AS52+AZ52+BG52+BN52+BU52+CB52+CI52+CP52+CW52+DD52+DK52&lt;=Consolidação!Z63+Consolidação!AC63+Consolidação!AF63+Consolidação!AI63+Consolidação!AL63+Consolidação!AO63+Consolidação!AR63+Consolidação!AU63+Consolidação!AX63+Consolidação!#REF!+Consolidação!BC63,Consolidação!$AL$4,IF(X52+AE52+AL52+AS52+AZ52+BG52+BN52+BU52+CB52+CI52+CP52+CW52+DD52+DK52&lt;=Consolidação!Z63+Consolidação!AC63+Consolidação!AF63+Consolidação!AI63+Consolidação!AL63+Consolidação!AO63+Consolidação!AR63+Consolidação!AU63+Consolidação!AX63+Consolidação!#REF!+Consolidação!BC63+Consolidação!BF63,Consolidação!$AO$4,IF(X52+AE52+AL52+AS52+AZ52+BG52+BN52+BU52+CB52+CI52+CP52+CW52+DD52+DK52&lt;=Consolidação!Z63+Consolidação!AC63+Consolidação!AF63+Consolidação!AI63+Consolidação!AL63+Consolidação!AO63+Consolidação!AR63+Consolidação!AU63+Consolidação!AX63+Consolidação!#REF!+Consolidação!BC63+Consolidação!BF63+Consolidação!BI63,Consolidação!$AR$4,IF(X52+AE52+AL52+AS52+AZ52+BG52+BN52+BU52+CB52+CI52+CP52+CW52+DD52+DK52&lt;=Consolidação!Z63+Consolidação!AC63+Consolidação!AF63+Consolidação!AI63+Consolidação!AL63+Consolidação!AO63+Consolidação!AR63+Consolidação!AU63+Consolidação!AX63+Consolidação!#REF!+Consolidação!BC63+Consolidação!BF63+Consolidação!BI63+Consolidação!BL63,Consolidação!$AU$4,IF(AND((Consolidação!Z63+Consolidação!AC63+Consolidação!AF63+Consolidação!AI63+Consolidação!AL63+Consolidação!AO63+Consolidação!AR63+Consolidação!AU63+Consolidação!AX63+Consolidação!#REF!+Consolidação!BC63+Consolidação!BF63+Consolidação!BI63+Consolidação!BL63)&gt;0,X52+AE52+AL52+AS52+AZ52+BG52+BN52+BU52+CB52+CI52+CP52+CW52+DD52&lt;Consolidação!Z63+Consolidação!AC63+Consolidação!AF63+Consolidação!AI63+Consolidação!AL63+Consolidação!AO63+Consolidação!AR63+Consolidação!AU63+Consolidação!AX63+Consolidação!#REF!+Consolidação!BC63+Consolidação!BF63+Consolidação!BI63+Consolidação!BL63,X52+AE52+AL52+AS52+AZ52+BG52+BN52+BU52+CB52+CI52+CP52+CW52+DD52+DK52&gt;Consolidação!Z63+Consolidação!AC63+Consolidação!AF63+Consolidação!AI63+Consolidação!AL63+Consolidação!AO63+Consolidação!AR63+Consolidação!AU63+Consolidação!AX63+Consolidação!#REF!+Consolidação!BC63+Consolidação!BF63+Consolidação!BI63+Consolidação!BL63),"CONSUMO PARCIAL","SEM PREVISÃO"))))))))))))))))</f>
        <v/>
      </c>
      <c r="DO52" s="318" t="str">
        <f t="shared" ref="DO52:DO58" si="127">IF(DN52="","",IF(DN52="SEM PREVISÃO","û",IF(DN52="CONSUMO PARCIAL","û",IF(DM52&lt;DN52+90,"û","ü"))))</f>
        <v/>
      </c>
      <c r="DP52" s="270"/>
      <c r="DQ52" s="314"/>
      <c r="DR52" s="345"/>
      <c r="DS52" s="346"/>
      <c r="DT52" s="317" t="str">
        <f>IF(DQ52=0,"",IF(AD52+AK52+AR52+AY52+BF52+BM52+BT52+CA52+CH52+CO52+CV52+DC52+DJ52+DQ52&lt;=Consolidação!AF63,Consolidação!$H$4,IF(AD52+AK52+AR52+AY52+BF52+BM52+BT52+CA52+CH52+CO52+CV52+DC52+DJ52+DQ52&lt;=Consolidação!AF63+Consolidação!AI63,Consolidação!$K$4,IF(AD52+AK52+AR52+AY52+BF52+BM52+BT52+CA52+CH52+CO52+CV52+DC52+DJ52+DQ52&lt;=Consolidação!AF63+Consolidação!AI63+Consolidação!AL63,Consolidação!$N$4,IF(AD52+AK52+AR52+AY52+BF52+BM52+BT52+CA52+CH52+CO52+CV52+DC52+DJ52+DQ52&lt;=Consolidação!AF63+Consolidação!AI63+Consolidação!AL63+Consolidação!AO63,Consolidação!$Q$4,IF(AD52+AK52+AR52+AY52+BF52+BM52+BT52+CA52+CH52+CO52+CV52+DC52+DJ52+DQ52&lt;=Consolidação!AF63+Consolidação!AI63+Consolidação!AL63+Consolidação!AO63+Consolidação!AR63,Consolidação!$T$4,IF(AD52+AK52+AR52+AY52+BF52+BM52+BT52+CA52+CH52+CO52+CV52+DC52+DJ52+DQ52&lt;=Consolidação!AF63+Consolidação!AI63+Consolidação!AL63+Consolidação!AO63+Consolidação!AR63+Consolidação!AU63,Consolidação!$W$4,IF(AD52+AK52+AR52+AY52+BF52+BM52+BT52+CA52+CH52+CO52+CV52+DC52+DJ52+DQ52&lt;=Consolidação!AF63+Consolidação!AI63+Consolidação!AL63+Consolidação!AO63+Consolidação!AR63+Consolidação!AU63+Consolidação!AX63,Consolidação!$Z$4,IF(AD52+AK52+AR52+AY52+BF52+BM52+BT52+CA52+CH52+CO52+CV52+DC52+DJ52+DQ52&lt;=Consolidação!AF63+Consolidação!AI63+Consolidação!AL63+Consolidação!AO63+Consolidação!AR63+Consolidação!AU63+Consolidação!AX63+Consolidação!#REF!,Consolidação!$AC$4,IF(AD52+AK52+AR52+AY52+BF52+BM52+BT52+CA52+CH52+CO52+CV52+DC52+DJ52+DQ52&lt;=Consolidação!AF63+Consolidação!AI63+Consolidação!AL63+Consolidação!AO63+Consolidação!AR63+Consolidação!AU63+Consolidação!AX63+Consolidação!#REF!+Consolidação!BC63,Consolidação!$AF$4,IF(AD52+AK52+AR52+AY52+BF52+BM52+BT52+CA52+CH52+CO52+CV52+DC52+DJ52+DQ52&lt;=Consolidação!AF63+Consolidação!AI63+Consolidação!AL63+Consolidação!AO63+Consolidação!AR63+Consolidação!AU63+Consolidação!AX63+Consolidação!#REF!+Consolidação!BC63+Consolidação!BF63,Consolidação!$AI$4,IF(AD52+AK52+AR52+AY52+BF52+BM52+BT52+CA52+CH52+CO52+CV52+DC52+DJ52+DQ52&lt;=Consolidação!AF63+Consolidação!AI63+Consolidação!AL63+Consolidação!AO63+Consolidação!AR63+Consolidação!AU63+Consolidação!AX63+Consolidação!#REF!+Consolidação!BC63+Consolidação!BF63+Consolidação!BI63,Consolidação!$AL$4,IF(AD52+AK52+AR52+AY52+BF52+BM52+BT52+CA52+CH52+CO52+CV52+DC52+DJ52+DQ52&lt;=Consolidação!AF63+Consolidação!AI63+Consolidação!AL63+Consolidação!AO63+Consolidação!AR63+Consolidação!AU63+Consolidação!AX63+Consolidação!#REF!+Consolidação!BC63+Consolidação!BF63+Consolidação!BI63+Consolidação!BL63,Consolidação!$AO$4,IF(AD52+AK52+AR52+AY52+BF52+BM52+BT52+CA52+CH52+CO52+CV52+DC52+DJ52+DQ52&lt;=Consolidação!AF63+Consolidação!AI63+Consolidação!AL63+Consolidação!AO63+Consolidação!AR63+Consolidação!AU63+Consolidação!AX63+Consolidação!#REF!+Consolidação!BC63+Consolidação!BF63+Consolidação!BI63+Consolidação!BL63+Consolidação!BO63,Consolidação!$AR$4,IF(AD52+AK52+AR52+AY52+BF52+BM52+BT52+CA52+CH52+CO52+CV52+DC52+DJ52+DQ52&lt;=Consolidação!AF63+Consolidação!AI63+Consolidação!AL63+Consolidação!AO63+Consolidação!AR63+Consolidação!AU63+Consolidação!AX63+Consolidação!#REF!+Consolidação!BC63+Consolidação!BF63+Consolidação!BI63+Consolidação!BL63+Consolidação!BO63+Consolidação!BR63,Consolidação!$AU$4,IF(AND((Consolidação!AF63+Consolidação!AI63+Consolidação!AL63+Consolidação!AO63+Consolidação!AR63+Consolidação!AU63+Consolidação!AX63+Consolidação!#REF!+Consolidação!BC63+Consolidação!BF63+Consolidação!BI63+Consolidação!BL63+Consolidação!BO63+Consolidação!BR63)&gt;0,AD52+AK52+AR52+AY52+BF52+BM52+BT52+CA52+CH52+CO52+CV52+DC52+DJ52&lt;Consolidação!AF63+Consolidação!AI63+Consolidação!AL63+Consolidação!AO63+Consolidação!AR63+Consolidação!AU63+Consolidação!AX63+Consolidação!#REF!+Consolidação!BC63+Consolidação!BF63+Consolidação!BI63+Consolidação!BL63+Consolidação!BO63+Consolidação!BR63,AD52+AK52+AR52+AY52+BF52+BM52+BT52+CA52+CH52+CO52+CV52+DC52+DJ52+DQ52&gt;Consolidação!AF63+Consolidação!AI63+Consolidação!AL63+Consolidação!AO63+Consolidação!AR63+Consolidação!AU63+Consolidação!AX63+Consolidação!#REF!+Consolidação!BC63+Consolidação!BF63+Consolidação!BI63+Consolidação!BL63+Consolidação!BO63+Consolidação!BR63),"CONSUMO PARCIAL","SEM PREVISÃO"))))))))))))))))</f>
        <v/>
      </c>
      <c r="DU52" s="318" t="str">
        <f t="shared" ref="DU52:DU58" si="128">IF(DT52="","",IF(DT52="SEM PREVISÃO","û",IF(DT52="CONSUMO PARCIAL","û",IF(DS52&lt;DT52+90,"û","ü"))))</f>
        <v/>
      </c>
      <c r="DV52" s="270"/>
      <c r="DW52" s="314"/>
      <c r="DX52" s="345"/>
      <c r="DY52" s="346"/>
      <c r="DZ52" s="317" t="str">
        <f>IF(DW52=0,"",IF(AJ52+AQ52+AX52+BE52+BL52+BS52+BZ52+CG52+CN52+CU52+DB52+DI52+DP52+DW52&lt;=Consolidação!AL63,Consolidação!$H$4,IF(AJ52+AQ52+AX52+BE52+BL52+BS52+BZ52+CG52+CN52+CU52+DB52+DI52+DP52+DW52&lt;=Consolidação!AL63+Consolidação!AO63,Consolidação!$K$4,IF(AJ52+AQ52+AX52+BE52+BL52+BS52+BZ52+CG52+CN52+CU52+DB52+DI52+DP52+DW52&lt;=Consolidação!AL63+Consolidação!AO63+Consolidação!AR63,Consolidação!$N$4,IF(AJ52+AQ52+AX52+BE52+BL52+BS52+BZ52+CG52+CN52+CU52+DB52+DI52+DP52+DW52&lt;=Consolidação!AL63+Consolidação!AO63+Consolidação!AR63+Consolidação!AU63,Consolidação!$Q$4,IF(AJ52+AQ52+AX52+BE52+BL52+BS52+BZ52+CG52+CN52+CU52+DB52+DI52+DP52+DW52&lt;=Consolidação!AL63+Consolidação!AO63+Consolidação!AR63+Consolidação!AU63+Consolidação!AX63,Consolidação!$T$4,IF(AJ52+AQ52+AX52+BE52+BL52+BS52+BZ52+CG52+CN52+CU52+DB52+DI52+DP52+DW52&lt;=Consolidação!AL63+Consolidação!AO63+Consolidação!AR63+Consolidação!AU63+Consolidação!AX63+Consolidação!#REF!,Consolidação!$W$4,IF(AJ52+AQ52+AX52+BE52+BL52+BS52+BZ52+CG52+CN52+CU52+DB52+DI52+DP52+DW52&lt;=Consolidação!AL63+Consolidação!AO63+Consolidação!AR63+Consolidação!AU63+Consolidação!AX63+Consolidação!#REF!+Consolidação!BC63,Consolidação!$Z$4,IF(AJ52+AQ52+AX52+BE52+BL52+BS52+BZ52+CG52+CN52+CU52+DB52+DI52+DP52+DW52&lt;=Consolidação!AL63+Consolidação!AO63+Consolidação!AR63+Consolidação!AU63+Consolidação!AX63+Consolidação!#REF!+Consolidação!BC63+Consolidação!BF63,Consolidação!$AC$4,IF(AJ52+AQ52+AX52+BE52+BL52+BS52+BZ52+CG52+CN52+CU52+DB52+DI52+DP52+DW52&lt;=Consolidação!AL63+Consolidação!AO63+Consolidação!AR63+Consolidação!AU63+Consolidação!AX63+Consolidação!#REF!+Consolidação!BC63+Consolidação!BF63+Consolidação!BI63,Consolidação!$AF$4,IF(AJ52+AQ52+AX52+BE52+BL52+BS52+BZ52+CG52+CN52+CU52+DB52+DI52+DP52+DW52&lt;=Consolidação!AL63+Consolidação!AO63+Consolidação!AR63+Consolidação!AU63+Consolidação!AX63+Consolidação!#REF!+Consolidação!BC63+Consolidação!BF63+Consolidação!BI63+Consolidação!BL63,Consolidação!$AI$4,IF(AJ52+AQ52+AX52+BE52+BL52+BS52+BZ52+CG52+CN52+CU52+DB52+DI52+DP52+DW52&lt;=Consolidação!AL63+Consolidação!AO63+Consolidação!AR63+Consolidação!AU63+Consolidação!AX63+Consolidação!#REF!+Consolidação!BC63+Consolidação!BF63+Consolidação!BI63+Consolidação!BL63+Consolidação!BO63,Consolidação!$AL$4,IF(AJ52+AQ52+AX52+BE52+BL52+BS52+BZ52+CG52+CN52+CU52+DB52+DI52+DP52+DW52&lt;=Consolidação!AL63+Consolidação!AO63+Consolidação!AR63+Consolidação!AU63+Consolidação!AX63+Consolidação!#REF!+Consolidação!BC63+Consolidação!BF63+Consolidação!BI63+Consolidação!BL63+Consolidação!BO63+Consolidação!BR63,Consolidação!$AO$4,IF(AJ52+AQ52+AX52+BE52+BL52+BS52+BZ52+CG52+CN52+CU52+DB52+DI52+DP52+DW52&lt;=Consolidação!AL63+Consolidação!AO63+Consolidação!AR63+Consolidação!AU63+Consolidação!AX63+Consolidação!#REF!+Consolidação!BC63+Consolidação!BF63+Consolidação!BI63+Consolidação!BL63+Consolidação!BO63+Consolidação!BR63+Consolidação!BU63,Consolidação!$AR$4,IF(AJ52+AQ52+AX52+BE52+BL52+BS52+BZ52+CG52+CN52+CU52+DB52+DI52+DP52+DW52&lt;=Consolidação!AL63+Consolidação!AO63+Consolidação!AR63+Consolidação!AU63+Consolidação!AX63+Consolidação!#REF!+Consolidação!BC63+Consolidação!BF63+Consolidação!BI63+Consolidação!BL63+Consolidação!BO63+Consolidação!BR63+Consolidação!BU63+Consolidação!BX63,Consolidação!$AU$4,IF(AND((Consolidação!AL63+Consolidação!AO63+Consolidação!AR63+Consolidação!AU63+Consolidação!AX63+Consolidação!#REF!+Consolidação!BC63+Consolidação!BF63+Consolidação!BI63+Consolidação!BL63+Consolidação!BO63+Consolidação!BR63+Consolidação!BU63+Consolidação!BX63)&gt;0,AJ52+AQ52+AX52+BE52+BL52+BS52+BZ52+CG52+CN52+CU52+DB52+DI52+DP52&lt;Consolidação!AL63+Consolidação!AO63+Consolidação!AR63+Consolidação!AU63+Consolidação!AX63+Consolidação!#REF!+Consolidação!BC63+Consolidação!BF63+Consolidação!BI63+Consolidação!BL63+Consolidação!BO63+Consolidação!BR63+Consolidação!BU63+Consolidação!BX63,AJ52+AQ52+AX52+BE52+BL52+BS52+BZ52+CG52+CN52+CU52+DB52+DI52+DP52+DW52&gt;Consolidação!AL63+Consolidação!AO63+Consolidação!AR63+Consolidação!AU63+Consolidação!AX63+Consolidação!#REF!+Consolidação!BC63+Consolidação!BF63+Consolidação!BI63+Consolidação!BL63+Consolidação!BO63+Consolidação!BR63+Consolidação!BU63+Consolidação!BX63),"CONSUMO PARCIAL","SEM PREVISÃO"))))))))))))))))</f>
        <v/>
      </c>
      <c r="EA52" s="318" t="str">
        <f t="shared" ref="EA52:EA58" si="129">IF(DZ52="","",IF(DZ52="SEM PREVISÃO","û",IF(DZ52="CONSUMO PARCIAL","û",IF(DY52&lt;DZ52+90,"û","ü"))))</f>
        <v/>
      </c>
      <c r="EB52" s="270"/>
      <c r="EC52" s="314"/>
      <c r="ED52" s="345"/>
      <c r="EE52" s="346"/>
      <c r="EF52" s="317" t="str">
        <f>IF(EC52=0,"",IF(AP52+AW52+BD52+BK52+BR52+BY52+CF52+CM52+CT52+DA52+DH52+DO52+DV52+EC52&lt;=Consolidação!AR63,Consolidação!$H$4,IF(AP52+AW52+BD52+BK52+BR52+BY52+CF52+CM52+CT52+DA52+DH52+DO52+DV52+EC52&lt;=Consolidação!AR63+Consolidação!AU63,Consolidação!$K$4,IF(AP52+AW52+BD52+BK52+BR52+BY52+CF52+CM52+CT52+DA52+DH52+DO52+DV52+EC52&lt;=Consolidação!AR63+Consolidação!AU63+Consolidação!AX63,Consolidação!$N$4,IF(AP52+AW52+BD52+BK52+BR52+BY52+CF52+CM52+CT52+DA52+DH52+DO52+DV52+EC52&lt;=Consolidação!AR63+Consolidação!AU63+Consolidação!AX63+Consolidação!#REF!,Consolidação!$Q$4,IF(AP52+AW52+BD52+BK52+BR52+BY52+CF52+CM52+CT52+DA52+DH52+DO52+DV52+EC52&lt;=Consolidação!AR63+Consolidação!AU63+Consolidação!AX63+Consolidação!#REF!+Consolidação!BC63,Consolidação!$T$4,IF(AP52+AW52+BD52+BK52+BR52+BY52+CF52+CM52+CT52+DA52+DH52+DO52+DV52+EC52&lt;=Consolidação!AR63+Consolidação!AU63+Consolidação!AX63+Consolidação!#REF!+Consolidação!BC63+Consolidação!BF63,Consolidação!$W$4,IF(AP52+AW52+BD52+BK52+BR52+BY52+CF52+CM52+CT52+DA52+DH52+DO52+DV52+EC52&lt;=Consolidação!AR63+Consolidação!AU63+Consolidação!AX63+Consolidação!#REF!+Consolidação!BC63+Consolidação!BF63+Consolidação!BI63,Consolidação!$Z$4,IF(AP52+AW52+BD52+BK52+BR52+BY52+CF52+CM52+CT52+DA52+DH52+DO52+DV52+EC52&lt;=Consolidação!AR63+Consolidação!AU63+Consolidação!AX63+Consolidação!#REF!+Consolidação!BC63+Consolidação!BF63+Consolidação!BI63+Consolidação!BL63,Consolidação!$AC$4,IF(AP52+AW52+BD52+BK52+BR52+BY52+CF52+CM52+CT52+DA52+DH52+DO52+DV52+EC52&lt;=Consolidação!AR63+Consolidação!AU63+Consolidação!AX63+Consolidação!#REF!+Consolidação!BC63+Consolidação!BF63+Consolidação!BI63+Consolidação!BL63+Consolidação!BO63,Consolidação!$AF$4,IF(AP52+AW52+BD52+BK52+BR52+BY52+CF52+CM52+CT52+DA52+DH52+DO52+DV52+EC52&lt;=Consolidação!AR63+Consolidação!AU63+Consolidação!AX63+Consolidação!#REF!+Consolidação!BC63+Consolidação!BF63+Consolidação!BI63+Consolidação!BL63+Consolidação!BO63+Consolidação!BR63,Consolidação!$AI$4,IF(AP52+AW52+BD52+BK52+BR52+BY52+CF52+CM52+CT52+DA52+DH52+DO52+DV52+EC52&lt;=Consolidação!AR63+Consolidação!AU63+Consolidação!AX63+Consolidação!#REF!+Consolidação!BC63+Consolidação!BF63+Consolidação!BI63+Consolidação!BL63+Consolidação!BO63+Consolidação!BR63+Consolidação!BU63,Consolidação!$AL$4,IF(AP52+AW52+BD52+BK52+BR52+BY52+CF52+CM52+CT52+DA52+DH52+DO52+DV52+EC52&lt;=Consolidação!AR63+Consolidação!AU63+Consolidação!AX63+Consolidação!#REF!+Consolidação!BC63+Consolidação!BF63+Consolidação!BI63+Consolidação!BL63+Consolidação!BO63+Consolidação!BR63+Consolidação!BU63+Consolidação!BX63,Consolidação!$AO$4,IF(AP52+AW52+BD52+BK52+BR52+BY52+CF52+CM52+CT52+DA52+DH52+DO52+DV52+EC52&lt;=Consolidação!AR63+Consolidação!AU63+Consolidação!AX63+Consolidação!#REF!+Consolidação!BC63+Consolidação!BF63+Consolidação!BI63+Consolidação!BL63+Consolidação!BO63+Consolidação!BR63+Consolidação!BU63+Consolidação!BX63+Consolidação!CA63,Consolidação!$AR$4,IF(AP52+AW52+BD52+BK52+BR52+BY52+CF52+CM52+CT52+DA52+DH52+DO52+DV52+EC52&lt;=Consolidação!AR63+Consolidação!AU63+Consolidação!AX63+Consolidação!#REF!+Consolidação!BC63+Consolidação!BF63+Consolidação!BI63+Consolidação!BL63+Consolidação!BO63+Consolidação!BR63+Consolidação!BU63+Consolidação!BX63+Consolidação!CA63+Consolidação!CD63,Consolidação!$AU$4,IF(AND((Consolidação!AR63+Consolidação!AU63+Consolidação!AX63+Consolidação!#REF!+Consolidação!BC63+Consolidação!BF63+Consolidação!BI63+Consolidação!BL63+Consolidação!BO63+Consolidação!BR63+Consolidação!BU63+Consolidação!BX63+Consolidação!CA63+Consolidação!CD63)&gt;0,AP52+AW52+BD52+BK52+BR52+BY52+CF52+CM52+CT52+DA52+DH52+DO52+DV52&lt;Consolidação!AR63+Consolidação!AU63+Consolidação!AX63+Consolidação!#REF!+Consolidação!BC63+Consolidação!BF63+Consolidação!BI63+Consolidação!BL63+Consolidação!BO63+Consolidação!BR63+Consolidação!BU63+Consolidação!BX63+Consolidação!CA63+Consolidação!CD63,AP52+AW52+BD52+BK52+BR52+BY52+CF52+CM52+CT52+DA52+DH52+DO52+DV52+EC52&gt;Consolidação!AR63+Consolidação!AU63+Consolidação!AX63+Consolidação!#REF!+Consolidação!BC63+Consolidação!BF63+Consolidação!BI63+Consolidação!BL63+Consolidação!BO63+Consolidação!BR63+Consolidação!BU63+Consolidação!BX63+Consolidação!CA63+Consolidação!CD63),"CONSUMO PARCIAL","SEM PREVISÃO"))))))))))))))))</f>
        <v/>
      </c>
      <c r="EG52" s="318" t="str">
        <f t="shared" ref="EG52:EG58" si="130">IF(EF52="","",IF(EF52="SEM PREVISÃO","û",IF(EF52="CONSUMO PARCIAL","û",IF(EE52&lt;EF52+90,"û","ü"))))</f>
        <v/>
      </c>
      <c r="EH52" s="270"/>
      <c r="EI52" s="314"/>
      <c r="EJ52" s="345"/>
      <c r="EK52" s="346"/>
      <c r="EL52" s="317" t="str">
        <f>IF(EI52=0,"",IF(AV52+BC52+BJ52+BQ52+BX52+CE52+CL52+CS52+CZ52+DG52+DN52+DU52+EB52+EI52&lt;=Consolidação!AX63,Consolidação!$H$4,IF(AV52+BC52+BJ52+BQ52+BX52+CE52+CL52+CS52+CZ52+DG52+DN52+DU52+EB52+EI52&lt;=Consolidação!AX63+Consolidação!#REF!,Consolidação!$K$4,IF(AV52+BC52+BJ52+BQ52+BX52+CE52+CL52+CS52+CZ52+DG52+DN52+DU52+EB52+EI52&lt;=Consolidação!AX63+Consolidação!#REF!+Consolidação!BC63,Consolidação!$N$4,IF(AV52+BC52+BJ52+BQ52+BX52+CE52+CL52+CS52+CZ52+DG52+DN52+DU52+EB52+EI52&lt;=Consolidação!AX63+Consolidação!#REF!+Consolidação!BC63+Consolidação!BF63,Consolidação!$Q$4,IF(AV52+BC52+BJ52+BQ52+BX52+CE52+CL52+CS52+CZ52+DG52+DN52+DU52+EB52+EI52&lt;=Consolidação!AX63+Consolidação!#REF!+Consolidação!BC63+Consolidação!BF63+Consolidação!BI63,Consolidação!$T$4,IF(AV52+BC52+BJ52+BQ52+BX52+CE52+CL52+CS52+CZ52+DG52+DN52+DU52+EB52+EI52&lt;=Consolidação!AX63+Consolidação!#REF!+Consolidação!BC63+Consolidação!BF63+Consolidação!BI63+Consolidação!BL63,Consolidação!$W$4,IF(AV52+BC52+BJ52+BQ52+BX52+CE52+CL52+CS52+CZ52+DG52+DN52+DU52+EB52+EI52&lt;=Consolidação!AX63+Consolidação!#REF!+Consolidação!BC63+Consolidação!BF63+Consolidação!BI63+Consolidação!BL63+Consolidação!BO63,Consolidação!$Z$4,IF(AV52+BC52+BJ52+BQ52+BX52+CE52+CL52+CS52+CZ52+DG52+DN52+DU52+EB52+EI52&lt;=Consolidação!AX63+Consolidação!#REF!+Consolidação!BC63+Consolidação!BF63+Consolidação!BI63+Consolidação!BL63+Consolidação!BO63+Consolidação!BR63,Consolidação!$AC$4,IF(AV52+BC52+BJ52+BQ52+BX52+CE52+CL52+CS52+CZ52+DG52+DN52+DU52+EB52+EI52&lt;=Consolidação!AX63+Consolidação!#REF!+Consolidação!BC63+Consolidação!BF63+Consolidação!BI63+Consolidação!BL63+Consolidação!BO63+Consolidação!BR63+Consolidação!BU63,Consolidação!$AF$4,IF(AV52+BC52+BJ52+BQ52+BX52+CE52+CL52+CS52+CZ52+DG52+DN52+DU52+EB52+EI52&lt;=Consolidação!AX63+Consolidação!#REF!+Consolidação!BC63+Consolidação!BF63+Consolidação!BI63+Consolidação!BL63+Consolidação!BO63+Consolidação!BR63+Consolidação!BU63+Consolidação!BX63,Consolidação!$AI$4,IF(AV52+BC52+BJ52+BQ52+BX52+CE52+CL52+CS52+CZ52+DG52+DN52+DU52+EB52+EI52&lt;=Consolidação!AX63+Consolidação!#REF!+Consolidação!BC63+Consolidação!BF63+Consolidação!BI63+Consolidação!BL63+Consolidação!BO63+Consolidação!BR63+Consolidação!BU63+Consolidação!BX63+Consolidação!CA63,Consolidação!$AL$4,IF(AV52+BC52+BJ52+BQ52+BX52+CE52+CL52+CS52+CZ52+DG52+DN52+DU52+EB52+EI52&lt;=Consolidação!AX63+Consolidação!#REF!+Consolidação!BC63+Consolidação!BF63+Consolidação!BI63+Consolidação!BL63+Consolidação!BO63+Consolidação!BR63+Consolidação!BU63+Consolidação!BX63+Consolidação!CA63+Consolidação!CD63,Consolidação!$AO$4,IF(AV52+BC52+BJ52+BQ52+BX52+CE52+CL52+CS52+CZ52+DG52+DN52+DU52+EB52+EI52&lt;=Consolidação!AX63+Consolidação!#REF!+Consolidação!BC63+Consolidação!BF63+Consolidação!BI63+Consolidação!BL63+Consolidação!BO63+Consolidação!BR63+Consolidação!BU63+Consolidação!BX63+Consolidação!CA63+Consolidação!CD63+Consolidação!CG63,Consolidação!$AR$4,IF(AV52+BC52+BJ52+BQ52+BX52+CE52+CL52+CS52+CZ52+DG52+DN52+DU52+EB52+EI52&lt;=Consolidação!AX63+Consolidação!#REF!+Consolidação!BC63+Consolidação!BF63+Consolidação!BI63+Consolidação!BL63+Consolidação!BO63+Consolidação!BR63+Consolidação!BU63+Consolidação!BX63+Consolidação!CA63+Consolidação!CD63+Consolidação!CG63+Consolidação!CJ63,Consolidação!$AU$4,IF(AND((Consolidação!AX63+Consolidação!#REF!+Consolidação!BC63+Consolidação!BF63+Consolidação!BI63+Consolidação!BL63+Consolidação!BO63+Consolidação!BR63+Consolidação!BU63+Consolidação!BX63+Consolidação!CA63+Consolidação!CD63+Consolidação!CG63+Consolidação!CJ63)&gt;0,AV52+BC52+BJ52+BQ52+BX52+CE52+CL52+CS52+CZ52+DG52+DN52+DU52+EB52&lt;Consolidação!AX63+Consolidação!#REF!+Consolidação!BC63+Consolidação!BF63+Consolidação!BI63+Consolidação!BL63+Consolidação!BO63+Consolidação!BR63+Consolidação!BU63+Consolidação!BX63+Consolidação!CA63+Consolidação!CD63+Consolidação!CG63+Consolidação!CJ63,AV52+BC52+BJ52+BQ52+BX52+CE52+CL52+CS52+CZ52+DG52+DN52+DU52+EB52+EI52&gt;Consolidação!AX63+Consolidação!#REF!+Consolidação!BC63+Consolidação!BF63+Consolidação!BI63+Consolidação!BL63+Consolidação!BO63+Consolidação!BR63+Consolidação!BU63+Consolidação!BX63+Consolidação!CA63+Consolidação!CD63+Consolidação!CG63+Consolidação!CJ63),"CONSUMO PARCIAL","SEM PREVISÃO"))))))))))))))))</f>
        <v/>
      </c>
      <c r="EM52" s="318" t="str">
        <f t="shared" ref="EM52:EM58" si="131">IF(EL52="","",IF(EL52="SEM PREVISÃO","û",IF(EL52="CONSUMO PARCIAL","û",IF(EK52&lt;EL52+90,"û","ü"))))</f>
        <v/>
      </c>
      <c r="EN52" s="270"/>
      <c r="EO52" s="314"/>
      <c r="EP52" s="345"/>
      <c r="EQ52" s="346"/>
      <c r="ER52" s="317" t="str">
        <f>IF(EO52=0,"",IF(BB52+BI52+BP52+BW52+CD52+CK52+CR52+CY52+DF52+DM52+DT52+EA52+EH52+EO52&lt;=Consolidação!BC63,Consolidação!$H$4,IF(BB52+BI52+BP52+BW52+CD52+CK52+CR52+CY52+DF52+DM52+DT52+EA52+EH52+EO52&lt;=Consolidação!BC63+Consolidação!BF63,Consolidação!$K$4,IF(BB52+BI52+BP52+BW52+CD52+CK52+CR52+CY52+DF52+DM52+DT52+EA52+EH52+EO52&lt;=Consolidação!BC63+Consolidação!BF63+Consolidação!BI63,Consolidação!$N$4,IF(BB52+BI52+BP52+BW52+CD52+CK52+CR52+CY52+DF52+DM52+DT52+EA52+EH52+EO52&lt;=Consolidação!BC63+Consolidação!BF63+Consolidação!BI63+Consolidação!BL63,Consolidação!$Q$4,IF(BB52+BI52+BP52+BW52+CD52+CK52+CR52+CY52+DF52+DM52+DT52+EA52+EH52+EO52&lt;=Consolidação!BC63+Consolidação!BF63+Consolidação!BI63+Consolidação!BL63+Consolidação!BO63,Consolidação!$T$4,IF(BB52+BI52+BP52+BW52+CD52+CK52+CR52+CY52+DF52+DM52+DT52+EA52+EH52+EO52&lt;=Consolidação!BC63+Consolidação!BF63+Consolidação!BI63+Consolidação!BL63+Consolidação!BO63+Consolidação!BR63,Consolidação!$W$4,IF(BB52+BI52+BP52+BW52+CD52+CK52+CR52+CY52+DF52+DM52+DT52+EA52+EH52+EO52&lt;=Consolidação!BC63+Consolidação!BF63+Consolidação!BI63+Consolidação!BL63+Consolidação!BO63+Consolidação!BR63+Consolidação!BU63,Consolidação!$Z$4,IF(BB52+BI52+BP52+BW52+CD52+CK52+CR52+CY52+DF52+DM52+DT52+EA52+EH52+EO52&lt;=Consolidação!BC63+Consolidação!BF63+Consolidação!BI63+Consolidação!BL63+Consolidação!BO63+Consolidação!BR63+Consolidação!BU63+Consolidação!BX63,Consolidação!$AC$4,IF(BB52+BI52+BP52+BW52+CD52+CK52+CR52+CY52+DF52+DM52+DT52+EA52+EH52+EO52&lt;=Consolidação!BC63+Consolidação!BF63+Consolidação!BI63+Consolidação!BL63+Consolidação!BO63+Consolidação!BR63+Consolidação!BU63+Consolidação!BX63+Consolidação!CA63,Consolidação!$AF$4,IF(BB52+BI52+BP52+BW52+CD52+CK52+CR52+CY52+DF52+DM52+DT52+EA52+EH52+EO52&lt;=Consolidação!BC63+Consolidação!BF63+Consolidação!BI63+Consolidação!BL63+Consolidação!BO63+Consolidação!BR63+Consolidação!BU63+Consolidação!BX63+Consolidação!CA63+Consolidação!CD63,Consolidação!$AI$4,IF(BB52+BI52+BP52+BW52+CD52+CK52+CR52+CY52+DF52+DM52+DT52+EA52+EH52+EO52&lt;=Consolidação!BC63+Consolidação!BF63+Consolidação!BI63+Consolidação!BL63+Consolidação!BO63+Consolidação!BR63+Consolidação!BU63+Consolidação!BX63+Consolidação!CA63+Consolidação!CD63+Consolidação!CG63,Consolidação!$AL$4,IF(BB52+BI52+BP52+BW52+CD52+CK52+CR52+CY52+DF52+DM52+DT52+EA52+EH52+EO52&lt;=Consolidação!BC63+Consolidação!BF63+Consolidação!BI63+Consolidação!BL63+Consolidação!BO63+Consolidação!BR63+Consolidação!BU63+Consolidação!BX63+Consolidação!CA63+Consolidação!CD63+Consolidação!CG63+Consolidação!CJ63,Consolidação!$AO$4,IF(BB52+BI52+BP52+BW52+CD52+CK52+CR52+CY52+DF52+DM52+DT52+EA52+EH52+EO52&lt;=Consolidação!BC63+Consolidação!BF63+Consolidação!BI63+Consolidação!BL63+Consolidação!BO63+Consolidação!BR63+Consolidação!BU63+Consolidação!BX63+Consolidação!CA63+Consolidação!CD63+Consolidação!CG63+Consolidação!CJ63+Consolidação!CM63,Consolidação!$AR$4,IF(BB52+BI52+BP52+BW52+CD52+CK52+CR52+CY52+DF52+DM52+DT52+EA52+EH52+EO52&lt;=Consolidação!BC63+Consolidação!BF63+Consolidação!BI63+Consolidação!BL63+Consolidação!BO63+Consolidação!BR63+Consolidação!BU63+Consolidação!BX63+Consolidação!CA63+Consolidação!CD63+Consolidação!CG63+Consolidação!CJ63+Consolidação!CM63+Consolidação!CP63,Consolidação!$AU$4,IF(AND((Consolidação!BC63+Consolidação!BF63+Consolidação!BI63+Consolidação!BL63+Consolidação!BO63+Consolidação!BR63+Consolidação!BU63+Consolidação!BX63+Consolidação!CA63+Consolidação!CD63+Consolidação!CG63+Consolidação!CJ63+Consolidação!CM63+Consolidação!CP63)&gt;0,BB52+BI52+BP52+BW52+CD52+CK52+CR52+CY52+DF52+DM52+DT52+EA52+EH52&lt;Consolidação!BC63+Consolidação!BF63+Consolidação!BI63+Consolidação!BL63+Consolidação!BO63+Consolidação!BR63+Consolidação!BU63+Consolidação!BX63+Consolidação!CA63+Consolidação!CD63+Consolidação!CG63+Consolidação!CJ63+Consolidação!CM63+Consolidação!CP63,BB52+BI52+BP52+BW52+CD52+CK52+CR52+CY52+DF52+DM52+DT52+EA52+EH52+EO52&gt;Consolidação!BC63+Consolidação!BF63+Consolidação!BI63+Consolidação!BL63+Consolidação!BO63+Consolidação!BR63+Consolidação!BU63+Consolidação!BX63+Consolidação!CA63+Consolidação!CD63+Consolidação!CG63+Consolidação!CJ63+Consolidação!CM63+Consolidação!CP63),"CONSUMO PARCIAL","SEM PREVISÃO"))))))))))))))))</f>
        <v/>
      </c>
      <c r="ES52" s="318" t="str">
        <f t="shared" ref="ES52:ES58" si="132">IF(ER52="","",IF(ER52="SEM PREVISÃO","û",IF(ER52="CONSUMO PARCIAL","û",IF(EQ52&lt;ER52+90,"û","ü"))))</f>
        <v/>
      </c>
      <c r="ET52" s="270"/>
      <c r="EU52" s="314"/>
      <c r="EV52" s="345"/>
      <c r="EW52" s="346"/>
      <c r="EX52" s="317" t="str">
        <f>IF(EU52=0,"",IF(BH52+BO52+BV52+CC52+CJ52+CQ52+CX52+DE52+DL52+DS52+DZ52+EG52+EN52+EU52&lt;=Consolidação!BI63,Consolidação!$H$4,IF(BH52+BO52+BV52+CC52+CJ52+CQ52+CX52+DE52+DL52+DS52+DZ52+EG52+EN52+EU52&lt;=Consolidação!BI63+Consolidação!BL63,Consolidação!$K$4,IF(BH52+BO52+BV52+CC52+CJ52+CQ52+CX52+DE52+DL52+DS52+DZ52+EG52+EN52+EU52&lt;=Consolidação!BI63+Consolidação!BL63+Consolidação!BO63,Consolidação!$N$4,IF(BH52+BO52+BV52+CC52+CJ52+CQ52+CX52+DE52+DL52+DS52+DZ52+EG52+EN52+EU52&lt;=Consolidação!BI63+Consolidação!BL63+Consolidação!BO63+Consolidação!BR63,Consolidação!$Q$4,IF(BH52+BO52+BV52+CC52+CJ52+CQ52+CX52+DE52+DL52+DS52+DZ52+EG52+EN52+EU52&lt;=Consolidação!BI63+Consolidação!BL63+Consolidação!BO63+Consolidação!BR63+Consolidação!BU63,Consolidação!$T$4,IF(BH52+BO52+BV52+CC52+CJ52+CQ52+CX52+DE52+DL52+DS52+DZ52+EG52+EN52+EU52&lt;=Consolidação!BI63+Consolidação!BL63+Consolidação!BO63+Consolidação!BR63+Consolidação!BU63+Consolidação!BX63,Consolidação!$W$4,IF(BH52+BO52+BV52+CC52+CJ52+CQ52+CX52+DE52+DL52+DS52+DZ52+EG52+EN52+EU52&lt;=Consolidação!BI63+Consolidação!BL63+Consolidação!BO63+Consolidação!BR63+Consolidação!BU63+Consolidação!BX63+Consolidação!CA63,Consolidação!$Z$4,IF(BH52+BO52+BV52+CC52+CJ52+CQ52+CX52+DE52+DL52+DS52+DZ52+EG52+EN52+EU52&lt;=Consolidação!BI63+Consolidação!BL63+Consolidação!BO63+Consolidação!BR63+Consolidação!BU63+Consolidação!BX63+Consolidação!CA63+Consolidação!CD63,Consolidação!$AC$4,IF(BH52+BO52+BV52+CC52+CJ52+CQ52+CX52+DE52+DL52+DS52+DZ52+EG52+EN52+EU52&lt;=Consolidação!BI63+Consolidação!BL63+Consolidação!BO63+Consolidação!BR63+Consolidação!BU63+Consolidação!BX63+Consolidação!CA63+Consolidação!CD63+Consolidação!CG63,Consolidação!$AF$4,IF(BH52+BO52+BV52+CC52+CJ52+CQ52+CX52+DE52+DL52+DS52+DZ52+EG52+EN52+EU52&lt;=Consolidação!BI63+Consolidação!BL63+Consolidação!BO63+Consolidação!BR63+Consolidação!BU63+Consolidação!BX63+Consolidação!CA63+Consolidação!CD63+Consolidação!CG63+Consolidação!CJ63,Consolidação!$AI$4,IF(BH52+BO52+BV52+CC52+CJ52+CQ52+CX52+DE52+DL52+DS52+DZ52+EG52+EN52+EU52&lt;=Consolidação!BI63+Consolidação!BL63+Consolidação!BO63+Consolidação!BR63+Consolidação!BU63+Consolidação!BX63+Consolidação!CA63+Consolidação!CD63+Consolidação!CG63+Consolidação!CJ63+Consolidação!CM63,Consolidação!$AL$4,IF(BH52+BO52+BV52+CC52+CJ52+CQ52+CX52+DE52+DL52+DS52+DZ52+EG52+EN52+EU52&lt;=Consolidação!BI63+Consolidação!BL63+Consolidação!BO63+Consolidação!BR63+Consolidação!BU63+Consolidação!BX63+Consolidação!CA63+Consolidação!CD63+Consolidação!CG63+Consolidação!CJ63+Consolidação!CM63+Consolidação!CP63,Consolidação!$AO$4,IF(BH52+BO52+BV52+CC52+CJ52+CQ52+CX52+DE52+DL52+DS52+DZ52+EG52+EN52+EU52&lt;=Consolidação!BI63+Consolidação!BL63+Consolidação!BO63+Consolidação!BR63+Consolidação!BU63+Consolidação!BX63+Consolidação!CA63+Consolidação!CD63+Consolidação!CG63+Consolidação!CJ63+Consolidação!CM63+Consolidação!CP63+Consolidação!CS63,Consolidação!$AR$4,IF(BH52+BO52+BV52+CC52+CJ52+CQ52+CX52+DE52+DL52+DS52+DZ52+EG52+EN52+EU52&lt;=Consolidação!BI63+Consolidação!BL63+Consolidação!BO63+Consolidação!BR63+Consolidação!BU63+Consolidação!BX63+Consolidação!CA63+Consolidação!CD63+Consolidação!CG63+Consolidação!CJ63+Consolidação!CM63+Consolidação!CP63+Consolidação!CS63+Consolidação!CV63,Consolidação!$AU$4,IF(AND((Consolidação!BI63+Consolidação!BL63+Consolidação!BO63+Consolidação!BR63+Consolidação!BU63+Consolidação!BX63+Consolidação!CA63+Consolidação!CD63+Consolidação!CG63+Consolidação!CJ63+Consolidação!CM63+Consolidação!CP63+Consolidação!CS63+Consolidação!CV63)&gt;0,BH52+BO52+BV52+CC52+CJ52+CQ52+CX52+DE52+DL52+DS52+DZ52+EG52+EN52&lt;Consolidação!BI63+Consolidação!BL63+Consolidação!BO63+Consolidação!BR63+Consolidação!BU63+Consolidação!BX63+Consolidação!CA63+Consolidação!CD63+Consolidação!CG63+Consolidação!CJ63+Consolidação!CM63+Consolidação!CP63+Consolidação!CS63+Consolidação!CV63,BH52+BO52+BV52+CC52+CJ52+CQ52+CX52+DE52+DL52+DS52+DZ52+EG52+EN52+EU52&gt;Consolidação!BI63+Consolidação!BL63+Consolidação!BO63+Consolidação!BR63+Consolidação!BU63+Consolidação!BX63+Consolidação!CA63+Consolidação!CD63+Consolidação!CG63+Consolidação!CJ63+Consolidação!CM63+Consolidação!CP63+Consolidação!CS63+Consolidação!CV63),"CONSUMO PARCIAL","SEM PREVISÃO"))))))))))))))))</f>
        <v/>
      </c>
      <c r="EY52" s="318" t="str">
        <f t="shared" ref="EY52:EY58" si="133">IF(EX52="","",IF(EX52="SEM PREVISÃO","û",IF(EX52="CONSUMO PARCIAL","û",IF(EW52&lt;EX52+90,"û","ü"))))</f>
        <v/>
      </c>
      <c r="EZ52" s="270"/>
      <c r="FA52" s="314"/>
      <c r="FB52" s="345"/>
      <c r="FC52" s="346"/>
      <c r="FD52" s="317" t="str">
        <f>IF(FA52=0,"",IF(BN52+BU52+CB52+CI52+CP52+CW52+DD52+DK52+DR52+DY52+EF52+EM52+ET52+FA52&lt;=Consolidação!BO63,Consolidação!$H$4,IF(BN52+BU52+CB52+CI52+CP52+CW52+DD52+DK52+DR52+DY52+EF52+EM52+ET52+FA52&lt;=Consolidação!BO63+Consolidação!BR63,Consolidação!$K$4,IF(BN52+BU52+CB52+CI52+CP52+CW52+DD52+DK52+DR52+DY52+EF52+EM52+ET52+FA52&lt;=Consolidação!BO63+Consolidação!BR63+Consolidação!BU63,Consolidação!$N$4,IF(BN52+BU52+CB52+CI52+CP52+CW52+DD52+DK52+DR52+DY52+EF52+EM52+ET52+FA52&lt;=Consolidação!BO63+Consolidação!BR63+Consolidação!BU63+Consolidação!BX63,Consolidação!$Q$4,IF(BN52+BU52+CB52+CI52+CP52+CW52+DD52+DK52+DR52+DY52+EF52+EM52+ET52+FA52&lt;=Consolidação!BO63+Consolidação!BR63+Consolidação!BU63+Consolidação!BX63+Consolidação!CA63,Consolidação!$T$4,IF(BN52+BU52+CB52+CI52+CP52+CW52+DD52+DK52+DR52+DY52+EF52+EM52+ET52+FA52&lt;=Consolidação!BO63+Consolidação!BR63+Consolidação!BU63+Consolidação!BX63+Consolidação!CA63+Consolidação!CD63,Consolidação!$W$4,IF(BN52+BU52+CB52+CI52+CP52+CW52+DD52+DK52+DR52+DY52+EF52+EM52+ET52+FA52&lt;=Consolidação!BO63+Consolidação!BR63+Consolidação!BU63+Consolidação!BX63+Consolidação!CA63+Consolidação!CD63+Consolidação!CG63,Consolidação!$Z$4,IF(BN52+BU52+CB52+CI52+CP52+CW52+DD52+DK52+DR52+DY52+EF52+EM52+ET52+FA52&lt;=Consolidação!BO63+Consolidação!BR63+Consolidação!BU63+Consolidação!BX63+Consolidação!CA63+Consolidação!CD63+Consolidação!CG63+Consolidação!CJ63,Consolidação!$AC$4,IF(BN52+BU52+CB52+CI52+CP52+CW52+DD52+DK52+DR52+DY52+EF52+EM52+ET52+FA52&lt;=Consolidação!BO63+Consolidação!BR63+Consolidação!BU63+Consolidação!BX63+Consolidação!CA63+Consolidação!CD63+Consolidação!CG63+Consolidação!CJ63+Consolidação!CM63,Consolidação!$AF$4,IF(BN52+BU52+CB52+CI52+CP52+CW52+DD52+DK52+DR52+DY52+EF52+EM52+ET52+FA52&lt;=Consolidação!BO63+Consolidação!BR63+Consolidação!BU63+Consolidação!BX63+Consolidação!CA63+Consolidação!CD63+Consolidação!CG63+Consolidação!CJ63+Consolidação!CM63+Consolidação!CP63,Consolidação!$AI$4,IF(BN52+BU52+CB52+CI52+CP52+CW52+DD52+DK52+DR52+DY52+EF52+EM52+ET52+FA52&lt;=Consolidação!BO63+Consolidação!BR63+Consolidação!BU63+Consolidação!BX63+Consolidação!CA63+Consolidação!CD63+Consolidação!CG63+Consolidação!CJ63+Consolidação!CM63+Consolidação!CP63+Consolidação!CS63,Consolidação!$AL$4,IF(BN52+BU52+CB52+CI52+CP52+CW52+DD52+DK52+DR52+DY52+EF52+EM52+ET52+FA52&lt;=Consolidação!BO63+Consolidação!BR63+Consolidação!BU63+Consolidação!BX63+Consolidação!CA63+Consolidação!CD63+Consolidação!CG63+Consolidação!CJ63+Consolidação!CM63+Consolidação!CP63+Consolidação!CS63+Consolidação!CV63,Consolidação!$AO$4,IF(BN52+BU52+CB52+CI52+CP52+CW52+DD52+DK52+DR52+DY52+EF52+EM52+ET52+FA52&lt;=Consolidação!BO63+Consolidação!BR63+Consolidação!BU63+Consolidação!BX63+Consolidação!CA63+Consolidação!CD63+Consolidação!CG63+Consolidação!CJ63+Consolidação!CM63+Consolidação!CP63+Consolidação!CS63+Consolidação!CV63+Consolidação!CY63,Consolidação!$AR$4,IF(BN52+BU52+CB52+CI52+CP52+CW52+DD52+DK52+DR52+DY52+EF52+EM52+ET52+FA52&lt;=Consolidação!BO63+Consolidação!BR63+Consolidação!BU63+Consolidação!BX63+Consolidação!CA63+Consolidação!CD63+Consolidação!CG63+Consolidação!CJ63+Consolidação!CM63+Consolidação!CP63+Consolidação!CS63+Consolidação!CV63+Consolidação!CY63+Consolidação!DB63,Consolidação!$AU$4,IF(AND((Consolidação!BO63+Consolidação!BR63+Consolidação!BU63+Consolidação!BX63+Consolidação!CA63+Consolidação!CD63+Consolidação!CG63+Consolidação!CJ63+Consolidação!CM63+Consolidação!CP63+Consolidação!CS63+Consolidação!CV63+Consolidação!CY63+Consolidação!DB63)&gt;0,BN52+BU52+CB52+CI52+CP52+CW52+DD52+DK52+DR52+DY52+EF52+EM52+ET52&lt;Consolidação!BO63+Consolidação!BR63+Consolidação!BU63+Consolidação!BX63+Consolidação!CA63+Consolidação!CD63+Consolidação!CG63+Consolidação!CJ63+Consolidação!CM63+Consolidação!CP63+Consolidação!CS63+Consolidação!CV63+Consolidação!CY63+Consolidação!DB63,BN52+BU52+CB52+CI52+CP52+CW52+DD52+DK52+DR52+DY52+EF52+EM52+ET52+FA52&gt;Consolidação!BO63+Consolidação!BR63+Consolidação!BU63+Consolidação!BX63+Consolidação!CA63+Consolidação!CD63+Consolidação!CG63+Consolidação!CJ63+Consolidação!CM63+Consolidação!CP63+Consolidação!CS63+Consolidação!CV63+Consolidação!CY63+Consolidação!DB63),"CONSUMO PARCIAL","SEM PREVISÃO"))))))))))))))))</f>
        <v/>
      </c>
      <c r="FE52" s="318" t="str">
        <f t="shared" ref="FE52:FE58" si="134">IF(FD52="","",IF(FD52="SEM PREVISÃO","û",IF(FD52="CONSUMO PARCIAL","û",IF(FC52&lt;FD52+90,"û","ü"))))</f>
        <v/>
      </c>
      <c r="FF52" s="270"/>
      <c r="FG52" s="314"/>
      <c r="FH52" s="345"/>
      <c r="FI52" s="346"/>
      <c r="FJ52" s="317" t="str">
        <f>IF(FG52=0,"",IF(BT52+CA52+CH52+CO52+CV52+DC52+DJ52+DQ52+DX52+EE52+EL52+ES52+EZ52+FG52&lt;=Consolidação!BU63,Consolidação!$H$4,IF(BT52+CA52+CH52+CO52+CV52+DC52+DJ52+DQ52+DX52+EE52+EL52+ES52+EZ52+FG52&lt;=Consolidação!BU63+Consolidação!BX63,Consolidação!$K$4,IF(BT52+CA52+CH52+CO52+CV52+DC52+DJ52+DQ52+DX52+EE52+EL52+ES52+EZ52+FG52&lt;=Consolidação!BU63+Consolidação!BX63+Consolidação!CA63,Consolidação!$N$4,IF(BT52+CA52+CH52+CO52+CV52+DC52+DJ52+DQ52+DX52+EE52+EL52+ES52+EZ52+FG52&lt;=Consolidação!BU63+Consolidação!BX63+Consolidação!CA63+Consolidação!CD63,Consolidação!$Q$4,IF(BT52+CA52+CH52+CO52+CV52+DC52+DJ52+DQ52+DX52+EE52+EL52+ES52+EZ52+FG52&lt;=Consolidação!BU63+Consolidação!BX63+Consolidação!CA63+Consolidação!CD63+Consolidação!CG63,Consolidação!$T$4,IF(BT52+CA52+CH52+CO52+CV52+DC52+DJ52+DQ52+DX52+EE52+EL52+ES52+EZ52+FG52&lt;=Consolidação!BU63+Consolidação!BX63+Consolidação!CA63+Consolidação!CD63+Consolidação!CG63+Consolidação!CJ63,Consolidação!$W$4,IF(BT52+CA52+CH52+CO52+CV52+DC52+DJ52+DQ52+DX52+EE52+EL52+ES52+EZ52+FG52&lt;=Consolidação!BU63+Consolidação!BX63+Consolidação!CA63+Consolidação!CD63+Consolidação!CG63+Consolidação!CJ63+Consolidação!CM63,Consolidação!$Z$4,IF(BT52+CA52+CH52+CO52+CV52+DC52+DJ52+DQ52+DX52+EE52+EL52+ES52+EZ52+FG52&lt;=Consolidação!BU63+Consolidação!BX63+Consolidação!CA63+Consolidação!CD63+Consolidação!CG63+Consolidação!CJ63+Consolidação!CM63+Consolidação!CP63,Consolidação!$AC$4,IF(BT52+CA52+CH52+CO52+CV52+DC52+DJ52+DQ52+DX52+EE52+EL52+ES52+EZ52+FG52&lt;=Consolidação!BU63+Consolidação!BX63+Consolidação!CA63+Consolidação!CD63+Consolidação!CG63+Consolidação!CJ63+Consolidação!CM63+Consolidação!CP63+Consolidação!CS63,Consolidação!$AF$4,IF(BT52+CA52+CH52+CO52+CV52+DC52+DJ52+DQ52+DX52+EE52+EL52+ES52+EZ52+FG52&lt;=Consolidação!BU63+Consolidação!BX63+Consolidação!CA63+Consolidação!CD63+Consolidação!CG63+Consolidação!CJ63+Consolidação!CM63+Consolidação!CP63+Consolidação!CS63+Consolidação!CV63,Consolidação!$AI$4,IF(BT52+CA52+CH52+CO52+CV52+DC52+DJ52+DQ52+DX52+EE52+EL52+ES52+EZ52+FG52&lt;=Consolidação!BU63+Consolidação!BX63+Consolidação!CA63+Consolidação!CD63+Consolidação!CG63+Consolidação!CJ63+Consolidação!CM63+Consolidação!CP63+Consolidação!CS63+Consolidação!CV63+Consolidação!CY63,Consolidação!$AL$4,IF(BT52+CA52+CH52+CO52+CV52+DC52+DJ52+DQ52+DX52+EE52+EL52+ES52+EZ52+FG52&lt;=Consolidação!BU63+Consolidação!BX63+Consolidação!CA63+Consolidação!CD63+Consolidação!CG63+Consolidação!CJ63+Consolidação!CM63+Consolidação!CP63+Consolidação!CS63+Consolidação!CV63+Consolidação!CY63+Consolidação!DB63,Consolidação!$AO$4,IF(BT52+CA52+CH52+CO52+CV52+DC52+DJ52+DQ52+DX52+EE52+EL52+ES52+EZ52+FG52&lt;=Consolidação!BU63+Consolidação!BX63+Consolidação!CA63+Consolidação!CD63+Consolidação!CG63+Consolidação!CJ63+Consolidação!CM63+Consolidação!CP63+Consolidação!CS63+Consolidação!CV63+Consolidação!CY63+Consolidação!DB63+Consolidação!DE63,Consolidação!$AR$4,IF(BT52+CA52+CH52+CO52+CV52+DC52+DJ52+DQ52+DX52+EE52+EL52+ES52+EZ52+FG52&lt;=Consolidação!BU63+Consolidação!BX63+Consolidação!CA63+Consolidação!CD63+Consolidação!CG63+Consolidação!CJ63+Consolidação!CM63+Consolidação!CP63+Consolidação!CS63+Consolidação!CV63+Consolidação!CY63+Consolidação!DB63+Consolidação!DE63+Consolidação!DH63,Consolidação!$AU$4,IF(AND((Consolidação!BU63+Consolidação!BX63+Consolidação!CA63+Consolidação!CD63+Consolidação!CG63+Consolidação!CJ63+Consolidação!CM63+Consolidação!CP63+Consolidação!CS63+Consolidação!CV63+Consolidação!CY63+Consolidação!DB63+Consolidação!DE63+Consolidação!DH63)&gt;0,BT52+CA52+CH52+CO52+CV52+DC52+DJ52+DQ52+DX52+EE52+EL52+ES52+EZ52&lt;Consolidação!BU63+Consolidação!BX63+Consolidação!CA63+Consolidação!CD63+Consolidação!CG63+Consolidação!CJ63+Consolidação!CM63+Consolidação!CP63+Consolidação!CS63+Consolidação!CV63+Consolidação!CY63+Consolidação!DB63+Consolidação!DE63+Consolidação!DH63,BT52+CA52+CH52+CO52+CV52+DC52+DJ52+DQ52+DX52+EE52+EL52+ES52+EZ52+FG52&gt;Consolidação!BU63+Consolidação!BX63+Consolidação!CA63+Consolidação!CD63+Consolidação!CG63+Consolidação!CJ63+Consolidação!CM63+Consolidação!CP63+Consolidação!CS63+Consolidação!CV63+Consolidação!CY63+Consolidação!DB63+Consolidação!DE63+Consolidação!DH63),"CONSUMO PARCIAL","SEM PREVISÃO"))))))))))))))))</f>
        <v/>
      </c>
      <c r="FK52" s="540" t="str">
        <f t="shared" ref="FK52:FK58" si="135">IF(FJ52="","",IF(FJ52="SEM PREVISÃO","û",IF(FJ52="CONSUMO PARCIAL","û",IF(FI52&lt;FJ52+90,"û","ü"))))</f>
        <v/>
      </c>
      <c r="FL52" s="569"/>
      <c r="FM52" s="550"/>
      <c r="FN52" s="550"/>
      <c r="FO52" s="550"/>
      <c r="FP52" s="550"/>
      <c r="FQ52" s="576"/>
      <c r="FR52" s="569"/>
      <c r="FS52" s="550"/>
      <c r="FT52" s="550"/>
      <c r="FU52" s="550"/>
      <c r="FV52" s="550"/>
      <c r="FW52" s="550"/>
      <c r="FX52" s="545" t="str">
        <f>IF((Consolidação!C63+Consolidação!E63)=(F52+M52+T52+AA52+AH52+AO52+AV52+BC52+BJ52+BQ52+BX52+CE52+CL52+CS52),"ATUALIZADO","DESATUALIZADO")</f>
        <v>DESATUALIZADO</v>
      </c>
    </row>
    <row r="53" spans="1:180" x14ac:dyDescent="0.3">
      <c r="A53" s="270">
        <v>11796</v>
      </c>
      <c r="B53" s="634"/>
      <c r="C53" s="344" t="s">
        <v>104</v>
      </c>
      <c r="D53" s="343"/>
      <c r="E53" s="270" t="s">
        <v>245</v>
      </c>
      <c r="F53" s="314">
        <v>2.919</v>
      </c>
      <c r="G53" s="315"/>
      <c r="H53" s="316">
        <v>45346</v>
      </c>
      <c r="I53" s="317" t="str">
        <f>IF(F53=0,"",IF(F53&lt;=Consolidação!H64,Consolidação!H$4,IF(F53&lt;=Consolidação!H64+Consolidação!K64,Consolidação!K$4,IF(F53&lt;=Consolidação!H64+Consolidação!K64+Consolidação!N64,Consolidação!N$4,IF(F53&lt;=Consolidação!H64+Consolidação!K64+Consolidação!N64+Consolidação!Q64,Consolidação!Q$4,IF(F53&lt;=Consolidação!H64+Consolidação!K64+Consolidação!N64+Consolidação!Q64+Consolidação!T64,Consolidação!T$4,IF(F53&lt;=Consolidação!H64+Consolidação!K64+Consolidação!N64+Consolidação!Q64+Consolidação!T64+Consolidação!W64,Consolidação!W$4,IF(F53&lt;=Consolidação!H64+Consolidação!K64+Consolidação!N64+Consolidação!Q64+Consolidação!T64+Consolidação!W64+Consolidação!Z64,Consolidação!Z$4,IF(F53&lt;=Consolidação!H64+Consolidação!K64+Consolidação!N64+Consolidação!Q64+Consolidação!T64+Consolidação!W64+Consolidação!Z64+Consolidação!AC64,Consolidação!AC$4,IF(F53&lt;=Consolidação!H64+Consolidação!K64+Consolidação!N64+Consolidação!Q64+Consolidação!T64+Consolidação!W64+Consolidação!Z64+Consolidação!AC64+Consolidação!AF64,Consolidação!AF$4,IF(F53&lt;=Consolidação!H64+Consolidação!K64+Consolidação!N64+Consolidação!Q64+Consolidação!T64+Consolidação!W64+Consolidação!Z64+Consolidação!AC64+Consolidação!AF64+Consolidação!AI64,Consolidação!AI$4,IF(F53&lt;=Consolidação!H64+Consolidação!K64+Consolidação!N64+Consolidação!Q64+Consolidação!T64+Consolidação!W64+Consolidação!Z64+Consolidação!AC64+Consolidação!AF64+Consolidação!AI64+Consolidação!AL64,Consolidação!AL$4,IF(F53&lt;=Consolidação!H64+Consolidação!K64+Consolidação!N64+Consolidação!Q64+Consolidação!T64+Consolidação!W64+Consolidação!Z64+Consolidação!AC64+Consolidação!AF64+Consolidação!AI64+Consolidação!AL64+Consolidação!AO64,Consolidação!AO$4,IF(F53&lt;=Consolidação!H64+Consolidação!K64+Consolidação!N64+Consolidação!Q64+Consolidação!T64+Consolidação!W64+Consolidação!Z64+Consolidação!AC64+Consolidação!AF64+Consolidação!AI64+Consolidação!AL64+Consolidação!AO64+Consolidação!AR64,Consolidação!AR$4,IF(F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>SEM PREVISÃO</v>
      </c>
      <c r="J53" s="318" t="str">
        <f t="shared" si="111"/>
        <v>û</v>
      </c>
      <c r="K53" s="312"/>
      <c r="L53" s="270"/>
      <c r="M53" s="314"/>
      <c r="N53" s="315"/>
      <c r="O53" s="316"/>
      <c r="P53" s="317" t="str">
        <f>IF(M53=0,"",IF(F53+M53&lt;=Consolidação!H64,Consolidação!$H$4,IF(F53+M53&lt;=Consolidação!H64+Consolidação!K64,Consolidação!$K$4,IF(F53+M53&lt;=Consolidação!H64+Consolidação!K64+Consolidação!N64,Consolidação!$N$4,IF(F53+M53&lt;=Consolidação!H64+Consolidação!K64+Consolidação!N64+Consolidação!Q64,Consolidação!$Q$4,IF(F53+M53&lt;=Consolidação!H64+Consolidação!K64+Consolidação!N64+Consolidação!Q64+Consolidação!T64,Consolidação!$T$4,IF(F53+M53&lt;=Consolidação!H64+Consolidação!K64+Consolidação!N64+Consolidação!Q64+Consolidação!T64+Consolidação!W64,Consolidação!$W$4,IF(F53+M53&lt;=Consolidação!H64+Consolidação!K64+Consolidação!N64+Consolidação!Q64+Consolidação!T64+Consolidação!W64+Consolidação!Z64,Consolidação!$Z$4,IF(F53+M53&lt;=Consolidação!H64+Consolidação!K64+Consolidação!N64+Consolidação!Q64+Consolidação!T64+Consolidação!W64+Consolidação!Z64+Consolidação!AC64,Consolidação!$AC$4,IF(F53+M53&lt;=Consolidação!H64+Consolidação!K64+Consolidação!N64+Consolidação!Q64+Consolidação!T64+Consolidação!W64+Consolidação!Z64+Consolidação!AC64+Consolidação!AF64,Consolidação!$AF$4,IF(F53+M53&lt;=Consolidação!H64+Consolidação!K64+Consolidação!N64+Consolidação!Q64+Consolidação!T64+Consolidação!W64+Consolidação!Z64+Consolidação!AC64+Consolidação!AF64+Consolidação!AI64,Consolidação!$AI$4,IF(F53+M53&lt;=Consolidação!H64+Consolidação!K64+Consolidação!N64+Consolidação!Q64+Consolidação!T64+Consolidação!W64+Consolidação!Z64+Consolidação!AC64+Consolidação!AF64+Consolidação!AI64+Consolidação!AL64,Consolidação!$AL$4,IF(F53+M53&lt;=Consolidação!H64+Consolidação!K64+Consolidação!N64+Consolidação!Q64+Consolidação!T64+Consolidação!W64+Consolidação!Z64+Consolidação!AC64+Consolidação!AF64+Consolidação!AI64+Consolidação!AL64+Consolidação!AO64,Consolidação!$AO$4,IF(F53+M53&lt;=Consolidação!H64+Consolidação!K64+Consolidação!N64+Consolidação!Q64+Consolidação!T64+Consolidação!W64+Consolidação!Z64+Consolidação!AC64+Consolidação!AF64+Consolidação!AI64+Consolidação!AL64+Consolidação!AO64+Consolidação!AR64,Consolidação!$AR$4,IF(F53+M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Q53" s="318" t="str">
        <f t="shared" si="112"/>
        <v/>
      </c>
      <c r="R53" s="312"/>
      <c r="S53" s="270"/>
      <c r="T53" s="314"/>
      <c r="U53" s="315"/>
      <c r="V53" s="316"/>
      <c r="W53" s="317" t="str">
        <f>IF(T53=0,"",IF(F53+M53+T53&lt;=Consolidação!H64,Consolidação!$H$4,IF(F53+M53+T53&lt;=Consolidação!H64+Consolidação!K64,Consolidação!$K$4,IF(F53+M53+T53&lt;=Consolidação!H64+Consolidação!K64+Consolidação!N64,Consolidação!$N$4,IF(F53+M53+T53&lt;=Consolidação!H64+Consolidação!K64+Consolidação!N64+Consolidação!Q64,Consolidação!$Q$4,IF(F53+M53+T53&lt;=Consolidação!H64+Consolidação!K64+Consolidação!N64+Consolidação!Q64+Consolidação!T64,Consolidação!$T$4,IF(F53+M53+T53&lt;=Consolidação!H64+Consolidação!K64+Consolidação!N64+Consolidação!Q64+Consolidação!T64+Consolidação!W64,Consolidação!$W$4,IF(F53+M53+T53&lt;=Consolidação!H64+Consolidação!K64+Consolidação!N64+Consolidação!Q64+Consolidação!T64+Consolidação!W64+Consolidação!Z64,Consolidação!$Z$4,IF(F53+M53+T53&lt;=Consolidação!H64+Consolidação!K64+Consolidação!N64+Consolidação!Q64+Consolidação!T64+Consolidação!W64+Consolidação!Z64+Consolidação!AC64,Consolidação!$AC$4,IF(F53+M53+T53&lt;=Consolidação!H64+Consolidação!K64+Consolidação!N64+Consolidação!Q64+Consolidação!T64+Consolidação!W64+Consolidação!Z64+Consolidação!AC64+Consolidação!AF64,Consolidação!$AF$4,IF(F53+M53+T53&lt;=Consolidação!H64+Consolidação!K64+Consolidação!N64+Consolidação!Q64+Consolidação!T64+Consolidação!W64+Consolidação!Z64+Consolidação!AC64+Consolidação!AF64+Consolidação!AI64,Consolidação!$AI$4,IF(F53+M53+T53&lt;=Consolidação!H64+Consolidação!K64+Consolidação!N64+Consolidação!Q64+Consolidação!T64+Consolidação!W64+Consolidação!Z64+Consolidação!AC64+Consolidação!AF64+Consolidação!AI64+Consolidação!AL64,Consolidação!$AL$4,IF(F53+M53+T53&lt;=Consolidação!H64+Consolidação!K64+Consolidação!N64+Consolidação!Q64+Consolidação!T64+Consolidação!W64+Consolidação!Z64+Consolidação!AC64+Consolidação!AF64+Consolidação!AI64+Consolidação!AL64+Consolidação!AO64,Consolidação!$AO$4,IF(F53+M53+T53&lt;=Consolidação!H64+Consolidação!K64+Consolidação!N64+Consolidação!Q64+Consolidação!T64+Consolidação!W64+Consolidação!Z64+Consolidação!AC64+Consolidação!AF64+Consolidação!AI64+Consolidação!AL64+Consolidação!AO64+Consolidação!AR64,Consolidação!$AR$4,IF(F53+M53+T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+M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+T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X53" s="318" t="str">
        <f t="shared" si="113"/>
        <v/>
      </c>
      <c r="Y53" s="312"/>
      <c r="Z53" s="270"/>
      <c r="AA53" s="314"/>
      <c r="AB53" s="315"/>
      <c r="AC53" s="316"/>
      <c r="AD53" s="317" t="str">
        <f>IF(AA53=0,"",IF(F53+M53+T53+AA53&lt;=Consolidação!H64,Consolidação!$H$4,IF(F53+M53+T53+AA53&lt;=Consolidação!H64+Consolidação!K64,Consolidação!$K$4,IF(F53+M53+T53+AA53&lt;=Consolidação!H64+Consolidação!K64+Consolidação!N64,Consolidação!$N$4,IF(F53+M53+T53+AA53&lt;=Consolidação!H64+Consolidação!K64+Consolidação!N64+Consolidação!Q64,Consolidação!$Q$4,IF(F53+M53+T53+AA53&lt;=Consolidação!H64+Consolidação!K64+Consolidação!N64+Consolidação!Q64+Consolidação!T64,Consolidação!$T$4,IF(F53+M53+T53+AA53&lt;=Consolidação!H64+Consolidação!K64+Consolidação!N64+Consolidação!Q64+Consolidação!T64+Consolidação!W64,Consolidação!$W$4,IF(F53+M53+T53+AA53&lt;=Consolidação!H64+Consolidação!K64+Consolidação!N64+Consolidação!Q64+Consolidação!T64+Consolidação!W64+Consolidação!Z64,Consolidação!$Z$4,IF(F53+M53+T53+AA53&lt;=Consolidação!H64+Consolidação!K64+Consolidação!N64+Consolidação!Q64+Consolidação!T64+Consolidação!W64+Consolidação!Z64+Consolidação!AC64,Consolidação!$AC$4,IF(F53+M53+T53+AA53&lt;=Consolidação!H64+Consolidação!K64+Consolidação!N64+Consolidação!Q64+Consolidação!T64+Consolidação!W64+Consolidação!Z64+Consolidação!AC64+Consolidação!AF64,Consolidação!$AF$4,IF(F53+M53+T53+AA53&lt;=Consolidação!H64+Consolidação!K64+Consolidação!N64+Consolidação!Q64+Consolidação!T64+Consolidação!W64+Consolidação!Z64+Consolidação!AC64+Consolidação!AF64+Consolidação!AI64,Consolidação!$AI$4,IF(F53+M53+T53+AA53&lt;=Consolidação!H64+Consolidação!K64+Consolidação!N64+Consolidação!Q64+Consolidação!T64+Consolidação!W64+Consolidação!Z64+Consolidação!AC64+Consolidação!AF64+Consolidação!AI64+Consolidação!AL64,Consolidação!$AL$4,IF(F53+M53+T53+AA53&lt;=Consolidação!H64+Consolidação!K64+Consolidação!N64+Consolidação!Q64+Consolidação!T64+Consolidação!W64+Consolidação!Z64+Consolidação!AC64+Consolidação!AF64+Consolidação!AI64+Consolidação!AL64+Consolidação!AO64,Consolidação!$AO$4,IF(F53+M53+T53+AA53&lt;=Consolidação!H64+Consolidação!K64+Consolidação!N64+Consolidação!Q64+Consolidação!T64+Consolidação!W64+Consolidação!Z64+Consolidação!AC64+Consolidação!AF64+Consolidação!AI64+Consolidação!AL64+Consolidação!AO64+Consolidação!AR64,Consolidação!AR61,IF(F53+M53+T53+AA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+M53+T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+T53+AA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AE53" s="318" t="str">
        <f t="shared" si="114"/>
        <v/>
      </c>
      <c r="AF53" s="312"/>
      <c r="AG53" s="270"/>
      <c r="AH53" s="314"/>
      <c r="AI53" s="315"/>
      <c r="AJ53" s="316"/>
      <c r="AK53" s="317" t="str">
        <f>IF(AH53=0,"",IF(F53+M53+T53+AA53+AH53&lt;=Consolidação!H64,Consolidação!$H$4,IF(F53+M53+T53+AA53+AH53&lt;=Consolidação!H64+Consolidação!K64,Consolidação!$K$4,IF(F53+M53+T53+AA53+AH53&lt;=Consolidação!H64+Consolidação!K64+Consolidação!N64,Consolidação!$N$4,IF(F53+M53+T53+AA53+AH53&lt;=Consolidação!H64+Consolidação!K64+Consolidação!N64+Consolidação!Q64,Consolidação!$Q$4,IF(F53+M53+T53+AA53+AH53&lt;=Consolidação!H64+Consolidação!K64+Consolidação!N64+Consolidação!Q64+Consolidação!T64,Consolidação!$T$4,IF(F53+M53+T53+AA53+AH53&lt;=Consolidação!H64+Consolidação!K64+Consolidação!N64+Consolidação!Q64+Consolidação!T64+Consolidação!W64,Consolidação!$W$4,IF(F53+M53+T53+AA53+AH53&lt;=Consolidação!H64+Consolidação!K64+Consolidação!N64+Consolidação!Q64+Consolidação!T64+Consolidação!W64+Consolidação!Z64,Consolidação!$Z$4,IF(F53+M53+T53+AA53+AH53&lt;=Consolidação!H64+Consolidação!K64+Consolidação!N64+Consolidação!Q64+Consolidação!T64+Consolidação!W64+Consolidação!Z64+Consolidação!AC64,Consolidação!$AC$4,IF(F53+M53+T53+AA53+AH53&lt;=Consolidação!H64+Consolidação!K64+Consolidação!N64+Consolidação!Q64+Consolidação!T64+Consolidação!W64+Consolidação!Z64+Consolidação!AC64+Consolidação!AF64,Consolidação!$AF$4,IF(F53+M53+T53+AA53+AH53&lt;=Consolidação!H64+Consolidação!K64+Consolidação!N64+Consolidação!Q64+Consolidação!T64+Consolidação!W64+Consolidação!Z64+Consolidação!AC64+Consolidação!AF64+Consolidação!AI64,Consolidação!$AI$4,IF(F53+M53+T53+AA53+AH53&lt;=Consolidação!H64+Consolidação!K64+Consolidação!N64+Consolidação!Q64+Consolidação!T64+Consolidação!W64+Consolidação!Z64+Consolidação!AC64+Consolidação!AF64+Consolidação!AI64+Consolidação!AL64,Consolidação!$AL$4,IF(F53+M53+T53+AA53+AH53&lt;=Consolidação!H64+Consolidação!K64+Consolidação!N64+Consolidação!Q64+Consolidação!T64+Consolidação!W64+Consolidação!Z64+Consolidação!AC64+Consolidação!AF64+Consolidação!AI64+Consolidação!AL64+Consolidação!AO64,Consolidação!$AO$4,IF(F53+M53+T53+AA53+AH53&lt;=Consolidação!H64+Consolidação!K64+Consolidação!N64+Consolidação!Q64+Consolidação!T64+Consolidação!W64+Consolidação!Z64+Consolidação!AC64+Consolidação!AF64+Consolidação!AI64+Consolidação!AL64+Consolidação!AO64+Consolidação!AR64,Consolidação!$AR$4,IF(F53+M53+T53+AA53+AH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+M53+T53+AA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+T53+AA53+AH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AL53" s="318" t="str">
        <f t="shared" si="115"/>
        <v/>
      </c>
      <c r="AM53" s="312"/>
      <c r="AN53" s="270"/>
      <c r="AO53" s="314"/>
      <c r="AP53" s="345"/>
      <c r="AQ53" s="346"/>
      <c r="AR53" s="317" t="str">
        <f>IF(AO53=0,"",IF(F53+M53+T53+AA53+AH53+AO53&lt;=Consolidação!H64,Consolidação!$H$4,IF(F53+M53+T53+AA53+AH53+AO53&lt;=Consolidação!H64+Consolidação!K64,Consolidação!$K$4,IF(F53+M53+T53+AA53+AH53+AO53&lt;=Consolidação!H64+Consolidação!K64+Consolidação!N64,Consolidação!$N$4,IF(F53+M53+T53+AA53+AH53+AO53&lt;=Consolidação!H64+Consolidação!K64+Consolidação!N64+Consolidação!Q64,Consolidação!$Q$4,IF(F53+M53+T53+AA53+AH53+AO53&lt;=Consolidação!H64+Consolidação!K64+Consolidação!N64+Consolidação!Q64+Consolidação!T64,Consolidação!$T$4,IF(F53+M53+T53+AA53+AH53+AO53&lt;=Consolidação!H64+Consolidação!K64+Consolidação!N64+Consolidação!Q64+Consolidação!T64+Consolidação!W64,Consolidação!$W$4,IF(F53+M53+T53+AA53+AH53+AO53&lt;=Consolidação!H64+Consolidação!K64+Consolidação!N64+Consolidação!Q64+Consolidação!T64+Consolidação!W64+Consolidação!Z64,Consolidação!$Z$4,IF(F53+M53+T53+AA53+AH53+AO53&lt;=Consolidação!H64+Consolidação!K64+Consolidação!N64+Consolidação!Q64+Consolidação!T64+Consolidação!W64+Consolidação!Z64+Consolidação!AC64,Consolidação!$AC$4,IF(F53+M53+T53+AA53+AH53+AO53&lt;=Consolidação!H64+Consolidação!K64+Consolidação!N64+Consolidação!Q64+Consolidação!T64+Consolidação!W64+Consolidação!Z64+Consolidação!AC64+Consolidação!AF64,Consolidação!$AF$4,IF(F53+M53+T53+AA53+AH53+AO53&lt;=Consolidação!H64+Consolidação!K64+Consolidação!N64+Consolidação!Q64+Consolidação!T64+Consolidação!W64+Consolidação!Z64+Consolidação!AC64+Consolidação!AF64+Consolidação!AI64,Consolidação!$AI$4,IF(F53+M53+T53+AA53+AH53+AO53&lt;=Consolidação!H64+Consolidação!K64+Consolidação!N64+Consolidação!Q64+Consolidação!T64+Consolidação!W64+Consolidação!Z64+Consolidação!AC64+Consolidação!AF64+Consolidação!AI64+Consolidação!AL64,Consolidação!$AL$4,IF(F53+M53+T53+AA53+AH53+AO53&lt;=Consolidação!H64+Consolidação!K64+Consolidação!N64+Consolidação!Q64+Consolidação!T64+Consolidação!W64+Consolidação!Z64+Consolidação!AC64+Consolidação!AF64+Consolidação!AI64+Consolidação!AL64+Consolidação!AO64,Consolidação!$AO$4,IF(F53+M53+T53+AA53+AH53+AO53&lt;=Consolidação!H64+Consolidação!K64+Consolidação!N64+Consolidação!Q64+Consolidação!T64+Consolidação!W64+Consolidação!Z64+Consolidação!AC64+Consolidação!AF64+Consolidação!AI64+Consolidação!AL64+Consolidação!AO64+Consolidação!AR64,Consolidação!$AR$4,IF(F53+M53+T53+AA53+AH53+AO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+M53+T53+AA53+AH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+T53+AA53+AH53+AO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AS53" s="318" t="str">
        <f t="shared" si="116"/>
        <v/>
      </c>
      <c r="AT53" s="312"/>
      <c r="AU53" s="270"/>
      <c r="AV53" s="314"/>
      <c r="AW53" s="345"/>
      <c r="AX53" s="346"/>
      <c r="AY53" s="317" t="str">
        <f>IF(AV53=0,"",IF(F53+M53+T53+AA53+AH53+AO53+AV53&lt;=Consolidação!H64,Consolidação!$H$4,IF(F53+M53+T53+AA53+AH53+AO53+AV53&lt;=Consolidação!H64+Consolidação!K64,Consolidação!$K$4,IF(F53+M53+T53+AA53+AH53+AO53+AV53&lt;=Consolidação!H64+Consolidação!K64+Consolidação!N64,Consolidação!$N$4,IF(F53+M53+T53+AA53+AH53+AO53+AV53&lt;=Consolidação!H64+Consolidação!K64+Consolidação!N64+Consolidação!Q64,Consolidação!$Q$4,IF(F53+M53+T53+AA53+AH53+AO53+AV53&lt;=Consolidação!H64+Consolidação!K64+Consolidação!N64+Consolidação!Q64+Consolidação!T64,Consolidação!$T$4,IF(F53+M53+T53+AA53+AH53+AO53+AV53&lt;=Consolidação!H64+Consolidação!K64+Consolidação!N64+Consolidação!Q64+Consolidação!T64+Consolidação!W64,Consolidação!$W$4,IF(F53+M53+T53+AA53+AH53+AO53+AV53&lt;=Consolidação!H64+Consolidação!K64+Consolidação!N64+Consolidação!Q64+Consolidação!T64+Consolidação!W64+Consolidação!Z64,Consolidação!$Z$4,IF(F53+M53+T53+AA53+AH53+AO53+AV53&lt;=Consolidação!H64+Consolidação!K64+Consolidação!N64+Consolidação!Q64+Consolidação!T64+Consolidação!W64+Consolidação!Z64+Consolidação!AC64,Consolidação!$AC$4,IF(F53+M53+T53+AA53+AH53+AO53+AV53&lt;=Consolidação!H64+Consolidação!K64+Consolidação!N64+Consolidação!Q64+Consolidação!T64+Consolidação!W64+Consolidação!Z64+Consolidação!AC64+Consolidação!AF64,Consolidação!$AF$4,IF(F53+M53+T53+AA53+AH53+AO53+AV53&lt;=Consolidação!H64+Consolidação!K64+Consolidação!N64+Consolidação!Q64+Consolidação!T64+Consolidação!W64+Consolidação!Z64+Consolidação!AC64+Consolidação!AF64+Consolidação!AI64,Consolidação!$AI$4,IF(F53+M53+T53+AA53+AH53+AO53+AV53&lt;=Consolidação!H64+Consolidação!K64+Consolidação!N64+Consolidação!Q64+Consolidação!T64+Consolidação!W64+Consolidação!Z64+Consolidação!AC64+Consolidação!AF64+Consolidação!AI64+Consolidação!AL64,Consolidação!$AL$4,IF(F53+M53+T53+AA53+AH53+AO53+AV53&lt;=Consolidação!H64+Consolidação!K64+Consolidação!N64+Consolidação!Q64+Consolidação!T64+Consolidação!W64+Consolidação!Z64+Consolidação!AC64+Consolidação!AF64+Consolidação!AI64+Consolidação!AL64+Consolidação!AO64,Consolidação!$AO$4,IF(F53+M53+T53+AA53+AH53+AO53+AV53&lt;=Consolidação!H64+Consolidação!K64+Consolidação!N64+Consolidação!Q64+Consolidação!T64+Consolidação!W64+Consolidação!Z64+Consolidação!AC64+Consolidação!AF64+Consolidação!AI64+Consolidação!AL64+Consolidação!AO64+Consolidação!AR64,Consolidação!$AR$4,IF(F53+M53+T53+AA53+AH53+AO53+AV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+M53+T53+AA53+AH53+AO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+T53+AA53+AH53+AO53+AV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AZ53" s="318" t="str">
        <f t="shared" si="117"/>
        <v/>
      </c>
      <c r="BA53" s="312"/>
      <c r="BB53" s="270"/>
      <c r="BC53" s="314"/>
      <c r="BD53" s="345"/>
      <c r="BE53" s="346"/>
      <c r="BF53" s="317" t="str">
        <f>IF(BC53=0,"",IF(F53+M53+T53+AA53+AH53+AO53+AV53+BC53&lt;=Consolidação!H64,Consolidação!$H$4,IF(F53+M53+T53+AA53+AH53+AO53+AV53+BC53&lt;=Consolidação!H64+Consolidação!K64,Consolidação!$K$4,IF(F53+M53+T53+AA53+AH53+AO53+AV53+BC53&lt;=Consolidação!H64+Consolidação!K64+Consolidação!N64,Consolidação!$N$4,IF(F53+M53+T53+AA53+AH53+AO53+AV53+BC53&lt;=Consolidação!H64+Consolidação!K64+Consolidação!N64+Consolidação!Q64,Consolidação!$Q$4,IF(F53+M53+T53+AA53+AH53+AO53+AV53+BC53&lt;=Consolidação!H64+Consolidação!K64+Consolidação!N64+Consolidação!Q64+Consolidação!T64,Consolidação!$T$4,IF(F53+M53+T53+AA53+AH53+AO53+AV53+BC53&lt;=Consolidação!H64+Consolidação!K64+Consolidação!N64+Consolidação!Q64+Consolidação!T64+Consolidação!W64,Consolidação!$W$4,IF(F53+M53+T53+AA53+AH53+AO53+AV53+BC53&lt;=Consolidação!H64+Consolidação!K64+Consolidação!N64+Consolidação!Q64+Consolidação!T64+Consolidação!W64+Consolidação!Z64,Consolidação!$Z$4,IF(F53+M53+T53+AA53+AH53+AO53+AV53+BC53&lt;=Consolidação!H64+Consolidação!K64+Consolidação!N64+Consolidação!Q64+Consolidação!T64+Consolidação!W64+Consolidação!Z64+Consolidação!AC64,Consolidação!$AC$4,IF(F53+M53+T53+AA53+AH53+AO53+AV53+BC53&lt;=Consolidação!H64+Consolidação!K64+Consolidação!N64+Consolidação!Q64+Consolidação!T64+Consolidação!W64+Consolidação!Z64+Consolidação!AC64+Consolidação!AF64,Consolidação!$AF$4,IF(F53+M53+T53+AA53+AH53+AO53+AV53+BC53&lt;=Consolidação!H64+Consolidação!K64+Consolidação!N64+Consolidação!Q64+Consolidação!T64+Consolidação!W64+Consolidação!Z64+Consolidação!AC64+Consolidação!AF64+Consolidação!AI64,Consolidação!$AI$4,IF(F53+M53+T53+AA53+AH53+AO53+AV53+BC53&lt;=Consolidação!H64+Consolidação!K64+Consolidação!N64+Consolidação!Q64+Consolidação!T64+Consolidação!W64+Consolidação!Z64+Consolidação!AC64+Consolidação!AF64+Consolidação!AI64+Consolidação!AL64,Consolidação!$AL$4,IF(F53+M53+T53+AA53+AH53+AO53+AV53+BC53&lt;=Consolidação!H64+Consolidação!K64+Consolidação!N64+Consolidação!Q64+Consolidação!T64+Consolidação!W64+Consolidação!Z64+Consolidação!AC64+Consolidação!AF64+Consolidação!AI64+Consolidação!AL64+Consolidação!AO64,Consolidação!$AO$4,IF(F53+M53+T53+AA53+AH53+AO53+AV53+BC53&lt;=Consolidação!H64+Consolidação!K64+Consolidação!N64+Consolidação!Q64+Consolidação!T64+Consolidação!W64+Consolidação!Z64+Consolidação!AC64+Consolidação!AF64+Consolidação!AI64+Consolidação!AL64+Consolidação!AO64+Consolidação!AR64,Consolidação!$AR$4,IF(F53+M53+T53+AA53+AH53+AO53+AV53+BC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+M53+T53+AA53+AH53+AO53+AV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+T53+AA53+AH53+AO53+AV53+BC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BG53" s="318" t="str">
        <f t="shared" si="118"/>
        <v/>
      </c>
      <c r="BH53" s="312"/>
      <c r="BI53" s="270"/>
      <c r="BJ53" s="314"/>
      <c r="BK53" s="345"/>
      <c r="BL53" s="346"/>
      <c r="BM53" s="317" t="str">
        <f>IF(BJ53=0,"",IF(F53+M53+T53+AA53+AH53+AO53+AV53+BC53+BJ53&lt;=Consolidação!H64,Consolidação!$H$4,IF(F53+M53+T53+AA53+AH53+AO53+AV53+BC53+BJ53&lt;=Consolidação!H64+Consolidação!K64,Consolidação!$K$4,IF(F53+M53+T53+AA53+AH53+AO53+AV53+BC53+BJ53&lt;=Consolidação!H64+Consolidação!K64+Consolidação!N64,Consolidação!$N$4,IF(F53+M53+T53+AA53+AH53+AO53+AV53+BC53+BJ53&lt;=Consolidação!H64+Consolidação!K64+Consolidação!N64+Consolidação!Q64,Consolidação!$Q$4,IF(F53+M53+T53+AA53+AH53+AO53+AV53+BC53+BJ53&lt;=Consolidação!H64+Consolidação!K64+Consolidação!N64+Consolidação!Q64+Consolidação!T64,Consolidação!$T$4,IF(F53+M53+T53+AA53+AH53+AO53+AV53+BC53+BJ53&lt;=Consolidação!H64+Consolidação!K64+Consolidação!N64+Consolidação!Q64+Consolidação!T64+Consolidação!W64,Consolidação!$W$4,IF(F53+M53+T53+AA53+AH53+AO53+AV53+BC53+BJ53&lt;=Consolidação!H64+Consolidação!K64+Consolidação!N64+Consolidação!Q64+Consolidação!T64+Consolidação!W64+Consolidação!Z64,Consolidação!$Z$4,IF(F53+M53+T53+AA53+AH53+AO53+AV53+BC53+BJ53&lt;=Consolidação!H64+Consolidação!K64+Consolidação!N64+Consolidação!Q64+Consolidação!T64+Consolidação!W64+Consolidação!Z64+Consolidação!AC64,Consolidação!$AC$4,IF(F53+M53+T53+AA53+AH53+AO53+AV53+BC53+BJ53&lt;=Consolidação!H64+Consolidação!K64+Consolidação!N64+Consolidação!Q64+Consolidação!T64+Consolidação!W64+Consolidação!Z64+Consolidação!AC64+Consolidação!AF64,Consolidação!$AF$4,IF(F53+M53+T53+AA53+AH53+AO53+AV53+BC53+BJ53&lt;=Consolidação!H64+Consolidação!K64+Consolidação!N64+Consolidação!Q64+Consolidação!T64+Consolidação!W64+Consolidação!Z64+Consolidação!AC64+Consolidação!AF64+Consolidação!AI64,Consolidação!$AI$4,IF(F53+M53+T53+AA53+AH53+AO53+AV53+BC53+BJ53&lt;=Consolidação!H64+Consolidação!K64+Consolidação!N64+Consolidação!Q64+Consolidação!T64+Consolidação!W64+Consolidação!Z64+Consolidação!AC64+Consolidação!AF64+Consolidação!AI64+Consolidação!AL64,Consolidação!$AL$4,IF(F53+M53+T53+AA53+AH53+AO53+AV53+BC53+BJ53&lt;=Consolidação!H64+Consolidação!K64+Consolidação!N64+Consolidação!Q64+Consolidação!T64+Consolidação!W64+Consolidação!Z64+Consolidação!AC64+Consolidação!AF64+Consolidação!AI64+Consolidação!AL64+Consolidação!AO64,Consolidação!$AO$4,IF(F53+M53+T53+AA53+AH53+AO53+AV53+BC53+BJ53&lt;=Consolidação!H64+Consolidação!K64+Consolidação!N64+Consolidação!Q64+Consolidação!T64+Consolidação!W64+Consolidação!Z64+Consolidação!AC64+Consolidação!AF64+Consolidação!AI64+Consolidação!AL64+Consolidação!AO64+Consolidação!AR64,Consolidação!$AR$4,IF(F53+M53+T53+AA53+AH53+AO53+AV53+BC53+BJ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+M53+T53+AA53+AH53+AO53+AV53+BC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+T53+AA53+AH53+AO53+AV53+BC53+BJ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BN53" s="318" t="str">
        <f t="shared" si="119"/>
        <v/>
      </c>
      <c r="BO53" s="312"/>
      <c r="BP53" s="270"/>
      <c r="BQ53" s="314"/>
      <c r="BR53" s="345"/>
      <c r="BS53" s="346"/>
      <c r="BT53" s="317" t="str">
        <f>IF(BQ53=0,"",IF(F53+M53+T53+AA53+AH53+AO53+AV53+BC53+BJ53+BQ53&lt;=Consolidação!H64,Consolidação!$H$4,IF(F53+M53+T53+AA53+AH53+AO53+AV53+BC53+BJ53+BQ53&lt;=Consolidação!H64+Consolidação!K64,Consolidação!$K$4,IF(F53+M53+T53+AA53+AH53+AO53+AV53+BC53+BJ53+BQ53&lt;=Consolidação!H64+Consolidação!K64+Consolidação!N64,Consolidação!$N$4,IF(F53+M53+T53+AA53+AH53+AO53+AV53+BC53+BJ53+BQ53&lt;=Consolidação!H64+Consolidação!K64+Consolidação!N64+Consolidação!Q64,Consolidação!$Q$4,IF(F53+M53+T53+AA53+AH53+AO53+AV53+BC53+BJ53+BQ53&lt;=Consolidação!H64+Consolidação!K64+Consolidação!N64+Consolidação!Q64+Consolidação!T64,Consolidação!$T$4,IF(F53+M53+T53+AA53+AH53+AO53+AV53+BC53+BJ53+BQ53&lt;=Consolidação!H64+Consolidação!K64+Consolidação!N64+Consolidação!Q64+Consolidação!T64+Consolidação!W64,Consolidação!$W$4,IF(F53+M53+T53+AA53+AH53+AO53+AV53+BC53+BJ53+BQ53&lt;=Consolidação!H64+Consolidação!K64+Consolidação!N64+Consolidação!Q64+Consolidação!T64+Consolidação!W64+Consolidação!Z64,Consolidação!$Z$4,IF(F53+M53+T53+AA53+AH53+AO53+AV53+BC53+BJ53+BQ53&lt;=Consolidação!H64+Consolidação!K64+Consolidação!N64+Consolidação!Q64+Consolidação!T64+Consolidação!W64+Consolidação!Z64+Consolidação!AC64,Consolidação!$AC$4,IF(F53+M53+T53+AA53+AH53+AO53+AV53+BC53+BJ53+BQ53&lt;=Consolidação!H64+Consolidação!K64+Consolidação!N64+Consolidação!Q64+Consolidação!T64+Consolidação!W64+Consolidação!Z64+Consolidação!AC64+Consolidação!AF64,Consolidação!$AF$4,IF(F53+M53+T53+AA53+AH53+AO53+AV53+BC53+BJ53+BQ53&lt;=Consolidação!H64+Consolidação!K64+Consolidação!N64+Consolidação!Q64+Consolidação!T64+Consolidação!W64+Consolidação!Z64+Consolidação!AC64+Consolidação!AF64+Consolidação!AI64,Consolidação!$AI$4,IF(F53+M53+T53+AA53+AH53+AO53+AV53+BC53+BJ53+BQ53&lt;=Consolidação!H64+Consolidação!K64+Consolidação!N64+Consolidação!Q64+Consolidação!T64+Consolidação!W64+Consolidação!Z64+Consolidação!AC64+Consolidação!AF64+Consolidação!AI64+Consolidação!AL64,Consolidação!$AL$4,IF(F53+M53+T53+AA53+AH53+AO53+AV53+BC53+BJ53+BQ53&lt;=Consolidação!H64+Consolidação!K64+Consolidação!N64+Consolidação!Q64+Consolidação!T64+Consolidação!W64+Consolidação!Z64+Consolidação!AC64+Consolidação!AF64+Consolidação!AI64+Consolidação!AL64+Consolidação!AO64,Consolidação!$AO$4,IF(F53+M53+T53+AA53+AH53+AO53+AV53+BC53+BJ53+BQ53&lt;=Consolidação!H64+Consolidação!K64+Consolidação!N64+Consolidação!Q64+Consolidação!T64+Consolidação!W64+Consolidação!Z64+Consolidação!AC64+Consolidação!AF64+Consolidação!AI64+Consolidação!AL64+Consolidação!AO64+Consolidação!AR64,Consolidação!$AR$4,IF(F53+M53+T53+AA53+AH53+AO53+AV53+BC53+BJ53+BQ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+M53+T53+AA53+AH53+AO53+AV53+BC53+BJ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+T53+AA53+AH53+AO53+AV53+BC53+BJ53+BQ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BU53" s="318" t="str">
        <f t="shared" si="120"/>
        <v/>
      </c>
      <c r="BV53" s="312"/>
      <c r="BW53" s="270"/>
      <c r="BX53" s="314"/>
      <c r="BY53" s="345"/>
      <c r="BZ53" s="346"/>
      <c r="CA53" s="317" t="str">
        <f>IF(BX53=0,"",IF(F53+M53+T53+AA53+AH53+AO53+AV53+BC53+BJ53+BQ53+BX53&lt;=Consolidação!H64,Consolidação!$H$4,IF(F53+M53+T53+AA53+AH53+AO53+AV53+BC53+BJ53+BQ53+BX53&lt;=Consolidação!H64+Consolidação!K64,Consolidação!$K$4,IF(F53+M53+T53+AA53+AH53+AO53+AV53+BC53+BJ53+BQ53+BX53&lt;=Consolidação!H64+Consolidação!K64+Consolidação!N64,Consolidação!$N$4,IF(F53+M53+T53+AA53+AH53+AO53+AV53+BC53+BJ53+BQ53+BX53&lt;=Consolidação!H64+Consolidação!K64+Consolidação!N64+Consolidação!Q64,Consolidação!$Q$4,IF(F53+M53+T53+AA53+AH53+AO53+AV53+BC53+BJ53+BQ53+BX53&lt;=Consolidação!H64+Consolidação!K64+Consolidação!N64+Consolidação!Q64+Consolidação!T64,Consolidação!$T$4,IF(F53+M53+T53+AA53+AH53+AO53+AV53+BC53+BJ53+BQ53+BX53&lt;=Consolidação!H64+Consolidação!K64+Consolidação!N64+Consolidação!Q64+Consolidação!T64+Consolidação!W64,Consolidação!$W$4,IF(F53+M53+T53+AA53+AH53+AO53+AV53+BC53+BJ53+BQ53+BX53&lt;=Consolidação!H64+Consolidação!K64+Consolidação!N64+Consolidação!Q64+Consolidação!T64+Consolidação!W64+Consolidação!Z64,Consolidação!$Z$4,IF(F53+M53+T53+AA53+AH53+AO53+AV53+BC53+BJ53+BQ53+BX53&lt;=Consolidação!H64+Consolidação!K64+Consolidação!N64+Consolidação!Q64+Consolidação!T64+Consolidação!W64+Consolidação!Z64+Consolidação!AC64,Consolidação!$AC$4,IF(F53+M53+T53+AA53+AH53+AO53+AV53+BC53+BJ53+BQ53+BX53&lt;=Consolidação!H64+Consolidação!K64+Consolidação!N64+Consolidação!Q64+Consolidação!T64+Consolidação!W64+Consolidação!Z64+Consolidação!AC64+Consolidação!AF64,Consolidação!$AF$4,IF(F53+M53+T53+AA53+AH53+AO53+AV53+BC53+BJ53+BQ53+BX53&lt;=Consolidação!H64+Consolidação!K64+Consolidação!N64+Consolidação!Q64+Consolidação!T64+Consolidação!W64+Consolidação!Z64+Consolidação!AC64+Consolidação!AF64+Consolidação!AI64,Consolidação!$AI$4,IF(F53+M53+T53+AA53+AH53+AO53+AV53+BC53+BJ53+BQ53+BX53&lt;=Consolidação!H64+Consolidação!K64+Consolidação!N64+Consolidação!Q64+Consolidação!T64+Consolidação!W64+Consolidação!Z64+Consolidação!AC64+Consolidação!AF64+Consolidação!AI64+Consolidação!AL64,Consolidação!$AL$4,IF(F53+M53+T53+AA53+AH53+AO53+AV53+BC53+BJ53+BQ53+BX53&lt;=Consolidação!H64+Consolidação!K64+Consolidação!N64+Consolidação!Q64+Consolidação!T64+Consolidação!W64+Consolidação!Z64+Consolidação!AC64+Consolidação!AF64+Consolidação!AI64+Consolidação!AL64+Consolidação!AO64,Consolidação!$AO$4,IF(F53+M53+T53+AA53+AH53+AO53+AV53+BC53+BJ53+BQ53+BX53&lt;=Consolidação!H64+Consolidação!K64+Consolidação!N64+Consolidação!Q64+Consolidação!T64+Consolidação!W64+Consolidação!Z64+Consolidação!AC64+Consolidação!AF64+Consolidação!AI64+Consolidação!AL64+Consolidação!AO64+Consolidação!AR64,Consolidação!$AR$4,IF(F53+M53+T53+AA53+AH53+AO53+AV53+BC53+BJ53+BQ53+BX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+M53+T53+AA53+AH53+AO53+AV53+BC53+BJ53+BQ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+T53+AA53+AH53+AO53+AV53+BC53+BJ53+BQ53+BX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CB53" s="318" t="str">
        <f t="shared" si="121"/>
        <v/>
      </c>
      <c r="CC53" s="312"/>
      <c r="CD53" s="270"/>
      <c r="CE53" s="314"/>
      <c r="CF53" s="345"/>
      <c r="CG53" s="346"/>
      <c r="CH53" s="317" t="str">
        <f>IF(CE53=0,"",IF(F53+M53+T53+AA53+AH53+AO53+AV53+BC53+BJ53+BQ53+BX53+CE53&lt;=Consolidação!H64,Consolidação!$H$4,IF(F53+M53+T53+AA53+AH53+AO53+AV53+BC53+BJ53+BQ53+BX53+CE53&lt;=Consolidação!H64+Consolidação!K64,Consolidação!$K$4,IF(F53+M53+T53+AA53+AH53+AO53+AV53+BC53+BJ53+BQ53+BX53+CE53&lt;=Consolidação!H64+Consolidação!K64+Consolidação!N64,Consolidação!$N$4,IF(F53+M53+T53+AA53+AH53+AO53+AV53+BC53+BJ53+BQ53+BX53+CE53&lt;=Consolidação!H64+Consolidação!K64+Consolidação!N64+Consolidação!Q64,Consolidação!$Q$4,IF(F53+M53+T53+AA53+AH53+AO53+AV53+BC53+BJ53+BQ53+BX53+CE53&lt;=Consolidação!H64+Consolidação!K64+Consolidação!N64+Consolidação!Q64+Consolidação!T64,Consolidação!$T$4,IF(F53+M53+T53+AA53+AH53+AO53+AV53+BC53+BJ53+BQ53+BX53+CE53&lt;=Consolidação!H64+Consolidação!K64+Consolidação!N64+Consolidação!Q64+Consolidação!T64+Consolidação!W64,Consolidação!$W$4,IF(F53+M53+T53+AA53+AH53+AO53+AV53+BC53+BJ53+BQ53+BX53+CE53&lt;=Consolidação!H64+Consolidação!K64+Consolidação!N64+Consolidação!Q64+Consolidação!T64+Consolidação!W64+Consolidação!Z64,Consolidação!$Z$4,IF(F53+M53+T53+AA53+AH53+AO53+AV53+BC53+BJ53+BQ53+BX53+CE53&lt;=Consolidação!H64+Consolidação!K64+Consolidação!N64+Consolidação!Q64+Consolidação!T64+Consolidação!W64+Consolidação!Z64+Consolidação!AC64,Consolidação!$AC$4,IF(F53+M53+T53+AA53+AH53+AO53+AV53+BC53+BJ53+BQ53+BX53+CE53&lt;=Consolidação!H64+Consolidação!K64+Consolidação!N64+Consolidação!Q64+Consolidação!T64+Consolidação!W64+Consolidação!Z64+Consolidação!AC64+Consolidação!AF64,Consolidação!$AF$4,IF(F53+M53+T53+AA53+AH53+AO53+AV53+BC53+BJ53+BQ53+BX53+CE53&lt;=Consolidação!H64+Consolidação!K64+Consolidação!N64+Consolidação!Q64+Consolidação!T64+Consolidação!W64+Consolidação!Z64+Consolidação!AC64+Consolidação!AF64+Consolidação!AI64,Consolidação!$AI$4,IF(F53+M53+T53+AA53+AH53+AO53+AV53+BC53+BJ53+BQ53+BX53+CE53&lt;=Consolidação!H64+Consolidação!K64+Consolidação!N64+Consolidação!Q64+Consolidação!T64+Consolidação!W64+Consolidação!Z64+Consolidação!AC64+Consolidação!AF64+Consolidação!AI64+Consolidação!AL64,Consolidação!$AL$4,IF(F53+M53+T53+AA53+AH53+AO53+AV53+BC53+BJ53+BQ53+BX53+CE53&lt;=Consolidação!H64+Consolidação!K64+Consolidação!N64+Consolidação!Q64+Consolidação!T64+Consolidação!W64+Consolidação!Z64+Consolidação!AC64+Consolidação!AF64+Consolidação!AI64+Consolidação!AL64+Consolidação!AO64,Consolidação!$AO$4,IF(F53+M53+T53+AA53+AH53+AO53+AV53+BC53+BJ53+BQ53+BX53+CE53&lt;=Consolidação!H64+Consolidação!K64+Consolidação!N64+Consolidação!Q64+Consolidação!T64+Consolidação!W64+Consolidação!Z64+Consolidação!AC64+Consolidação!AF64+Consolidação!AI64+Consolidação!AL64+Consolidação!AO64+Consolidação!AR64,Consolidação!$AR$4,IF(F53+M53+T53+AA53+AH53+AO53+AV53+BC53+BJ53+BQ53+BX53+CE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+M53+T53+AA53+AH53+AO53+AV53+BC53+BJ53+BQ53+BX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+T53+AA53+AH53+AO53+AV53+BC53+BJ53+BQ53+BX53+CE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CI53" s="318" t="str">
        <f t="shared" si="122"/>
        <v/>
      </c>
      <c r="CJ53" s="312"/>
      <c r="CK53" s="270"/>
      <c r="CL53" s="314"/>
      <c r="CM53" s="345"/>
      <c r="CN53" s="346"/>
      <c r="CO53" s="317" t="str">
        <f>IF(CL53=0,"",IF(F53+M53+T53+AA53+AH53+AO53+AV53+BC53+BJ53+BQ53+BX53+CE53+CL53&lt;=Consolidação!H64,Consolidação!$H$4,IF(F53+M53+T53+AA53+AH53+AO53+AV53+BC53+BJ53+BQ53+BX53+CE53+CL53&lt;=Consolidação!H64+Consolidação!K64,Consolidação!$K$4,IF(F53+M53+T53+AA53+AH53+AO53+AV53+BC53+BJ53+BQ53+BX53+CE53+CL53&lt;=Consolidação!H64+Consolidação!K64+Consolidação!N64,Consolidação!$N$4,IF(F53+M53+T53+AA53+AH53+AO53+AV53+BC53+BJ53+BQ53+BX53+CE53+CL53&lt;=Consolidação!H64+Consolidação!K64+Consolidação!N64+Consolidação!Q64,Consolidação!$Q$4,IF(F53+M53+T53+AA53+AH53+AO53+AV53+BC53+BJ53+BQ53+BX53+CE53+CL53&lt;=Consolidação!H64+Consolidação!K64+Consolidação!N64+Consolidação!Q64+Consolidação!T64,Consolidação!$T$4,IF(F53+M53+T53+AA53+AH53+AO53+AV53+BC53+BJ53+BQ53+BX53+CE53+CL53&lt;=Consolidação!H64+Consolidação!K64+Consolidação!N64+Consolidação!Q64+Consolidação!T64+Consolidação!W64,Consolidação!$W$4,IF(F53+M53+T53+AA53+AH53+AO53+AV53+BC53+BJ53+BQ53+BX53+CE53+CL53&lt;=Consolidação!H64+Consolidação!K64+Consolidação!N64+Consolidação!Q64+Consolidação!T64+Consolidação!W64+Consolidação!Z64,Consolidação!$Z$4,IF(F53+M53+T53+AA53+AH53+AO53+AV53+BC53+BJ53+BQ53+BX53+CE53+CL53&lt;=Consolidação!H64+Consolidação!K64+Consolidação!N64+Consolidação!Q64+Consolidação!T64+Consolidação!W64+Consolidação!Z64+Consolidação!AC64,Consolidação!$AC$4,IF(F53+M53+T53+AA53+AH53+AO53+AV53+BC53+BJ53+BQ53+BX53+CE53+CL53&lt;=Consolidação!H64+Consolidação!K64+Consolidação!N64+Consolidação!Q64+Consolidação!T64+Consolidação!W64+Consolidação!Z64+Consolidação!AC64+Consolidação!AF64,Consolidação!$AF$4,IF(F53+M53+T53+AA53+AH53+AO53+AV53+BC53+BJ53+BQ53+BX53+CE53+CL53&lt;=Consolidação!H64+Consolidação!K64+Consolidação!N64+Consolidação!Q64+Consolidação!T64+Consolidação!W64+Consolidação!Z64+Consolidação!AC64+Consolidação!AF64+Consolidação!AI64,Consolidação!$AI$4,IF(F53+M53+T53+AA53+AH53+AO53+AV53+BC53+BJ53+BQ53+BX53+CE53+CL53&lt;=Consolidação!H64+Consolidação!K64+Consolidação!N64+Consolidação!Q64+Consolidação!T64+Consolidação!W64+Consolidação!Z64+Consolidação!AC64+Consolidação!AF64+Consolidação!AI64+Consolidação!AL64,Consolidação!$AL$4,IF(F53+M53+T53+AA53+AH53+AO53+AV53+BC53+BJ53+BQ53+BX53+CE53+CL53&lt;=Consolidação!H64+Consolidação!K64+Consolidação!N64+Consolidação!Q64+Consolidação!T64+Consolidação!W64+Consolidação!Z64+Consolidação!AC64+Consolidação!AF64+Consolidação!AI64+Consolidação!AL64+Consolidação!AO64,Consolidação!$AO$4,IF(F53+M53+T53+AA53+AH53+AO53+AV53+BC53+BJ53+BQ53+BX53+CE53+CL53&lt;=Consolidação!H64+Consolidação!K64+Consolidação!N64+Consolidação!Q64+Consolidação!T64+Consolidação!W64+Consolidação!Z64+Consolidação!AC64+Consolidação!AF64+Consolidação!AI64+Consolidação!AL64+Consolidação!AO64+Consolidação!AR64,Consolidação!$AR$4,IF(F53+M53+T53+AA53+AH53+AO53+AV53+BC53+BJ53+BQ53+BX53+CE53+CL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+M53+T53+AA53+AH53+AO53+AV53+BC53+BJ53+BQ53+BX53+CE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+T53+AA53+AH53+AO53+AV53+BC53+BJ53+BQ53+BX53+CE53+CL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CP53" s="318" t="str">
        <f t="shared" si="123"/>
        <v/>
      </c>
      <c r="CQ53" s="312"/>
      <c r="CR53" s="270"/>
      <c r="CS53" s="314"/>
      <c r="CT53" s="345"/>
      <c r="CU53" s="346"/>
      <c r="CV53" s="317" t="str">
        <f>IF(CS53=0,"",IF(F53+M53+T53+AA53+AH53+AO53+AV53+BC53+BJ53+BQ53+BX53+CE53+CL53+CS53&lt;=Consolidação!H64,Consolidação!$H$4,IF(F53+M53+T53+AA53+AH53+AO53+AV53+BC53+BJ53+BQ53+BX53+CE53+CL53+CS53&lt;=Consolidação!H64+Consolidação!K64,Consolidação!$K$4,IF(F53+M53+T53+AA53+AH53+AO53+AV53+BC53+BJ53+BQ53+BX53+CE53+CL53+CS53&lt;=Consolidação!H64+Consolidação!K64+Consolidação!N64,Consolidação!$N$4,IF(F53+M53+T53+AA53+AH53+AO53+AV53+BC53+BJ53+BQ53+BX53+CE53+CL53+CS53&lt;=Consolidação!H64+Consolidação!K64+Consolidação!N64+Consolidação!Q64,Consolidação!$Q$4,IF(F53+M53+T53+AA53+AH53+AO53+AV53+BC53+BJ53+BQ53+BX53+CE53+CL53+CS53&lt;=Consolidação!H64+Consolidação!K64+Consolidação!N64+Consolidação!Q64+Consolidação!T64,Consolidação!$T$4,IF(F53+M53+T53+AA53+AH53+AO53+AV53+BC53+BJ53+BQ53+BX53+CE53+CL53+CS53&lt;=Consolidação!H64+Consolidação!K64+Consolidação!N64+Consolidação!Q64+Consolidação!T64+Consolidação!W64,Consolidação!$W$4,IF(F53+M53+T53+AA53+AH53+AO53+AV53+BC53+BJ53+BQ53+BX53+CE53+CL53+CS53&lt;=Consolidação!H64+Consolidação!K64+Consolidação!N64+Consolidação!Q64+Consolidação!T64+Consolidação!W64+Consolidação!Z64,Consolidação!$Z$4,IF(F53+M53+T53+AA53+AH53+AO53+AV53+BC53+BJ53+BQ53+BX53+CE53+CL53+CS53&lt;=Consolidação!H64+Consolidação!K64+Consolidação!N64+Consolidação!Q64+Consolidação!T64+Consolidação!W64+Consolidação!Z64+Consolidação!AC64,Consolidação!$AC$4,IF(F53+M53+T53+AA53+AH53+AO53+AV53+BC53+BJ53+BQ53+BX53+CE53+CL53+CS53&lt;=Consolidação!H64+Consolidação!K64+Consolidação!N64+Consolidação!Q64+Consolidação!T64+Consolidação!W64+Consolidação!Z64+Consolidação!AC64+Consolidação!AF64,Consolidação!$AF$4,IF(F53+M53+T53+AA53+AH53+AO53+AV53+BC53+BJ53+BQ53+BX53+CE53+CL53+CS53&lt;=Consolidação!H64+Consolidação!K64+Consolidação!N64+Consolidação!Q64+Consolidação!T64+Consolidação!W64+Consolidação!Z64+Consolidação!AC64+Consolidação!AF64+Consolidação!AI64,Consolidação!$AI$4,IF(F53+M53+T53+AA53+AH53+AO53+AV53+BC53+BJ53+BQ53+BX53+CE53+CL53+CS53&lt;=Consolidação!H64+Consolidação!K64+Consolidação!N64+Consolidação!Q64+Consolidação!T64+Consolidação!W64+Consolidação!Z64+Consolidação!AC64+Consolidação!AF64+Consolidação!AI64+Consolidação!AL64,Consolidação!$AL$4,IF(F53+M53+T53+AA53+AH53+AO53+AV53+BC53+BJ53+BQ53+BX53+CE53+CL53+CS53&lt;=Consolidação!H64+Consolidação!K64+Consolidação!N64+Consolidação!Q64+Consolidação!T64+Consolidação!W64+Consolidação!Z64+Consolidação!AC64+Consolidação!AF64+Consolidação!AI64+Consolidação!AL64+Consolidação!AO64,Consolidação!$AO$4,IF(F53+M53+T53+AA53+AH53+AO53+AV53+BC53+BJ53+BQ53+BX53+CE53+CL53+CS53&lt;=Consolidação!H64+Consolidação!K64+Consolidação!N64+Consolidação!Q64+Consolidação!T64+Consolidação!W64+Consolidação!Z64+Consolidação!AC64+Consolidação!AF64+Consolidação!AI64+Consolidação!AL64+Consolidação!AO64+Consolidação!AR64,Consolidação!$AR$4,IF(F53+M53+T53+AA53+AH53+AO53+AV53+BC53+BJ53+BQ53+BX53+CE53+CL53+CS53&lt;=Consolidação!H64+Consolidação!K64+Consolidação!N64+Consolidação!Q64+Consolidação!T64+Consolidação!W64+Consolidação!Z64+Consolidação!AC64+Consolidação!AF64+Consolidação!AI64+Consolidação!AL64+Consolidação!AO64+Consolidação!AR64+Consolidação!AU64,Consolidação!$AU$4,IF(AND((Consolidação!H64+Consolidação!K64+Consolidação!N64+Consolidação!Q64+Consolidação!T64+Consolidação!W64+Consolidação!Z64+Consolidação!AC64+Consolidação!AF64+Consolidação!AI64+Consolidação!AL64+Consolidação!AO64+Consolidação!AR64+Consolidação!AU64)&gt;0,F53+M53+T53+AA53+AH53+AO53+AV53+BC53+BJ53+BQ53+BX53+CE53+CL53&lt;Consolidação!H64+Consolidação!K64+Consolidação!N64+Consolidação!Q64+Consolidação!T64+Consolidação!W64+Consolidação!Z64+Consolidação!AC64+Consolidação!AF64+Consolidação!AI64+Consolidação!AL64+Consolidação!AO64+Consolidação!AR64+Consolidação!AU64,F53+M53+T53+AA53+AH53+AO53+AV53+BC53+BJ53+BQ53+BX53+CE53+CL53+CS53&gt;Consolidação!H64+Consolidação!K64+Consolidação!N64+Consolidação!Q64+Consolidação!T64+Consolidação!W64+Consolidação!Z64+Consolidação!AC64+Consolidação!AF64+Consolidação!AI64+Consolidação!AL64+Consolidação!AO64+Consolidação!AR64+Consolidação!AU64),"CONSUMO PARCIAL","SEM PREVISÃO"))))))))))))))))</f>
        <v/>
      </c>
      <c r="CW53" s="318" t="str">
        <f t="shared" si="124"/>
        <v/>
      </c>
      <c r="CX53" s="270"/>
      <c r="CY53" s="314"/>
      <c r="CZ53" s="345"/>
      <c r="DA53" s="346"/>
      <c r="DB53" s="317" t="str">
        <f>IF(CY53=0,"",IF(L53+S53+Z53+AG53+AN53+AU53+BB53+BI53+BP53+BW53+CD53+CK53+CR53+CY53&lt;=Consolidação!N64,Consolidação!$H$4,IF(L53+S53+Z53+AG53+AN53+AU53+BB53+BI53+BP53+BW53+CD53+CK53+CR53+CY53&lt;=Consolidação!N64+Consolidação!Q64,Consolidação!$K$4,IF(L53+S53+Z53+AG53+AN53+AU53+BB53+BI53+BP53+BW53+CD53+CK53+CR53+CY53&lt;=Consolidação!N64+Consolidação!Q64+Consolidação!T64,Consolidação!$N$4,IF(L53+S53+Z53+AG53+AN53+AU53+BB53+BI53+BP53+BW53+CD53+CK53+CR53+CY53&lt;=Consolidação!N64+Consolidação!Q64+Consolidação!T64+Consolidação!W64,Consolidação!$Q$4,IF(L53+S53+Z53+AG53+AN53+AU53+BB53+BI53+BP53+BW53+CD53+CK53+CR53+CY53&lt;=Consolidação!N64+Consolidação!Q64+Consolidação!T64+Consolidação!W64+Consolidação!Z64,Consolidação!$T$4,IF(L53+S53+Z53+AG53+AN53+AU53+BB53+BI53+BP53+BW53+CD53+CK53+CR53+CY53&lt;=Consolidação!N64+Consolidação!Q64+Consolidação!T64+Consolidação!W64+Consolidação!Z64+Consolidação!AC64,Consolidação!$W$4,IF(L53+S53+Z53+AG53+AN53+AU53+BB53+BI53+BP53+BW53+CD53+CK53+CR53+CY53&lt;=Consolidação!N64+Consolidação!Q64+Consolidação!T64+Consolidação!W64+Consolidação!Z64+Consolidação!AC64+Consolidação!AF64,Consolidação!$Z$4,IF(L53+S53+Z53+AG53+AN53+AU53+BB53+BI53+BP53+BW53+CD53+CK53+CR53+CY53&lt;=Consolidação!N64+Consolidação!Q64+Consolidação!T64+Consolidação!W64+Consolidação!Z64+Consolidação!AC64+Consolidação!AF64+Consolidação!AI64,Consolidação!$AC$4,IF(L53+S53+Z53+AG53+AN53+AU53+BB53+BI53+BP53+BW53+CD53+CK53+CR53+CY53&lt;=Consolidação!N64+Consolidação!Q64+Consolidação!T64+Consolidação!W64+Consolidação!Z64+Consolidação!AC64+Consolidação!AF64+Consolidação!AI64+Consolidação!AL64,Consolidação!$AF$4,IF(L53+S53+Z53+AG53+AN53+AU53+BB53+BI53+BP53+BW53+CD53+CK53+CR53+CY53&lt;=Consolidação!N64+Consolidação!Q64+Consolidação!T64+Consolidação!W64+Consolidação!Z64+Consolidação!AC64+Consolidação!AF64+Consolidação!AI64+Consolidação!AL64+Consolidação!AO64,Consolidação!$AI$4,IF(L53+S53+Z53+AG53+AN53+AU53+BB53+BI53+BP53+BW53+CD53+CK53+CR53+CY53&lt;=Consolidação!N64+Consolidação!Q64+Consolidação!T64+Consolidação!W64+Consolidação!Z64+Consolidação!AC64+Consolidação!AF64+Consolidação!AI64+Consolidação!AL64+Consolidação!AO64+Consolidação!AR64,Consolidação!$AL$4,IF(L53+S53+Z53+AG53+AN53+AU53+BB53+BI53+BP53+BW53+CD53+CK53+CR53+CY53&lt;=Consolidação!N64+Consolidação!Q64+Consolidação!T64+Consolidação!W64+Consolidação!Z64+Consolidação!AC64+Consolidação!AF64+Consolidação!AI64+Consolidação!AL64+Consolidação!AO64+Consolidação!AR64+Consolidação!AU64,Consolidação!$AO$4,IF(L53+S53+Z53+AG53+AN53+AU53+BB53+BI53+BP53+BW53+CD53+CK53+CR53+CY53&lt;=Consolidação!N64+Consolidação!Q64+Consolidação!T64+Consolidação!W64+Consolidação!Z64+Consolidação!AC64+Consolidação!AF64+Consolidação!AI64+Consolidação!AL64+Consolidação!AO64+Consolidação!AR64+Consolidação!AU64+Consolidação!AX64,Consolidação!$AR$4,IF(L53+S53+Z53+AG53+AN53+AU53+BB53+BI53+BP53+BW53+CD53+CK53+CR53+CY53&lt;=Consolidação!N64+Consolidação!Q64+Consolidação!T64+Consolidação!W64+Consolidação!Z64+Consolidação!AC64+Consolidação!AF64+Consolidação!AI64+Consolidação!AL64+Consolidação!AO64+Consolidação!AR64+Consolidação!AU64+Consolidação!AX64+Consolidação!#REF!,Consolidação!$AU$4,IF(AND((Consolidação!N64+Consolidação!Q64+Consolidação!T64+Consolidação!W64+Consolidação!Z64+Consolidação!AC64+Consolidação!AF64+Consolidação!AI64+Consolidação!AL64+Consolidação!AO64+Consolidação!AR64+Consolidação!AU64+Consolidação!AX64+Consolidação!#REF!)&gt;0,L53+S53+Z53+AG53+AN53+AU53+BB53+BI53+BP53+BW53+CD53+CK53+CR53&lt;Consolidação!N64+Consolidação!Q64+Consolidação!T64+Consolidação!W64+Consolidação!Z64+Consolidação!AC64+Consolidação!AF64+Consolidação!AI64+Consolidação!AL64+Consolidação!AO64+Consolidação!AR64+Consolidação!AU64+Consolidação!AX64+Consolidação!#REF!,L53+S53+Z53+AG53+AN53+AU53+BB53+BI53+BP53+BW53+CD53+CK53+CR53+CY53&gt;Consolidação!N64+Consolidação!Q64+Consolidação!T64+Consolidação!W64+Consolidação!Z64+Consolidação!AC64+Consolidação!AF64+Consolidação!AI64+Consolidação!AL64+Consolidação!AO64+Consolidação!AR64+Consolidação!AU64+Consolidação!AX64+Consolidação!#REF!),"CONSUMO PARCIAL","SEM PREVISÃO"))))))))))))))))</f>
        <v/>
      </c>
      <c r="DC53" s="318" t="str">
        <f t="shared" si="125"/>
        <v/>
      </c>
      <c r="DD53" s="270"/>
      <c r="DE53" s="314"/>
      <c r="DF53" s="345"/>
      <c r="DG53" s="346"/>
      <c r="DH53" s="317" t="str">
        <f>IF(DE53=0,"",IF(R53+Y53+AF53+AM53+AT53+BA53+BH53+BO53+BV53+CC53+CJ53+CQ53+CX53+DE53&lt;=Consolidação!T64,Consolidação!$H$4,IF(R53+Y53+AF53+AM53+AT53+BA53+BH53+BO53+BV53+CC53+CJ53+CQ53+CX53+DE53&lt;=Consolidação!T64+Consolidação!W64,Consolidação!$K$4,IF(R53+Y53+AF53+AM53+AT53+BA53+BH53+BO53+BV53+CC53+CJ53+CQ53+CX53+DE53&lt;=Consolidação!T64+Consolidação!W64+Consolidação!Z64,Consolidação!$N$4,IF(R53+Y53+AF53+AM53+AT53+BA53+BH53+BO53+BV53+CC53+CJ53+CQ53+CX53+DE53&lt;=Consolidação!T64+Consolidação!W64+Consolidação!Z64+Consolidação!AC64,Consolidação!$Q$4,IF(R53+Y53+AF53+AM53+AT53+BA53+BH53+BO53+BV53+CC53+CJ53+CQ53+CX53+DE53&lt;=Consolidação!T64+Consolidação!W64+Consolidação!Z64+Consolidação!AC64+Consolidação!AF64,Consolidação!$T$4,IF(R53+Y53+AF53+AM53+AT53+BA53+BH53+BO53+BV53+CC53+CJ53+CQ53+CX53+DE53&lt;=Consolidação!T64+Consolidação!W64+Consolidação!Z64+Consolidação!AC64+Consolidação!AF64+Consolidação!AI64,Consolidação!$W$4,IF(R53+Y53+AF53+AM53+AT53+BA53+BH53+BO53+BV53+CC53+CJ53+CQ53+CX53+DE53&lt;=Consolidação!T64+Consolidação!W64+Consolidação!Z64+Consolidação!AC64+Consolidação!AF64+Consolidação!AI64+Consolidação!AL64,Consolidação!$Z$4,IF(R53+Y53+AF53+AM53+AT53+BA53+BH53+BO53+BV53+CC53+CJ53+CQ53+CX53+DE53&lt;=Consolidação!T64+Consolidação!W64+Consolidação!Z64+Consolidação!AC64+Consolidação!AF64+Consolidação!AI64+Consolidação!AL64+Consolidação!AO64,Consolidação!$AC$4,IF(R53+Y53+AF53+AM53+AT53+BA53+BH53+BO53+BV53+CC53+CJ53+CQ53+CX53+DE53&lt;=Consolidação!T64+Consolidação!W64+Consolidação!Z64+Consolidação!AC64+Consolidação!AF64+Consolidação!AI64+Consolidação!AL64+Consolidação!AO64+Consolidação!AR64,Consolidação!$AF$4,IF(R53+Y53+AF53+AM53+AT53+BA53+BH53+BO53+BV53+CC53+CJ53+CQ53+CX53+DE53&lt;=Consolidação!T64+Consolidação!W64+Consolidação!Z64+Consolidação!AC64+Consolidação!AF64+Consolidação!AI64+Consolidação!AL64+Consolidação!AO64+Consolidação!AR64+Consolidação!AU64,Consolidação!$AI$4,IF(R53+Y53+AF53+AM53+AT53+BA53+BH53+BO53+BV53+CC53+CJ53+CQ53+CX53+DE53&lt;=Consolidação!T64+Consolidação!W64+Consolidação!Z64+Consolidação!AC64+Consolidação!AF64+Consolidação!AI64+Consolidação!AL64+Consolidação!AO64+Consolidação!AR64+Consolidação!AU64+Consolidação!AX64,Consolidação!$AL$4,IF(R53+Y53+AF53+AM53+AT53+BA53+BH53+BO53+BV53+CC53+CJ53+CQ53+CX53+DE53&lt;=Consolidação!T64+Consolidação!W64+Consolidação!Z64+Consolidação!AC64+Consolidação!AF64+Consolidação!AI64+Consolidação!AL64+Consolidação!AO64+Consolidação!AR64+Consolidação!AU64+Consolidação!AX64+Consolidação!#REF!,Consolidação!$AO$4,IF(R53+Y53+AF53+AM53+AT53+BA53+BH53+BO53+BV53+CC53+CJ53+CQ53+CX53+DE53&lt;=Consolidação!T64+Consolidação!W64+Consolidação!Z64+Consolidação!AC64+Consolidação!AF64+Consolidação!AI64+Consolidação!AL64+Consolidação!AO64+Consolidação!AR64+Consolidação!AU64+Consolidação!AX64+Consolidação!#REF!+Consolidação!BC64,Consolidação!$AR$4,IF(R53+Y53+AF53+AM53+AT53+BA53+BH53+BO53+BV53+CC53+CJ53+CQ53+CX53+DE53&lt;=Consolidação!T64+Consolidação!W64+Consolidação!Z64+Consolidação!AC64+Consolidação!AF64+Consolidação!AI64+Consolidação!AL64+Consolidação!AO64+Consolidação!AR64+Consolidação!AU64+Consolidação!AX64+Consolidação!#REF!+Consolidação!BC64+Consolidação!BF64,Consolidação!$AU$4,IF(AND((Consolidação!T64+Consolidação!W64+Consolidação!Z64+Consolidação!AC64+Consolidação!AF64+Consolidação!AI64+Consolidação!AL64+Consolidação!AO64+Consolidação!AR64+Consolidação!AU64+Consolidação!AX64+Consolidação!#REF!+Consolidação!BC64+Consolidação!BF64)&gt;0,R53+Y53+AF53+AM53+AT53+BA53+BH53+BO53+BV53+CC53+CJ53+CQ53+CX53&lt;Consolidação!T64+Consolidação!W64+Consolidação!Z64+Consolidação!AC64+Consolidação!AF64+Consolidação!AI64+Consolidação!AL64+Consolidação!AO64+Consolidação!AR64+Consolidação!AU64+Consolidação!AX64+Consolidação!#REF!+Consolidação!BC64+Consolidação!BF64,R53+Y53+AF53+AM53+AT53+BA53+BH53+BO53+BV53+CC53+CJ53+CQ53+CX53+DE53&gt;Consolidação!T64+Consolidação!W64+Consolidação!Z64+Consolidação!AC64+Consolidação!AF64+Consolidação!AI64+Consolidação!AL64+Consolidação!AO64+Consolidação!AR64+Consolidação!AU64+Consolidação!AX64+Consolidação!#REF!+Consolidação!BC64+Consolidação!BF64),"CONSUMO PARCIAL","SEM PREVISÃO"))))))))))))))))</f>
        <v/>
      </c>
      <c r="DI53" s="318" t="str">
        <f t="shared" si="126"/>
        <v/>
      </c>
      <c r="DJ53" s="270"/>
      <c r="DK53" s="314"/>
      <c r="DL53" s="345"/>
      <c r="DM53" s="346"/>
      <c r="DN53" s="317" t="str">
        <f>IF(DK53=0,"",IF(X53+AE53+AL53+AS53+AZ53+BG53+BN53+BU53+CB53+CI53+CP53+CW53+DD53+DK53&lt;=Consolidação!Z64,Consolidação!$H$4,IF(X53+AE53+AL53+AS53+AZ53+BG53+BN53+BU53+CB53+CI53+CP53+CW53+DD53+DK53&lt;=Consolidação!Z64+Consolidação!AC64,Consolidação!$K$4,IF(X53+AE53+AL53+AS53+AZ53+BG53+BN53+BU53+CB53+CI53+CP53+CW53+DD53+DK53&lt;=Consolidação!Z64+Consolidação!AC64+Consolidação!AF64,Consolidação!$N$4,IF(X53+AE53+AL53+AS53+AZ53+BG53+BN53+BU53+CB53+CI53+CP53+CW53+DD53+DK53&lt;=Consolidação!Z64+Consolidação!AC64+Consolidação!AF64+Consolidação!AI64,Consolidação!$Q$4,IF(X53+AE53+AL53+AS53+AZ53+BG53+BN53+BU53+CB53+CI53+CP53+CW53+DD53+DK53&lt;=Consolidação!Z64+Consolidação!AC64+Consolidação!AF64+Consolidação!AI64+Consolidação!AL64,Consolidação!$T$4,IF(X53+AE53+AL53+AS53+AZ53+BG53+BN53+BU53+CB53+CI53+CP53+CW53+DD53+DK53&lt;=Consolidação!Z64+Consolidação!AC64+Consolidação!AF64+Consolidação!AI64+Consolidação!AL64+Consolidação!AO64,Consolidação!$W$4,IF(X53+AE53+AL53+AS53+AZ53+BG53+BN53+BU53+CB53+CI53+CP53+CW53+DD53+DK53&lt;=Consolidação!Z64+Consolidação!AC64+Consolidação!AF64+Consolidação!AI64+Consolidação!AL64+Consolidação!AO64+Consolidação!AR64,Consolidação!$Z$4,IF(X53+AE53+AL53+AS53+AZ53+BG53+BN53+BU53+CB53+CI53+CP53+CW53+DD53+DK53&lt;=Consolidação!Z64+Consolidação!AC64+Consolidação!AF64+Consolidação!AI64+Consolidação!AL64+Consolidação!AO64+Consolidação!AR64+Consolidação!AU64,Consolidação!$AC$4,IF(X53+AE53+AL53+AS53+AZ53+BG53+BN53+BU53+CB53+CI53+CP53+CW53+DD53+DK53&lt;=Consolidação!Z64+Consolidação!AC64+Consolidação!AF64+Consolidação!AI64+Consolidação!AL64+Consolidação!AO64+Consolidação!AR64+Consolidação!AU64+Consolidação!AX64,Consolidação!$AF$4,IF(X53+AE53+AL53+AS53+AZ53+BG53+BN53+BU53+CB53+CI53+CP53+CW53+DD53+DK53&lt;=Consolidação!Z64+Consolidação!AC64+Consolidação!AF64+Consolidação!AI64+Consolidação!AL64+Consolidação!AO64+Consolidação!AR64+Consolidação!AU64+Consolidação!AX64+Consolidação!#REF!,Consolidação!$AI$4,IF(X53+AE53+AL53+AS53+AZ53+BG53+BN53+BU53+CB53+CI53+CP53+CW53+DD53+DK53&lt;=Consolidação!Z64+Consolidação!AC64+Consolidação!AF64+Consolidação!AI64+Consolidação!AL64+Consolidação!AO64+Consolidação!AR64+Consolidação!AU64+Consolidação!AX64+Consolidação!#REF!+Consolidação!BC64,Consolidação!$AL$4,IF(X53+AE53+AL53+AS53+AZ53+BG53+BN53+BU53+CB53+CI53+CP53+CW53+DD53+DK53&lt;=Consolidação!Z64+Consolidação!AC64+Consolidação!AF64+Consolidação!AI64+Consolidação!AL64+Consolidação!AO64+Consolidação!AR64+Consolidação!AU64+Consolidação!AX64+Consolidação!#REF!+Consolidação!BC64+Consolidação!BF64,Consolidação!$AO$4,IF(X53+AE53+AL53+AS53+AZ53+BG53+BN53+BU53+CB53+CI53+CP53+CW53+DD53+DK53&lt;=Consolidação!Z64+Consolidação!AC64+Consolidação!AF64+Consolidação!AI64+Consolidação!AL64+Consolidação!AO64+Consolidação!AR64+Consolidação!AU64+Consolidação!AX64+Consolidação!#REF!+Consolidação!BC64+Consolidação!BF64+Consolidação!BI64,Consolidação!$AR$4,IF(X53+AE53+AL53+AS53+AZ53+BG53+BN53+BU53+CB53+CI53+CP53+CW53+DD53+DK53&lt;=Consolidação!Z64+Consolidação!AC64+Consolidação!AF64+Consolidação!AI64+Consolidação!AL64+Consolidação!AO64+Consolidação!AR64+Consolidação!AU64+Consolidação!AX64+Consolidação!#REF!+Consolidação!BC64+Consolidação!BF64+Consolidação!BI64+Consolidação!BL64,Consolidação!$AU$4,IF(AND((Consolidação!Z64+Consolidação!AC64+Consolidação!AF64+Consolidação!AI64+Consolidação!AL64+Consolidação!AO64+Consolidação!AR64+Consolidação!AU64+Consolidação!AX64+Consolidação!#REF!+Consolidação!BC64+Consolidação!BF64+Consolidação!BI64+Consolidação!BL64)&gt;0,X53+AE53+AL53+AS53+AZ53+BG53+BN53+BU53+CB53+CI53+CP53+CW53+DD53&lt;Consolidação!Z64+Consolidação!AC64+Consolidação!AF64+Consolidação!AI64+Consolidação!AL64+Consolidação!AO64+Consolidação!AR64+Consolidação!AU64+Consolidação!AX64+Consolidação!#REF!+Consolidação!BC64+Consolidação!BF64+Consolidação!BI64+Consolidação!BL64,X53+AE53+AL53+AS53+AZ53+BG53+BN53+BU53+CB53+CI53+CP53+CW53+DD53+DK53&gt;Consolidação!Z64+Consolidação!AC64+Consolidação!AF64+Consolidação!AI64+Consolidação!AL64+Consolidação!AO64+Consolidação!AR64+Consolidação!AU64+Consolidação!AX64+Consolidação!#REF!+Consolidação!BC64+Consolidação!BF64+Consolidação!BI64+Consolidação!BL64),"CONSUMO PARCIAL","SEM PREVISÃO"))))))))))))))))</f>
        <v/>
      </c>
      <c r="DO53" s="318" t="str">
        <f t="shared" si="127"/>
        <v/>
      </c>
      <c r="DP53" s="270"/>
      <c r="DQ53" s="314"/>
      <c r="DR53" s="345"/>
      <c r="DS53" s="346"/>
      <c r="DT53" s="317" t="str">
        <f>IF(DQ53=0,"",IF(AD53+AK53+AR53+AY53+BF53+BM53+BT53+CA53+CH53+CO53+CV53+DC53+DJ53+DQ53&lt;=Consolidação!AF64,Consolidação!$H$4,IF(AD53+AK53+AR53+AY53+BF53+BM53+BT53+CA53+CH53+CO53+CV53+DC53+DJ53+DQ53&lt;=Consolidação!AF64+Consolidação!AI64,Consolidação!$K$4,IF(AD53+AK53+AR53+AY53+BF53+BM53+BT53+CA53+CH53+CO53+CV53+DC53+DJ53+DQ53&lt;=Consolidação!AF64+Consolidação!AI64+Consolidação!AL64,Consolidação!$N$4,IF(AD53+AK53+AR53+AY53+BF53+BM53+BT53+CA53+CH53+CO53+CV53+DC53+DJ53+DQ53&lt;=Consolidação!AF64+Consolidação!AI64+Consolidação!AL64+Consolidação!AO64,Consolidação!$Q$4,IF(AD53+AK53+AR53+AY53+BF53+BM53+BT53+CA53+CH53+CO53+CV53+DC53+DJ53+DQ53&lt;=Consolidação!AF64+Consolidação!AI64+Consolidação!AL64+Consolidação!AO64+Consolidação!AR64,Consolidação!$T$4,IF(AD53+AK53+AR53+AY53+BF53+BM53+BT53+CA53+CH53+CO53+CV53+DC53+DJ53+DQ53&lt;=Consolidação!AF64+Consolidação!AI64+Consolidação!AL64+Consolidação!AO64+Consolidação!AR64+Consolidação!AU64,Consolidação!$W$4,IF(AD53+AK53+AR53+AY53+BF53+BM53+BT53+CA53+CH53+CO53+CV53+DC53+DJ53+DQ53&lt;=Consolidação!AF64+Consolidação!AI64+Consolidação!AL64+Consolidação!AO64+Consolidação!AR64+Consolidação!AU64+Consolidação!AX64,Consolidação!$Z$4,IF(AD53+AK53+AR53+AY53+BF53+BM53+BT53+CA53+CH53+CO53+CV53+DC53+DJ53+DQ53&lt;=Consolidação!AF64+Consolidação!AI64+Consolidação!AL64+Consolidação!AO64+Consolidação!AR64+Consolidação!AU64+Consolidação!AX64+Consolidação!#REF!,Consolidação!$AC$4,IF(AD53+AK53+AR53+AY53+BF53+BM53+BT53+CA53+CH53+CO53+CV53+DC53+DJ53+DQ53&lt;=Consolidação!AF64+Consolidação!AI64+Consolidação!AL64+Consolidação!AO64+Consolidação!AR64+Consolidação!AU64+Consolidação!AX64+Consolidação!#REF!+Consolidação!BC64,Consolidação!$AF$4,IF(AD53+AK53+AR53+AY53+BF53+BM53+BT53+CA53+CH53+CO53+CV53+DC53+DJ53+DQ53&lt;=Consolidação!AF64+Consolidação!AI64+Consolidação!AL64+Consolidação!AO64+Consolidação!AR64+Consolidação!AU64+Consolidação!AX64+Consolidação!#REF!+Consolidação!BC64+Consolidação!BF64,Consolidação!$AI$4,IF(AD53+AK53+AR53+AY53+BF53+BM53+BT53+CA53+CH53+CO53+CV53+DC53+DJ53+DQ53&lt;=Consolidação!AF64+Consolidação!AI64+Consolidação!AL64+Consolidação!AO64+Consolidação!AR64+Consolidação!AU64+Consolidação!AX64+Consolidação!#REF!+Consolidação!BC64+Consolidação!BF64+Consolidação!BI64,Consolidação!$AL$4,IF(AD53+AK53+AR53+AY53+BF53+BM53+BT53+CA53+CH53+CO53+CV53+DC53+DJ53+DQ53&lt;=Consolidação!AF64+Consolidação!AI64+Consolidação!AL64+Consolidação!AO64+Consolidação!AR64+Consolidação!AU64+Consolidação!AX64+Consolidação!#REF!+Consolidação!BC64+Consolidação!BF64+Consolidação!BI64+Consolidação!BL64,Consolidação!$AO$4,IF(AD53+AK53+AR53+AY53+BF53+BM53+BT53+CA53+CH53+CO53+CV53+DC53+DJ53+DQ53&lt;=Consolidação!AF64+Consolidação!AI64+Consolidação!AL64+Consolidação!AO64+Consolidação!AR64+Consolidação!AU64+Consolidação!AX64+Consolidação!#REF!+Consolidação!BC64+Consolidação!BF64+Consolidação!BI64+Consolidação!BL64+Consolidação!BO64,Consolidação!$AR$4,IF(AD53+AK53+AR53+AY53+BF53+BM53+BT53+CA53+CH53+CO53+CV53+DC53+DJ53+DQ53&lt;=Consolidação!AF64+Consolidação!AI64+Consolidação!AL64+Consolidação!AO64+Consolidação!AR64+Consolidação!AU64+Consolidação!AX64+Consolidação!#REF!+Consolidação!BC64+Consolidação!BF64+Consolidação!BI64+Consolidação!BL64+Consolidação!BO64+Consolidação!BR64,Consolidação!$AU$4,IF(AND((Consolidação!AF64+Consolidação!AI64+Consolidação!AL64+Consolidação!AO64+Consolidação!AR64+Consolidação!AU64+Consolidação!AX64+Consolidação!#REF!+Consolidação!BC64+Consolidação!BF64+Consolidação!BI64+Consolidação!BL64+Consolidação!BO64+Consolidação!BR64)&gt;0,AD53+AK53+AR53+AY53+BF53+BM53+BT53+CA53+CH53+CO53+CV53+DC53+DJ53&lt;Consolidação!AF64+Consolidação!AI64+Consolidação!AL64+Consolidação!AO64+Consolidação!AR64+Consolidação!AU64+Consolidação!AX64+Consolidação!#REF!+Consolidação!BC64+Consolidação!BF64+Consolidação!BI64+Consolidação!BL64+Consolidação!BO64+Consolidação!BR64,AD53+AK53+AR53+AY53+BF53+BM53+BT53+CA53+CH53+CO53+CV53+DC53+DJ53+DQ53&gt;Consolidação!AF64+Consolidação!AI64+Consolidação!AL64+Consolidação!AO64+Consolidação!AR64+Consolidação!AU64+Consolidação!AX64+Consolidação!#REF!+Consolidação!BC64+Consolidação!BF64+Consolidação!BI64+Consolidação!BL64+Consolidação!BO64+Consolidação!BR64),"CONSUMO PARCIAL","SEM PREVISÃO"))))))))))))))))</f>
        <v/>
      </c>
      <c r="DU53" s="318" t="str">
        <f t="shared" si="128"/>
        <v/>
      </c>
      <c r="DV53" s="270"/>
      <c r="DW53" s="314"/>
      <c r="DX53" s="345"/>
      <c r="DY53" s="346"/>
      <c r="DZ53" s="317" t="str">
        <f>IF(DW53=0,"",IF(AJ53+AQ53+AX53+BE53+BL53+BS53+BZ53+CG53+CN53+CU53+DB53+DI53+DP53+DW53&lt;=Consolidação!AL64,Consolidação!$H$4,IF(AJ53+AQ53+AX53+BE53+BL53+BS53+BZ53+CG53+CN53+CU53+DB53+DI53+DP53+DW53&lt;=Consolidação!AL64+Consolidação!AO64,Consolidação!$K$4,IF(AJ53+AQ53+AX53+BE53+BL53+BS53+BZ53+CG53+CN53+CU53+DB53+DI53+DP53+DW53&lt;=Consolidação!AL64+Consolidação!AO64+Consolidação!AR64,Consolidação!$N$4,IF(AJ53+AQ53+AX53+BE53+BL53+BS53+BZ53+CG53+CN53+CU53+DB53+DI53+DP53+DW53&lt;=Consolidação!AL64+Consolidação!AO64+Consolidação!AR64+Consolidação!AU64,Consolidação!$Q$4,IF(AJ53+AQ53+AX53+BE53+BL53+BS53+BZ53+CG53+CN53+CU53+DB53+DI53+DP53+DW53&lt;=Consolidação!AL64+Consolidação!AO64+Consolidação!AR64+Consolidação!AU64+Consolidação!AX64,Consolidação!$T$4,IF(AJ53+AQ53+AX53+BE53+BL53+BS53+BZ53+CG53+CN53+CU53+DB53+DI53+DP53+DW53&lt;=Consolidação!AL64+Consolidação!AO64+Consolidação!AR64+Consolidação!AU64+Consolidação!AX64+Consolidação!#REF!,Consolidação!$W$4,IF(AJ53+AQ53+AX53+BE53+BL53+BS53+BZ53+CG53+CN53+CU53+DB53+DI53+DP53+DW53&lt;=Consolidação!AL64+Consolidação!AO64+Consolidação!AR64+Consolidação!AU64+Consolidação!AX64+Consolidação!#REF!+Consolidação!BC64,Consolidação!$Z$4,IF(AJ53+AQ53+AX53+BE53+BL53+BS53+BZ53+CG53+CN53+CU53+DB53+DI53+DP53+DW53&lt;=Consolidação!AL64+Consolidação!AO64+Consolidação!AR64+Consolidação!AU64+Consolidação!AX64+Consolidação!#REF!+Consolidação!BC64+Consolidação!BF64,Consolidação!$AC$4,IF(AJ53+AQ53+AX53+BE53+BL53+BS53+BZ53+CG53+CN53+CU53+DB53+DI53+DP53+DW53&lt;=Consolidação!AL64+Consolidação!AO64+Consolidação!AR64+Consolidação!AU64+Consolidação!AX64+Consolidação!#REF!+Consolidação!BC64+Consolidação!BF64+Consolidação!BI64,Consolidação!$AF$4,IF(AJ53+AQ53+AX53+BE53+BL53+BS53+BZ53+CG53+CN53+CU53+DB53+DI53+DP53+DW53&lt;=Consolidação!AL64+Consolidação!AO64+Consolidação!AR64+Consolidação!AU64+Consolidação!AX64+Consolidação!#REF!+Consolidação!BC64+Consolidação!BF64+Consolidação!BI64+Consolidação!BL64,Consolidação!$AI$4,IF(AJ53+AQ53+AX53+BE53+BL53+BS53+BZ53+CG53+CN53+CU53+DB53+DI53+DP53+DW53&lt;=Consolidação!AL64+Consolidação!AO64+Consolidação!AR64+Consolidação!AU64+Consolidação!AX64+Consolidação!#REF!+Consolidação!BC64+Consolidação!BF64+Consolidação!BI64+Consolidação!BL64+Consolidação!BO64,Consolidação!$AL$4,IF(AJ53+AQ53+AX53+BE53+BL53+BS53+BZ53+CG53+CN53+CU53+DB53+DI53+DP53+DW53&lt;=Consolidação!AL64+Consolidação!AO64+Consolidação!AR64+Consolidação!AU64+Consolidação!AX64+Consolidação!#REF!+Consolidação!BC64+Consolidação!BF64+Consolidação!BI64+Consolidação!BL64+Consolidação!BO64+Consolidação!BR64,Consolidação!$AO$4,IF(AJ53+AQ53+AX53+BE53+BL53+BS53+BZ53+CG53+CN53+CU53+DB53+DI53+DP53+DW53&lt;=Consolidação!AL64+Consolidação!AO64+Consolidação!AR64+Consolidação!AU64+Consolidação!AX64+Consolidação!#REF!+Consolidação!BC64+Consolidação!BF64+Consolidação!BI64+Consolidação!BL64+Consolidação!BO64+Consolidação!BR64+Consolidação!BU64,Consolidação!$AR$4,IF(AJ53+AQ53+AX53+BE53+BL53+BS53+BZ53+CG53+CN53+CU53+DB53+DI53+DP53+DW53&lt;=Consolidação!AL64+Consolidação!AO64+Consolidação!AR64+Consolidação!AU64+Consolidação!AX64+Consolidação!#REF!+Consolidação!BC64+Consolidação!BF64+Consolidação!BI64+Consolidação!BL64+Consolidação!BO64+Consolidação!BR64+Consolidação!BU64+Consolidação!BX64,Consolidação!$AU$4,IF(AND((Consolidação!AL64+Consolidação!AO64+Consolidação!AR64+Consolidação!AU64+Consolidação!AX64+Consolidação!#REF!+Consolidação!BC64+Consolidação!BF64+Consolidação!BI64+Consolidação!BL64+Consolidação!BO64+Consolidação!BR64+Consolidação!BU64+Consolidação!BX64)&gt;0,AJ53+AQ53+AX53+BE53+BL53+BS53+BZ53+CG53+CN53+CU53+DB53+DI53+DP53&lt;Consolidação!AL64+Consolidação!AO64+Consolidação!AR64+Consolidação!AU64+Consolidação!AX64+Consolidação!#REF!+Consolidação!BC64+Consolidação!BF64+Consolidação!BI64+Consolidação!BL64+Consolidação!BO64+Consolidação!BR64+Consolidação!BU64+Consolidação!BX64,AJ53+AQ53+AX53+BE53+BL53+BS53+BZ53+CG53+CN53+CU53+DB53+DI53+DP53+DW53&gt;Consolidação!AL64+Consolidação!AO64+Consolidação!AR64+Consolidação!AU64+Consolidação!AX64+Consolidação!#REF!+Consolidação!BC64+Consolidação!BF64+Consolidação!BI64+Consolidação!BL64+Consolidação!BO64+Consolidação!BR64+Consolidação!BU64+Consolidação!BX64),"CONSUMO PARCIAL","SEM PREVISÃO"))))))))))))))))</f>
        <v/>
      </c>
      <c r="EA53" s="318" t="str">
        <f t="shared" si="129"/>
        <v/>
      </c>
      <c r="EB53" s="270"/>
      <c r="EC53" s="314"/>
      <c r="ED53" s="345"/>
      <c r="EE53" s="346"/>
      <c r="EF53" s="317" t="str">
        <f>IF(EC53=0,"",IF(AP53+AW53+BD53+BK53+BR53+BY53+CF53+CM53+CT53+DA53+DH53+DO53+DV53+EC53&lt;=Consolidação!AR64,Consolidação!$H$4,IF(AP53+AW53+BD53+BK53+BR53+BY53+CF53+CM53+CT53+DA53+DH53+DO53+DV53+EC53&lt;=Consolidação!AR64+Consolidação!AU64,Consolidação!$K$4,IF(AP53+AW53+BD53+BK53+BR53+BY53+CF53+CM53+CT53+DA53+DH53+DO53+DV53+EC53&lt;=Consolidação!AR64+Consolidação!AU64+Consolidação!AX64,Consolidação!$N$4,IF(AP53+AW53+BD53+BK53+BR53+BY53+CF53+CM53+CT53+DA53+DH53+DO53+DV53+EC53&lt;=Consolidação!AR64+Consolidação!AU64+Consolidação!AX64+Consolidação!#REF!,Consolidação!$Q$4,IF(AP53+AW53+BD53+BK53+BR53+BY53+CF53+CM53+CT53+DA53+DH53+DO53+DV53+EC53&lt;=Consolidação!AR64+Consolidação!AU64+Consolidação!AX64+Consolidação!#REF!+Consolidação!BC64,Consolidação!$T$4,IF(AP53+AW53+BD53+BK53+BR53+BY53+CF53+CM53+CT53+DA53+DH53+DO53+DV53+EC53&lt;=Consolidação!AR64+Consolidação!AU64+Consolidação!AX64+Consolidação!#REF!+Consolidação!BC64+Consolidação!BF64,Consolidação!$W$4,IF(AP53+AW53+BD53+BK53+BR53+BY53+CF53+CM53+CT53+DA53+DH53+DO53+DV53+EC53&lt;=Consolidação!AR64+Consolidação!AU64+Consolidação!AX64+Consolidação!#REF!+Consolidação!BC64+Consolidação!BF64+Consolidação!BI64,Consolidação!$Z$4,IF(AP53+AW53+BD53+BK53+BR53+BY53+CF53+CM53+CT53+DA53+DH53+DO53+DV53+EC53&lt;=Consolidação!AR64+Consolidação!AU64+Consolidação!AX64+Consolidação!#REF!+Consolidação!BC64+Consolidação!BF64+Consolidação!BI64+Consolidação!BL64,Consolidação!$AC$4,IF(AP53+AW53+BD53+BK53+BR53+BY53+CF53+CM53+CT53+DA53+DH53+DO53+DV53+EC53&lt;=Consolidação!AR64+Consolidação!AU64+Consolidação!AX64+Consolidação!#REF!+Consolidação!BC64+Consolidação!BF64+Consolidação!BI64+Consolidação!BL64+Consolidação!BO64,Consolidação!$AF$4,IF(AP53+AW53+BD53+BK53+BR53+BY53+CF53+CM53+CT53+DA53+DH53+DO53+DV53+EC53&lt;=Consolidação!AR64+Consolidação!AU64+Consolidação!AX64+Consolidação!#REF!+Consolidação!BC64+Consolidação!BF64+Consolidação!BI64+Consolidação!BL64+Consolidação!BO64+Consolidação!BR64,Consolidação!$AI$4,IF(AP53+AW53+BD53+BK53+BR53+BY53+CF53+CM53+CT53+DA53+DH53+DO53+DV53+EC53&lt;=Consolidação!AR64+Consolidação!AU64+Consolidação!AX64+Consolidação!#REF!+Consolidação!BC64+Consolidação!BF64+Consolidação!BI64+Consolidação!BL64+Consolidação!BO64+Consolidação!BR64+Consolidação!BU64,Consolidação!$AL$4,IF(AP53+AW53+BD53+BK53+BR53+BY53+CF53+CM53+CT53+DA53+DH53+DO53+DV53+EC53&lt;=Consolidação!AR64+Consolidação!AU64+Consolidação!AX64+Consolidação!#REF!+Consolidação!BC64+Consolidação!BF64+Consolidação!BI64+Consolidação!BL64+Consolidação!BO64+Consolidação!BR64+Consolidação!BU64+Consolidação!BX64,Consolidação!$AO$4,IF(AP53+AW53+BD53+BK53+BR53+BY53+CF53+CM53+CT53+DA53+DH53+DO53+DV53+EC53&lt;=Consolidação!AR64+Consolidação!AU64+Consolidação!AX64+Consolidação!#REF!+Consolidação!BC64+Consolidação!BF64+Consolidação!BI64+Consolidação!BL64+Consolidação!BO64+Consolidação!BR64+Consolidação!BU64+Consolidação!BX64+Consolidação!CA64,Consolidação!$AR$4,IF(AP53+AW53+BD53+BK53+BR53+BY53+CF53+CM53+CT53+DA53+DH53+DO53+DV53+EC53&lt;=Consolidação!AR64+Consolidação!AU64+Consolidação!AX64+Consolidação!#REF!+Consolidação!BC64+Consolidação!BF64+Consolidação!BI64+Consolidação!BL64+Consolidação!BO64+Consolidação!BR64+Consolidação!BU64+Consolidação!BX64+Consolidação!CA64+Consolidação!CD64,Consolidação!$AU$4,IF(AND((Consolidação!AR64+Consolidação!AU64+Consolidação!AX64+Consolidação!#REF!+Consolidação!BC64+Consolidação!BF64+Consolidação!BI64+Consolidação!BL64+Consolidação!BO64+Consolidação!BR64+Consolidação!BU64+Consolidação!BX64+Consolidação!CA64+Consolidação!CD64)&gt;0,AP53+AW53+BD53+BK53+BR53+BY53+CF53+CM53+CT53+DA53+DH53+DO53+DV53&lt;Consolidação!AR64+Consolidação!AU64+Consolidação!AX64+Consolidação!#REF!+Consolidação!BC64+Consolidação!BF64+Consolidação!BI64+Consolidação!BL64+Consolidação!BO64+Consolidação!BR64+Consolidação!BU64+Consolidação!BX64+Consolidação!CA64+Consolidação!CD64,AP53+AW53+BD53+BK53+BR53+BY53+CF53+CM53+CT53+DA53+DH53+DO53+DV53+EC53&gt;Consolidação!AR64+Consolidação!AU64+Consolidação!AX64+Consolidação!#REF!+Consolidação!BC64+Consolidação!BF64+Consolidação!BI64+Consolidação!BL64+Consolidação!BO64+Consolidação!BR64+Consolidação!BU64+Consolidação!BX64+Consolidação!CA64+Consolidação!CD64),"CONSUMO PARCIAL","SEM PREVISÃO"))))))))))))))))</f>
        <v/>
      </c>
      <c r="EG53" s="318" t="str">
        <f t="shared" si="130"/>
        <v/>
      </c>
      <c r="EH53" s="270"/>
      <c r="EI53" s="314"/>
      <c r="EJ53" s="345"/>
      <c r="EK53" s="346"/>
      <c r="EL53" s="317" t="str">
        <f>IF(EI53=0,"",IF(AV53+BC53+BJ53+BQ53+BX53+CE53+CL53+CS53+CZ53+DG53+DN53+DU53+EB53+EI53&lt;=Consolidação!AX64,Consolidação!$H$4,IF(AV53+BC53+BJ53+BQ53+BX53+CE53+CL53+CS53+CZ53+DG53+DN53+DU53+EB53+EI53&lt;=Consolidação!AX64+Consolidação!#REF!,Consolidação!$K$4,IF(AV53+BC53+BJ53+BQ53+BX53+CE53+CL53+CS53+CZ53+DG53+DN53+DU53+EB53+EI53&lt;=Consolidação!AX64+Consolidação!#REF!+Consolidação!BC64,Consolidação!$N$4,IF(AV53+BC53+BJ53+BQ53+BX53+CE53+CL53+CS53+CZ53+DG53+DN53+DU53+EB53+EI53&lt;=Consolidação!AX64+Consolidação!#REF!+Consolidação!BC64+Consolidação!BF64,Consolidação!$Q$4,IF(AV53+BC53+BJ53+BQ53+BX53+CE53+CL53+CS53+CZ53+DG53+DN53+DU53+EB53+EI53&lt;=Consolidação!AX64+Consolidação!#REF!+Consolidação!BC64+Consolidação!BF64+Consolidação!BI64,Consolidação!$T$4,IF(AV53+BC53+BJ53+BQ53+BX53+CE53+CL53+CS53+CZ53+DG53+DN53+DU53+EB53+EI53&lt;=Consolidação!AX64+Consolidação!#REF!+Consolidação!BC64+Consolidação!BF64+Consolidação!BI64+Consolidação!BL64,Consolidação!$W$4,IF(AV53+BC53+BJ53+BQ53+BX53+CE53+CL53+CS53+CZ53+DG53+DN53+DU53+EB53+EI53&lt;=Consolidação!AX64+Consolidação!#REF!+Consolidação!BC64+Consolidação!BF64+Consolidação!BI64+Consolidação!BL64+Consolidação!BO64,Consolidação!$Z$4,IF(AV53+BC53+BJ53+BQ53+BX53+CE53+CL53+CS53+CZ53+DG53+DN53+DU53+EB53+EI53&lt;=Consolidação!AX64+Consolidação!#REF!+Consolidação!BC64+Consolidação!BF64+Consolidação!BI64+Consolidação!BL64+Consolidação!BO64+Consolidação!BR64,Consolidação!$AC$4,IF(AV53+BC53+BJ53+BQ53+BX53+CE53+CL53+CS53+CZ53+DG53+DN53+DU53+EB53+EI53&lt;=Consolidação!AX64+Consolidação!#REF!+Consolidação!BC64+Consolidação!BF64+Consolidação!BI64+Consolidação!BL64+Consolidação!BO64+Consolidação!BR64+Consolidação!BU64,Consolidação!$AF$4,IF(AV53+BC53+BJ53+BQ53+BX53+CE53+CL53+CS53+CZ53+DG53+DN53+DU53+EB53+EI53&lt;=Consolidação!AX64+Consolidação!#REF!+Consolidação!BC64+Consolidação!BF64+Consolidação!BI64+Consolidação!BL64+Consolidação!BO64+Consolidação!BR64+Consolidação!BU64+Consolidação!BX64,Consolidação!$AI$4,IF(AV53+BC53+BJ53+BQ53+BX53+CE53+CL53+CS53+CZ53+DG53+DN53+DU53+EB53+EI53&lt;=Consolidação!AX64+Consolidação!#REF!+Consolidação!BC64+Consolidação!BF64+Consolidação!BI64+Consolidação!BL64+Consolidação!BO64+Consolidação!BR64+Consolidação!BU64+Consolidação!BX64+Consolidação!CA64,Consolidação!$AL$4,IF(AV53+BC53+BJ53+BQ53+BX53+CE53+CL53+CS53+CZ53+DG53+DN53+DU53+EB53+EI53&lt;=Consolidação!AX64+Consolidação!#REF!+Consolidação!BC64+Consolidação!BF64+Consolidação!BI64+Consolidação!BL64+Consolidação!BO64+Consolidação!BR64+Consolidação!BU64+Consolidação!BX64+Consolidação!CA64+Consolidação!CD64,Consolidação!$AO$4,IF(AV53+BC53+BJ53+BQ53+BX53+CE53+CL53+CS53+CZ53+DG53+DN53+DU53+EB53+EI53&lt;=Consolidação!AX64+Consolidação!#REF!+Consolidação!BC64+Consolidação!BF64+Consolidação!BI64+Consolidação!BL64+Consolidação!BO64+Consolidação!BR64+Consolidação!BU64+Consolidação!BX64+Consolidação!CA64+Consolidação!CD64+Consolidação!CG64,Consolidação!$AR$4,IF(AV53+BC53+BJ53+BQ53+BX53+CE53+CL53+CS53+CZ53+DG53+DN53+DU53+EB53+EI53&lt;=Consolidação!AX64+Consolidação!#REF!+Consolidação!BC64+Consolidação!BF64+Consolidação!BI64+Consolidação!BL64+Consolidação!BO64+Consolidação!BR64+Consolidação!BU64+Consolidação!BX64+Consolidação!CA64+Consolidação!CD64+Consolidação!CG64+Consolidação!CJ64,Consolidação!$AU$4,IF(AND((Consolidação!AX64+Consolidação!#REF!+Consolidação!BC64+Consolidação!BF64+Consolidação!BI64+Consolidação!BL64+Consolidação!BO64+Consolidação!BR64+Consolidação!BU64+Consolidação!BX64+Consolidação!CA64+Consolidação!CD64+Consolidação!CG64+Consolidação!CJ64)&gt;0,AV53+BC53+BJ53+BQ53+BX53+CE53+CL53+CS53+CZ53+DG53+DN53+DU53+EB53&lt;Consolidação!AX64+Consolidação!#REF!+Consolidação!BC64+Consolidação!BF64+Consolidação!BI64+Consolidação!BL64+Consolidação!BO64+Consolidação!BR64+Consolidação!BU64+Consolidação!BX64+Consolidação!CA64+Consolidação!CD64+Consolidação!CG64+Consolidação!CJ64,AV53+BC53+BJ53+BQ53+BX53+CE53+CL53+CS53+CZ53+DG53+DN53+DU53+EB53+EI53&gt;Consolidação!AX64+Consolidação!#REF!+Consolidação!BC64+Consolidação!BF64+Consolidação!BI64+Consolidação!BL64+Consolidação!BO64+Consolidação!BR64+Consolidação!BU64+Consolidação!BX64+Consolidação!CA64+Consolidação!CD64+Consolidação!CG64+Consolidação!CJ64),"CONSUMO PARCIAL","SEM PREVISÃO"))))))))))))))))</f>
        <v/>
      </c>
      <c r="EM53" s="318" t="str">
        <f t="shared" si="131"/>
        <v/>
      </c>
      <c r="EN53" s="270"/>
      <c r="EO53" s="314"/>
      <c r="EP53" s="345"/>
      <c r="EQ53" s="346"/>
      <c r="ER53" s="317" t="str">
        <f>IF(EO53=0,"",IF(BB53+BI53+BP53+BW53+CD53+CK53+CR53+CY53+DF53+DM53+DT53+EA53+EH53+EO53&lt;=Consolidação!BC64,Consolidação!$H$4,IF(BB53+BI53+BP53+BW53+CD53+CK53+CR53+CY53+DF53+DM53+DT53+EA53+EH53+EO53&lt;=Consolidação!BC64+Consolidação!BF64,Consolidação!$K$4,IF(BB53+BI53+BP53+BW53+CD53+CK53+CR53+CY53+DF53+DM53+DT53+EA53+EH53+EO53&lt;=Consolidação!BC64+Consolidação!BF64+Consolidação!BI64,Consolidação!$N$4,IF(BB53+BI53+BP53+BW53+CD53+CK53+CR53+CY53+DF53+DM53+DT53+EA53+EH53+EO53&lt;=Consolidação!BC64+Consolidação!BF64+Consolidação!BI64+Consolidação!BL64,Consolidação!$Q$4,IF(BB53+BI53+BP53+BW53+CD53+CK53+CR53+CY53+DF53+DM53+DT53+EA53+EH53+EO53&lt;=Consolidação!BC64+Consolidação!BF64+Consolidação!BI64+Consolidação!BL64+Consolidação!BO64,Consolidação!$T$4,IF(BB53+BI53+BP53+BW53+CD53+CK53+CR53+CY53+DF53+DM53+DT53+EA53+EH53+EO53&lt;=Consolidação!BC64+Consolidação!BF64+Consolidação!BI64+Consolidação!BL64+Consolidação!BO64+Consolidação!BR64,Consolidação!$W$4,IF(BB53+BI53+BP53+BW53+CD53+CK53+CR53+CY53+DF53+DM53+DT53+EA53+EH53+EO53&lt;=Consolidação!BC64+Consolidação!BF64+Consolidação!BI64+Consolidação!BL64+Consolidação!BO64+Consolidação!BR64+Consolidação!BU64,Consolidação!$Z$4,IF(BB53+BI53+BP53+BW53+CD53+CK53+CR53+CY53+DF53+DM53+DT53+EA53+EH53+EO53&lt;=Consolidação!BC64+Consolidação!BF64+Consolidação!BI64+Consolidação!BL64+Consolidação!BO64+Consolidação!BR64+Consolidação!BU64+Consolidação!BX64,Consolidação!$AC$4,IF(BB53+BI53+BP53+BW53+CD53+CK53+CR53+CY53+DF53+DM53+DT53+EA53+EH53+EO53&lt;=Consolidação!BC64+Consolidação!BF64+Consolidação!BI64+Consolidação!BL64+Consolidação!BO64+Consolidação!BR64+Consolidação!BU64+Consolidação!BX64+Consolidação!CA64,Consolidação!$AF$4,IF(BB53+BI53+BP53+BW53+CD53+CK53+CR53+CY53+DF53+DM53+DT53+EA53+EH53+EO53&lt;=Consolidação!BC64+Consolidação!BF64+Consolidação!BI64+Consolidação!BL64+Consolidação!BO64+Consolidação!BR64+Consolidação!BU64+Consolidação!BX64+Consolidação!CA64+Consolidação!CD64,Consolidação!$AI$4,IF(BB53+BI53+BP53+BW53+CD53+CK53+CR53+CY53+DF53+DM53+DT53+EA53+EH53+EO53&lt;=Consolidação!BC64+Consolidação!BF64+Consolidação!BI64+Consolidação!BL64+Consolidação!BO64+Consolidação!BR64+Consolidação!BU64+Consolidação!BX64+Consolidação!CA64+Consolidação!CD64+Consolidação!CG64,Consolidação!$AL$4,IF(BB53+BI53+BP53+BW53+CD53+CK53+CR53+CY53+DF53+DM53+DT53+EA53+EH53+EO53&lt;=Consolidação!BC64+Consolidação!BF64+Consolidação!BI64+Consolidação!BL64+Consolidação!BO64+Consolidação!BR64+Consolidação!BU64+Consolidação!BX64+Consolidação!CA64+Consolidação!CD64+Consolidação!CG64+Consolidação!CJ64,Consolidação!$AO$4,IF(BB53+BI53+BP53+BW53+CD53+CK53+CR53+CY53+DF53+DM53+DT53+EA53+EH53+EO53&lt;=Consolidação!BC64+Consolidação!BF64+Consolidação!BI64+Consolidação!BL64+Consolidação!BO64+Consolidação!BR64+Consolidação!BU64+Consolidação!BX64+Consolidação!CA64+Consolidação!CD64+Consolidação!CG64+Consolidação!CJ64+Consolidação!CM64,Consolidação!$AR$4,IF(BB53+BI53+BP53+BW53+CD53+CK53+CR53+CY53+DF53+DM53+DT53+EA53+EH53+EO53&lt;=Consolidação!BC64+Consolidação!BF64+Consolidação!BI64+Consolidação!BL64+Consolidação!BO64+Consolidação!BR64+Consolidação!BU64+Consolidação!BX64+Consolidação!CA64+Consolidação!CD64+Consolidação!CG64+Consolidação!CJ64+Consolidação!CM64+Consolidação!CP64,Consolidação!$AU$4,IF(AND((Consolidação!BC64+Consolidação!BF64+Consolidação!BI64+Consolidação!BL64+Consolidação!BO64+Consolidação!BR64+Consolidação!BU64+Consolidação!BX64+Consolidação!CA64+Consolidação!CD64+Consolidação!CG64+Consolidação!CJ64+Consolidação!CM64+Consolidação!CP64)&gt;0,BB53+BI53+BP53+BW53+CD53+CK53+CR53+CY53+DF53+DM53+DT53+EA53+EH53&lt;Consolidação!BC64+Consolidação!BF64+Consolidação!BI64+Consolidação!BL64+Consolidação!BO64+Consolidação!BR64+Consolidação!BU64+Consolidação!BX64+Consolidação!CA64+Consolidação!CD64+Consolidação!CG64+Consolidação!CJ64+Consolidação!CM64+Consolidação!CP64,BB53+BI53+BP53+BW53+CD53+CK53+CR53+CY53+DF53+DM53+DT53+EA53+EH53+EO53&gt;Consolidação!BC64+Consolidação!BF64+Consolidação!BI64+Consolidação!BL64+Consolidação!BO64+Consolidação!BR64+Consolidação!BU64+Consolidação!BX64+Consolidação!CA64+Consolidação!CD64+Consolidação!CG64+Consolidação!CJ64+Consolidação!CM64+Consolidação!CP64),"CONSUMO PARCIAL","SEM PREVISÃO"))))))))))))))))</f>
        <v/>
      </c>
      <c r="ES53" s="318" t="str">
        <f t="shared" si="132"/>
        <v/>
      </c>
      <c r="ET53" s="270"/>
      <c r="EU53" s="314"/>
      <c r="EV53" s="345"/>
      <c r="EW53" s="346"/>
      <c r="EX53" s="317" t="str">
        <f>IF(EU53=0,"",IF(BH53+BO53+BV53+CC53+CJ53+CQ53+CX53+DE53+DL53+DS53+DZ53+EG53+EN53+EU53&lt;=Consolidação!BI64,Consolidação!$H$4,IF(BH53+BO53+BV53+CC53+CJ53+CQ53+CX53+DE53+DL53+DS53+DZ53+EG53+EN53+EU53&lt;=Consolidação!BI64+Consolidação!BL64,Consolidação!$K$4,IF(BH53+BO53+BV53+CC53+CJ53+CQ53+CX53+DE53+DL53+DS53+DZ53+EG53+EN53+EU53&lt;=Consolidação!BI64+Consolidação!BL64+Consolidação!BO64,Consolidação!$N$4,IF(BH53+BO53+BV53+CC53+CJ53+CQ53+CX53+DE53+DL53+DS53+DZ53+EG53+EN53+EU53&lt;=Consolidação!BI64+Consolidação!BL64+Consolidação!BO64+Consolidação!BR64,Consolidação!$Q$4,IF(BH53+BO53+BV53+CC53+CJ53+CQ53+CX53+DE53+DL53+DS53+DZ53+EG53+EN53+EU53&lt;=Consolidação!BI64+Consolidação!BL64+Consolidação!BO64+Consolidação!BR64+Consolidação!BU64,Consolidação!$T$4,IF(BH53+BO53+BV53+CC53+CJ53+CQ53+CX53+DE53+DL53+DS53+DZ53+EG53+EN53+EU53&lt;=Consolidação!BI64+Consolidação!BL64+Consolidação!BO64+Consolidação!BR64+Consolidação!BU64+Consolidação!BX64,Consolidação!$W$4,IF(BH53+BO53+BV53+CC53+CJ53+CQ53+CX53+DE53+DL53+DS53+DZ53+EG53+EN53+EU53&lt;=Consolidação!BI64+Consolidação!BL64+Consolidação!BO64+Consolidação!BR64+Consolidação!BU64+Consolidação!BX64+Consolidação!CA64,Consolidação!$Z$4,IF(BH53+BO53+BV53+CC53+CJ53+CQ53+CX53+DE53+DL53+DS53+DZ53+EG53+EN53+EU53&lt;=Consolidação!BI64+Consolidação!BL64+Consolidação!BO64+Consolidação!BR64+Consolidação!BU64+Consolidação!BX64+Consolidação!CA64+Consolidação!CD64,Consolidação!$AC$4,IF(BH53+BO53+BV53+CC53+CJ53+CQ53+CX53+DE53+DL53+DS53+DZ53+EG53+EN53+EU53&lt;=Consolidação!BI64+Consolidação!BL64+Consolidação!BO64+Consolidação!BR64+Consolidação!BU64+Consolidação!BX64+Consolidação!CA64+Consolidação!CD64+Consolidação!CG64,Consolidação!$AF$4,IF(BH53+BO53+BV53+CC53+CJ53+CQ53+CX53+DE53+DL53+DS53+DZ53+EG53+EN53+EU53&lt;=Consolidação!BI64+Consolidação!BL64+Consolidação!BO64+Consolidação!BR64+Consolidação!BU64+Consolidação!BX64+Consolidação!CA64+Consolidação!CD64+Consolidação!CG64+Consolidação!CJ64,Consolidação!$AI$4,IF(BH53+BO53+BV53+CC53+CJ53+CQ53+CX53+DE53+DL53+DS53+DZ53+EG53+EN53+EU53&lt;=Consolidação!BI64+Consolidação!BL64+Consolidação!BO64+Consolidação!BR64+Consolidação!BU64+Consolidação!BX64+Consolidação!CA64+Consolidação!CD64+Consolidação!CG64+Consolidação!CJ64+Consolidação!CM64,Consolidação!$AL$4,IF(BH53+BO53+BV53+CC53+CJ53+CQ53+CX53+DE53+DL53+DS53+DZ53+EG53+EN53+EU53&lt;=Consolidação!BI64+Consolidação!BL64+Consolidação!BO64+Consolidação!BR64+Consolidação!BU64+Consolidação!BX64+Consolidação!CA64+Consolidação!CD64+Consolidação!CG64+Consolidação!CJ64+Consolidação!CM64+Consolidação!CP64,Consolidação!$AO$4,IF(BH53+BO53+BV53+CC53+CJ53+CQ53+CX53+DE53+DL53+DS53+DZ53+EG53+EN53+EU53&lt;=Consolidação!BI64+Consolidação!BL64+Consolidação!BO64+Consolidação!BR64+Consolidação!BU64+Consolidação!BX64+Consolidação!CA64+Consolidação!CD64+Consolidação!CG64+Consolidação!CJ64+Consolidação!CM64+Consolidação!CP64+Consolidação!CS64,Consolidação!$AR$4,IF(BH53+BO53+BV53+CC53+CJ53+CQ53+CX53+DE53+DL53+DS53+DZ53+EG53+EN53+EU53&lt;=Consolidação!BI64+Consolidação!BL64+Consolidação!BO64+Consolidação!BR64+Consolidação!BU64+Consolidação!BX64+Consolidação!CA64+Consolidação!CD64+Consolidação!CG64+Consolidação!CJ64+Consolidação!CM64+Consolidação!CP64+Consolidação!CS64+Consolidação!CV64,Consolidação!$AU$4,IF(AND((Consolidação!BI64+Consolidação!BL64+Consolidação!BO64+Consolidação!BR64+Consolidação!BU64+Consolidação!BX64+Consolidação!CA64+Consolidação!CD64+Consolidação!CG64+Consolidação!CJ64+Consolidação!CM64+Consolidação!CP64+Consolidação!CS64+Consolidação!CV64)&gt;0,BH53+BO53+BV53+CC53+CJ53+CQ53+CX53+DE53+DL53+DS53+DZ53+EG53+EN53&lt;Consolidação!BI64+Consolidação!BL64+Consolidação!BO64+Consolidação!BR64+Consolidação!BU64+Consolidação!BX64+Consolidação!CA64+Consolidação!CD64+Consolidação!CG64+Consolidação!CJ64+Consolidação!CM64+Consolidação!CP64+Consolidação!CS64+Consolidação!CV64,BH53+BO53+BV53+CC53+CJ53+CQ53+CX53+DE53+DL53+DS53+DZ53+EG53+EN53+EU53&gt;Consolidação!BI64+Consolidação!BL64+Consolidação!BO64+Consolidação!BR64+Consolidação!BU64+Consolidação!BX64+Consolidação!CA64+Consolidação!CD64+Consolidação!CG64+Consolidação!CJ64+Consolidação!CM64+Consolidação!CP64+Consolidação!CS64+Consolidação!CV64),"CONSUMO PARCIAL","SEM PREVISÃO"))))))))))))))))</f>
        <v/>
      </c>
      <c r="EY53" s="318" t="str">
        <f t="shared" si="133"/>
        <v/>
      </c>
      <c r="EZ53" s="270"/>
      <c r="FA53" s="314"/>
      <c r="FB53" s="345"/>
      <c r="FC53" s="346"/>
      <c r="FD53" s="317" t="str">
        <f>IF(FA53=0,"",IF(BN53+BU53+CB53+CI53+CP53+CW53+DD53+DK53+DR53+DY53+EF53+EM53+ET53+FA53&lt;=Consolidação!BO64,Consolidação!$H$4,IF(BN53+BU53+CB53+CI53+CP53+CW53+DD53+DK53+DR53+DY53+EF53+EM53+ET53+FA53&lt;=Consolidação!BO64+Consolidação!BR64,Consolidação!$K$4,IF(BN53+BU53+CB53+CI53+CP53+CW53+DD53+DK53+DR53+DY53+EF53+EM53+ET53+FA53&lt;=Consolidação!BO64+Consolidação!BR64+Consolidação!BU64,Consolidação!$N$4,IF(BN53+BU53+CB53+CI53+CP53+CW53+DD53+DK53+DR53+DY53+EF53+EM53+ET53+FA53&lt;=Consolidação!BO64+Consolidação!BR64+Consolidação!BU64+Consolidação!BX64,Consolidação!$Q$4,IF(BN53+BU53+CB53+CI53+CP53+CW53+DD53+DK53+DR53+DY53+EF53+EM53+ET53+FA53&lt;=Consolidação!BO64+Consolidação!BR64+Consolidação!BU64+Consolidação!BX64+Consolidação!CA64,Consolidação!$T$4,IF(BN53+BU53+CB53+CI53+CP53+CW53+DD53+DK53+DR53+DY53+EF53+EM53+ET53+FA53&lt;=Consolidação!BO64+Consolidação!BR64+Consolidação!BU64+Consolidação!BX64+Consolidação!CA64+Consolidação!CD64,Consolidação!$W$4,IF(BN53+BU53+CB53+CI53+CP53+CW53+DD53+DK53+DR53+DY53+EF53+EM53+ET53+FA53&lt;=Consolidação!BO64+Consolidação!BR64+Consolidação!BU64+Consolidação!BX64+Consolidação!CA64+Consolidação!CD64+Consolidação!CG64,Consolidação!$Z$4,IF(BN53+BU53+CB53+CI53+CP53+CW53+DD53+DK53+DR53+DY53+EF53+EM53+ET53+FA53&lt;=Consolidação!BO64+Consolidação!BR64+Consolidação!BU64+Consolidação!BX64+Consolidação!CA64+Consolidação!CD64+Consolidação!CG64+Consolidação!CJ64,Consolidação!$AC$4,IF(BN53+BU53+CB53+CI53+CP53+CW53+DD53+DK53+DR53+DY53+EF53+EM53+ET53+FA53&lt;=Consolidação!BO64+Consolidação!BR64+Consolidação!BU64+Consolidação!BX64+Consolidação!CA64+Consolidação!CD64+Consolidação!CG64+Consolidação!CJ64+Consolidação!CM64,Consolidação!$AF$4,IF(BN53+BU53+CB53+CI53+CP53+CW53+DD53+DK53+DR53+DY53+EF53+EM53+ET53+FA53&lt;=Consolidação!BO64+Consolidação!BR64+Consolidação!BU64+Consolidação!BX64+Consolidação!CA64+Consolidação!CD64+Consolidação!CG64+Consolidação!CJ64+Consolidação!CM64+Consolidação!CP64,Consolidação!$AI$4,IF(BN53+BU53+CB53+CI53+CP53+CW53+DD53+DK53+DR53+DY53+EF53+EM53+ET53+FA53&lt;=Consolidação!BO64+Consolidação!BR64+Consolidação!BU64+Consolidação!BX64+Consolidação!CA64+Consolidação!CD64+Consolidação!CG64+Consolidação!CJ64+Consolidação!CM64+Consolidação!CP64+Consolidação!CS64,Consolidação!$AL$4,IF(BN53+BU53+CB53+CI53+CP53+CW53+DD53+DK53+DR53+DY53+EF53+EM53+ET53+FA53&lt;=Consolidação!BO64+Consolidação!BR64+Consolidação!BU64+Consolidação!BX64+Consolidação!CA64+Consolidação!CD64+Consolidação!CG64+Consolidação!CJ64+Consolidação!CM64+Consolidação!CP64+Consolidação!CS64+Consolidação!CV64,Consolidação!$AO$4,IF(BN53+BU53+CB53+CI53+CP53+CW53+DD53+DK53+DR53+DY53+EF53+EM53+ET53+FA53&lt;=Consolidação!BO64+Consolidação!BR64+Consolidação!BU64+Consolidação!BX64+Consolidação!CA64+Consolidação!CD64+Consolidação!CG64+Consolidação!CJ64+Consolidação!CM64+Consolidação!CP64+Consolidação!CS64+Consolidação!CV64+Consolidação!CY64,Consolidação!$AR$4,IF(BN53+BU53+CB53+CI53+CP53+CW53+DD53+DK53+DR53+DY53+EF53+EM53+ET53+FA53&lt;=Consolidação!BO64+Consolidação!BR64+Consolidação!BU64+Consolidação!BX64+Consolidação!CA64+Consolidação!CD64+Consolidação!CG64+Consolidação!CJ64+Consolidação!CM64+Consolidação!CP64+Consolidação!CS64+Consolidação!CV64+Consolidação!CY64+Consolidação!DB64,Consolidação!$AU$4,IF(AND((Consolidação!BO64+Consolidação!BR64+Consolidação!BU64+Consolidação!BX64+Consolidação!CA64+Consolidação!CD64+Consolidação!CG64+Consolidação!CJ64+Consolidação!CM64+Consolidação!CP64+Consolidação!CS64+Consolidação!CV64+Consolidação!CY64+Consolidação!DB64)&gt;0,BN53+BU53+CB53+CI53+CP53+CW53+DD53+DK53+DR53+DY53+EF53+EM53+ET53&lt;Consolidação!BO64+Consolidação!BR64+Consolidação!BU64+Consolidação!BX64+Consolidação!CA64+Consolidação!CD64+Consolidação!CG64+Consolidação!CJ64+Consolidação!CM64+Consolidação!CP64+Consolidação!CS64+Consolidação!CV64+Consolidação!CY64+Consolidação!DB64,BN53+BU53+CB53+CI53+CP53+CW53+DD53+DK53+DR53+DY53+EF53+EM53+ET53+FA53&gt;Consolidação!BO64+Consolidação!BR64+Consolidação!BU64+Consolidação!BX64+Consolidação!CA64+Consolidação!CD64+Consolidação!CG64+Consolidação!CJ64+Consolidação!CM64+Consolidação!CP64+Consolidação!CS64+Consolidação!CV64+Consolidação!CY64+Consolidação!DB64),"CONSUMO PARCIAL","SEM PREVISÃO"))))))))))))))))</f>
        <v/>
      </c>
      <c r="FE53" s="318" t="str">
        <f t="shared" si="134"/>
        <v/>
      </c>
      <c r="FF53" s="270"/>
      <c r="FG53" s="314"/>
      <c r="FH53" s="345"/>
      <c r="FI53" s="346"/>
      <c r="FJ53" s="317" t="str">
        <f>IF(FG53=0,"",IF(BT53+CA53+CH53+CO53+CV53+DC53+DJ53+DQ53+DX53+EE53+EL53+ES53+EZ53+FG53&lt;=Consolidação!BU64,Consolidação!$H$4,IF(BT53+CA53+CH53+CO53+CV53+DC53+DJ53+DQ53+DX53+EE53+EL53+ES53+EZ53+FG53&lt;=Consolidação!BU64+Consolidação!BX64,Consolidação!$K$4,IF(BT53+CA53+CH53+CO53+CV53+DC53+DJ53+DQ53+DX53+EE53+EL53+ES53+EZ53+FG53&lt;=Consolidação!BU64+Consolidação!BX64+Consolidação!CA64,Consolidação!$N$4,IF(BT53+CA53+CH53+CO53+CV53+DC53+DJ53+DQ53+DX53+EE53+EL53+ES53+EZ53+FG53&lt;=Consolidação!BU64+Consolidação!BX64+Consolidação!CA64+Consolidação!CD64,Consolidação!$Q$4,IF(BT53+CA53+CH53+CO53+CV53+DC53+DJ53+DQ53+DX53+EE53+EL53+ES53+EZ53+FG53&lt;=Consolidação!BU64+Consolidação!BX64+Consolidação!CA64+Consolidação!CD64+Consolidação!CG64,Consolidação!$T$4,IF(BT53+CA53+CH53+CO53+CV53+DC53+DJ53+DQ53+DX53+EE53+EL53+ES53+EZ53+FG53&lt;=Consolidação!BU64+Consolidação!BX64+Consolidação!CA64+Consolidação!CD64+Consolidação!CG64+Consolidação!CJ64,Consolidação!$W$4,IF(BT53+CA53+CH53+CO53+CV53+DC53+DJ53+DQ53+DX53+EE53+EL53+ES53+EZ53+FG53&lt;=Consolidação!BU64+Consolidação!BX64+Consolidação!CA64+Consolidação!CD64+Consolidação!CG64+Consolidação!CJ64+Consolidação!CM64,Consolidação!$Z$4,IF(BT53+CA53+CH53+CO53+CV53+DC53+DJ53+DQ53+DX53+EE53+EL53+ES53+EZ53+FG53&lt;=Consolidação!BU64+Consolidação!BX64+Consolidação!CA64+Consolidação!CD64+Consolidação!CG64+Consolidação!CJ64+Consolidação!CM64+Consolidação!CP64,Consolidação!$AC$4,IF(BT53+CA53+CH53+CO53+CV53+DC53+DJ53+DQ53+DX53+EE53+EL53+ES53+EZ53+FG53&lt;=Consolidação!BU64+Consolidação!BX64+Consolidação!CA64+Consolidação!CD64+Consolidação!CG64+Consolidação!CJ64+Consolidação!CM64+Consolidação!CP64+Consolidação!CS64,Consolidação!$AF$4,IF(BT53+CA53+CH53+CO53+CV53+DC53+DJ53+DQ53+DX53+EE53+EL53+ES53+EZ53+FG53&lt;=Consolidação!BU64+Consolidação!BX64+Consolidação!CA64+Consolidação!CD64+Consolidação!CG64+Consolidação!CJ64+Consolidação!CM64+Consolidação!CP64+Consolidação!CS64+Consolidação!CV64,Consolidação!$AI$4,IF(BT53+CA53+CH53+CO53+CV53+DC53+DJ53+DQ53+DX53+EE53+EL53+ES53+EZ53+FG53&lt;=Consolidação!BU64+Consolidação!BX64+Consolidação!CA64+Consolidação!CD64+Consolidação!CG64+Consolidação!CJ64+Consolidação!CM64+Consolidação!CP64+Consolidação!CS64+Consolidação!CV64+Consolidação!CY64,Consolidação!$AL$4,IF(BT53+CA53+CH53+CO53+CV53+DC53+DJ53+DQ53+DX53+EE53+EL53+ES53+EZ53+FG53&lt;=Consolidação!BU64+Consolidação!BX64+Consolidação!CA64+Consolidação!CD64+Consolidação!CG64+Consolidação!CJ64+Consolidação!CM64+Consolidação!CP64+Consolidação!CS64+Consolidação!CV64+Consolidação!CY64+Consolidação!DB64,Consolidação!$AO$4,IF(BT53+CA53+CH53+CO53+CV53+DC53+DJ53+DQ53+DX53+EE53+EL53+ES53+EZ53+FG53&lt;=Consolidação!BU64+Consolidação!BX64+Consolidação!CA64+Consolidação!CD64+Consolidação!CG64+Consolidação!CJ64+Consolidação!CM64+Consolidação!CP64+Consolidação!CS64+Consolidação!CV64+Consolidação!CY64+Consolidação!DB64+Consolidação!DE64,Consolidação!$AR$4,IF(BT53+CA53+CH53+CO53+CV53+DC53+DJ53+DQ53+DX53+EE53+EL53+ES53+EZ53+FG53&lt;=Consolidação!BU64+Consolidação!BX64+Consolidação!CA64+Consolidação!CD64+Consolidação!CG64+Consolidação!CJ64+Consolidação!CM64+Consolidação!CP64+Consolidação!CS64+Consolidação!CV64+Consolidação!CY64+Consolidação!DB64+Consolidação!DE64+Consolidação!DH64,Consolidação!$AU$4,IF(AND((Consolidação!BU64+Consolidação!BX64+Consolidação!CA64+Consolidação!CD64+Consolidação!CG64+Consolidação!CJ64+Consolidação!CM64+Consolidação!CP64+Consolidação!CS64+Consolidação!CV64+Consolidação!CY64+Consolidação!DB64+Consolidação!DE64+Consolidação!DH64)&gt;0,BT53+CA53+CH53+CO53+CV53+DC53+DJ53+DQ53+DX53+EE53+EL53+ES53+EZ53&lt;Consolidação!BU64+Consolidação!BX64+Consolidação!CA64+Consolidação!CD64+Consolidação!CG64+Consolidação!CJ64+Consolidação!CM64+Consolidação!CP64+Consolidação!CS64+Consolidação!CV64+Consolidação!CY64+Consolidação!DB64+Consolidação!DE64+Consolidação!DH64,BT53+CA53+CH53+CO53+CV53+DC53+DJ53+DQ53+DX53+EE53+EL53+ES53+EZ53+FG53&gt;Consolidação!BU64+Consolidação!BX64+Consolidação!CA64+Consolidação!CD64+Consolidação!CG64+Consolidação!CJ64+Consolidação!CM64+Consolidação!CP64+Consolidação!CS64+Consolidação!CV64+Consolidação!CY64+Consolidação!DB64+Consolidação!DE64+Consolidação!DH64),"CONSUMO PARCIAL","SEM PREVISÃO"))))))))))))))))</f>
        <v/>
      </c>
      <c r="FK53" s="540" t="str">
        <f t="shared" si="135"/>
        <v/>
      </c>
      <c r="FL53" s="569"/>
      <c r="FM53" s="550"/>
      <c r="FN53" s="550"/>
      <c r="FO53" s="550"/>
      <c r="FP53" s="550"/>
      <c r="FQ53" s="576"/>
      <c r="FR53" s="569"/>
      <c r="FS53" s="550"/>
      <c r="FT53" s="550"/>
      <c r="FU53" s="550"/>
      <c r="FV53" s="550"/>
      <c r="FW53" s="550"/>
      <c r="FX53" s="545" t="str">
        <f>IF((Consolidação!C64+Consolidação!E64)=(F53+M53+T53+AA53+AH53+AO53+AV53+BC53+BJ53+BQ53+BX53+CE53+CL53+CS53),"ATUALIZADO","DESATUALIZADO")</f>
        <v>ATUALIZADO</v>
      </c>
    </row>
    <row r="54" spans="1:180" x14ac:dyDescent="0.3">
      <c r="A54" s="270">
        <v>11797</v>
      </c>
      <c r="B54" s="634"/>
      <c r="C54" s="344" t="s">
        <v>104</v>
      </c>
      <c r="D54" s="343"/>
      <c r="E54" s="270" t="s">
        <v>246</v>
      </c>
      <c r="F54" s="314">
        <v>23.696000000000002</v>
      </c>
      <c r="G54" s="315"/>
      <c r="H54" s="316">
        <v>45595</v>
      </c>
      <c r="I54" s="317" t="str">
        <f>IF(F54=0,"",IF(F54&lt;=Consolidação!H65,Consolidação!H$4,IF(F54&lt;=Consolidação!H65+Consolidação!K65,Consolidação!K$4,IF(F54&lt;=Consolidação!H65+Consolidação!K65+Consolidação!N65,Consolidação!N$4,IF(F54&lt;=Consolidação!H65+Consolidação!K65+Consolidação!N65+Consolidação!Q65,Consolidação!Q$4,IF(F54&lt;=Consolidação!H65+Consolidação!K65+Consolidação!N65+Consolidação!Q65+Consolidação!T65,Consolidação!T$4,IF(F54&lt;=Consolidação!H65+Consolidação!K65+Consolidação!N65+Consolidação!Q65+Consolidação!T65+Consolidação!W65,Consolidação!W$4,IF(F54&lt;=Consolidação!H65+Consolidação!K65+Consolidação!N65+Consolidação!Q65+Consolidação!T65+Consolidação!W65+Consolidação!Z65,Consolidação!Z$4,IF(F54&lt;=Consolidação!H65+Consolidação!K65+Consolidação!N65+Consolidação!Q65+Consolidação!T65+Consolidação!W65+Consolidação!Z65+Consolidação!AC65,Consolidação!AC$4,IF(F54&lt;=Consolidação!H65+Consolidação!K65+Consolidação!N65+Consolidação!Q65+Consolidação!T65+Consolidação!W65+Consolidação!Z65+Consolidação!AC65+Consolidação!AF65,Consolidação!AF$4,IF(F54&lt;=Consolidação!H65+Consolidação!K65+Consolidação!N65+Consolidação!Q65+Consolidação!T65+Consolidação!W65+Consolidação!Z65+Consolidação!AC65+Consolidação!AF65+Consolidação!AI65,Consolidação!AI$4,IF(F54&lt;=Consolidação!H65+Consolidação!K65+Consolidação!N65+Consolidação!Q65+Consolidação!T65+Consolidação!W65+Consolidação!Z65+Consolidação!AC65+Consolidação!AF65+Consolidação!AI65+Consolidação!AL65,Consolidação!AL$4,IF(F54&lt;=Consolidação!H65+Consolidação!K65+Consolidação!N65+Consolidação!Q65+Consolidação!T65+Consolidação!W65+Consolidação!Z65+Consolidação!AC65+Consolidação!AF65+Consolidação!AI65+Consolidação!AL65+Consolidação!AO65,Consolidação!AO$4,IF(F54&lt;=Consolidação!H65+Consolidação!K65+Consolidação!N65+Consolidação!Q65+Consolidação!T65+Consolidação!W65+Consolidação!Z65+Consolidação!AC65+Consolidação!AF65+Consolidação!AI65+Consolidação!AL65+Consolidação!AO65+Consolidação!AR65,Consolidação!AR$4,IF(F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>CONSUMO PARCIAL</v>
      </c>
      <c r="J54" s="318" t="str">
        <f t="shared" si="111"/>
        <v>û</v>
      </c>
      <c r="K54" s="312"/>
      <c r="L54" s="270"/>
      <c r="M54" s="314"/>
      <c r="N54" s="315"/>
      <c r="O54" s="316"/>
      <c r="P54" s="317" t="str">
        <f>IF(M54=0,"",IF(F54+M54&lt;=Consolidação!H65,Consolidação!$H$4,IF(F54+M54&lt;=Consolidação!H65+Consolidação!K65,Consolidação!$K$4,IF(F54+M54&lt;=Consolidação!H65+Consolidação!K65+Consolidação!N65,Consolidação!$N$4,IF(F54+M54&lt;=Consolidação!H65+Consolidação!K65+Consolidação!N65+Consolidação!Q65,Consolidação!$Q$4,IF(F54+M54&lt;=Consolidação!H65+Consolidação!K65+Consolidação!N65+Consolidação!Q65+Consolidação!T65,Consolidação!$T$4,IF(F54+M54&lt;=Consolidação!H65+Consolidação!K65+Consolidação!N65+Consolidação!Q65+Consolidação!T65+Consolidação!W65,Consolidação!$W$4,IF(F54+M54&lt;=Consolidação!H65+Consolidação!K65+Consolidação!N65+Consolidação!Q65+Consolidação!T65+Consolidação!W65+Consolidação!Z65,Consolidação!$Z$4,IF(F54+M54&lt;=Consolidação!H65+Consolidação!K65+Consolidação!N65+Consolidação!Q65+Consolidação!T65+Consolidação!W65+Consolidação!Z65+Consolidação!AC65,Consolidação!$AC$4,IF(F54+M54&lt;=Consolidação!H65+Consolidação!K65+Consolidação!N65+Consolidação!Q65+Consolidação!T65+Consolidação!W65+Consolidação!Z65+Consolidação!AC65+Consolidação!AF65,Consolidação!$AF$4,IF(F54+M54&lt;=Consolidação!H65+Consolidação!K65+Consolidação!N65+Consolidação!Q65+Consolidação!T65+Consolidação!W65+Consolidação!Z65+Consolidação!AC65+Consolidação!AF65+Consolidação!AI65,Consolidação!$AI$4,IF(F54+M54&lt;=Consolidação!H65+Consolidação!K65+Consolidação!N65+Consolidação!Q65+Consolidação!T65+Consolidação!W65+Consolidação!Z65+Consolidação!AC65+Consolidação!AF65+Consolidação!AI65+Consolidação!AL65,Consolidação!$AL$4,IF(F54+M54&lt;=Consolidação!H65+Consolidação!K65+Consolidação!N65+Consolidação!Q65+Consolidação!T65+Consolidação!W65+Consolidação!Z65+Consolidação!AC65+Consolidação!AF65+Consolidação!AI65+Consolidação!AL65+Consolidação!AO65,Consolidação!$AO$4,IF(F54+M54&lt;=Consolidação!H65+Consolidação!K65+Consolidação!N65+Consolidação!Q65+Consolidação!T65+Consolidação!W65+Consolidação!Z65+Consolidação!AC65+Consolidação!AF65+Consolidação!AI65+Consolidação!AL65+Consolidação!AO65+Consolidação!AR65,Consolidação!$AR$4,IF(F54+M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Q54" s="318" t="str">
        <f t="shared" si="112"/>
        <v/>
      </c>
      <c r="R54" s="312"/>
      <c r="S54" s="270"/>
      <c r="T54" s="314"/>
      <c r="U54" s="315"/>
      <c r="V54" s="316"/>
      <c r="W54" s="317" t="str">
        <f>IF(T54=0,"",IF(F54+M54+T54&lt;=Consolidação!H65,Consolidação!$H$4,IF(F54+M54+T54&lt;=Consolidação!H65+Consolidação!K65,Consolidação!$K$4,IF(F54+M54+T54&lt;=Consolidação!H65+Consolidação!K65+Consolidação!N65,Consolidação!$N$4,IF(F54+M54+T54&lt;=Consolidação!H65+Consolidação!K65+Consolidação!N65+Consolidação!Q65,Consolidação!$Q$4,IF(F54+M54+T54&lt;=Consolidação!H65+Consolidação!K65+Consolidação!N65+Consolidação!Q65+Consolidação!T65,Consolidação!$T$4,IF(F54+M54+T54&lt;=Consolidação!H65+Consolidação!K65+Consolidação!N65+Consolidação!Q65+Consolidação!T65+Consolidação!W65,Consolidação!$W$4,IF(F54+M54+T54&lt;=Consolidação!H65+Consolidação!K65+Consolidação!N65+Consolidação!Q65+Consolidação!T65+Consolidação!W65+Consolidação!Z65,Consolidação!$Z$4,IF(F54+M54+T54&lt;=Consolidação!H65+Consolidação!K65+Consolidação!N65+Consolidação!Q65+Consolidação!T65+Consolidação!W65+Consolidação!Z65+Consolidação!AC65,Consolidação!$AC$4,IF(F54+M54+T54&lt;=Consolidação!H65+Consolidação!K65+Consolidação!N65+Consolidação!Q65+Consolidação!T65+Consolidação!W65+Consolidação!Z65+Consolidação!AC65+Consolidação!AF65,Consolidação!$AF$4,IF(F54+M54+T54&lt;=Consolidação!H65+Consolidação!K65+Consolidação!N65+Consolidação!Q65+Consolidação!T65+Consolidação!W65+Consolidação!Z65+Consolidação!AC65+Consolidação!AF65+Consolidação!AI65,Consolidação!$AI$4,IF(F54+M54+T54&lt;=Consolidação!H65+Consolidação!K65+Consolidação!N65+Consolidação!Q65+Consolidação!T65+Consolidação!W65+Consolidação!Z65+Consolidação!AC65+Consolidação!AF65+Consolidação!AI65+Consolidação!AL65,Consolidação!$AL$4,IF(F54+M54+T54&lt;=Consolidação!H65+Consolidação!K65+Consolidação!N65+Consolidação!Q65+Consolidação!T65+Consolidação!W65+Consolidação!Z65+Consolidação!AC65+Consolidação!AF65+Consolidação!AI65+Consolidação!AL65+Consolidação!AO65,Consolidação!$AO$4,IF(F54+M54+T54&lt;=Consolidação!H65+Consolidação!K65+Consolidação!N65+Consolidação!Q65+Consolidação!T65+Consolidação!W65+Consolidação!Z65+Consolidação!AC65+Consolidação!AF65+Consolidação!AI65+Consolidação!AL65+Consolidação!AO65+Consolidação!AR65,Consolidação!$AR$4,IF(F54+M54+T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+M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+T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X54" s="318" t="str">
        <f t="shared" si="113"/>
        <v/>
      </c>
      <c r="Y54" s="312"/>
      <c r="Z54" s="270"/>
      <c r="AA54" s="314"/>
      <c r="AB54" s="315"/>
      <c r="AC54" s="316"/>
      <c r="AD54" s="317" t="str">
        <f>IF(AA54=0,"",IF(F54+M54+T54+AA54&lt;=Consolidação!H65,Consolidação!$H$4,IF(F54+M54+T54+AA54&lt;=Consolidação!H65+Consolidação!K65,Consolidação!$K$4,IF(F54+M54+T54+AA54&lt;=Consolidação!H65+Consolidação!K65+Consolidação!N65,Consolidação!$N$4,IF(F54+M54+T54+AA54&lt;=Consolidação!H65+Consolidação!K65+Consolidação!N65+Consolidação!Q65,Consolidação!$Q$4,IF(F54+M54+T54+AA54&lt;=Consolidação!H65+Consolidação!K65+Consolidação!N65+Consolidação!Q65+Consolidação!T65,Consolidação!$T$4,IF(F54+M54+T54+AA54&lt;=Consolidação!H65+Consolidação!K65+Consolidação!N65+Consolidação!Q65+Consolidação!T65+Consolidação!W65,Consolidação!$W$4,IF(F54+M54+T54+AA54&lt;=Consolidação!H65+Consolidação!K65+Consolidação!N65+Consolidação!Q65+Consolidação!T65+Consolidação!W65+Consolidação!Z65,Consolidação!$Z$4,IF(F54+M54+T54+AA54&lt;=Consolidação!H65+Consolidação!K65+Consolidação!N65+Consolidação!Q65+Consolidação!T65+Consolidação!W65+Consolidação!Z65+Consolidação!AC65,Consolidação!$AC$4,IF(F54+M54+T54+AA54&lt;=Consolidação!H65+Consolidação!K65+Consolidação!N65+Consolidação!Q65+Consolidação!T65+Consolidação!W65+Consolidação!Z65+Consolidação!AC65+Consolidação!AF65,Consolidação!$AF$4,IF(F54+M54+T54+AA54&lt;=Consolidação!H65+Consolidação!K65+Consolidação!N65+Consolidação!Q65+Consolidação!T65+Consolidação!W65+Consolidação!Z65+Consolidação!AC65+Consolidação!AF65+Consolidação!AI65,Consolidação!$AI$4,IF(F54+M54+T54+AA54&lt;=Consolidação!H65+Consolidação!K65+Consolidação!N65+Consolidação!Q65+Consolidação!T65+Consolidação!W65+Consolidação!Z65+Consolidação!AC65+Consolidação!AF65+Consolidação!AI65+Consolidação!AL65,Consolidação!$AL$4,IF(F54+M54+T54+AA54&lt;=Consolidação!H65+Consolidação!K65+Consolidação!N65+Consolidação!Q65+Consolidação!T65+Consolidação!W65+Consolidação!Z65+Consolidação!AC65+Consolidação!AF65+Consolidação!AI65+Consolidação!AL65+Consolidação!AO65,Consolidação!$AO$4,IF(F54+M54+T54+AA54&lt;=Consolidação!H65+Consolidação!K65+Consolidação!N65+Consolidação!Q65+Consolidação!T65+Consolidação!W65+Consolidação!Z65+Consolidação!AC65+Consolidação!AF65+Consolidação!AI65+Consolidação!AL65+Consolidação!AO65+Consolidação!AR65,Consolidação!AR62,IF(F54+M54+T54+AA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+M54+T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+T54+AA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AE54" s="318" t="str">
        <f t="shared" si="114"/>
        <v/>
      </c>
      <c r="AF54" s="312"/>
      <c r="AG54" s="270"/>
      <c r="AH54" s="314"/>
      <c r="AI54" s="315"/>
      <c r="AJ54" s="316"/>
      <c r="AK54" s="317" t="str">
        <f>IF(AH54=0,"",IF(F54+M54+T54+AA54+AH54&lt;=Consolidação!H65,Consolidação!$H$4,IF(F54+M54+T54+AA54+AH54&lt;=Consolidação!H65+Consolidação!K65,Consolidação!$K$4,IF(F54+M54+T54+AA54+AH54&lt;=Consolidação!H65+Consolidação!K65+Consolidação!N65,Consolidação!$N$4,IF(F54+M54+T54+AA54+AH54&lt;=Consolidação!H65+Consolidação!K65+Consolidação!N65+Consolidação!Q65,Consolidação!$Q$4,IF(F54+M54+T54+AA54+AH54&lt;=Consolidação!H65+Consolidação!K65+Consolidação!N65+Consolidação!Q65+Consolidação!T65,Consolidação!$T$4,IF(F54+M54+T54+AA54+AH54&lt;=Consolidação!H65+Consolidação!K65+Consolidação!N65+Consolidação!Q65+Consolidação!T65+Consolidação!W65,Consolidação!$W$4,IF(F54+M54+T54+AA54+AH54&lt;=Consolidação!H65+Consolidação!K65+Consolidação!N65+Consolidação!Q65+Consolidação!T65+Consolidação!W65+Consolidação!Z65,Consolidação!$Z$4,IF(F54+M54+T54+AA54+AH54&lt;=Consolidação!H65+Consolidação!K65+Consolidação!N65+Consolidação!Q65+Consolidação!T65+Consolidação!W65+Consolidação!Z65+Consolidação!AC65,Consolidação!$AC$4,IF(F54+M54+T54+AA54+AH54&lt;=Consolidação!H65+Consolidação!K65+Consolidação!N65+Consolidação!Q65+Consolidação!T65+Consolidação!W65+Consolidação!Z65+Consolidação!AC65+Consolidação!AF65,Consolidação!$AF$4,IF(F54+M54+T54+AA54+AH54&lt;=Consolidação!H65+Consolidação!K65+Consolidação!N65+Consolidação!Q65+Consolidação!T65+Consolidação!W65+Consolidação!Z65+Consolidação!AC65+Consolidação!AF65+Consolidação!AI65,Consolidação!$AI$4,IF(F54+M54+T54+AA54+AH54&lt;=Consolidação!H65+Consolidação!K65+Consolidação!N65+Consolidação!Q65+Consolidação!T65+Consolidação!W65+Consolidação!Z65+Consolidação!AC65+Consolidação!AF65+Consolidação!AI65+Consolidação!AL65,Consolidação!$AL$4,IF(F54+M54+T54+AA54+AH54&lt;=Consolidação!H65+Consolidação!K65+Consolidação!N65+Consolidação!Q65+Consolidação!T65+Consolidação!W65+Consolidação!Z65+Consolidação!AC65+Consolidação!AF65+Consolidação!AI65+Consolidação!AL65+Consolidação!AO65,Consolidação!$AO$4,IF(F54+M54+T54+AA54+AH54&lt;=Consolidação!H65+Consolidação!K65+Consolidação!N65+Consolidação!Q65+Consolidação!T65+Consolidação!W65+Consolidação!Z65+Consolidação!AC65+Consolidação!AF65+Consolidação!AI65+Consolidação!AL65+Consolidação!AO65+Consolidação!AR65,Consolidação!$AR$4,IF(F54+M54+T54+AA54+AH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+M54+T54+AA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+T54+AA54+AH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AL54" s="318" t="str">
        <f t="shared" si="115"/>
        <v/>
      </c>
      <c r="AM54" s="312"/>
      <c r="AN54" s="270"/>
      <c r="AO54" s="314"/>
      <c r="AP54" s="345"/>
      <c r="AQ54" s="346"/>
      <c r="AR54" s="317" t="str">
        <f>IF(AO54=0,"",IF(F54+M54+T54+AA54+AH54+AO54&lt;=Consolidação!H65,Consolidação!$H$4,IF(F54+M54+T54+AA54+AH54+AO54&lt;=Consolidação!H65+Consolidação!K65,Consolidação!$K$4,IF(F54+M54+T54+AA54+AH54+AO54&lt;=Consolidação!H65+Consolidação!K65+Consolidação!N65,Consolidação!$N$4,IF(F54+M54+T54+AA54+AH54+AO54&lt;=Consolidação!H65+Consolidação!K65+Consolidação!N65+Consolidação!Q65,Consolidação!$Q$4,IF(F54+M54+T54+AA54+AH54+AO54&lt;=Consolidação!H65+Consolidação!K65+Consolidação!N65+Consolidação!Q65+Consolidação!T65,Consolidação!$T$4,IF(F54+M54+T54+AA54+AH54+AO54&lt;=Consolidação!H65+Consolidação!K65+Consolidação!N65+Consolidação!Q65+Consolidação!T65+Consolidação!W65,Consolidação!$W$4,IF(F54+M54+T54+AA54+AH54+AO54&lt;=Consolidação!H65+Consolidação!K65+Consolidação!N65+Consolidação!Q65+Consolidação!T65+Consolidação!W65+Consolidação!Z65,Consolidação!$Z$4,IF(F54+M54+T54+AA54+AH54+AO54&lt;=Consolidação!H65+Consolidação!K65+Consolidação!N65+Consolidação!Q65+Consolidação!T65+Consolidação!W65+Consolidação!Z65+Consolidação!AC65,Consolidação!$AC$4,IF(F54+M54+T54+AA54+AH54+AO54&lt;=Consolidação!H65+Consolidação!K65+Consolidação!N65+Consolidação!Q65+Consolidação!T65+Consolidação!W65+Consolidação!Z65+Consolidação!AC65+Consolidação!AF65,Consolidação!$AF$4,IF(F54+M54+T54+AA54+AH54+AO54&lt;=Consolidação!H65+Consolidação!K65+Consolidação!N65+Consolidação!Q65+Consolidação!T65+Consolidação!W65+Consolidação!Z65+Consolidação!AC65+Consolidação!AF65+Consolidação!AI65,Consolidação!$AI$4,IF(F54+M54+T54+AA54+AH54+AO54&lt;=Consolidação!H65+Consolidação!K65+Consolidação!N65+Consolidação!Q65+Consolidação!T65+Consolidação!W65+Consolidação!Z65+Consolidação!AC65+Consolidação!AF65+Consolidação!AI65+Consolidação!AL65,Consolidação!$AL$4,IF(F54+M54+T54+AA54+AH54+AO54&lt;=Consolidação!H65+Consolidação!K65+Consolidação!N65+Consolidação!Q65+Consolidação!T65+Consolidação!W65+Consolidação!Z65+Consolidação!AC65+Consolidação!AF65+Consolidação!AI65+Consolidação!AL65+Consolidação!AO65,Consolidação!$AO$4,IF(F54+M54+T54+AA54+AH54+AO54&lt;=Consolidação!H65+Consolidação!K65+Consolidação!N65+Consolidação!Q65+Consolidação!T65+Consolidação!W65+Consolidação!Z65+Consolidação!AC65+Consolidação!AF65+Consolidação!AI65+Consolidação!AL65+Consolidação!AO65+Consolidação!AR65,Consolidação!$AR$4,IF(F54+M54+T54+AA54+AH54+AO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+M54+T54+AA54+AH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+T54+AA54+AH54+AO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AS54" s="318" t="str">
        <f t="shared" si="116"/>
        <v/>
      </c>
      <c r="AT54" s="312"/>
      <c r="AU54" s="270"/>
      <c r="AV54" s="314"/>
      <c r="AW54" s="345"/>
      <c r="AX54" s="346"/>
      <c r="AY54" s="317" t="str">
        <f>IF(AV54=0,"",IF(F54+M54+T54+AA54+AH54+AO54+AV54&lt;=Consolidação!H65,Consolidação!$H$4,IF(F54+M54+T54+AA54+AH54+AO54+AV54&lt;=Consolidação!H65+Consolidação!K65,Consolidação!$K$4,IF(F54+M54+T54+AA54+AH54+AO54+AV54&lt;=Consolidação!H65+Consolidação!K65+Consolidação!N65,Consolidação!$N$4,IF(F54+M54+T54+AA54+AH54+AO54+AV54&lt;=Consolidação!H65+Consolidação!K65+Consolidação!N65+Consolidação!Q65,Consolidação!$Q$4,IF(F54+M54+T54+AA54+AH54+AO54+AV54&lt;=Consolidação!H65+Consolidação!K65+Consolidação!N65+Consolidação!Q65+Consolidação!T65,Consolidação!$T$4,IF(F54+M54+T54+AA54+AH54+AO54+AV54&lt;=Consolidação!H65+Consolidação!K65+Consolidação!N65+Consolidação!Q65+Consolidação!T65+Consolidação!W65,Consolidação!$W$4,IF(F54+M54+T54+AA54+AH54+AO54+AV54&lt;=Consolidação!H65+Consolidação!K65+Consolidação!N65+Consolidação!Q65+Consolidação!T65+Consolidação!W65+Consolidação!Z65,Consolidação!$Z$4,IF(F54+M54+T54+AA54+AH54+AO54+AV54&lt;=Consolidação!H65+Consolidação!K65+Consolidação!N65+Consolidação!Q65+Consolidação!T65+Consolidação!W65+Consolidação!Z65+Consolidação!AC65,Consolidação!$AC$4,IF(F54+M54+T54+AA54+AH54+AO54+AV54&lt;=Consolidação!H65+Consolidação!K65+Consolidação!N65+Consolidação!Q65+Consolidação!T65+Consolidação!W65+Consolidação!Z65+Consolidação!AC65+Consolidação!AF65,Consolidação!$AF$4,IF(F54+M54+T54+AA54+AH54+AO54+AV54&lt;=Consolidação!H65+Consolidação!K65+Consolidação!N65+Consolidação!Q65+Consolidação!T65+Consolidação!W65+Consolidação!Z65+Consolidação!AC65+Consolidação!AF65+Consolidação!AI65,Consolidação!$AI$4,IF(F54+M54+T54+AA54+AH54+AO54+AV54&lt;=Consolidação!H65+Consolidação!K65+Consolidação!N65+Consolidação!Q65+Consolidação!T65+Consolidação!W65+Consolidação!Z65+Consolidação!AC65+Consolidação!AF65+Consolidação!AI65+Consolidação!AL65,Consolidação!$AL$4,IF(F54+M54+T54+AA54+AH54+AO54+AV54&lt;=Consolidação!H65+Consolidação!K65+Consolidação!N65+Consolidação!Q65+Consolidação!T65+Consolidação!W65+Consolidação!Z65+Consolidação!AC65+Consolidação!AF65+Consolidação!AI65+Consolidação!AL65+Consolidação!AO65,Consolidação!$AO$4,IF(F54+M54+T54+AA54+AH54+AO54+AV54&lt;=Consolidação!H65+Consolidação!K65+Consolidação!N65+Consolidação!Q65+Consolidação!T65+Consolidação!W65+Consolidação!Z65+Consolidação!AC65+Consolidação!AF65+Consolidação!AI65+Consolidação!AL65+Consolidação!AO65+Consolidação!AR65,Consolidação!$AR$4,IF(F54+M54+T54+AA54+AH54+AO54+AV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+M54+T54+AA54+AH54+AO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+T54+AA54+AH54+AO54+AV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AZ54" s="318" t="str">
        <f t="shared" si="117"/>
        <v/>
      </c>
      <c r="BA54" s="312"/>
      <c r="BB54" s="270"/>
      <c r="BC54" s="314"/>
      <c r="BD54" s="345"/>
      <c r="BE54" s="346"/>
      <c r="BF54" s="317" t="str">
        <f>IF(BC54=0,"",IF(F54+M54+T54+AA54+AH54+AO54+AV54+BC54&lt;=Consolidação!H65,Consolidação!$H$4,IF(F54+M54+T54+AA54+AH54+AO54+AV54+BC54&lt;=Consolidação!H65+Consolidação!K65,Consolidação!$K$4,IF(F54+M54+T54+AA54+AH54+AO54+AV54+BC54&lt;=Consolidação!H65+Consolidação!K65+Consolidação!N65,Consolidação!$N$4,IF(F54+M54+T54+AA54+AH54+AO54+AV54+BC54&lt;=Consolidação!H65+Consolidação!K65+Consolidação!N65+Consolidação!Q65,Consolidação!$Q$4,IF(F54+M54+T54+AA54+AH54+AO54+AV54+BC54&lt;=Consolidação!H65+Consolidação!K65+Consolidação!N65+Consolidação!Q65+Consolidação!T65,Consolidação!$T$4,IF(F54+M54+T54+AA54+AH54+AO54+AV54+BC54&lt;=Consolidação!H65+Consolidação!K65+Consolidação!N65+Consolidação!Q65+Consolidação!T65+Consolidação!W65,Consolidação!$W$4,IF(F54+M54+T54+AA54+AH54+AO54+AV54+BC54&lt;=Consolidação!H65+Consolidação!K65+Consolidação!N65+Consolidação!Q65+Consolidação!T65+Consolidação!W65+Consolidação!Z65,Consolidação!$Z$4,IF(F54+M54+T54+AA54+AH54+AO54+AV54+BC54&lt;=Consolidação!H65+Consolidação!K65+Consolidação!N65+Consolidação!Q65+Consolidação!T65+Consolidação!W65+Consolidação!Z65+Consolidação!AC65,Consolidação!$AC$4,IF(F54+M54+T54+AA54+AH54+AO54+AV54+BC54&lt;=Consolidação!H65+Consolidação!K65+Consolidação!N65+Consolidação!Q65+Consolidação!T65+Consolidação!W65+Consolidação!Z65+Consolidação!AC65+Consolidação!AF65,Consolidação!$AF$4,IF(F54+M54+T54+AA54+AH54+AO54+AV54+BC54&lt;=Consolidação!H65+Consolidação!K65+Consolidação!N65+Consolidação!Q65+Consolidação!T65+Consolidação!W65+Consolidação!Z65+Consolidação!AC65+Consolidação!AF65+Consolidação!AI65,Consolidação!$AI$4,IF(F54+M54+T54+AA54+AH54+AO54+AV54+BC54&lt;=Consolidação!H65+Consolidação!K65+Consolidação!N65+Consolidação!Q65+Consolidação!T65+Consolidação!W65+Consolidação!Z65+Consolidação!AC65+Consolidação!AF65+Consolidação!AI65+Consolidação!AL65,Consolidação!$AL$4,IF(F54+M54+T54+AA54+AH54+AO54+AV54+BC54&lt;=Consolidação!H65+Consolidação!K65+Consolidação!N65+Consolidação!Q65+Consolidação!T65+Consolidação!W65+Consolidação!Z65+Consolidação!AC65+Consolidação!AF65+Consolidação!AI65+Consolidação!AL65+Consolidação!AO65,Consolidação!$AO$4,IF(F54+M54+T54+AA54+AH54+AO54+AV54+BC54&lt;=Consolidação!H65+Consolidação!K65+Consolidação!N65+Consolidação!Q65+Consolidação!T65+Consolidação!W65+Consolidação!Z65+Consolidação!AC65+Consolidação!AF65+Consolidação!AI65+Consolidação!AL65+Consolidação!AO65+Consolidação!AR65,Consolidação!$AR$4,IF(F54+M54+T54+AA54+AH54+AO54+AV54+BC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+M54+T54+AA54+AH54+AO54+AV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+T54+AA54+AH54+AO54+AV54+BC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BG54" s="318" t="str">
        <f t="shared" si="118"/>
        <v/>
      </c>
      <c r="BH54" s="312"/>
      <c r="BI54" s="270"/>
      <c r="BJ54" s="314"/>
      <c r="BK54" s="345"/>
      <c r="BL54" s="346"/>
      <c r="BM54" s="317" t="str">
        <f>IF(BJ54=0,"",IF(F54+M54+T54+AA54+AH54+AO54+AV54+BC54+BJ54&lt;=Consolidação!H65,Consolidação!$H$4,IF(F54+M54+T54+AA54+AH54+AO54+AV54+BC54+BJ54&lt;=Consolidação!H65+Consolidação!K65,Consolidação!$K$4,IF(F54+M54+T54+AA54+AH54+AO54+AV54+BC54+BJ54&lt;=Consolidação!H65+Consolidação!K65+Consolidação!N65,Consolidação!$N$4,IF(F54+M54+T54+AA54+AH54+AO54+AV54+BC54+BJ54&lt;=Consolidação!H65+Consolidação!K65+Consolidação!N65+Consolidação!Q65,Consolidação!$Q$4,IF(F54+M54+T54+AA54+AH54+AO54+AV54+BC54+BJ54&lt;=Consolidação!H65+Consolidação!K65+Consolidação!N65+Consolidação!Q65+Consolidação!T65,Consolidação!$T$4,IF(F54+M54+T54+AA54+AH54+AO54+AV54+BC54+BJ54&lt;=Consolidação!H65+Consolidação!K65+Consolidação!N65+Consolidação!Q65+Consolidação!T65+Consolidação!W65,Consolidação!$W$4,IF(F54+M54+T54+AA54+AH54+AO54+AV54+BC54+BJ54&lt;=Consolidação!H65+Consolidação!K65+Consolidação!N65+Consolidação!Q65+Consolidação!T65+Consolidação!W65+Consolidação!Z65,Consolidação!$Z$4,IF(F54+M54+T54+AA54+AH54+AO54+AV54+BC54+BJ54&lt;=Consolidação!H65+Consolidação!K65+Consolidação!N65+Consolidação!Q65+Consolidação!T65+Consolidação!W65+Consolidação!Z65+Consolidação!AC65,Consolidação!$AC$4,IF(F54+M54+T54+AA54+AH54+AO54+AV54+BC54+BJ54&lt;=Consolidação!H65+Consolidação!K65+Consolidação!N65+Consolidação!Q65+Consolidação!T65+Consolidação!W65+Consolidação!Z65+Consolidação!AC65+Consolidação!AF65,Consolidação!$AF$4,IF(F54+M54+T54+AA54+AH54+AO54+AV54+BC54+BJ54&lt;=Consolidação!H65+Consolidação!K65+Consolidação!N65+Consolidação!Q65+Consolidação!T65+Consolidação!W65+Consolidação!Z65+Consolidação!AC65+Consolidação!AF65+Consolidação!AI65,Consolidação!$AI$4,IF(F54+M54+T54+AA54+AH54+AO54+AV54+BC54+BJ54&lt;=Consolidação!H65+Consolidação!K65+Consolidação!N65+Consolidação!Q65+Consolidação!T65+Consolidação!W65+Consolidação!Z65+Consolidação!AC65+Consolidação!AF65+Consolidação!AI65+Consolidação!AL65,Consolidação!$AL$4,IF(F54+M54+T54+AA54+AH54+AO54+AV54+BC54+BJ54&lt;=Consolidação!H65+Consolidação!K65+Consolidação!N65+Consolidação!Q65+Consolidação!T65+Consolidação!W65+Consolidação!Z65+Consolidação!AC65+Consolidação!AF65+Consolidação!AI65+Consolidação!AL65+Consolidação!AO65,Consolidação!$AO$4,IF(F54+M54+T54+AA54+AH54+AO54+AV54+BC54+BJ54&lt;=Consolidação!H65+Consolidação!K65+Consolidação!N65+Consolidação!Q65+Consolidação!T65+Consolidação!W65+Consolidação!Z65+Consolidação!AC65+Consolidação!AF65+Consolidação!AI65+Consolidação!AL65+Consolidação!AO65+Consolidação!AR65,Consolidação!$AR$4,IF(F54+M54+T54+AA54+AH54+AO54+AV54+BC54+BJ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+M54+T54+AA54+AH54+AO54+AV54+BC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+T54+AA54+AH54+AO54+AV54+BC54+BJ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BN54" s="318" t="str">
        <f t="shared" si="119"/>
        <v/>
      </c>
      <c r="BO54" s="312"/>
      <c r="BP54" s="270"/>
      <c r="BQ54" s="314"/>
      <c r="BR54" s="345"/>
      <c r="BS54" s="346"/>
      <c r="BT54" s="317" t="str">
        <f>IF(BQ54=0,"",IF(F54+M54+T54+AA54+AH54+AO54+AV54+BC54+BJ54+BQ54&lt;=Consolidação!H65,Consolidação!$H$4,IF(F54+M54+T54+AA54+AH54+AO54+AV54+BC54+BJ54+BQ54&lt;=Consolidação!H65+Consolidação!K65,Consolidação!$K$4,IF(F54+M54+T54+AA54+AH54+AO54+AV54+BC54+BJ54+BQ54&lt;=Consolidação!H65+Consolidação!K65+Consolidação!N65,Consolidação!$N$4,IF(F54+M54+T54+AA54+AH54+AO54+AV54+BC54+BJ54+BQ54&lt;=Consolidação!H65+Consolidação!K65+Consolidação!N65+Consolidação!Q65,Consolidação!$Q$4,IF(F54+M54+T54+AA54+AH54+AO54+AV54+BC54+BJ54+BQ54&lt;=Consolidação!H65+Consolidação!K65+Consolidação!N65+Consolidação!Q65+Consolidação!T65,Consolidação!$T$4,IF(F54+M54+T54+AA54+AH54+AO54+AV54+BC54+BJ54+BQ54&lt;=Consolidação!H65+Consolidação!K65+Consolidação!N65+Consolidação!Q65+Consolidação!T65+Consolidação!W65,Consolidação!$W$4,IF(F54+M54+T54+AA54+AH54+AO54+AV54+BC54+BJ54+BQ54&lt;=Consolidação!H65+Consolidação!K65+Consolidação!N65+Consolidação!Q65+Consolidação!T65+Consolidação!W65+Consolidação!Z65,Consolidação!$Z$4,IF(F54+M54+T54+AA54+AH54+AO54+AV54+BC54+BJ54+BQ54&lt;=Consolidação!H65+Consolidação!K65+Consolidação!N65+Consolidação!Q65+Consolidação!T65+Consolidação!W65+Consolidação!Z65+Consolidação!AC65,Consolidação!$AC$4,IF(F54+M54+T54+AA54+AH54+AO54+AV54+BC54+BJ54+BQ54&lt;=Consolidação!H65+Consolidação!K65+Consolidação!N65+Consolidação!Q65+Consolidação!T65+Consolidação!W65+Consolidação!Z65+Consolidação!AC65+Consolidação!AF65,Consolidação!$AF$4,IF(F54+M54+T54+AA54+AH54+AO54+AV54+BC54+BJ54+BQ54&lt;=Consolidação!H65+Consolidação!K65+Consolidação!N65+Consolidação!Q65+Consolidação!T65+Consolidação!W65+Consolidação!Z65+Consolidação!AC65+Consolidação!AF65+Consolidação!AI65,Consolidação!$AI$4,IF(F54+M54+T54+AA54+AH54+AO54+AV54+BC54+BJ54+BQ54&lt;=Consolidação!H65+Consolidação!K65+Consolidação!N65+Consolidação!Q65+Consolidação!T65+Consolidação!W65+Consolidação!Z65+Consolidação!AC65+Consolidação!AF65+Consolidação!AI65+Consolidação!AL65,Consolidação!$AL$4,IF(F54+M54+T54+AA54+AH54+AO54+AV54+BC54+BJ54+BQ54&lt;=Consolidação!H65+Consolidação!K65+Consolidação!N65+Consolidação!Q65+Consolidação!T65+Consolidação!W65+Consolidação!Z65+Consolidação!AC65+Consolidação!AF65+Consolidação!AI65+Consolidação!AL65+Consolidação!AO65,Consolidação!$AO$4,IF(F54+M54+T54+AA54+AH54+AO54+AV54+BC54+BJ54+BQ54&lt;=Consolidação!H65+Consolidação!K65+Consolidação!N65+Consolidação!Q65+Consolidação!T65+Consolidação!W65+Consolidação!Z65+Consolidação!AC65+Consolidação!AF65+Consolidação!AI65+Consolidação!AL65+Consolidação!AO65+Consolidação!AR65,Consolidação!$AR$4,IF(F54+M54+T54+AA54+AH54+AO54+AV54+BC54+BJ54+BQ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+M54+T54+AA54+AH54+AO54+AV54+BC54+BJ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+T54+AA54+AH54+AO54+AV54+BC54+BJ54+BQ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BU54" s="318" t="str">
        <f t="shared" si="120"/>
        <v/>
      </c>
      <c r="BV54" s="312"/>
      <c r="BW54" s="270"/>
      <c r="BX54" s="314"/>
      <c r="BY54" s="345"/>
      <c r="BZ54" s="346"/>
      <c r="CA54" s="317" t="str">
        <f>IF(BX54=0,"",IF(F54+M54+T54+AA54+AH54+AO54+AV54+BC54+BJ54+BQ54+BX54&lt;=Consolidação!H65,Consolidação!$H$4,IF(F54+M54+T54+AA54+AH54+AO54+AV54+BC54+BJ54+BQ54+BX54&lt;=Consolidação!H65+Consolidação!K65,Consolidação!$K$4,IF(F54+M54+T54+AA54+AH54+AO54+AV54+BC54+BJ54+BQ54+BX54&lt;=Consolidação!H65+Consolidação!K65+Consolidação!N65,Consolidação!$N$4,IF(F54+M54+T54+AA54+AH54+AO54+AV54+BC54+BJ54+BQ54+BX54&lt;=Consolidação!H65+Consolidação!K65+Consolidação!N65+Consolidação!Q65,Consolidação!$Q$4,IF(F54+M54+T54+AA54+AH54+AO54+AV54+BC54+BJ54+BQ54+BX54&lt;=Consolidação!H65+Consolidação!K65+Consolidação!N65+Consolidação!Q65+Consolidação!T65,Consolidação!$T$4,IF(F54+M54+T54+AA54+AH54+AO54+AV54+BC54+BJ54+BQ54+BX54&lt;=Consolidação!H65+Consolidação!K65+Consolidação!N65+Consolidação!Q65+Consolidação!T65+Consolidação!W65,Consolidação!$W$4,IF(F54+M54+T54+AA54+AH54+AO54+AV54+BC54+BJ54+BQ54+BX54&lt;=Consolidação!H65+Consolidação!K65+Consolidação!N65+Consolidação!Q65+Consolidação!T65+Consolidação!W65+Consolidação!Z65,Consolidação!$Z$4,IF(F54+M54+T54+AA54+AH54+AO54+AV54+BC54+BJ54+BQ54+BX54&lt;=Consolidação!H65+Consolidação!K65+Consolidação!N65+Consolidação!Q65+Consolidação!T65+Consolidação!W65+Consolidação!Z65+Consolidação!AC65,Consolidação!$AC$4,IF(F54+M54+T54+AA54+AH54+AO54+AV54+BC54+BJ54+BQ54+BX54&lt;=Consolidação!H65+Consolidação!K65+Consolidação!N65+Consolidação!Q65+Consolidação!T65+Consolidação!W65+Consolidação!Z65+Consolidação!AC65+Consolidação!AF65,Consolidação!$AF$4,IF(F54+M54+T54+AA54+AH54+AO54+AV54+BC54+BJ54+BQ54+BX54&lt;=Consolidação!H65+Consolidação!K65+Consolidação!N65+Consolidação!Q65+Consolidação!T65+Consolidação!W65+Consolidação!Z65+Consolidação!AC65+Consolidação!AF65+Consolidação!AI65,Consolidação!$AI$4,IF(F54+M54+T54+AA54+AH54+AO54+AV54+BC54+BJ54+BQ54+BX54&lt;=Consolidação!H65+Consolidação!K65+Consolidação!N65+Consolidação!Q65+Consolidação!T65+Consolidação!W65+Consolidação!Z65+Consolidação!AC65+Consolidação!AF65+Consolidação!AI65+Consolidação!AL65,Consolidação!$AL$4,IF(F54+M54+T54+AA54+AH54+AO54+AV54+BC54+BJ54+BQ54+BX54&lt;=Consolidação!H65+Consolidação!K65+Consolidação!N65+Consolidação!Q65+Consolidação!T65+Consolidação!W65+Consolidação!Z65+Consolidação!AC65+Consolidação!AF65+Consolidação!AI65+Consolidação!AL65+Consolidação!AO65,Consolidação!$AO$4,IF(F54+M54+T54+AA54+AH54+AO54+AV54+BC54+BJ54+BQ54+BX54&lt;=Consolidação!H65+Consolidação!K65+Consolidação!N65+Consolidação!Q65+Consolidação!T65+Consolidação!W65+Consolidação!Z65+Consolidação!AC65+Consolidação!AF65+Consolidação!AI65+Consolidação!AL65+Consolidação!AO65+Consolidação!AR65,Consolidação!$AR$4,IF(F54+M54+T54+AA54+AH54+AO54+AV54+BC54+BJ54+BQ54+BX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+M54+T54+AA54+AH54+AO54+AV54+BC54+BJ54+BQ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+T54+AA54+AH54+AO54+AV54+BC54+BJ54+BQ54+BX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CB54" s="318" t="str">
        <f t="shared" si="121"/>
        <v/>
      </c>
      <c r="CC54" s="312"/>
      <c r="CD54" s="270"/>
      <c r="CE54" s="314"/>
      <c r="CF54" s="345"/>
      <c r="CG54" s="346"/>
      <c r="CH54" s="317" t="str">
        <f>IF(CE54=0,"",IF(F54+M54+T54+AA54+AH54+AO54+AV54+BC54+BJ54+BQ54+BX54+CE54&lt;=Consolidação!H65,Consolidação!$H$4,IF(F54+M54+T54+AA54+AH54+AO54+AV54+BC54+BJ54+BQ54+BX54+CE54&lt;=Consolidação!H65+Consolidação!K65,Consolidação!$K$4,IF(F54+M54+T54+AA54+AH54+AO54+AV54+BC54+BJ54+BQ54+BX54+CE54&lt;=Consolidação!H65+Consolidação!K65+Consolidação!N65,Consolidação!$N$4,IF(F54+M54+T54+AA54+AH54+AO54+AV54+BC54+BJ54+BQ54+BX54+CE54&lt;=Consolidação!H65+Consolidação!K65+Consolidação!N65+Consolidação!Q65,Consolidação!$Q$4,IF(F54+M54+T54+AA54+AH54+AO54+AV54+BC54+BJ54+BQ54+BX54+CE54&lt;=Consolidação!H65+Consolidação!K65+Consolidação!N65+Consolidação!Q65+Consolidação!T65,Consolidação!$T$4,IF(F54+M54+T54+AA54+AH54+AO54+AV54+BC54+BJ54+BQ54+BX54+CE54&lt;=Consolidação!H65+Consolidação!K65+Consolidação!N65+Consolidação!Q65+Consolidação!T65+Consolidação!W65,Consolidação!$W$4,IF(F54+M54+T54+AA54+AH54+AO54+AV54+BC54+BJ54+BQ54+BX54+CE54&lt;=Consolidação!H65+Consolidação!K65+Consolidação!N65+Consolidação!Q65+Consolidação!T65+Consolidação!W65+Consolidação!Z65,Consolidação!$Z$4,IF(F54+M54+T54+AA54+AH54+AO54+AV54+BC54+BJ54+BQ54+BX54+CE54&lt;=Consolidação!H65+Consolidação!K65+Consolidação!N65+Consolidação!Q65+Consolidação!T65+Consolidação!W65+Consolidação!Z65+Consolidação!AC65,Consolidação!$AC$4,IF(F54+M54+T54+AA54+AH54+AO54+AV54+BC54+BJ54+BQ54+BX54+CE54&lt;=Consolidação!H65+Consolidação!K65+Consolidação!N65+Consolidação!Q65+Consolidação!T65+Consolidação!W65+Consolidação!Z65+Consolidação!AC65+Consolidação!AF65,Consolidação!$AF$4,IF(F54+M54+T54+AA54+AH54+AO54+AV54+BC54+BJ54+BQ54+BX54+CE54&lt;=Consolidação!H65+Consolidação!K65+Consolidação!N65+Consolidação!Q65+Consolidação!T65+Consolidação!W65+Consolidação!Z65+Consolidação!AC65+Consolidação!AF65+Consolidação!AI65,Consolidação!$AI$4,IF(F54+M54+T54+AA54+AH54+AO54+AV54+BC54+BJ54+BQ54+BX54+CE54&lt;=Consolidação!H65+Consolidação!K65+Consolidação!N65+Consolidação!Q65+Consolidação!T65+Consolidação!W65+Consolidação!Z65+Consolidação!AC65+Consolidação!AF65+Consolidação!AI65+Consolidação!AL65,Consolidação!$AL$4,IF(F54+M54+T54+AA54+AH54+AO54+AV54+BC54+BJ54+BQ54+BX54+CE54&lt;=Consolidação!H65+Consolidação!K65+Consolidação!N65+Consolidação!Q65+Consolidação!T65+Consolidação!W65+Consolidação!Z65+Consolidação!AC65+Consolidação!AF65+Consolidação!AI65+Consolidação!AL65+Consolidação!AO65,Consolidação!$AO$4,IF(F54+M54+T54+AA54+AH54+AO54+AV54+BC54+BJ54+BQ54+BX54+CE54&lt;=Consolidação!H65+Consolidação!K65+Consolidação!N65+Consolidação!Q65+Consolidação!T65+Consolidação!W65+Consolidação!Z65+Consolidação!AC65+Consolidação!AF65+Consolidação!AI65+Consolidação!AL65+Consolidação!AO65+Consolidação!AR65,Consolidação!$AR$4,IF(F54+M54+T54+AA54+AH54+AO54+AV54+BC54+BJ54+BQ54+BX54+CE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+M54+T54+AA54+AH54+AO54+AV54+BC54+BJ54+BQ54+BX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+T54+AA54+AH54+AO54+AV54+BC54+BJ54+BQ54+BX54+CE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CI54" s="318" t="str">
        <f t="shared" si="122"/>
        <v/>
      </c>
      <c r="CJ54" s="312"/>
      <c r="CK54" s="270"/>
      <c r="CL54" s="314"/>
      <c r="CM54" s="345"/>
      <c r="CN54" s="346"/>
      <c r="CO54" s="317" t="str">
        <f>IF(CL54=0,"",IF(F54+M54+T54+AA54+AH54+AO54+AV54+BC54+BJ54+BQ54+BX54+CE54+CL54&lt;=Consolidação!H65,Consolidação!$H$4,IF(F54+M54+T54+AA54+AH54+AO54+AV54+BC54+BJ54+BQ54+BX54+CE54+CL54&lt;=Consolidação!H65+Consolidação!K65,Consolidação!$K$4,IF(F54+M54+T54+AA54+AH54+AO54+AV54+BC54+BJ54+BQ54+BX54+CE54+CL54&lt;=Consolidação!H65+Consolidação!K65+Consolidação!N65,Consolidação!$N$4,IF(F54+M54+T54+AA54+AH54+AO54+AV54+BC54+BJ54+BQ54+BX54+CE54+CL54&lt;=Consolidação!H65+Consolidação!K65+Consolidação!N65+Consolidação!Q65,Consolidação!$Q$4,IF(F54+M54+T54+AA54+AH54+AO54+AV54+BC54+BJ54+BQ54+BX54+CE54+CL54&lt;=Consolidação!H65+Consolidação!K65+Consolidação!N65+Consolidação!Q65+Consolidação!T65,Consolidação!$T$4,IF(F54+M54+T54+AA54+AH54+AO54+AV54+BC54+BJ54+BQ54+BX54+CE54+CL54&lt;=Consolidação!H65+Consolidação!K65+Consolidação!N65+Consolidação!Q65+Consolidação!T65+Consolidação!W65,Consolidação!$W$4,IF(F54+M54+T54+AA54+AH54+AO54+AV54+BC54+BJ54+BQ54+BX54+CE54+CL54&lt;=Consolidação!H65+Consolidação!K65+Consolidação!N65+Consolidação!Q65+Consolidação!T65+Consolidação!W65+Consolidação!Z65,Consolidação!$Z$4,IF(F54+M54+T54+AA54+AH54+AO54+AV54+BC54+BJ54+BQ54+BX54+CE54+CL54&lt;=Consolidação!H65+Consolidação!K65+Consolidação!N65+Consolidação!Q65+Consolidação!T65+Consolidação!W65+Consolidação!Z65+Consolidação!AC65,Consolidação!$AC$4,IF(F54+M54+T54+AA54+AH54+AO54+AV54+BC54+BJ54+BQ54+BX54+CE54+CL54&lt;=Consolidação!H65+Consolidação!K65+Consolidação!N65+Consolidação!Q65+Consolidação!T65+Consolidação!W65+Consolidação!Z65+Consolidação!AC65+Consolidação!AF65,Consolidação!$AF$4,IF(F54+M54+T54+AA54+AH54+AO54+AV54+BC54+BJ54+BQ54+BX54+CE54+CL54&lt;=Consolidação!H65+Consolidação!K65+Consolidação!N65+Consolidação!Q65+Consolidação!T65+Consolidação!W65+Consolidação!Z65+Consolidação!AC65+Consolidação!AF65+Consolidação!AI65,Consolidação!$AI$4,IF(F54+M54+T54+AA54+AH54+AO54+AV54+BC54+BJ54+BQ54+BX54+CE54+CL54&lt;=Consolidação!H65+Consolidação!K65+Consolidação!N65+Consolidação!Q65+Consolidação!T65+Consolidação!W65+Consolidação!Z65+Consolidação!AC65+Consolidação!AF65+Consolidação!AI65+Consolidação!AL65,Consolidação!$AL$4,IF(F54+M54+T54+AA54+AH54+AO54+AV54+BC54+BJ54+BQ54+BX54+CE54+CL54&lt;=Consolidação!H65+Consolidação!K65+Consolidação!N65+Consolidação!Q65+Consolidação!T65+Consolidação!W65+Consolidação!Z65+Consolidação!AC65+Consolidação!AF65+Consolidação!AI65+Consolidação!AL65+Consolidação!AO65,Consolidação!$AO$4,IF(F54+M54+T54+AA54+AH54+AO54+AV54+BC54+BJ54+BQ54+BX54+CE54+CL54&lt;=Consolidação!H65+Consolidação!K65+Consolidação!N65+Consolidação!Q65+Consolidação!T65+Consolidação!W65+Consolidação!Z65+Consolidação!AC65+Consolidação!AF65+Consolidação!AI65+Consolidação!AL65+Consolidação!AO65+Consolidação!AR65,Consolidação!$AR$4,IF(F54+M54+T54+AA54+AH54+AO54+AV54+BC54+BJ54+BQ54+BX54+CE54+CL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+M54+T54+AA54+AH54+AO54+AV54+BC54+BJ54+BQ54+BX54+CE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+T54+AA54+AH54+AO54+AV54+BC54+BJ54+BQ54+BX54+CE54+CL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CP54" s="318" t="str">
        <f t="shared" si="123"/>
        <v/>
      </c>
      <c r="CQ54" s="312"/>
      <c r="CR54" s="270"/>
      <c r="CS54" s="314"/>
      <c r="CT54" s="345"/>
      <c r="CU54" s="346"/>
      <c r="CV54" s="317" t="str">
        <f>IF(CS54=0,"",IF(F54+M54+T54+AA54+AH54+AO54+AV54+BC54+BJ54+BQ54+BX54+CE54+CL54+CS54&lt;=Consolidação!H65,Consolidação!$H$4,IF(F54+M54+T54+AA54+AH54+AO54+AV54+BC54+BJ54+BQ54+BX54+CE54+CL54+CS54&lt;=Consolidação!H65+Consolidação!K65,Consolidação!$K$4,IF(F54+M54+T54+AA54+AH54+AO54+AV54+BC54+BJ54+BQ54+BX54+CE54+CL54+CS54&lt;=Consolidação!H65+Consolidação!K65+Consolidação!N65,Consolidação!$N$4,IF(F54+M54+T54+AA54+AH54+AO54+AV54+BC54+BJ54+BQ54+BX54+CE54+CL54+CS54&lt;=Consolidação!H65+Consolidação!K65+Consolidação!N65+Consolidação!Q65,Consolidação!$Q$4,IF(F54+M54+T54+AA54+AH54+AO54+AV54+BC54+BJ54+BQ54+BX54+CE54+CL54+CS54&lt;=Consolidação!H65+Consolidação!K65+Consolidação!N65+Consolidação!Q65+Consolidação!T65,Consolidação!$T$4,IF(F54+M54+T54+AA54+AH54+AO54+AV54+BC54+BJ54+BQ54+BX54+CE54+CL54+CS54&lt;=Consolidação!H65+Consolidação!K65+Consolidação!N65+Consolidação!Q65+Consolidação!T65+Consolidação!W65,Consolidação!$W$4,IF(F54+M54+T54+AA54+AH54+AO54+AV54+BC54+BJ54+BQ54+BX54+CE54+CL54+CS54&lt;=Consolidação!H65+Consolidação!K65+Consolidação!N65+Consolidação!Q65+Consolidação!T65+Consolidação!W65+Consolidação!Z65,Consolidação!$Z$4,IF(F54+M54+T54+AA54+AH54+AO54+AV54+BC54+BJ54+BQ54+BX54+CE54+CL54+CS54&lt;=Consolidação!H65+Consolidação!K65+Consolidação!N65+Consolidação!Q65+Consolidação!T65+Consolidação!W65+Consolidação!Z65+Consolidação!AC65,Consolidação!$AC$4,IF(F54+M54+T54+AA54+AH54+AO54+AV54+BC54+BJ54+BQ54+BX54+CE54+CL54+CS54&lt;=Consolidação!H65+Consolidação!K65+Consolidação!N65+Consolidação!Q65+Consolidação!T65+Consolidação!W65+Consolidação!Z65+Consolidação!AC65+Consolidação!AF65,Consolidação!$AF$4,IF(F54+M54+T54+AA54+AH54+AO54+AV54+BC54+BJ54+BQ54+BX54+CE54+CL54+CS54&lt;=Consolidação!H65+Consolidação!K65+Consolidação!N65+Consolidação!Q65+Consolidação!T65+Consolidação!W65+Consolidação!Z65+Consolidação!AC65+Consolidação!AF65+Consolidação!AI65,Consolidação!$AI$4,IF(F54+M54+T54+AA54+AH54+AO54+AV54+BC54+BJ54+BQ54+BX54+CE54+CL54+CS54&lt;=Consolidação!H65+Consolidação!K65+Consolidação!N65+Consolidação!Q65+Consolidação!T65+Consolidação!W65+Consolidação!Z65+Consolidação!AC65+Consolidação!AF65+Consolidação!AI65+Consolidação!AL65,Consolidação!$AL$4,IF(F54+M54+T54+AA54+AH54+AO54+AV54+BC54+BJ54+BQ54+BX54+CE54+CL54+CS54&lt;=Consolidação!H65+Consolidação!K65+Consolidação!N65+Consolidação!Q65+Consolidação!T65+Consolidação!W65+Consolidação!Z65+Consolidação!AC65+Consolidação!AF65+Consolidação!AI65+Consolidação!AL65+Consolidação!AO65,Consolidação!$AO$4,IF(F54+M54+T54+AA54+AH54+AO54+AV54+BC54+BJ54+BQ54+BX54+CE54+CL54+CS54&lt;=Consolidação!H65+Consolidação!K65+Consolidação!N65+Consolidação!Q65+Consolidação!T65+Consolidação!W65+Consolidação!Z65+Consolidação!AC65+Consolidação!AF65+Consolidação!AI65+Consolidação!AL65+Consolidação!AO65+Consolidação!AR65,Consolidação!$AR$4,IF(F54+M54+T54+AA54+AH54+AO54+AV54+BC54+BJ54+BQ54+BX54+CE54+CL54+CS54&lt;=Consolidação!H65+Consolidação!K65+Consolidação!N65+Consolidação!Q65+Consolidação!T65+Consolidação!W65+Consolidação!Z65+Consolidação!AC65+Consolidação!AF65+Consolidação!AI65+Consolidação!AL65+Consolidação!AO65+Consolidação!AR65+Consolidação!AU65,Consolidação!$AU$4,IF(AND((Consolidação!H65+Consolidação!K65+Consolidação!N65+Consolidação!Q65+Consolidação!T65+Consolidação!W65+Consolidação!Z65+Consolidação!AC65+Consolidação!AF65+Consolidação!AI65+Consolidação!AL65+Consolidação!AO65+Consolidação!AR65+Consolidação!AU65)&gt;0,F54+M54+T54+AA54+AH54+AO54+AV54+BC54+BJ54+BQ54+BX54+CE54+CL54&lt;Consolidação!H65+Consolidação!K65+Consolidação!N65+Consolidação!Q65+Consolidação!T65+Consolidação!W65+Consolidação!Z65+Consolidação!AC65+Consolidação!AF65+Consolidação!AI65+Consolidação!AL65+Consolidação!AO65+Consolidação!AR65+Consolidação!AU65,F54+M54+T54+AA54+AH54+AO54+AV54+BC54+BJ54+BQ54+BX54+CE54+CL54+CS54&gt;Consolidação!H65+Consolidação!K65+Consolidação!N65+Consolidação!Q65+Consolidação!T65+Consolidação!W65+Consolidação!Z65+Consolidação!AC65+Consolidação!AF65+Consolidação!AI65+Consolidação!AL65+Consolidação!AO65+Consolidação!AR65+Consolidação!AU65),"CONSUMO PARCIAL","SEM PREVISÃO"))))))))))))))))</f>
        <v/>
      </c>
      <c r="CW54" s="318" t="str">
        <f t="shared" si="124"/>
        <v/>
      </c>
      <c r="CX54" s="270"/>
      <c r="CY54" s="314"/>
      <c r="CZ54" s="345"/>
      <c r="DA54" s="346"/>
      <c r="DB54" s="317" t="str">
        <f>IF(CY54=0,"",IF(L54+S54+Z54+AG54+AN54+AU54+BB54+BI54+BP54+BW54+CD54+CK54+CR54+CY54&lt;=Consolidação!N65,Consolidação!$H$4,IF(L54+S54+Z54+AG54+AN54+AU54+BB54+BI54+BP54+BW54+CD54+CK54+CR54+CY54&lt;=Consolidação!N65+Consolidação!Q65,Consolidação!$K$4,IF(L54+S54+Z54+AG54+AN54+AU54+BB54+BI54+BP54+BW54+CD54+CK54+CR54+CY54&lt;=Consolidação!N65+Consolidação!Q65+Consolidação!T65,Consolidação!$N$4,IF(L54+S54+Z54+AG54+AN54+AU54+BB54+BI54+BP54+BW54+CD54+CK54+CR54+CY54&lt;=Consolidação!N65+Consolidação!Q65+Consolidação!T65+Consolidação!W65,Consolidação!$Q$4,IF(L54+S54+Z54+AG54+AN54+AU54+BB54+BI54+BP54+BW54+CD54+CK54+CR54+CY54&lt;=Consolidação!N65+Consolidação!Q65+Consolidação!T65+Consolidação!W65+Consolidação!Z65,Consolidação!$T$4,IF(L54+S54+Z54+AG54+AN54+AU54+BB54+BI54+BP54+BW54+CD54+CK54+CR54+CY54&lt;=Consolidação!N65+Consolidação!Q65+Consolidação!T65+Consolidação!W65+Consolidação!Z65+Consolidação!AC65,Consolidação!$W$4,IF(L54+S54+Z54+AG54+AN54+AU54+BB54+BI54+BP54+BW54+CD54+CK54+CR54+CY54&lt;=Consolidação!N65+Consolidação!Q65+Consolidação!T65+Consolidação!W65+Consolidação!Z65+Consolidação!AC65+Consolidação!AF65,Consolidação!$Z$4,IF(L54+S54+Z54+AG54+AN54+AU54+BB54+BI54+BP54+BW54+CD54+CK54+CR54+CY54&lt;=Consolidação!N65+Consolidação!Q65+Consolidação!T65+Consolidação!W65+Consolidação!Z65+Consolidação!AC65+Consolidação!AF65+Consolidação!AI65,Consolidação!$AC$4,IF(L54+S54+Z54+AG54+AN54+AU54+BB54+BI54+BP54+BW54+CD54+CK54+CR54+CY54&lt;=Consolidação!N65+Consolidação!Q65+Consolidação!T65+Consolidação!W65+Consolidação!Z65+Consolidação!AC65+Consolidação!AF65+Consolidação!AI65+Consolidação!AL65,Consolidação!$AF$4,IF(L54+S54+Z54+AG54+AN54+AU54+BB54+BI54+BP54+BW54+CD54+CK54+CR54+CY54&lt;=Consolidação!N65+Consolidação!Q65+Consolidação!T65+Consolidação!W65+Consolidação!Z65+Consolidação!AC65+Consolidação!AF65+Consolidação!AI65+Consolidação!AL65+Consolidação!AO65,Consolidação!$AI$4,IF(L54+S54+Z54+AG54+AN54+AU54+BB54+BI54+BP54+BW54+CD54+CK54+CR54+CY54&lt;=Consolidação!N65+Consolidação!Q65+Consolidação!T65+Consolidação!W65+Consolidação!Z65+Consolidação!AC65+Consolidação!AF65+Consolidação!AI65+Consolidação!AL65+Consolidação!AO65+Consolidação!AR65,Consolidação!$AL$4,IF(L54+S54+Z54+AG54+AN54+AU54+BB54+BI54+BP54+BW54+CD54+CK54+CR54+CY54&lt;=Consolidação!N65+Consolidação!Q65+Consolidação!T65+Consolidação!W65+Consolidação!Z65+Consolidação!AC65+Consolidação!AF65+Consolidação!AI65+Consolidação!AL65+Consolidação!AO65+Consolidação!AR65+Consolidação!AU65,Consolidação!$AO$4,IF(L54+S54+Z54+AG54+AN54+AU54+BB54+BI54+BP54+BW54+CD54+CK54+CR54+CY54&lt;=Consolidação!N65+Consolidação!Q65+Consolidação!T65+Consolidação!W65+Consolidação!Z65+Consolidação!AC65+Consolidação!AF65+Consolidação!AI65+Consolidação!AL65+Consolidação!AO65+Consolidação!AR65+Consolidação!AU65+Consolidação!AX65,Consolidação!$AR$4,IF(L54+S54+Z54+AG54+AN54+AU54+BB54+BI54+BP54+BW54+CD54+CK54+CR54+CY54&lt;=Consolidação!N65+Consolidação!Q65+Consolidação!T65+Consolidação!W65+Consolidação!Z65+Consolidação!AC65+Consolidação!AF65+Consolidação!AI65+Consolidação!AL65+Consolidação!AO65+Consolidação!AR65+Consolidação!AU65+Consolidação!AX65+Consolidação!#REF!,Consolidação!$AU$4,IF(AND((Consolidação!N65+Consolidação!Q65+Consolidação!T65+Consolidação!W65+Consolidação!Z65+Consolidação!AC65+Consolidação!AF65+Consolidação!AI65+Consolidação!AL65+Consolidação!AO65+Consolidação!AR65+Consolidação!AU65+Consolidação!AX65+Consolidação!#REF!)&gt;0,L54+S54+Z54+AG54+AN54+AU54+BB54+BI54+BP54+BW54+CD54+CK54+CR54&lt;Consolidação!N65+Consolidação!Q65+Consolidação!T65+Consolidação!W65+Consolidação!Z65+Consolidação!AC65+Consolidação!AF65+Consolidação!AI65+Consolidação!AL65+Consolidação!AO65+Consolidação!AR65+Consolidação!AU65+Consolidação!AX65+Consolidação!#REF!,L54+S54+Z54+AG54+AN54+AU54+BB54+BI54+BP54+BW54+CD54+CK54+CR54+CY54&gt;Consolidação!N65+Consolidação!Q65+Consolidação!T65+Consolidação!W65+Consolidação!Z65+Consolidação!AC65+Consolidação!AF65+Consolidação!AI65+Consolidação!AL65+Consolidação!AO65+Consolidação!AR65+Consolidação!AU65+Consolidação!AX65+Consolidação!#REF!),"CONSUMO PARCIAL","SEM PREVISÃO"))))))))))))))))</f>
        <v/>
      </c>
      <c r="DC54" s="318" t="str">
        <f t="shared" si="125"/>
        <v/>
      </c>
      <c r="DD54" s="270"/>
      <c r="DE54" s="314"/>
      <c r="DF54" s="345"/>
      <c r="DG54" s="346"/>
      <c r="DH54" s="317" t="str">
        <f>IF(DE54=0,"",IF(R54+Y54+AF54+AM54+AT54+BA54+BH54+BO54+BV54+CC54+CJ54+CQ54+CX54+DE54&lt;=Consolidação!T65,Consolidação!$H$4,IF(R54+Y54+AF54+AM54+AT54+BA54+BH54+BO54+BV54+CC54+CJ54+CQ54+CX54+DE54&lt;=Consolidação!T65+Consolidação!W65,Consolidação!$K$4,IF(R54+Y54+AF54+AM54+AT54+BA54+BH54+BO54+BV54+CC54+CJ54+CQ54+CX54+DE54&lt;=Consolidação!T65+Consolidação!W65+Consolidação!Z65,Consolidação!$N$4,IF(R54+Y54+AF54+AM54+AT54+BA54+BH54+BO54+BV54+CC54+CJ54+CQ54+CX54+DE54&lt;=Consolidação!T65+Consolidação!W65+Consolidação!Z65+Consolidação!AC65,Consolidação!$Q$4,IF(R54+Y54+AF54+AM54+AT54+BA54+BH54+BO54+BV54+CC54+CJ54+CQ54+CX54+DE54&lt;=Consolidação!T65+Consolidação!W65+Consolidação!Z65+Consolidação!AC65+Consolidação!AF65,Consolidação!$T$4,IF(R54+Y54+AF54+AM54+AT54+BA54+BH54+BO54+BV54+CC54+CJ54+CQ54+CX54+DE54&lt;=Consolidação!T65+Consolidação!W65+Consolidação!Z65+Consolidação!AC65+Consolidação!AF65+Consolidação!AI65,Consolidação!$W$4,IF(R54+Y54+AF54+AM54+AT54+BA54+BH54+BO54+BV54+CC54+CJ54+CQ54+CX54+DE54&lt;=Consolidação!T65+Consolidação!W65+Consolidação!Z65+Consolidação!AC65+Consolidação!AF65+Consolidação!AI65+Consolidação!AL65,Consolidação!$Z$4,IF(R54+Y54+AF54+AM54+AT54+BA54+BH54+BO54+BV54+CC54+CJ54+CQ54+CX54+DE54&lt;=Consolidação!T65+Consolidação!W65+Consolidação!Z65+Consolidação!AC65+Consolidação!AF65+Consolidação!AI65+Consolidação!AL65+Consolidação!AO65,Consolidação!$AC$4,IF(R54+Y54+AF54+AM54+AT54+BA54+BH54+BO54+BV54+CC54+CJ54+CQ54+CX54+DE54&lt;=Consolidação!T65+Consolidação!W65+Consolidação!Z65+Consolidação!AC65+Consolidação!AF65+Consolidação!AI65+Consolidação!AL65+Consolidação!AO65+Consolidação!AR65,Consolidação!$AF$4,IF(R54+Y54+AF54+AM54+AT54+BA54+BH54+BO54+BV54+CC54+CJ54+CQ54+CX54+DE54&lt;=Consolidação!T65+Consolidação!W65+Consolidação!Z65+Consolidação!AC65+Consolidação!AF65+Consolidação!AI65+Consolidação!AL65+Consolidação!AO65+Consolidação!AR65+Consolidação!AU65,Consolidação!$AI$4,IF(R54+Y54+AF54+AM54+AT54+BA54+BH54+BO54+BV54+CC54+CJ54+CQ54+CX54+DE54&lt;=Consolidação!T65+Consolidação!W65+Consolidação!Z65+Consolidação!AC65+Consolidação!AF65+Consolidação!AI65+Consolidação!AL65+Consolidação!AO65+Consolidação!AR65+Consolidação!AU65+Consolidação!AX65,Consolidação!$AL$4,IF(R54+Y54+AF54+AM54+AT54+BA54+BH54+BO54+BV54+CC54+CJ54+CQ54+CX54+DE54&lt;=Consolidação!T65+Consolidação!W65+Consolidação!Z65+Consolidação!AC65+Consolidação!AF65+Consolidação!AI65+Consolidação!AL65+Consolidação!AO65+Consolidação!AR65+Consolidação!AU65+Consolidação!AX65+Consolidação!#REF!,Consolidação!$AO$4,IF(R54+Y54+AF54+AM54+AT54+BA54+BH54+BO54+BV54+CC54+CJ54+CQ54+CX54+DE54&lt;=Consolidação!T65+Consolidação!W65+Consolidação!Z65+Consolidação!AC65+Consolidação!AF65+Consolidação!AI65+Consolidação!AL65+Consolidação!AO65+Consolidação!AR65+Consolidação!AU65+Consolidação!AX65+Consolidação!#REF!+Consolidação!BC65,Consolidação!$AR$4,IF(R54+Y54+AF54+AM54+AT54+BA54+BH54+BO54+BV54+CC54+CJ54+CQ54+CX54+DE54&lt;=Consolidação!T65+Consolidação!W65+Consolidação!Z65+Consolidação!AC65+Consolidação!AF65+Consolidação!AI65+Consolidação!AL65+Consolidação!AO65+Consolidação!AR65+Consolidação!AU65+Consolidação!AX65+Consolidação!#REF!+Consolidação!BC65+Consolidação!BF65,Consolidação!$AU$4,IF(AND((Consolidação!T65+Consolidação!W65+Consolidação!Z65+Consolidação!AC65+Consolidação!AF65+Consolidação!AI65+Consolidação!AL65+Consolidação!AO65+Consolidação!AR65+Consolidação!AU65+Consolidação!AX65+Consolidação!#REF!+Consolidação!BC65+Consolidação!BF65)&gt;0,R54+Y54+AF54+AM54+AT54+BA54+BH54+BO54+BV54+CC54+CJ54+CQ54+CX54&lt;Consolidação!T65+Consolidação!W65+Consolidação!Z65+Consolidação!AC65+Consolidação!AF65+Consolidação!AI65+Consolidação!AL65+Consolidação!AO65+Consolidação!AR65+Consolidação!AU65+Consolidação!AX65+Consolidação!#REF!+Consolidação!BC65+Consolidação!BF65,R54+Y54+AF54+AM54+AT54+BA54+BH54+BO54+BV54+CC54+CJ54+CQ54+CX54+DE54&gt;Consolidação!T65+Consolidação!W65+Consolidação!Z65+Consolidação!AC65+Consolidação!AF65+Consolidação!AI65+Consolidação!AL65+Consolidação!AO65+Consolidação!AR65+Consolidação!AU65+Consolidação!AX65+Consolidação!#REF!+Consolidação!BC65+Consolidação!BF65),"CONSUMO PARCIAL","SEM PREVISÃO"))))))))))))))))</f>
        <v/>
      </c>
      <c r="DI54" s="318" t="str">
        <f t="shared" si="126"/>
        <v/>
      </c>
      <c r="DJ54" s="270"/>
      <c r="DK54" s="314"/>
      <c r="DL54" s="345"/>
      <c r="DM54" s="346"/>
      <c r="DN54" s="317" t="str">
        <f>IF(DK54=0,"",IF(X54+AE54+AL54+AS54+AZ54+BG54+BN54+BU54+CB54+CI54+CP54+CW54+DD54+DK54&lt;=Consolidação!Z65,Consolidação!$H$4,IF(X54+AE54+AL54+AS54+AZ54+BG54+BN54+BU54+CB54+CI54+CP54+CW54+DD54+DK54&lt;=Consolidação!Z65+Consolidação!AC65,Consolidação!$K$4,IF(X54+AE54+AL54+AS54+AZ54+BG54+BN54+BU54+CB54+CI54+CP54+CW54+DD54+DK54&lt;=Consolidação!Z65+Consolidação!AC65+Consolidação!AF65,Consolidação!$N$4,IF(X54+AE54+AL54+AS54+AZ54+BG54+BN54+BU54+CB54+CI54+CP54+CW54+DD54+DK54&lt;=Consolidação!Z65+Consolidação!AC65+Consolidação!AF65+Consolidação!AI65,Consolidação!$Q$4,IF(X54+AE54+AL54+AS54+AZ54+BG54+BN54+BU54+CB54+CI54+CP54+CW54+DD54+DK54&lt;=Consolidação!Z65+Consolidação!AC65+Consolidação!AF65+Consolidação!AI65+Consolidação!AL65,Consolidação!$T$4,IF(X54+AE54+AL54+AS54+AZ54+BG54+BN54+BU54+CB54+CI54+CP54+CW54+DD54+DK54&lt;=Consolidação!Z65+Consolidação!AC65+Consolidação!AF65+Consolidação!AI65+Consolidação!AL65+Consolidação!AO65,Consolidação!$W$4,IF(X54+AE54+AL54+AS54+AZ54+BG54+BN54+BU54+CB54+CI54+CP54+CW54+DD54+DK54&lt;=Consolidação!Z65+Consolidação!AC65+Consolidação!AF65+Consolidação!AI65+Consolidação!AL65+Consolidação!AO65+Consolidação!AR65,Consolidação!$Z$4,IF(X54+AE54+AL54+AS54+AZ54+BG54+BN54+BU54+CB54+CI54+CP54+CW54+DD54+DK54&lt;=Consolidação!Z65+Consolidação!AC65+Consolidação!AF65+Consolidação!AI65+Consolidação!AL65+Consolidação!AO65+Consolidação!AR65+Consolidação!AU65,Consolidação!$AC$4,IF(X54+AE54+AL54+AS54+AZ54+BG54+BN54+BU54+CB54+CI54+CP54+CW54+DD54+DK54&lt;=Consolidação!Z65+Consolidação!AC65+Consolidação!AF65+Consolidação!AI65+Consolidação!AL65+Consolidação!AO65+Consolidação!AR65+Consolidação!AU65+Consolidação!AX65,Consolidação!$AF$4,IF(X54+AE54+AL54+AS54+AZ54+BG54+BN54+BU54+CB54+CI54+CP54+CW54+DD54+DK54&lt;=Consolidação!Z65+Consolidação!AC65+Consolidação!AF65+Consolidação!AI65+Consolidação!AL65+Consolidação!AO65+Consolidação!AR65+Consolidação!AU65+Consolidação!AX65+Consolidação!#REF!,Consolidação!$AI$4,IF(X54+AE54+AL54+AS54+AZ54+BG54+BN54+BU54+CB54+CI54+CP54+CW54+DD54+DK54&lt;=Consolidação!Z65+Consolidação!AC65+Consolidação!AF65+Consolidação!AI65+Consolidação!AL65+Consolidação!AO65+Consolidação!AR65+Consolidação!AU65+Consolidação!AX65+Consolidação!#REF!+Consolidação!BC65,Consolidação!$AL$4,IF(X54+AE54+AL54+AS54+AZ54+BG54+BN54+BU54+CB54+CI54+CP54+CW54+DD54+DK54&lt;=Consolidação!Z65+Consolidação!AC65+Consolidação!AF65+Consolidação!AI65+Consolidação!AL65+Consolidação!AO65+Consolidação!AR65+Consolidação!AU65+Consolidação!AX65+Consolidação!#REF!+Consolidação!BC65+Consolidação!BF65,Consolidação!$AO$4,IF(X54+AE54+AL54+AS54+AZ54+BG54+BN54+BU54+CB54+CI54+CP54+CW54+DD54+DK54&lt;=Consolidação!Z65+Consolidação!AC65+Consolidação!AF65+Consolidação!AI65+Consolidação!AL65+Consolidação!AO65+Consolidação!AR65+Consolidação!AU65+Consolidação!AX65+Consolidação!#REF!+Consolidação!BC65+Consolidação!BF65+Consolidação!BI65,Consolidação!$AR$4,IF(X54+AE54+AL54+AS54+AZ54+BG54+BN54+BU54+CB54+CI54+CP54+CW54+DD54+DK54&lt;=Consolidação!Z65+Consolidação!AC65+Consolidação!AF65+Consolidação!AI65+Consolidação!AL65+Consolidação!AO65+Consolidação!AR65+Consolidação!AU65+Consolidação!AX65+Consolidação!#REF!+Consolidação!BC65+Consolidação!BF65+Consolidação!BI65+Consolidação!BL65,Consolidação!$AU$4,IF(AND((Consolidação!Z65+Consolidação!AC65+Consolidação!AF65+Consolidação!AI65+Consolidação!AL65+Consolidação!AO65+Consolidação!AR65+Consolidação!AU65+Consolidação!AX65+Consolidação!#REF!+Consolidação!BC65+Consolidação!BF65+Consolidação!BI65+Consolidação!BL65)&gt;0,X54+AE54+AL54+AS54+AZ54+BG54+BN54+BU54+CB54+CI54+CP54+CW54+DD54&lt;Consolidação!Z65+Consolidação!AC65+Consolidação!AF65+Consolidação!AI65+Consolidação!AL65+Consolidação!AO65+Consolidação!AR65+Consolidação!AU65+Consolidação!AX65+Consolidação!#REF!+Consolidação!BC65+Consolidação!BF65+Consolidação!BI65+Consolidação!BL65,X54+AE54+AL54+AS54+AZ54+BG54+BN54+BU54+CB54+CI54+CP54+CW54+DD54+DK54&gt;Consolidação!Z65+Consolidação!AC65+Consolidação!AF65+Consolidação!AI65+Consolidação!AL65+Consolidação!AO65+Consolidação!AR65+Consolidação!AU65+Consolidação!AX65+Consolidação!#REF!+Consolidação!BC65+Consolidação!BF65+Consolidação!BI65+Consolidação!BL65),"CONSUMO PARCIAL","SEM PREVISÃO"))))))))))))))))</f>
        <v/>
      </c>
      <c r="DO54" s="318" t="str">
        <f t="shared" si="127"/>
        <v/>
      </c>
      <c r="DP54" s="270"/>
      <c r="DQ54" s="314"/>
      <c r="DR54" s="345"/>
      <c r="DS54" s="346"/>
      <c r="DT54" s="317" t="str">
        <f>IF(DQ54=0,"",IF(AD54+AK54+AR54+AY54+BF54+BM54+BT54+CA54+CH54+CO54+CV54+DC54+DJ54+DQ54&lt;=Consolidação!AF65,Consolidação!$H$4,IF(AD54+AK54+AR54+AY54+BF54+BM54+BT54+CA54+CH54+CO54+CV54+DC54+DJ54+DQ54&lt;=Consolidação!AF65+Consolidação!AI65,Consolidação!$K$4,IF(AD54+AK54+AR54+AY54+BF54+BM54+BT54+CA54+CH54+CO54+CV54+DC54+DJ54+DQ54&lt;=Consolidação!AF65+Consolidação!AI65+Consolidação!AL65,Consolidação!$N$4,IF(AD54+AK54+AR54+AY54+BF54+BM54+BT54+CA54+CH54+CO54+CV54+DC54+DJ54+DQ54&lt;=Consolidação!AF65+Consolidação!AI65+Consolidação!AL65+Consolidação!AO65,Consolidação!$Q$4,IF(AD54+AK54+AR54+AY54+BF54+BM54+BT54+CA54+CH54+CO54+CV54+DC54+DJ54+DQ54&lt;=Consolidação!AF65+Consolidação!AI65+Consolidação!AL65+Consolidação!AO65+Consolidação!AR65,Consolidação!$T$4,IF(AD54+AK54+AR54+AY54+BF54+BM54+BT54+CA54+CH54+CO54+CV54+DC54+DJ54+DQ54&lt;=Consolidação!AF65+Consolidação!AI65+Consolidação!AL65+Consolidação!AO65+Consolidação!AR65+Consolidação!AU65,Consolidação!$W$4,IF(AD54+AK54+AR54+AY54+BF54+BM54+BT54+CA54+CH54+CO54+CV54+DC54+DJ54+DQ54&lt;=Consolidação!AF65+Consolidação!AI65+Consolidação!AL65+Consolidação!AO65+Consolidação!AR65+Consolidação!AU65+Consolidação!AX65,Consolidação!$Z$4,IF(AD54+AK54+AR54+AY54+BF54+BM54+BT54+CA54+CH54+CO54+CV54+DC54+DJ54+DQ54&lt;=Consolidação!AF65+Consolidação!AI65+Consolidação!AL65+Consolidação!AO65+Consolidação!AR65+Consolidação!AU65+Consolidação!AX65+Consolidação!#REF!,Consolidação!$AC$4,IF(AD54+AK54+AR54+AY54+BF54+BM54+BT54+CA54+CH54+CO54+CV54+DC54+DJ54+DQ54&lt;=Consolidação!AF65+Consolidação!AI65+Consolidação!AL65+Consolidação!AO65+Consolidação!AR65+Consolidação!AU65+Consolidação!AX65+Consolidação!#REF!+Consolidação!BC65,Consolidação!$AF$4,IF(AD54+AK54+AR54+AY54+BF54+BM54+BT54+CA54+CH54+CO54+CV54+DC54+DJ54+DQ54&lt;=Consolidação!AF65+Consolidação!AI65+Consolidação!AL65+Consolidação!AO65+Consolidação!AR65+Consolidação!AU65+Consolidação!AX65+Consolidação!#REF!+Consolidação!BC65+Consolidação!BF65,Consolidação!$AI$4,IF(AD54+AK54+AR54+AY54+BF54+BM54+BT54+CA54+CH54+CO54+CV54+DC54+DJ54+DQ54&lt;=Consolidação!AF65+Consolidação!AI65+Consolidação!AL65+Consolidação!AO65+Consolidação!AR65+Consolidação!AU65+Consolidação!AX65+Consolidação!#REF!+Consolidação!BC65+Consolidação!BF65+Consolidação!BI65,Consolidação!$AL$4,IF(AD54+AK54+AR54+AY54+BF54+BM54+BT54+CA54+CH54+CO54+CV54+DC54+DJ54+DQ54&lt;=Consolidação!AF65+Consolidação!AI65+Consolidação!AL65+Consolidação!AO65+Consolidação!AR65+Consolidação!AU65+Consolidação!AX65+Consolidação!#REF!+Consolidação!BC65+Consolidação!BF65+Consolidação!BI65+Consolidação!BL65,Consolidação!$AO$4,IF(AD54+AK54+AR54+AY54+BF54+BM54+BT54+CA54+CH54+CO54+CV54+DC54+DJ54+DQ54&lt;=Consolidação!AF65+Consolidação!AI65+Consolidação!AL65+Consolidação!AO65+Consolidação!AR65+Consolidação!AU65+Consolidação!AX65+Consolidação!#REF!+Consolidação!BC65+Consolidação!BF65+Consolidação!BI65+Consolidação!BL65+Consolidação!BO65,Consolidação!$AR$4,IF(AD54+AK54+AR54+AY54+BF54+BM54+BT54+CA54+CH54+CO54+CV54+DC54+DJ54+DQ54&lt;=Consolidação!AF65+Consolidação!AI65+Consolidação!AL65+Consolidação!AO65+Consolidação!AR65+Consolidação!AU65+Consolidação!AX65+Consolidação!#REF!+Consolidação!BC65+Consolidação!BF65+Consolidação!BI65+Consolidação!BL65+Consolidação!BO65+Consolidação!BR65,Consolidação!$AU$4,IF(AND((Consolidação!AF65+Consolidação!AI65+Consolidação!AL65+Consolidação!AO65+Consolidação!AR65+Consolidação!AU65+Consolidação!AX65+Consolidação!#REF!+Consolidação!BC65+Consolidação!BF65+Consolidação!BI65+Consolidação!BL65+Consolidação!BO65+Consolidação!BR65)&gt;0,AD54+AK54+AR54+AY54+BF54+BM54+BT54+CA54+CH54+CO54+CV54+DC54+DJ54&lt;Consolidação!AF65+Consolidação!AI65+Consolidação!AL65+Consolidação!AO65+Consolidação!AR65+Consolidação!AU65+Consolidação!AX65+Consolidação!#REF!+Consolidação!BC65+Consolidação!BF65+Consolidação!BI65+Consolidação!BL65+Consolidação!BO65+Consolidação!BR65,AD54+AK54+AR54+AY54+BF54+BM54+BT54+CA54+CH54+CO54+CV54+DC54+DJ54+DQ54&gt;Consolidação!AF65+Consolidação!AI65+Consolidação!AL65+Consolidação!AO65+Consolidação!AR65+Consolidação!AU65+Consolidação!AX65+Consolidação!#REF!+Consolidação!BC65+Consolidação!BF65+Consolidação!BI65+Consolidação!BL65+Consolidação!BO65+Consolidação!BR65),"CONSUMO PARCIAL","SEM PREVISÃO"))))))))))))))))</f>
        <v/>
      </c>
      <c r="DU54" s="318" t="str">
        <f t="shared" si="128"/>
        <v/>
      </c>
      <c r="DV54" s="270"/>
      <c r="DW54" s="314"/>
      <c r="DX54" s="345"/>
      <c r="DY54" s="346"/>
      <c r="DZ54" s="317" t="str">
        <f>IF(DW54=0,"",IF(AJ54+AQ54+AX54+BE54+BL54+BS54+BZ54+CG54+CN54+CU54+DB54+DI54+DP54+DW54&lt;=Consolidação!AL65,Consolidação!$H$4,IF(AJ54+AQ54+AX54+BE54+BL54+BS54+BZ54+CG54+CN54+CU54+DB54+DI54+DP54+DW54&lt;=Consolidação!AL65+Consolidação!AO65,Consolidação!$K$4,IF(AJ54+AQ54+AX54+BE54+BL54+BS54+BZ54+CG54+CN54+CU54+DB54+DI54+DP54+DW54&lt;=Consolidação!AL65+Consolidação!AO65+Consolidação!AR65,Consolidação!$N$4,IF(AJ54+AQ54+AX54+BE54+BL54+BS54+BZ54+CG54+CN54+CU54+DB54+DI54+DP54+DW54&lt;=Consolidação!AL65+Consolidação!AO65+Consolidação!AR65+Consolidação!AU65,Consolidação!$Q$4,IF(AJ54+AQ54+AX54+BE54+BL54+BS54+BZ54+CG54+CN54+CU54+DB54+DI54+DP54+DW54&lt;=Consolidação!AL65+Consolidação!AO65+Consolidação!AR65+Consolidação!AU65+Consolidação!AX65,Consolidação!$T$4,IF(AJ54+AQ54+AX54+BE54+BL54+BS54+BZ54+CG54+CN54+CU54+DB54+DI54+DP54+DW54&lt;=Consolidação!AL65+Consolidação!AO65+Consolidação!AR65+Consolidação!AU65+Consolidação!AX65+Consolidação!#REF!,Consolidação!$W$4,IF(AJ54+AQ54+AX54+BE54+BL54+BS54+BZ54+CG54+CN54+CU54+DB54+DI54+DP54+DW54&lt;=Consolidação!AL65+Consolidação!AO65+Consolidação!AR65+Consolidação!AU65+Consolidação!AX65+Consolidação!#REF!+Consolidação!BC65,Consolidação!$Z$4,IF(AJ54+AQ54+AX54+BE54+BL54+BS54+BZ54+CG54+CN54+CU54+DB54+DI54+DP54+DW54&lt;=Consolidação!AL65+Consolidação!AO65+Consolidação!AR65+Consolidação!AU65+Consolidação!AX65+Consolidação!#REF!+Consolidação!BC65+Consolidação!BF65,Consolidação!$AC$4,IF(AJ54+AQ54+AX54+BE54+BL54+BS54+BZ54+CG54+CN54+CU54+DB54+DI54+DP54+DW54&lt;=Consolidação!AL65+Consolidação!AO65+Consolidação!AR65+Consolidação!AU65+Consolidação!AX65+Consolidação!#REF!+Consolidação!BC65+Consolidação!BF65+Consolidação!BI65,Consolidação!$AF$4,IF(AJ54+AQ54+AX54+BE54+BL54+BS54+BZ54+CG54+CN54+CU54+DB54+DI54+DP54+DW54&lt;=Consolidação!AL65+Consolidação!AO65+Consolidação!AR65+Consolidação!AU65+Consolidação!AX65+Consolidação!#REF!+Consolidação!BC65+Consolidação!BF65+Consolidação!BI65+Consolidação!BL65,Consolidação!$AI$4,IF(AJ54+AQ54+AX54+BE54+BL54+BS54+BZ54+CG54+CN54+CU54+DB54+DI54+DP54+DW54&lt;=Consolidação!AL65+Consolidação!AO65+Consolidação!AR65+Consolidação!AU65+Consolidação!AX65+Consolidação!#REF!+Consolidação!BC65+Consolidação!BF65+Consolidação!BI65+Consolidação!BL65+Consolidação!BO65,Consolidação!$AL$4,IF(AJ54+AQ54+AX54+BE54+BL54+BS54+BZ54+CG54+CN54+CU54+DB54+DI54+DP54+DW54&lt;=Consolidação!AL65+Consolidação!AO65+Consolidação!AR65+Consolidação!AU65+Consolidação!AX65+Consolidação!#REF!+Consolidação!BC65+Consolidação!BF65+Consolidação!BI65+Consolidação!BL65+Consolidação!BO65+Consolidação!BR65,Consolidação!$AO$4,IF(AJ54+AQ54+AX54+BE54+BL54+BS54+BZ54+CG54+CN54+CU54+DB54+DI54+DP54+DW54&lt;=Consolidação!AL65+Consolidação!AO65+Consolidação!AR65+Consolidação!AU65+Consolidação!AX65+Consolidação!#REF!+Consolidação!BC65+Consolidação!BF65+Consolidação!BI65+Consolidação!BL65+Consolidação!BO65+Consolidação!BR65+Consolidação!BU65,Consolidação!$AR$4,IF(AJ54+AQ54+AX54+BE54+BL54+BS54+BZ54+CG54+CN54+CU54+DB54+DI54+DP54+DW54&lt;=Consolidação!AL65+Consolidação!AO65+Consolidação!AR65+Consolidação!AU65+Consolidação!AX65+Consolidação!#REF!+Consolidação!BC65+Consolidação!BF65+Consolidação!BI65+Consolidação!BL65+Consolidação!BO65+Consolidação!BR65+Consolidação!BU65+Consolidação!BX65,Consolidação!$AU$4,IF(AND((Consolidação!AL65+Consolidação!AO65+Consolidação!AR65+Consolidação!AU65+Consolidação!AX65+Consolidação!#REF!+Consolidação!BC65+Consolidação!BF65+Consolidação!BI65+Consolidação!BL65+Consolidação!BO65+Consolidação!BR65+Consolidação!BU65+Consolidação!BX65)&gt;0,AJ54+AQ54+AX54+BE54+BL54+BS54+BZ54+CG54+CN54+CU54+DB54+DI54+DP54&lt;Consolidação!AL65+Consolidação!AO65+Consolidação!AR65+Consolidação!AU65+Consolidação!AX65+Consolidação!#REF!+Consolidação!BC65+Consolidação!BF65+Consolidação!BI65+Consolidação!BL65+Consolidação!BO65+Consolidação!BR65+Consolidação!BU65+Consolidação!BX65,AJ54+AQ54+AX54+BE54+BL54+BS54+BZ54+CG54+CN54+CU54+DB54+DI54+DP54+DW54&gt;Consolidação!AL65+Consolidação!AO65+Consolidação!AR65+Consolidação!AU65+Consolidação!AX65+Consolidação!#REF!+Consolidação!BC65+Consolidação!BF65+Consolidação!BI65+Consolidação!BL65+Consolidação!BO65+Consolidação!BR65+Consolidação!BU65+Consolidação!BX65),"CONSUMO PARCIAL","SEM PREVISÃO"))))))))))))))))</f>
        <v/>
      </c>
      <c r="EA54" s="318" t="str">
        <f t="shared" si="129"/>
        <v/>
      </c>
      <c r="EB54" s="270"/>
      <c r="EC54" s="314"/>
      <c r="ED54" s="345"/>
      <c r="EE54" s="346"/>
      <c r="EF54" s="317" t="str">
        <f>IF(EC54=0,"",IF(AP54+AW54+BD54+BK54+BR54+BY54+CF54+CM54+CT54+DA54+DH54+DO54+DV54+EC54&lt;=Consolidação!AR65,Consolidação!$H$4,IF(AP54+AW54+BD54+BK54+BR54+BY54+CF54+CM54+CT54+DA54+DH54+DO54+DV54+EC54&lt;=Consolidação!AR65+Consolidação!AU65,Consolidação!$K$4,IF(AP54+AW54+BD54+BK54+BR54+BY54+CF54+CM54+CT54+DA54+DH54+DO54+DV54+EC54&lt;=Consolidação!AR65+Consolidação!AU65+Consolidação!AX65,Consolidação!$N$4,IF(AP54+AW54+BD54+BK54+BR54+BY54+CF54+CM54+CT54+DA54+DH54+DO54+DV54+EC54&lt;=Consolidação!AR65+Consolidação!AU65+Consolidação!AX65+Consolidação!#REF!,Consolidação!$Q$4,IF(AP54+AW54+BD54+BK54+BR54+BY54+CF54+CM54+CT54+DA54+DH54+DO54+DV54+EC54&lt;=Consolidação!AR65+Consolidação!AU65+Consolidação!AX65+Consolidação!#REF!+Consolidação!BC65,Consolidação!$T$4,IF(AP54+AW54+BD54+BK54+BR54+BY54+CF54+CM54+CT54+DA54+DH54+DO54+DV54+EC54&lt;=Consolidação!AR65+Consolidação!AU65+Consolidação!AX65+Consolidação!#REF!+Consolidação!BC65+Consolidação!BF65,Consolidação!$W$4,IF(AP54+AW54+BD54+BK54+BR54+BY54+CF54+CM54+CT54+DA54+DH54+DO54+DV54+EC54&lt;=Consolidação!AR65+Consolidação!AU65+Consolidação!AX65+Consolidação!#REF!+Consolidação!BC65+Consolidação!BF65+Consolidação!BI65,Consolidação!$Z$4,IF(AP54+AW54+BD54+BK54+BR54+BY54+CF54+CM54+CT54+DA54+DH54+DO54+DV54+EC54&lt;=Consolidação!AR65+Consolidação!AU65+Consolidação!AX65+Consolidação!#REF!+Consolidação!BC65+Consolidação!BF65+Consolidação!BI65+Consolidação!BL65,Consolidação!$AC$4,IF(AP54+AW54+BD54+BK54+BR54+BY54+CF54+CM54+CT54+DA54+DH54+DO54+DV54+EC54&lt;=Consolidação!AR65+Consolidação!AU65+Consolidação!AX65+Consolidação!#REF!+Consolidação!BC65+Consolidação!BF65+Consolidação!BI65+Consolidação!BL65+Consolidação!BO65,Consolidação!$AF$4,IF(AP54+AW54+BD54+BK54+BR54+BY54+CF54+CM54+CT54+DA54+DH54+DO54+DV54+EC54&lt;=Consolidação!AR65+Consolidação!AU65+Consolidação!AX65+Consolidação!#REF!+Consolidação!BC65+Consolidação!BF65+Consolidação!BI65+Consolidação!BL65+Consolidação!BO65+Consolidação!BR65,Consolidação!$AI$4,IF(AP54+AW54+BD54+BK54+BR54+BY54+CF54+CM54+CT54+DA54+DH54+DO54+DV54+EC54&lt;=Consolidação!AR65+Consolidação!AU65+Consolidação!AX65+Consolidação!#REF!+Consolidação!BC65+Consolidação!BF65+Consolidação!BI65+Consolidação!BL65+Consolidação!BO65+Consolidação!BR65+Consolidação!BU65,Consolidação!$AL$4,IF(AP54+AW54+BD54+BK54+BR54+BY54+CF54+CM54+CT54+DA54+DH54+DO54+DV54+EC54&lt;=Consolidação!AR65+Consolidação!AU65+Consolidação!AX65+Consolidação!#REF!+Consolidação!BC65+Consolidação!BF65+Consolidação!BI65+Consolidação!BL65+Consolidação!BO65+Consolidação!BR65+Consolidação!BU65+Consolidação!BX65,Consolidação!$AO$4,IF(AP54+AW54+BD54+BK54+BR54+BY54+CF54+CM54+CT54+DA54+DH54+DO54+DV54+EC54&lt;=Consolidação!AR65+Consolidação!AU65+Consolidação!AX65+Consolidação!#REF!+Consolidação!BC65+Consolidação!BF65+Consolidação!BI65+Consolidação!BL65+Consolidação!BO65+Consolidação!BR65+Consolidação!BU65+Consolidação!BX65+Consolidação!CA65,Consolidação!$AR$4,IF(AP54+AW54+BD54+BK54+BR54+BY54+CF54+CM54+CT54+DA54+DH54+DO54+DV54+EC54&lt;=Consolidação!AR65+Consolidação!AU65+Consolidação!AX65+Consolidação!#REF!+Consolidação!BC65+Consolidação!BF65+Consolidação!BI65+Consolidação!BL65+Consolidação!BO65+Consolidação!BR65+Consolidação!BU65+Consolidação!BX65+Consolidação!CA65+Consolidação!CD65,Consolidação!$AU$4,IF(AND((Consolidação!AR65+Consolidação!AU65+Consolidação!AX65+Consolidação!#REF!+Consolidação!BC65+Consolidação!BF65+Consolidação!BI65+Consolidação!BL65+Consolidação!BO65+Consolidação!BR65+Consolidação!BU65+Consolidação!BX65+Consolidação!CA65+Consolidação!CD65)&gt;0,AP54+AW54+BD54+BK54+BR54+BY54+CF54+CM54+CT54+DA54+DH54+DO54+DV54&lt;Consolidação!AR65+Consolidação!AU65+Consolidação!AX65+Consolidação!#REF!+Consolidação!BC65+Consolidação!BF65+Consolidação!BI65+Consolidação!BL65+Consolidação!BO65+Consolidação!BR65+Consolidação!BU65+Consolidação!BX65+Consolidação!CA65+Consolidação!CD65,AP54+AW54+BD54+BK54+BR54+BY54+CF54+CM54+CT54+DA54+DH54+DO54+DV54+EC54&gt;Consolidação!AR65+Consolidação!AU65+Consolidação!AX65+Consolidação!#REF!+Consolidação!BC65+Consolidação!BF65+Consolidação!BI65+Consolidação!BL65+Consolidação!BO65+Consolidação!BR65+Consolidação!BU65+Consolidação!BX65+Consolidação!CA65+Consolidação!CD65),"CONSUMO PARCIAL","SEM PREVISÃO"))))))))))))))))</f>
        <v/>
      </c>
      <c r="EG54" s="318" t="str">
        <f t="shared" si="130"/>
        <v/>
      </c>
      <c r="EH54" s="270"/>
      <c r="EI54" s="314"/>
      <c r="EJ54" s="345"/>
      <c r="EK54" s="346"/>
      <c r="EL54" s="317" t="str">
        <f>IF(EI54=0,"",IF(AV54+BC54+BJ54+BQ54+BX54+CE54+CL54+CS54+CZ54+DG54+DN54+DU54+EB54+EI54&lt;=Consolidação!AX65,Consolidação!$H$4,IF(AV54+BC54+BJ54+BQ54+BX54+CE54+CL54+CS54+CZ54+DG54+DN54+DU54+EB54+EI54&lt;=Consolidação!AX65+Consolidação!#REF!,Consolidação!$K$4,IF(AV54+BC54+BJ54+BQ54+BX54+CE54+CL54+CS54+CZ54+DG54+DN54+DU54+EB54+EI54&lt;=Consolidação!AX65+Consolidação!#REF!+Consolidação!BC65,Consolidação!$N$4,IF(AV54+BC54+BJ54+BQ54+BX54+CE54+CL54+CS54+CZ54+DG54+DN54+DU54+EB54+EI54&lt;=Consolidação!AX65+Consolidação!#REF!+Consolidação!BC65+Consolidação!BF65,Consolidação!$Q$4,IF(AV54+BC54+BJ54+BQ54+BX54+CE54+CL54+CS54+CZ54+DG54+DN54+DU54+EB54+EI54&lt;=Consolidação!AX65+Consolidação!#REF!+Consolidação!BC65+Consolidação!BF65+Consolidação!BI65,Consolidação!$T$4,IF(AV54+BC54+BJ54+BQ54+BX54+CE54+CL54+CS54+CZ54+DG54+DN54+DU54+EB54+EI54&lt;=Consolidação!AX65+Consolidação!#REF!+Consolidação!BC65+Consolidação!BF65+Consolidação!BI65+Consolidação!BL65,Consolidação!$W$4,IF(AV54+BC54+BJ54+BQ54+BX54+CE54+CL54+CS54+CZ54+DG54+DN54+DU54+EB54+EI54&lt;=Consolidação!AX65+Consolidação!#REF!+Consolidação!BC65+Consolidação!BF65+Consolidação!BI65+Consolidação!BL65+Consolidação!BO65,Consolidação!$Z$4,IF(AV54+BC54+BJ54+BQ54+BX54+CE54+CL54+CS54+CZ54+DG54+DN54+DU54+EB54+EI54&lt;=Consolidação!AX65+Consolidação!#REF!+Consolidação!BC65+Consolidação!BF65+Consolidação!BI65+Consolidação!BL65+Consolidação!BO65+Consolidação!BR65,Consolidação!$AC$4,IF(AV54+BC54+BJ54+BQ54+BX54+CE54+CL54+CS54+CZ54+DG54+DN54+DU54+EB54+EI54&lt;=Consolidação!AX65+Consolidação!#REF!+Consolidação!BC65+Consolidação!BF65+Consolidação!BI65+Consolidação!BL65+Consolidação!BO65+Consolidação!BR65+Consolidação!BU65,Consolidação!$AF$4,IF(AV54+BC54+BJ54+BQ54+BX54+CE54+CL54+CS54+CZ54+DG54+DN54+DU54+EB54+EI54&lt;=Consolidação!AX65+Consolidação!#REF!+Consolidação!BC65+Consolidação!BF65+Consolidação!BI65+Consolidação!BL65+Consolidação!BO65+Consolidação!BR65+Consolidação!BU65+Consolidação!BX65,Consolidação!$AI$4,IF(AV54+BC54+BJ54+BQ54+BX54+CE54+CL54+CS54+CZ54+DG54+DN54+DU54+EB54+EI54&lt;=Consolidação!AX65+Consolidação!#REF!+Consolidação!BC65+Consolidação!BF65+Consolidação!BI65+Consolidação!BL65+Consolidação!BO65+Consolidação!BR65+Consolidação!BU65+Consolidação!BX65+Consolidação!CA65,Consolidação!$AL$4,IF(AV54+BC54+BJ54+BQ54+BX54+CE54+CL54+CS54+CZ54+DG54+DN54+DU54+EB54+EI54&lt;=Consolidação!AX65+Consolidação!#REF!+Consolidação!BC65+Consolidação!BF65+Consolidação!BI65+Consolidação!BL65+Consolidação!BO65+Consolidação!BR65+Consolidação!BU65+Consolidação!BX65+Consolidação!CA65+Consolidação!CD65,Consolidação!$AO$4,IF(AV54+BC54+BJ54+BQ54+BX54+CE54+CL54+CS54+CZ54+DG54+DN54+DU54+EB54+EI54&lt;=Consolidação!AX65+Consolidação!#REF!+Consolidação!BC65+Consolidação!BF65+Consolidação!BI65+Consolidação!BL65+Consolidação!BO65+Consolidação!BR65+Consolidação!BU65+Consolidação!BX65+Consolidação!CA65+Consolidação!CD65+Consolidação!CG65,Consolidação!$AR$4,IF(AV54+BC54+BJ54+BQ54+BX54+CE54+CL54+CS54+CZ54+DG54+DN54+DU54+EB54+EI54&lt;=Consolidação!AX65+Consolidação!#REF!+Consolidação!BC65+Consolidação!BF65+Consolidação!BI65+Consolidação!BL65+Consolidação!BO65+Consolidação!BR65+Consolidação!BU65+Consolidação!BX65+Consolidação!CA65+Consolidação!CD65+Consolidação!CG65+Consolidação!CJ65,Consolidação!$AU$4,IF(AND((Consolidação!AX65+Consolidação!#REF!+Consolidação!BC65+Consolidação!BF65+Consolidação!BI65+Consolidação!BL65+Consolidação!BO65+Consolidação!BR65+Consolidação!BU65+Consolidação!BX65+Consolidação!CA65+Consolidação!CD65+Consolidação!CG65+Consolidação!CJ65)&gt;0,AV54+BC54+BJ54+BQ54+BX54+CE54+CL54+CS54+CZ54+DG54+DN54+DU54+EB54&lt;Consolidação!AX65+Consolidação!#REF!+Consolidação!BC65+Consolidação!BF65+Consolidação!BI65+Consolidação!BL65+Consolidação!BO65+Consolidação!BR65+Consolidação!BU65+Consolidação!BX65+Consolidação!CA65+Consolidação!CD65+Consolidação!CG65+Consolidação!CJ65,AV54+BC54+BJ54+BQ54+BX54+CE54+CL54+CS54+CZ54+DG54+DN54+DU54+EB54+EI54&gt;Consolidação!AX65+Consolidação!#REF!+Consolidação!BC65+Consolidação!BF65+Consolidação!BI65+Consolidação!BL65+Consolidação!BO65+Consolidação!BR65+Consolidação!BU65+Consolidação!BX65+Consolidação!CA65+Consolidação!CD65+Consolidação!CG65+Consolidação!CJ65),"CONSUMO PARCIAL","SEM PREVISÃO"))))))))))))))))</f>
        <v/>
      </c>
      <c r="EM54" s="318" t="str">
        <f t="shared" si="131"/>
        <v/>
      </c>
      <c r="EN54" s="270"/>
      <c r="EO54" s="314"/>
      <c r="EP54" s="345"/>
      <c r="EQ54" s="346"/>
      <c r="ER54" s="317" t="str">
        <f>IF(EO54=0,"",IF(BB54+BI54+BP54+BW54+CD54+CK54+CR54+CY54+DF54+DM54+DT54+EA54+EH54+EO54&lt;=Consolidação!BC65,Consolidação!$H$4,IF(BB54+BI54+BP54+BW54+CD54+CK54+CR54+CY54+DF54+DM54+DT54+EA54+EH54+EO54&lt;=Consolidação!BC65+Consolidação!BF65,Consolidação!$K$4,IF(BB54+BI54+BP54+BW54+CD54+CK54+CR54+CY54+DF54+DM54+DT54+EA54+EH54+EO54&lt;=Consolidação!BC65+Consolidação!BF65+Consolidação!BI65,Consolidação!$N$4,IF(BB54+BI54+BP54+BW54+CD54+CK54+CR54+CY54+DF54+DM54+DT54+EA54+EH54+EO54&lt;=Consolidação!BC65+Consolidação!BF65+Consolidação!BI65+Consolidação!BL65,Consolidação!$Q$4,IF(BB54+BI54+BP54+BW54+CD54+CK54+CR54+CY54+DF54+DM54+DT54+EA54+EH54+EO54&lt;=Consolidação!BC65+Consolidação!BF65+Consolidação!BI65+Consolidação!BL65+Consolidação!BO65,Consolidação!$T$4,IF(BB54+BI54+BP54+BW54+CD54+CK54+CR54+CY54+DF54+DM54+DT54+EA54+EH54+EO54&lt;=Consolidação!BC65+Consolidação!BF65+Consolidação!BI65+Consolidação!BL65+Consolidação!BO65+Consolidação!BR65,Consolidação!$W$4,IF(BB54+BI54+BP54+BW54+CD54+CK54+CR54+CY54+DF54+DM54+DT54+EA54+EH54+EO54&lt;=Consolidação!BC65+Consolidação!BF65+Consolidação!BI65+Consolidação!BL65+Consolidação!BO65+Consolidação!BR65+Consolidação!BU65,Consolidação!$Z$4,IF(BB54+BI54+BP54+BW54+CD54+CK54+CR54+CY54+DF54+DM54+DT54+EA54+EH54+EO54&lt;=Consolidação!BC65+Consolidação!BF65+Consolidação!BI65+Consolidação!BL65+Consolidação!BO65+Consolidação!BR65+Consolidação!BU65+Consolidação!BX65,Consolidação!$AC$4,IF(BB54+BI54+BP54+BW54+CD54+CK54+CR54+CY54+DF54+DM54+DT54+EA54+EH54+EO54&lt;=Consolidação!BC65+Consolidação!BF65+Consolidação!BI65+Consolidação!BL65+Consolidação!BO65+Consolidação!BR65+Consolidação!BU65+Consolidação!BX65+Consolidação!CA65,Consolidação!$AF$4,IF(BB54+BI54+BP54+BW54+CD54+CK54+CR54+CY54+DF54+DM54+DT54+EA54+EH54+EO54&lt;=Consolidação!BC65+Consolidação!BF65+Consolidação!BI65+Consolidação!BL65+Consolidação!BO65+Consolidação!BR65+Consolidação!BU65+Consolidação!BX65+Consolidação!CA65+Consolidação!CD65,Consolidação!$AI$4,IF(BB54+BI54+BP54+BW54+CD54+CK54+CR54+CY54+DF54+DM54+DT54+EA54+EH54+EO54&lt;=Consolidação!BC65+Consolidação!BF65+Consolidação!BI65+Consolidação!BL65+Consolidação!BO65+Consolidação!BR65+Consolidação!BU65+Consolidação!BX65+Consolidação!CA65+Consolidação!CD65+Consolidação!CG65,Consolidação!$AL$4,IF(BB54+BI54+BP54+BW54+CD54+CK54+CR54+CY54+DF54+DM54+DT54+EA54+EH54+EO54&lt;=Consolidação!BC65+Consolidação!BF65+Consolidação!BI65+Consolidação!BL65+Consolidação!BO65+Consolidação!BR65+Consolidação!BU65+Consolidação!BX65+Consolidação!CA65+Consolidação!CD65+Consolidação!CG65+Consolidação!CJ65,Consolidação!$AO$4,IF(BB54+BI54+BP54+BW54+CD54+CK54+CR54+CY54+DF54+DM54+DT54+EA54+EH54+EO54&lt;=Consolidação!BC65+Consolidação!BF65+Consolidação!BI65+Consolidação!BL65+Consolidação!BO65+Consolidação!BR65+Consolidação!BU65+Consolidação!BX65+Consolidação!CA65+Consolidação!CD65+Consolidação!CG65+Consolidação!CJ65+Consolidação!CM65,Consolidação!$AR$4,IF(BB54+BI54+BP54+BW54+CD54+CK54+CR54+CY54+DF54+DM54+DT54+EA54+EH54+EO54&lt;=Consolidação!BC65+Consolidação!BF65+Consolidação!BI65+Consolidação!BL65+Consolidação!BO65+Consolidação!BR65+Consolidação!BU65+Consolidação!BX65+Consolidação!CA65+Consolidação!CD65+Consolidação!CG65+Consolidação!CJ65+Consolidação!CM65+Consolidação!CP65,Consolidação!$AU$4,IF(AND((Consolidação!BC65+Consolidação!BF65+Consolidação!BI65+Consolidação!BL65+Consolidação!BO65+Consolidação!BR65+Consolidação!BU65+Consolidação!BX65+Consolidação!CA65+Consolidação!CD65+Consolidação!CG65+Consolidação!CJ65+Consolidação!CM65+Consolidação!CP65)&gt;0,BB54+BI54+BP54+BW54+CD54+CK54+CR54+CY54+DF54+DM54+DT54+EA54+EH54&lt;Consolidação!BC65+Consolidação!BF65+Consolidação!BI65+Consolidação!BL65+Consolidação!BO65+Consolidação!BR65+Consolidação!BU65+Consolidação!BX65+Consolidação!CA65+Consolidação!CD65+Consolidação!CG65+Consolidação!CJ65+Consolidação!CM65+Consolidação!CP65,BB54+BI54+BP54+BW54+CD54+CK54+CR54+CY54+DF54+DM54+DT54+EA54+EH54+EO54&gt;Consolidação!BC65+Consolidação!BF65+Consolidação!BI65+Consolidação!BL65+Consolidação!BO65+Consolidação!BR65+Consolidação!BU65+Consolidação!BX65+Consolidação!CA65+Consolidação!CD65+Consolidação!CG65+Consolidação!CJ65+Consolidação!CM65+Consolidação!CP65),"CONSUMO PARCIAL","SEM PREVISÃO"))))))))))))))))</f>
        <v/>
      </c>
      <c r="ES54" s="318" t="str">
        <f t="shared" si="132"/>
        <v/>
      </c>
      <c r="ET54" s="270"/>
      <c r="EU54" s="314"/>
      <c r="EV54" s="345"/>
      <c r="EW54" s="346"/>
      <c r="EX54" s="317" t="str">
        <f>IF(EU54=0,"",IF(BH54+BO54+BV54+CC54+CJ54+CQ54+CX54+DE54+DL54+DS54+DZ54+EG54+EN54+EU54&lt;=Consolidação!BI65,Consolidação!$H$4,IF(BH54+BO54+BV54+CC54+CJ54+CQ54+CX54+DE54+DL54+DS54+DZ54+EG54+EN54+EU54&lt;=Consolidação!BI65+Consolidação!BL65,Consolidação!$K$4,IF(BH54+BO54+BV54+CC54+CJ54+CQ54+CX54+DE54+DL54+DS54+DZ54+EG54+EN54+EU54&lt;=Consolidação!BI65+Consolidação!BL65+Consolidação!BO65,Consolidação!$N$4,IF(BH54+BO54+BV54+CC54+CJ54+CQ54+CX54+DE54+DL54+DS54+DZ54+EG54+EN54+EU54&lt;=Consolidação!BI65+Consolidação!BL65+Consolidação!BO65+Consolidação!BR65,Consolidação!$Q$4,IF(BH54+BO54+BV54+CC54+CJ54+CQ54+CX54+DE54+DL54+DS54+DZ54+EG54+EN54+EU54&lt;=Consolidação!BI65+Consolidação!BL65+Consolidação!BO65+Consolidação!BR65+Consolidação!BU65,Consolidação!$T$4,IF(BH54+BO54+BV54+CC54+CJ54+CQ54+CX54+DE54+DL54+DS54+DZ54+EG54+EN54+EU54&lt;=Consolidação!BI65+Consolidação!BL65+Consolidação!BO65+Consolidação!BR65+Consolidação!BU65+Consolidação!BX65,Consolidação!$W$4,IF(BH54+BO54+BV54+CC54+CJ54+CQ54+CX54+DE54+DL54+DS54+DZ54+EG54+EN54+EU54&lt;=Consolidação!BI65+Consolidação!BL65+Consolidação!BO65+Consolidação!BR65+Consolidação!BU65+Consolidação!BX65+Consolidação!CA65,Consolidação!$Z$4,IF(BH54+BO54+BV54+CC54+CJ54+CQ54+CX54+DE54+DL54+DS54+DZ54+EG54+EN54+EU54&lt;=Consolidação!BI65+Consolidação!BL65+Consolidação!BO65+Consolidação!BR65+Consolidação!BU65+Consolidação!BX65+Consolidação!CA65+Consolidação!CD65,Consolidação!$AC$4,IF(BH54+BO54+BV54+CC54+CJ54+CQ54+CX54+DE54+DL54+DS54+DZ54+EG54+EN54+EU54&lt;=Consolidação!BI65+Consolidação!BL65+Consolidação!BO65+Consolidação!BR65+Consolidação!BU65+Consolidação!BX65+Consolidação!CA65+Consolidação!CD65+Consolidação!CG65,Consolidação!$AF$4,IF(BH54+BO54+BV54+CC54+CJ54+CQ54+CX54+DE54+DL54+DS54+DZ54+EG54+EN54+EU54&lt;=Consolidação!BI65+Consolidação!BL65+Consolidação!BO65+Consolidação!BR65+Consolidação!BU65+Consolidação!BX65+Consolidação!CA65+Consolidação!CD65+Consolidação!CG65+Consolidação!CJ65,Consolidação!$AI$4,IF(BH54+BO54+BV54+CC54+CJ54+CQ54+CX54+DE54+DL54+DS54+DZ54+EG54+EN54+EU54&lt;=Consolidação!BI65+Consolidação!BL65+Consolidação!BO65+Consolidação!BR65+Consolidação!BU65+Consolidação!BX65+Consolidação!CA65+Consolidação!CD65+Consolidação!CG65+Consolidação!CJ65+Consolidação!CM65,Consolidação!$AL$4,IF(BH54+BO54+BV54+CC54+CJ54+CQ54+CX54+DE54+DL54+DS54+DZ54+EG54+EN54+EU54&lt;=Consolidação!BI65+Consolidação!BL65+Consolidação!BO65+Consolidação!BR65+Consolidação!BU65+Consolidação!BX65+Consolidação!CA65+Consolidação!CD65+Consolidação!CG65+Consolidação!CJ65+Consolidação!CM65+Consolidação!CP65,Consolidação!$AO$4,IF(BH54+BO54+BV54+CC54+CJ54+CQ54+CX54+DE54+DL54+DS54+DZ54+EG54+EN54+EU54&lt;=Consolidação!BI65+Consolidação!BL65+Consolidação!BO65+Consolidação!BR65+Consolidação!BU65+Consolidação!BX65+Consolidação!CA65+Consolidação!CD65+Consolidação!CG65+Consolidação!CJ65+Consolidação!CM65+Consolidação!CP65+Consolidação!CS65,Consolidação!$AR$4,IF(BH54+BO54+BV54+CC54+CJ54+CQ54+CX54+DE54+DL54+DS54+DZ54+EG54+EN54+EU54&lt;=Consolidação!BI65+Consolidação!BL65+Consolidação!BO65+Consolidação!BR65+Consolidação!BU65+Consolidação!BX65+Consolidação!CA65+Consolidação!CD65+Consolidação!CG65+Consolidação!CJ65+Consolidação!CM65+Consolidação!CP65+Consolidação!CS65+Consolidação!CV65,Consolidação!$AU$4,IF(AND((Consolidação!BI65+Consolidação!BL65+Consolidação!BO65+Consolidação!BR65+Consolidação!BU65+Consolidação!BX65+Consolidação!CA65+Consolidação!CD65+Consolidação!CG65+Consolidação!CJ65+Consolidação!CM65+Consolidação!CP65+Consolidação!CS65+Consolidação!CV65)&gt;0,BH54+BO54+BV54+CC54+CJ54+CQ54+CX54+DE54+DL54+DS54+DZ54+EG54+EN54&lt;Consolidação!BI65+Consolidação!BL65+Consolidação!BO65+Consolidação!BR65+Consolidação!BU65+Consolidação!BX65+Consolidação!CA65+Consolidação!CD65+Consolidação!CG65+Consolidação!CJ65+Consolidação!CM65+Consolidação!CP65+Consolidação!CS65+Consolidação!CV65,BH54+BO54+BV54+CC54+CJ54+CQ54+CX54+DE54+DL54+DS54+DZ54+EG54+EN54+EU54&gt;Consolidação!BI65+Consolidação!BL65+Consolidação!BO65+Consolidação!BR65+Consolidação!BU65+Consolidação!BX65+Consolidação!CA65+Consolidação!CD65+Consolidação!CG65+Consolidação!CJ65+Consolidação!CM65+Consolidação!CP65+Consolidação!CS65+Consolidação!CV65),"CONSUMO PARCIAL","SEM PREVISÃO"))))))))))))))))</f>
        <v/>
      </c>
      <c r="EY54" s="318" t="str">
        <f t="shared" si="133"/>
        <v/>
      </c>
      <c r="EZ54" s="270"/>
      <c r="FA54" s="314"/>
      <c r="FB54" s="345"/>
      <c r="FC54" s="346"/>
      <c r="FD54" s="317" t="str">
        <f>IF(FA54=0,"",IF(BN54+BU54+CB54+CI54+CP54+CW54+DD54+DK54+DR54+DY54+EF54+EM54+ET54+FA54&lt;=Consolidação!BO65,Consolidação!$H$4,IF(BN54+BU54+CB54+CI54+CP54+CW54+DD54+DK54+DR54+DY54+EF54+EM54+ET54+FA54&lt;=Consolidação!BO65+Consolidação!BR65,Consolidação!$K$4,IF(BN54+BU54+CB54+CI54+CP54+CW54+DD54+DK54+DR54+DY54+EF54+EM54+ET54+FA54&lt;=Consolidação!BO65+Consolidação!BR65+Consolidação!BU65,Consolidação!$N$4,IF(BN54+BU54+CB54+CI54+CP54+CW54+DD54+DK54+DR54+DY54+EF54+EM54+ET54+FA54&lt;=Consolidação!BO65+Consolidação!BR65+Consolidação!BU65+Consolidação!BX65,Consolidação!$Q$4,IF(BN54+BU54+CB54+CI54+CP54+CW54+DD54+DK54+DR54+DY54+EF54+EM54+ET54+FA54&lt;=Consolidação!BO65+Consolidação!BR65+Consolidação!BU65+Consolidação!BX65+Consolidação!CA65,Consolidação!$T$4,IF(BN54+BU54+CB54+CI54+CP54+CW54+DD54+DK54+DR54+DY54+EF54+EM54+ET54+FA54&lt;=Consolidação!BO65+Consolidação!BR65+Consolidação!BU65+Consolidação!BX65+Consolidação!CA65+Consolidação!CD65,Consolidação!$W$4,IF(BN54+BU54+CB54+CI54+CP54+CW54+DD54+DK54+DR54+DY54+EF54+EM54+ET54+FA54&lt;=Consolidação!BO65+Consolidação!BR65+Consolidação!BU65+Consolidação!BX65+Consolidação!CA65+Consolidação!CD65+Consolidação!CG65,Consolidação!$Z$4,IF(BN54+BU54+CB54+CI54+CP54+CW54+DD54+DK54+DR54+DY54+EF54+EM54+ET54+FA54&lt;=Consolidação!BO65+Consolidação!BR65+Consolidação!BU65+Consolidação!BX65+Consolidação!CA65+Consolidação!CD65+Consolidação!CG65+Consolidação!CJ65,Consolidação!$AC$4,IF(BN54+BU54+CB54+CI54+CP54+CW54+DD54+DK54+DR54+DY54+EF54+EM54+ET54+FA54&lt;=Consolidação!BO65+Consolidação!BR65+Consolidação!BU65+Consolidação!BX65+Consolidação!CA65+Consolidação!CD65+Consolidação!CG65+Consolidação!CJ65+Consolidação!CM65,Consolidação!$AF$4,IF(BN54+BU54+CB54+CI54+CP54+CW54+DD54+DK54+DR54+DY54+EF54+EM54+ET54+FA54&lt;=Consolidação!BO65+Consolidação!BR65+Consolidação!BU65+Consolidação!BX65+Consolidação!CA65+Consolidação!CD65+Consolidação!CG65+Consolidação!CJ65+Consolidação!CM65+Consolidação!CP65,Consolidação!$AI$4,IF(BN54+BU54+CB54+CI54+CP54+CW54+DD54+DK54+DR54+DY54+EF54+EM54+ET54+FA54&lt;=Consolidação!BO65+Consolidação!BR65+Consolidação!BU65+Consolidação!BX65+Consolidação!CA65+Consolidação!CD65+Consolidação!CG65+Consolidação!CJ65+Consolidação!CM65+Consolidação!CP65+Consolidação!CS65,Consolidação!$AL$4,IF(BN54+BU54+CB54+CI54+CP54+CW54+DD54+DK54+DR54+DY54+EF54+EM54+ET54+FA54&lt;=Consolidação!BO65+Consolidação!BR65+Consolidação!BU65+Consolidação!BX65+Consolidação!CA65+Consolidação!CD65+Consolidação!CG65+Consolidação!CJ65+Consolidação!CM65+Consolidação!CP65+Consolidação!CS65+Consolidação!CV65,Consolidação!$AO$4,IF(BN54+BU54+CB54+CI54+CP54+CW54+DD54+DK54+DR54+DY54+EF54+EM54+ET54+FA54&lt;=Consolidação!BO65+Consolidação!BR65+Consolidação!BU65+Consolidação!BX65+Consolidação!CA65+Consolidação!CD65+Consolidação!CG65+Consolidação!CJ65+Consolidação!CM65+Consolidação!CP65+Consolidação!CS65+Consolidação!CV65+Consolidação!CY65,Consolidação!$AR$4,IF(BN54+BU54+CB54+CI54+CP54+CW54+DD54+DK54+DR54+DY54+EF54+EM54+ET54+FA54&lt;=Consolidação!BO65+Consolidação!BR65+Consolidação!BU65+Consolidação!BX65+Consolidação!CA65+Consolidação!CD65+Consolidação!CG65+Consolidação!CJ65+Consolidação!CM65+Consolidação!CP65+Consolidação!CS65+Consolidação!CV65+Consolidação!CY65+Consolidação!DB65,Consolidação!$AU$4,IF(AND((Consolidação!BO65+Consolidação!BR65+Consolidação!BU65+Consolidação!BX65+Consolidação!CA65+Consolidação!CD65+Consolidação!CG65+Consolidação!CJ65+Consolidação!CM65+Consolidação!CP65+Consolidação!CS65+Consolidação!CV65+Consolidação!CY65+Consolidação!DB65)&gt;0,BN54+BU54+CB54+CI54+CP54+CW54+DD54+DK54+DR54+DY54+EF54+EM54+ET54&lt;Consolidação!BO65+Consolidação!BR65+Consolidação!BU65+Consolidação!BX65+Consolidação!CA65+Consolidação!CD65+Consolidação!CG65+Consolidação!CJ65+Consolidação!CM65+Consolidação!CP65+Consolidação!CS65+Consolidação!CV65+Consolidação!CY65+Consolidação!DB65,BN54+BU54+CB54+CI54+CP54+CW54+DD54+DK54+DR54+DY54+EF54+EM54+ET54+FA54&gt;Consolidação!BO65+Consolidação!BR65+Consolidação!BU65+Consolidação!BX65+Consolidação!CA65+Consolidação!CD65+Consolidação!CG65+Consolidação!CJ65+Consolidação!CM65+Consolidação!CP65+Consolidação!CS65+Consolidação!CV65+Consolidação!CY65+Consolidação!DB65),"CONSUMO PARCIAL","SEM PREVISÃO"))))))))))))))))</f>
        <v/>
      </c>
      <c r="FE54" s="318" t="str">
        <f t="shared" si="134"/>
        <v/>
      </c>
      <c r="FF54" s="270"/>
      <c r="FG54" s="314"/>
      <c r="FH54" s="345"/>
      <c r="FI54" s="346"/>
      <c r="FJ54" s="317" t="str">
        <f>IF(FG54=0,"",IF(BT54+CA54+CH54+CO54+CV54+DC54+DJ54+DQ54+DX54+EE54+EL54+ES54+EZ54+FG54&lt;=Consolidação!BU65,Consolidação!$H$4,IF(BT54+CA54+CH54+CO54+CV54+DC54+DJ54+DQ54+DX54+EE54+EL54+ES54+EZ54+FG54&lt;=Consolidação!BU65+Consolidação!BX65,Consolidação!$K$4,IF(BT54+CA54+CH54+CO54+CV54+DC54+DJ54+DQ54+DX54+EE54+EL54+ES54+EZ54+FG54&lt;=Consolidação!BU65+Consolidação!BX65+Consolidação!CA65,Consolidação!$N$4,IF(BT54+CA54+CH54+CO54+CV54+DC54+DJ54+DQ54+DX54+EE54+EL54+ES54+EZ54+FG54&lt;=Consolidação!BU65+Consolidação!BX65+Consolidação!CA65+Consolidação!CD65,Consolidação!$Q$4,IF(BT54+CA54+CH54+CO54+CV54+DC54+DJ54+DQ54+DX54+EE54+EL54+ES54+EZ54+FG54&lt;=Consolidação!BU65+Consolidação!BX65+Consolidação!CA65+Consolidação!CD65+Consolidação!CG65,Consolidação!$T$4,IF(BT54+CA54+CH54+CO54+CV54+DC54+DJ54+DQ54+DX54+EE54+EL54+ES54+EZ54+FG54&lt;=Consolidação!BU65+Consolidação!BX65+Consolidação!CA65+Consolidação!CD65+Consolidação!CG65+Consolidação!CJ65,Consolidação!$W$4,IF(BT54+CA54+CH54+CO54+CV54+DC54+DJ54+DQ54+DX54+EE54+EL54+ES54+EZ54+FG54&lt;=Consolidação!BU65+Consolidação!BX65+Consolidação!CA65+Consolidação!CD65+Consolidação!CG65+Consolidação!CJ65+Consolidação!CM65,Consolidação!$Z$4,IF(BT54+CA54+CH54+CO54+CV54+DC54+DJ54+DQ54+DX54+EE54+EL54+ES54+EZ54+FG54&lt;=Consolidação!BU65+Consolidação!BX65+Consolidação!CA65+Consolidação!CD65+Consolidação!CG65+Consolidação!CJ65+Consolidação!CM65+Consolidação!CP65,Consolidação!$AC$4,IF(BT54+CA54+CH54+CO54+CV54+DC54+DJ54+DQ54+DX54+EE54+EL54+ES54+EZ54+FG54&lt;=Consolidação!BU65+Consolidação!BX65+Consolidação!CA65+Consolidação!CD65+Consolidação!CG65+Consolidação!CJ65+Consolidação!CM65+Consolidação!CP65+Consolidação!CS65,Consolidação!$AF$4,IF(BT54+CA54+CH54+CO54+CV54+DC54+DJ54+DQ54+DX54+EE54+EL54+ES54+EZ54+FG54&lt;=Consolidação!BU65+Consolidação!BX65+Consolidação!CA65+Consolidação!CD65+Consolidação!CG65+Consolidação!CJ65+Consolidação!CM65+Consolidação!CP65+Consolidação!CS65+Consolidação!CV65,Consolidação!$AI$4,IF(BT54+CA54+CH54+CO54+CV54+DC54+DJ54+DQ54+DX54+EE54+EL54+ES54+EZ54+FG54&lt;=Consolidação!BU65+Consolidação!BX65+Consolidação!CA65+Consolidação!CD65+Consolidação!CG65+Consolidação!CJ65+Consolidação!CM65+Consolidação!CP65+Consolidação!CS65+Consolidação!CV65+Consolidação!CY65,Consolidação!$AL$4,IF(BT54+CA54+CH54+CO54+CV54+DC54+DJ54+DQ54+DX54+EE54+EL54+ES54+EZ54+FG54&lt;=Consolidação!BU65+Consolidação!BX65+Consolidação!CA65+Consolidação!CD65+Consolidação!CG65+Consolidação!CJ65+Consolidação!CM65+Consolidação!CP65+Consolidação!CS65+Consolidação!CV65+Consolidação!CY65+Consolidação!DB65,Consolidação!$AO$4,IF(BT54+CA54+CH54+CO54+CV54+DC54+DJ54+DQ54+DX54+EE54+EL54+ES54+EZ54+FG54&lt;=Consolidação!BU65+Consolidação!BX65+Consolidação!CA65+Consolidação!CD65+Consolidação!CG65+Consolidação!CJ65+Consolidação!CM65+Consolidação!CP65+Consolidação!CS65+Consolidação!CV65+Consolidação!CY65+Consolidação!DB65+Consolidação!DE65,Consolidação!$AR$4,IF(BT54+CA54+CH54+CO54+CV54+DC54+DJ54+DQ54+DX54+EE54+EL54+ES54+EZ54+FG54&lt;=Consolidação!BU65+Consolidação!BX65+Consolidação!CA65+Consolidação!CD65+Consolidação!CG65+Consolidação!CJ65+Consolidação!CM65+Consolidação!CP65+Consolidação!CS65+Consolidação!CV65+Consolidação!CY65+Consolidação!DB65+Consolidação!DE65+Consolidação!DH65,Consolidação!$AU$4,IF(AND((Consolidação!BU65+Consolidação!BX65+Consolidação!CA65+Consolidação!CD65+Consolidação!CG65+Consolidação!CJ65+Consolidação!CM65+Consolidação!CP65+Consolidação!CS65+Consolidação!CV65+Consolidação!CY65+Consolidação!DB65+Consolidação!DE65+Consolidação!DH65)&gt;0,BT54+CA54+CH54+CO54+CV54+DC54+DJ54+DQ54+DX54+EE54+EL54+ES54+EZ54&lt;Consolidação!BU65+Consolidação!BX65+Consolidação!CA65+Consolidação!CD65+Consolidação!CG65+Consolidação!CJ65+Consolidação!CM65+Consolidação!CP65+Consolidação!CS65+Consolidação!CV65+Consolidação!CY65+Consolidação!DB65+Consolidação!DE65+Consolidação!DH65,BT54+CA54+CH54+CO54+CV54+DC54+DJ54+DQ54+DX54+EE54+EL54+ES54+EZ54+FG54&gt;Consolidação!BU65+Consolidação!BX65+Consolidação!CA65+Consolidação!CD65+Consolidação!CG65+Consolidação!CJ65+Consolidação!CM65+Consolidação!CP65+Consolidação!CS65+Consolidação!CV65+Consolidação!CY65+Consolidação!DB65+Consolidação!DE65+Consolidação!DH65),"CONSUMO PARCIAL","SEM PREVISÃO"))))))))))))))))</f>
        <v/>
      </c>
      <c r="FK54" s="540" t="str">
        <f t="shared" si="135"/>
        <v/>
      </c>
      <c r="FL54" s="569"/>
      <c r="FM54" s="550"/>
      <c r="FN54" s="550"/>
      <c r="FO54" s="550"/>
      <c r="FP54" s="550"/>
      <c r="FQ54" s="576"/>
      <c r="FR54" s="569"/>
      <c r="FS54" s="550"/>
      <c r="FT54" s="550"/>
      <c r="FU54" s="550"/>
      <c r="FV54" s="550"/>
      <c r="FW54" s="550"/>
      <c r="FX54" s="545" t="str">
        <f>IF((Consolidação!C65+Consolidação!E65)=(F54+M54+T54+AA54+AH54+AO54+AV54+BC54+BJ54+BQ54+BX54+CE54+CL54+CS54),"ATUALIZADO","DESATUALIZADO")</f>
        <v>DESATUALIZADO</v>
      </c>
    </row>
    <row r="55" spans="1:180" x14ac:dyDescent="0.3">
      <c r="A55" s="270">
        <v>11801</v>
      </c>
      <c r="B55" s="634"/>
      <c r="C55" s="344" t="s">
        <v>104</v>
      </c>
      <c r="D55" s="343"/>
      <c r="E55" s="270"/>
      <c r="F55" s="314"/>
      <c r="G55" s="315"/>
      <c r="H55" s="316"/>
      <c r="I55" s="317" t="str">
        <f>IF(F55=0,"",IF(F55&lt;=Consolidação!H66,Consolidação!H$4,IF(F55&lt;=Consolidação!H66+Consolidação!K66,Consolidação!K$4,IF(F55&lt;=Consolidação!H66+Consolidação!K66+Consolidação!N66,Consolidação!N$4,IF(F55&lt;=Consolidação!H66+Consolidação!K66+Consolidação!N66+Consolidação!Q66,Consolidação!Q$4,IF(F55&lt;=Consolidação!H66+Consolidação!K66+Consolidação!N66+Consolidação!Q66+Consolidação!T66,Consolidação!T$4,IF(F55&lt;=Consolidação!H66+Consolidação!K66+Consolidação!N66+Consolidação!Q66+Consolidação!T66+Consolidação!W66,Consolidação!W$4,IF(F55&lt;=Consolidação!H66+Consolidação!K66+Consolidação!N66+Consolidação!Q66+Consolidação!T66+Consolidação!W66+Consolidação!Z66,Consolidação!Z$4,IF(F55&lt;=Consolidação!H66+Consolidação!K66+Consolidação!N66+Consolidação!Q66+Consolidação!T66+Consolidação!W66+Consolidação!Z66+Consolidação!AC66,Consolidação!AC$4,IF(F55&lt;=Consolidação!H66+Consolidação!K66+Consolidação!N66+Consolidação!Q66+Consolidação!T66+Consolidação!W66+Consolidação!Z66+Consolidação!AC66+Consolidação!AF66,Consolidação!AF$4,IF(F55&lt;=Consolidação!H66+Consolidação!K66+Consolidação!N66+Consolidação!Q66+Consolidação!T66+Consolidação!W66+Consolidação!Z66+Consolidação!AC66+Consolidação!AF66+Consolidação!AI66,Consolidação!AI$4,IF(F55&lt;=Consolidação!H66+Consolidação!K66+Consolidação!N66+Consolidação!Q66+Consolidação!T66+Consolidação!W66+Consolidação!Z66+Consolidação!AC66+Consolidação!AF66+Consolidação!AI66+Consolidação!AL66,Consolidação!AL$4,IF(F55&lt;=Consolidação!H66+Consolidação!K66+Consolidação!N66+Consolidação!Q66+Consolidação!T66+Consolidação!W66+Consolidação!Z66+Consolidação!AC66+Consolidação!AF66+Consolidação!AI66+Consolidação!AL66+Consolidação!AO66,Consolidação!AO$4,IF(F55&lt;=Consolidação!H66+Consolidação!K66+Consolidação!N66+Consolidação!Q66+Consolidação!T66+Consolidação!W66+Consolidação!Z66+Consolidação!AC66+Consolidação!AF66+Consolidação!AI66+Consolidação!AL66+Consolidação!AO66+Consolidação!AR66,Consolidação!AR$4,IF(F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J55" s="318" t="str">
        <f t="shared" si="111"/>
        <v/>
      </c>
      <c r="K55" s="312"/>
      <c r="L55" s="270"/>
      <c r="M55" s="314"/>
      <c r="N55" s="315"/>
      <c r="O55" s="316"/>
      <c r="P55" s="317" t="str">
        <f>IF(M55=0,"",IF(F55+M55&lt;=Consolidação!H66,Consolidação!$H$4,IF(F55+M55&lt;=Consolidação!H66+Consolidação!K66,Consolidação!$K$4,IF(F55+M55&lt;=Consolidação!H66+Consolidação!K66+Consolidação!N66,Consolidação!$N$4,IF(F55+M55&lt;=Consolidação!H66+Consolidação!K66+Consolidação!N66+Consolidação!Q66,Consolidação!$Q$4,IF(F55+M55&lt;=Consolidação!H66+Consolidação!K66+Consolidação!N66+Consolidação!Q66+Consolidação!T66,Consolidação!$T$4,IF(F55+M55&lt;=Consolidação!H66+Consolidação!K66+Consolidação!N66+Consolidação!Q66+Consolidação!T66+Consolidação!W66,Consolidação!$W$4,IF(F55+M55&lt;=Consolidação!H66+Consolidação!K66+Consolidação!N66+Consolidação!Q66+Consolidação!T66+Consolidação!W66+Consolidação!Z66,Consolidação!$Z$4,IF(F55+M55&lt;=Consolidação!H66+Consolidação!K66+Consolidação!N66+Consolidação!Q66+Consolidação!T66+Consolidação!W66+Consolidação!Z66+Consolidação!AC66,Consolidação!$AC$4,IF(F55+M55&lt;=Consolidação!H66+Consolidação!K66+Consolidação!N66+Consolidação!Q66+Consolidação!T66+Consolidação!W66+Consolidação!Z66+Consolidação!AC66+Consolidação!AF66,Consolidação!$AF$4,IF(F55+M55&lt;=Consolidação!H66+Consolidação!K66+Consolidação!N66+Consolidação!Q66+Consolidação!T66+Consolidação!W66+Consolidação!Z66+Consolidação!AC66+Consolidação!AF66+Consolidação!AI66,Consolidação!$AI$4,IF(F55+M55&lt;=Consolidação!H66+Consolidação!K66+Consolidação!N66+Consolidação!Q66+Consolidação!T66+Consolidação!W66+Consolidação!Z66+Consolidação!AC66+Consolidação!AF66+Consolidação!AI66+Consolidação!AL66,Consolidação!$AL$4,IF(F55+M55&lt;=Consolidação!H66+Consolidação!K66+Consolidação!N66+Consolidação!Q66+Consolidação!T66+Consolidação!W66+Consolidação!Z66+Consolidação!AC66+Consolidação!AF66+Consolidação!AI66+Consolidação!AL66+Consolidação!AO66,Consolidação!$AO$4,IF(F55+M55&lt;=Consolidação!H66+Consolidação!K66+Consolidação!N66+Consolidação!Q66+Consolidação!T66+Consolidação!W66+Consolidação!Z66+Consolidação!AC66+Consolidação!AF66+Consolidação!AI66+Consolidação!AL66+Consolidação!AO66+Consolidação!AR66,Consolidação!$AR$4,IF(F55+M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Q55" s="318" t="str">
        <f t="shared" si="112"/>
        <v/>
      </c>
      <c r="R55" s="312"/>
      <c r="S55" s="270"/>
      <c r="T55" s="314"/>
      <c r="U55" s="315"/>
      <c r="V55" s="316"/>
      <c r="W55" s="317" t="str">
        <f>IF(T55=0,"",IF(F55+M55+T55&lt;=Consolidação!H66,Consolidação!$H$4,IF(F55+M55+T55&lt;=Consolidação!H66+Consolidação!K66,Consolidação!$K$4,IF(F55+M55+T55&lt;=Consolidação!H66+Consolidação!K66+Consolidação!N66,Consolidação!$N$4,IF(F55+M55+T55&lt;=Consolidação!H66+Consolidação!K66+Consolidação!N66+Consolidação!Q66,Consolidação!$Q$4,IF(F55+M55+T55&lt;=Consolidação!H66+Consolidação!K66+Consolidação!N66+Consolidação!Q66+Consolidação!T66,Consolidação!$T$4,IF(F55+M55+T55&lt;=Consolidação!H66+Consolidação!K66+Consolidação!N66+Consolidação!Q66+Consolidação!T66+Consolidação!W66,Consolidação!$W$4,IF(F55+M55+T55&lt;=Consolidação!H66+Consolidação!K66+Consolidação!N66+Consolidação!Q66+Consolidação!T66+Consolidação!W66+Consolidação!Z66,Consolidação!$Z$4,IF(F55+M55+T55&lt;=Consolidação!H66+Consolidação!K66+Consolidação!N66+Consolidação!Q66+Consolidação!T66+Consolidação!W66+Consolidação!Z66+Consolidação!AC66,Consolidação!$AC$4,IF(F55+M55+T55&lt;=Consolidação!H66+Consolidação!K66+Consolidação!N66+Consolidação!Q66+Consolidação!T66+Consolidação!W66+Consolidação!Z66+Consolidação!AC66+Consolidação!AF66,Consolidação!$AF$4,IF(F55+M55+T55&lt;=Consolidação!H66+Consolidação!K66+Consolidação!N66+Consolidação!Q66+Consolidação!T66+Consolidação!W66+Consolidação!Z66+Consolidação!AC66+Consolidação!AF66+Consolidação!AI66,Consolidação!$AI$4,IF(F55+M55+T55&lt;=Consolidação!H66+Consolidação!K66+Consolidação!N66+Consolidação!Q66+Consolidação!T66+Consolidação!W66+Consolidação!Z66+Consolidação!AC66+Consolidação!AF66+Consolidação!AI66+Consolidação!AL66,Consolidação!$AL$4,IF(F55+M55+T55&lt;=Consolidação!H66+Consolidação!K66+Consolidação!N66+Consolidação!Q66+Consolidação!T66+Consolidação!W66+Consolidação!Z66+Consolidação!AC66+Consolidação!AF66+Consolidação!AI66+Consolidação!AL66+Consolidação!AO66,Consolidação!$AO$4,IF(F55+M55+T55&lt;=Consolidação!H66+Consolidação!K66+Consolidação!N66+Consolidação!Q66+Consolidação!T66+Consolidação!W66+Consolidação!Z66+Consolidação!AC66+Consolidação!AF66+Consolidação!AI66+Consolidação!AL66+Consolidação!AO66+Consolidação!AR66,Consolidação!$AR$4,IF(F55+M55+T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+M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+T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X55" s="318" t="str">
        <f t="shared" si="113"/>
        <v/>
      </c>
      <c r="Y55" s="312"/>
      <c r="Z55" s="270"/>
      <c r="AA55" s="314"/>
      <c r="AB55" s="315"/>
      <c r="AC55" s="316"/>
      <c r="AD55" s="317" t="str">
        <f>IF(AA55=0,"",IF(F55+M55+T55+AA55&lt;=Consolidação!H66,Consolidação!$H$4,IF(F55+M55+T55+AA55&lt;=Consolidação!H66+Consolidação!K66,Consolidação!$K$4,IF(F55+M55+T55+AA55&lt;=Consolidação!H66+Consolidação!K66+Consolidação!N66,Consolidação!$N$4,IF(F55+M55+T55+AA55&lt;=Consolidação!H66+Consolidação!K66+Consolidação!N66+Consolidação!Q66,Consolidação!$Q$4,IF(F55+M55+T55+AA55&lt;=Consolidação!H66+Consolidação!K66+Consolidação!N66+Consolidação!Q66+Consolidação!T66,Consolidação!$T$4,IF(F55+M55+T55+AA55&lt;=Consolidação!H66+Consolidação!K66+Consolidação!N66+Consolidação!Q66+Consolidação!T66+Consolidação!W66,Consolidação!$W$4,IF(F55+M55+T55+AA55&lt;=Consolidação!H66+Consolidação!K66+Consolidação!N66+Consolidação!Q66+Consolidação!T66+Consolidação!W66+Consolidação!Z66,Consolidação!$Z$4,IF(F55+M55+T55+AA55&lt;=Consolidação!H66+Consolidação!K66+Consolidação!N66+Consolidação!Q66+Consolidação!T66+Consolidação!W66+Consolidação!Z66+Consolidação!AC66,Consolidação!$AC$4,IF(F55+M55+T55+AA55&lt;=Consolidação!H66+Consolidação!K66+Consolidação!N66+Consolidação!Q66+Consolidação!T66+Consolidação!W66+Consolidação!Z66+Consolidação!AC66+Consolidação!AF66,Consolidação!$AF$4,IF(F55+M55+T55+AA55&lt;=Consolidação!H66+Consolidação!K66+Consolidação!N66+Consolidação!Q66+Consolidação!T66+Consolidação!W66+Consolidação!Z66+Consolidação!AC66+Consolidação!AF66+Consolidação!AI66,Consolidação!$AI$4,IF(F55+M55+T55+AA55&lt;=Consolidação!H66+Consolidação!K66+Consolidação!N66+Consolidação!Q66+Consolidação!T66+Consolidação!W66+Consolidação!Z66+Consolidação!AC66+Consolidação!AF66+Consolidação!AI66+Consolidação!AL66,Consolidação!$AL$4,IF(F55+M55+T55+AA55&lt;=Consolidação!H66+Consolidação!K66+Consolidação!N66+Consolidação!Q66+Consolidação!T66+Consolidação!W66+Consolidação!Z66+Consolidação!AC66+Consolidação!AF66+Consolidação!AI66+Consolidação!AL66+Consolidação!AO66,Consolidação!$AO$4,IF(F55+M55+T55+AA55&lt;=Consolidação!H66+Consolidação!K66+Consolidação!N66+Consolidação!Q66+Consolidação!T66+Consolidação!W66+Consolidação!Z66+Consolidação!AC66+Consolidação!AF66+Consolidação!AI66+Consolidação!AL66+Consolidação!AO66+Consolidação!AR66,Consolidação!AR63,IF(F55+M55+T55+AA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+M55+T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+T55+AA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AE55" s="318" t="str">
        <f t="shared" si="114"/>
        <v/>
      </c>
      <c r="AF55" s="312"/>
      <c r="AG55" s="270"/>
      <c r="AH55" s="314"/>
      <c r="AI55" s="315"/>
      <c r="AJ55" s="316"/>
      <c r="AK55" s="317" t="str">
        <f>IF(AH55=0,"",IF(F55+M55+T55+AA55+AH55&lt;=Consolidação!H66,Consolidação!$H$4,IF(F55+M55+T55+AA55+AH55&lt;=Consolidação!H66+Consolidação!K66,Consolidação!$K$4,IF(F55+M55+T55+AA55+AH55&lt;=Consolidação!H66+Consolidação!K66+Consolidação!N66,Consolidação!$N$4,IF(F55+M55+T55+AA55+AH55&lt;=Consolidação!H66+Consolidação!K66+Consolidação!N66+Consolidação!Q66,Consolidação!$Q$4,IF(F55+M55+T55+AA55+AH55&lt;=Consolidação!H66+Consolidação!K66+Consolidação!N66+Consolidação!Q66+Consolidação!T66,Consolidação!$T$4,IF(F55+M55+T55+AA55+AH55&lt;=Consolidação!H66+Consolidação!K66+Consolidação!N66+Consolidação!Q66+Consolidação!T66+Consolidação!W66,Consolidação!$W$4,IF(F55+M55+T55+AA55+AH55&lt;=Consolidação!H66+Consolidação!K66+Consolidação!N66+Consolidação!Q66+Consolidação!T66+Consolidação!W66+Consolidação!Z66,Consolidação!$Z$4,IF(F55+M55+T55+AA55+AH55&lt;=Consolidação!H66+Consolidação!K66+Consolidação!N66+Consolidação!Q66+Consolidação!T66+Consolidação!W66+Consolidação!Z66+Consolidação!AC66,Consolidação!$AC$4,IF(F55+M55+T55+AA55+AH55&lt;=Consolidação!H66+Consolidação!K66+Consolidação!N66+Consolidação!Q66+Consolidação!T66+Consolidação!W66+Consolidação!Z66+Consolidação!AC66+Consolidação!AF66,Consolidação!$AF$4,IF(F55+M55+T55+AA55+AH55&lt;=Consolidação!H66+Consolidação!K66+Consolidação!N66+Consolidação!Q66+Consolidação!T66+Consolidação!W66+Consolidação!Z66+Consolidação!AC66+Consolidação!AF66+Consolidação!AI66,Consolidação!$AI$4,IF(F55+M55+T55+AA55+AH55&lt;=Consolidação!H66+Consolidação!K66+Consolidação!N66+Consolidação!Q66+Consolidação!T66+Consolidação!W66+Consolidação!Z66+Consolidação!AC66+Consolidação!AF66+Consolidação!AI66+Consolidação!AL66,Consolidação!$AL$4,IF(F55+M55+T55+AA55+AH55&lt;=Consolidação!H66+Consolidação!K66+Consolidação!N66+Consolidação!Q66+Consolidação!T66+Consolidação!W66+Consolidação!Z66+Consolidação!AC66+Consolidação!AF66+Consolidação!AI66+Consolidação!AL66+Consolidação!AO66,Consolidação!$AO$4,IF(F55+M55+T55+AA55+AH55&lt;=Consolidação!H66+Consolidação!K66+Consolidação!N66+Consolidação!Q66+Consolidação!T66+Consolidação!W66+Consolidação!Z66+Consolidação!AC66+Consolidação!AF66+Consolidação!AI66+Consolidação!AL66+Consolidação!AO66+Consolidação!AR66,Consolidação!$AR$4,IF(F55+M55+T55+AA55+AH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+M55+T55+AA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+T55+AA55+AH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AL55" s="318" t="str">
        <f t="shared" si="115"/>
        <v/>
      </c>
      <c r="AM55" s="312"/>
      <c r="AN55" s="270"/>
      <c r="AO55" s="314"/>
      <c r="AP55" s="345"/>
      <c r="AQ55" s="346"/>
      <c r="AR55" s="317" t="str">
        <f>IF(AO55=0,"",IF(F55+M55+T55+AA55+AH55+AO55&lt;=Consolidação!H66,Consolidação!$H$4,IF(F55+M55+T55+AA55+AH55+AO55&lt;=Consolidação!H66+Consolidação!K66,Consolidação!$K$4,IF(F55+M55+T55+AA55+AH55+AO55&lt;=Consolidação!H66+Consolidação!K66+Consolidação!N66,Consolidação!$N$4,IF(F55+M55+T55+AA55+AH55+AO55&lt;=Consolidação!H66+Consolidação!K66+Consolidação!N66+Consolidação!Q66,Consolidação!$Q$4,IF(F55+M55+T55+AA55+AH55+AO55&lt;=Consolidação!H66+Consolidação!K66+Consolidação!N66+Consolidação!Q66+Consolidação!T66,Consolidação!$T$4,IF(F55+M55+T55+AA55+AH55+AO55&lt;=Consolidação!H66+Consolidação!K66+Consolidação!N66+Consolidação!Q66+Consolidação!T66+Consolidação!W66,Consolidação!$W$4,IF(F55+M55+T55+AA55+AH55+AO55&lt;=Consolidação!H66+Consolidação!K66+Consolidação!N66+Consolidação!Q66+Consolidação!T66+Consolidação!W66+Consolidação!Z66,Consolidação!$Z$4,IF(F55+M55+T55+AA55+AH55+AO55&lt;=Consolidação!H66+Consolidação!K66+Consolidação!N66+Consolidação!Q66+Consolidação!T66+Consolidação!W66+Consolidação!Z66+Consolidação!AC66,Consolidação!$AC$4,IF(F55+M55+T55+AA55+AH55+AO55&lt;=Consolidação!H66+Consolidação!K66+Consolidação!N66+Consolidação!Q66+Consolidação!T66+Consolidação!W66+Consolidação!Z66+Consolidação!AC66+Consolidação!AF66,Consolidação!$AF$4,IF(F55+M55+T55+AA55+AH55+AO55&lt;=Consolidação!H66+Consolidação!K66+Consolidação!N66+Consolidação!Q66+Consolidação!T66+Consolidação!W66+Consolidação!Z66+Consolidação!AC66+Consolidação!AF66+Consolidação!AI66,Consolidação!$AI$4,IF(F55+M55+T55+AA55+AH55+AO55&lt;=Consolidação!H66+Consolidação!K66+Consolidação!N66+Consolidação!Q66+Consolidação!T66+Consolidação!W66+Consolidação!Z66+Consolidação!AC66+Consolidação!AF66+Consolidação!AI66+Consolidação!AL66,Consolidação!$AL$4,IF(F55+M55+T55+AA55+AH55+AO55&lt;=Consolidação!H66+Consolidação!K66+Consolidação!N66+Consolidação!Q66+Consolidação!T66+Consolidação!W66+Consolidação!Z66+Consolidação!AC66+Consolidação!AF66+Consolidação!AI66+Consolidação!AL66+Consolidação!AO66,Consolidação!$AO$4,IF(F55+M55+T55+AA55+AH55+AO55&lt;=Consolidação!H66+Consolidação!K66+Consolidação!N66+Consolidação!Q66+Consolidação!T66+Consolidação!W66+Consolidação!Z66+Consolidação!AC66+Consolidação!AF66+Consolidação!AI66+Consolidação!AL66+Consolidação!AO66+Consolidação!AR66,Consolidação!$AR$4,IF(F55+M55+T55+AA55+AH55+AO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+M55+T55+AA55+AH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+T55+AA55+AH55+AO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AS55" s="318" t="str">
        <f t="shared" si="116"/>
        <v/>
      </c>
      <c r="AT55" s="312"/>
      <c r="AU55" s="270"/>
      <c r="AV55" s="314"/>
      <c r="AW55" s="345"/>
      <c r="AX55" s="346"/>
      <c r="AY55" s="317" t="str">
        <f>IF(AV55=0,"",IF(F55+M55+T55+AA55+AH55+AO55+AV55&lt;=Consolidação!H66,Consolidação!$H$4,IF(F55+M55+T55+AA55+AH55+AO55+AV55&lt;=Consolidação!H66+Consolidação!K66,Consolidação!$K$4,IF(F55+M55+T55+AA55+AH55+AO55+AV55&lt;=Consolidação!H66+Consolidação!K66+Consolidação!N66,Consolidação!$N$4,IF(F55+M55+T55+AA55+AH55+AO55+AV55&lt;=Consolidação!H66+Consolidação!K66+Consolidação!N66+Consolidação!Q66,Consolidação!$Q$4,IF(F55+M55+T55+AA55+AH55+AO55+AV55&lt;=Consolidação!H66+Consolidação!K66+Consolidação!N66+Consolidação!Q66+Consolidação!T66,Consolidação!$T$4,IF(F55+M55+T55+AA55+AH55+AO55+AV55&lt;=Consolidação!H66+Consolidação!K66+Consolidação!N66+Consolidação!Q66+Consolidação!T66+Consolidação!W66,Consolidação!$W$4,IF(F55+M55+T55+AA55+AH55+AO55+AV55&lt;=Consolidação!H66+Consolidação!K66+Consolidação!N66+Consolidação!Q66+Consolidação!T66+Consolidação!W66+Consolidação!Z66,Consolidação!$Z$4,IF(F55+M55+T55+AA55+AH55+AO55+AV55&lt;=Consolidação!H66+Consolidação!K66+Consolidação!N66+Consolidação!Q66+Consolidação!T66+Consolidação!W66+Consolidação!Z66+Consolidação!AC66,Consolidação!$AC$4,IF(F55+M55+T55+AA55+AH55+AO55+AV55&lt;=Consolidação!H66+Consolidação!K66+Consolidação!N66+Consolidação!Q66+Consolidação!T66+Consolidação!W66+Consolidação!Z66+Consolidação!AC66+Consolidação!AF66,Consolidação!$AF$4,IF(F55+M55+T55+AA55+AH55+AO55+AV55&lt;=Consolidação!H66+Consolidação!K66+Consolidação!N66+Consolidação!Q66+Consolidação!T66+Consolidação!W66+Consolidação!Z66+Consolidação!AC66+Consolidação!AF66+Consolidação!AI66,Consolidação!$AI$4,IF(F55+M55+T55+AA55+AH55+AO55+AV55&lt;=Consolidação!H66+Consolidação!K66+Consolidação!N66+Consolidação!Q66+Consolidação!T66+Consolidação!W66+Consolidação!Z66+Consolidação!AC66+Consolidação!AF66+Consolidação!AI66+Consolidação!AL66,Consolidação!$AL$4,IF(F55+M55+T55+AA55+AH55+AO55+AV55&lt;=Consolidação!H66+Consolidação!K66+Consolidação!N66+Consolidação!Q66+Consolidação!T66+Consolidação!W66+Consolidação!Z66+Consolidação!AC66+Consolidação!AF66+Consolidação!AI66+Consolidação!AL66+Consolidação!AO66,Consolidação!$AO$4,IF(F55+M55+T55+AA55+AH55+AO55+AV55&lt;=Consolidação!H66+Consolidação!K66+Consolidação!N66+Consolidação!Q66+Consolidação!T66+Consolidação!W66+Consolidação!Z66+Consolidação!AC66+Consolidação!AF66+Consolidação!AI66+Consolidação!AL66+Consolidação!AO66+Consolidação!AR66,Consolidação!$AR$4,IF(F55+M55+T55+AA55+AH55+AO55+AV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+M55+T55+AA55+AH55+AO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+T55+AA55+AH55+AO55+AV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AZ55" s="318" t="str">
        <f t="shared" si="117"/>
        <v/>
      </c>
      <c r="BA55" s="312"/>
      <c r="BB55" s="270"/>
      <c r="BC55" s="314"/>
      <c r="BD55" s="345"/>
      <c r="BE55" s="346"/>
      <c r="BF55" s="317" t="str">
        <f>IF(BC55=0,"",IF(F55+M55+T55+AA55+AH55+AO55+AV55+BC55&lt;=Consolidação!H66,Consolidação!$H$4,IF(F55+M55+T55+AA55+AH55+AO55+AV55+BC55&lt;=Consolidação!H66+Consolidação!K66,Consolidação!$K$4,IF(F55+M55+T55+AA55+AH55+AO55+AV55+BC55&lt;=Consolidação!H66+Consolidação!K66+Consolidação!N66,Consolidação!$N$4,IF(F55+M55+T55+AA55+AH55+AO55+AV55+BC55&lt;=Consolidação!H66+Consolidação!K66+Consolidação!N66+Consolidação!Q66,Consolidação!$Q$4,IF(F55+M55+T55+AA55+AH55+AO55+AV55+BC55&lt;=Consolidação!H66+Consolidação!K66+Consolidação!N66+Consolidação!Q66+Consolidação!T66,Consolidação!$T$4,IF(F55+M55+T55+AA55+AH55+AO55+AV55+BC55&lt;=Consolidação!H66+Consolidação!K66+Consolidação!N66+Consolidação!Q66+Consolidação!T66+Consolidação!W66,Consolidação!$W$4,IF(F55+M55+T55+AA55+AH55+AO55+AV55+BC55&lt;=Consolidação!H66+Consolidação!K66+Consolidação!N66+Consolidação!Q66+Consolidação!T66+Consolidação!W66+Consolidação!Z66,Consolidação!$Z$4,IF(F55+M55+T55+AA55+AH55+AO55+AV55+BC55&lt;=Consolidação!H66+Consolidação!K66+Consolidação!N66+Consolidação!Q66+Consolidação!T66+Consolidação!W66+Consolidação!Z66+Consolidação!AC66,Consolidação!$AC$4,IF(F55+M55+T55+AA55+AH55+AO55+AV55+BC55&lt;=Consolidação!H66+Consolidação!K66+Consolidação!N66+Consolidação!Q66+Consolidação!T66+Consolidação!W66+Consolidação!Z66+Consolidação!AC66+Consolidação!AF66,Consolidação!$AF$4,IF(F55+M55+T55+AA55+AH55+AO55+AV55+BC55&lt;=Consolidação!H66+Consolidação!K66+Consolidação!N66+Consolidação!Q66+Consolidação!T66+Consolidação!W66+Consolidação!Z66+Consolidação!AC66+Consolidação!AF66+Consolidação!AI66,Consolidação!$AI$4,IF(F55+M55+T55+AA55+AH55+AO55+AV55+BC55&lt;=Consolidação!H66+Consolidação!K66+Consolidação!N66+Consolidação!Q66+Consolidação!T66+Consolidação!W66+Consolidação!Z66+Consolidação!AC66+Consolidação!AF66+Consolidação!AI66+Consolidação!AL66,Consolidação!$AL$4,IF(F55+M55+T55+AA55+AH55+AO55+AV55+BC55&lt;=Consolidação!H66+Consolidação!K66+Consolidação!N66+Consolidação!Q66+Consolidação!T66+Consolidação!W66+Consolidação!Z66+Consolidação!AC66+Consolidação!AF66+Consolidação!AI66+Consolidação!AL66+Consolidação!AO66,Consolidação!$AO$4,IF(F55+M55+T55+AA55+AH55+AO55+AV55+BC55&lt;=Consolidação!H66+Consolidação!K66+Consolidação!N66+Consolidação!Q66+Consolidação!T66+Consolidação!W66+Consolidação!Z66+Consolidação!AC66+Consolidação!AF66+Consolidação!AI66+Consolidação!AL66+Consolidação!AO66+Consolidação!AR66,Consolidação!$AR$4,IF(F55+M55+T55+AA55+AH55+AO55+AV55+BC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+M55+T55+AA55+AH55+AO55+AV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+T55+AA55+AH55+AO55+AV55+BC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BG55" s="318" t="str">
        <f t="shared" si="118"/>
        <v/>
      </c>
      <c r="BH55" s="312"/>
      <c r="BI55" s="270"/>
      <c r="BJ55" s="314"/>
      <c r="BK55" s="345"/>
      <c r="BL55" s="346"/>
      <c r="BM55" s="317" t="str">
        <f>IF(BJ55=0,"",IF(F55+M55+T55+AA55+AH55+AO55+AV55+BC55+BJ55&lt;=Consolidação!H66,Consolidação!$H$4,IF(F55+M55+T55+AA55+AH55+AO55+AV55+BC55+BJ55&lt;=Consolidação!H66+Consolidação!K66,Consolidação!$K$4,IF(F55+M55+T55+AA55+AH55+AO55+AV55+BC55+BJ55&lt;=Consolidação!H66+Consolidação!K66+Consolidação!N66,Consolidação!$N$4,IF(F55+M55+T55+AA55+AH55+AO55+AV55+BC55+BJ55&lt;=Consolidação!H66+Consolidação!K66+Consolidação!N66+Consolidação!Q66,Consolidação!$Q$4,IF(F55+M55+T55+AA55+AH55+AO55+AV55+BC55+BJ55&lt;=Consolidação!H66+Consolidação!K66+Consolidação!N66+Consolidação!Q66+Consolidação!T66,Consolidação!$T$4,IF(F55+M55+T55+AA55+AH55+AO55+AV55+BC55+BJ55&lt;=Consolidação!H66+Consolidação!K66+Consolidação!N66+Consolidação!Q66+Consolidação!T66+Consolidação!W66,Consolidação!$W$4,IF(F55+M55+T55+AA55+AH55+AO55+AV55+BC55+BJ55&lt;=Consolidação!H66+Consolidação!K66+Consolidação!N66+Consolidação!Q66+Consolidação!T66+Consolidação!W66+Consolidação!Z66,Consolidação!$Z$4,IF(F55+M55+T55+AA55+AH55+AO55+AV55+BC55+BJ55&lt;=Consolidação!H66+Consolidação!K66+Consolidação!N66+Consolidação!Q66+Consolidação!T66+Consolidação!W66+Consolidação!Z66+Consolidação!AC66,Consolidação!$AC$4,IF(F55+M55+T55+AA55+AH55+AO55+AV55+BC55+BJ55&lt;=Consolidação!H66+Consolidação!K66+Consolidação!N66+Consolidação!Q66+Consolidação!T66+Consolidação!W66+Consolidação!Z66+Consolidação!AC66+Consolidação!AF66,Consolidação!$AF$4,IF(F55+M55+T55+AA55+AH55+AO55+AV55+BC55+BJ55&lt;=Consolidação!H66+Consolidação!K66+Consolidação!N66+Consolidação!Q66+Consolidação!T66+Consolidação!W66+Consolidação!Z66+Consolidação!AC66+Consolidação!AF66+Consolidação!AI66,Consolidação!$AI$4,IF(F55+M55+T55+AA55+AH55+AO55+AV55+BC55+BJ55&lt;=Consolidação!H66+Consolidação!K66+Consolidação!N66+Consolidação!Q66+Consolidação!T66+Consolidação!W66+Consolidação!Z66+Consolidação!AC66+Consolidação!AF66+Consolidação!AI66+Consolidação!AL66,Consolidação!$AL$4,IF(F55+M55+T55+AA55+AH55+AO55+AV55+BC55+BJ55&lt;=Consolidação!H66+Consolidação!K66+Consolidação!N66+Consolidação!Q66+Consolidação!T66+Consolidação!W66+Consolidação!Z66+Consolidação!AC66+Consolidação!AF66+Consolidação!AI66+Consolidação!AL66+Consolidação!AO66,Consolidação!$AO$4,IF(F55+M55+T55+AA55+AH55+AO55+AV55+BC55+BJ55&lt;=Consolidação!H66+Consolidação!K66+Consolidação!N66+Consolidação!Q66+Consolidação!T66+Consolidação!W66+Consolidação!Z66+Consolidação!AC66+Consolidação!AF66+Consolidação!AI66+Consolidação!AL66+Consolidação!AO66+Consolidação!AR66,Consolidação!$AR$4,IF(F55+M55+T55+AA55+AH55+AO55+AV55+BC55+BJ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+M55+T55+AA55+AH55+AO55+AV55+BC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+T55+AA55+AH55+AO55+AV55+BC55+BJ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BN55" s="318" t="str">
        <f t="shared" si="119"/>
        <v/>
      </c>
      <c r="BO55" s="312"/>
      <c r="BP55" s="270"/>
      <c r="BQ55" s="314"/>
      <c r="BR55" s="345"/>
      <c r="BS55" s="346"/>
      <c r="BT55" s="317" t="str">
        <f>IF(BQ55=0,"",IF(F55+M55+T55+AA55+AH55+AO55+AV55+BC55+BJ55+BQ55&lt;=Consolidação!H66,Consolidação!$H$4,IF(F55+M55+T55+AA55+AH55+AO55+AV55+BC55+BJ55+BQ55&lt;=Consolidação!H66+Consolidação!K66,Consolidação!$K$4,IF(F55+M55+T55+AA55+AH55+AO55+AV55+BC55+BJ55+BQ55&lt;=Consolidação!H66+Consolidação!K66+Consolidação!N66,Consolidação!$N$4,IF(F55+M55+T55+AA55+AH55+AO55+AV55+BC55+BJ55+BQ55&lt;=Consolidação!H66+Consolidação!K66+Consolidação!N66+Consolidação!Q66,Consolidação!$Q$4,IF(F55+M55+T55+AA55+AH55+AO55+AV55+BC55+BJ55+BQ55&lt;=Consolidação!H66+Consolidação!K66+Consolidação!N66+Consolidação!Q66+Consolidação!T66,Consolidação!$T$4,IF(F55+M55+T55+AA55+AH55+AO55+AV55+BC55+BJ55+BQ55&lt;=Consolidação!H66+Consolidação!K66+Consolidação!N66+Consolidação!Q66+Consolidação!T66+Consolidação!W66,Consolidação!$W$4,IF(F55+M55+T55+AA55+AH55+AO55+AV55+BC55+BJ55+BQ55&lt;=Consolidação!H66+Consolidação!K66+Consolidação!N66+Consolidação!Q66+Consolidação!T66+Consolidação!W66+Consolidação!Z66,Consolidação!$Z$4,IF(F55+M55+T55+AA55+AH55+AO55+AV55+BC55+BJ55+BQ55&lt;=Consolidação!H66+Consolidação!K66+Consolidação!N66+Consolidação!Q66+Consolidação!T66+Consolidação!W66+Consolidação!Z66+Consolidação!AC66,Consolidação!$AC$4,IF(F55+M55+T55+AA55+AH55+AO55+AV55+BC55+BJ55+BQ55&lt;=Consolidação!H66+Consolidação!K66+Consolidação!N66+Consolidação!Q66+Consolidação!T66+Consolidação!W66+Consolidação!Z66+Consolidação!AC66+Consolidação!AF66,Consolidação!$AF$4,IF(F55+M55+T55+AA55+AH55+AO55+AV55+BC55+BJ55+BQ55&lt;=Consolidação!H66+Consolidação!K66+Consolidação!N66+Consolidação!Q66+Consolidação!T66+Consolidação!W66+Consolidação!Z66+Consolidação!AC66+Consolidação!AF66+Consolidação!AI66,Consolidação!$AI$4,IF(F55+M55+T55+AA55+AH55+AO55+AV55+BC55+BJ55+BQ55&lt;=Consolidação!H66+Consolidação!K66+Consolidação!N66+Consolidação!Q66+Consolidação!T66+Consolidação!W66+Consolidação!Z66+Consolidação!AC66+Consolidação!AF66+Consolidação!AI66+Consolidação!AL66,Consolidação!$AL$4,IF(F55+M55+T55+AA55+AH55+AO55+AV55+BC55+BJ55+BQ55&lt;=Consolidação!H66+Consolidação!K66+Consolidação!N66+Consolidação!Q66+Consolidação!T66+Consolidação!W66+Consolidação!Z66+Consolidação!AC66+Consolidação!AF66+Consolidação!AI66+Consolidação!AL66+Consolidação!AO66,Consolidação!$AO$4,IF(F55+M55+T55+AA55+AH55+AO55+AV55+BC55+BJ55+BQ55&lt;=Consolidação!H66+Consolidação!K66+Consolidação!N66+Consolidação!Q66+Consolidação!T66+Consolidação!W66+Consolidação!Z66+Consolidação!AC66+Consolidação!AF66+Consolidação!AI66+Consolidação!AL66+Consolidação!AO66+Consolidação!AR66,Consolidação!$AR$4,IF(F55+M55+T55+AA55+AH55+AO55+AV55+BC55+BJ55+BQ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+M55+T55+AA55+AH55+AO55+AV55+BC55+BJ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+T55+AA55+AH55+AO55+AV55+BC55+BJ55+BQ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BU55" s="318" t="str">
        <f t="shared" si="120"/>
        <v/>
      </c>
      <c r="BV55" s="312"/>
      <c r="BW55" s="270"/>
      <c r="BX55" s="314"/>
      <c r="BY55" s="345"/>
      <c r="BZ55" s="346"/>
      <c r="CA55" s="317" t="str">
        <f>IF(BX55=0,"",IF(F55+M55+T55+AA55+AH55+AO55+AV55+BC55+BJ55+BQ55+BX55&lt;=Consolidação!H66,Consolidação!$H$4,IF(F55+M55+T55+AA55+AH55+AO55+AV55+BC55+BJ55+BQ55+BX55&lt;=Consolidação!H66+Consolidação!K66,Consolidação!$K$4,IF(F55+M55+T55+AA55+AH55+AO55+AV55+BC55+BJ55+BQ55+BX55&lt;=Consolidação!H66+Consolidação!K66+Consolidação!N66,Consolidação!$N$4,IF(F55+M55+T55+AA55+AH55+AO55+AV55+BC55+BJ55+BQ55+BX55&lt;=Consolidação!H66+Consolidação!K66+Consolidação!N66+Consolidação!Q66,Consolidação!$Q$4,IF(F55+M55+T55+AA55+AH55+AO55+AV55+BC55+BJ55+BQ55+BX55&lt;=Consolidação!H66+Consolidação!K66+Consolidação!N66+Consolidação!Q66+Consolidação!T66,Consolidação!$T$4,IF(F55+M55+T55+AA55+AH55+AO55+AV55+BC55+BJ55+BQ55+BX55&lt;=Consolidação!H66+Consolidação!K66+Consolidação!N66+Consolidação!Q66+Consolidação!T66+Consolidação!W66,Consolidação!$W$4,IF(F55+M55+T55+AA55+AH55+AO55+AV55+BC55+BJ55+BQ55+BX55&lt;=Consolidação!H66+Consolidação!K66+Consolidação!N66+Consolidação!Q66+Consolidação!T66+Consolidação!W66+Consolidação!Z66,Consolidação!$Z$4,IF(F55+M55+T55+AA55+AH55+AO55+AV55+BC55+BJ55+BQ55+BX55&lt;=Consolidação!H66+Consolidação!K66+Consolidação!N66+Consolidação!Q66+Consolidação!T66+Consolidação!W66+Consolidação!Z66+Consolidação!AC66,Consolidação!$AC$4,IF(F55+M55+T55+AA55+AH55+AO55+AV55+BC55+BJ55+BQ55+BX55&lt;=Consolidação!H66+Consolidação!K66+Consolidação!N66+Consolidação!Q66+Consolidação!T66+Consolidação!W66+Consolidação!Z66+Consolidação!AC66+Consolidação!AF66,Consolidação!$AF$4,IF(F55+M55+T55+AA55+AH55+AO55+AV55+BC55+BJ55+BQ55+BX55&lt;=Consolidação!H66+Consolidação!K66+Consolidação!N66+Consolidação!Q66+Consolidação!T66+Consolidação!W66+Consolidação!Z66+Consolidação!AC66+Consolidação!AF66+Consolidação!AI66,Consolidação!$AI$4,IF(F55+M55+T55+AA55+AH55+AO55+AV55+BC55+BJ55+BQ55+BX55&lt;=Consolidação!H66+Consolidação!K66+Consolidação!N66+Consolidação!Q66+Consolidação!T66+Consolidação!W66+Consolidação!Z66+Consolidação!AC66+Consolidação!AF66+Consolidação!AI66+Consolidação!AL66,Consolidação!$AL$4,IF(F55+M55+T55+AA55+AH55+AO55+AV55+BC55+BJ55+BQ55+BX55&lt;=Consolidação!H66+Consolidação!K66+Consolidação!N66+Consolidação!Q66+Consolidação!T66+Consolidação!W66+Consolidação!Z66+Consolidação!AC66+Consolidação!AF66+Consolidação!AI66+Consolidação!AL66+Consolidação!AO66,Consolidação!$AO$4,IF(F55+M55+T55+AA55+AH55+AO55+AV55+BC55+BJ55+BQ55+BX55&lt;=Consolidação!H66+Consolidação!K66+Consolidação!N66+Consolidação!Q66+Consolidação!T66+Consolidação!W66+Consolidação!Z66+Consolidação!AC66+Consolidação!AF66+Consolidação!AI66+Consolidação!AL66+Consolidação!AO66+Consolidação!AR66,Consolidação!$AR$4,IF(F55+M55+T55+AA55+AH55+AO55+AV55+BC55+BJ55+BQ55+BX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+M55+T55+AA55+AH55+AO55+AV55+BC55+BJ55+BQ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+T55+AA55+AH55+AO55+AV55+BC55+BJ55+BQ55+BX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CB55" s="318" t="str">
        <f t="shared" si="121"/>
        <v/>
      </c>
      <c r="CC55" s="312"/>
      <c r="CD55" s="270"/>
      <c r="CE55" s="314"/>
      <c r="CF55" s="345"/>
      <c r="CG55" s="346"/>
      <c r="CH55" s="317" t="str">
        <f>IF(CE55=0,"",IF(F55+M55+T55+AA55+AH55+AO55+AV55+BC55+BJ55+BQ55+BX55+CE55&lt;=Consolidação!H66,Consolidação!$H$4,IF(F55+M55+T55+AA55+AH55+AO55+AV55+BC55+BJ55+BQ55+BX55+CE55&lt;=Consolidação!H66+Consolidação!K66,Consolidação!$K$4,IF(F55+M55+T55+AA55+AH55+AO55+AV55+BC55+BJ55+BQ55+BX55+CE55&lt;=Consolidação!H66+Consolidação!K66+Consolidação!N66,Consolidação!$N$4,IF(F55+M55+T55+AA55+AH55+AO55+AV55+BC55+BJ55+BQ55+BX55+CE55&lt;=Consolidação!H66+Consolidação!K66+Consolidação!N66+Consolidação!Q66,Consolidação!$Q$4,IF(F55+M55+T55+AA55+AH55+AO55+AV55+BC55+BJ55+BQ55+BX55+CE55&lt;=Consolidação!H66+Consolidação!K66+Consolidação!N66+Consolidação!Q66+Consolidação!T66,Consolidação!$T$4,IF(F55+M55+T55+AA55+AH55+AO55+AV55+BC55+BJ55+BQ55+BX55+CE55&lt;=Consolidação!H66+Consolidação!K66+Consolidação!N66+Consolidação!Q66+Consolidação!T66+Consolidação!W66,Consolidação!$W$4,IF(F55+M55+T55+AA55+AH55+AO55+AV55+BC55+BJ55+BQ55+BX55+CE55&lt;=Consolidação!H66+Consolidação!K66+Consolidação!N66+Consolidação!Q66+Consolidação!T66+Consolidação!W66+Consolidação!Z66,Consolidação!$Z$4,IF(F55+M55+T55+AA55+AH55+AO55+AV55+BC55+BJ55+BQ55+BX55+CE55&lt;=Consolidação!H66+Consolidação!K66+Consolidação!N66+Consolidação!Q66+Consolidação!T66+Consolidação!W66+Consolidação!Z66+Consolidação!AC66,Consolidação!$AC$4,IF(F55+M55+T55+AA55+AH55+AO55+AV55+BC55+BJ55+BQ55+BX55+CE55&lt;=Consolidação!H66+Consolidação!K66+Consolidação!N66+Consolidação!Q66+Consolidação!T66+Consolidação!W66+Consolidação!Z66+Consolidação!AC66+Consolidação!AF66,Consolidação!$AF$4,IF(F55+M55+T55+AA55+AH55+AO55+AV55+BC55+BJ55+BQ55+BX55+CE55&lt;=Consolidação!H66+Consolidação!K66+Consolidação!N66+Consolidação!Q66+Consolidação!T66+Consolidação!W66+Consolidação!Z66+Consolidação!AC66+Consolidação!AF66+Consolidação!AI66,Consolidação!$AI$4,IF(F55+M55+T55+AA55+AH55+AO55+AV55+BC55+BJ55+BQ55+BX55+CE55&lt;=Consolidação!H66+Consolidação!K66+Consolidação!N66+Consolidação!Q66+Consolidação!T66+Consolidação!W66+Consolidação!Z66+Consolidação!AC66+Consolidação!AF66+Consolidação!AI66+Consolidação!AL66,Consolidação!$AL$4,IF(F55+M55+T55+AA55+AH55+AO55+AV55+BC55+BJ55+BQ55+BX55+CE55&lt;=Consolidação!H66+Consolidação!K66+Consolidação!N66+Consolidação!Q66+Consolidação!T66+Consolidação!W66+Consolidação!Z66+Consolidação!AC66+Consolidação!AF66+Consolidação!AI66+Consolidação!AL66+Consolidação!AO66,Consolidação!$AO$4,IF(F55+M55+T55+AA55+AH55+AO55+AV55+BC55+BJ55+BQ55+BX55+CE55&lt;=Consolidação!H66+Consolidação!K66+Consolidação!N66+Consolidação!Q66+Consolidação!T66+Consolidação!W66+Consolidação!Z66+Consolidação!AC66+Consolidação!AF66+Consolidação!AI66+Consolidação!AL66+Consolidação!AO66+Consolidação!AR66,Consolidação!$AR$4,IF(F55+M55+T55+AA55+AH55+AO55+AV55+BC55+BJ55+BQ55+BX55+CE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+M55+T55+AA55+AH55+AO55+AV55+BC55+BJ55+BQ55+BX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+T55+AA55+AH55+AO55+AV55+BC55+BJ55+BQ55+BX55+CE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CI55" s="318" t="str">
        <f t="shared" si="122"/>
        <v/>
      </c>
      <c r="CJ55" s="312"/>
      <c r="CK55" s="270"/>
      <c r="CL55" s="314"/>
      <c r="CM55" s="345"/>
      <c r="CN55" s="346"/>
      <c r="CO55" s="317" t="str">
        <f>IF(CL55=0,"",IF(F55+M55+T55+AA55+AH55+AO55+AV55+BC55+BJ55+BQ55+BX55+CE55+CL55&lt;=Consolidação!H66,Consolidação!$H$4,IF(F55+M55+T55+AA55+AH55+AO55+AV55+BC55+BJ55+BQ55+BX55+CE55+CL55&lt;=Consolidação!H66+Consolidação!K66,Consolidação!$K$4,IF(F55+M55+T55+AA55+AH55+AO55+AV55+BC55+BJ55+BQ55+BX55+CE55+CL55&lt;=Consolidação!H66+Consolidação!K66+Consolidação!N66,Consolidação!$N$4,IF(F55+M55+T55+AA55+AH55+AO55+AV55+BC55+BJ55+BQ55+BX55+CE55+CL55&lt;=Consolidação!H66+Consolidação!K66+Consolidação!N66+Consolidação!Q66,Consolidação!$Q$4,IF(F55+M55+T55+AA55+AH55+AO55+AV55+BC55+BJ55+BQ55+BX55+CE55+CL55&lt;=Consolidação!H66+Consolidação!K66+Consolidação!N66+Consolidação!Q66+Consolidação!T66,Consolidação!$T$4,IF(F55+M55+T55+AA55+AH55+AO55+AV55+BC55+BJ55+BQ55+BX55+CE55+CL55&lt;=Consolidação!H66+Consolidação!K66+Consolidação!N66+Consolidação!Q66+Consolidação!T66+Consolidação!W66,Consolidação!$W$4,IF(F55+M55+T55+AA55+AH55+AO55+AV55+BC55+BJ55+BQ55+BX55+CE55+CL55&lt;=Consolidação!H66+Consolidação!K66+Consolidação!N66+Consolidação!Q66+Consolidação!T66+Consolidação!W66+Consolidação!Z66,Consolidação!$Z$4,IF(F55+M55+T55+AA55+AH55+AO55+AV55+BC55+BJ55+BQ55+BX55+CE55+CL55&lt;=Consolidação!H66+Consolidação!K66+Consolidação!N66+Consolidação!Q66+Consolidação!T66+Consolidação!W66+Consolidação!Z66+Consolidação!AC66,Consolidação!$AC$4,IF(F55+M55+T55+AA55+AH55+AO55+AV55+BC55+BJ55+BQ55+BX55+CE55+CL55&lt;=Consolidação!H66+Consolidação!K66+Consolidação!N66+Consolidação!Q66+Consolidação!T66+Consolidação!W66+Consolidação!Z66+Consolidação!AC66+Consolidação!AF66,Consolidação!$AF$4,IF(F55+M55+T55+AA55+AH55+AO55+AV55+BC55+BJ55+BQ55+BX55+CE55+CL55&lt;=Consolidação!H66+Consolidação!K66+Consolidação!N66+Consolidação!Q66+Consolidação!T66+Consolidação!W66+Consolidação!Z66+Consolidação!AC66+Consolidação!AF66+Consolidação!AI66,Consolidação!$AI$4,IF(F55+M55+T55+AA55+AH55+AO55+AV55+BC55+BJ55+BQ55+BX55+CE55+CL55&lt;=Consolidação!H66+Consolidação!K66+Consolidação!N66+Consolidação!Q66+Consolidação!T66+Consolidação!W66+Consolidação!Z66+Consolidação!AC66+Consolidação!AF66+Consolidação!AI66+Consolidação!AL66,Consolidação!$AL$4,IF(F55+M55+T55+AA55+AH55+AO55+AV55+BC55+BJ55+BQ55+BX55+CE55+CL55&lt;=Consolidação!H66+Consolidação!K66+Consolidação!N66+Consolidação!Q66+Consolidação!T66+Consolidação!W66+Consolidação!Z66+Consolidação!AC66+Consolidação!AF66+Consolidação!AI66+Consolidação!AL66+Consolidação!AO66,Consolidação!$AO$4,IF(F55+M55+T55+AA55+AH55+AO55+AV55+BC55+BJ55+BQ55+BX55+CE55+CL55&lt;=Consolidação!H66+Consolidação!K66+Consolidação!N66+Consolidação!Q66+Consolidação!T66+Consolidação!W66+Consolidação!Z66+Consolidação!AC66+Consolidação!AF66+Consolidação!AI66+Consolidação!AL66+Consolidação!AO66+Consolidação!AR66,Consolidação!$AR$4,IF(F55+M55+T55+AA55+AH55+AO55+AV55+BC55+BJ55+BQ55+BX55+CE55+CL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+M55+T55+AA55+AH55+AO55+AV55+BC55+BJ55+BQ55+BX55+CE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+T55+AA55+AH55+AO55+AV55+BC55+BJ55+BQ55+BX55+CE55+CL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CP55" s="318" t="str">
        <f t="shared" si="123"/>
        <v/>
      </c>
      <c r="CQ55" s="312"/>
      <c r="CR55" s="270"/>
      <c r="CS55" s="314"/>
      <c r="CT55" s="345"/>
      <c r="CU55" s="346"/>
      <c r="CV55" s="317" t="str">
        <f>IF(CS55=0,"",IF(F55+M55+T55+AA55+AH55+AO55+AV55+BC55+BJ55+BQ55+BX55+CE55+CL55+CS55&lt;=Consolidação!H66,Consolidação!$H$4,IF(F55+M55+T55+AA55+AH55+AO55+AV55+BC55+BJ55+BQ55+BX55+CE55+CL55+CS55&lt;=Consolidação!H66+Consolidação!K66,Consolidação!$K$4,IF(F55+M55+T55+AA55+AH55+AO55+AV55+BC55+BJ55+BQ55+BX55+CE55+CL55+CS55&lt;=Consolidação!H66+Consolidação!K66+Consolidação!N66,Consolidação!$N$4,IF(F55+M55+T55+AA55+AH55+AO55+AV55+BC55+BJ55+BQ55+BX55+CE55+CL55+CS55&lt;=Consolidação!H66+Consolidação!K66+Consolidação!N66+Consolidação!Q66,Consolidação!$Q$4,IF(F55+M55+T55+AA55+AH55+AO55+AV55+BC55+BJ55+BQ55+BX55+CE55+CL55+CS55&lt;=Consolidação!H66+Consolidação!K66+Consolidação!N66+Consolidação!Q66+Consolidação!T66,Consolidação!$T$4,IF(F55+M55+T55+AA55+AH55+AO55+AV55+BC55+BJ55+BQ55+BX55+CE55+CL55+CS55&lt;=Consolidação!H66+Consolidação!K66+Consolidação!N66+Consolidação!Q66+Consolidação!T66+Consolidação!W66,Consolidação!$W$4,IF(F55+M55+T55+AA55+AH55+AO55+AV55+BC55+BJ55+BQ55+BX55+CE55+CL55+CS55&lt;=Consolidação!H66+Consolidação!K66+Consolidação!N66+Consolidação!Q66+Consolidação!T66+Consolidação!W66+Consolidação!Z66,Consolidação!$Z$4,IF(F55+M55+T55+AA55+AH55+AO55+AV55+BC55+BJ55+BQ55+BX55+CE55+CL55+CS55&lt;=Consolidação!H66+Consolidação!K66+Consolidação!N66+Consolidação!Q66+Consolidação!T66+Consolidação!W66+Consolidação!Z66+Consolidação!AC66,Consolidação!$AC$4,IF(F55+M55+T55+AA55+AH55+AO55+AV55+BC55+BJ55+BQ55+BX55+CE55+CL55+CS55&lt;=Consolidação!H66+Consolidação!K66+Consolidação!N66+Consolidação!Q66+Consolidação!T66+Consolidação!W66+Consolidação!Z66+Consolidação!AC66+Consolidação!AF66,Consolidação!$AF$4,IF(F55+M55+T55+AA55+AH55+AO55+AV55+BC55+BJ55+BQ55+BX55+CE55+CL55+CS55&lt;=Consolidação!H66+Consolidação!K66+Consolidação!N66+Consolidação!Q66+Consolidação!T66+Consolidação!W66+Consolidação!Z66+Consolidação!AC66+Consolidação!AF66+Consolidação!AI66,Consolidação!$AI$4,IF(F55+M55+T55+AA55+AH55+AO55+AV55+BC55+BJ55+BQ55+BX55+CE55+CL55+CS55&lt;=Consolidação!H66+Consolidação!K66+Consolidação!N66+Consolidação!Q66+Consolidação!T66+Consolidação!W66+Consolidação!Z66+Consolidação!AC66+Consolidação!AF66+Consolidação!AI66+Consolidação!AL66,Consolidação!$AL$4,IF(F55+M55+T55+AA55+AH55+AO55+AV55+BC55+BJ55+BQ55+BX55+CE55+CL55+CS55&lt;=Consolidação!H66+Consolidação!K66+Consolidação!N66+Consolidação!Q66+Consolidação!T66+Consolidação!W66+Consolidação!Z66+Consolidação!AC66+Consolidação!AF66+Consolidação!AI66+Consolidação!AL66+Consolidação!AO66,Consolidação!$AO$4,IF(F55+M55+T55+AA55+AH55+AO55+AV55+BC55+BJ55+BQ55+BX55+CE55+CL55+CS55&lt;=Consolidação!H66+Consolidação!K66+Consolidação!N66+Consolidação!Q66+Consolidação!T66+Consolidação!W66+Consolidação!Z66+Consolidação!AC66+Consolidação!AF66+Consolidação!AI66+Consolidação!AL66+Consolidação!AO66+Consolidação!AR66,Consolidação!$AR$4,IF(F55+M55+T55+AA55+AH55+AO55+AV55+BC55+BJ55+BQ55+BX55+CE55+CL55+CS55&lt;=Consolidação!H66+Consolidação!K66+Consolidação!N66+Consolidação!Q66+Consolidação!T66+Consolidação!W66+Consolidação!Z66+Consolidação!AC66+Consolidação!AF66+Consolidação!AI66+Consolidação!AL66+Consolidação!AO66+Consolidação!AR66+Consolidação!AU66,Consolidação!$AU$4,IF(AND((Consolidação!H66+Consolidação!K66+Consolidação!N66+Consolidação!Q66+Consolidação!T66+Consolidação!W66+Consolidação!Z66+Consolidação!AC66+Consolidação!AF66+Consolidação!AI66+Consolidação!AL66+Consolidação!AO66+Consolidação!AR66+Consolidação!AU66)&gt;0,F55+M55+T55+AA55+AH55+AO55+AV55+BC55+BJ55+BQ55+BX55+CE55+CL55&lt;Consolidação!H66+Consolidação!K66+Consolidação!N66+Consolidação!Q66+Consolidação!T66+Consolidação!W66+Consolidação!Z66+Consolidação!AC66+Consolidação!AF66+Consolidação!AI66+Consolidação!AL66+Consolidação!AO66+Consolidação!AR66+Consolidação!AU66,F55+M55+T55+AA55+AH55+AO55+AV55+BC55+BJ55+BQ55+BX55+CE55+CL55+CS55&gt;Consolidação!H66+Consolidação!K66+Consolidação!N66+Consolidação!Q66+Consolidação!T66+Consolidação!W66+Consolidação!Z66+Consolidação!AC66+Consolidação!AF66+Consolidação!AI66+Consolidação!AL66+Consolidação!AO66+Consolidação!AR66+Consolidação!AU66),"CONSUMO PARCIAL","SEM PREVISÃO"))))))))))))))))</f>
        <v/>
      </c>
      <c r="CW55" s="318" t="str">
        <f t="shared" si="124"/>
        <v/>
      </c>
      <c r="CX55" s="270"/>
      <c r="CY55" s="314"/>
      <c r="CZ55" s="345"/>
      <c r="DA55" s="346"/>
      <c r="DB55" s="317" t="str">
        <f>IF(CY55=0,"",IF(L55+S55+Z55+AG55+AN55+AU55+BB55+BI55+BP55+BW55+CD55+CK55+CR55+CY55&lt;=Consolidação!N66,Consolidação!$H$4,IF(L55+S55+Z55+AG55+AN55+AU55+BB55+BI55+BP55+BW55+CD55+CK55+CR55+CY55&lt;=Consolidação!N66+Consolidação!Q66,Consolidação!$K$4,IF(L55+S55+Z55+AG55+AN55+AU55+BB55+BI55+BP55+BW55+CD55+CK55+CR55+CY55&lt;=Consolidação!N66+Consolidação!Q66+Consolidação!T66,Consolidação!$N$4,IF(L55+S55+Z55+AG55+AN55+AU55+BB55+BI55+BP55+BW55+CD55+CK55+CR55+CY55&lt;=Consolidação!N66+Consolidação!Q66+Consolidação!T66+Consolidação!W66,Consolidação!$Q$4,IF(L55+S55+Z55+AG55+AN55+AU55+BB55+BI55+BP55+BW55+CD55+CK55+CR55+CY55&lt;=Consolidação!N66+Consolidação!Q66+Consolidação!T66+Consolidação!W66+Consolidação!Z66,Consolidação!$T$4,IF(L55+S55+Z55+AG55+AN55+AU55+BB55+BI55+BP55+BW55+CD55+CK55+CR55+CY55&lt;=Consolidação!N66+Consolidação!Q66+Consolidação!T66+Consolidação!W66+Consolidação!Z66+Consolidação!AC66,Consolidação!$W$4,IF(L55+S55+Z55+AG55+AN55+AU55+BB55+BI55+BP55+BW55+CD55+CK55+CR55+CY55&lt;=Consolidação!N66+Consolidação!Q66+Consolidação!T66+Consolidação!W66+Consolidação!Z66+Consolidação!AC66+Consolidação!AF66,Consolidação!$Z$4,IF(L55+S55+Z55+AG55+AN55+AU55+BB55+BI55+BP55+BW55+CD55+CK55+CR55+CY55&lt;=Consolidação!N66+Consolidação!Q66+Consolidação!T66+Consolidação!W66+Consolidação!Z66+Consolidação!AC66+Consolidação!AF66+Consolidação!AI66,Consolidação!$AC$4,IF(L55+S55+Z55+AG55+AN55+AU55+BB55+BI55+BP55+BW55+CD55+CK55+CR55+CY55&lt;=Consolidação!N66+Consolidação!Q66+Consolidação!T66+Consolidação!W66+Consolidação!Z66+Consolidação!AC66+Consolidação!AF66+Consolidação!AI66+Consolidação!AL66,Consolidação!$AF$4,IF(L55+S55+Z55+AG55+AN55+AU55+BB55+BI55+BP55+BW55+CD55+CK55+CR55+CY55&lt;=Consolidação!N66+Consolidação!Q66+Consolidação!T66+Consolidação!W66+Consolidação!Z66+Consolidação!AC66+Consolidação!AF66+Consolidação!AI66+Consolidação!AL66+Consolidação!AO66,Consolidação!$AI$4,IF(L55+S55+Z55+AG55+AN55+AU55+BB55+BI55+BP55+BW55+CD55+CK55+CR55+CY55&lt;=Consolidação!N66+Consolidação!Q66+Consolidação!T66+Consolidação!W66+Consolidação!Z66+Consolidação!AC66+Consolidação!AF66+Consolidação!AI66+Consolidação!AL66+Consolidação!AO66+Consolidação!AR66,Consolidação!$AL$4,IF(L55+S55+Z55+AG55+AN55+AU55+BB55+BI55+BP55+BW55+CD55+CK55+CR55+CY55&lt;=Consolidação!N66+Consolidação!Q66+Consolidação!T66+Consolidação!W66+Consolidação!Z66+Consolidação!AC66+Consolidação!AF66+Consolidação!AI66+Consolidação!AL66+Consolidação!AO66+Consolidação!AR66+Consolidação!AU66,Consolidação!$AO$4,IF(L55+S55+Z55+AG55+AN55+AU55+BB55+BI55+BP55+BW55+CD55+CK55+CR55+CY55&lt;=Consolidação!N66+Consolidação!Q66+Consolidação!T66+Consolidação!W66+Consolidação!Z66+Consolidação!AC66+Consolidação!AF66+Consolidação!AI66+Consolidação!AL66+Consolidação!AO66+Consolidação!AR66+Consolidação!AU66+Consolidação!AX66,Consolidação!$AR$4,IF(L55+S55+Z55+AG55+AN55+AU55+BB55+BI55+BP55+BW55+CD55+CK55+CR55+CY55&lt;=Consolidação!N66+Consolidação!Q66+Consolidação!T66+Consolidação!W66+Consolidação!Z66+Consolidação!AC66+Consolidação!AF66+Consolidação!AI66+Consolidação!AL66+Consolidação!AO66+Consolidação!AR66+Consolidação!AU66+Consolidação!AX66+Consolidação!#REF!,Consolidação!$AU$4,IF(AND((Consolidação!N66+Consolidação!Q66+Consolidação!T66+Consolidação!W66+Consolidação!Z66+Consolidação!AC66+Consolidação!AF66+Consolidação!AI66+Consolidação!AL66+Consolidação!AO66+Consolidação!AR66+Consolidação!AU66+Consolidação!AX66+Consolidação!#REF!)&gt;0,L55+S55+Z55+AG55+AN55+AU55+BB55+BI55+BP55+BW55+CD55+CK55+CR55&lt;Consolidação!N66+Consolidação!Q66+Consolidação!T66+Consolidação!W66+Consolidação!Z66+Consolidação!AC66+Consolidação!AF66+Consolidação!AI66+Consolidação!AL66+Consolidação!AO66+Consolidação!AR66+Consolidação!AU66+Consolidação!AX66+Consolidação!#REF!,L55+S55+Z55+AG55+AN55+AU55+BB55+BI55+BP55+BW55+CD55+CK55+CR55+CY55&gt;Consolidação!N66+Consolidação!Q66+Consolidação!T66+Consolidação!W66+Consolidação!Z66+Consolidação!AC66+Consolidação!AF66+Consolidação!AI66+Consolidação!AL66+Consolidação!AO66+Consolidação!AR66+Consolidação!AU66+Consolidação!AX66+Consolidação!#REF!),"CONSUMO PARCIAL","SEM PREVISÃO"))))))))))))))))</f>
        <v/>
      </c>
      <c r="DC55" s="318" t="str">
        <f t="shared" si="125"/>
        <v/>
      </c>
      <c r="DD55" s="270"/>
      <c r="DE55" s="314"/>
      <c r="DF55" s="345"/>
      <c r="DG55" s="346"/>
      <c r="DH55" s="317" t="str">
        <f>IF(DE55=0,"",IF(R55+Y55+AF55+AM55+AT55+BA55+BH55+BO55+BV55+CC55+CJ55+CQ55+CX55+DE55&lt;=Consolidação!T66,Consolidação!$H$4,IF(R55+Y55+AF55+AM55+AT55+BA55+BH55+BO55+BV55+CC55+CJ55+CQ55+CX55+DE55&lt;=Consolidação!T66+Consolidação!W66,Consolidação!$K$4,IF(R55+Y55+AF55+AM55+AT55+BA55+BH55+BO55+BV55+CC55+CJ55+CQ55+CX55+DE55&lt;=Consolidação!T66+Consolidação!W66+Consolidação!Z66,Consolidação!$N$4,IF(R55+Y55+AF55+AM55+AT55+BA55+BH55+BO55+BV55+CC55+CJ55+CQ55+CX55+DE55&lt;=Consolidação!T66+Consolidação!W66+Consolidação!Z66+Consolidação!AC66,Consolidação!$Q$4,IF(R55+Y55+AF55+AM55+AT55+BA55+BH55+BO55+BV55+CC55+CJ55+CQ55+CX55+DE55&lt;=Consolidação!T66+Consolidação!W66+Consolidação!Z66+Consolidação!AC66+Consolidação!AF66,Consolidação!$T$4,IF(R55+Y55+AF55+AM55+AT55+BA55+BH55+BO55+BV55+CC55+CJ55+CQ55+CX55+DE55&lt;=Consolidação!T66+Consolidação!W66+Consolidação!Z66+Consolidação!AC66+Consolidação!AF66+Consolidação!AI66,Consolidação!$W$4,IF(R55+Y55+AF55+AM55+AT55+BA55+BH55+BO55+BV55+CC55+CJ55+CQ55+CX55+DE55&lt;=Consolidação!T66+Consolidação!W66+Consolidação!Z66+Consolidação!AC66+Consolidação!AF66+Consolidação!AI66+Consolidação!AL66,Consolidação!$Z$4,IF(R55+Y55+AF55+AM55+AT55+BA55+BH55+BO55+BV55+CC55+CJ55+CQ55+CX55+DE55&lt;=Consolidação!T66+Consolidação!W66+Consolidação!Z66+Consolidação!AC66+Consolidação!AF66+Consolidação!AI66+Consolidação!AL66+Consolidação!AO66,Consolidação!$AC$4,IF(R55+Y55+AF55+AM55+AT55+BA55+BH55+BO55+BV55+CC55+CJ55+CQ55+CX55+DE55&lt;=Consolidação!T66+Consolidação!W66+Consolidação!Z66+Consolidação!AC66+Consolidação!AF66+Consolidação!AI66+Consolidação!AL66+Consolidação!AO66+Consolidação!AR66,Consolidação!$AF$4,IF(R55+Y55+AF55+AM55+AT55+BA55+BH55+BO55+BV55+CC55+CJ55+CQ55+CX55+DE55&lt;=Consolidação!T66+Consolidação!W66+Consolidação!Z66+Consolidação!AC66+Consolidação!AF66+Consolidação!AI66+Consolidação!AL66+Consolidação!AO66+Consolidação!AR66+Consolidação!AU66,Consolidação!$AI$4,IF(R55+Y55+AF55+AM55+AT55+BA55+BH55+BO55+BV55+CC55+CJ55+CQ55+CX55+DE55&lt;=Consolidação!T66+Consolidação!W66+Consolidação!Z66+Consolidação!AC66+Consolidação!AF66+Consolidação!AI66+Consolidação!AL66+Consolidação!AO66+Consolidação!AR66+Consolidação!AU66+Consolidação!AX66,Consolidação!$AL$4,IF(R55+Y55+AF55+AM55+AT55+BA55+BH55+BO55+BV55+CC55+CJ55+CQ55+CX55+DE55&lt;=Consolidação!T66+Consolidação!W66+Consolidação!Z66+Consolidação!AC66+Consolidação!AF66+Consolidação!AI66+Consolidação!AL66+Consolidação!AO66+Consolidação!AR66+Consolidação!AU66+Consolidação!AX66+Consolidação!#REF!,Consolidação!$AO$4,IF(R55+Y55+AF55+AM55+AT55+BA55+BH55+BO55+BV55+CC55+CJ55+CQ55+CX55+DE55&lt;=Consolidação!T66+Consolidação!W66+Consolidação!Z66+Consolidação!AC66+Consolidação!AF66+Consolidação!AI66+Consolidação!AL66+Consolidação!AO66+Consolidação!AR66+Consolidação!AU66+Consolidação!AX66+Consolidação!#REF!+Consolidação!BC66,Consolidação!$AR$4,IF(R55+Y55+AF55+AM55+AT55+BA55+BH55+BO55+BV55+CC55+CJ55+CQ55+CX55+DE55&lt;=Consolidação!T66+Consolidação!W66+Consolidação!Z66+Consolidação!AC66+Consolidação!AF66+Consolidação!AI66+Consolidação!AL66+Consolidação!AO66+Consolidação!AR66+Consolidação!AU66+Consolidação!AX66+Consolidação!#REF!+Consolidação!BC66+Consolidação!BF66,Consolidação!$AU$4,IF(AND((Consolidação!T66+Consolidação!W66+Consolidação!Z66+Consolidação!AC66+Consolidação!AF66+Consolidação!AI66+Consolidação!AL66+Consolidação!AO66+Consolidação!AR66+Consolidação!AU66+Consolidação!AX66+Consolidação!#REF!+Consolidação!BC66+Consolidação!BF66)&gt;0,R55+Y55+AF55+AM55+AT55+BA55+BH55+BO55+BV55+CC55+CJ55+CQ55+CX55&lt;Consolidação!T66+Consolidação!W66+Consolidação!Z66+Consolidação!AC66+Consolidação!AF66+Consolidação!AI66+Consolidação!AL66+Consolidação!AO66+Consolidação!AR66+Consolidação!AU66+Consolidação!AX66+Consolidação!#REF!+Consolidação!BC66+Consolidação!BF66,R55+Y55+AF55+AM55+AT55+BA55+BH55+BO55+BV55+CC55+CJ55+CQ55+CX55+DE55&gt;Consolidação!T66+Consolidação!W66+Consolidação!Z66+Consolidação!AC66+Consolidação!AF66+Consolidação!AI66+Consolidação!AL66+Consolidação!AO66+Consolidação!AR66+Consolidação!AU66+Consolidação!AX66+Consolidação!#REF!+Consolidação!BC66+Consolidação!BF66),"CONSUMO PARCIAL","SEM PREVISÃO"))))))))))))))))</f>
        <v/>
      </c>
      <c r="DI55" s="318" t="str">
        <f t="shared" si="126"/>
        <v/>
      </c>
      <c r="DJ55" s="270"/>
      <c r="DK55" s="314"/>
      <c r="DL55" s="345"/>
      <c r="DM55" s="346"/>
      <c r="DN55" s="317" t="str">
        <f>IF(DK55=0,"",IF(X55+AE55+AL55+AS55+AZ55+BG55+BN55+BU55+CB55+CI55+CP55+CW55+DD55+DK55&lt;=Consolidação!Z66,Consolidação!$H$4,IF(X55+AE55+AL55+AS55+AZ55+BG55+BN55+BU55+CB55+CI55+CP55+CW55+DD55+DK55&lt;=Consolidação!Z66+Consolidação!AC66,Consolidação!$K$4,IF(X55+AE55+AL55+AS55+AZ55+BG55+BN55+BU55+CB55+CI55+CP55+CW55+DD55+DK55&lt;=Consolidação!Z66+Consolidação!AC66+Consolidação!AF66,Consolidação!$N$4,IF(X55+AE55+AL55+AS55+AZ55+BG55+BN55+BU55+CB55+CI55+CP55+CW55+DD55+DK55&lt;=Consolidação!Z66+Consolidação!AC66+Consolidação!AF66+Consolidação!AI66,Consolidação!$Q$4,IF(X55+AE55+AL55+AS55+AZ55+BG55+BN55+BU55+CB55+CI55+CP55+CW55+DD55+DK55&lt;=Consolidação!Z66+Consolidação!AC66+Consolidação!AF66+Consolidação!AI66+Consolidação!AL66,Consolidação!$T$4,IF(X55+AE55+AL55+AS55+AZ55+BG55+BN55+BU55+CB55+CI55+CP55+CW55+DD55+DK55&lt;=Consolidação!Z66+Consolidação!AC66+Consolidação!AF66+Consolidação!AI66+Consolidação!AL66+Consolidação!AO66,Consolidação!$W$4,IF(X55+AE55+AL55+AS55+AZ55+BG55+BN55+BU55+CB55+CI55+CP55+CW55+DD55+DK55&lt;=Consolidação!Z66+Consolidação!AC66+Consolidação!AF66+Consolidação!AI66+Consolidação!AL66+Consolidação!AO66+Consolidação!AR66,Consolidação!$Z$4,IF(X55+AE55+AL55+AS55+AZ55+BG55+BN55+BU55+CB55+CI55+CP55+CW55+DD55+DK55&lt;=Consolidação!Z66+Consolidação!AC66+Consolidação!AF66+Consolidação!AI66+Consolidação!AL66+Consolidação!AO66+Consolidação!AR66+Consolidação!AU66,Consolidação!$AC$4,IF(X55+AE55+AL55+AS55+AZ55+BG55+BN55+BU55+CB55+CI55+CP55+CW55+DD55+DK55&lt;=Consolidação!Z66+Consolidação!AC66+Consolidação!AF66+Consolidação!AI66+Consolidação!AL66+Consolidação!AO66+Consolidação!AR66+Consolidação!AU66+Consolidação!AX66,Consolidação!$AF$4,IF(X55+AE55+AL55+AS55+AZ55+BG55+BN55+BU55+CB55+CI55+CP55+CW55+DD55+DK55&lt;=Consolidação!Z66+Consolidação!AC66+Consolidação!AF66+Consolidação!AI66+Consolidação!AL66+Consolidação!AO66+Consolidação!AR66+Consolidação!AU66+Consolidação!AX66+Consolidação!#REF!,Consolidação!$AI$4,IF(X55+AE55+AL55+AS55+AZ55+BG55+BN55+BU55+CB55+CI55+CP55+CW55+DD55+DK55&lt;=Consolidação!Z66+Consolidação!AC66+Consolidação!AF66+Consolidação!AI66+Consolidação!AL66+Consolidação!AO66+Consolidação!AR66+Consolidação!AU66+Consolidação!AX66+Consolidação!#REF!+Consolidação!BC66,Consolidação!$AL$4,IF(X55+AE55+AL55+AS55+AZ55+BG55+BN55+BU55+CB55+CI55+CP55+CW55+DD55+DK55&lt;=Consolidação!Z66+Consolidação!AC66+Consolidação!AF66+Consolidação!AI66+Consolidação!AL66+Consolidação!AO66+Consolidação!AR66+Consolidação!AU66+Consolidação!AX66+Consolidação!#REF!+Consolidação!BC66+Consolidação!BF66,Consolidação!$AO$4,IF(X55+AE55+AL55+AS55+AZ55+BG55+BN55+BU55+CB55+CI55+CP55+CW55+DD55+DK55&lt;=Consolidação!Z66+Consolidação!AC66+Consolidação!AF66+Consolidação!AI66+Consolidação!AL66+Consolidação!AO66+Consolidação!AR66+Consolidação!AU66+Consolidação!AX66+Consolidação!#REF!+Consolidação!BC66+Consolidação!BF66+Consolidação!BI66,Consolidação!$AR$4,IF(X55+AE55+AL55+AS55+AZ55+BG55+BN55+BU55+CB55+CI55+CP55+CW55+DD55+DK55&lt;=Consolidação!Z66+Consolidação!AC66+Consolidação!AF66+Consolidação!AI66+Consolidação!AL66+Consolidação!AO66+Consolidação!AR66+Consolidação!AU66+Consolidação!AX66+Consolidação!#REF!+Consolidação!BC66+Consolidação!BF66+Consolidação!BI66+Consolidação!BL66,Consolidação!$AU$4,IF(AND((Consolidação!Z66+Consolidação!AC66+Consolidação!AF66+Consolidação!AI66+Consolidação!AL66+Consolidação!AO66+Consolidação!AR66+Consolidação!AU66+Consolidação!AX66+Consolidação!#REF!+Consolidação!BC66+Consolidação!BF66+Consolidação!BI66+Consolidação!BL66)&gt;0,X55+AE55+AL55+AS55+AZ55+BG55+BN55+BU55+CB55+CI55+CP55+CW55+DD55&lt;Consolidação!Z66+Consolidação!AC66+Consolidação!AF66+Consolidação!AI66+Consolidação!AL66+Consolidação!AO66+Consolidação!AR66+Consolidação!AU66+Consolidação!AX66+Consolidação!#REF!+Consolidação!BC66+Consolidação!BF66+Consolidação!BI66+Consolidação!BL66,X55+AE55+AL55+AS55+AZ55+BG55+BN55+BU55+CB55+CI55+CP55+CW55+DD55+DK55&gt;Consolidação!Z66+Consolidação!AC66+Consolidação!AF66+Consolidação!AI66+Consolidação!AL66+Consolidação!AO66+Consolidação!AR66+Consolidação!AU66+Consolidação!AX66+Consolidação!#REF!+Consolidação!BC66+Consolidação!BF66+Consolidação!BI66+Consolidação!BL66),"CONSUMO PARCIAL","SEM PREVISÃO"))))))))))))))))</f>
        <v/>
      </c>
      <c r="DO55" s="318" t="str">
        <f t="shared" si="127"/>
        <v/>
      </c>
      <c r="DP55" s="270"/>
      <c r="DQ55" s="314"/>
      <c r="DR55" s="345"/>
      <c r="DS55" s="346"/>
      <c r="DT55" s="317" t="str">
        <f>IF(DQ55=0,"",IF(AD55+AK55+AR55+AY55+BF55+BM55+BT55+CA55+CH55+CO55+CV55+DC55+DJ55+DQ55&lt;=Consolidação!AF66,Consolidação!$H$4,IF(AD55+AK55+AR55+AY55+BF55+BM55+BT55+CA55+CH55+CO55+CV55+DC55+DJ55+DQ55&lt;=Consolidação!AF66+Consolidação!AI66,Consolidação!$K$4,IF(AD55+AK55+AR55+AY55+BF55+BM55+BT55+CA55+CH55+CO55+CV55+DC55+DJ55+DQ55&lt;=Consolidação!AF66+Consolidação!AI66+Consolidação!AL66,Consolidação!$N$4,IF(AD55+AK55+AR55+AY55+BF55+BM55+BT55+CA55+CH55+CO55+CV55+DC55+DJ55+DQ55&lt;=Consolidação!AF66+Consolidação!AI66+Consolidação!AL66+Consolidação!AO66,Consolidação!$Q$4,IF(AD55+AK55+AR55+AY55+BF55+BM55+BT55+CA55+CH55+CO55+CV55+DC55+DJ55+DQ55&lt;=Consolidação!AF66+Consolidação!AI66+Consolidação!AL66+Consolidação!AO66+Consolidação!AR66,Consolidação!$T$4,IF(AD55+AK55+AR55+AY55+BF55+BM55+BT55+CA55+CH55+CO55+CV55+DC55+DJ55+DQ55&lt;=Consolidação!AF66+Consolidação!AI66+Consolidação!AL66+Consolidação!AO66+Consolidação!AR66+Consolidação!AU66,Consolidação!$W$4,IF(AD55+AK55+AR55+AY55+BF55+BM55+BT55+CA55+CH55+CO55+CV55+DC55+DJ55+DQ55&lt;=Consolidação!AF66+Consolidação!AI66+Consolidação!AL66+Consolidação!AO66+Consolidação!AR66+Consolidação!AU66+Consolidação!AX66,Consolidação!$Z$4,IF(AD55+AK55+AR55+AY55+BF55+BM55+BT55+CA55+CH55+CO55+CV55+DC55+DJ55+DQ55&lt;=Consolidação!AF66+Consolidação!AI66+Consolidação!AL66+Consolidação!AO66+Consolidação!AR66+Consolidação!AU66+Consolidação!AX66+Consolidação!#REF!,Consolidação!$AC$4,IF(AD55+AK55+AR55+AY55+BF55+BM55+BT55+CA55+CH55+CO55+CV55+DC55+DJ55+DQ55&lt;=Consolidação!AF66+Consolidação!AI66+Consolidação!AL66+Consolidação!AO66+Consolidação!AR66+Consolidação!AU66+Consolidação!AX66+Consolidação!#REF!+Consolidação!BC66,Consolidação!$AF$4,IF(AD55+AK55+AR55+AY55+BF55+BM55+BT55+CA55+CH55+CO55+CV55+DC55+DJ55+DQ55&lt;=Consolidação!AF66+Consolidação!AI66+Consolidação!AL66+Consolidação!AO66+Consolidação!AR66+Consolidação!AU66+Consolidação!AX66+Consolidação!#REF!+Consolidação!BC66+Consolidação!BF66,Consolidação!$AI$4,IF(AD55+AK55+AR55+AY55+BF55+BM55+BT55+CA55+CH55+CO55+CV55+DC55+DJ55+DQ55&lt;=Consolidação!AF66+Consolidação!AI66+Consolidação!AL66+Consolidação!AO66+Consolidação!AR66+Consolidação!AU66+Consolidação!AX66+Consolidação!#REF!+Consolidação!BC66+Consolidação!BF66+Consolidação!BI66,Consolidação!$AL$4,IF(AD55+AK55+AR55+AY55+BF55+BM55+BT55+CA55+CH55+CO55+CV55+DC55+DJ55+DQ55&lt;=Consolidação!AF66+Consolidação!AI66+Consolidação!AL66+Consolidação!AO66+Consolidação!AR66+Consolidação!AU66+Consolidação!AX66+Consolidação!#REF!+Consolidação!BC66+Consolidação!BF66+Consolidação!BI66+Consolidação!BL66,Consolidação!$AO$4,IF(AD55+AK55+AR55+AY55+BF55+BM55+BT55+CA55+CH55+CO55+CV55+DC55+DJ55+DQ55&lt;=Consolidação!AF66+Consolidação!AI66+Consolidação!AL66+Consolidação!AO66+Consolidação!AR66+Consolidação!AU66+Consolidação!AX66+Consolidação!#REF!+Consolidação!BC66+Consolidação!BF66+Consolidação!BI66+Consolidação!BL66+Consolidação!BO66,Consolidação!$AR$4,IF(AD55+AK55+AR55+AY55+BF55+BM55+BT55+CA55+CH55+CO55+CV55+DC55+DJ55+DQ55&lt;=Consolidação!AF66+Consolidação!AI66+Consolidação!AL66+Consolidação!AO66+Consolidação!AR66+Consolidação!AU66+Consolidação!AX66+Consolidação!#REF!+Consolidação!BC66+Consolidação!BF66+Consolidação!BI66+Consolidação!BL66+Consolidação!BO66+Consolidação!BR66,Consolidação!$AU$4,IF(AND((Consolidação!AF66+Consolidação!AI66+Consolidação!AL66+Consolidação!AO66+Consolidação!AR66+Consolidação!AU66+Consolidação!AX66+Consolidação!#REF!+Consolidação!BC66+Consolidação!BF66+Consolidação!BI66+Consolidação!BL66+Consolidação!BO66+Consolidação!BR66)&gt;0,AD55+AK55+AR55+AY55+BF55+BM55+BT55+CA55+CH55+CO55+CV55+DC55+DJ55&lt;Consolidação!AF66+Consolidação!AI66+Consolidação!AL66+Consolidação!AO66+Consolidação!AR66+Consolidação!AU66+Consolidação!AX66+Consolidação!#REF!+Consolidação!BC66+Consolidação!BF66+Consolidação!BI66+Consolidação!BL66+Consolidação!BO66+Consolidação!BR66,AD55+AK55+AR55+AY55+BF55+BM55+BT55+CA55+CH55+CO55+CV55+DC55+DJ55+DQ55&gt;Consolidação!AF66+Consolidação!AI66+Consolidação!AL66+Consolidação!AO66+Consolidação!AR66+Consolidação!AU66+Consolidação!AX66+Consolidação!#REF!+Consolidação!BC66+Consolidação!BF66+Consolidação!BI66+Consolidação!BL66+Consolidação!BO66+Consolidação!BR66),"CONSUMO PARCIAL","SEM PREVISÃO"))))))))))))))))</f>
        <v/>
      </c>
      <c r="DU55" s="318" t="str">
        <f t="shared" si="128"/>
        <v/>
      </c>
      <c r="DV55" s="270"/>
      <c r="DW55" s="314"/>
      <c r="DX55" s="345"/>
      <c r="DY55" s="346"/>
      <c r="DZ55" s="317" t="str">
        <f>IF(DW55=0,"",IF(AJ55+AQ55+AX55+BE55+BL55+BS55+BZ55+CG55+CN55+CU55+DB55+DI55+DP55+DW55&lt;=Consolidação!AL66,Consolidação!$H$4,IF(AJ55+AQ55+AX55+BE55+BL55+BS55+BZ55+CG55+CN55+CU55+DB55+DI55+DP55+DW55&lt;=Consolidação!AL66+Consolidação!AO66,Consolidação!$K$4,IF(AJ55+AQ55+AX55+BE55+BL55+BS55+BZ55+CG55+CN55+CU55+DB55+DI55+DP55+DW55&lt;=Consolidação!AL66+Consolidação!AO66+Consolidação!AR66,Consolidação!$N$4,IF(AJ55+AQ55+AX55+BE55+BL55+BS55+BZ55+CG55+CN55+CU55+DB55+DI55+DP55+DW55&lt;=Consolidação!AL66+Consolidação!AO66+Consolidação!AR66+Consolidação!AU66,Consolidação!$Q$4,IF(AJ55+AQ55+AX55+BE55+BL55+BS55+BZ55+CG55+CN55+CU55+DB55+DI55+DP55+DW55&lt;=Consolidação!AL66+Consolidação!AO66+Consolidação!AR66+Consolidação!AU66+Consolidação!AX66,Consolidação!$T$4,IF(AJ55+AQ55+AX55+BE55+BL55+BS55+BZ55+CG55+CN55+CU55+DB55+DI55+DP55+DW55&lt;=Consolidação!AL66+Consolidação!AO66+Consolidação!AR66+Consolidação!AU66+Consolidação!AX66+Consolidação!#REF!,Consolidação!$W$4,IF(AJ55+AQ55+AX55+BE55+BL55+BS55+BZ55+CG55+CN55+CU55+DB55+DI55+DP55+DW55&lt;=Consolidação!AL66+Consolidação!AO66+Consolidação!AR66+Consolidação!AU66+Consolidação!AX66+Consolidação!#REF!+Consolidação!BC66,Consolidação!$Z$4,IF(AJ55+AQ55+AX55+BE55+BL55+BS55+BZ55+CG55+CN55+CU55+DB55+DI55+DP55+DW55&lt;=Consolidação!AL66+Consolidação!AO66+Consolidação!AR66+Consolidação!AU66+Consolidação!AX66+Consolidação!#REF!+Consolidação!BC66+Consolidação!BF66,Consolidação!$AC$4,IF(AJ55+AQ55+AX55+BE55+BL55+BS55+BZ55+CG55+CN55+CU55+DB55+DI55+DP55+DW55&lt;=Consolidação!AL66+Consolidação!AO66+Consolidação!AR66+Consolidação!AU66+Consolidação!AX66+Consolidação!#REF!+Consolidação!BC66+Consolidação!BF66+Consolidação!BI66,Consolidação!$AF$4,IF(AJ55+AQ55+AX55+BE55+BL55+BS55+BZ55+CG55+CN55+CU55+DB55+DI55+DP55+DW55&lt;=Consolidação!AL66+Consolidação!AO66+Consolidação!AR66+Consolidação!AU66+Consolidação!AX66+Consolidação!#REF!+Consolidação!BC66+Consolidação!BF66+Consolidação!BI66+Consolidação!BL66,Consolidação!$AI$4,IF(AJ55+AQ55+AX55+BE55+BL55+BS55+BZ55+CG55+CN55+CU55+DB55+DI55+DP55+DW55&lt;=Consolidação!AL66+Consolidação!AO66+Consolidação!AR66+Consolidação!AU66+Consolidação!AX66+Consolidação!#REF!+Consolidação!BC66+Consolidação!BF66+Consolidação!BI66+Consolidação!BL66+Consolidação!BO66,Consolidação!$AL$4,IF(AJ55+AQ55+AX55+BE55+BL55+BS55+BZ55+CG55+CN55+CU55+DB55+DI55+DP55+DW55&lt;=Consolidação!AL66+Consolidação!AO66+Consolidação!AR66+Consolidação!AU66+Consolidação!AX66+Consolidação!#REF!+Consolidação!BC66+Consolidação!BF66+Consolidação!BI66+Consolidação!BL66+Consolidação!BO66+Consolidação!BR66,Consolidação!$AO$4,IF(AJ55+AQ55+AX55+BE55+BL55+BS55+BZ55+CG55+CN55+CU55+DB55+DI55+DP55+DW55&lt;=Consolidação!AL66+Consolidação!AO66+Consolidação!AR66+Consolidação!AU66+Consolidação!AX66+Consolidação!#REF!+Consolidação!BC66+Consolidação!BF66+Consolidação!BI66+Consolidação!BL66+Consolidação!BO66+Consolidação!BR66+Consolidação!BU66,Consolidação!$AR$4,IF(AJ55+AQ55+AX55+BE55+BL55+BS55+BZ55+CG55+CN55+CU55+DB55+DI55+DP55+DW55&lt;=Consolidação!AL66+Consolidação!AO66+Consolidação!AR66+Consolidação!AU66+Consolidação!AX66+Consolidação!#REF!+Consolidação!BC66+Consolidação!BF66+Consolidação!BI66+Consolidação!BL66+Consolidação!BO66+Consolidação!BR66+Consolidação!BU66+Consolidação!BX66,Consolidação!$AU$4,IF(AND((Consolidação!AL66+Consolidação!AO66+Consolidação!AR66+Consolidação!AU66+Consolidação!AX66+Consolidação!#REF!+Consolidação!BC66+Consolidação!BF66+Consolidação!BI66+Consolidação!BL66+Consolidação!BO66+Consolidação!BR66+Consolidação!BU66+Consolidação!BX66)&gt;0,AJ55+AQ55+AX55+BE55+BL55+BS55+BZ55+CG55+CN55+CU55+DB55+DI55+DP55&lt;Consolidação!AL66+Consolidação!AO66+Consolidação!AR66+Consolidação!AU66+Consolidação!AX66+Consolidação!#REF!+Consolidação!BC66+Consolidação!BF66+Consolidação!BI66+Consolidação!BL66+Consolidação!BO66+Consolidação!BR66+Consolidação!BU66+Consolidação!BX66,AJ55+AQ55+AX55+BE55+BL55+BS55+BZ55+CG55+CN55+CU55+DB55+DI55+DP55+DW55&gt;Consolidação!AL66+Consolidação!AO66+Consolidação!AR66+Consolidação!AU66+Consolidação!AX66+Consolidação!#REF!+Consolidação!BC66+Consolidação!BF66+Consolidação!BI66+Consolidação!BL66+Consolidação!BO66+Consolidação!BR66+Consolidação!BU66+Consolidação!BX66),"CONSUMO PARCIAL","SEM PREVISÃO"))))))))))))))))</f>
        <v/>
      </c>
      <c r="EA55" s="318" t="str">
        <f t="shared" si="129"/>
        <v/>
      </c>
      <c r="EB55" s="270"/>
      <c r="EC55" s="314"/>
      <c r="ED55" s="345"/>
      <c r="EE55" s="346"/>
      <c r="EF55" s="317" t="str">
        <f>IF(EC55=0,"",IF(AP55+AW55+BD55+BK55+BR55+BY55+CF55+CM55+CT55+DA55+DH55+DO55+DV55+EC55&lt;=Consolidação!AR66,Consolidação!$H$4,IF(AP55+AW55+BD55+BK55+BR55+BY55+CF55+CM55+CT55+DA55+DH55+DO55+DV55+EC55&lt;=Consolidação!AR66+Consolidação!AU66,Consolidação!$K$4,IF(AP55+AW55+BD55+BK55+BR55+BY55+CF55+CM55+CT55+DA55+DH55+DO55+DV55+EC55&lt;=Consolidação!AR66+Consolidação!AU66+Consolidação!AX66,Consolidação!$N$4,IF(AP55+AW55+BD55+BK55+BR55+BY55+CF55+CM55+CT55+DA55+DH55+DO55+DV55+EC55&lt;=Consolidação!AR66+Consolidação!AU66+Consolidação!AX66+Consolidação!#REF!,Consolidação!$Q$4,IF(AP55+AW55+BD55+BK55+BR55+BY55+CF55+CM55+CT55+DA55+DH55+DO55+DV55+EC55&lt;=Consolidação!AR66+Consolidação!AU66+Consolidação!AX66+Consolidação!#REF!+Consolidação!BC66,Consolidação!$T$4,IF(AP55+AW55+BD55+BK55+BR55+BY55+CF55+CM55+CT55+DA55+DH55+DO55+DV55+EC55&lt;=Consolidação!AR66+Consolidação!AU66+Consolidação!AX66+Consolidação!#REF!+Consolidação!BC66+Consolidação!BF66,Consolidação!$W$4,IF(AP55+AW55+BD55+BK55+BR55+BY55+CF55+CM55+CT55+DA55+DH55+DO55+DV55+EC55&lt;=Consolidação!AR66+Consolidação!AU66+Consolidação!AX66+Consolidação!#REF!+Consolidação!BC66+Consolidação!BF66+Consolidação!BI66,Consolidação!$Z$4,IF(AP55+AW55+BD55+BK55+BR55+BY55+CF55+CM55+CT55+DA55+DH55+DO55+DV55+EC55&lt;=Consolidação!AR66+Consolidação!AU66+Consolidação!AX66+Consolidação!#REF!+Consolidação!BC66+Consolidação!BF66+Consolidação!BI66+Consolidação!BL66,Consolidação!$AC$4,IF(AP55+AW55+BD55+BK55+BR55+BY55+CF55+CM55+CT55+DA55+DH55+DO55+DV55+EC55&lt;=Consolidação!AR66+Consolidação!AU66+Consolidação!AX66+Consolidação!#REF!+Consolidação!BC66+Consolidação!BF66+Consolidação!BI66+Consolidação!BL66+Consolidação!BO66,Consolidação!$AF$4,IF(AP55+AW55+BD55+BK55+BR55+BY55+CF55+CM55+CT55+DA55+DH55+DO55+DV55+EC55&lt;=Consolidação!AR66+Consolidação!AU66+Consolidação!AX66+Consolidação!#REF!+Consolidação!BC66+Consolidação!BF66+Consolidação!BI66+Consolidação!BL66+Consolidação!BO66+Consolidação!BR66,Consolidação!$AI$4,IF(AP55+AW55+BD55+BK55+BR55+BY55+CF55+CM55+CT55+DA55+DH55+DO55+DV55+EC55&lt;=Consolidação!AR66+Consolidação!AU66+Consolidação!AX66+Consolidação!#REF!+Consolidação!BC66+Consolidação!BF66+Consolidação!BI66+Consolidação!BL66+Consolidação!BO66+Consolidação!BR66+Consolidação!BU66,Consolidação!$AL$4,IF(AP55+AW55+BD55+BK55+BR55+BY55+CF55+CM55+CT55+DA55+DH55+DO55+DV55+EC55&lt;=Consolidação!AR66+Consolidação!AU66+Consolidação!AX66+Consolidação!#REF!+Consolidação!BC66+Consolidação!BF66+Consolidação!BI66+Consolidação!BL66+Consolidação!BO66+Consolidação!BR66+Consolidação!BU66+Consolidação!BX66,Consolidação!$AO$4,IF(AP55+AW55+BD55+BK55+BR55+BY55+CF55+CM55+CT55+DA55+DH55+DO55+DV55+EC55&lt;=Consolidação!AR66+Consolidação!AU66+Consolidação!AX66+Consolidação!#REF!+Consolidação!BC66+Consolidação!BF66+Consolidação!BI66+Consolidação!BL66+Consolidação!BO66+Consolidação!BR66+Consolidação!BU66+Consolidação!BX66+Consolidação!CA66,Consolidação!$AR$4,IF(AP55+AW55+BD55+BK55+BR55+BY55+CF55+CM55+CT55+DA55+DH55+DO55+DV55+EC55&lt;=Consolidação!AR66+Consolidação!AU66+Consolidação!AX66+Consolidação!#REF!+Consolidação!BC66+Consolidação!BF66+Consolidação!BI66+Consolidação!BL66+Consolidação!BO66+Consolidação!BR66+Consolidação!BU66+Consolidação!BX66+Consolidação!CA66+Consolidação!CD66,Consolidação!$AU$4,IF(AND((Consolidação!AR66+Consolidação!AU66+Consolidação!AX66+Consolidação!#REF!+Consolidação!BC66+Consolidação!BF66+Consolidação!BI66+Consolidação!BL66+Consolidação!BO66+Consolidação!BR66+Consolidação!BU66+Consolidação!BX66+Consolidação!CA66+Consolidação!CD66)&gt;0,AP55+AW55+BD55+BK55+BR55+BY55+CF55+CM55+CT55+DA55+DH55+DO55+DV55&lt;Consolidação!AR66+Consolidação!AU66+Consolidação!AX66+Consolidação!#REF!+Consolidação!BC66+Consolidação!BF66+Consolidação!BI66+Consolidação!BL66+Consolidação!BO66+Consolidação!BR66+Consolidação!BU66+Consolidação!BX66+Consolidação!CA66+Consolidação!CD66,AP55+AW55+BD55+BK55+BR55+BY55+CF55+CM55+CT55+DA55+DH55+DO55+DV55+EC55&gt;Consolidação!AR66+Consolidação!AU66+Consolidação!AX66+Consolidação!#REF!+Consolidação!BC66+Consolidação!BF66+Consolidação!BI66+Consolidação!BL66+Consolidação!BO66+Consolidação!BR66+Consolidação!BU66+Consolidação!BX66+Consolidação!CA66+Consolidação!CD66),"CONSUMO PARCIAL","SEM PREVISÃO"))))))))))))))))</f>
        <v/>
      </c>
      <c r="EG55" s="318" t="str">
        <f t="shared" si="130"/>
        <v/>
      </c>
      <c r="EH55" s="270"/>
      <c r="EI55" s="314"/>
      <c r="EJ55" s="345"/>
      <c r="EK55" s="346"/>
      <c r="EL55" s="317" t="str">
        <f>IF(EI55=0,"",IF(AV55+BC55+BJ55+BQ55+BX55+CE55+CL55+CS55+CZ55+DG55+DN55+DU55+EB55+EI55&lt;=Consolidação!AX66,Consolidação!$H$4,IF(AV55+BC55+BJ55+BQ55+BX55+CE55+CL55+CS55+CZ55+DG55+DN55+DU55+EB55+EI55&lt;=Consolidação!AX66+Consolidação!#REF!,Consolidação!$K$4,IF(AV55+BC55+BJ55+BQ55+BX55+CE55+CL55+CS55+CZ55+DG55+DN55+DU55+EB55+EI55&lt;=Consolidação!AX66+Consolidação!#REF!+Consolidação!BC66,Consolidação!$N$4,IF(AV55+BC55+BJ55+BQ55+BX55+CE55+CL55+CS55+CZ55+DG55+DN55+DU55+EB55+EI55&lt;=Consolidação!AX66+Consolidação!#REF!+Consolidação!BC66+Consolidação!BF66,Consolidação!$Q$4,IF(AV55+BC55+BJ55+BQ55+BX55+CE55+CL55+CS55+CZ55+DG55+DN55+DU55+EB55+EI55&lt;=Consolidação!AX66+Consolidação!#REF!+Consolidação!BC66+Consolidação!BF66+Consolidação!BI66,Consolidação!$T$4,IF(AV55+BC55+BJ55+BQ55+BX55+CE55+CL55+CS55+CZ55+DG55+DN55+DU55+EB55+EI55&lt;=Consolidação!AX66+Consolidação!#REF!+Consolidação!BC66+Consolidação!BF66+Consolidação!BI66+Consolidação!BL66,Consolidação!$W$4,IF(AV55+BC55+BJ55+BQ55+BX55+CE55+CL55+CS55+CZ55+DG55+DN55+DU55+EB55+EI55&lt;=Consolidação!AX66+Consolidação!#REF!+Consolidação!BC66+Consolidação!BF66+Consolidação!BI66+Consolidação!BL66+Consolidação!BO66,Consolidação!$Z$4,IF(AV55+BC55+BJ55+BQ55+BX55+CE55+CL55+CS55+CZ55+DG55+DN55+DU55+EB55+EI55&lt;=Consolidação!AX66+Consolidação!#REF!+Consolidação!BC66+Consolidação!BF66+Consolidação!BI66+Consolidação!BL66+Consolidação!BO66+Consolidação!BR66,Consolidação!$AC$4,IF(AV55+BC55+BJ55+BQ55+BX55+CE55+CL55+CS55+CZ55+DG55+DN55+DU55+EB55+EI55&lt;=Consolidação!AX66+Consolidação!#REF!+Consolidação!BC66+Consolidação!BF66+Consolidação!BI66+Consolidação!BL66+Consolidação!BO66+Consolidação!BR66+Consolidação!BU66,Consolidação!$AF$4,IF(AV55+BC55+BJ55+BQ55+BX55+CE55+CL55+CS55+CZ55+DG55+DN55+DU55+EB55+EI55&lt;=Consolidação!AX66+Consolidação!#REF!+Consolidação!BC66+Consolidação!BF66+Consolidação!BI66+Consolidação!BL66+Consolidação!BO66+Consolidação!BR66+Consolidação!BU66+Consolidação!BX66,Consolidação!$AI$4,IF(AV55+BC55+BJ55+BQ55+BX55+CE55+CL55+CS55+CZ55+DG55+DN55+DU55+EB55+EI55&lt;=Consolidação!AX66+Consolidação!#REF!+Consolidação!BC66+Consolidação!BF66+Consolidação!BI66+Consolidação!BL66+Consolidação!BO66+Consolidação!BR66+Consolidação!BU66+Consolidação!BX66+Consolidação!CA66,Consolidação!$AL$4,IF(AV55+BC55+BJ55+BQ55+BX55+CE55+CL55+CS55+CZ55+DG55+DN55+DU55+EB55+EI55&lt;=Consolidação!AX66+Consolidação!#REF!+Consolidação!BC66+Consolidação!BF66+Consolidação!BI66+Consolidação!BL66+Consolidação!BO66+Consolidação!BR66+Consolidação!BU66+Consolidação!BX66+Consolidação!CA66+Consolidação!CD66,Consolidação!$AO$4,IF(AV55+BC55+BJ55+BQ55+BX55+CE55+CL55+CS55+CZ55+DG55+DN55+DU55+EB55+EI55&lt;=Consolidação!AX66+Consolidação!#REF!+Consolidação!BC66+Consolidação!BF66+Consolidação!BI66+Consolidação!BL66+Consolidação!BO66+Consolidação!BR66+Consolidação!BU66+Consolidação!BX66+Consolidação!CA66+Consolidação!CD66+Consolidação!CG66,Consolidação!$AR$4,IF(AV55+BC55+BJ55+BQ55+BX55+CE55+CL55+CS55+CZ55+DG55+DN55+DU55+EB55+EI55&lt;=Consolidação!AX66+Consolidação!#REF!+Consolidação!BC66+Consolidação!BF66+Consolidação!BI66+Consolidação!BL66+Consolidação!BO66+Consolidação!BR66+Consolidação!BU66+Consolidação!BX66+Consolidação!CA66+Consolidação!CD66+Consolidação!CG66+Consolidação!CJ66,Consolidação!$AU$4,IF(AND((Consolidação!AX66+Consolidação!#REF!+Consolidação!BC66+Consolidação!BF66+Consolidação!BI66+Consolidação!BL66+Consolidação!BO66+Consolidação!BR66+Consolidação!BU66+Consolidação!BX66+Consolidação!CA66+Consolidação!CD66+Consolidação!CG66+Consolidação!CJ66)&gt;0,AV55+BC55+BJ55+BQ55+BX55+CE55+CL55+CS55+CZ55+DG55+DN55+DU55+EB55&lt;Consolidação!AX66+Consolidação!#REF!+Consolidação!BC66+Consolidação!BF66+Consolidação!BI66+Consolidação!BL66+Consolidação!BO66+Consolidação!BR66+Consolidação!BU66+Consolidação!BX66+Consolidação!CA66+Consolidação!CD66+Consolidação!CG66+Consolidação!CJ66,AV55+BC55+BJ55+BQ55+BX55+CE55+CL55+CS55+CZ55+DG55+DN55+DU55+EB55+EI55&gt;Consolidação!AX66+Consolidação!#REF!+Consolidação!BC66+Consolidação!BF66+Consolidação!BI66+Consolidação!BL66+Consolidação!BO66+Consolidação!BR66+Consolidação!BU66+Consolidação!BX66+Consolidação!CA66+Consolidação!CD66+Consolidação!CG66+Consolidação!CJ66),"CONSUMO PARCIAL","SEM PREVISÃO"))))))))))))))))</f>
        <v/>
      </c>
      <c r="EM55" s="318" t="str">
        <f t="shared" si="131"/>
        <v/>
      </c>
      <c r="EN55" s="270"/>
      <c r="EO55" s="314"/>
      <c r="EP55" s="345"/>
      <c r="EQ55" s="346"/>
      <c r="ER55" s="317" t="str">
        <f>IF(EO55=0,"",IF(BB55+BI55+BP55+BW55+CD55+CK55+CR55+CY55+DF55+DM55+DT55+EA55+EH55+EO55&lt;=Consolidação!BC66,Consolidação!$H$4,IF(BB55+BI55+BP55+BW55+CD55+CK55+CR55+CY55+DF55+DM55+DT55+EA55+EH55+EO55&lt;=Consolidação!BC66+Consolidação!BF66,Consolidação!$K$4,IF(BB55+BI55+BP55+BW55+CD55+CK55+CR55+CY55+DF55+DM55+DT55+EA55+EH55+EO55&lt;=Consolidação!BC66+Consolidação!BF66+Consolidação!BI66,Consolidação!$N$4,IF(BB55+BI55+BP55+BW55+CD55+CK55+CR55+CY55+DF55+DM55+DT55+EA55+EH55+EO55&lt;=Consolidação!BC66+Consolidação!BF66+Consolidação!BI66+Consolidação!BL66,Consolidação!$Q$4,IF(BB55+BI55+BP55+BW55+CD55+CK55+CR55+CY55+DF55+DM55+DT55+EA55+EH55+EO55&lt;=Consolidação!BC66+Consolidação!BF66+Consolidação!BI66+Consolidação!BL66+Consolidação!BO66,Consolidação!$T$4,IF(BB55+BI55+BP55+BW55+CD55+CK55+CR55+CY55+DF55+DM55+DT55+EA55+EH55+EO55&lt;=Consolidação!BC66+Consolidação!BF66+Consolidação!BI66+Consolidação!BL66+Consolidação!BO66+Consolidação!BR66,Consolidação!$W$4,IF(BB55+BI55+BP55+BW55+CD55+CK55+CR55+CY55+DF55+DM55+DT55+EA55+EH55+EO55&lt;=Consolidação!BC66+Consolidação!BF66+Consolidação!BI66+Consolidação!BL66+Consolidação!BO66+Consolidação!BR66+Consolidação!BU66,Consolidação!$Z$4,IF(BB55+BI55+BP55+BW55+CD55+CK55+CR55+CY55+DF55+DM55+DT55+EA55+EH55+EO55&lt;=Consolidação!BC66+Consolidação!BF66+Consolidação!BI66+Consolidação!BL66+Consolidação!BO66+Consolidação!BR66+Consolidação!BU66+Consolidação!BX66,Consolidação!$AC$4,IF(BB55+BI55+BP55+BW55+CD55+CK55+CR55+CY55+DF55+DM55+DT55+EA55+EH55+EO55&lt;=Consolidação!BC66+Consolidação!BF66+Consolidação!BI66+Consolidação!BL66+Consolidação!BO66+Consolidação!BR66+Consolidação!BU66+Consolidação!BX66+Consolidação!CA66,Consolidação!$AF$4,IF(BB55+BI55+BP55+BW55+CD55+CK55+CR55+CY55+DF55+DM55+DT55+EA55+EH55+EO55&lt;=Consolidação!BC66+Consolidação!BF66+Consolidação!BI66+Consolidação!BL66+Consolidação!BO66+Consolidação!BR66+Consolidação!BU66+Consolidação!BX66+Consolidação!CA66+Consolidação!CD66,Consolidação!$AI$4,IF(BB55+BI55+BP55+BW55+CD55+CK55+CR55+CY55+DF55+DM55+DT55+EA55+EH55+EO55&lt;=Consolidação!BC66+Consolidação!BF66+Consolidação!BI66+Consolidação!BL66+Consolidação!BO66+Consolidação!BR66+Consolidação!BU66+Consolidação!BX66+Consolidação!CA66+Consolidação!CD66+Consolidação!CG66,Consolidação!$AL$4,IF(BB55+BI55+BP55+BW55+CD55+CK55+CR55+CY55+DF55+DM55+DT55+EA55+EH55+EO55&lt;=Consolidação!BC66+Consolidação!BF66+Consolidação!BI66+Consolidação!BL66+Consolidação!BO66+Consolidação!BR66+Consolidação!BU66+Consolidação!BX66+Consolidação!CA66+Consolidação!CD66+Consolidação!CG66+Consolidação!CJ66,Consolidação!$AO$4,IF(BB55+BI55+BP55+BW55+CD55+CK55+CR55+CY55+DF55+DM55+DT55+EA55+EH55+EO55&lt;=Consolidação!BC66+Consolidação!BF66+Consolidação!BI66+Consolidação!BL66+Consolidação!BO66+Consolidação!BR66+Consolidação!BU66+Consolidação!BX66+Consolidação!CA66+Consolidação!CD66+Consolidação!CG66+Consolidação!CJ66+Consolidação!CM66,Consolidação!$AR$4,IF(BB55+BI55+BP55+BW55+CD55+CK55+CR55+CY55+DF55+DM55+DT55+EA55+EH55+EO55&lt;=Consolidação!BC66+Consolidação!BF66+Consolidação!BI66+Consolidação!BL66+Consolidação!BO66+Consolidação!BR66+Consolidação!BU66+Consolidação!BX66+Consolidação!CA66+Consolidação!CD66+Consolidação!CG66+Consolidação!CJ66+Consolidação!CM66+Consolidação!CP66,Consolidação!$AU$4,IF(AND((Consolidação!BC66+Consolidação!BF66+Consolidação!BI66+Consolidação!BL66+Consolidação!BO66+Consolidação!BR66+Consolidação!BU66+Consolidação!BX66+Consolidação!CA66+Consolidação!CD66+Consolidação!CG66+Consolidação!CJ66+Consolidação!CM66+Consolidação!CP66)&gt;0,BB55+BI55+BP55+BW55+CD55+CK55+CR55+CY55+DF55+DM55+DT55+EA55+EH55&lt;Consolidação!BC66+Consolidação!BF66+Consolidação!BI66+Consolidação!BL66+Consolidação!BO66+Consolidação!BR66+Consolidação!BU66+Consolidação!BX66+Consolidação!CA66+Consolidação!CD66+Consolidação!CG66+Consolidação!CJ66+Consolidação!CM66+Consolidação!CP66,BB55+BI55+BP55+BW55+CD55+CK55+CR55+CY55+DF55+DM55+DT55+EA55+EH55+EO55&gt;Consolidação!BC66+Consolidação!BF66+Consolidação!BI66+Consolidação!BL66+Consolidação!BO66+Consolidação!BR66+Consolidação!BU66+Consolidação!BX66+Consolidação!CA66+Consolidação!CD66+Consolidação!CG66+Consolidação!CJ66+Consolidação!CM66+Consolidação!CP66),"CONSUMO PARCIAL","SEM PREVISÃO"))))))))))))))))</f>
        <v/>
      </c>
      <c r="ES55" s="318" t="str">
        <f t="shared" si="132"/>
        <v/>
      </c>
      <c r="ET55" s="270"/>
      <c r="EU55" s="314"/>
      <c r="EV55" s="345"/>
      <c r="EW55" s="346"/>
      <c r="EX55" s="317" t="str">
        <f>IF(EU55=0,"",IF(BH55+BO55+BV55+CC55+CJ55+CQ55+CX55+DE55+DL55+DS55+DZ55+EG55+EN55+EU55&lt;=Consolidação!BI66,Consolidação!$H$4,IF(BH55+BO55+BV55+CC55+CJ55+CQ55+CX55+DE55+DL55+DS55+DZ55+EG55+EN55+EU55&lt;=Consolidação!BI66+Consolidação!BL66,Consolidação!$K$4,IF(BH55+BO55+BV55+CC55+CJ55+CQ55+CX55+DE55+DL55+DS55+DZ55+EG55+EN55+EU55&lt;=Consolidação!BI66+Consolidação!BL66+Consolidação!BO66,Consolidação!$N$4,IF(BH55+BO55+BV55+CC55+CJ55+CQ55+CX55+DE55+DL55+DS55+DZ55+EG55+EN55+EU55&lt;=Consolidação!BI66+Consolidação!BL66+Consolidação!BO66+Consolidação!BR66,Consolidação!$Q$4,IF(BH55+BO55+BV55+CC55+CJ55+CQ55+CX55+DE55+DL55+DS55+DZ55+EG55+EN55+EU55&lt;=Consolidação!BI66+Consolidação!BL66+Consolidação!BO66+Consolidação!BR66+Consolidação!BU66,Consolidação!$T$4,IF(BH55+BO55+BV55+CC55+CJ55+CQ55+CX55+DE55+DL55+DS55+DZ55+EG55+EN55+EU55&lt;=Consolidação!BI66+Consolidação!BL66+Consolidação!BO66+Consolidação!BR66+Consolidação!BU66+Consolidação!BX66,Consolidação!$W$4,IF(BH55+BO55+BV55+CC55+CJ55+CQ55+CX55+DE55+DL55+DS55+DZ55+EG55+EN55+EU55&lt;=Consolidação!BI66+Consolidação!BL66+Consolidação!BO66+Consolidação!BR66+Consolidação!BU66+Consolidação!BX66+Consolidação!CA66,Consolidação!$Z$4,IF(BH55+BO55+BV55+CC55+CJ55+CQ55+CX55+DE55+DL55+DS55+DZ55+EG55+EN55+EU55&lt;=Consolidação!BI66+Consolidação!BL66+Consolidação!BO66+Consolidação!BR66+Consolidação!BU66+Consolidação!BX66+Consolidação!CA66+Consolidação!CD66,Consolidação!$AC$4,IF(BH55+BO55+BV55+CC55+CJ55+CQ55+CX55+DE55+DL55+DS55+DZ55+EG55+EN55+EU55&lt;=Consolidação!BI66+Consolidação!BL66+Consolidação!BO66+Consolidação!BR66+Consolidação!BU66+Consolidação!BX66+Consolidação!CA66+Consolidação!CD66+Consolidação!CG66,Consolidação!$AF$4,IF(BH55+BO55+BV55+CC55+CJ55+CQ55+CX55+DE55+DL55+DS55+DZ55+EG55+EN55+EU55&lt;=Consolidação!BI66+Consolidação!BL66+Consolidação!BO66+Consolidação!BR66+Consolidação!BU66+Consolidação!BX66+Consolidação!CA66+Consolidação!CD66+Consolidação!CG66+Consolidação!CJ66,Consolidação!$AI$4,IF(BH55+BO55+BV55+CC55+CJ55+CQ55+CX55+DE55+DL55+DS55+DZ55+EG55+EN55+EU55&lt;=Consolidação!BI66+Consolidação!BL66+Consolidação!BO66+Consolidação!BR66+Consolidação!BU66+Consolidação!BX66+Consolidação!CA66+Consolidação!CD66+Consolidação!CG66+Consolidação!CJ66+Consolidação!CM66,Consolidação!$AL$4,IF(BH55+BO55+BV55+CC55+CJ55+CQ55+CX55+DE55+DL55+DS55+DZ55+EG55+EN55+EU55&lt;=Consolidação!BI66+Consolidação!BL66+Consolidação!BO66+Consolidação!BR66+Consolidação!BU66+Consolidação!BX66+Consolidação!CA66+Consolidação!CD66+Consolidação!CG66+Consolidação!CJ66+Consolidação!CM66+Consolidação!CP66,Consolidação!$AO$4,IF(BH55+BO55+BV55+CC55+CJ55+CQ55+CX55+DE55+DL55+DS55+DZ55+EG55+EN55+EU55&lt;=Consolidação!BI66+Consolidação!BL66+Consolidação!BO66+Consolidação!BR66+Consolidação!BU66+Consolidação!BX66+Consolidação!CA66+Consolidação!CD66+Consolidação!CG66+Consolidação!CJ66+Consolidação!CM66+Consolidação!CP66+Consolidação!CS66,Consolidação!$AR$4,IF(BH55+BO55+BV55+CC55+CJ55+CQ55+CX55+DE55+DL55+DS55+DZ55+EG55+EN55+EU55&lt;=Consolidação!BI66+Consolidação!BL66+Consolidação!BO66+Consolidação!BR66+Consolidação!BU66+Consolidação!BX66+Consolidação!CA66+Consolidação!CD66+Consolidação!CG66+Consolidação!CJ66+Consolidação!CM66+Consolidação!CP66+Consolidação!CS66+Consolidação!CV66,Consolidação!$AU$4,IF(AND((Consolidação!BI66+Consolidação!BL66+Consolidação!BO66+Consolidação!BR66+Consolidação!BU66+Consolidação!BX66+Consolidação!CA66+Consolidação!CD66+Consolidação!CG66+Consolidação!CJ66+Consolidação!CM66+Consolidação!CP66+Consolidação!CS66+Consolidação!CV66)&gt;0,BH55+BO55+BV55+CC55+CJ55+CQ55+CX55+DE55+DL55+DS55+DZ55+EG55+EN55&lt;Consolidação!BI66+Consolidação!BL66+Consolidação!BO66+Consolidação!BR66+Consolidação!BU66+Consolidação!BX66+Consolidação!CA66+Consolidação!CD66+Consolidação!CG66+Consolidação!CJ66+Consolidação!CM66+Consolidação!CP66+Consolidação!CS66+Consolidação!CV66,BH55+BO55+BV55+CC55+CJ55+CQ55+CX55+DE55+DL55+DS55+DZ55+EG55+EN55+EU55&gt;Consolidação!BI66+Consolidação!BL66+Consolidação!BO66+Consolidação!BR66+Consolidação!BU66+Consolidação!BX66+Consolidação!CA66+Consolidação!CD66+Consolidação!CG66+Consolidação!CJ66+Consolidação!CM66+Consolidação!CP66+Consolidação!CS66+Consolidação!CV66),"CONSUMO PARCIAL","SEM PREVISÃO"))))))))))))))))</f>
        <v/>
      </c>
      <c r="EY55" s="318" t="str">
        <f t="shared" si="133"/>
        <v/>
      </c>
      <c r="EZ55" s="270"/>
      <c r="FA55" s="314"/>
      <c r="FB55" s="345"/>
      <c r="FC55" s="346"/>
      <c r="FD55" s="317" t="str">
        <f>IF(FA55=0,"",IF(BN55+BU55+CB55+CI55+CP55+CW55+DD55+DK55+DR55+DY55+EF55+EM55+ET55+FA55&lt;=Consolidação!BO66,Consolidação!$H$4,IF(BN55+BU55+CB55+CI55+CP55+CW55+DD55+DK55+DR55+DY55+EF55+EM55+ET55+FA55&lt;=Consolidação!BO66+Consolidação!BR66,Consolidação!$K$4,IF(BN55+BU55+CB55+CI55+CP55+CW55+DD55+DK55+DR55+DY55+EF55+EM55+ET55+FA55&lt;=Consolidação!BO66+Consolidação!BR66+Consolidação!BU66,Consolidação!$N$4,IF(BN55+BU55+CB55+CI55+CP55+CW55+DD55+DK55+DR55+DY55+EF55+EM55+ET55+FA55&lt;=Consolidação!BO66+Consolidação!BR66+Consolidação!BU66+Consolidação!BX66,Consolidação!$Q$4,IF(BN55+BU55+CB55+CI55+CP55+CW55+DD55+DK55+DR55+DY55+EF55+EM55+ET55+FA55&lt;=Consolidação!BO66+Consolidação!BR66+Consolidação!BU66+Consolidação!BX66+Consolidação!CA66,Consolidação!$T$4,IF(BN55+BU55+CB55+CI55+CP55+CW55+DD55+DK55+DR55+DY55+EF55+EM55+ET55+FA55&lt;=Consolidação!BO66+Consolidação!BR66+Consolidação!BU66+Consolidação!BX66+Consolidação!CA66+Consolidação!CD66,Consolidação!$W$4,IF(BN55+BU55+CB55+CI55+CP55+CW55+DD55+DK55+DR55+DY55+EF55+EM55+ET55+FA55&lt;=Consolidação!BO66+Consolidação!BR66+Consolidação!BU66+Consolidação!BX66+Consolidação!CA66+Consolidação!CD66+Consolidação!CG66,Consolidação!$Z$4,IF(BN55+BU55+CB55+CI55+CP55+CW55+DD55+DK55+DR55+DY55+EF55+EM55+ET55+FA55&lt;=Consolidação!BO66+Consolidação!BR66+Consolidação!BU66+Consolidação!BX66+Consolidação!CA66+Consolidação!CD66+Consolidação!CG66+Consolidação!CJ66,Consolidação!$AC$4,IF(BN55+BU55+CB55+CI55+CP55+CW55+DD55+DK55+DR55+DY55+EF55+EM55+ET55+FA55&lt;=Consolidação!BO66+Consolidação!BR66+Consolidação!BU66+Consolidação!BX66+Consolidação!CA66+Consolidação!CD66+Consolidação!CG66+Consolidação!CJ66+Consolidação!CM66,Consolidação!$AF$4,IF(BN55+BU55+CB55+CI55+CP55+CW55+DD55+DK55+DR55+DY55+EF55+EM55+ET55+FA55&lt;=Consolidação!BO66+Consolidação!BR66+Consolidação!BU66+Consolidação!BX66+Consolidação!CA66+Consolidação!CD66+Consolidação!CG66+Consolidação!CJ66+Consolidação!CM66+Consolidação!CP66,Consolidação!$AI$4,IF(BN55+BU55+CB55+CI55+CP55+CW55+DD55+DK55+DR55+DY55+EF55+EM55+ET55+FA55&lt;=Consolidação!BO66+Consolidação!BR66+Consolidação!BU66+Consolidação!BX66+Consolidação!CA66+Consolidação!CD66+Consolidação!CG66+Consolidação!CJ66+Consolidação!CM66+Consolidação!CP66+Consolidação!CS66,Consolidação!$AL$4,IF(BN55+BU55+CB55+CI55+CP55+CW55+DD55+DK55+DR55+DY55+EF55+EM55+ET55+FA55&lt;=Consolidação!BO66+Consolidação!BR66+Consolidação!BU66+Consolidação!BX66+Consolidação!CA66+Consolidação!CD66+Consolidação!CG66+Consolidação!CJ66+Consolidação!CM66+Consolidação!CP66+Consolidação!CS66+Consolidação!CV66,Consolidação!$AO$4,IF(BN55+BU55+CB55+CI55+CP55+CW55+DD55+DK55+DR55+DY55+EF55+EM55+ET55+FA55&lt;=Consolidação!BO66+Consolidação!BR66+Consolidação!BU66+Consolidação!BX66+Consolidação!CA66+Consolidação!CD66+Consolidação!CG66+Consolidação!CJ66+Consolidação!CM66+Consolidação!CP66+Consolidação!CS66+Consolidação!CV66+Consolidação!CY66,Consolidação!$AR$4,IF(BN55+BU55+CB55+CI55+CP55+CW55+DD55+DK55+DR55+DY55+EF55+EM55+ET55+FA55&lt;=Consolidação!BO66+Consolidação!BR66+Consolidação!BU66+Consolidação!BX66+Consolidação!CA66+Consolidação!CD66+Consolidação!CG66+Consolidação!CJ66+Consolidação!CM66+Consolidação!CP66+Consolidação!CS66+Consolidação!CV66+Consolidação!CY66+Consolidação!DB66,Consolidação!$AU$4,IF(AND((Consolidação!BO66+Consolidação!BR66+Consolidação!BU66+Consolidação!BX66+Consolidação!CA66+Consolidação!CD66+Consolidação!CG66+Consolidação!CJ66+Consolidação!CM66+Consolidação!CP66+Consolidação!CS66+Consolidação!CV66+Consolidação!CY66+Consolidação!DB66)&gt;0,BN55+BU55+CB55+CI55+CP55+CW55+DD55+DK55+DR55+DY55+EF55+EM55+ET55&lt;Consolidação!BO66+Consolidação!BR66+Consolidação!BU66+Consolidação!BX66+Consolidação!CA66+Consolidação!CD66+Consolidação!CG66+Consolidação!CJ66+Consolidação!CM66+Consolidação!CP66+Consolidação!CS66+Consolidação!CV66+Consolidação!CY66+Consolidação!DB66,BN55+BU55+CB55+CI55+CP55+CW55+DD55+DK55+DR55+DY55+EF55+EM55+ET55+FA55&gt;Consolidação!BO66+Consolidação!BR66+Consolidação!BU66+Consolidação!BX66+Consolidação!CA66+Consolidação!CD66+Consolidação!CG66+Consolidação!CJ66+Consolidação!CM66+Consolidação!CP66+Consolidação!CS66+Consolidação!CV66+Consolidação!CY66+Consolidação!DB66),"CONSUMO PARCIAL","SEM PREVISÃO"))))))))))))))))</f>
        <v/>
      </c>
      <c r="FE55" s="318" t="str">
        <f t="shared" si="134"/>
        <v/>
      </c>
      <c r="FF55" s="270"/>
      <c r="FG55" s="314"/>
      <c r="FH55" s="345"/>
      <c r="FI55" s="346"/>
      <c r="FJ55" s="317" t="str">
        <f>IF(FG55=0,"",IF(BT55+CA55+CH55+CO55+CV55+DC55+DJ55+DQ55+DX55+EE55+EL55+ES55+EZ55+FG55&lt;=Consolidação!BU66,Consolidação!$H$4,IF(BT55+CA55+CH55+CO55+CV55+DC55+DJ55+DQ55+DX55+EE55+EL55+ES55+EZ55+FG55&lt;=Consolidação!BU66+Consolidação!BX66,Consolidação!$K$4,IF(BT55+CA55+CH55+CO55+CV55+DC55+DJ55+DQ55+DX55+EE55+EL55+ES55+EZ55+FG55&lt;=Consolidação!BU66+Consolidação!BX66+Consolidação!CA66,Consolidação!$N$4,IF(BT55+CA55+CH55+CO55+CV55+DC55+DJ55+DQ55+DX55+EE55+EL55+ES55+EZ55+FG55&lt;=Consolidação!BU66+Consolidação!BX66+Consolidação!CA66+Consolidação!CD66,Consolidação!$Q$4,IF(BT55+CA55+CH55+CO55+CV55+DC55+DJ55+DQ55+DX55+EE55+EL55+ES55+EZ55+FG55&lt;=Consolidação!BU66+Consolidação!BX66+Consolidação!CA66+Consolidação!CD66+Consolidação!CG66,Consolidação!$T$4,IF(BT55+CA55+CH55+CO55+CV55+DC55+DJ55+DQ55+DX55+EE55+EL55+ES55+EZ55+FG55&lt;=Consolidação!BU66+Consolidação!BX66+Consolidação!CA66+Consolidação!CD66+Consolidação!CG66+Consolidação!CJ66,Consolidação!$W$4,IF(BT55+CA55+CH55+CO55+CV55+DC55+DJ55+DQ55+DX55+EE55+EL55+ES55+EZ55+FG55&lt;=Consolidação!BU66+Consolidação!BX66+Consolidação!CA66+Consolidação!CD66+Consolidação!CG66+Consolidação!CJ66+Consolidação!CM66,Consolidação!$Z$4,IF(BT55+CA55+CH55+CO55+CV55+DC55+DJ55+DQ55+DX55+EE55+EL55+ES55+EZ55+FG55&lt;=Consolidação!BU66+Consolidação!BX66+Consolidação!CA66+Consolidação!CD66+Consolidação!CG66+Consolidação!CJ66+Consolidação!CM66+Consolidação!CP66,Consolidação!$AC$4,IF(BT55+CA55+CH55+CO55+CV55+DC55+DJ55+DQ55+DX55+EE55+EL55+ES55+EZ55+FG55&lt;=Consolidação!BU66+Consolidação!BX66+Consolidação!CA66+Consolidação!CD66+Consolidação!CG66+Consolidação!CJ66+Consolidação!CM66+Consolidação!CP66+Consolidação!CS66,Consolidação!$AF$4,IF(BT55+CA55+CH55+CO55+CV55+DC55+DJ55+DQ55+DX55+EE55+EL55+ES55+EZ55+FG55&lt;=Consolidação!BU66+Consolidação!BX66+Consolidação!CA66+Consolidação!CD66+Consolidação!CG66+Consolidação!CJ66+Consolidação!CM66+Consolidação!CP66+Consolidação!CS66+Consolidação!CV66,Consolidação!$AI$4,IF(BT55+CA55+CH55+CO55+CV55+DC55+DJ55+DQ55+DX55+EE55+EL55+ES55+EZ55+FG55&lt;=Consolidação!BU66+Consolidação!BX66+Consolidação!CA66+Consolidação!CD66+Consolidação!CG66+Consolidação!CJ66+Consolidação!CM66+Consolidação!CP66+Consolidação!CS66+Consolidação!CV66+Consolidação!CY66,Consolidação!$AL$4,IF(BT55+CA55+CH55+CO55+CV55+DC55+DJ55+DQ55+DX55+EE55+EL55+ES55+EZ55+FG55&lt;=Consolidação!BU66+Consolidação!BX66+Consolidação!CA66+Consolidação!CD66+Consolidação!CG66+Consolidação!CJ66+Consolidação!CM66+Consolidação!CP66+Consolidação!CS66+Consolidação!CV66+Consolidação!CY66+Consolidação!DB66,Consolidação!$AO$4,IF(BT55+CA55+CH55+CO55+CV55+DC55+DJ55+DQ55+DX55+EE55+EL55+ES55+EZ55+FG55&lt;=Consolidação!BU66+Consolidação!BX66+Consolidação!CA66+Consolidação!CD66+Consolidação!CG66+Consolidação!CJ66+Consolidação!CM66+Consolidação!CP66+Consolidação!CS66+Consolidação!CV66+Consolidação!CY66+Consolidação!DB66+Consolidação!DE66,Consolidação!$AR$4,IF(BT55+CA55+CH55+CO55+CV55+DC55+DJ55+DQ55+DX55+EE55+EL55+ES55+EZ55+FG55&lt;=Consolidação!BU66+Consolidação!BX66+Consolidação!CA66+Consolidação!CD66+Consolidação!CG66+Consolidação!CJ66+Consolidação!CM66+Consolidação!CP66+Consolidação!CS66+Consolidação!CV66+Consolidação!CY66+Consolidação!DB66+Consolidação!DE66+Consolidação!DH66,Consolidação!$AU$4,IF(AND((Consolidação!BU66+Consolidação!BX66+Consolidação!CA66+Consolidação!CD66+Consolidação!CG66+Consolidação!CJ66+Consolidação!CM66+Consolidação!CP66+Consolidação!CS66+Consolidação!CV66+Consolidação!CY66+Consolidação!DB66+Consolidação!DE66+Consolidação!DH66)&gt;0,BT55+CA55+CH55+CO55+CV55+DC55+DJ55+DQ55+DX55+EE55+EL55+ES55+EZ55&lt;Consolidação!BU66+Consolidação!BX66+Consolidação!CA66+Consolidação!CD66+Consolidação!CG66+Consolidação!CJ66+Consolidação!CM66+Consolidação!CP66+Consolidação!CS66+Consolidação!CV66+Consolidação!CY66+Consolidação!DB66+Consolidação!DE66+Consolidação!DH66,BT55+CA55+CH55+CO55+CV55+DC55+DJ55+DQ55+DX55+EE55+EL55+ES55+EZ55+FG55&gt;Consolidação!BU66+Consolidação!BX66+Consolidação!CA66+Consolidação!CD66+Consolidação!CG66+Consolidação!CJ66+Consolidação!CM66+Consolidação!CP66+Consolidação!CS66+Consolidação!CV66+Consolidação!CY66+Consolidação!DB66+Consolidação!DE66+Consolidação!DH66),"CONSUMO PARCIAL","SEM PREVISÃO"))))))))))))))))</f>
        <v/>
      </c>
      <c r="FK55" s="540" t="str">
        <f t="shared" si="135"/>
        <v/>
      </c>
      <c r="FL55" s="569"/>
      <c r="FM55" s="550"/>
      <c r="FN55" s="550"/>
      <c r="FO55" s="550"/>
      <c r="FP55" s="550"/>
      <c r="FQ55" s="576"/>
      <c r="FR55" s="569"/>
      <c r="FS55" s="550"/>
      <c r="FT55" s="550"/>
      <c r="FU55" s="550"/>
      <c r="FV55" s="550"/>
      <c r="FW55" s="550"/>
      <c r="FX55" s="545" t="str">
        <f>IF((Consolidação!C66+Consolidação!E66)=(F55+M55+T55+AA55+AH55+AO55+AV55+BC55+BJ55+BQ55+BX55+CE55+CL55+CS55),"ATUALIZADO","DESATUALIZADO")</f>
        <v>ATUALIZADO</v>
      </c>
    </row>
    <row r="56" spans="1:180" x14ac:dyDescent="0.3">
      <c r="A56" s="270">
        <v>11802</v>
      </c>
      <c r="B56" s="634"/>
      <c r="C56" s="344" t="s">
        <v>104</v>
      </c>
      <c r="D56" s="343"/>
      <c r="E56" s="270"/>
      <c r="F56" s="314"/>
      <c r="G56" s="315"/>
      <c r="H56" s="316"/>
      <c r="I56" s="317" t="str">
        <f>IF(F56=0,"",IF(F56&lt;=Consolidação!H67,Consolidação!H$4,IF(F56&lt;=Consolidação!H67+Consolidação!K67,Consolidação!K$4,IF(F56&lt;=Consolidação!H67+Consolidação!K67+Consolidação!N67,Consolidação!N$4,IF(F56&lt;=Consolidação!H67+Consolidação!K67+Consolidação!N67+Consolidação!Q67,Consolidação!Q$4,IF(F56&lt;=Consolidação!H67+Consolidação!K67+Consolidação!N67+Consolidação!Q67+Consolidação!T67,Consolidação!T$4,IF(F56&lt;=Consolidação!H67+Consolidação!K67+Consolidação!N67+Consolidação!Q67+Consolidação!T67+Consolidação!W67,Consolidação!W$4,IF(F56&lt;=Consolidação!H67+Consolidação!K67+Consolidação!N67+Consolidação!Q67+Consolidação!T67+Consolidação!W67+Consolidação!Z67,Consolidação!Z$4,IF(F56&lt;=Consolidação!H67+Consolidação!K67+Consolidação!N67+Consolidação!Q67+Consolidação!T67+Consolidação!W67+Consolidação!Z67+Consolidação!AC67,Consolidação!AC$4,IF(F56&lt;=Consolidação!H67+Consolidação!K67+Consolidação!N67+Consolidação!Q67+Consolidação!T67+Consolidação!W67+Consolidação!Z67+Consolidação!AC67+Consolidação!AF67,Consolidação!AF$4,IF(F56&lt;=Consolidação!H67+Consolidação!K67+Consolidação!N67+Consolidação!Q67+Consolidação!T67+Consolidação!W67+Consolidação!Z67+Consolidação!AC67+Consolidação!AF67+Consolidação!AI67,Consolidação!AI$4,IF(F56&lt;=Consolidação!H67+Consolidação!K67+Consolidação!N67+Consolidação!Q67+Consolidação!T67+Consolidação!W67+Consolidação!Z67+Consolidação!AC67+Consolidação!AF67+Consolidação!AI67+Consolidação!AL67,Consolidação!AL$4,IF(F56&lt;=Consolidação!H67+Consolidação!K67+Consolidação!N67+Consolidação!Q67+Consolidação!T67+Consolidação!W67+Consolidação!Z67+Consolidação!AC67+Consolidação!AF67+Consolidação!AI67+Consolidação!AL67+Consolidação!AO67,Consolidação!AO$4,IF(F56&lt;=Consolidação!H67+Consolidação!K67+Consolidação!N67+Consolidação!Q67+Consolidação!T67+Consolidação!W67+Consolidação!Z67+Consolidação!AC67+Consolidação!AF67+Consolidação!AI67+Consolidação!AL67+Consolidação!AO67+Consolidação!AR67,Consolidação!AR$4,IF(F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J56" s="318" t="str">
        <f t="shared" si="111"/>
        <v/>
      </c>
      <c r="K56" s="312"/>
      <c r="L56" s="270"/>
      <c r="M56" s="314"/>
      <c r="N56" s="315"/>
      <c r="O56" s="316"/>
      <c r="P56" s="317" t="str">
        <f>IF(M56=0,"",IF(F56+M56&lt;=Consolidação!H67,Consolidação!$H$4,IF(F56+M56&lt;=Consolidação!H67+Consolidação!K67,Consolidação!$K$4,IF(F56+M56&lt;=Consolidação!H67+Consolidação!K67+Consolidação!N67,Consolidação!$N$4,IF(F56+M56&lt;=Consolidação!H67+Consolidação!K67+Consolidação!N67+Consolidação!Q67,Consolidação!$Q$4,IF(F56+M56&lt;=Consolidação!H67+Consolidação!K67+Consolidação!N67+Consolidação!Q67+Consolidação!T67,Consolidação!$T$4,IF(F56+M56&lt;=Consolidação!H67+Consolidação!K67+Consolidação!N67+Consolidação!Q67+Consolidação!T67+Consolidação!W67,Consolidação!$W$4,IF(F56+M56&lt;=Consolidação!H67+Consolidação!K67+Consolidação!N67+Consolidação!Q67+Consolidação!T67+Consolidação!W67+Consolidação!Z67,Consolidação!$Z$4,IF(F56+M56&lt;=Consolidação!H67+Consolidação!K67+Consolidação!N67+Consolidação!Q67+Consolidação!T67+Consolidação!W67+Consolidação!Z67+Consolidação!AC67,Consolidação!$AC$4,IF(F56+M56&lt;=Consolidação!H67+Consolidação!K67+Consolidação!N67+Consolidação!Q67+Consolidação!T67+Consolidação!W67+Consolidação!Z67+Consolidação!AC67+Consolidação!AF67,Consolidação!$AF$4,IF(F56+M56&lt;=Consolidação!H67+Consolidação!K67+Consolidação!N67+Consolidação!Q67+Consolidação!T67+Consolidação!W67+Consolidação!Z67+Consolidação!AC67+Consolidação!AF67+Consolidação!AI67,Consolidação!$AI$4,IF(F56+M56&lt;=Consolidação!H67+Consolidação!K67+Consolidação!N67+Consolidação!Q67+Consolidação!T67+Consolidação!W67+Consolidação!Z67+Consolidação!AC67+Consolidação!AF67+Consolidação!AI67+Consolidação!AL67,Consolidação!$AL$4,IF(F56+M56&lt;=Consolidação!H67+Consolidação!K67+Consolidação!N67+Consolidação!Q67+Consolidação!T67+Consolidação!W67+Consolidação!Z67+Consolidação!AC67+Consolidação!AF67+Consolidação!AI67+Consolidação!AL67+Consolidação!AO67,Consolidação!$AO$4,IF(F56+M56&lt;=Consolidação!H67+Consolidação!K67+Consolidação!N67+Consolidação!Q67+Consolidação!T67+Consolidação!W67+Consolidação!Z67+Consolidação!AC67+Consolidação!AF67+Consolidação!AI67+Consolidação!AL67+Consolidação!AO67+Consolidação!AR67,Consolidação!$AR$4,IF(F56+M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Q56" s="318" t="str">
        <f t="shared" si="112"/>
        <v/>
      </c>
      <c r="R56" s="312"/>
      <c r="S56" s="270"/>
      <c r="T56" s="314"/>
      <c r="U56" s="315"/>
      <c r="V56" s="316"/>
      <c r="W56" s="317" t="str">
        <f>IF(T56=0,"",IF(F56+M56+T56&lt;=Consolidação!H67,Consolidação!$H$4,IF(F56+M56+T56&lt;=Consolidação!H67+Consolidação!K67,Consolidação!$K$4,IF(F56+M56+T56&lt;=Consolidação!H67+Consolidação!K67+Consolidação!N67,Consolidação!$N$4,IF(F56+M56+T56&lt;=Consolidação!H67+Consolidação!K67+Consolidação!N67+Consolidação!Q67,Consolidação!$Q$4,IF(F56+M56+T56&lt;=Consolidação!H67+Consolidação!K67+Consolidação!N67+Consolidação!Q67+Consolidação!T67,Consolidação!$T$4,IF(F56+M56+T56&lt;=Consolidação!H67+Consolidação!K67+Consolidação!N67+Consolidação!Q67+Consolidação!T67+Consolidação!W67,Consolidação!$W$4,IF(F56+M56+T56&lt;=Consolidação!H67+Consolidação!K67+Consolidação!N67+Consolidação!Q67+Consolidação!T67+Consolidação!W67+Consolidação!Z67,Consolidação!$Z$4,IF(F56+M56+T56&lt;=Consolidação!H67+Consolidação!K67+Consolidação!N67+Consolidação!Q67+Consolidação!T67+Consolidação!W67+Consolidação!Z67+Consolidação!AC67,Consolidação!$AC$4,IF(F56+M56+T56&lt;=Consolidação!H67+Consolidação!K67+Consolidação!N67+Consolidação!Q67+Consolidação!T67+Consolidação!W67+Consolidação!Z67+Consolidação!AC67+Consolidação!AF67,Consolidação!$AF$4,IF(F56+M56+T56&lt;=Consolidação!H67+Consolidação!K67+Consolidação!N67+Consolidação!Q67+Consolidação!T67+Consolidação!W67+Consolidação!Z67+Consolidação!AC67+Consolidação!AF67+Consolidação!AI67,Consolidação!$AI$4,IF(F56+M56+T56&lt;=Consolidação!H67+Consolidação!K67+Consolidação!N67+Consolidação!Q67+Consolidação!T67+Consolidação!W67+Consolidação!Z67+Consolidação!AC67+Consolidação!AF67+Consolidação!AI67+Consolidação!AL67,Consolidação!$AL$4,IF(F56+M56+T56&lt;=Consolidação!H67+Consolidação!K67+Consolidação!N67+Consolidação!Q67+Consolidação!T67+Consolidação!W67+Consolidação!Z67+Consolidação!AC67+Consolidação!AF67+Consolidação!AI67+Consolidação!AL67+Consolidação!AO67,Consolidação!$AO$4,IF(F56+M56+T56&lt;=Consolidação!H67+Consolidação!K67+Consolidação!N67+Consolidação!Q67+Consolidação!T67+Consolidação!W67+Consolidação!Z67+Consolidação!AC67+Consolidação!AF67+Consolidação!AI67+Consolidação!AL67+Consolidação!AO67+Consolidação!AR67,Consolidação!$AR$4,IF(F56+M56+T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+M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+T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X56" s="318" t="str">
        <f t="shared" si="113"/>
        <v/>
      </c>
      <c r="Y56" s="312"/>
      <c r="Z56" s="270"/>
      <c r="AA56" s="314"/>
      <c r="AB56" s="315"/>
      <c r="AC56" s="316"/>
      <c r="AD56" s="317" t="str">
        <f>IF(AA56=0,"",IF(F56+M56+T56+AA56&lt;=Consolidação!H67,Consolidação!$H$4,IF(F56+M56+T56+AA56&lt;=Consolidação!H67+Consolidação!K67,Consolidação!$K$4,IF(F56+M56+T56+AA56&lt;=Consolidação!H67+Consolidação!K67+Consolidação!N67,Consolidação!$N$4,IF(F56+M56+T56+AA56&lt;=Consolidação!H67+Consolidação!K67+Consolidação!N67+Consolidação!Q67,Consolidação!$Q$4,IF(F56+M56+T56+AA56&lt;=Consolidação!H67+Consolidação!K67+Consolidação!N67+Consolidação!Q67+Consolidação!T67,Consolidação!$T$4,IF(F56+M56+T56+AA56&lt;=Consolidação!H67+Consolidação!K67+Consolidação!N67+Consolidação!Q67+Consolidação!T67+Consolidação!W67,Consolidação!$W$4,IF(F56+M56+T56+AA56&lt;=Consolidação!H67+Consolidação!K67+Consolidação!N67+Consolidação!Q67+Consolidação!T67+Consolidação!W67+Consolidação!Z67,Consolidação!$Z$4,IF(F56+M56+T56+AA56&lt;=Consolidação!H67+Consolidação!K67+Consolidação!N67+Consolidação!Q67+Consolidação!T67+Consolidação!W67+Consolidação!Z67+Consolidação!AC67,Consolidação!$AC$4,IF(F56+M56+T56+AA56&lt;=Consolidação!H67+Consolidação!K67+Consolidação!N67+Consolidação!Q67+Consolidação!T67+Consolidação!W67+Consolidação!Z67+Consolidação!AC67+Consolidação!AF67,Consolidação!$AF$4,IF(F56+M56+T56+AA56&lt;=Consolidação!H67+Consolidação!K67+Consolidação!N67+Consolidação!Q67+Consolidação!T67+Consolidação!W67+Consolidação!Z67+Consolidação!AC67+Consolidação!AF67+Consolidação!AI67,Consolidação!$AI$4,IF(F56+M56+T56+AA56&lt;=Consolidação!H67+Consolidação!K67+Consolidação!N67+Consolidação!Q67+Consolidação!T67+Consolidação!W67+Consolidação!Z67+Consolidação!AC67+Consolidação!AF67+Consolidação!AI67+Consolidação!AL67,Consolidação!$AL$4,IF(F56+M56+T56+AA56&lt;=Consolidação!H67+Consolidação!K67+Consolidação!N67+Consolidação!Q67+Consolidação!T67+Consolidação!W67+Consolidação!Z67+Consolidação!AC67+Consolidação!AF67+Consolidação!AI67+Consolidação!AL67+Consolidação!AO67,Consolidação!$AO$4,IF(F56+M56+T56+AA56&lt;=Consolidação!H67+Consolidação!K67+Consolidação!N67+Consolidação!Q67+Consolidação!T67+Consolidação!W67+Consolidação!Z67+Consolidação!AC67+Consolidação!AF67+Consolidação!AI67+Consolidação!AL67+Consolidação!AO67+Consolidação!AR67,Consolidação!AR64,IF(F56+M56+T56+AA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+M56+T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+T56+AA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AE56" s="318" t="str">
        <f t="shared" si="114"/>
        <v/>
      </c>
      <c r="AF56" s="312"/>
      <c r="AG56" s="270"/>
      <c r="AH56" s="314"/>
      <c r="AI56" s="315"/>
      <c r="AJ56" s="316"/>
      <c r="AK56" s="317" t="str">
        <f>IF(AH56=0,"",IF(F56+M56+T56+AA56+AH56&lt;=Consolidação!H67,Consolidação!$H$4,IF(F56+M56+T56+AA56+AH56&lt;=Consolidação!H67+Consolidação!K67,Consolidação!$K$4,IF(F56+M56+T56+AA56+AH56&lt;=Consolidação!H67+Consolidação!K67+Consolidação!N67,Consolidação!$N$4,IF(F56+M56+T56+AA56+AH56&lt;=Consolidação!H67+Consolidação!K67+Consolidação!N67+Consolidação!Q67,Consolidação!$Q$4,IF(F56+M56+T56+AA56+AH56&lt;=Consolidação!H67+Consolidação!K67+Consolidação!N67+Consolidação!Q67+Consolidação!T67,Consolidação!$T$4,IF(F56+M56+T56+AA56+AH56&lt;=Consolidação!H67+Consolidação!K67+Consolidação!N67+Consolidação!Q67+Consolidação!T67+Consolidação!W67,Consolidação!$W$4,IF(F56+M56+T56+AA56+AH56&lt;=Consolidação!H67+Consolidação!K67+Consolidação!N67+Consolidação!Q67+Consolidação!T67+Consolidação!W67+Consolidação!Z67,Consolidação!$Z$4,IF(F56+M56+T56+AA56+AH56&lt;=Consolidação!H67+Consolidação!K67+Consolidação!N67+Consolidação!Q67+Consolidação!T67+Consolidação!W67+Consolidação!Z67+Consolidação!AC67,Consolidação!$AC$4,IF(F56+M56+T56+AA56+AH56&lt;=Consolidação!H67+Consolidação!K67+Consolidação!N67+Consolidação!Q67+Consolidação!T67+Consolidação!W67+Consolidação!Z67+Consolidação!AC67+Consolidação!AF67,Consolidação!$AF$4,IF(F56+M56+T56+AA56+AH56&lt;=Consolidação!H67+Consolidação!K67+Consolidação!N67+Consolidação!Q67+Consolidação!T67+Consolidação!W67+Consolidação!Z67+Consolidação!AC67+Consolidação!AF67+Consolidação!AI67,Consolidação!$AI$4,IF(F56+M56+T56+AA56+AH56&lt;=Consolidação!H67+Consolidação!K67+Consolidação!N67+Consolidação!Q67+Consolidação!T67+Consolidação!W67+Consolidação!Z67+Consolidação!AC67+Consolidação!AF67+Consolidação!AI67+Consolidação!AL67,Consolidação!$AL$4,IF(F56+M56+T56+AA56+AH56&lt;=Consolidação!H67+Consolidação!K67+Consolidação!N67+Consolidação!Q67+Consolidação!T67+Consolidação!W67+Consolidação!Z67+Consolidação!AC67+Consolidação!AF67+Consolidação!AI67+Consolidação!AL67+Consolidação!AO67,Consolidação!$AO$4,IF(F56+M56+T56+AA56+AH56&lt;=Consolidação!H67+Consolidação!K67+Consolidação!N67+Consolidação!Q67+Consolidação!T67+Consolidação!W67+Consolidação!Z67+Consolidação!AC67+Consolidação!AF67+Consolidação!AI67+Consolidação!AL67+Consolidação!AO67+Consolidação!AR67,Consolidação!$AR$4,IF(F56+M56+T56+AA56+AH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+M56+T56+AA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+T56+AA56+AH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AL56" s="318" t="str">
        <f t="shared" si="115"/>
        <v/>
      </c>
      <c r="AM56" s="312"/>
      <c r="AN56" s="270"/>
      <c r="AO56" s="314"/>
      <c r="AP56" s="345"/>
      <c r="AQ56" s="346"/>
      <c r="AR56" s="317" t="str">
        <f>IF(AO56=0,"",IF(F56+M56+T56+AA56+AH56+AO56&lt;=Consolidação!H67,Consolidação!$H$4,IF(F56+M56+T56+AA56+AH56+AO56&lt;=Consolidação!H67+Consolidação!K67,Consolidação!$K$4,IF(F56+M56+T56+AA56+AH56+AO56&lt;=Consolidação!H67+Consolidação!K67+Consolidação!N67,Consolidação!$N$4,IF(F56+M56+T56+AA56+AH56+AO56&lt;=Consolidação!H67+Consolidação!K67+Consolidação!N67+Consolidação!Q67,Consolidação!$Q$4,IF(F56+M56+T56+AA56+AH56+AO56&lt;=Consolidação!H67+Consolidação!K67+Consolidação!N67+Consolidação!Q67+Consolidação!T67,Consolidação!$T$4,IF(F56+M56+T56+AA56+AH56+AO56&lt;=Consolidação!H67+Consolidação!K67+Consolidação!N67+Consolidação!Q67+Consolidação!T67+Consolidação!W67,Consolidação!$W$4,IF(F56+M56+T56+AA56+AH56+AO56&lt;=Consolidação!H67+Consolidação!K67+Consolidação!N67+Consolidação!Q67+Consolidação!T67+Consolidação!W67+Consolidação!Z67,Consolidação!$Z$4,IF(F56+M56+T56+AA56+AH56+AO56&lt;=Consolidação!H67+Consolidação!K67+Consolidação!N67+Consolidação!Q67+Consolidação!T67+Consolidação!W67+Consolidação!Z67+Consolidação!AC67,Consolidação!$AC$4,IF(F56+M56+T56+AA56+AH56+AO56&lt;=Consolidação!H67+Consolidação!K67+Consolidação!N67+Consolidação!Q67+Consolidação!T67+Consolidação!W67+Consolidação!Z67+Consolidação!AC67+Consolidação!AF67,Consolidação!$AF$4,IF(F56+M56+T56+AA56+AH56+AO56&lt;=Consolidação!H67+Consolidação!K67+Consolidação!N67+Consolidação!Q67+Consolidação!T67+Consolidação!W67+Consolidação!Z67+Consolidação!AC67+Consolidação!AF67+Consolidação!AI67,Consolidação!$AI$4,IF(F56+M56+T56+AA56+AH56+AO56&lt;=Consolidação!H67+Consolidação!K67+Consolidação!N67+Consolidação!Q67+Consolidação!T67+Consolidação!W67+Consolidação!Z67+Consolidação!AC67+Consolidação!AF67+Consolidação!AI67+Consolidação!AL67,Consolidação!$AL$4,IF(F56+M56+T56+AA56+AH56+AO56&lt;=Consolidação!H67+Consolidação!K67+Consolidação!N67+Consolidação!Q67+Consolidação!T67+Consolidação!W67+Consolidação!Z67+Consolidação!AC67+Consolidação!AF67+Consolidação!AI67+Consolidação!AL67+Consolidação!AO67,Consolidação!$AO$4,IF(F56+M56+T56+AA56+AH56+AO56&lt;=Consolidação!H67+Consolidação!K67+Consolidação!N67+Consolidação!Q67+Consolidação!T67+Consolidação!W67+Consolidação!Z67+Consolidação!AC67+Consolidação!AF67+Consolidação!AI67+Consolidação!AL67+Consolidação!AO67+Consolidação!AR67,Consolidação!$AR$4,IF(F56+M56+T56+AA56+AH56+AO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+M56+T56+AA56+AH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+T56+AA56+AH56+AO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AS56" s="318" t="str">
        <f t="shared" si="116"/>
        <v/>
      </c>
      <c r="AT56" s="312"/>
      <c r="AU56" s="270"/>
      <c r="AV56" s="314"/>
      <c r="AW56" s="345"/>
      <c r="AX56" s="346"/>
      <c r="AY56" s="317" t="str">
        <f>IF(AV56=0,"",IF(F56+M56+T56+AA56+AH56+AO56+AV56&lt;=Consolidação!H67,Consolidação!$H$4,IF(F56+M56+T56+AA56+AH56+AO56+AV56&lt;=Consolidação!H67+Consolidação!K67,Consolidação!$K$4,IF(F56+M56+T56+AA56+AH56+AO56+AV56&lt;=Consolidação!H67+Consolidação!K67+Consolidação!N67,Consolidação!$N$4,IF(F56+M56+T56+AA56+AH56+AO56+AV56&lt;=Consolidação!H67+Consolidação!K67+Consolidação!N67+Consolidação!Q67,Consolidação!$Q$4,IF(F56+M56+T56+AA56+AH56+AO56+AV56&lt;=Consolidação!H67+Consolidação!K67+Consolidação!N67+Consolidação!Q67+Consolidação!T67,Consolidação!$T$4,IF(F56+M56+T56+AA56+AH56+AO56+AV56&lt;=Consolidação!H67+Consolidação!K67+Consolidação!N67+Consolidação!Q67+Consolidação!T67+Consolidação!W67,Consolidação!$W$4,IF(F56+M56+T56+AA56+AH56+AO56+AV56&lt;=Consolidação!H67+Consolidação!K67+Consolidação!N67+Consolidação!Q67+Consolidação!T67+Consolidação!W67+Consolidação!Z67,Consolidação!$Z$4,IF(F56+M56+T56+AA56+AH56+AO56+AV56&lt;=Consolidação!H67+Consolidação!K67+Consolidação!N67+Consolidação!Q67+Consolidação!T67+Consolidação!W67+Consolidação!Z67+Consolidação!AC67,Consolidação!$AC$4,IF(F56+M56+T56+AA56+AH56+AO56+AV56&lt;=Consolidação!H67+Consolidação!K67+Consolidação!N67+Consolidação!Q67+Consolidação!T67+Consolidação!W67+Consolidação!Z67+Consolidação!AC67+Consolidação!AF67,Consolidação!$AF$4,IF(F56+M56+T56+AA56+AH56+AO56+AV56&lt;=Consolidação!H67+Consolidação!K67+Consolidação!N67+Consolidação!Q67+Consolidação!T67+Consolidação!W67+Consolidação!Z67+Consolidação!AC67+Consolidação!AF67+Consolidação!AI67,Consolidação!$AI$4,IF(F56+M56+T56+AA56+AH56+AO56+AV56&lt;=Consolidação!H67+Consolidação!K67+Consolidação!N67+Consolidação!Q67+Consolidação!T67+Consolidação!W67+Consolidação!Z67+Consolidação!AC67+Consolidação!AF67+Consolidação!AI67+Consolidação!AL67,Consolidação!$AL$4,IF(F56+M56+T56+AA56+AH56+AO56+AV56&lt;=Consolidação!H67+Consolidação!K67+Consolidação!N67+Consolidação!Q67+Consolidação!T67+Consolidação!W67+Consolidação!Z67+Consolidação!AC67+Consolidação!AF67+Consolidação!AI67+Consolidação!AL67+Consolidação!AO67,Consolidação!$AO$4,IF(F56+M56+T56+AA56+AH56+AO56+AV56&lt;=Consolidação!H67+Consolidação!K67+Consolidação!N67+Consolidação!Q67+Consolidação!T67+Consolidação!W67+Consolidação!Z67+Consolidação!AC67+Consolidação!AF67+Consolidação!AI67+Consolidação!AL67+Consolidação!AO67+Consolidação!AR67,Consolidação!$AR$4,IF(F56+M56+T56+AA56+AH56+AO56+AV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+M56+T56+AA56+AH56+AO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+T56+AA56+AH56+AO56+AV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AZ56" s="318" t="str">
        <f t="shared" si="117"/>
        <v/>
      </c>
      <c r="BA56" s="312"/>
      <c r="BB56" s="270"/>
      <c r="BC56" s="314"/>
      <c r="BD56" s="345"/>
      <c r="BE56" s="346"/>
      <c r="BF56" s="317" t="str">
        <f>IF(BC56=0,"",IF(F56+M56+T56+AA56+AH56+AO56+AV56+BC56&lt;=Consolidação!H67,Consolidação!$H$4,IF(F56+M56+T56+AA56+AH56+AO56+AV56+BC56&lt;=Consolidação!H67+Consolidação!K67,Consolidação!$K$4,IF(F56+M56+T56+AA56+AH56+AO56+AV56+BC56&lt;=Consolidação!H67+Consolidação!K67+Consolidação!N67,Consolidação!$N$4,IF(F56+M56+T56+AA56+AH56+AO56+AV56+BC56&lt;=Consolidação!H67+Consolidação!K67+Consolidação!N67+Consolidação!Q67,Consolidação!$Q$4,IF(F56+M56+T56+AA56+AH56+AO56+AV56+BC56&lt;=Consolidação!H67+Consolidação!K67+Consolidação!N67+Consolidação!Q67+Consolidação!T67,Consolidação!$T$4,IF(F56+M56+T56+AA56+AH56+AO56+AV56+BC56&lt;=Consolidação!H67+Consolidação!K67+Consolidação!N67+Consolidação!Q67+Consolidação!T67+Consolidação!W67,Consolidação!$W$4,IF(F56+M56+T56+AA56+AH56+AO56+AV56+BC56&lt;=Consolidação!H67+Consolidação!K67+Consolidação!N67+Consolidação!Q67+Consolidação!T67+Consolidação!W67+Consolidação!Z67,Consolidação!$Z$4,IF(F56+M56+T56+AA56+AH56+AO56+AV56+BC56&lt;=Consolidação!H67+Consolidação!K67+Consolidação!N67+Consolidação!Q67+Consolidação!T67+Consolidação!W67+Consolidação!Z67+Consolidação!AC67,Consolidação!$AC$4,IF(F56+M56+T56+AA56+AH56+AO56+AV56+BC56&lt;=Consolidação!H67+Consolidação!K67+Consolidação!N67+Consolidação!Q67+Consolidação!T67+Consolidação!W67+Consolidação!Z67+Consolidação!AC67+Consolidação!AF67,Consolidação!$AF$4,IF(F56+M56+T56+AA56+AH56+AO56+AV56+BC56&lt;=Consolidação!H67+Consolidação!K67+Consolidação!N67+Consolidação!Q67+Consolidação!T67+Consolidação!W67+Consolidação!Z67+Consolidação!AC67+Consolidação!AF67+Consolidação!AI67,Consolidação!$AI$4,IF(F56+M56+T56+AA56+AH56+AO56+AV56+BC56&lt;=Consolidação!H67+Consolidação!K67+Consolidação!N67+Consolidação!Q67+Consolidação!T67+Consolidação!W67+Consolidação!Z67+Consolidação!AC67+Consolidação!AF67+Consolidação!AI67+Consolidação!AL67,Consolidação!$AL$4,IF(F56+M56+T56+AA56+AH56+AO56+AV56+BC56&lt;=Consolidação!H67+Consolidação!K67+Consolidação!N67+Consolidação!Q67+Consolidação!T67+Consolidação!W67+Consolidação!Z67+Consolidação!AC67+Consolidação!AF67+Consolidação!AI67+Consolidação!AL67+Consolidação!AO67,Consolidação!$AO$4,IF(F56+M56+T56+AA56+AH56+AO56+AV56+BC56&lt;=Consolidação!H67+Consolidação!K67+Consolidação!N67+Consolidação!Q67+Consolidação!T67+Consolidação!W67+Consolidação!Z67+Consolidação!AC67+Consolidação!AF67+Consolidação!AI67+Consolidação!AL67+Consolidação!AO67+Consolidação!AR67,Consolidação!$AR$4,IF(F56+M56+T56+AA56+AH56+AO56+AV56+BC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+M56+T56+AA56+AH56+AO56+AV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+T56+AA56+AH56+AO56+AV56+BC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BG56" s="318" t="str">
        <f t="shared" si="118"/>
        <v/>
      </c>
      <c r="BH56" s="312"/>
      <c r="BI56" s="270"/>
      <c r="BJ56" s="314"/>
      <c r="BK56" s="345"/>
      <c r="BL56" s="346"/>
      <c r="BM56" s="317" t="str">
        <f>IF(BJ56=0,"",IF(F56+M56+T56+AA56+AH56+AO56+AV56+BC56+BJ56&lt;=Consolidação!H67,Consolidação!$H$4,IF(F56+M56+T56+AA56+AH56+AO56+AV56+BC56+BJ56&lt;=Consolidação!H67+Consolidação!K67,Consolidação!$K$4,IF(F56+M56+T56+AA56+AH56+AO56+AV56+BC56+BJ56&lt;=Consolidação!H67+Consolidação!K67+Consolidação!N67,Consolidação!$N$4,IF(F56+M56+T56+AA56+AH56+AO56+AV56+BC56+BJ56&lt;=Consolidação!H67+Consolidação!K67+Consolidação!N67+Consolidação!Q67,Consolidação!$Q$4,IF(F56+M56+T56+AA56+AH56+AO56+AV56+BC56+BJ56&lt;=Consolidação!H67+Consolidação!K67+Consolidação!N67+Consolidação!Q67+Consolidação!T67,Consolidação!$T$4,IF(F56+M56+T56+AA56+AH56+AO56+AV56+BC56+BJ56&lt;=Consolidação!H67+Consolidação!K67+Consolidação!N67+Consolidação!Q67+Consolidação!T67+Consolidação!W67,Consolidação!$W$4,IF(F56+M56+T56+AA56+AH56+AO56+AV56+BC56+BJ56&lt;=Consolidação!H67+Consolidação!K67+Consolidação!N67+Consolidação!Q67+Consolidação!T67+Consolidação!W67+Consolidação!Z67,Consolidação!$Z$4,IF(F56+M56+T56+AA56+AH56+AO56+AV56+BC56+BJ56&lt;=Consolidação!H67+Consolidação!K67+Consolidação!N67+Consolidação!Q67+Consolidação!T67+Consolidação!W67+Consolidação!Z67+Consolidação!AC67,Consolidação!$AC$4,IF(F56+M56+T56+AA56+AH56+AO56+AV56+BC56+BJ56&lt;=Consolidação!H67+Consolidação!K67+Consolidação!N67+Consolidação!Q67+Consolidação!T67+Consolidação!W67+Consolidação!Z67+Consolidação!AC67+Consolidação!AF67,Consolidação!$AF$4,IF(F56+M56+T56+AA56+AH56+AO56+AV56+BC56+BJ56&lt;=Consolidação!H67+Consolidação!K67+Consolidação!N67+Consolidação!Q67+Consolidação!T67+Consolidação!W67+Consolidação!Z67+Consolidação!AC67+Consolidação!AF67+Consolidação!AI67,Consolidação!$AI$4,IF(F56+M56+T56+AA56+AH56+AO56+AV56+BC56+BJ56&lt;=Consolidação!H67+Consolidação!K67+Consolidação!N67+Consolidação!Q67+Consolidação!T67+Consolidação!W67+Consolidação!Z67+Consolidação!AC67+Consolidação!AF67+Consolidação!AI67+Consolidação!AL67,Consolidação!$AL$4,IF(F56+M56+T56+AA56+AH56+AO56+AV56+BC56+BJ56&lt;=Consolidação!H67+Consolidação!K67+Consolidação!N67+Consolidação!Q67+Consolidação!T67+Consolidação!W67+Consolidação!Z67+Consolidação!AC67+Consolidação!AF67+Consolidação!AI67+Consolidação!AL67+Consolidação!AO67,Consolidação!$AO$4,IF(F56+M56+T56+AA56+AH56+AO56+AV56+BC56+BJ56&lt;=Consolidação!H67+Consolidação!K67+Consolidação!N67+Consolidação!Q67+Consolidação!T67+Consolidação!W67+Consolidação!Z67+Consolidação!AC67+Consolidação!AF67+Consolidação!AI67+Consolidação!AL67+Consolidação!AO67+Consolidação!AR67,Consolidação!$AR$4,IF(F56+M56+T56+AA56+AH56+AO56+AV56+BC56+BJ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+M56+T56+AA56+AH56+AO56+AV56+BC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+T56+AA56+AH56+AO56+AV56+BC56+BJ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BN56" s="318" t="str">
        <f t="shared" si="119"/>
        <v/>
      </c>
      <c r="BO56" s="312"/>
      <c r="BP56" s="270"/>
      <c r="BQ56" s="314"/>
      <c r="BR56" s="345"/>
      <c r="BS56" s="346"/>
      <c r="BT56" s="317" t="str">
        <f>IF(BQ56=0,"",IF(F56+M56+T56+AA56+AH56+AO56+AV56+BC56+BJ56+BQ56&lt;=Consolidação!H67,Consolidação!$H$4,IF(F56+M56+T56+AA56+AH56+AO56+AV56+BC56+BJ56+BQ56&lt;=Consolidação!H67+Consolidação!K67,Consolidação!$K$4,IF(F56+M56+T56+AA56+AH56+AO56+AV56+BC56+BJ56+BQ56&lt;=Consolidação!H67+Consolidação!K67+Consolidação!N67,Consolidação!$N$4,IF(F56+M56+T56+AA56+AH56+AO56+AV56+BC56+BJ56+BQ56&lt;=Consolidação!H67+Consolidação!K67+Consolidação!N67+Consolidação!Q67,Consolidação!$Q$4,IF(F56+M56+T56+AA56+AH56+AO56+AV56+BC56+BJ56+BQ56&lt;=Consolidação!H67+Consolidação!K67+Consolidação!N67+Consolidação!Q67+Consolidação!T67,Consolidação!$T$4,IF(F56+M56+T56+AA56+AH56+AO56+AV56+BC56+BJ56+BQ56&lt;=Consolidação!H67+Consolidação!K67+Consolidação!N67+Consolidação!Q67+Consolidação!T67+Consolidação!W67,Consolidação!$W$4,IF(F56+M56+T56+AA56+AH56+AO56+AV56+BC56+BJ56+BQ56&lt;=Consolidação!H67+Consolidação!K67+Consolidação!N67+Consolidação!Q67+Consolidação!T67+Consolidação!W67+Consolidação!Z67,Consolidação!$Z$4,IF(F56+M56+T56+AA56+AH56+AO56+AV56+BC56+BJ56+BQ56&lt;=Consolidação!H67+Consolidação!K67+Consolidação!N67+Consolidação!Q67+Consolidação!T67+Consolidação!W67+Consolidação!Z67+Consolidação!AC67,Consolidação!$AC$4,IF(F56+M56+T56+AA56+AH56+AO56+AV56+BC56+BJ56+BQ56&lt;=Consolidação!H67+Consolidação!K67+Consolidação!N67+Consolidação!Q67+Consolidação!T67+Consolidação!W67+Consolidação!Z67+Consolidação!AC67+Consolidação!AF67,Consolidação!$AF$4,IF(F56+M56+T56+AA56+AH56+AO56+AV56+BC56+BJ56+BQ56&lt;=Consolidação!H67+Consolidação!K67+Consolidação!N67+Consolidação!Q67+Consolidação!T67+Consolidação!W67+Consolidação!Z67+Consolidação!AC67+Consolidação!AF67+Consolidação!AI67,Consolidação!$AI$4,IF(F56+M56+T56+AA56+AH56+AO56+AV56+BC56+BJ56+BQ56&lt;=Consolidação!H67+Consolidação!K67+Consolidação!N67+Consolidação!Q67+Consolidação!T67+Consolidação!W67+Consolidação!Z67+Consolidação!AC67+Consolidação!AF67+Consolidação!AI67+Consolidação!AL67,Consolidação!$AL$4,IF(F56+M56+T56+AA56+AH56+AO56+AV56+BC56+BJ56+BQ56&lt;=Consolidação!H67+Consolidação!K67+Consolidação!N67+Consolidação!Q67+Consolidação!T67+Consolidação!W67+Consolidação!Z67+Consolidação!AC67+Consolidação!AF67+Consolidação!AI67+Consolidação!AL67+Consolidação!AO67,Consolidação!$AO$4,IF(F56+M56+T56+AA56+AH56+AO56+AV56+BC56+BJ56+BQ56&lt;=Consolidação!H67+Consolidação!K67+Consolidação!N67+Consolidação!Q67+Consolidação!T67+Consolidação!W67+Consolidação!Z67+Consolidação!AC67+Consolidação!AF67+Consolidação!AI67+Consolidação!AL67+Consolidação!AO67+Consolidação!AR67,Consolidação!$AR$4,IF(F56+M56+T56+AA56+AH56+AO56+AV56+BC56+BJ56+BQ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+M56+T56+AA56+AH56+AO56+AV56+BC56+BJ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+T56+AA56+AH56+AO56+AV56+BC56+BJ56+BQ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BU56" s="318" t="str">
        <f t="shared" si="120"/>
        <v/>
      </c>
      <c r="BV56" s="312"/>
      <c r="BW56" s="270"/>
      <c r="BX56" s="314"/>
      <c r="BY56" s="345"/>
      <c r="BZ56" s="346"/>
      <c r="CA56" s="317" t="str">
        <f>IF(BX56=0,"",IF(F56+M56+T56+AA56+AH56+AO56+AV56+BC56+BJ56+BQ56+BX56&lt;=Consolidação!H67,Consolidação!$H$4,IF(F56+M56+T56+AA56+AH56+AO56+AV56+BC56+BJ56+BQ56+BX56&lt;=Consolidação!H67+Consolidação!K67,Consolidação!$K$4,IF(F56+M56+T56+AA56+AH56+AO56+AV56+BC56+BJ56+BQ56+BX56&lt;=Consolidação!H67+Consolidação!K67+Consolidação!N67,Consolidação!$N$4,IF(F56+M56+T56+AA56+AH56+AO56+AV56+BC56+BJ56+BQ56+BX56&lt;=Consolidação!H67+Consolidação!K67+Consolidação!N67+Consolidação!Q67,Consolidação!$Q$4,IF(F56+M56+T56+AA56+AH56+AO56+AV56+BC56+BJ56+BQ56+BX56&lt;=Consolidação!H67+Consolidação!K67+Consolidação!N67+Consolidação!Q67+Consolidação!T67,Consolidação!$T$4,IF(F56+M56+T56+AA56+AH56+AO56+AV56+BC56+BJ56+BQ56+BX56&lt;=Consolidação!H67+Consolidação!K67+Consolidação!N67+Consolidação!Q67+Consolidação!T67+Consolidação!W67,Consolidação!$W$4,IF(F56+M56+T56+AA56+AH56+AO56+AV56+BC56+BJ56+BQ56+BX56&lt;=Consolidação!H67+Consolidação!K67+Consolidação!N67+Consolidação!Q67+Consolidação!T67+Consolidação!W67+Consolidação!Z67,Consolidação!$Z$4,IF(F56+M56+T56+AA56+AH56+AO56+AV56+BC56+BJ56+BQ56+BX56&lt;=Consolidação!H67+Consolidação!K67+Consolidação!N67+Consolidação!Q67+Consolidação!T67+Consolidação!W67+Consolidação!Z67+Consolidação!AC67,Consolidação!$AC$4,IF(F56+M56+T56+AA56+AH56+AO56+AV56+BC56+BJ56+BQ56+BX56&lt;=Consolidação!H67+Consolidação!K67+Consolidação!N67+Consolidação!Q67+Consolidação!T67+Consolidação!W67+Consolidação!Z67+Consolidação!AC67+Consolidação!AF67,Consolidação!$AF$4,IF(F56+M56+T56+AA56+AH56+AO56+AV56+BC56+BJ56+BQ56+BX56&lt;=Consolidação!H67+Consolidação!K67+Consolidação!N67+Consolidação!Q67+Consolidação!T67+Consolidação!W67+Consolidação!Z67+Consolidação!AC67+Consolidação!AF67+Consolidação!AI67,Consolidação!$AI$4,IF(F56+M56+T56+AA56+AH56+AO56+AV56+BC56+BJ56+BQ56+BX56&lt;=Consolidação!H67+Consolidação!K67+Consolidação!N67+Consolidação!Q67+Consolidação!T67+Consolidação!W67+Consolidação!Z67+Consolidação!AC67+Consolidação!AF67+Consolidação!AI67+Consolidação!AL67,Consolidação!$AL$4,IF(F56+M56+T56+AA56+AH56+AO56+AV56+BC56+BJ56+BQ56+BX56&lt;=Consolidação!H67+Consolidação!K67+Consolidação!N67+Consolidação!Q67+Consolidação!T67+Consolidação!W67+Consolidação!Z67+Consolidação!AC67+Consolidação!AF67+Consolidação!AI67+Consolidação!AL67+Consolidação!AO67,Consolidação!$AO$4,IF(F56+M56+T56+AA56+AH56+AO56+AV56+BC56+BJ56+BQ56+BX56&lt;=Consolidação!H67+Consolidação!K67+Consolidação!N67+Consolidação!Q67+Consolidação!T67+Consolidação!W67+Consolidação!Z67+Consolidação!AC67+Consolidação!AF67+Consolidação!AI67+Consolidação!AL67+Consolidação!AO67+Consolidação!AR67,Consolidação!$AR$4,IF(F56+M56+T56+AA56+AH56+AO56+AV56+BC56+BJ56+BQ56+BX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+M56+T56+AA56+AH56+AO56+AV56+BC56+BJ56+BQ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+T56+AA56+AH56+AO56+AV56+BC56+BJ56+BQ56+BX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CB56" s="318" t="str">
        <f t="shared" si="121"/>
        <v/>
      </c>
      <c r="CC56" s="312"/>
      <c r="CD56" s="270"/>
      <c r="CE56" s="314"/>
      <c r="CF56" s="345"/>
      <c r="CG56" s="346"/>
      <c r="CH56" s="317" t="str">
        <f>IF(CE56=0,"",IF(F56+M56+T56+AA56+AH56+AO56+AV56+BC56+BJ56+BQ56+BX56+CE56&lt;=Consolidação!H67,Consolidação!$H$4,IF(F56+M56+T56+AA56+AH56+AO56+AV56+BC56+BJ56+BQ56+BX56+CE56&lt;=Consolidação!H67+Consolidação!K67,Consolidação!$K$4,IF(F56+M56+T56+AA56+AH56+AO56+AV56+BC56+BJ56+BQ56+BX56+CE56&lt;=Consolidação!H67+Consolidação!K67+Consolidação!N67,Consolidação!$N$4,IF(F56+M56+T56+AA56+AH56+AO56+AV56+BC56+BJ56+BQ56+BX56+CE56&lt;=Consolidação!H67+Consolidação!K67+Consolidação!N67+Consolidação!Q67,Consolidação!$Q$4,IF(F56+M56+T56+AA56+AH56+AO56+AV56+BC56+BJ56+BQ56+BX56+CE56&lt;=Consolidação!H67+Consolidação!K67+Consolidação!N67+Consolidação!Q67+Consolidação!T67,Consolidação!$T$4,IF(F56+M56+T56+AA56+AH56+AO56+AV56+BC56+BJ56+BQ56+BX56+CE56&lt;=Consolidação!H67+Consolidação!K67+Consolidação!N67+Consolidação!Q67+Consolidação!T67+Consolidação!W67,Consolidação!$W$4,IF(F56+M56+T56+AA56+AH56+AO56+AV56+BC56+BJ56+BQ56+BX56+CE56&lt;=Consolidação!H67+Consolidação!K67+Consolidação!N67+Consolidação!Q67+Consolidação!T67+Consolidação!W67+Consolidação!Z67,Consolidação!$Z$4,IF(F56+M56+T56+AA56+AH56+AO56+AV56+BC56+BJ56+BQ56+BX56+CE56&lt;=Consolidação!H67+Consolidação!K67+Consolidação!N67+Consolidação!Q67+Consolidação!T67+Consolidação!W67+Consolidação!Z67+Consolidação!AC67,Consolidação!$AC$4,IF(F56+M56+T56+AA56+AH56+AO56+AV56+BC56+BJ56+BQ56+BX56+CE56&lt;=Consolidação!H67+Consolidação!K67+Consolidação!N67+Consolidação!Q67+Consolidação!T67+Consolidação!W67+Consolidação!Z67+Consolidação!AC67+Consolidação!AF67,Consolidação!$AF$4,IF(F56+M56+T56+AA56+AH56+AO56+AV56+BC56+BJ56+BQ56+BX56+CE56&lt;=Consolidação!H67+Consolidação!K67+Consolidação!N67+Consolidação!Q67+Consolidação!T67+Consolidação!W67+Consolidação!Z67+Consolidação!AC67+Consolidação!AF67+Consolidação!AI67,Consolidação!$AI$4,IF(F56+M56+T56+AA56+AH56+AO56+AV56+BC56+BJ56+BQ56+BX56+CE56&lt;=Consolidação!H67+Consolidação!K67+Consolidação!N67+Consolidação!Q67+Consolidação!T67+Consolidação!W67+Consolidação!Z67+Consolidação!AC67+Consolidação!AF67+Consolidação!AI67+Consolidação!AL67,Consolidação!$AL$4,IF(F56+M56+T56+AA56+AH56+AO56+AV56+BC56+BJ56+BQ56+BX56+CE56&lt;=Consolidação!H67+Consolidação!K67+Consolidação!N67+Consolidação!Q67+Consolidação!T67+Consolidação!W67+Consolidação!Z67+Consolidação!AC67+Consolidação!AF67+Consolidação!AI67+Consolidação!AL67+Consolidação!AO67,Consolidação!$AO$4,IF(F56+M56+T56+AA56+AH56+AO56+AV56+BC56+BJ56+BQ56+BX56+CE56&lt;=Consolidação!H67+Consolidação!K67+Consolidação!N67+Consolidação!Q67+Consolidação!T67+Consolidação!W67+Consolidação!Z67+Consolidação!AC67+Consolidação!AF67+Consolidação!AI67+Consolidação!AL67+Consolidação!AO67+Consolidação!AR67,Consolidação!$AR$4,IF(F56+M56+T56+AA56+AH56+AO56+AV56+BC56+BJ56+BQ56+BX56+CE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+M56+T56+AA56+AH56+AO56+AV56+BC56+BJ56+BQ56+BX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+T56+AA56+AH56+AO56+AV56+BC56+BJ56+BQ56+BX56+CE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CI56" s="318" t="str">
        <f t="shared" si="122"/>
        <v/>
      </c>
      <c r="CJ56" s="312"/>
      <c r="CK56" s="270"/>
      <c r="CL56" s="314"/>
      <c r="CM56" s="345"/>
      <c r="CN56" s="346"/>
      <c r="CO56" s="317" t="str">
        <f>IF(CL56=0,"",IF(F56+M56+T56+AA56+AH56+AO56+AV56+BC56+BJ56+BQ56+BX56+CE56+CL56&lt;=Consolidação!H67,Consolidação!$H$4,IF(F56+M56+T56+AA56+AH56+AO56+AV56+BC56+BJ56+BQ56+BX56+CE56+CL56&lt;=Consolidação!H67+Consolidação!K67,Consolidação!$K$4,IF(F56+M56+T56+AA56+AH56+AO56+AV56+BC56+BJ56+BQ56+BX56+CE56+CL56&lt;=Consolidação!H67+Consolidação!K67+Consolidação!N67,Consolidação!$N$4,IF(F56+M56+T56+AA56+AH56+AO56+AV56+BC56+BJ56+BQ56+BX56+CE56+CL56&lt;=Consolidação!H67+Consolidação!K67+Consolidação!N67+Consolidação!Q67,Consolidação!$Q$4,IF(F56+M56+T56+AA56+AH56+AO56+AV56+BC56+BJ56+BQ56+BX56+CE56+CL56&lt;=Consolidação!H67+Consolidação!K67+Consolidação!N67+Consolidação!Q67+Consolidação!T67,Consolidação!$T$4,IF(F56+M56+T56+AA56+AH56+AO56+AV56+BC56+BJ56+BQ56+BX56+CE56+CL56&lt;=Consolidação!H67+Consolidação!K67+Consolidação!N67+Consolidação!Q67+Consolidação!T67+Consolidação!W67,Consolidação!$W$4,IF(F56+M56+T56+AA56+AH56+AO56+AV56+BC56+BJ56+BQ56+BX56+CE56+CL56&lt;=Consolidação!H67+Consolidação!K67+Consolidação!N67+Consolidação!Q67+Consolidação!T67+Consolidação!W67+Consolidação!Z67,Consolidação!$Z$4,IF(F56+M56+T56+AA56+AH56+AO56+AV56+BC56+BJ56+BQ56+BX56+CE56+CL56&lt;=Consolidação!H67+Consolidação!K67+Consolidação!N67+Consolidação!Q67+Consolidação!T67+Consolidação!W67+Consolidação!Z67+Consolidação!AC67,Consolidação!$AC$4,IF(F56+M56+T56+AA56+AH56+AO56+AV56+BC56+BJ56+BQ56+BX56+CE56+CL56&lt;=Consolidação!H67+Consolidação!K67+Consolidação!N67+Consolidação!Q67+Consolidação!T67+Consolidação!W67+Consolidação!Z67+Consolidação!AC67+Consolidação!AF67,Consolidação!$AF$4,IF(F56+M56+T56+AA56+AH56+AO56+AV56+BC56+BJ56+BQ56+BX56+CE56+CL56&lt;=Consolidação!H67+Consolidação!K67+Consolidação!N67+Consolidação!Q67+Consolidação!T67+Consolidação!W67+Consolidação!Z67+Consolidação!AC67+Consolidação!AF67+Consolidação!AI67,Consolidação!$AI$4,IF(F56+M56+T56+AA56+AH56+AO56+AV56+BC56+BJ56+BQ56+BX56+CE56+CL56&lt;=Consolidação!H67+Consolidação!K67+Consolidação!N67+Consolidação!Q67+Consolidação!T67+Consolidação!W67+Consolidação!Z67+Consolidação!AC67+Consolidação!AF67+Consolidação!AI67+Consolidação!AL67,Consolidação!$AL$4,IF(F56+M56+T56+AA56+AH56+AO56+AV56+BC56+BJ56+BQ56+BX56+CE56+CL56&lt;=Consolidação!H67+Consolidação!K67+Consolidação!N67+Consolidação!Q67+Consolidação!T67+Consolidação!W67+Consolidação!Z67+Consolidação!AC67+Consolidação!AF67+Consolidação!AI67+Consolidação!AL67+Consolidação!AO67,Consolidação!$AO$4,IF(F56+M56+T56+AA56+AH56+AO56+AV56+BC56+BJ56+BQ56+BX56+CE56+CL56&lt;=Consolidação!H67+Consolidação!K67+Consolidação!N67+Consolidação!Q67+Consolidação!T67+Consolidação!W67+Consolidação!Z67+Consolidação!AC67+Consolidação!AF67+Consolidação!AI67+Consolidação!AL67+Consolidação!AO67+Consolidação!AR67,Consolidação!$AR$4,IF(F56+M56+T56+AA56+AH56+AO56+AV56+BC56+BJ56+BQ56+BX56+CE56+CL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+M56+T56+AA56+AH56+AO56+AV56+BC56+BJ56+BQ56+BX56+CE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+T56+AA56+AH56+AO56+AV56+BC56+BJ56+BQ56+BX56+CE56+CL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CP56" s="318" t="str">
        <f t="shared" si="123"/>
        <v/>
      </c>
      <c r="CQ56" s="312"/>
      <c r="CR56" s="270"/>
      <c r="CS56" s="314"/>
      <c r="CT56" s="345"/>
      <c r="CU56" s="346"/>
      <c r="CV56" s="317" t="str">
        <f>IF(CS56=0,"",IF(F56+M56+T56+AA56+AH56+AO56+AV56+BC56+BJ56+BQ56+BX56+CE56+CL56+CS56&lt;=Consolidação!H67,Consolidação!$H$4,IF(F56+M56+T56+AA56+AH56+AO56+AV56+BC56+BJ56+BQ56+BX56+CE56+CL56+CS56&lt;=Consolidação!H67+Consolidação!K67,Consolidação!$K$4,IF(F56+M56+T56+AA56+AH56+AO56+AV56+BC56+BJ56+BQ56+BX56+CE56+CL56+CS56&lt;=Consolidação!H67+Consolidação!K67+Consolidação!N67,Consolidação!$N$4,IF(F56+M56+T56+AA56+AH56+AO56+AV56+BC56+BJ56+BQ56+BX56+CE56+CL56+CS56&lt;=Consolidação!H67+Consolidação!K67+Consolidação!N67+Consolidação!Q67,Consolidação!$Q$4,IF(F56+M56+T56+AA56+AH56+AO56+AV56+BC56+BJ56+BQ56+BX56+CE56+CL56+CS56&lt;=Consolidação!H67+Consolidação!K67+Consolidação!N67+Consolidação!Q67+Consolidação!T67,Consolidação!$T$4,IF(F56+M56+T56+AA56+AH56+AO56+AV56+BC56+BJ56+BQ56+BX56+CE56+CL56+CS56&lt;=Consolidação!H67+Consolidação!K67+Consolidação!N67+Consolidação!Q67+Consolidação!T67+Consolidação!W67,Consolidação!$W$4,IF(F56+M56+T56+AA56+AH56+AO56+AV56+BC56+BJ56+BQ56+BX56+CE56+CL56+CS56&lt;=Consolidação!H67+Consolidação!K67+Consolidação!N67+Consolidação!Q67+Consolidação!T67+Consolidação!W67+Consolidação!Z67,Consolidação!$Z$4,IF(F56+M56+T56+AA56+AH56+AO56+AV56+BC56+BJ56+BQ56+BX56+CE56+CL56+CS56&lt;=Consolidação!H67+Consolidação!K67+Consolidação!N67+Consolidação!Q67+Consolidação!T67+Consolidação!W67+Consolidação!Z67+Consolidação!AC67,Consolidação!$AC$4,IF(F56+M56+T56+AA56+AH56+AO56+AV56+BC56+BJ56+BQ56+BX56+CE56+CL56+CS56&lt;=Consolidação!H67+Consolidação!K67+Consolidação!N67+Consolidação!Q67+Consolidação!T67+Consolidação!W67+Consolidação!Z67+Consolidação!AC67+Consolidação!AF67,Consolidação!$AF$4,IF(F56+M56+T56+AA56+AH56+AO56+AV56+BC56+BJ56+BQ56+BX56+CE56+CL56+CS56&lt;=Consolidação!H67+Consolidação!K67+Consolidação!N67+Consolidação!Q67+Consolidação!T67+Consolidação!W67+Consolidação!Z67+Consolidação!AC67+Consolidação!AF67+Consolidação!AI67,Consolidação!$AI$4,IF(F56+M56+T56+AA56+AH56+AO56+AV56+BC56+BJ56+BQ56+BX56+CE56+CL56+CS56&lt;=Consolidação!H67+Consolidação!K67+Consolidação!N67+Consolidação!Q67+Consolidação!T67+Consolidação!W67+Consolidação!Z67+Consolidação!AC67+Consolidação!AF67+Consolidação!AI67+Consolidação!AL67,Consolidação!$AL$4,IF(F56+M56+T56+AA56+AH56+AO56+AV56+BC56+BJ56+BQ56+BX56+CE56+CL56+CS56&lt;=Consolidação!H67+Consolidação!K67+Consolidação!N67+Consolidação!Q67+Consolidação!T67+Consolidação!W67+Consolidação!Z67+Consolidação!AC67+Consolidação!AF67+Consolidação!AI67+Consolidação!AL67+Consolidação!AO67,Consolidação!$AO$4,IF(F56+M56+T56+AA56+AH56+AO56+AV56+BC56+BJ56+BQ56+BX56+CE56+CL56+CS56&lt;=Consolidação!H67+Consolidação!K67+Consolidação!N67+Consolidação!Q67+Consolidação!T67+Consolidação!W67+Consolidação!Z67+Consolidação!AC67+Consolidação!AF67+Consolidação!AI67+Consolidação!AL67+Consolidação!AO67+Consolidação!AR67,Consolidação!$AR$4,IF(F56+M56+T56+AA56+AH56+AO56+AV56+BC56+BJ56+BQ56+BX56+CE56+CL56+CS56&lt;=Consolidação!H67+Consolidação!K67+Consolidação!N67+Consolidação!Q67+Consolidação!T67+Consolidação!W67+Consolidação!Z67+Consolidação!AC67+Consolidação!AF67+Consolidação!AI67+Consolidação!AL67+Consolidação!AO67+Consolidação!AR67+Consolidação!AU67,Consolidação!$AU$4,IF(AND((Consolidação!H67+Consolidação!K67+Consolidação!N67+Consolidação!Q67+Consolidação!T67+Consolidação!W67+Consolidação!Z67+Consolidação!AC67+Consolidação!AF67+Consolidação!AI67+Consolidação!AL67+Consolidação!AO67+Consolidação!AR67+Consolidação!AU67)&gt;0,F56+M56+T56+AA56+AH56+AO56+AV56+BC56+BJ56+BQ56+BX56+CE56+CL56&lt;Consolidação!H67+Consolidação!K67+Consolidação!N67+Consolidação!Q67+Consolidação!T67+Consolidação!W67+Consolidação!Z67+Consolidação!AC67+Consolidação!AF67+Consolidação!AI67+Consolidação!AL67+Consolidação!AO67+Consolidação!AR67+Consolidação!AU67,F56+M56+T56+AA56+AH56+AO56+AV56+BC56+BJ56+BQ56+BX56+CE56+CL56+CS56&gt;Consolidação!H67+Consolidação!K67+Consolidação!N67+Consolidação!Q67+Consolidação!T67+Consolidação!W67+Consolidação!Z67+Consolidação!AC67+Consolidação!AF67+Consolidação!AI67+Consolidação!AL67+Consolidação!AO67+Consolidação!AR67+Consolidação!AU67),"CONSUMO PARCIAL","SEM PREVISÃO"))))))))))))))))</f>
        <v/>
      </c>
      <c r="CW56" s="318" t="str">
        <f t="shared" si="124"/>
        <v/>
      </c>
      <c r="CX56" s="270"/>
      <c r="CY56" s="314"/>
      <c r="CZ56" s="345"/>
      <c r="DA56" s="346"/>
      <c r="DB56" s="317" t="str">
        <f>IF(CY56=0,"",IF(L56+S56+Z56+AG56+AN56+AU56+BB56+BI56+BP56+BW56+CD56+CK56+CR56+CY56&lt;=Consolidação!N67,Consolidação!$H$4,IF(L56+S56+Z56+AG56+AN56+AU56+BB56+BI56+BP56+BW56+CD56+CK56+CR56+CY56&lt;=Consolidação!N67+Consolidação!Q67,Consolidação!$K$4,IF(L56+S56+Z56+AG56+AN56+AU56+BB56+BI56+BP56+BW56+CD56+CK56+CR56+CY56&lt;=Consolidação!N67+Consolidação!Q67+Consolidação!T67,Consolidação!$N$4,IF(L56+S56+Z56+AG56+AN56+AU56+BB56+BI56+BP56+BW56+CD56+CK56+CR56+CY56&lt;=Consolidação!N67+Consolidação!Q67+Consolidação!T67+Consolidação!W67,Consolidação!$Q$4,IF(L56+S56+Z56+AG56+AN56+AU56+BB56+BI56+BP56+BW56+CD56+CK56+CR56+CY56&lt;=Consolidação!N67+Consolidação!Q67+Consolidação!T67+Consolidação!W67+Consolidação!Z67,Consolidação!$T$4,IF(L56+S56+Z56+AG56+AN56+AU56+BB56+BI56+BP56+BW56+CD56+CK56+CR56+CY56&lt;=Consolidação!N67+Consolidação!Q67+Consolidação!T67+Consolidação!W67+Consolidação!Z67+Consolidação!AC67,Consolidação!$W$4,IF(L56+S56+Z56+AG56+AN56+AU56+BB56+BI56+BP56+BW56+CD56+CK56+CR56+CY56&lt;=Consolidação!N67+Consolidação!Q67+Consolidação!T67+Consolidação!W67+Consolidação!Z67+Consolidação!AC67+Consolidação!AF67,Consolidação!$Z$4,IF(L56+S56+Z56+AG56+AN56+AU56+BB56+BI56+BP56+BW56+CD56+CK56+CR56+CY56&lt;=Consolidação!N67+Consolidação!Q67+Consolidação!T67+Consolidação!W67+Consolidação!Z67+Consolidação!AC67+Consolidação!AF67+Consolidação!AI67,Consolidação!$AC$4,IF(L56+S56+Z56+AG56+AN56+AU56+BB56+BI56+BP56+BW56+CD56+CK56+CR56+CY56&lt;=Consolidação!N67+Consolidação!Q67+Consolidação!T67+Consolidação!W67+Consolidação!Z67+Consolidação!AC67+Consolidação!AF67+Consolidação!AI67+Consolidação!AL67,Consolidação!$AF$4,IF(L56+S56+Z56+AG56+AN56+AU56+BB56+BI56+BP56+BW56+CD56+CK56+CR56+CY56&lt;=Consolidação!N67+Consolidação!Q67+Consolidação!T67+Consolidação!W67+Consolidação!Z67+Consolidação!AC67+Consolidação!AF67+Consolidação!AI67+Consolidação!AL67+Consolidação!AO67,Consolidação!$AI$4,IF(L56+S56+Z56+AG56+AN56+AU56+BB56+BI56+BP56+BW56+CD56+CK56+CR56+CY56&lt;=Consolidação!N67+Consolidação!Q67+Consolidação!T67+Consolidação!W67+Consolidação!Z67+Consolidação!AC67+Consolidação!AF67+Consolidação!AI67+Consolidação!AL67+Consolidação!AO67+Consolidação!AR67,Consolidação!$AL$4,IF(L56+S56+Z56+AG56+AN56+AU56+BB56+BI56+BP56+BW56+CD56+CK56+CR56+CY56&lt;=Consolidação!N67+Consolidação!Q67+Consolidação!T67+Consolidação!W67+Consolidação!Z67+Consolidação!AC67+Consolidação!AF67+Consolidação!AI67+Consolidação!AL67+Consolidação!AO67+Consolidação!AR67+Consolidação!AU67,Consolidação!$AO$4,IF(L56+S56+Z56+AG56+AN56+AU56+BB56+BI56+BP56+BW56+CD56+CK56+CR56+CY56&lt;=Consolidação!N67+Consolidação!Q67+Consolidação!T67+Consolidação!W67+Consolidação!Z67+Consolidação!AC67+Consolidação!AF67+Consolidação!AI67+Consolidação!AL67+Consolidação!AO67+Consolidação!AR67+Consolidação!AU67+Consolidação!AX67,Consolidação!$AR$4,IF(L56+S56+Z56+AG56+AN56+AU56+BB56+BI56+BP56+BW56+CD56+CK56+CR56+CY56&lt;=Consolidação!N67+Consolidação!Q67+Consolidação!T67+Consolidação!W67+Consolidação!Z67+Consolidação!AC67+Consolidação!AF67+Consolidação!AI67+Consolidação!AL67+Consolidação!AO67+Consolidação!AR67+Consolidação!AU67+Consolidação!AX67+Consolidação!#REF!,Consolidação!$AU$4,IF(AND((Consolidação!N67+Consolidação!Q67+Consolidação!T67+Consolidação!W67+Consolidação!Z67+Consolidação!AC67+Consolidação!AF67+Consolidação!AI67+Consolidação!AL67+Consolidação!AO67+Consolidação!AR67+Consolidação!AU67+Consolidação!AX67+Consolidação!#REF!)&gt;0,L56+S56+Z56+AG56+AN56+AU56+BB56+BI56+BP56+BW56+CD56+CK56+CR56&lt;Consolidação!N67+Consolidação!Q67+Consolidação!T67+Consolidação!W67+Consolidação!Z67+Consolidação!AC67+Consolidação!AF67+Consolidação!AI67+Consolidação!AL67+Consolidação!AO67+Consolidação!AR67+Consolidação!AU67+Consolidação!AX67+Consolidação!#REF!,L56+S56+Z56+AG56+AN56+AU56+BB56+BI56+BP56+BW56+CD56+CK56+CR56+CY56&gt;Consolidação!N67+Consolidação!Q67+Consolidação!T67+Consolidação!W67+Consolidação!Z67+Consolidação!AC67+Consolidação!AF67+Consolidação!AI67+Consolidação!AL67+Consolidação!AO67+Consolidação!AR67+Consolidação!AU67+Consolidação!AX67+Consolidação!#REF!),"CONSUMO PARCIAL","SEM PREVISÃO"))))))))))))))))</f>
        <v/>
      </c>
      <c r="DC56" s="318" t="str">
        <f t="shared" si="125"/>
        <v/>
      </c>
      <c r="DD56" s="270"/>
      <c r="DE56" s="314"/>
      <c r="DF56" s="345"/>
      <c r="DG56" s="346"/>
      <c r="DH56" s="317" t="str">
        <f>IF(DE56=0,"",IF(R56+Y56+AF56+AM56+AT56+BA56+BH56+BO56+BV56+CC56+CJ56+CQ56+CX56+DE56&lt;=Consolidação!T67,Consolidação!$H$4,IF(R56+Y56+AF56+AM56+AT56+BA56+BH56+BO56+BV56+CC56+CJ56+CQ56+CX56+DE56&lt;=Consolidação!T67+Consolidação!W67,Consolidação!$K$4,IF(R56+Y56+AF56+AM56+AT56+BA56+BH56+BO56+BV56+CC56+CJ56+CQ56+CX56+DE56&lt;=Consolidação!T67+Consolidação!W67+Consolidação!Z67,Consolidação!$N$4,IF(R56+Y56+AF56+AM56+AT56+BA56+BH56+BO56+BV56+CC56+CJ56+CQ56+CX56+DE56&lt;=Consolidação!T67+Consolidação!W67+Consolidação!Z67+Consolidação!AC67,Consolidação!$Q$4,IF(R56+Y56+AF56+AM56+AT56+BA56+BH56+BO56+BV56+CC56+CJ56+CQ56+CX56+DE56&lt;=Consolidação!T67+Consolidação!W67+Consolidação!Z67+Consolidação!AC67+Consolidação!AF67,Consolidação!$T$4,IF(R56+Y56+AF56+AM56+AT56+BA56+BH56+BO56+BV56+CC56+CJ56+CQ56+CX56+DE56&lt;=Consolidação!T67+Consolidação!W67+Consolidação!Z67+Consolidação!AC67+Consolidação!AF67+Consolidação!AI67,Consolidação!$W$4,IF(R56+Y56+AF56+AM56+AT56+BA56+BH56+BO56+BV56+CC56+CJ56+CQ56+CX56+DE56&lt;=Consolidação!T67+Consolidação!W67+Consolidação!Z67+Consolidação!AC67+Consolidação!AF67+Consolidação!AI67+Consolidação!AL67,Consolidação!$Z$4,IF(R56+Y56+AF56+AM56+AT56+BA56+BH56+BO56+BV56+CC56+CJ56+CQ56+CX56+DE56&lt;=Consolidação!T67+Consolidação!W67+Consolidação!Z67+Consolidação!AC67+Consolidação!AF67+Consolidação!AI67+Consolidação!AL67+Consolidação!AO67,Consolidação!$AC$4,IF(R56+Y56+AF56+AM56+AT56+BA56+BH56+BO56+BV56+CC56+CJ56+CQ56+CX56+DE56&lt;=Consolidação!T67+Consolidação!W67+Consolidação!Z67+Consolidação!AC67+Consolidação!AF67+Consolidação!AI67+Consolidação!AL67+Consolidação!AO67+Consolidação!AR67,Consolidação!$AF$4,IF(R56+Y56+AF56+AM56+AT56+BA56+BH56+BO56+BV56+CC56+CJ56+CQ56+CX56+DE56&lt;=Consolidação!T67+Consolidação!W67+Consolidação!Z67+Consolidação!AC67+Consolidação!AF67+Consolidação!AI67+Consolidação!AL67+Consolidação!AO67+Consolidação!AR67+Consolidação!AU67,Consolidação!$AI$4,IF(R56+Y56+AF56+AM56+AT56+BA56+BH56+BO56+BV56+CC56+CJ56+CQ56+CX56+DE56&lt;=Consolidação!T67+Consolidação!W67+Consolidação!Z67+Consolidação!AC67+Consolidação!AF67+Consolidação!AI67+Consolidação!AL67+Consolidação!AO67+Consolidação!AR67+Consolidação!AU67+Consolidação!AX67,Consolidação!$AL$4,IF(R56+Y56+AF56+AM56+AT56+BA56+BH56+BO56+BV56+CC56+CJ56+CQ56+CX56+DE56&lt;=Consolidação!T67+Consolidação!W67+Consolidação!Z67+Consolidação!AC67+Consolidação!AF67+Consolidação!AI67+Consolidação!AL67+Consolidação!AO67+Consolidação!AR67+Consolidação!AU67+Consolidação!AX67+Consolidação!#REF!,Consolidação!$AO$4,IF(R56+Y56+AF56+AM56+AT56+BA56+BH56+BO56+BV56+CC56+CJ56+CQ56+CX56+DE56&lt;=Consolidação!T67+Consolidação!W67+Consolidação!Z67+Consolidação!AC67+Consolidação!AF67+Consolidação!AI67+Consolidação!AL67+Consolidação!AO67+Consolidação!AR67+Consolidação!AU67+Consolidação!AX67+Consolidação!#REF!+Consolidação!BC67,Consolidação!$AR$4,IF(R56+Y56+AF56+AM56+AT56+BA56+BH56+BO56+BV56+CC56+CJ56+CQ56+CX56+DE56&lt;=Consolidação!T67+Consolidação!W67+Consolidação!Z67+Consolidação!AC67+Consolidação!AF67+Consolidação!AI67+Consolidação!AL67+Consolidação!AO67+Consolidação!AR67+Consolidação!AU67+Consolidação!AX67+Consolidação!#REF!+Consolidação!BC67+Consolidação!BF67,Consolidação!$AU$4,IF(AND((Consolidação!T67+Consolidação!W67+Consolidação!Z67+Consolidação!AC67+Consolidação!AF67+Consolidação!AI67+Consolidação!AL67+Consolidação!AO67+Consolidação!AR67+Consolidação!AU67+Consolidação!AX67+Consolidação!#REF!+Consolidação!BC67+Consolidação!BF67)&gt;0,R56+Y56+AF56+AM56+AT56+BA56+BH56+BO56+BV56+CC56+CJ56+CQ56+CX56&lt;Consolidação!T67+Consolidação!W67+Consolidação!Z67+Consolidação!AC67+Consolidação!AF67+Consolidação!AI67+Consolidação!AL67+Consolidação!AO67+Consolidação!AR67+Consolidação!AU67+Consolidação!AX67+Consolidação!#REF!+Consolidação!BC67+Consolidação!BF67,R56+Y56+AF56+AM56+AT56+BA56+BH56+BO56+BV56+CC56+CJ56+CQ56+CX56+DE56&gt;Consolidação!T67+Consolidação!W67+Consolidação!Z67+Consolidação!AC67+Consolidação!AF67+Consolidação!AI67+Consolidação!AL67+Consolidação!AO67+Consolidação!AR67+Consolidação!AU67+Consolidação!AX67+Consolidação!#REF!+Consolidação!BC67+Consolidação!BF67),"CONSUMO PARCIAL","SEM PREVISÃO"))))))))))))))))</f>
        <v/>
      </c>
      <c r="DI56" s="318" t="str">
        <f t="shared" si="126"/>
        <v/>
      </c>
      <c r="DJ56" s="270"/>
      <c r="DK56" s="314"/>
      <c r="DL56" s="345"/>
      <c r="DM56" s="346"/>
      <c r="DN56" s="317" t="str">
        <f>IF(DK56=0,"",IF(X56+AE56+AL56+AS56+AZ56+BG56+BN56+BU56+CB56+CI56+CP56+CW56+DD56+DK56&lt;=Consolidação!Z67,Consolidação!$H$4,IF(X56+AE56+AL56+AS56+AZ56+BG56+BN56+BU56+CB56+CI56+CP56+CW56+DD56+DK56&lt;=Consolidação!Z67+Consolidação!AC67,Consolidação!$K$4,IF(X56+AE56+AL56+AS56+AZ56+BG56+BN56+BU56+CB56+CI56+CP56+CW56+DD56+DK56&lt;=Consolidação!Z67+Consolidação!AC67+Consolidação!AF67,Consolidação!$N$4,IF(X56+AE56+AL56+AS56+AZ56+BG56+BN56+BU56+CB56+CI56+CP56+CW56+DD56+DK56&lt;=Consolidação!Z67+Consolidação!AC67+Consolidação!AF67+Consolidação!AI67,Consolidação!$Q$4,IF(X56+AE56+AL56+AS56+AZ56+BG56+BN56+BU56+CB56+CI56+CP56+CW56+DD56+DK56&lt;=Consolidação!Z67+Consolidação!AC67+Consolidação!AF67+Consolidação!AI67+Consolidação!AL67,Consolidação!$T$4,IF(X56+AE56+AL56+AS56+AZ56+BG56+BN56+BU56+CB56+CI56+CP56+CW56+DD56+DK56&lt;=Consolidação!Z67+Consolidação!AC67+Consolidação!AF67+Consolidação!AI67+Consolidação!AL67+Consolidação!AO67,Consolidação!$W$4,IF(X56+AE56+AL56+AS56+AZ56+BG56+BN56+BU56+CB56+CI56+CP56+CW56+DD56+DK56&lt;=Consolidação!Z67+Consolidação!AC67+Consolidação!AF67+Consolidação!AI67+Consolidação!AL67+Consolidação!AO67+Consolidação!AR67,Consolidação!$Z$4,IF(X56+AE56+AL56+AS56+AZ56+BG56+BN56+BU56+CB56+CI56+CP56+CW56+DD56+DK56&lt;=Consolidação!Z67+Consolidação!AC67+Consolidação!AF67+Consolidação!AI67+Consolidação!AL67+Consolidação!AO67+Consolidação!AR67+Consolidação!AU67,Consolidação!$AC$4,IF(X56+AE56+AL56+AS56+AZ56+BG56+BN56+BU56+CB56+CI56+CP56+CW56+DD56+DK56&lt;=Consolidação!Z67+Consolidação!AC67+Consolidação!AF67+Consolidação!AI67+Consolidação!AL67+Consolidação!AO67+Consolidação!AR67+Consolidação!AU67+Consolidação!AX67,Consolidação!$AF$4,IF(X56+AE56+AL56+AS56+AZ56+BG56+BN56+BU56+CB56+CI56+CP56+CW56+DD56+DK56&lt;=Consolidação!Z67+Consolidação!AC67+Consolidação!AF67+Consolidação!AI67+Consolidação!AL67+Consolidação!AO67+Consolidação!AR67+Consolidação!AU67+Consolidação!AX67+Consolidação!#REF!,Consolidação!$AI$4,IF(X56+AE56+AL56+AS56+AZ56+BG56+BN56+BU56+CB56+CI56+CP56+CW56+DD56+DK56&lt;=Consolidação!Z67+Consolidação!AC67+Consolidação!AF67+Consolidação!AI67+Consolidação!AL67+Consolidação!AO67+Consolidação!AR67+Consolidação!AU67+Consolidação!AX67+Consolidação!#REF!+Consolidação!BC67,Consolidação!$AL$4,IF(X56+AE56+AL56+AS56+AZ56+BG56+BN56+BU56+CB56+CI56+CP56+CW56+DD56+DK56&lt;=Consolidação!Z67+Consolidação!AC67+Consolidação!AF67+Consolidação!AI67+Consolidação!AL67+Consolidação!AO67+Consolidação!AR67+Consolidação!AU67+Consolidação!AX67+Consolidação!#REF!+Consolidação!BC67+Consolidação!BF67,Consolidação!$AO$4,IF(X56+AE56+AL56+AS56+AZ56+BG56+BN56+BU56+CB56+CI56+CP56+CW56+DD56+DK56&lt;=Consolidação!Z67+Consolidação!AC67+Consolidação!AF67+Consolidação!AI67+Consolidação!AL67+Consolidação!AO67+Consolidação!AR67+Consolidação!AU67+Consolidação!AX67+Consolidação!#REF!+Consolidação!BC67+Consolidação!BF67+Consolidação!BI67,Consolidação!$AR$4,IF(X56+AE56+AL56+AS56+AZ56+BG56+BN56+BU56+CB56+CI56+CP56+CW56+DD56+DK56&lt;=Consolidação!Z67+Consolidação!AC67+Consolidação!AF67+Consolidação!AI67+Consolidação!AL67+Consolidação!AO67+Consolidação!AR67+Consolidação!AU67+Consolidação!AX67+Consolidação!#REF!+Consolidação!BC67+Consolidação!BF67+Consolidação!BI67+Consolidação!BL67,Consolidação!$AU$4,IF(AND((Consolidação!Z67+Consolidação!AC67+Consolidação!AF67+Consolidação!AI67+Consolidação!AL67+Consolidação!AO67+Consolidação!AR67+Consolidação!AU67+Consolidação!AX67+Consolidação!#REF!+Consolidação!BC67+Consolidação!BF67+Consolidação!BI67+Consolidação!BL67)&gt;0,X56+AE56+AL56+AS56+AZ56+BG56+BN56+BU56+CB56+CI56+CP56+CW56+DD56&lt;Consolidação!Z67+Consolidação!AC67+Consolidação!AF67+Consolidação!AI67+Consolidação!AL67+Consolidação!AO67+Consolidação!AR67+Consolidação!AU67+Consolidação!AX67+Consolidação!#REF!+Consolidação!BC67+Consolidação!BF67+Consolidação!BI67+Consolidação!BL67,X56+AE56+AL56+AS56+AZ56+BG56+BN56+BU56+CB56+CI56+CP56+CW56+DD56+DK56&gt;Consolidação!Z67+Consolidação!AC67+Consolidação!AF67+Consolidação!AI67+Consolidação!AL67+Consolidação!AO67+Consolidação!AR67+Consolidação!AU67+Consolidação!AX67+Consolidação!#REF!+Consolidação!BC67+Consolidação!BF67+Consolidação!BI67+Consolidação!BL67),"CONSUMO PARCIAL","SEM PREVISÃO"))))))))))))))))</f>
        <v/>
      </c>
      <c r="DO56" s="318" t="str">
        <f t="shared" si="127"/>
        <v/>
      </c>
      <c r="DP56" s="270"/>
      <c r="DQ56" s="314"/>
      <c r="DR56" s="345"/>
      <c r="DS56" s="346"/>
      <c r="DT56" s="317" t="str">
        <f>IF(DQ56=0,"",IF(AD56+AK56+AR56+AY56+BF56+BM56+BT56+CA56+CH56+CO56+CV56+DC56+DJ56+DQ56&lt;=Consolidação!AF67,Consolidação!$H$4,IF(AD56+AK56+AR56+AY56+BF56+BM56+BT56+CA56+CH56+CO56+CV56+DC56+DJ56+DQ56&lt;=Consolidação!AF67+Consolidação!AI67,Consolidação!$K$4,IF(AD56+AK56+AR56+AY56+BF56+BM56+BT56+CA56+CH56+CO56+CV56+DC56+DJ56+DQ56&lt;=Consolidação!AF67+Consolidação!AI67+Consolidação!AL67,Consolidação!$N$4,IF(AD56+AK56+AR56+AY56+BF56+BM56+BT56+CA56+CH56+CO56+CV56+DC56+DJ56+DQ56&lt;=Consolidação!AF67+Consolidação!AI67+Consolidação!AL67+Consolidação!AO67,Consolidação!$Q$4,IF(AD56+AK56+AR56+AY56+BF56+BM56+BT56+CA56+CH56+CO56+CV56+DC56+DJ56+DQ56&lt;=Consolidação!AF67+Consolidação!AI67+Consolidação!AL67+Consolidação!AO67+Consolidação!AR67,Consolidação!$T$4,IF(AD56+AK56+AR56+AY56+BF56+BM56+BT56+CA56+CH56+CO56+CV56+DC56+DJ56+DQ56&lt;=Consolidação!AF67+Consolidação!AI67+Consolidação!AL67+Consolidação!AO67+Consolidação!AR67+Consolidação!AU67,Consolidação!$W$4,IF(AD56+AK56+AR56+AY56+BF56+BM56+BT56+CA56+CH56+CO56+CV56+DC56+DJ56+DQ56&lt;=Consolidação!AF67+Consolidação!AI67+Consolidação!AL67+Consolidação!AO67+Consolidação!AR67+Consolidação!AU67+Consolidação!AX67,Consolidação!$Z$4,IF(AD56+AK56+AR56+AY56+BF56+BM56+BT56+CA56+CH56+CO56+CV56+DC56+DJ56+DQ56&lt;=Consolidação!AF67+Consolidação!AI67+Consolidação!AL67+Consolidação!AO67+Consolidação!AR67+Consolidação!AU67+Consolidação!AX67+Consolidação!#REF!,Consolidação!$AC$4,IF(AD56+AK56+AR56+AY56+BF56+BM56+BT56+CA56+CH56+CO56+CV56+DC56+DJ56+DQ56&lt;=Consolidação!AF67+Consolidação!AI67+Consolidação!AL67+Consolidação!AO67+Consolidação!AR67+Consolidação!AU67+Consolidação!AX67+Consolidação!#REF!+Consolidação!BC67,Consolidação!$AF$4,IF(AD56+AK56+AR56+AY56+BF56+BM56+BT56+CA56+CH56+CO56+CV56+DC56+DJ56+DQ56&lt;=Consolidação!AF67+Consolidação!AI67+Consolidação!AL67+Consolidação!AO67+Consolidação!AR67+Consolidação!AU67+Consolidação!AX67+Consolidação!#REF!+Consolidação!BC67+Consolidação!BF67,Consolidação!$AI$4,IF(AD56+AK56+AR56+AY56+BF56+BM56+BT56+CA56+CH56+CO56+CV56+DC56+DJ56+DQ56&lt;=Consolidação!AF67+Consolidação!AI67+Consolidação!AL67+Consolidação!AO67+Consolidação!AR67+Consolidação!AU67+Consolidação!AX67+Consolidação!#REF!+Consolidação!BC67+Consolidação!BF67+Consolidação!BI67,Consolidação!$AL$4,IF(AD56+AK56+AR56+AY56+BF56+BM56+BT56+CA56+CH56+CO56+CV56+DC56+DJ56+DQ56&lt;=Consolidação!AF67+Consolidação!AI67+Consolidação!AL67+Consolidação!AO67+Consolidação!AR67+Consolidação!AU67+Consolidação!AX67+Consolidação!#REF!+Consolidação!BC67+Consolidação!BF67+Consolidação!BI67+Consolidação!BL67,Consolidação!$AO$4,IF(AD56+AK56+AR56+AY56+BF56+BM56+BT56+CA56+CH56+CO56+CV56+DC56+DJ56+DQ56&lt;=Consolidação!AF67+Consolidação!AI67+Consolidação!AL67+Consolidação!AO67+Consolidação!AR67+Consolidação!AU67+Consolidação!AX67+Consolidação!#REF!+Consolidação!BC67+Consolidação!BF67+Consolidação!BI67+Consolidação!BL67+Consolidação!BO67,Consolidação!$AR$4,IF(AD56+AK56+AR56+AY56+BF56+BM56+BT56+CA56+CH56+CO56+CV56+DC56+DJ56+DQ56&lt;=Consolidação!AF67+Consolidação!AI67+Consolidação!AL67+Consolidação!AO67+Consolidação!AR67+Consolidação!AU67+Consolidação!AX67+Consolidação!#REF!+Consolidação!BC67+Consolidação!BF67+Consolidação!BI67+Consolidação!BL67+Consolidação!BO67+Consolidação!BR67,Consolidação!$AU$4,IF(AND((Consolidação!AF67+Consolidação!AI67+Consolidação!AL67+Consolidação!AO67+Consolidação!AR67+Consolidação!AU67+Consolidação!AX67+Consolidação!#REF!+Consolidação!BC67+Consolidação!BF67+Consolidação!BI67+Consolidação!BL67+Consolidação!BO67+Consolidação!BR67)&gt;0,AD56+AK56+AR56+AY56+BF56+BM56+BT56+CA56+CH56+CO56+CV56+DC56+DJ56&lt;Consolidação!AF67+Consolidação!AI67+Consolidação!AL67+Consolidação!AO67+Consolidação!AR67+Consolidação!AU67+Consolidação!AX67+Consolidação!#REF!+Consolidação!BC67+Consolidação!BF67+Consolidação!BI67+Consolidação!BL67+Consolidação!BO67+Consolidação!BR67,AD56+AK56+AR56+AY56+BF56+BM56+BT56+CA56+CH56+CO56+CV56+DC56+DJ56+DQ56&gt;Consolidação!AF67+Consolidação!AI67+Consolidação!AL67+Consolidação!AO67+Consolidação!AR67+Consolidação!AU67+Consolidação!AX67+Consolidação!#REF!+Consolidação!BC67+Consolidação!BF67+Consolidação!BI67+Consolidação!BL67+Consolidação!BO67+Consolidação!BR67),"CONSUMO PARCIAL","SEM PREVISÃO"))))))))))))))))</f>
        <v/>
      </c>
      <c r="DU56" s="318" t="str">
        <f t="shared" si="128"/>
        <v/>
      </c>
      <c r="DV56" s="270"/>
      <c r="DW56" s="314"/>
      <c r="DX56" s="345"/>
      <c r="DY56" s="346"/>
      <c r="DZ56" s="317" t="str">
        <f>IF(DW56=0,"",IF(AJ56+AQ56+AX56+BE56+BL56+BS56+BZ56+CG56+CN56+CU56+DB56+DI56+DP56+DW56&lt;=Consolidação!AL67,Consolidação!$H$4,IF(AJ56+AQ56+AX56+BE56+BL56+BS56+BZ56+CG56+CN56+CU56+DB56+DI56+DP56+DW56&lt;=Consolidação!AL67+Consolidação!AO67,Consolidação!$K$4,IF(AJ56+AQ56+AX56+BE56+BL56+BS56+BZ56+CG56+CN56+CU56+DB56+DI56+DP56+DW56&lt;=Consolidação!AL67+Consolidação!AO67+Consolidação!AR67,Consolidação!$N$4,IF(AJ56+AQ56+AX56+BE56+BL56+BS56+BZ56+CG56+CN56+CU56+DB56+DI56+DP56+DW56&lt;=Consolidação!AL67+Consolidação!AO67+Consolidação!AR67+Consolidação!AU67,Consolidação!$Q$4,IF(AJ56+AQ56+AX56+BE56+BL56+BS56+BZ56+CG56+CN56+CU56+DB56+DI56+DP56+DW56&lt;=Consolidação!AL67+Consolidação!AO67+Consolidação!AR67+Consolidação!AU67+Consolidação!AX67,Consolidação!$T$4,IF(AJ56+AQ56+AX56+BE56+BL56+BS56+BZ56+CG56+CN56+CU56+DB56+DI56+DP56+DW56&lt;=Consolidação!AL67+Consolidação!AO67+Consolidação!AR67+Consolidação!AU67+Consolidação!AX67+Consolidação!#REF!,Consolidação!$W$4,IF(AJ56+AQ56+AX56+BE56+BL56+BS56+BZ56+CG56+CN56+CU56+DB56+DI56+DP56+DW56&lt;=Consolidação!AL67+Consolidação!AO67+Consolidação!AR67+Consolidação!AU67+Consolidação!AX67+Consolidação!#REF!+Consolidação!BC67,Consolidação!$Z$4,IF(AJ56+AQ56+AX56+BE56+BL56+BS56+BZ56+CG56+CN56+CU56+DB56+DI56+DP56+DW56&lt;=Consolidação!AL67+Consolidação!AO67+Consolidação!AR67+Consolidação!AU67+Consolidação!AX67+Consolidação!#REF!+Consolidação!BC67+Consolidação!BF67,Consolidação!$AC$4,IF(AJ56+AQ56+AX56+BE56+BL56+BS56+BZ56+CG56+CN56+CU56+DB56+DI56+DP56+DW56&lt;=Consolidação!AL67+Consolidação!AO67+Consolidação!AR67+Consolidação!AU67+Consolidação!AX67+Consolidação!#REF!+Consolidação!BC67+Consolidação!BF67+Consolidação!BI67,Consolidação!$AF$4,IF(AJ56+AQ56+AX56+BE56+BL56+BS56+BZ56+CG56+CN56+CU56+DB56+DI56+DP56+DW56&lt;=Consolidação!AL67+Consolidação!AO67+Consolidação!AR67+Consolidação!AU67+Consolidação!AX67+Consolidação!#REF!+Consolidação!BC67+Consolidação!BF67+Consolidação!BI67+Consolidação!BL67,Consolidação!$AI$4,IF(AJ56+AQ56+AX56+BE56+BL56+BS56+BZ56+CG56+CN56+CU56+DB56+DI56+DP56+DW56&lt;=Consolidação!AL67+Consolidação!AO67+Consolidação!AR67+Consolidação!AU67+Consolidação!AX67+Consolidação!#REF!+Consolidação!BC67+Consolidação!BF67+Consolidação!BI67+Consolidação!BL67+Consolidação!BO67,Consolidação!$AL$4,IF(AJ56+AQ56+AX56+BE56+BL56+BS56+BZ56+CG56+CN56+CU56+DB56+DI56+DP56+DW56&lt;=Consolidação!AL67+Consolidação!AO67+Consolidação!AR67+Consolidação!AU67+Consolidação!AX67+Consolidação!#REF!+Consolidação!BC67+Consolidação!BF67+Consolidação!BI67+Consolidação!BL67+Consolidação!BO67+Consolidação!BR67,Consolidação!$AO$4,IF(AJ56+AQ56+AX56+BE56+BL56+BS56+BZ56+CG56+CN56+CU56+DB56+DI56+DP56+DW56&lt;=Consolidação!AL67+Consolidação!AO67+Consolidação!AR67+Consolidação!AU67+Consolidação!AX67+Consolidação!#REF!+Consolidação!BC67+Consolidação!BF67+Consolidação!BI67+Consolidação!BL67+Consolidação!BO67+Consolidação!BR67+Consolidação!BU67,Consolidação!$AR$4,IF(AJ56+AQ56+AX56+BE56+BL56+BS56+BZ56+CG56+CN56+CU56+DB56+DI56+DP56+DW56&lt;=Consolidação!AL67+Consolidação!AO67+Consolidação!AR67+Consolidação!AU67+Consolidação!AX67+Consolidação!#REF!+Consolidação!BC67+Consolidação!BF67+Consolidação!BI67+Consolidação!BL67+Consolidação!BO67+Consolidação!BR67+Consolidação!BU67+Consolidação!BX67,Consolidação!$AU$4,IF(AND((Consolidação!AL67+Consolidação!AO67+Consolidação!AR67+Consolidação!AU67+Consolidação!AX67+Consolidação!#REF!+Consolidação!BC67+Consolidação!BF67+Consolidação!BI67+Consolidação!BL67+Consolidação!BO67+Consolidação!BR67+Consolidação!BU67+Consolidação!BX67)&gt;0,AJ56+AQ56+AX56+BE56+BL56+BS56+BZ56+CG56+CN56+CU56+DB56+DI56+DP56&lt;Consolidação!AL67+Consolidação!AO67+Consolidação!AR67+Consolidação!AU67+Consolidação!AX67+Consolidação!#REF!+Consolidação!BC67+Consolidação!BF67+Consolidação!BI67+Consolidação!BL67+Consolidação!BO67+Consolidação!BR67+Consolidação!BU67+Consolidação!BX67,AJ56+AQ56+AX56+BE56+BL56+BS56+BZ56+CG56+CN56+CU56+DB56+DI56+DP56+DW56&gt;Consolidação!AL67+Consolidação!AO67+Consolidação!AR67+Consolidação!AU67+Consolidação!AX67+Consolidação!#REF!+Consolidação!BC67+Consolidação!BF67+Consolidação!BI67+Consolidação!BL67+Consolidação!BO67+Consolidação!BR67+Consolidação!BU67+Consolidação!BX67),"CONSUMO PARCIAL","SEM PREVISÃO"))))))))))))))))</f>
        <v/>
      </c>
      <c r="EA56" s="318" t="str">
        <f t="shared" si="129"/>
        <v/>
      </c>
      <c r="EB56" s="270"/>
      <c r="EC56" s="314"/>
      <c r="ED56" s="345"/>
      <c r="EE56" s="346"/>
      <c r="EF56" s="317" t="str">
        <f>IF(EC56=0,"",IF(AP56+AW56+BD56+BK56+BR56+BY56+CF56+CM56+CT56+DA56+DH56+DO56+DV56+EC56&lt;=Consolidação!AR67,Consolidação!$H$4,IF(AP56+AW56+BD56+BK56+BR56+BY56+CF56+CM56+CT56+DA56+DH56+DO56+DV56+EC56&lt;=Consolidação!AR67+Consolidação!AU67,Consolidação!$K$4,IF(AP56+AW56+BD56+BK56+BR56+BY56+CF56+CM56+CT56+DA56+DH56+DO56+DV56+EC56&lt;=Consolidação!AR67+Consolidação!AU67+Consolidação!AX67,Consolidação!$N$4,IF(AP56+AW56+BD56+BK56+BR56+BY56+CF56+CM56+CT56+DA56+DH56+DO56+DV56+EC56&lt;=Consolidação!AR67+Consolidação!AU67+Consolidação!AX67+Consolidação!#REF!,Consolidação!$Q$4,IF(AP56+AW56+BD56+BK56+BR56+BY56+CF56+CM56+CT56+DA56+DH56+DO56+DV56+EC56&lt;=Consolidação!AR67+Consolidação!AU67+Consolidação!AX67+Consolidação!#REF!+Consolidação!BC67,Consolidação!$T$4,IF(AP56+AW56+BD56+BK56+BR56+BY56+CF56+CM56+CT56+DA56+DH56+DO56+DV56+EC56&lt;=Consolidação!AR67+Consolidação!AU67+Consolidação!AX67+Consolidação!#REF!+Consolidação!BC67+Consolidação!BF67,Consolidação!$W$4,IF(AP56+AW56+BD56+BK56+BR56+BY56+CF56+CM56+CT56+DA56+DH56+DO56+DV56+EC56&lt;=Consolidação!AR67+Consolidação!AU67+Consolidação!AX67+Consolidação!#REF!+Consolidação!BC67+Consolidação!BF67+Consolidação!BI67,Consolidação!$Z$4,IF(AP56+AW56+BD56+BK56+BR56+BY56+CF56+CM56+CT56+DA56+DH56+DO56+DV56+EC56&lt;=Consolidação!AR67+Consolidação!AU67+Consolidação!AX67+Consolidação!#REF!+Consolidação!BC67+Consolidação!BF67+Consolidação!BI67+Consolidação!BL67,Consolidação!$AC$4,IF(AP56+AW56+BD56+BK56+BR56+BY56+CF56+CM56+CT56+DA56+DH56+DO56+DV56+EC56&lt;=Consolidação!AR67+Consolidação!AU67+Consolidação!AX67+Consolidação!#REF!+Consolidação!BC67+Consolidação!BF67+Consolidação!BI67+Consolidação!BL67+Consolidação!BO67,Consolidação!$AF$4,IF(AP56+AW56+BD56+BK56+BR56+BY56+CF56+CM56+CT56+DA56+DH56+DO56+DV56+EC56&lt;=Consolidação!AR67+Consolidação!AU67+Consolidação!AX67+Consolidação!#REF!+Consolidação!BC67+Consolidação!BF67+Consolidação!BI67+Consolidação!BL67+Consolidação!BO67+Consolidação!BR67,Consolidação!$AI$4,IF(AP56+AW56+BD56+BK56+BR56+BY56+CF56+CM56+CT56+DA56+DH56+DO56+DV56+EC56&lt;=Consolidação!AR67+Consolidação!AU67+Consolidação!AX67+Consolidação!#REF!+Consolidação!BC67+Consolidação!BF67+Consolidação!BI67+Consolidação!BL67+Consolidação!BO67+Consolidação!BR67+Consolidação!BU67,Consolidação!$AL$4,IF(AP56+AW56+BD56+BK56+BR56+BY56+CF56+CM56+CT56+DA56+DH56+DO56+DV56+EC56&lt;=Consolidação!AR67+Consolidação!AU67+Consolidação!AX67+Consolidação!#REF!+Consolidação!BC67+Consolidação!BF67+Consolidação!BI67+Consolidação!BL67+Consolidação!BO67+Consolidação!BR67+Consolidação!BU67+Consolidação!BX67,Consolidação!$AO$4,IF(AP56+AW56+BD56+BK56+BR56+BY56+CF56+CM56+CT56+DA56+DH56+DO56+DV56+EC56&lt;=Consolidação!AR67+Consolidação!AU67+Consolidação!AX67+Consolidação!#REF!+Consolidação!BC67+Consolidação!BF67+Consolidação!BI67+Consolidação!BL67+Consolidação!BO67+Consolidação!BR67+Consolidação!BU67+Consolidação!BX67+Consolidação!CA67,Consolidação!$AR$4,IF(AP56+AW56+BD56+BK56+BR56+BY56+CF56+CM56+CT56+DA56+DH56+DO56+DV56+EC56&lt;=Consolidação!AR67+Consolidação!AU67+Consolidação!AX67+Consolidação!#REF!+Consolidação!BC67+Consolidação!BF67+Consolidação!BI67+Consolidação!BL67+Consolidação!BO67+Consolidação!BR67+Consolidação!BU67+Consolidação!BX67+Consolidação!CA67+Consolidação!CD67,Consolidação!$AU$4,IF(AND((Consolidação!AR67+Consolidação!AU67+Consolidação!AX67+Consolidação!#REF!+Consolidação!BC67+Consolidação!BF67+Consolidação!BI67+Consolidação!BL67+Consolidação!BO67+Consolidação!BR67+Consolidação!BU67+Consolidação!BX67+Consolidação!CA67+Consolidação!CD67)&gt;0,AP56+AW56+BD56+BK56+BR56+BY56+CF56+CM56+CT56+DA56+DH56+DO56+DV56&lt;Consolidação!AR67+Consolidação!AU67+Consolidação!AX67+Consolidação!#REF!+Consolidação!BC67+Consolidação!BF67+Consolidação!BI67+Consolidação!BL67+Consolidação!BO67+Consolidação!BR67+Consolidação!BU67+Consolidação!BX67+Consolidação!CA67+Consolidação!CD67,AP56+AW56+BD56+BK56+BR56+BY56+CF56+CM56+CT56+DA56+DH56+DO56+DV56+EC56&gt;Consolidação!AR67+Consolidação!AU67+Consolidação!AX67+Consolidação!#REF!+Consolidação!BC67+Consolidação!BF67+Consolidação!BI67+Consolidação!BL67+Consolidação!BO67+Consolidação!BR67+Consolidação!BU67+Consolidação!BX67+Consolidação!CA67+Consolidação!CD67),"CONSUMO PARCIAL","SEM PREVISÃO"))))))))))))))))</f>
        <v/>
      </c>
      <c r="EG56" s="318" t="str">
        <f t="shared" si="130"/>
        <v/>
      </c>
      <c r="EH56" s="270"/>
      <c r="EI56" s="314"/>
      <c r="EJ56" s="345"/>
      <c r="EK56" s="346"/>
      <c r="EL56" s="317" t="str">
        <f>IF(EI56=0,"",IF(AV56+BC56+BJ56+BQ56+BX56+CE56+CL56+CS56+CZ56+DG56+DN56+DU56+EB56+EI56&lt;=Consolidação!AX67,Consolidação!$H$4,IF(AV56+BC56+BJ56+BQ56+BX56+CE56+CL56+CS56+CZ56+DG56+DN56+DU56+EB56+EI56&lt;=Consolidação!AX67+Consolidação!#REF!,Consolidação!$K$4,IF(AV56+BC56+BJ56+BQ56+BX56+CE56+CL56+CS56+CZ56+DG56+DN56+DU56+EB56+EI56&lt;=Consolidação!AX67+Consolidação!#REF!+Consolidação!BC67,Consolidação!$N$4,IF(AV56+BC56+BJ56+BQ56+BX56+CE56+CL56+CS56+CZ56+DG56+DN56+DU56+EB56+EI56&lt;=Consolidação!AX67+Consolidação!#REF!+Consolidação!BC67+Consolidação!BF67,Consolidação!$Q$4,IF(AV56+BC56+BJ56+BQ56+BX56+CE56+CL56+CS56+CZ56+DG56+DN56+DU56+EB56+EI56&lt;=Consolidação!AX67+Consolidação!#REF!+Consolidação!BC67+Consolidação!BF67+Consolidação!BI67,Consolidação!$T$4,IF(AV56+BC56+BJ56+BQ56+BX56+CE56+CL56+CS56+CZ56+DG56+DN56+DU56+EB56+EI56&lt;=Consolidação!AX67+Consolidação!#REF!+Consolidação!BC67+Consolidação!BF67+Consolidação!BI67+Consolidação!BL67,Consolidação!$W$4,IF(AV56+BC56+BJ56+BQ56+BX56+CE56+CL56+CS56+CZ56+DG56+DN56+DU56+EB56+EI56&lt;=Consolidação!AX67+Consolidação!#REF!+Consolidação!BC67+Consolidação!BF67+Consolidação!BI67+Consolidação!BL67+Consolidação!BO67,Consolidação!$Z$4,IF(AV56+BC56+BJ56+BQ56+BX56+CE56+CL56+CS56+CZ56+DG56+DN56+DU56+EB56+EI56&lt;=Consolidação!AX67+Consolidação!#REF!+Consolidação!BC67+Consolidação!BF67+Consolidação!BI67+Consolidação!BL67+Consolidação!BO67+Consolidação!BR67,Consolidação!$AC$4,IF(AV56+BC56+BJ56+BQ56+BX56+CE56+CL56+CS56+CZ56+DG56+DN56+DU56+EB56+EI56&lt;=Consolidação!AX67+Consolidação!#REF!+Consolidação!BC67+Consolidação!BF67+Consolidação!BI67+Consolidação!BL67+Consolidação!BO67+Consolidação!BR67+Consolidação!BU67,Consolidação!$AF$4,IF(AV56+BC56+BJ56+BQ56+BX56+CE56+CL56+CS56+CZ56+DG56+DN56+DU56+EB56+EI56&lt;=Consolidação!AX67+Consolidação!#REF!+Consolidação!BC67+Consolidação!BF67+Consolidação!BI67+Consolidação!BL67+Consolidação!BO67+Consolidação!BR67+Consolidação!BU67+Consolidação!BX67,Consolidação!$AI$4,IF(AV56+BC56+BJ56+BQ56+BX56+CE56+CL56+CS56+CZ56+DG56+DN56+DU56+EB56+EI56&lt;=Consolidação!AX67+Consolidação!#REF!+Consolidação!BC67+Consolidação!BF67+Consolidação!BI67+Consolidação!BL67+Consolidação!BO67+Consolidação!BR67+Consolidação!BU67+Consolidação!BX67+Consolidação!CA67,Consolidação!$AL$4,IF(AV56+BC56+BJ56+BQ56+BX56+CE56+CL56+CS56+CZ56+DG56+DN56+DU56+EB56+EI56&lt;=Consolidação!AX67+Consolidação!#REF!+Consolidação!BC67+Consolidação!BF67+Consolidação!BI67+Consolidação!BL67+Consolidação!BO67+Consolidação!BR67+Consolidação!BU67+Consolidação!BX67+Consolidação!CA67+Consolidação!CD67,Consolidação!$AO$4,IF(AV56+BC56+BJ56+BQ56+BX56+CE56+CL56+CS56+CZ56+DG56+DN56+DU56+EB56+EI56&lt;=Consolidação!AX67+Consolidação!#REF!+Consolidação!BC67+Consolidação!BF67+Consolidação!BI67+Consolidação!BL67+Consolidação!BO67+Consolidação!BR67+Consolidação!BU67+Consolidação!BX67+Consolidação!CA67+Consolidação!CD67+Consolidação!CG67,Consolidação!$AR$4,IF(AV56+BC56+BJ56+BQ56+BX56+CE56+CL56+CS56+CZ56+DG56+DN56+DU56+EB56+EI56&lt;=Consolidação!AX67+Consolidação!#REF!+Consolidação!BC67+Consolidação!BF67+Consolidação!BI67+Consolidação!BL67+Consolidação!BO67+Consolidação!BR67+Consolidação!BU67+Consolidação!BX67+Consolidação!CA67+Consolidação!CD67+Consolidação!CG67+Consolidação!CJ67,Consolidação!$AU$4,IF(AND((Consolidação!AX67+Consolidação!#REF!+Consolidação!BC67+Consolidação!BF67+Consolidação!BI67+Consolidação!BL67+Consolidação!BO67+Consolidação!BR67+Consolidação!BU67+Consolidação!BX67+Consolidação!CA67+Consolidação!CD67+Consolidação!CG67+Consolidação!CJ67)&gt;0,AV56+BC56+BJ56+BQ56+BX56+CE56+CL56+CS56+CZ56+DG56+DN56+DU56+EB56&lt;Consolidação!AX67+Consolidação!#REF!+Consolidação!BC67+Consolidação!BF67+Consolidação!BI67+Consolidação!BL67+Consolidação!BO67+Consolidação!BR67+Consolidação!BU67+Consolidação!BX67+Consolidação!CA67+Consolidação!CD67+Consolidação!CG67+Consolidação!CJ67,AV56+BC56+BJ56+BQ56+BX56+CE56+CL56+CS56+CZ56+DG56+DN56+DU56+EB56+EI56&gt;Consolidação!AX67+Consolidação!#REF!+Consolidação!BC67+Consolidação!BF67+Consolidação!BI67+Consolidação!BL67+Consolidação!BO67+Consolidação!BR67+Consolidação!BU67+Consolidação!BX67+Consolidação!CA67+Consolidação!CD67+Consolidação!CG67+Consolidação!CJ67),"CONSUMO PARCIAL","SEM PREVISÃO"))))))))))))))))</f>
        <v/>
      </c>
      <c r="EM56" s="318" t="str">
        <f t="shared" si="131"/>
        <v/>
      </c>
      <c r="EN56" s="270"/>
      <c r="EO56" s="314"/>
      <c r="EP56" s="345"/>
      <c r="EQ56" s="346"/>
      <c r="ER56" s="317" t="str">
        <f>IF(EO56=0,"",IF(BB56+BI56+BP56+BW56+CD56+CK56+CR56+CY56+DF56+DM56+DT56+EA56+EH56+EO56&lt;=Consolidação!BC67,Consolidação!$H$4,IF(BB56+BI56+BP56+BW56+CD56+CK56+CR56+CY56+DF56+DM56+DT56+EA56+EH56+EO56&lt;=Consolidação!BC67+Consolidação!BF67,Consolidação!$K$4,IF(BB56+BI56+BP56+BW56+CD56+CK56+CR56+CY56+DF56+DM56+DT56+EA56+EH56+EO56&lt;=Consolidação!BC67+Consolidação!BF67+Consolidação!BI67,Consolidação!$N$4,IF(BB56+BI56+BP56+BW56+CD56+CK56+CR56+CY56+DF56+DM56+DT56+EA56+EH56+EO56&lt;=Consolidação!BC67+Consolidação!BF67+Consolidação!BI67+Consolidação!BL67,Consolidação!$Q$4,IF(BB56+BI56+BP56+BW56+CD56+CK56+CR56+CY56+DF56+DM56+DT56+EA56+EH56+EO56&lt;=Consolidação!BC67+Consolidação!BF67+Consolidação!BI67+Consolidação!BL67+Consolidação!BO67,Consolidação!$T$4,IF(BB56+BI56+BP56+BW56+CD56+CK56+CR56+CY56+DF56+DM56+DT56+EA56+EH56+EO56&lt;=Consolidação!BC67+Consolidação!BF67+Consolidação!BI67+Consolidação!BL67+Consolidação!BO67+Consolidação!BR67,Consolidação!$W$4,IF(BB56+BI56+BP56+BW56+CD56+CK56+CR56+CY56+DF56+DM56+DT56+EA56+EH56+EO56&lt;=Consolidação!BC67+Consolidação!BF67+Consolidação!BI67+Consolidação!BL67+Consolidação!BO67+Consolidação!BR67+Consolidação!BU67,Consolidação!$Z$4,IF(BB56+BI56+BP56+BW56+CD56+CK56+CR56+CY56+DF56+DM56+DT56+EA56+EH56+EO56&lt;=Consolidação!BC67+Consolidação!BF67+Consolidação!BI67+Consolidação!BL67+Consolidação!BO67+Consolidação!BR67+Consolidação!BU67+Consolidação!BX67,Consolidação!$AC$4,IF(BB56+BI56+BP56+BW56+CD56+CK56+CR56+CY56+DF56+DM56+DT56+EA56+EH56+EO56&lt;=Consolidação!BC67+Consolidação!BF67+Consolidação!BI67+Consolidação!BL67+Consolidação!BO67+Consolidação!BR67+Consolidação!BU67+Consolidação!BX67+Consolidação!CA67,Consolidação!$AF$4,IF(BB56+BI56+BP56+BW56+CD56+CK56+CR56+CY56+DF56+DM56+DT56+EA56+EH56+EO56&lt;=Consolidação!BC67+Consolidação!BF67+Consolidação!BI67+Consolidação!BL67+Consolidação!BO67+Consolidação!BR67+Consolidação!BU67+Consolidação!BX67+Consolidação!CA67+Consolidação!CD67,Consolidação!$AI$4,IF(BB56+BI56+BP56+BW56+CD56+CK56+CR56+CY56+DF56+DM56+DT56+EA56+EH56+EO56&lt;=Consolidação!BC67+Consolidação!BF67+Consolidação!BI67+Consolidação!BL67+Consolidação!BO67+Consolidação!BR67+Consolidação!BU67+Consolidação!BX67+Consolidação!CA67+Consolidação!CD67+Consolidação!CG67,Consolidação!$AL$4,IF(BB56+BI56+BP56+BW56+CD56+CK56+CR56+CY56+DF56+DM56+DT56+EA56+EH56+EO56&lt;=Consolidação!BC67+Consolidação!BF67+Consolidação!BI67+Consolidação!BL67+Consolidação!BO67+Consolidação!BR67+Consolidação!BU67+Consolidação!BX67+Consolidação!CA67+Consolidação!CD67+Consolidação!CG67+Consolidação!CJ67,Consolidação!$AO$4,IF(BB56+BI56+BP56+BW56+CD56+CK56+CR56+CY56+DF56+DM56+DT56+EA56+EH56+EO56&lt;=Consolidação!BC67+Consolidação!BF67+Consolidação!BI67+Consolidação!BL67+Consolidação!BO67+Consolidação!BR67+Consolidação!BU67+Consolidação!BX67+Consolidação!CA67+Consolidação!CD67+Consolidação!CG67+Consolidação!CJ67+Consolidação!CM67,Consolidação!$AR$4,IF(BB56+BI56+BP56+BW56+CD56+CK56+CR56+CY56+DF56+DM56+DT56+EA56+EH56+EO56&lt;=Consolidação!BC67+Consolidação!BF67+Consolidação!BI67+Consolidação!BL67+Consolidação!BO67+Consolidação!BR67+Consolidação!BU67+Consolidação!BX67+Consolidação!CA67+Consolidação!CD67+Consolidação!CG67+Consolidação!CJ67+Consolidação!CM67+Consolidação!CP67,Consolidação!$AU$4,IF(AND((Consolidação!BC67+Consolidação!BF67+Consolidação!BI67+Consolidação!BL67+Consolidação!BO67+Consolidação!BR67+Consolidação!BU67+Consolidação!BX67+Consolidação!CA67+Consolidação!CD67+Consolidação!CG67+Consolidação!CJ67+Consolidação!CM67+Consolidação!CP67)&gt;0,BB56+BI56+BP56+BW56+CD56+CK56+CR56+CY56+DF56+DM56+DT56+EA56+EH56&lt;Consolidação!BC67+Consolidação!BF67+Consolidação!BI67+Consolidação!BL67+Consolidação!BO67+Consolidação!BR67+Consolidação!BU67+Consolidação!BX67+Consolidação!CA67+Consolidação!CD67+Consolidação!CG67+Consolidação!CJ67+Consolidação!CM67+Consolidação!CP67,BB56+BI56+BP56+BW56+CD56+CK56+CR56+CY56+DF56+DM56+DT56+EA56+EH56+EO56&gt;Consolidação!BC67+Consolidação!BF67+Consolidação!BI67+Consolidação!BL67+Consolidação!BO67+Consolidação!BR67+Consolidação!BU67+Consolidação!BX67+Consolidação!CA67+Consolidação!CD67+Consolidação!CG67+Consolidação!CJ67+Consolidação!CM67+Consolidação!CP67),"CONSUMO PARCIAL","SEM PREVISÃO"))))))))))))))))</f>
        <v/>
      </c>
      <c r="ES56" s="318" t="str">
        <f t="shared" si="132"/>
        <v/>
      </c>
      <c r="ET56" s="270"/>
      <c r="EU56" s="314"/>
      <c r="EV56" s="345"/>
      <c r="EW56" s="346"/>
      <c r="EX56" s="317" t="str">
        <f>IF(EU56=0,"",IF(BH56+BO56+BV56+CC56+CJ56+CQ56+CX56+DE56+DL56+DS56+DZ56+EG56+EN56+EU56&lt;=Consolidação!BI67,Consolidação!$H$4,IF(BH56+BO56+BV56+CC56+CJ56+CQ56+CX56+DE56+DL56+DS56+DZ56+EG56+EN56+EU56&lt;=Consolidação!BI67+Consolidação!BL67,Consolidação!$K$4,IF(BH56+BO56+BV56+CC56+CJ56+CQ56+CX56+DE56+DL56+DS56+DZ56+EG56+EN56+EU56&lt;=Consolidação!BI67+Consolidação!BL67+Consolidação!BO67,Consolidação!$N$4,IF(BH56+BO56+BV56+CC56+CJ56+CQ56+CX56+DE56+DL56+DS56+DZ56+EG56+EN56+EU56&lt;=Consolidação!BI67+Consolidação!BL67+Consolidação!BO67+Consolidação!BR67,Consolidação!$Q$4,IF(BH56+BO56+BV56+CC56+CJ56+CQ56+CX56+DE56+DL56+DS56+DZ56+EG56+EN56+EU56&lt;=Consolidação!BI67+Consolidação!BL67+Consolidação!BO67+Consolidação!BR67+Consolidação!BU67,Consolidação!$T$4,IF(BH56+BO56+BV56+CC56+CJ56+CQ56+CX56+DE56+DL56+DS56+DZ56+EG56+EN56+EU56&lt;=Consolidação!BI67+Consolidação!BL67+Consolidação!BO67+Consolidação!BR67+Consolidação!BU67+Consolidação!BX67,Consolidação!$W$4,IF(BH56+BO56+BV56+CC56+CJ56+CQ56+CX56+DE56+DL56+DS56+DZ56+EG56+EN56+EU56&lt;=Consolidação!BI67+Consolidação!BL67+Consolidação!BO67+Consolidação!BR67+Consolidação!BU67+Consolidação!BX67+Consolidação!CA67,Consolidação!$Z$4,IF(BH56+BO56+BV56+CC56+CJ56+CQ56+CX56+DE56+DL56+DS56+DZ56+EG56+EN56+EU56&lt;=Consolidação!BI67+Consolidação!BL67+Consolidação!BO67+Consolidação!BR67+Consolidação!BU67+Consolidação!BX67+Consolidação!CA67+Consolidação!CD67,Consolidação!$AC$4,IF(BH56+BO56+BV56+CC56+CJ56+CQ56+CX56+DE56+DL56+DS56+DZ56+EG56+EN56+EU56&lt;=Consolidação!BI67+Consolidação!BL67+Consolidação!BO67+Consolidação!BR67+Consolidação!BU67+Consolidação!BX67+Consolidação!CA67+Consolidação!CD67+Consolidação!CG67,Consolidação!$AF$4,IF(BH56+BO56+BV56+CC56+CJ56+CQ56+CX56+DE56+DL56+DS56+DZ56+EG56+EN56+EU56&lt;=Consolidação!BI67+Consolidação!BL67+Consolidação!BO67+Consolidação!BR67+Consolidação!BU67+Consolidação!BX67+Consolidação!CA67+Consolidação!CD67+Consolidação!CG67+Consolidação!CJ67,Consolidação!$AI$4,IF(BH56+BO56+BV56+CC56+CJ56+CQ56+CX56+DE56+DL56+DS56+DZ56+EG56+EN56+EU56&lt;=Consolidação!BI67+Consolidação!BL67+Consolidação!BO67+Consolidação!BR67+Consolidação!BU67+Consolidação!BX67+Consolidação!CA67+Consolidação!CD67+Consolidação!CG67+Consolidação!CJ67+Consolidação!CM67,Consolidação!$AL$4,IF(BH56+BO56+BV56+CC56+CJ56+CQ56+CX56+DE56+DL56+DS56+DZ56+EG56+EN56+EU56&lt;=Consolidação!BI67+Consolidação!BL67+Consolidação!BO67+Consolidação!BR67+Consolidação!BU67+Consolidação!BX67+Consolidação!CA67+Consolidação!CD67+Consolidação!CG67+Consolidação!CJ67+Consolidação!CM67+Consolidação!CP67,Consolidação!$AO$4,IF(BH56+BO56+BV56+CC56+CJ56+CQ56+CX56+DE56+DL56+DS56+DZ56+EG56+EN56+EU56&lt;=Consolidação!BI67+Consolidação!BL67+Consolidação!BO67+Consolidação!BR67+Consolidação!BU67+Consolidação!BX67+Consolidação!CA67+Consolidação!CD67+Consolidação!CG67+Consolidação!CJ67+Consolidação!CM67+Consolidação!CP67+Consolidação!CS67,Consolidação!$AR$4,IF(BH56+BO56+BV56+CC56+CJ56+CQ56+CX56+DE56+DL56+DS56+DZ56+EG56+EN56+EU56&lt;=Consolidação!BI67+Consolidação!BL67+Consolidação!BO67+Consolidação!BR67+Consolidação!BU67+Consolidação!BX67+Consolidação!CA67+Consolidação!CD67+Consolidação!CG67+Consolidação!CJ67+Consolidação!CM67+Consolidação!CP67+Consolidação!CS67+Consolidação!CV67,Consolidação!$AU$4,IF(AND((Consolidação!BI67+Consolidação!BL67+Consolidação!BO67+Consolidação!BR67+Consolidação!BU67+Consolidação!BX67+Consolidação!CA67+Consolidação!CD67+Consolidação!CG67+Consolidação!CJ67+Consolidação!CM67+Consolidação!CP67+Consolidação!CS67+Consolidação!CV67)&gt;0,BH56+BO56+BV56+CC56+CJ56+CQ56+CX56+DE56+DL56+DS56+DZ56+EG56+EN56&lt;Consolidação!BI67+Consolidação!BL67+Consolidação!BO67+Consolidação!BR67+Consolidação!BU67+Consolidação!BX67+Consolidação!CA67+Consolidação!CD67+Consolidação!CG67+Consolidação!CJ67+Consolidação!CM67+Consolidação!CP67+Consolidação!CS67+Consolidação!CV67,BH56+BO56+BV56+CC56+CJ56+CQ56+CX56+DE56+DL56+DS56+DZ56+EG56+EN56+EU56&gt;Consolidação!BI67+Consolidação!BL67+Consolidação!BO67+Consolidação!BR67+Consolidação!BU67+Consolidação!BX67+Consolidação!CA67+Consolidação!CD67+Consolidação!CG67+Consolidação!CJ67+Consolidação!CM67+Consolidação!CP67+Consolidação!CS67+Consolidação!CV67),"CONSUMO PARCIAL","SEM PREVISÃO"))))))))))))))))</f>
        <v/>
      </c>
      <c r="EY56" s="318" t="str">
        <f t="shared" si="133"/>
        <v/>
      </c>
      <c r="EZ56" s="270"/>
      <c r="FA56" s="314"/>
      <c r="FB56" s="345"/>
      <c r="FC56" s="346"/>
      <c r="FD56" s="317" t="str">
        <f>IF(FA56=0,"",IF(BN56+BU56+CB56+CI56+CP56+CW56+DD56+DK56+DR56+DY56+EF56+EM56+ET56+FA56&lt;=Consolidação!BO67,Consolidação!$H$4,IF(BN56+BU56+CB56+CI56+CP56+CW56+DD56+DK56+DR56+DY56+EF56+EM56+ET56+FA56&lt;=Consolidação!BO67+Consolidação!BR67,Consolidação!$K$4,IF(BN56+BU56+CB56+CI56+CP56+CW56+DD56+DK56+DR56+DY56+EF56+EM56+ET56+FA56&lt;=Consolidação!BO67+Consolidação!BR67+Consolidação!BU67,Consolidação!$N$4,IF(BN56+BU56+CB56+CI56+CP56+CW56+DD56+DK56+DR56+DY56+EF56+EM56+ET56+FA56&lt;=Consolidação!BO67+Consolidação!BR67+Consolidação!BU67+Consolidação!BX67,Consolidação!$Q$4,IF(BN56+BU56+CB56+CI56+CP56+CW56+DD56+DK56+DR56+DY56+EF56+EM56+ET56+FA56&lt;=Consolidação!BO67+Consolidação!BR67+Consolidação!BU67+Consolidação!BX67+Consolidação!CA67,Consolidação!$T$4,IF(BN56+BU56+CB56+CI56+CP56+CW56+DD56+DK56+DR56+DY56+EF56+EM56+ET56+FA56&lt;=Consolidação!BO67+Consolidação!BR67+Consolidação!BU67+Consolidação!BX67+Consolidação!CA67+Consolidação!CD67,Consolidação!$W$4,IF(BN56+BU56+CB56+CI56+CP56+CW56+DD56+DK56+DR56+DY56+EF56+EM56+ET56+FA56&lt;=Consolidação!BO67+Consolidação!BR67+Consolidação!BU67+Consolidação!BX67+Consolidação!CA67+Consolidação!CD67+Consolidação!CG67,Consolidação!$Z$4,IF(BN56+BU56+CB56+CI56+CP56+CW56+DD56+DK56+DR56+DY56+EF56+EM56+ET56+FA56&lt;=Consolidação!BO67+Consolidação!BR67+Consolidação!BU67+Consolidação!BX67+Consolidação!CA67+Consolidação!CD67+Consolidação!CG67+Consolidação!CJ67,Consolidação!$AC$4,IF(BN56+BU56+CB56+CI56+CP56+CW56+DD56+DK56+DR56+DY56+EF56+EM56+ET56+FA56&lt;=Consolidação!BO67+Consolidação!BR67+Consolidação!BU67+Consolidação!BX67+Consolidação!CA67+Consolidação!CD67+Consolidação!CG67+Consolidação!CJ67+Consolidação!CM67,Consolidação!$AF$4,IF(BN56+BU56+CB56+CI56+CP56+CW56+DD56+DK56+DR56+DY56+EF56+EM56+ET56+FA56&lt;=Consolidação!BO67+Consolidação!BR67+Consolidação!BU67+Consolidação!BX67+Consolidação!CA67+Consolidação!CD67+Consolidação!CG67+Consolidação!CJ67+Consolidação!CM67+Consolidação!CP67,Consolidação!$AI$4,IF(BN56+BU56+CB56+CI56+CP56+CW56+DD56+DK56+DR56+DY56+EF56+EM56+ET56+FA56&lt;=Consolidação!BO67+Consolidação!BR67+Consolidação!BU67+Consolidação!BX67+Consolidação!CA67+Consolidação!CD67+Consolidação!CG67+Consolidação!CJ67+Consolidação!CM67+Consolidação!CP67+Consolidação!CS67,Consolidação!$AL$4,IF(BN56+BU56+CB56+CI56+CP56+CW56+DD56+DK56+DR56+DY56+EF56+EM56+ET56+FA56&lt;=Consolidação!BO67+Consolidação!BR67+Consolidação!BU67+Consolidação!BX67+Consolidação!CA67+Consolidação!CD67+Consolidação!CG67+Consolidação!CJ67+Consolidação!CM67+Consolidação!CP67+Consolidação!CS67+Consolidação!CV67,Consolidação!$AO$4,IF(BN56+BU56+CB56+CI56+CP56+CW56+DD56+DK56+DR56+DY56+EF56+EM56+ET56+FA56&lt;=Consolidação!BO67+Consolidação!BR67+Consolidação!BU67+Consolidação!BX67+Consolidação!CA67+Consolidação!CD67+Consolidação!CG67+Consolidação!CJ67+Consolidação!CM67+Consolidação!CP67+Consolidação!CS67+Consolidação!CV67+Consolidação!CY67,Consolidação!$AR$4,IF(BN56+BU56+CB56+CI56+CP56+CW56+DD56+DK56+DR56+DY56+EF56+EM56+ET56+FA56&lt;=Consolidação!BO67+Consolidação!BR67+Consolidação!BU67+Consolidação!BX67+Consolidação!CA67+Consolidação!CD67+Consolidação!CG67+Consolidação!CJ67+Consolidação!CM67+Consolidação!CP67+Consolidação!CS67+Consolidação!CV67+Consolidação!CY67+Consolidação!DB67,Consolidação!$AU$4,IF(AND((Consolidação!BO67+Consolidação!BR67+Consolidação!BU67+Consolidação!BX67+Consolidação!CA67+Consolidação!CD67+Consolidação!CG67+Consolidação!CJ67+Consolidação!CM67+Consolidação!CP67+Consolidação!CS67+Consolidação!CV67+Consolidação!CY67+Consolidação!DB67)&gt;0,BN56+BU56+CB56+CI56+CP56+CW56+DD56+DK56+DR56+DY56+EF56+EM56+ET56&lt;Consolidação!BO67+Consolidação!BR67+Consolidação!BU67+Consolidação!BX67+Consolidação!CA67+Consolidação!CD67+Consolidação!CG67+Consolidação!CJ67+Consolidação!CM67+Consolidação!CP67+Consolidação!CS67+Consolidação!CV67+Consolidação!CY67+Consolidação!DB67,BN56+BU56+CB56+CI56+CP56+CW56+DD56+DK56+DR56+DY56+EF56+EM56+ET56+FA56&gt;Consolidação!BO67+Consolidação!BR67+Consolidação!BU67+Consolidação!BX67+Consolidação!CA67+Consolidação!CD67+Consolidação!CG67+Consolidação!CJ67+Consolidação!CM67+Consolidação!CP67+Consolidação!CS67+Consolidação!CV67+Consolidação!CY67+Consolidação!DB67),"CONSUMO PARCIAL","SEM PREVISÃO"))))))))))))))))</f>
        <v/>
      </c>
      <c r="FE56" s="318" t="str">
        <f t="shared" si="134"/>
        <v/>
      </c>
      <c r="FF56" s="270"/>
      <c r="FG56" s="314"/>
      <c r="FH56" s="345"/>
      <c r="FI56" s="346"/>
      <c r="FJ56" s="317" t="str">
        <f>IF(FG56=0,"",IF(BT56+CA56+CH56+CO56+CV56+DC56+DJ56+DQ56+DX56+EE56+EL56+ES56+EZ56+FG56&lt;=Consolidação!BU67,Consolidação!$H$4,IF(BT56+CA56+CH56+CO56+CV56+DC56+DJ56+DQ56+DX56+EE56+EL56+ES56+EZ56+FG56&lt;=Consolidação!BU67+Consolidação!BX67,Consolidação!$K$4,IF(BT56+CA56+CH56+CO56+CV56+DC56+DJ56+DQ56+DX56+EE56+EL56+ES56+EZ56+FG56&lt;=Consolidação!BU67+Consolidação!BX67+Consolidação!CA67,Consolidação!$N$4,IF(BT56+CA56+CH56+CO56+CV56+DC56+DJ56+DQ56+DX56+EE56+EL56+ES56+EZ56+FG56&lt;=Consolidação!BU67+Consolidação!BX67+Consolidação!CA67+Consolidação!CD67,Consolidação!$Q$4,IF(BT56+CA56+CH56+CO56+CV56+DC56+DJ56+DQ56+DX56+EE56+EL56+ES56+EZ56+FG56&lt;=Consolidação!BU67+Consolidação!BX67+Consolidação!CA67+Consolidação!CD67+Consolidação!CG67,Consolidação!$T$4,IF(BT56+CA56+CH56+CO56+CV56+DC56+DJ56+DQ56+DX56+EE56+EL56+ES56+EZ56+FG56&lt;=Consolidação!BU67+Consolidação!BX67+Consolidação!CA67+Consolidação!CD67+Consolidação!CG67+Consolidação!CJ67,Consolidação!$W$4,IF(BT56+CA56+CH56+CO56+CV56+DC56+DJ56+DQ56+DX56+EE56+EL56+ES56+EZ56+FG56&lt;=Consolidação!BU67+Consolidação!BX67+Consolidação!CA67+Consolidação!CD67+Consolidação!CG67+Consolidação!CJ67+Consolidação!CM67,Consolidação!$Z$4,IF(BT56+CA56+CH56+CO56+CV56+DC56+DJ56+DQ56+DX56+EE56+EL56+ES56+EZ56+FG56&lt;=Consolidação!BU67+Consolidação!BX67+Consolidação!CA67+Consolidação!CD67+Consolidação!CG67+Consolidação!CJ67+Consolidação!CM67+Consolidação!CP67,Consolidação!$AC$4,IF(BT56+CA56+CH56+CO56+CV56+DC56+DJ56+DQ56+DX56+EE56+EL56+ES56+EZ56+FG56&lt;=Consolidação!BU67+Consolidação!BX67+Consolidação!CA67+Consolidação!CD67+Consolidação!CG67+Consolidação!CJ67+Consolidação!CM67+Consolidação!CP67+Consolidação!CS67,Consolidação!$AF$4,IF(BT56+CA56+CH56+CO56+CV56+DC56+DJ56+DQ56+DX56+EE56+EL56+ES56+EZ56+FG56&lt;=Consolidação!BU67+Consolidação!BX67+Consolidação!CA67+Consolidação!CD67+Consolidação!CG67+Consolidação!CJ67+Consolidação!CM67+Consolidação!CP67+Consolidação!CS67+Consolidação!CV67,Consolidação!$AI$4,IF(BT56+CA56+CH56+CO56+CV56+DC56+DJ56+DQ56+DX56+EE56+EL56+ES56+EZ56+FG56&lt;=Consolidação!BU67+Consolidação!BX67+Consolidação!CA67+Consolidação!CD67+Consolidação!CG67+Consolidação!CJ67+Consolidação!CM67+Consolidação!CP67+Consolidação!CS67+Consolidação!CV67+Consolidação!CY67,Consolidação!$AL$4,IF(BT56+CA56+CH56+CO56+CV56+DC56+DJ56+DQ56+DX56+EE56+EL56+ES56+EZ56+FG56&lt;=Consolidação!BU67+Consolidação!BX67+Consolidação!CA67+Consolidação!CD67+Consolidação!CG67+Consolidação!CJ67+Consolidação!CM67+Consolidação!CP67+Consolidação!CS67+Consolidação!CV67+Consolidação!CY67+Consolidação!DB67,Consolidação!$AO$4,IF(BT56+CA56+CH56+CO56+CV56+DC56+DJ56+DQ56+DX56+EE56+EL56+ES56+EZ56+FG56&lt;=Consolidação!BU67+Consolidação!BX67+Consolidação!CA67+Consolidação!CD67+Consolidação!CG67+Consolidação!CJ67+Consolidação!CM67+Consolidação!CP67+Consolidação!CS67+Consolidação!CV67+Consolidação!CY67+Consolidação!DB67+Consolidação!DE67,Consolidação!$AR$4,IF(BT56+CA56+CH56+CO56+CV56+DC56+DJ56+DQ56+DX56+EE56+EL56+ES56+EZ56+FG56&lt;=Consolidação!BU67+Consolidação!BX67+Consolidação!CA67+Consolidação!CD67+Consolidação!CG67+Consolidação!CJ67+Consolidação!CM67+Consolidação!CP67+Consolidação!CS67+Consolidação!CV67+Consolidação!CY67+Consolidação!DB67+Consolidação!DE67+Consolidação!DH67,Consolidação!$AU$4,IF(AND((Consolidação!BU67+Consolidação!BX67+Consolidação!CA67+Consolidação!CD67+Consolidação!CG67+Consolidação!CJ67+Consolidação!CM67+Consolidação!CP67+Consolidação!CS67+Consolidação!CV67+Consolidação!CY67+Consolidação!DB67+Consolidação!DE67+Consolidação!DH67)&gt;0,BT56+CA56+CH56+CO56+CV56+DC56+DJ56+DQ56+DX56+EE56+EL56+ES56+EZ56&lt;Consolidação!BU67+Consolidação!BX67+Consolidação!CA67+Consolidação!CD67+Consolidação!CG67+Consolidação!CJ67+Consolidação!CM67+Consolidação!CP67+Consolidação!CS67+Consolidação!CV67+Consolidação!CY67+Consolidação!DB67+Consolidação!DE67+Consolidação!DH67,BT56+CA56+CH56+CO56+CV56+DC56+DJ56+DQ56+DX56+EE56+EL56+ES56+EZ56+FG56&gt;Consolidação!BU67+Consolidação!BX67+Consolidação!CA67+Consolidação!CD67+Consolidação!CG67+Consolidação!CJ67+Consolidação!CM67+Consolidação!CP67+Consolidação!CS67+Consolidação!CV67+Consolidação!CY67+Consolidação!DB67+Consolidação!DE67+Consolidação!DH67),"CONSUMO PARCIAL","SEM PREVISÃO"))))))))))))))))</f>
        <v/>
      </c>
      <c r="FK56" s="540" t="str">
        <f t="shared" si="135"/>
        <v/>
      </c>
      <c r="FL56" s="569"/>
      <c r="FM56" s="550"/>
      <c r="FN56" s="550"/>
      <c r="FO56" s="550"/>
      <c r="FP56" s="550"/>
      <c r="FQ56" s="576"/>
      <c r="FR56" s="569"/>
      <c r="FS56" s="550"/>
      <c r="FT56" s="550"/>
      <c r="FU56" s="550"/>
      <c r="FV56" s="550"/>
      <c r="FW56" s="550"/>
      <c r="FX56" s="545" t="str">
        <f>IF((Consolidação!C67+Consolidação!E67)=(F56+M56+T56+AA56+AH56+AO56+AV56+BC56+BJ56+BQ56+BX56+CE56+CL56+CS56),"ATUALIZADO","DESATUALIZADO")</f>
        <v>ATUALIZADO</v>
      </c>
    </row>
    <row r="57" spans="1:180" x14ac:dyDescent="0.3">
      <c r="A57" s="270">
        <v>11808</v>
      </c>
      <c r="B57" s="634"/>
      <c r="C57" s="344" t="s">
        <v>2</v>
      </c>
      <c r="D57" s="343"/>
      <c r="E57" s="270" t="s">
        <v>243</v>
      </c>
      <c r="F57" s="314">
        <v>3920</v>
      </c>
      <c r="G57" s="315"/>
      <c r="H57" s="316">
        <v>46104</v>
      </c>
      <c r="I57" s="317" t="str">
        <f>IF(F57=0,"",IF(F57&lt;=Consolidação!H68,Consolidação!H$4,IF(F57&lt;=Consolidação!H68+Consolidação!K68,Consolidação!K$4,IF(F57&lt;=Consolidação!H68+Consolidação!K68+Consolidação!N68,Consolidação!N$4,IF(F57&lt;=Consolidação!H68+Consolidação!K68+Consolidação!N68+Consolidação!Q68,Consolidação!Q$4,IF(F57&lt;=Consolidação!H68+Consolidação!K68+Consolidação!N68+Consolidação!Q68+Consolidação!T68,Consolidação!T$4,IF(F57&lt;=Consolidação!H68+Consolidação!K68+Consolidação!N68+Consolidação!Q68+Consolidação!T68+Consolidação!W68,Consolidação!W$4,IF(F57&lt;=Consolidação!H68+Consolidação!K68+Consolidação!N68+Consolidação!Q68+Consolidação!T68+Consolidação!W68+Consolidação!Z68,Consolidação!Z$4,IF(F57&lt;=Consolidação!H68+Consolidação!K68+Consolidação!N68+Consolidação!Q68+Consolidação!T68+Consolidação!W68+Consolidação!Z68+Consolidação!AC68,Consolidação!AC$4,IF(F57&lt;=Consolidação!H68+Consolidação!K68+Consolidação!N68+Consolidação!Q68+Consolidação!T68+Consolidação!W68+Consolidação!Z68+Consolidação!AC68+Consolidação!AF68,Consolidação!AF$4,IF(F57&lt;=Consolidação!H68+Consolidação!K68+Consolidação!N68+Consolidação!Q68+Consolidação!T68+Consolidação!W68+Consolidação!Z68+Consolidação!AC68+Consolidação!AF68+Consolidação!AI68,Consolidação!AI$4,IF(F57&lt;=Consolidação!H68+Consolidação!K68+Consolidação!N68+Consolidação!Q68+Consolidação!T68+Consolidação!W68+Consolidação!Z68+Consolidação!AC68+Consolidação!AF68+Consolidação!AI68+Consolidação!AL68,Consolidação!AL$4,IF(F57&lt;=Consolidação!H68+Consolidação!K68+Consolidação!N68+Consolidação!Q68+Consolidação!T68+Consolidação!W68+Consolidação!Z68+Consolidação!AC68+Consolidação!AF68+Consolidação!AI68+Consolidação!AL68+Consolidação!AO68,Consolidação!AO$4,IF(F57&lt;=Consolidação!H68+Consolidação!K68+Consolidação!N68+Consolidação!Q68+Consolidação!T68+Consolidação!W68+Consolidação!Z68+Consolidação!AC68+Consolidação!AF68+Consolidação!AI68+Consolidação!AL68+Consolidação!AO68+Consolidação!AR68,Consolidação!AR$4,IF(F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>SEM PREVISÃO</v>
      </c>
      <c r="J57" s="318" t="str">
        <f t="shared" si="111"/>
        <v>û</v>
      </c>
      <c r="K57" s="312"/>
      <c r="L57" s="270"/>
      <c r="M57" s="314"/>
      <c r="N57" s="315"/>
      <c r="O57" s="316"/>
      <c r="P57" s="317" t="str">
        <f>IF(M57=0,"",IF(F57+M57&lt;=Consolidação!H68,Consolidação!$H$4,IF(F57+M57&lt;=Consolidação!H68+Consolidação!K68,Consolidação!$K$4,IF(F57+M57&lt;=Consolidação!H68+Consolidação!K68+Consolidação!N68,Consolidação!$N$4,IF(F57+M57&lt;=Consolidação!H68+Consolidação!K68+Consolidação!N68+Consolidação!Q68,Consolidação!$Q$4,IF(F57+M57&lt;=Consolidação!H68+Consolidação!K68+Consolidação!N68+Consolidação!Q68+Consolidação!T68,Consolidação!$T$4,IF(F57+M57&lt;=Consolidação!H68+Consolidação!K68+Consolidação!N68+Consolidação!Q68+Consolidação!T68+Consolidação!W68,Consolidação!$W$4,IF(F57+M57&lt;=Consolidação!H68+Consolidação!K68+Consolidação!N68+Consolidação!Q68+Consolidação!T68+Consolidação!W68+Consolidação!Z68,Consolidação!$Z$4,IF(F57+M57&lt;=Consolidação!H68+Consolidação!K68+Consolidação!N68+Consolidação!Q68+Consolidação!T68+Consolidação!W68+Consolidação!Z68+Consolidação!AC68,Consolidação!$AC$4,IF(F57+M57&lt;=Consolidação!H68+Consolidação!K68+Consolidação!N68+Consolidação!Q68+Consolidação!T68+Consolidação!W68+Consolidação!Z68+Consolidação!AC68+Consolidação!AF68,Consolidação!$AF$4,IF(F57+M57&lt;=Consolidação!H68+Consolidação!K68+Consolidação!N68+Consolidação!Q68+Consolidação!T68+Consolidação!W68+Consolidação!Z68+Consolidação!AC68+Consolidação!AF68+Consolidação!AI68,Consolidação!$AI$4,IF(F57+M57&lt;=Consolidação!H68+Consolidação!K68+Consolidação!N68+Consolidação!Q68+Consolidação!T68+Consolidação!W68+Consolidação!Z68+Consolidação!AC68+Consolidação!AF68+Consolidação!AI68+Consolidação!AL68,Consolidação!$AL$4,IF(F57+M57&lt;=Consolidação!H68+Consolidação!K68+Consolidação!N68+Consolidação!Q68+Consolidação!T68+Consolidação!W68+Consolidação!Z68+Consolidação!AC68+Consolidação!AF68+Consolidação!AI68+Consolidação!AL68+Consolidação!AO68,Consolidação!$AO$4,IF(F57+M57&lt;=Consolidação!H68+Consolidação!K68+Consolidação!N68+Consolidação!Q68+Consolidação!T68+Consolidação!W68+Consolidação!Z68+Consolidação!AC68+Consolidação!AF68+Consolidação!AI68+Consolidação!AL68+Consolidação!AO68+Consolidação!AR68,Consolidação!$AR$4,IF(F57+M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Q57" s="318" t="str">
        <f t="shared" si="112"/>
        <v/>
      </c>
      <c r="R57" s="312"/>
      <c r="S57" s="270"/>
      <c r="T57" s="314"/>
      <c r="U57" s="315"/>
      <c r="V57" s="316"/>
      <c r="W57" s="317" t="str">
        <f>IF(T57=0,"",IF(F57+M57+T57&lt;=Consolidação!H68,Consolidação!$H$4,IF(F57+M57+T57&lt;=Consolidação!H68+Consolidação!K68,Consolidação!$K$4,IF(F57+M57+T57&lt;=Consolidação!H68+Consolidação!K68+Consolidação!N68,Consolidação!$N$4,IF(F57+M57+T57&lt;=Consolidação!H68+Consolidação!K68+Consolidação!N68+Consolidação!Q68,Consolidação!$Q$4,IF(F57+M57+T57&lt;=Consolidação!H68+Consolidação!K68+Consolidação!N68+Consolidação!Q68+Consolidação!T68,Consolidação!$T$4,IF(F57+M57+T57&lt;=Consolidação!H68+Consolidação!K68+Consolidação!N68+Consolidação!Q68+Consolidação!T68+Consolidação!W68,Consolidação!$W$4,IF(F57+M57+T57&lt;=Consolidação!H68+Consolidação!K68+Consolidação!N68+Consolidação!Q68+Consolidação!T68+Consolidação!W68+Consolidação!Z68,Consolidação!$Z$4,IF(F57+M57+T57&lt;=Consolidação!H68+Consolidação!K68+Consolidação!N68+Consolidação!Q68+Consolidação!T68+Consolidação!W68+Consolidação!Z68+Consolidação!AC68,Consolidação!$AC$4,IF(F57+M57+T57&lt;=Consolidação!H68+Consolidação!K68+Consolidação!N68+Consolidação!Q68+Consolidação!T68+Consolidação!W68+Consolidação!Z68+Consolidação!AC68+Consolidação!AF68,Consolidação!$AF$4,IF(F57+M57+T57&lt;=Consolidação!H68+Consolidação!K68+Consolidação!N68+Consolidação!Q68+Consolidação!T68+Consolidação!W68+Consolidação!Z68+Consolidação!AC68+Consolidação!AF68+Consolidação!AI68,Consolidação!$AI$4,IF(F57+M57+T57&lt;=Consolidação!H68+Consolidação!K68+Consolidação!N68+Consolidação!Q68+Consolidação!T68+Consolidação!W68+Consolidação!Z68+Consolidação!AC68+Consolidação!AF68+Consolidação!AI68+Consolidação!AL68,Consolidação!$AL$4,IF(F57+M57+T57&lt;=Consolidação!H68+Consolidação!K68+Consolidação!N68+Consolidação!Q68+Consolidação!T68+Consolidação!W68+Consolidação!Z68+Consolidação!AC68+Consolidação!AF68+Consolidação!AI68+Consolidação!AL68+Consolidação!AO68,Consolidação!$AO$4,IF(F57+M57+T57&lt;=Consolidação!H68+Consolidação!K68+Consolidação!N68+Consolidação!Q68+Consolidação!T68+Consolidação!W68+Consolidação!Z68+Consolidação!AC68+Consolidação!AF68+Consolidação!AI68+Consolidação!AL68+Consolidação!AO68+Consolidação!AR68,Consolidação!$AR$4,IF(F57+M57+T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+M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+T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X57" s="318" t="str">
        <f t="shared" si="113"/>
        <v/>
      </c>
      <c r="Y57" s="312"/>
      <c r="Z57" s="270"/>
      <c r="AA57" s="314"/>
      <c r="AB57" s="315"/>
      <c r="AC57" s="316"/>
      <c r="AD57" s="317" t="str">
        <f>IF(AA57=0,"",IF(F57+M57+T57+AA57&lt;=Consolidação!H68,Consolidação!$H$4,IF(F57+M57+T57+AA57&lt;=Consolidação!H68+Consolidação!K68,Consolidação!$K$4,IF(F57+M57+T57+AA57&lt;=Consolidação!H68+Consolidação!K68+Consolidação!N68,Consolidação!$N$4,IF(F57+M57+T57+AA57&lt;=Consolidação!H68+Consolidação!K68+Consolidação!N68+Consolidação!Q68,Consolidação!$Q$4,IF(F57+M57+T57+AA57&lt;=Consolidação!H68+Consolidação!K68+Consolidação!N68+Consolidação!Q68+Consolidação!T68,Consolidação!$T$4,IF(F57+M57+T57+AA57&lt;=Consolidação!H68+Consolidação!K68+Consolidação!N68+Consolidação!Q68+Consolidação!T68+Consolidação!W68,Consolidação!$W$4,IF(F57+M57+T57+AA57&lt;=Consolidação!H68+Consolidação!K68+Consolidação!N68+Consolidação!Q68+Consolidação!T68+Consolidação!W68+Consolidação!Z68,Consolidação!$Z$4,IF(F57+M57+T57+AA57&lt;=Consolidação!H68+Consolidação!K68+Consolidação!N68+Consolidação!Q68+Consolidação!T68+Consolidação!W68+Consolidação!Z68+Consolidação!AC68,Consolidação!$AC$4,IF(F57+M57+T57+AA57&lt;=Consolidação!H68+Consolidação!K68+Consolidação!N68+Consolidação!Q68+Consolidação!T68+Consolidação!W68+Consolidação!Z68+Consolidação!AC68+Consolidação!AF68,Consolidação!$AF$4,IF(F57+M57+T57+AA57&lt;=Consolidação!H68+Consolidação!K68+Consolidação!N68+Consolidação!Q68+Consolidação!T68+Consolidação!W68+Consolidação!Z68+Consolidação!AC68+Consolidação!AF68+Consolidação!AI68,Consolidação!$AI$4,IF(F57+M57+T57+AA57&lt;=Consolidação!H68+Consolidação!K68+Consolidação!N68+Consolidação!Q68+Consolidação!T68+Consolidação!W68+Consolidação!Z68+Consolidação!AC68+Consolidação!AF68+Consolidação!AI68+Consolidação!AL68,Consolidação!$AL$4,IF(F57+M57+T57+AA57&lt;=Consolidação!H68+Consolidação!K68+Consolidação!N68+Consolidação!Q68+Consolidação!T68+Consolidação!W68+Consolidação!Z68+Consolidação!AC68+Consolidação!AF68+Consolidação!AI68+Consolidação!AL68+Consolidação!AO68,Consolidação!$AO$4,IF(F57+M57+T57+AA57&lt;=Consolidação!H68+Consolidação!K68+Consolidação!N68+Consolidação!Q68+Consolidação!T68+Consolidação!W68+Consolidação!Z68+Consolidação!AC68+Consolidação!AF68+Consolidação!AI68+Consolidação!AL68+Consolidação!AO68+Consolidação!AR68,Consolidação!AR60,IF(F57+M57+T57+AA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+M57+T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+T57+AA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AE57" s="318" t="str">
        <f t="shared" si="114"/>
        <v/>
      </c>
      <c r="AF57" s="312"/>
      <c r="AG57" s="270"/>
      <c r="AH57" s="314"/>
      <c r="AI57" s="315"/>
      <c r="AJ57" s="316"/>
      <c r="AK57" s="317" t="str">
        <f>IF(AH57=0,"",IF(F57+M57+T57+AA57+AH57&lt;=Consolidação!H68,Consolidação!$H$4,IF(F57+M57+T57+AA57+AH57&lt;=Consolidação!H68+Consolidação!K68,Consolidação!$K$4,IF(F57+M57+T57+AA57+AH57&lt;=Consolidação!H68+Consolidação!K68+Consolidação!N68,Consolidação!$N$4,IF(F57+M57+T57+AA57+AH57&lt;=Consolidação!H68+Consolidação!K68+Consolidação!N68+Consolidação!Q68,Consolidação!$Q$4,IF(F57+M57+T57+AA57+AH57&lt;=Consolidação!H68+Consolidação!K68+Consolidação!N68+Consolidação!Q68+Consolidação!T68,Consolidação!$T$4,IF(F57+M57+T57+AA57+AH57&lt;=Consolidação!H68+Consolidação!K68+Consolidação!N68+Consolidação!Q68+Consolidação!T68+Consolidação!W68,Consolidação!$W$4,IF(F57+M57+T57+AA57+AH57&lt;=Consolidação!H68+Consolidação!K68+Consolidação!N68+Consolidação!Q68+Consolidação!T68+Consolidação!W68+Consolidação!Z68,Consolidação!$Z$4,IF(F57+M57+T57+AA57+AH57&lt;=Consolidação!H68+Consolidação!K68+Consolidação!N68+Consolidação!Q68+Consolidação!T68+Consolidação!W68+Consolidação!Z68+Consolidação!AC68,Consolidação!$AC$4,IF(F57+M57+T57+AA57+AH57&lt;=Consolidação!H68+Consolidação!K68+Consolidação!N68+Consolidação!Q68+Consolidação!T68+Consolidação!W68+Consolidação!Z68+Consolidação!AC68+Consolidação!AF68,Consolidação!$AF$4,IF(F57+M57+T57+AA57+AH57&lt;=Consolidação!H68+Consolidação!K68+Consolidação!N68+Consolidação!Q68+Consolidação!T68+Consolidação!W68+Consolidação!Z68+Consolidação!AC68+Consolidação!AF68+Consolidação!AI68,Consolidação!$AI$4,IF(F57+M57+T57+AA57+AH57&lt;=Consolidação!H68+Consolidação!K68+Consolidação!N68+Consolidação!Q68+Consolidação!T68+Consolidação!W68+Consolidação!Z68+Consolidação!AC68+Consolidação!AF68+Consolidação!AI68+Consolidação!AL68,Consolidação!$AL$4,IF(F57+M57+T57+AA57+AH57&lt;=Consolidação!H68+Consolidação!K68+Consolidação!N68+Consolidação!Q68+Consolidação!T68+Consolidação!W68+Consolidação!Z68+Consolidação!AC68+Consolidação!AF68+Consolidação!AI68+Consolidação!AL68+Consolidação!AO68,Consolidação!$AO$4,IF(F57+M57+T57+AA57+AH57&lt;=Consolidação!H68+Consolidação!K68+Consolidação!N68+Consolidação!Q68+Consolidação!T68+Consolidação!W68+Consolidação!Z68+Consolidação!AC68+Consolidação!AF68+Consolidação!AI68+Consolidação!AL68+Consolidação!AO68+Consolidação!AR68,Consolidação!$AR$4,IF(F57+M57+T57+AA57+AH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+M57+T57+AA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+T57+AA57+AH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AL57" s="318" t="str">
        <f t="shared" si="115"/>
        <v/>
      </c>
      <c r="AM57" s="312"/>
      <c r="AN57" s="270"/>
      <c r="AO57" s="314"/>
      <c r="AP57" s="345"/>
      <c r="AQ57" s="346"/>
      <c r="AR57" s="317" t="str">
        <f>IF(AO57=0,"",IF(F57+M57+T57+AA57+AH57+AO57&lt;=Consolidação!H68,Consolidação!$H$4,IF(F57+M57+T57+AA57+AH57+AO57&lt;=Consolidação!H68+Consolidação!K68,Consolidação!$K$4,IF(F57+M57+T57+AA57+AH57+AO57&lt;=Consolidação!H68+Consolidação!K68+Consolidação!N68,Consolidação!$N$4,IF(F57+M57+T57+AA57+AH57+AO57&lt;=Consolidação!H68+Consolidação!K68+Consolidação!N68+Consolidação!Q68,Consolidação!$Q$4,IF(F57+M57+T57+AA57+AH57+AO57&lt;=Consolidação!H68+Consolidação!K68+Consolidação!N68+Consolidação!Q68+Consolidação!T68,Consolidação!$T$4,IF(F57+M57+T57+AA57+AH57+AO57&lt;=Consolidação!H68+Consolidação!K68+Consolidação!N68+Consolidação!Q68+Consolidação!T68+Consolidação!W68,Consolidação!$W$4,IF(F57+M57+T57+AA57+AH57+AO57&lt;=Consolidação!H68+Consolidação!K68+Consolidação!N68+Consolidação!Q68+Consolidação!T68+Consolidação!W68+Consolidação!Z68,Consolidação!$Z$4,IF(F57+M57+T57+AA57+AH57+AO57&lt;=Consolidação!H68+Consolidação!K68+Consolidação!N68+Consolidação!Q68+Consolidação!T68+Consolidação!W68+Consolidação!Z68+Consolidação!AC68,Consolidação!$AC$4,IF(F57+M57+T57+AA57+AH57+AO57&lt;=Consolidação!H68+Consolidação!K68+Consolidação!N68+Consolidação!Q68+Consolidação!T68+Consolidação!W68+Consolidação!Z68+Consolidação!AC68+Consolidação!AF68,Consolidação!$AF$4,IF(F57+M57+T57+AA57+AH57+AO57&lt;=Consolidação!H68+Consolidação!K68+Consolidação!N68+Consolidação!Q68+Consolidação!T68+Consolidação!W68+Consolidação!Z68+Consolidação!AC68+Consolidação!AF68+Consolidação!AI68,Consolidação!$AI$4,IF(F57+M57+T57+AA57+AH57+AO57&lt;=Consolidação!H68+Consolidação!K68+Consolidação!N68+Consolidação!Q68+Consolidação!T68+Consolidação!W68+Consolidação!Z68+Consolidação!AC68+Consolidação!AF68+Consolidação!AI68+Consolidação!AL68,Consolidação!$AL$4,IF(F57+M57+T57+AA57+AH57+AO57&lt;=Consolidação!H68+Consolidação!K68+Consolidação!N68+Consolidação!Q68+Consolidação!T68+Consolidação!W68+Consolidação!Z68+Consolidação!AC68+Consolidação!AF68+Consolidação!AI68+Consolidação!AL68+Consolidação!AO68,Consolidação!$AO$4,IF(F57+M57+T57+AA57+AH57+AO57&lt;=Consolidação!H68+Consolidação!K68+Consolidação!N68+Consolidação!Q68+Consolidação!T68+Consolidação!W68+Consolidação!Z68+Consolidação!AC68+Consolidação!AF68+Consolidação!AI68+Consolidação!AL68+Consolidação!AO68+Consolidação!AR68,Consolidação!$AR$4,IF(F57+M57+T57+AA57+AH57+AO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+M57+T57+AA57+AH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+T57+AA57+AH57+AO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AS57" s="318" t="str">
        <f t="shared" si="116"/>
        <v/>
      </c>
      <c r="AT57" s="312"/>
      <c r="AU57" s="270"/>
      <c r="AV57" s="314"/>
      <c r="AW57" s="345"/>
      <c r="AX57" s="346"/>
      <c r="AY57" s="317" t="str">
        <f>IF(AV57=0,"",IF(F57+M57+T57+AA57+AH57+AO57+AV57&lt;=Consolidação!H68,Consolidação!$H$4,IF(F57+M57+T57+AA57+AH57+AO57+AV57&lt;=Consolidação!H68+Consolidação!K68,Consolidação!$K$4,IF(F57+M57+T57+AA57+AH57+AO57+AV57&lt;=Consolidação!H68+Consolidação!K68+Consolidação!N68,Consolidação!$N$4,IF(F57+M57+T57+AA57+AH57+AO57+AV57&lt;=Consolidação!H68+Consolidação!K68+Consolidação!N68+Consolidação!Q68,Consolidação!$Q$4,IF(F57+M57+T57+AA57+AH57+AO57+AV57&lt;=Consolidação!H68+Consolidação!K68+Consolidação!N68+Consolidação!Q68+Consolidação!T68,Consolidação!$T$4,IF(F57+M57+T57+AA57+AH57+AO57+AV57&lt;=Consolidação!H68+Consolidação!K68+Consolidação!N68+Consolidação!Q68+Consolidação!T68+Consolidação!W68,Consolidação!$W$4,IF(F57+M57+T57+AA57+AH57+AO57+AV57&lt;=Consolidação!H68+Consolidação!K68+Consolidação!N68+Consolidação!Q68+Consolidação!T68+Consolidação!W68+Consolidação!Z68,Consolidação!$Z$4,IF(F57+M57+T57+AA57+AH57+AO57+AV57&lt;=Consolidação!H68+Consolidação!K68+Consolidação!N68+Consolidação!Q68+Consolidação!T68+Consolidação!W68+Consolidação!Z68+Consolidação!AC68,Consolidação!$AC$4,IF(F57+M57+T57+AA57+AH57+AO57+AV57&lt;=Consolidação!H68+Consolidação!K68+Consolidação!N68+Consolidação!Q68+Consolidação!T68+Consolidação!W68+Consolidação!Z68+Consolidação!AC68+Consolidação!AF68,Consolidação!$AF$4,IF(F57+M57+T57+AA57+AH57+AO57+AV57&lt;=Consolidação!H68+Consolidação!K68+Consolidação!N68+Consolidação!Q68+Consolidação!T68+Consolidação!W68+Consolidação!Z68+Consolidação!AC68+Consolidação!AF68+Consolidação!AI68,Consolidação!$AI$4,IF(F57+M57+T57+AA57+AH57+AO57+AV57&lt;=Consolidação!H68+Consolidação!K68+Consolidação!N68+Consolidação!Q68+Consolidação!T68+Consolidação!W68+Consolidação!Z68+Consolidação!AC68+Consolidação!AF68+Consolidação!AI68+Consolidação!AL68,Consolidação!$AL$4,IF(F57+M57+T57+AA57+AH57+AO57+AV57&lt;=Consolidação!H68+Consolidação!K68+Consolidação!N68+Consolidação!Q68+Consolidação!T68+Consolidação!W68+Consolidação!Z68+Consolidação!AC68+Consolidação!AF68+Consolidação!AI68+Consolidação!AL68+Consolidação!AO68,Consolidação!$AO$4,IF(F57+M57+T57+AA57+AH57+AO57+AV57&lt;=Consolidação!H68+Consolidação!K68+Consolidação!N68+Consolidação!Q68+Consolidação!T68+Consolidação!W68+Consolidação!Z68+Consolidação!AC68+Consolidação!AF68+Consolidação!AI68+Consolidação!AL68+Consolidação!AO68+Consolidação!AR68,Consolidação!$AR$4,IF(F57+M57+T57+AA57+AH57+AO57+AV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+M57+T57+AA57+AH57+AO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+T57+AA57+AH57+AO57+AV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AZ57" s="318" t="str">
        <f t="shared" si="117"/>
        <v/>
      </c>
      <c r="BA57" s="312"/>
      <c r="BB57" s="270"/>
      <c r="BC57" s="314"/>
      <c r="BD57" s="345"/>
      <c r="BE57" s="346"/>
      <c r="BF57" s="317" t="str">
        <f>IF(BC57=0,"",IF(F57+M57+T57+AA57+AH57+AO57+AV57+BC57&lt;=Consolidação!H68,Consolidação!$H$4,IF(F57+M57+T57+AA57+AH57+AO57+AV57+BC57&lt;=Consolidação!H68+Consolidação!K68,Consolidação!$K$4,IF(F57+M57+T57+AA57+AH57+AO57+AV57+BC57&lt;=Consolidação!H68+Consolidação!K68+Consolidação!N68,Consolidação!$N$4,IF(F57+M57+T57+AA57+AH57+AO57+AV57+BC57&lt;=Consolidação!H68+Consolidação!K68+Consolidação!N68+Consolidação!Q68,Consolidação!$Q$4,IF(F57+M57+T57+AA57+AH57+AO57+AV57+BC57&lt;=Consolidação!H68+Consolidação!K68+Consolidação!N68+Consolidação!Q68+Consolidação!T68,Consolidação!$T$4,IF(F57+M57+T57+AA57+AH57+AO57+AV57+BC57&lt;=Consolidação!H68+Consolidação!K68+Consolidação!N68+Consolidação!Q68+Consolidação!T68+Consolidação!W68,Consolidação!$W$4,IF(F57+M57+T57+AA57+AH57+AO57+AV57+BC57&lt;=Consolidação!H68+Consolidação!K68+Consolidação!N68+Consolidação!Q68+Consolidação!T68+Consolidação!W68+Consolidação!Z68,Consolidação!$Z$4,IF(F57+M57+T57+AA57+AH57+AO57+AV57+BC57&lt;=Consolidação!H68+Consolidação!K68+Consolidação!N68+Consolidação!Q68+Consolidação!T68+Consolidação!W68+Consolidação!Z68+Consolidação!AC68,Consolidação!$AC$4,IF(F57+M57+T57+AA57+AH57+AO57+AV57+BC57&lt;=Consolidação!H68+Consolidação!K68+Consolidação!N68+Consolidação!Q68+Consolidação!T68+Consolidação!W68+Consolidação!Z68+Consolidação!AC68+Consolidação!AF68,Consolidação!$AF$4,IF(F57+M57+T57+AA57+AH57+AO57+AV57+BC57&lt;=Consolidação!H68+Consolidação!K68+Consolidação!N68+Consolidação!Q68+Consolidação!T68+Consolidação!W68+Consolidação!Z68+Consolidação!AC68+Consolidação!AF68+Consolidação!AI68,Consolidação!$AI$4,IF(F57+M57+T57+AA57+AH57+AO57+AV57+BC57&lt;=Consolidação!H68+Consolidação!K68+Consolidação!N68+Consolidação!Q68+Consolidação!T68+Consolidação!W68+Consolidação!Z68+Consolidação!AC68+Consolidação!AF68+Consolidação!AI68+Consolidação!AL68,Consolidação!$AL$4,IF(F57+M57+T57+AA57+AH57+AO57+AV57+BC57&lt;=Consolidação!H68+Consolidação!K68+Consolidação!N68+Consolidação!Q68+Consolidação!T68+Consolidação!W68+Consolidação!Z68+Consolidação!AC68+Consolidação!AF68+Consolidação!AI68+Consolidação!AL68+Consolidação!AO68,Consolidação!$AO$4,IF(F57+M57+T57+AA57+AH57+AO57+AV57+BC57&lt;=Consolidação!H68+Consolidação!K68+Consolidação!N68+Consolidação!Q68+Consolidação!T68+Consolidação!W68+Consolidação!Z68+Consolidação!AC68+Consolidação!AF68+Consolidação!AI68+Consolidação!AL68+Consolidação!AO68+Consolidação!AR68,Consolidação!$AR$4,IF(F57+M57+T57+AA57+AH57+AO57+AV57+BC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+M57+T57+AA57+AH57+AO57+AV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+T57+AA57+AH57+AO57+AV57+BC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BG57" s="318" t="str">
        <f t="shared" si="118"/>
        <v/>
      </c>
      <c r="BH57" s="312"/>
      <c r="BI57" s="270"/>
      <c r="BJ57" s="314"/>
      <c r="BK57" s="345"/>
      <c r="BL57" s="346"/>
      <c r="BM57" s="317" t="str">
        <f>IF(BJ57=0,"",IF(F57+M57+T57+AA57+AH57+AO57+AV57+BC57+BJ57&lt;=Consolidação!H68,Consolidação!$H$4,IF(F57+M57+T57+AA57+AH57+AO57+AV57+BC57+BJ57&lt;=Consolidação!H68+Consolidação!K68,Consolidação!$K$4,IF(F57+M57+T57+AA57+AH57+AO57+AV57+BC57+BJ57&lt;=Consolidação!H68+Consolidação!K68+Consolidação!N68,Consolidação!$N$4,IF(F57+M57+T57+AA57+AH57+AO57+AV57+BC57+BJ57&lt;=Consolidação!H68+Consolidação!K68+Consolidação!N68+Consolidação!Q68,Consolidação!$Q$4,IF(F57+M57+T57+AA57+AH57+AO57+AV57+BC57+BJ57&lt;=Consolidação!H68+Consolidação!K68+Consolidação!N68+Consolidação!Q68+Consolidação!T68,Consolidação!$T$4,IF(F57+M57+T57+AA57+AH57+AO57+AV57+BC57+BJ57&lt;=Consolidação!H68+Consolidação!K68+Consolidação!N68+Consolidação!Q68+Consolidação!T68+Consolidação!W68,Consolidação!$W$4,IF(F57+M57+T57+AA57+AH57+AO57+AV57+BC57+BJ57&lt;=Consolidação!H68+Consolidação!K68+Consolidação!N68+Consolidação!Q68+Consolidação!T68+Consolidação!W68+Consolidação!Z68,Consolidação!$Z$4,IF(F57+M57+T57+AA57+AH57+AO57+AV57+BC57+BJ57&lt;=Consolidação!H68+Consolidação!K68+Consolidação!N68+Consolidação!Q68+Consolidação!T68+Consolidação!W68+Consolidação!Z68+Consolidação!AC68,Consolidação!$AC$4,IF(F57+M57+T57+AA57+AH57+AO57+AV57+BC57+BJ57&lt;=Consolidação!H68+Consolidação!K68+Consolidação!N68+Consolidação!Q68+Consolidação!T68+Consolidação!W68+Consolidação!Z68+Consolidação!AC68+Consolidação!AF68,Consolidação!$AF$4,IF(F57+M57+T57+AA57+AH57+AO57+AV57+BC57+BJ57&lt;=Consolidação!H68+Consolidação!K68+Consolidação!N68+Consolidação!Q68+Consolidação!T68+Consolidação!W68+Consolidação!Z68+Consolidação!AC68+Consolidação!AF68+Consolidação!AI68,Consolidação!$AI$4,IF(F57+M57+T57+AA57+AH57+AO57+AV57+BC57+BJ57&lt;=Consolidação!H68+Consolidação!K68+Consolidação!N68+Consolidação!Q68+Consolidação!T68+Consolidação!W68+Consolidação!Z68+Consolidação!AC68+Consolidação!AF68+Consolidação!AI68+Consolidação!AL68,Consolidação!$AL$4,IF(F57+M57+T57+AA57+AH57+AO57+AV57+BC57+BJ57&lt;=Consolidação!H68+Consolidação!K68+Consolidação!N68+Consolidação!Q68+Consolidação!T68+Consolidação!W68+Consolidação!Z68+Consolidação!AC68+Consolidação!AF68+Consolidação!AI68+Consolidação!AL68+Consolidação!AO68,Consolidação!$AO$4,IF(F57+M57+T57+AA57+AH57+AO57+AV57+BC57+BJ57&lt;=Consolidação!H68+Consolidação!K68+Consolidação!N68+Consolidação!Q68+Consolidação!T68+Consolidação!W68+Consolidação!Z68+Consolidação!AC68+Consolidação!AF68+Consolidação!AI68+Consolidação!AL68+Consolidação!AO68+Consolidação!AR68,Consolidação!$AR$4,IF(F57+M57+T57+AA57+AH57+AO57+AV57+BC57+BJ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+M57+T57+AA57+AH57+AO57+AV57+BC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+T57+AA57+AH57+AO57+AV57+BC57+BJ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BN57" s="318" t="str">
        <f t="shared" si="119"/>
        <v/>
      </c>
      <c r="BO57" s="312"/>
      <c r="BP57" s="270"/>
      <c r="BQ57" s="314"/>
      <c r="BR57" s="345"/>
      <c r="BS57" s="346"/>
      <c r="BT57" s="317" t="str">
        <f>IF(BQ57=0,"",IF(F57+M57+T57+AA57+AH57+AO57+AV57+BC57+BJ57+BQ57&lt;=Consolidação!H68,Consolidação!$H$4,IF(F57+M57+T57+AA57+AH57+AO57+AV57+BC57+BJ57+BQ57&lt;=Consolidação!H68+Consolidação!K68,Consolidação!$K$4,IF(F57+M57+T57+AA57+AH57+AO57+AV57+BC57+BJ57+BQ57&lt;=Consolidação!H68+Consolidação!K68+Consolidação!N68,Consolidação!$N$4,IF(F57+M57+T57+AA57+AH57+AO57+AV57+BC57+BJ57+BQ57&lt;=Consolidação!H68+Consolidação!K68+Consolidação!N68+Consolidação!Q68,Consolidação!$Q$4,IF(F57+M57+T57+AA57+AH57+AO57+AV57+BC57+BJ57+BQ57&lt;=Consolidação!H68+Consolidação!K68+Consolidação!N68+Consolidação!Q68+Consolidação!T68,Consolidação!$T$4,IF(F57+M57+T57+AA57+AH57+AO57+AV57+BC57+BJ57+BQ57&lt;=Consolidação!H68+Consolidação!K68+Consolidação!N68+Consolidação!Q68+Consolidação!T68+Consolidação!W68,Consolidação!$W$4,IF(F57+M57+T57+AA57+AH57+AO57+AV57+BC57+BJ57+BQ57&lt;=Consolidação!H68+Consolidação!K68+Consolidação!N68+Consolidação!Q68+Consolidação!T68+Consolidação!W68+Consolidação!Z68,Consolidação!$Z$4,IF(F57+M57+T57+AA57+AH57+AO57+AV57+BC57+BJ57+BQ57&lt;=Consolidação!H68+Consolidação!K68+Consolidação!N68+Consolidação!Q68+Consolidação!T68+Consolidação!W68+Consolidação!Z68+Consolidação!AC68,Consolidação!$AC$4,IF(F57+M57+T57+AA57+AH57+AO57+AV57+BC57+BJ57+BQ57&lt;=Consolidação!H68+Consolidação!K68+Consolidação!N68+Consolidação!Q68+Consolidação!T68+Consolidação!W68+Consolidação!Z68+Consolidação!AC68+Consolidação!AF68,Consolidação!$AF$4,IF(F57+M57+T57+AA57+AH57+AO57+AV57+BC57+BJ57+BQ57&lt;=Consolidação!H68+Consolidação!K68+Consolidação!N68+Consolidação!Q68+Consolidação!T68+Consolidação!W68+Consolidação!Z68+Consolidação!AC68+Consolidação!AF68+Consolidação!AI68,Consolidação!$AI$4,IF(F57+M57+T57+AA57+AH57+AO57+AV57+BC57+BJ57+BQ57&lt;=Consolidação!H68+Consolidação!K68+Consolidação!N68+Consolidação!Q68+Consolidação!T68+Consolidação!W68+Consolidação!Z68+Consolidação!AC68+Consolidação!AF68+Consolidação!AI68+Consolidação!AL68,Consolidação!$AL$4,IF(F57+M57+T57+AA57+AH57+AO57+AV57+BC57+BJ57+BQ57&lt;=Consolidação!H68+Consolidação!K68+Consolidação!N68+Consolidação!Q68+Consolidação!T68+Consolidação!W68+Consolidação!Z68+Consolidação!AC68+Consolidação!AF68+Consolidação!AI68+Consolidação!AL68+Consolidação!AO68,Consolidação!$AO$4,IF(F57+M57+T57+AA57+AH57+AO57+AV57+BC57+BJ57+BQ57&lt;=Consolidação!H68+Consolidação!K68+Consolidação!N68+Consolidação!Q68+Consolidação!T68+Consolidação!W68+Consolidação!Z68+Consolidação!AC68+Consolidação!AF68+Consolidação!AI68+Consolidação!AL68+Consolidação!AO68+Consolidação!AR68,Consolidação!$AR$4,IF(F57+M57+T57+AA57+AH57+AO57+AV57+BC57+BJ57+BQ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+M57+T57+AA57+AH57+AO57+AV57+BC57+BJ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+T57+AA57+AH57+AO57+AV57+BC57+BJ57+BQ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BU57" s="318" t="str">
        <f t="shared" si="120"/>
        <v/>
      </c>
      <c r="BV57" s="312"/>
      <c r="BW57" s="270"/>
      <c r="BX57" s="314"/>
      <c r="BY57" s="345"/>
      <c r="BZ57" s="346"/>
      <c r="CA57" s="317" t="str">
        <f>IF(BX57=0,"",IF(F57+M57+T57+AA57+AH57+AO57+AV57+BC57+BJ57+BQ57+BX57&lt;=Consolidação!H68,Consolidação!$H$4,IF(F57+M57+T57+AA57+AH57+AO57+AV57+BC57+BJ57+BQ57+BX57&lt;=Consolidação!H68+Consolidação!K68,Consolidação!$K$4,IF(F57+M57+T57+AA57+AH57+AO57+AV57+BC57+BJ57+BQ57+BX57&lt;=Consolidação!H68+Consolidação!K68+Consolidação!N68,Consolidação!$N$4,IF(F57+M57+T57+AA57+AH57+AO57+AV57+BC57+BJ57+BQ57+BX57&lt;=Consolidação!H68+Consolidação!K68+Consolidação!N68+Consolidação!Q68,Consolidação!$Q$4,IF(F57+M57+T57+AA57+AH57+AO57+AV57+BC57+BJ57+BQ57+BX57&lt;=Consolidação!H68+Consolidação!K68+Consolidação!N68+Consolidação!Q68+Consolidação!T68,Consolidação!$T$4,IF(F57+M57+T57+AA57+AH57+AO57+AV57+BC57+BJ57+BQ57+BX57&lt;=Consolidação!H68+Consolidação!K68+Consolidação!N68+Consolidação!Q68+Consolidação!T68+Consolidação!W68,Consolidação!$W$4,IF(F57+M57+T57+AA57+AH57+AO57+AV57+BC57+BJ57+BQ57+BX57&lt;=Consolidação!H68+Consolidação!K68+Consolidação!N68+Consolidação!Q68+Consolidação!T68+Consolidação!W68+Consolidação!Z68,Consolidação!$Z$4,IF(F57+M57+T57+AA57+AH57+AO57+AV57+BC57+BJ57+BQ57+BX57&lt;=Consolidação!H68+Consolidação!K68+Consolidação!N68+Consolidação!Q68+Consolidação!T68+Consolidação!W68+Consolidação!Z68+Consolidação!AC68,Consolidação!$AC$4,IF(F57+M57+T57+AA57+AH57+AO57+AV57+BC57+BJ57+BQ57+BX57&lt;=Consolidação!H68+Consolidação!K68+Consolidação!N68+Consolidação!Q68+Consolidação!T68+Consolidação!W68+Consolidação!Z68+Consolidação!AC68+Consolidação!AF68,Consolidação!$AF$4,IF(F57+M57+T57+AA57+AH57+AO57+AV57+BC57+BJ57+BQ57+BX57&lt;=Consolidação!H68+Consolidação!K68+Consolidação!N68+Consolidação!Q68+Consolidação!T68+Consolidação!W68+Consolidação!Z68+Consolidação!AC68+Consolidação!AF68+Consolidação!AI68,Consolidação!$AI$4,IF(F57+M57+T57+AA57+AH57+AO57+AV57+BC57+BJ57+BQ57+BX57&lt;=Consolidação!H68+Consolidação!K68+Consolidação!N68+Consolidação!Q68+Consolidação!T68+Consolidação!W68+Consolidação!Z68+Consolidação!AC68+Consolidação!AF68+Consolidação!AI68+Consolidação!AL68,Consolidação!$AL$4,IF(F57+M57+T57+AA57+AH57+AO57+AV57+BC57+BJ57+BQ57+BX57&lt;=Consolidação!H68+Consolidação!K68+Consolidação!N68+Consolidação!Q68+Consolidação!T68+Consolidação!W68+Consolidação!Z68+Consolidação!AC68+Consolidação!AF68+Consolidação!AI68+Consolidação!AL68+Consolidação!AO68,Consolidação!$AO$4,IF(F57+M57+T57+AA57+AH57+AO57+AV57+BC57+BJ57+BQ57+BX57&lt;=Consolidação!H68+Consolidação!K68+Consolidação!N68+Consolidação!Q68+Consolidação!T68+Consolidação!W68+Consolidação!Z68+Consolidação!AC68+Consolidação!AF68+Consolidação!AI68+Consolidação!AL68+Consolidação!AO68+Consolidação!AR68,Consolidação!$AR$4,IF(F57+M57+T57+AA57+AH57+AO57+AV57+BC57+BJ57+BQ57+BX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+M57+T57+AA57+AH57+AO57+AV57+BC57+BJ57+BQ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+T57+AA57+AH57+AO57+AV57+BC57+BJ57+BQ57+BX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CB57" s="318" t="str">
        <f t="shared" si="121"/>
        <v/>
      </c>
      <c r="CC57" s="312"/>
      <c r="CD57" s="270"/>
      <c r="CE57" s="314"/>
      <c r="CF57" s="345"/>
      <c r="CG57" s="346"/>
      <c r="CH57" s="317" t="str">
        <f>IF(CE57=0,"",IF(F57+M57+T57+AA57+AH57+AO57+AV57+BC57+BJ57+BQ57+BX57+CE57&lt;=Consolidação!H68,Consolidação!$H$4,IF(F57+M57+T57+AA57+AH57+AO57+AV57+BC57+BJ57+BQ57+BX57+CE57&lt;=Consolidação!H68+Consolidação!K68,Consolidação!$K$4,IF(F57+M57+T57+AA57+AH57+AO57+AV57+BC57+BJ57+BQ57+BX57+CE57&lt;=Consolidação!H68+Consolidação!K68+Consolidação!N68,Consolidação!$N$4,IF(F57+M57+T57+AA57+AH57+AO57+AV57+BC57+BJ57+BQ57+BX57+CE57&lt;=Consolidação!H68+Consolidação!K68+Consolidação!N68+Consolidação!Q68,Consolidação!$Q$4,IF(F57+M57+T57+AA57+AH57+AO57+AV57+BC57+BJ57+BQ57+BX57+CE57&lt;=Consolidação!H68+Consolidação!K68+Consolidação!N68+Consolidação!Q68+Consolidação!T68,Consolidação!$T$4,IF(F57+M57+T57+AA57+AH57+AO57+AV57+BC57+BJ57+BQ57+BX57+CE57&lt;=Consolidação!H68+Consolidação!K68+Consolidação!N68+Consolidação!Q68+Consolidação!T68+Consolidação!W68,Consolidação!$W$4,IF(F57+M57+T57+AA57+AH57+AO57+AV57+BC57+BJ57+BQ57+BX57+CE57&lt;=Consolidação!H68+Consolidação!K68+Consolidação!N68+Consolidação!Q68+Consolidação!T68+Consolidação!W68+Consolidação!Z68,Consolidação!$Z$4,IF(F57+M57+T57+AA57+AH57+AO57+AV57+BC57+BJ57+BQ57+BX57+CE57&lt;=Consolidação!H68+Consolidação!K68+Consolidação!N68+Consolidação!Q68+Consolidação!T68+Consolidação!W68+Consolidação!Z68+Consolidação!AC68,Consolidação!$AC$4,IF(F57+M57+T57+AA57+AH57+AO57+AV57+BC57+BJ57+BQ57+BX57+CE57&lt;=Consolidação!H68+Consolidação!K68+Consolidação!N68+Consolidação!Q68+Consolidação!T68+Consolidação!W68+Consolidação!Z68+Consolidação!AC68+Consolidação!AF68,Consolidação!$AF$4,IF(F57+M57+T57+AA57+AH57+AO57+AV57+BC57+BJ57+BQ57+BX57+CE57&lt;=Consolidação!H68+Consolidação!K68+Consolidação!N68+Consolidação!Q68+Consolidação!T68+Consolidação!W68+Consolidação!Z68+Consolidação!AC68+Consolidação!AF68+Consolidação!AI68,Consolidação!$AI$4,IF(F57+M57+T57+AA57+AH57+AO57+AV57+BC57+BJ57+BQ57+BX57+CE57&lt;=Consolidação!H68+Consolidação!K68+Consolidação!N68+Consolidação!Q68+Consolidação!T68+Consolidação!W68+Consolidação!Z68+Consolidação!AC68+Consolidação!AF68+Consolidação!AI68+Consolidação!AL68,Consolidação!$AL$4,IF(F57+M57+T57+AA57+AH57+AO57+AV57+BC57+BJ57+BQ57+BX57+CE57&lt;=Consolidação!H68+Consolidação!K68+Consolidação!N68+Consolidação!Q68+Consolidação!T68+Consolidação!W68+Consolidação!Z68+Consolidação!AC68+Consolidação!AF68+Consolidação!AI68+Consolidação!AL68+Consolidação!AO68,Consolidação!$AO$4,IF(F57+M57+T57+AA57+AH57+AO57+AV57+BC57+BJ57+BQ57+BX57+CE57&lt;=Consolidação!H68+Consolidação!K68+Consolidação!N68+Consolidação!Q68+Consolidação!T68+Consolidação!W68+Consolidação!Z68+Consolidação!AC68+Consolidação!AF68+Consolidação!AI68+Consolidação!AL68+Consolidação!AO68+Consolidação!AR68,Consolidação!$AR$4,IF(F57+M57+T57+AA57+AH57+AO57+AV57+BC57+BJ57+BQ57+BX57+CE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+M57+T57+AA57+AH57+AO57+AV57+BC57+BJ57+BQ57+BX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+T57+AA57+AH57+AO57+AV57+BC57+BJ57+BQ57+BX57+CE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CI57" s="318" t="str">
        <f t="shared" si="122"/>
        <v/>
      </c>
      <c r="CJ57" s="312"/>
      <c r="CK57" s="270"/>
      <c r="CL57" s="314"/>
      <c r="CM57" s="345"/>
      <c r="CN57" s="346"/>
      <c r="CO57" s="317" t="str">
        <f>IF(CL57=0,"",IF(F57+M57+T57+AA57+AH57+AO57+AV57+BC57+BJ57+BQ57+BX57+CE57+CL57&lt;=Consolidação!H68,Consolidação!$H$4,IF(F57+M57+T57+AA57+AH57+AO57+AV57+BC57+BJ57+BQ57+BX57+CE57+CL57&lt;=Consolidação!H68+Consolidação!K68,Consolidação!$K$4,IF(F57+M57+T57+AA57+AH57+AO57+AV57+BC57+BJ57+BQ57+BX57+CE57+CL57&lt;=Consolidação!H68+Consolidação!K68+Consolidação!N68,Consolidação!$N$4,IF(F57+M57+T57+AA57+AH57+AO57+AV57+BC57+BJ57+BQ57+BX57+CE57+CL57&lt;=Consolidação!H68+Consolidação!K68+Consolidação!N68+Consolidação!Q68,Consolidação!$Q$4,IF(F57+M57+T57+AA57+AH57+AO57+AV57+BC57+BJ57+BQ57+BX57+CE57+CL57&lt;=Consolidação!H68+Consolidação!K68+Consolidação!N68+Consolidação!Q68+Consolidação!T68,Consolidação!$T$4,IF(F57+M57+T57+AA57+AH57+AO57+AV57+BC57+BJ57+BQ57+BX57+CE57+CL57&lt;=Consolidação!H68+Consolidação!K68+Consolidação!N68+Consolidação!Q68+Consolidação!T68+Consolidação!W68,Consolidação!$W$4,IF(F57+M57+T57+AA57+AH57+AO57+AV57+BC57+BJ57+BQ57+BX57+CE57+CL57&lt;=Consolidação!H68+Consolidação!K68+Consolidação!N68+Consolidação!Q68+Consolidação!T68+Consolidação!W68+Consolidação!Z68,Consolidação!$Z$4,IF(F57+M57+T57+AA57+AH57+AO57+AV57+BC57+BJ57+BQ57+BX57+CE57+CL57&lt;=Consolidação!H68+Consolidação!K68+Consolidação!N68+Consolidação!Q68+Consolidação!T68+Consolidação!W68+Consolidação!Z68+Consolidação!AC68,Consolidação!$AC$4,IF(F57+M57+T57+AA57+AH57+AO57+AV57+BC57+BJ57+BQ57+BX57+CE57+CL57&lt;=Consolidação!H68+Consolidação!K68+Consolidação!N68+Consolidação!Q68+Consolidação!T68+Consolidação!W68+Consolidação!Z68+Consolidação!AC68+Consolidação!AF68,Consolidação!$AF$4,IF(F57+M57+T57+AA57+AH57+AO57+AV57+BC57+BJ57+BQ57+BX57+CE57+CL57&lt;=Consolidação!H68+Consolidação!K68+Consolidação!N68+Consolidação!Q68+Consolidação!T68+Consolidação!W68+Consolidação!Z68+Consolidação!AC68+Consolidação!AF68+Consolidação!AI68,Consolidação!$AI$4,IF(F57+M57+T57+AA57+AH57+AO57+AV57+BC57+BJ57+BQ57+BX57+CE57+CL57&lt;=Consolidação!H68+Consolidação!K68+Consolidação!N68+Consolidação!Q68+Consolidação!T68+Consolidação!W68+Consolidação!Z68+Consolidação!AC68+Consolidação!AF68+Consolidação!AI68+Consolidação!AL68,Consolidação!$AL$4,IF(F57+M57+T57+AA57+AH57+AO57+AV57+BC57+BJ57+BQ57+BX57+CE57+CL57&lt;=Consolidação!H68+Consolidação!K68+Consolidação!N68+Consolidação!Q68+Consolidação!T68+Consolidação!W68+Consolidação!Z68+Consolidação!AC68+Consolidação!AF68+Consolidação!AI68+Consolidação!AL68+Consolidação!AO68,Consolidação!$AO$4,IF(F57+M57+T57+AA57+AH57+AO57+AV57+BC57+BJ57+BQ57+BX57+CE57+CL57&lt;=Consolidação!H68+Consolidação!K68+Consolidação!N68+Consolidação!Q68+Consolidação!T68+Consolidação!W68+Consolidação!Z68+Consolidação!AC68+Consolidação!AF68+Consolidação!AI68+Consolidação!AL68+Consolidação!AO68+Consolidação!AR68,Consolidação!$AR$4,IF(F57+M57+T57+AA57+AH57+AO57+AV57+BC57+BJ57+BQ57+BX57+CE57+CL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+M57+T57+AA57+AH57+AO57+AV57+BC57+BJ57+BQ57+BX57+CE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+T57+AA57+AH57+AO57+AV57+BC57+BJ57+BQ57+BX57+CE57+CL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CP57" s="318" t="str">
        <f t="shared" si="123"/>
        <v/>
      </c>
      <c r="CQ57" s="312"/>
      <c r="CR57" s="270"/>
      <c r="CS57" s="314"/>
      <c r="CT57" s="345"/>
      <c r="CU57" s="346"/>
      <c r="CV57" s="317" t="str">
        <f>IF(CS57=0,"",IF(F57+M57+T57+AA57+AH57+AO57+AV57+BC57+BJ57+BQ57+BX57+CE57+CL57+CS57&lt;=Consolidação!H68,Consolidação!$H$4,IF(F57+M57+T57+AA57+AH57+AO57+AV57+BC57+BJ57+BQ57+BX57+CE57+CL57+CS57&lt;=Consolidação!H68+Consolidação!K68,Consolidação!$K$4,IF(F57+M57+T57+AA57+AH57+AO57+AV57+BC57+BJ57+BQ57+BX57+CE57+CL57+CS57&lt;=Consolidação!H68+Consolidação!K68+Consolidação!N68,Consolidação!$N$4,IF(F57+M57+T57+AA57+AH57+AO57+AV57+BC57+BJ57+BQ57+BX57+CE57+CL57+CS57&lt;=Consolidação!H68+Consolidação!K68+Consolidação!N68+Consolidação!Q68,Consolidação!$Q$4,IF(F57+M57+T57+AA57+AH57+AO57+AV57+BC57+BJ57+BQ57+BX57+CE57+CL57+CS57&lt;=Consolidação!H68+Consolidação!K68+Consolidação!N68+Consolidação!Q68+Consolidação!T68,Consolidação!$T$4,IF(F57+M57+T57+AA57+AH57+AO57+AV57+BC57+BJ57+BQ57+BX57+CE57+CL57+CS57&lt;=Consolidação!H68+Consolidação!K68+Consolidação!N68+Consolidação!Q68+Consolidação!T68+Consolidação!W68,Consolidação!$W$4,IF(F57+M57+T57+AA57+AH57+AO57+AV57+BC57+BJ57+BQ57+BX57+CE57+CL57+CS57&lt;=Consolidação!H68+Consolidação!K68+Consolidação!N68+Consolidação!Q68+Consolidação!T68+Consolidação!W68+Consolidação!Z68,Consolidação!$Z$4,IF(F57+M57+T57+AA57+AH57+AO57+AV57+BC57+BJ57+BQ57+BX57+CE57+CL57+CS57&lt;=Consolidação!H68+Consolidação!K68+Consolidação!N68+Consolidação!Q68+Consolidação!T68+Consolidação!W68+Consolidação!Z68+Consolidação!AC68,Consolidação!$AC$4,IF(F57+M57+T57+AA57+AH57+AO57+AV57+BC57+BJ57+BQ57+BX57+CE57+CL57+CS57&lt;=Consolidação!H68+Consolidação!K68+Consolidação!N68+Consolidação!Q68+Consolidação!T68+Consolidação!W68+Consolidação!Z68+Consolidação!AC68+Consolidação!AF68,Consolidação!$AF$4,IF(F57+M57+T57+AA57+AH57+AO57+AV57+BC57+BJ57+BQ57+BX57+CE57+CL57+CS57&lt;=Consolidação!H68+Consolidação!K68+Consolidação!N68+Consolidação!Q68+Consolidação!T68+Consolidação!W68+Consolidação!Z68+Consolidação!AC68+Consolidação!AF68+Consolidação!AI68,Consolidação!$AI$4,IF(F57+M57+T57+AA57+AH57+AO57+AV57+BC57+BJ57+BQ57+BX57+CE57+CL57+CS57&lt;=Consolidação!H68+Consolidação!K68+Consolidação!N68+Consolidação!Q68+Consolidação!T68+Consolidação!W68+Consolidação!Z68+Consolidação!AC68+Consolidação!AF68+Consolidação!AI68+Consolidação!AL68,Consolidação!$AL$4,IF(F57+M57+T57+AA57+AH57+AO57+AV57+BC57+BJ57+BQ57+BX57+CE57+CL57+CS57&lt;=Consolidação!H68+Consolidação!K68+Consolidação!N68+Consolidação!Q68+Consolidação!T68+Consolidação!W68+Consolidação!Z68+Consolidação!AC68+Consolidação!AF68+Consolidação!AI68+Consolidação!AL68+Consolidação!AO68,Consolidação!$AO$4,IF(F57+M57+T57+AA57+AH57+AO57+AV57+BC57+BJ57+BQ57+BX57+CE57+CL57+CS57&lt;=Consolidação!H68+Consolidação!K68+Consolidação!N68+Consolidação!Q68+Consolidação!T68+Consolidação!W68+Consolidação!Z68+Consolidação!AC68+Consolidação!AF68+Consolidação!AI68+Consolidação!AL68+Consolidação!AO68+Consolidação!AR68,Consolidação!$AR$4,IF(F57+M57+T57+AA57+AH57+AO57+AV57+BC57+BJ57+BQ57+BX57+CE57+CL57+CS57&lt;=Consolidação!H68+Consolidação!K68+Consolidação!N68+Consolidação!Q68+Consolidação!T68+Consolidação!W68+Consolidação!Z68+Consolidação!AC68+Consolidação!AF68+Consolidação!AI68+Consolidação!AL68+Consolidação!AO68+Consolidação!AR68+Consolidação!AU68,Consolidação!$AU$4,IF(AND((Consolidação!H68+Consolidação!K68+Consolidação!N68+Consolidação!Q68+Consolidação!T68+Consolidação!W68+Consolidação!Z68+Consolidação!AC68+Consolidação!AF68+Consolidação!AI68+Consolidação!AL68+Consolidação!AO68+Consolidação!AR68+Consolidação!AU68)&gt;0,F57+M57+T57+AA57+AH57+AO57+AV57+BC57+BJ57+BQ57+BX57+CE57+CL57&lt;Consolidação!H68+Consolidação!K68+Consolidação!N68+Consolidação!Q68+Consolidação!T68+Consolidação!W68+Consolidação!Z68+Consolidação!AC68+Consolidação!AF68+Consolidação!AI68+Consolidação!AL68+Consolidação!AO68+Consolidação!AR68+Consolidação!AU68,F57+M57+T57+AA57+AH57+AO57+AV57+BC57+BJ57+BQ57+BX57+CE57+CL57+CS57&gt;Consolidação!H68+Consolidação!K68+Consolidação!N68+Consolidação!Q68+Consolidação!T68+Consolidação!W68+Consolidação!Z68+Consolidação!AC68+Consolidação!AF68+Consolidação!AI68+Consolidação!AL68+Consolidação!AO68+Consolidação!AR68+Consolidação!AU68),"CONSUMO PARCIAL","SEM PREVISÃO"))))))))))))))))</f>
        <v/>
      </c>
      <c r="CW57" s="318" t="str">
        <f t="shared" si="124"/>
        <v/>
      </c>
      <c r="CX57" s="270"/>
      <c r="CY57" s="314"/>
      <c r="CZ57" s="345"/>
      <c r="DA57" s="346"/>
      <c r="DB57" s="317" t="str">
        <f>IF(CY57=0,"",IF(L57+S57+Z57+AG57+AN57+AU57+BB57+BI57+BP57+BW57+CD57+CK57+CR57+CY57&lt;=Consolidação!N68,Consolidação!$H$4,IF(L57+S57+Z57+AG57+AN57+AU57+BB57+BI57+BP57+BW57+CD57+CK57+CR57+CY57&lt;=Consolidação!N68+Consolidação!Q68,Consolidação!$K$4,IF(L57+S57+Z57+AG57+AN57+AU57+BB57+BI57+BP57+BW57+CD57+CK57+CR57+CY57&lt;=Consolidação!N68+Consolidação!Q68+Consolidação!T68,Consolidação!$N$4,IF(L57+S57+Z57+AG57+AN57+AU57+BB57+BI57+BP57+BW57+CD57+CK57+CR57+CY57&lt;=Consolidação!N68+Consolidação!Q68+Consolidação!T68+Consolidação!W68,Consolidação!$Q$4,IF(L57+S57+Z57+AG57+AN57+AU57+BB57+BI57+BP57+BW57+CD57+CK57+CR57+CY57&lt;=Consolidação!N68+Consolidação!Q68+Consolidação!T68+Consolidação!W68+Consolidação!Z68,Consolidação!$T$4,IF(L57+S57+Z57+AG57+AN57+AU57+BB57+BI57+BP57+BW57+CD57+CK57+CR57+CY57&lt;=Consolidação!N68+Consolidação!Q68+Consolidação!T68+Consolidação!W68+Consolidação!Z68+Consolidação!AC68,Consolidação!$W$4,IF(L57+S57+Z57+AG57+AN57+AU57+BB57+BI57+BP57+BW57+CD57+CK57+CR57+CY57&lt;=Consolidação!N68+Consolidação!Q68+Consolidação!T68+Consolidação!W68+Consolidação!Z68+Consolidação!AC68+Consolidação!AF68,Consolidação!$Z$4,IF(L57+S57+Z57+AG57+AN57+AU57+BB57+BI57+BP57+BW57+CD57+CK57+CR57+CY57&lt;=Consolidação!N68+Consolidação!Q68+Consolidação!T68+Consolidação!W68+Consolidação!Z68+Consolidação!AC68+Consolidação!AF68+Consolidação!AI68,Consolidação!$AC$4,IF(L57+S57+Z57+AG57+AN57+AU57+BB57+BI57+BP57+BW57+CD57+CK57+CR57+CY57&lt;=Consolidação!N68+Consolidação!Q68+Consolidação!T68+Consolidação!W68+Consolidação!Z68+Consolidação!AC68+Consolidação!AF68+Consolidação!AI68+Consolidação!AL68,Consolidação!$AF$4,IF(L57+S57+Z57+AG57+AN57+AU57+BB57+BI57+BP57+BW57+CD57+CK57+CR57+CY57&lt;=Consolidação!N68+Consolidação!Q68+Consolidação!T68+Consolidação!W68+Consolidação!Z68+Consolidação!AC68+Consolidação!AF68+Consolidação!AI68+Consolidação!AL68+Consolidação!AO68,Consolidação!$AI$4,IF(L57+S57+Z57+AG57+AN57+AU57+BB57+BI57+BP57+BW57+CD57+CK57+CR57+CY57&lt;=Consolidação!N68+Consolidação!Q68+Consolidação!T68+Consolidação!W68+Consolidação!Z68+Consolidação!AC68+Consolidação!AF68+Consolidação!AI68+Consolidação!AL68+Consolidação!AO68+Consolidação!AR68,Consolidação!$AL$4,IF(L57+S57+Z57+AG57+AN57+AU57+BB57+BI57+BP57+BW57+CD57+CK57+CR57+CY57&lt;=Consolidação!N68+Consolidação!Q68+Consolidação!T68+Consolidação!W68+Consolidação!Z68+Consolidação!AC68+Consolidação!AF68+Consolidação!AI68+Consolidação!AL68+Consolidação!AO68+Consolidação!AR68+Consolidação!AU68,Consolidação!$AO$4,IF(L57+S57+Z57+AG57+AN57+AU57+BB57+BI57+BP57+BW57+CD57+CK57+CR57+CY57&lt;=Consolidação!N68+Consolidação!Q68+Consolidação!T68+Consolidação!W68+Consolidação!Z68+Consolidação!AC68+Consolidação!AF68+Consolidação!AI68+Consolidação!AL68+Consolidação!AO68+Consolidação!AR68+Consolidação!AU68+Consolidação!AX68,Consolidação!$AR$4,IF(L57+S57+Z57+AG57+AN57+AU57+BB57+BI57+BP57+BW57+CD57+CK57+CR57+CY57&lt;=Consolidação!N68+Consolidação!Q68+Consolidação!T68+Consolidação!W68+Consolidação!Z68+Consolidação!AC68+Consolidação!AF68+Consolidação!AI68+Consolidação!AL68+Consolidação!AO68+Consolidação!AR68+Consolidação!AU68+Consolidação!AX68+Consolidação!#REF!,Consolidação!$AU$4,IF(AND((Consolidação!N68+Consolidação!Q68+Consolidação!T68+Consolidação!W68+Consolidação!Z68+Consolidação!AC68+Consolidação!AF68+Consolidação!AI68+Consolidação!AL68+Consolidação!AO68+Consolidação!AR68+Consolidação!AU68+Consolidação!AX68+Consolidação!#REF!)&gt;0,L57+S57+Z57+AG57+AN57+AU57+BB57+BI57+BP57+BW57+CD57+CK57+CR57&lt;Consolidação!N68+Consolidação!Q68+Consolidação!T68+Consolidação!W68+Consolidação!Z68+Consolidação!AC68+Consolidação!AF68+Consolidação!AI68+Consolidação!AL68+Consolidação!AO68+Consolidação!AR68+Consolidação!AU68+Consolidação!AX68+Consolidação!#REF!,L57+S57+Z57+AG57+AN57+AU57+BB57+BI57+BP57+BW57+CD57+CK57+CR57+CY57&gt;Consolidação!N68+Consolidação!Q68+Consolidação!T68+Consolidação!W68+Consolidação!Z68+Consolidação!AC68+Consolidação!AF68+Consolidação!AI68+Consolidação!AL68+Consolidação!AO68+Consolidação!AR68+Consolidação!AU68+Consolidação!AX68+Consolidação!#REF!),"CONSUMO PARCIAL","SEM PREVISÃO"))))))))))))))))</f>
        <v/>
      </c>
      <c r="DC57" s="318" t="str">
        <f t="shared" si="125"/>
        <v/>
      </c>
      <c r="DD57" s="270"/>
      <c r="DE57" s="314"/>
      <c r="DF57" s="345"/>
      <c r="DG57" s="346"/>
      <c r="DH57" s="317" t="str">
        <f>IF(DE57=0,"",IF(R57+Y57+AF57+AM57+AT57+BA57+BH57+BO57+BV57+CC57+CJ57+CQ57+CX57+DE57&lt;=Consolidação!T68,Consolidação!$H$4,IF(R57+Y57+AF57+AM57+AT57+BA57+BH57+BO57+BV57+CC57+CJ57+CQ57+CX57+DE57&lt;=Consolidação!T68+Consolidação!W68,Consolidação!$K$4,IF(R57+Y57+AF57+AM57+AT57+BA57+BH57+BO57+BV57+CC57+CJ57+CQ57+CX57+DE57&lt;=Consolidação!T68+Consolidação!W68+Consolidação!Z68,Consolidação!$N$4,IF(R57+Y57+AF57+AM57+AT57+BA57+BH57+BO57+BV57+CC57+CJ57+CQ57+CX57+DE57&lt;=Consolidação!T68+Consolidação!W68+Consolidação!Z68+Consolidação!AC68,Consolidação!$Q$4,IF(R57+Y57+AF57+AM57+AT57+BA57+BH57+BO57+BV57+CC57+CJ57+CQ57+CX57+DE57&lt;=Consolidação!T68+Consolidação!W68+Consolidação!Z68+Consolidação!AC68+Consolidação!AF68,Consolidação!$T$4,IF(R57+Y57+AF57+AM57+AT57+BA57+BH57+BO57+BV57+CC57+CJ57+CQ57+CX57+DE57&lt;=Consolidação!T68+Consolidação!W68+Consolidação!Z68+Consolidação!AC68+Consolidação!AF68+Consolidação!AI68,Consolidação!$W$4,IF(R57+Y57+AF57+AM57+AT57+BA57+BH57+BO57+BV57+CC57+CJ57+CQ57+CX57+DE57&lt;=Consolidação!T68+Consolidação!W68+Consolidação!Z68+Consolidação!AC68+Consolidação!AF68+Consolidação!AI68+Consolidação!AL68,Consolidação!$Z$4,IF(R57+Y57+AF57+AM57+AT57+BA57+BH57+BO57+BV57+CC57+CJ57+CQ57+CX57+DE57&lt;=Consolidação!T68+Consolidação!W68+Consolidação!Z68+Consolidação!AC68+Consolidação!AF68+Consolidação!AI68+Consolidação!AL68+Consolidação!AO68,Consolidação!$AC$4,IF(R57+Y57+AF57+AM57+AT57+BA57+BH57+BO57+BV57+CC57+CJ57+CQ57+CX57+DE57&lt;=Consolidação!T68+Consolidação!W68+Consolidação!Z68+Consolidação!AC68+Consolidação!AF68+Consolidação!AI68+Consolidação!AL68+Consolidação!AO68+Consolidação!AR68,Consolidação!$AF$4,IF(R57+Y57+AF57+AM57+AT57+BA57+BH57+BO57+BV57+CC57+CJ57+CQ57+CX57+DE57&lt;=Consolidação!T68+Consolidação!W68+Consolidação!Z68+Consolidação!AC68+Consolidação!AF68+Consolidação!AI68+Consolidação!AL68+Consolidação!AO68+Consolidação!AR68+Consolidação!AU68,Consolidação!$AI$4,IF(R57+Y57+AF57+AM57+AT57+BA57+BH57+BO57+BV57+CC57+CJ57+CQ57+CX57+DE57&lt;=Consolidação!T68+Consolidação!W68+Consolidação!Z68+Consolidação!AC68+Consolidação!AF68+Consolidação!AI68+Consolidação!AL68+Consolidação!AO68+Consolidação!AR68+Consolidação!AU68+Consolidação!AX68,Consolidação!$AL$4,IF(R57+Y57+AF57+AM57+AT57+BA57+BH57+BO57+BV57+CC57+CJ57+CQ57+CX57+DE57&lt;=Consolidação!T68+Consolidação!W68+Consolidação!Z68+Consolidação!AC68+Consolidação!AF68+Consolidação!AI68+Consolidação!AL68+Consolidação!AO68+Consolidação!AR68+Consolidação!AU68+Consolidação!AX68+Consolidação!#REF!,Consolidação!$AO$4,IF(R57+Y57+AF57+AM57+AT57+BA57+BH57+BO57+BV57+CC57+CJ57+CQ57+CX57+DE57&lt;=Consolidação!T68+Consolidação!W68+Consolidação!Z68+Consolidação!AC68+Consolidação!AF68+Consolidação!AI68+Consolidação!AL68+Consolidação!AO68+Consolidação!AR68+Consolidação!AU68+Consolidação!AX68+Consolidação!#REF!+Consolidação!BC68,Consolidação!$AR$4,IF(R57+Y57+AF57+AM57+AT57+BA57+BH57+BO57+BV57+CC57+CJ57+CQ57+CX57+DE57&lt;=Consolidação!T68+Consolidação!W68+Consolidação!Z68+Consolidação!AC68+Consolidação!AF68+Consolidação!AI68+Consolidação!AL68+Consolidação!AO68+Consolidação!AR68+Consolidação!AU68+Consolidação!AX68+Consolidação!#REF!+Consolidação!BC68+Consolidação!BF68,Consolidação!$AU$4,IF(AND((Consolidação!T68+Consolidação!W68+Consolidação!Z68+Consolidação!AC68+Consolidação!AF68+Consolidação!AI68+Consolidação!AL68+Consolidação!AO68+Consolidação!AR68+Consolidação!AU68+Consolidação!AX68+Consolidação!#REF!+Consolidação!BC68+Consolidação!BF68)&gt;0,R57+Y57+AF57+AM57+AT57+BA57+BH57+BO57+BV57+CC57+CJ57+CQ57+CX57&lt;Consolidação!T68+Consolidação!W68+Consolidação!Z68+Consolidação!AC68+Consolidação!AF68+Consolidação!AI68+Consolidação!AL68+Consolidação!AO68+Consolidação!AR68+Consolidação!AU68+Consolidação!AX68+Consolidação!#REF!+Consolidação!BC68+Consolidação!BF68,R57+Y57+AF57+AM57+AT57+BA57+BH57+BO57+BV57+CC57+CJ57+CQ57+CX57+DE57&gt;Consolidação!T68+Consolidação!W68+Consolidação!Z68+Consolidação!AC68+Consolidação!AF68+Consolidação!AI68+Consolidação!AL68+Consolidação!AO68+Consolidação!AR68+Consolidação!AU68+Consolidação!AX68+Consolidação!#REF!+Consolidação!BC68+Consolidação!BF68),"CONSUMO PARCIAL","SEM PREVISÃO"))))))))))))))))</f>
        <v/>
      </c>
      <c r="DI57" s="318" t="str">
        <f t="shared" si="126"/>
        <v/>
      </c>
      <c r="DJ57" s="270"/>
      <c r="DK57" s="314"/>
      <c r="DL57" s="345"/>
      <c r="DM57" s="346"/>
      <c r="DN57" s="317" t="str">
        <f>IF(DK57=0,"",IF(X57+AE57+AL57+AS57+AZ57+BG57+BN57+BU57+CB57+CI57+CP57+CW57+DD57+DK57&lt;=Consolidação!Z68,Consolidação!$H$4,IF(X57+AE57+AL57+AS57+AZ57+BG57+BN57+BU57+CB57+CI57+CP57+CW57+DD57+DK57&lt;=Consolidação!Z68+Consolidação!AC68,Consolidação!$K$4,IF(X57+AE57+AL57+AS57+AZ57+BG57+BN57+BU57+CB57+CI57+CP57+CW57+DD57+DK57&lt;=Consolidação!Z68+Consolidação!AC68+Consolidação!AF68,Consolidação!$N$4,IF(X57+AE57+AL57+AS57+AZ57+BG57+BN57+BU57+CB57+CI57+CP57+CW57+DD57+DK57&lt;=Consolidação!Z68+Consolidação!AC68+Consolidação!AF68+Consolidação!AI68,Consolidação!$Q$4,IF(X57+AE57+AL57+AS57+AZ57+BG57+BN57+BU57+CB57+CI57+CP57+CW57+DD57+DK57&lt;=Consolidação!Z68+Consolidação!AC68+Consolidação!AF68+Consolidação!AI68+Consolidação!AL68,Consolidação!$T$4,IF(X57+AE57+AL57+AS57+AZ57+BG57+BN57+BU57+CB57+CI57+CP57+CW57+DD57+DK57&lt;=Consolidação!Z68+Consolidação!AC68+Consolidação!AF68+Consolidação!AI68+Consolidação!AL68+Consolidação!AO68,Consolidação!$W$4,IF(X57+AE57+AL57+AS57+AZ57+BG57+BN57+BU57+CB57+CI57+CP57+CW57+DD57+DK57&lt;=Consolidação!Z68+Consolidação!AC68+Consolidação!AF68+Consolidação!AI68+Consolidação!AL68+Consolidação!AO68+Consolidação!AR68,Consolidação!$Z$4,IF(X57+AE57+AL57+AS57+AZ57+BG57+BN57+BU57+CB57+CI57+CP57+CW57+DD57+DK57&lt;=Consolidação!Z68+Consolidação!AC68+Consolidação!AF68+Consolidação!AI68+Consolidação!AL68+Consolidação!AO68+Consolidação!AR68+Consolidação!AU68,Consolidação!$AC$4,IF(X57+AE57+AL57+AS57+AZ57+BG57+BN57+BU57+CB57+CI57+CP57+CW57+DD57+DK57&lt;=Consolidação!Z68+Consolidação!AC68+Consolidação!AF68+Consolidação!AI68+Consolidação!AL68+Consolidação!AO68+Consolidação!AR68+Consolidação!AU68+Consolidação!AX68,Consolidação!$AF$4,IF(X57+AE57+AL57+AS57+AZ57+BG57+BN57+BU57+CB57+CI57+CP57+CW57+DD57+DK57&lt;=Consolidação!Z68+Consolidação!AC68+Consolidação!AF68+Consolidação!AI68+Consolidação!AL68+Consolidação!AO68+Consolidação!AR68+Consolidação!AU68+Consolidação!AX68+Consolidação!#REF!,Consolidação!$AI$4,IF(X57+AE57+AL57+AS57+AZ57+BG57+BN57+BU57+CB57+CI57+CP57+CW57+DD57+DK57&lt;=Consolidação!Z68+Consolidação!AC68+Consolidação!AF68+Consolidação!AI68+Consolidação!AL68+Consolidação!AO68+Consolidação!AR68+Consolidação!AU68+Consolidação!AX68+Consolidação!#REF!+Consolidação!BC68,Consolidação!$AL$4,IF(X57+AE57+AL57+AS57+AZ57+BG57+BN57+BU57+CB57+CI57+CP57+CW57+DD57+DK57&lt;=Consolidação!Z68+Consolidação!AC68+Consolidação!AF68+Consolidação!AI68+Consolidação!AL68+Consolidação!AO68+Consolidação!AR68+Consolidação!AU68+Consolidação!AX68+Consolidação!#REF!+Consolidação!BC68+Consolidação!BF68,Consolidação!$AO$4,IF(X57+AE57+AL57+AS57+AZ57+BG57+BN57+BU57+CB57+CI57+CP57+CW57+DD57+DK57&lt;=Consolidação!Z68+Consolidação!AC68+Consolidação!AF68+Consolidação!AI68+Consolidação!AL68+Consolidação!AO68+Consolidação!AR68+Consolidação!AU68+Consolidação!AX68+Consolidação!#REF!+Consolidação!BC68+Consolidação!BF68+Consolidação!BI68,Consolidação!$AR$4,IF(X57+AE57+AL57+AS57+AZ57+BG57+BN57+BU57+CB57+CI57+CP57+CW57+DD57+DK57&lt;=Consolidação!Z68+Consolidação!AC68+Consolidação!AF68+Consolidação!AI68+Consolidação!AL68+Consolidação!AO68+Consolidação!AR68+Consolidação!AU68+Consolidação!AX68+Consolidação!#REF!+Consolidação!BC68+Consolidação!BF68+Consolidação!BI68+Consolidação!BL68,Consolidação!$AU$4,IF(AND((Consolidação!Z68+Consolidação!AC68+Consolidação!AF68+Consolidação!AI68+Consolidação!AL68+Consolidação!AO68+Consolidação!AR68+Consolidação!AU68+Consolidação!AX68+Consolidação!#REF!+Consolidação!BC68+Consolidação!BF68+Consolidação!BI68+Consolidação!BL68)&gt;0,X57+AE57+AL57+AS57+AZ57+BG57+BN57+BU57+CB57+CI57+CP57+CW57+DD57&lt;Consolidação!Z68+Consolidação!AC68+Consolidação!AF68+Consolidação!AI68+Consolidação!AL68+Consolidação!AO68+Consolidação!AR68+Consolidação!AU68+Consolidação!AX68+Consolidação!#REF!+Consolidação!BC68+Consolidação!BF68+Consolidação!BI68+Consolidação!BL68,X57+AE57+AL57+AS57+AZ57+BG57+BN57+BU57+CB57+CI57+CP57+CW57+DD57+DK57&gt;Consolidação!Z68+Consolidação!AC68+Consolidação!AF68+Consolidação!AI68+Consolidação!AL68+Consolidação!AO68+Consolidação!AR68+Consolidação!AU68+Consolidação!AX68+Consolidação!#REF!+Consolidação!BC68+Consolidação!BF68+Consolidação!BI68+Consolidação!BL68),"CONSUMO PARCIAL","SEM PREVISÃO"))))))))))))))))</f>
        <v/>
      </c>
      <c r="DO57" s="318" t="str">
        <f t="shared" si="127"/>
        <v/>
      </c>
      <c r="DP57" s="270"/>
      <c r="DQ57" s="314"/>
      <c r="DR57" s="345"/>
      <c r="DS57" s="346"/>
      <c r="DT57" s="317" t="str">
        <f>IF(DQ57=0,"",IF(AD57+AK57+AR57+AY57+BF57+BM57+BT57+CA57+CH57+CO57+CV57+DC57+DJ57+DQ57&lt;=Consolidação!AF68,Consolidação!$H$4,IF(AD57+AK57+AR57+AY57+BF57+BM57+BT57+CA57+CH57+CO57+CV57+DC57+DJ57+DQ57&lt;=Consolidação!AF68+Consolidação!AI68,Consolidação!$K$4,IF(AD57+AK57+AR57+AY57+BF57+BM57+BT57+CA57+CH57+CO57+CV57+DC57+DJ57+DQ57&lt;=Consolidação!AF68+Consolidação!AI68+Consolidação!AL68,Consolidação!$N$4,IF(AD57+AK57+AR57+AY57+BF57+BM57+BT57+CA57+CH57+CO57+CV57+DC57+DJ57+DQ57&lt;=Consolidação!AF68+Consolidação!AI68+Consolidação!AL68+Consolidação!AO68,Consolidação!$Q$4,IF(AD57+AK57+AR57+AY57+BF57+BM57+BT57+CA57+CH57+CO57+CV57+DC57+DJ57+DQ57&lt;=Consolidação!AF68+Consolidação!AI68+Consolidação!AL68+Consolidação!AO68+Consolidação!AR68,Consolidação!$T$4,IF(AD57+AK57+AR57+AY57+BF57+BM57+BT57+CA57+CH57+CO57+CV57+DC57+DJ57+DQ57&lt;=Consolidação!AF68+Consolidação!AI68+Consolidação!AL68+Consolidação!AO68+Consolidação!AR68+Consolidação!AU68,Consolidação!$W$4,IF(AD57+AK57+AR57+AY57+BF57+BM57+BT57+CA57+CH57+CO57+CV57+DC57+DJ57+DQ57&lt;=Consolidação!AF68+Consolidação!AI68+Consolidação!AL68+Consolidação!AO68+Consolidação!AR68+Consolidação!AU68+Consolidação!AX68,Consolidação!$Z$4,IF(AD57+AK57+AR57+AY57+BF57+BM57+BT57+CA57+CH57+CO57+CV57+DC57+DJ57+DQ57&lt;=Consolidação!AF68+Consolidação!AI68+Consolidação!AL68+Consolidação!AO68+Consolidação!AR68+Consolidação!AU68+Consolidação!AX68+Consolidação!#REF!,Consolidação!$AC$4,IF(AD57+AK57+AR57+AY57+BF57+BM57+BT57+CA57+CH57+CO57+CV57+DC57+DJ57+DQ57&lt;=Consolidação!AF68+Consolidação!AI68+Consolidação!AL68+Consolidação!AO68+Consolidação!AR68+Consolidação!AU68+Consolidação!AX68+Consolidação!#REF!+Consolidação!BC68,Consolidação!$AF$4,IF(AD57+AK57+AR57+AY57+BF57+BM57+BT57+CA57+CH57+CO57+CV57+DC57+DJ57+DQ57&lt;=Consolidação!AF68+Consolidação!AI68+Consolidação!AL68+Consolidação!AO68+Consolidação!AR68+Consolidação!AU68+Consolidação!AX68+Consolidação!#REF!+Consolidação!BC68+Consolidação!BF68,Consolidação!$AI$4,IF(AD57+AK57+AR57+AY57+BF57+BM57+BT57+CA57+CH57+CO57+CV57+DC57+DJ57+DQ57&lt;=Consolidação!AF68+Consolidação!AI68+Consolidação!AL68+Consolidação!AO68+Consolidação!AR68+Consolidação!AU68+Consolidação!AX68+Consolidação!#REF!+Consolidação!BC68+Consolidação!BF68+Consolidação!BI68,Consolidação!$AL$4,IF(AD57+AK57+AR57+AY57+BF57+BM57+BT57+CA57+CH57+CO57+CV57+DC57+DJ57+DQ57&lt;=Consolidação!AF68+Consolidação!AI68+Consolidação!AL68+Consolidação!AO68+Consolidação!AR68+Consolidação!AU68+Consolidação!AX68+Consolidação!#REF!+Consolidação!BC68+Consolidação!BF68+Consolidação!BI68+Consolidação!BL68,Consolidação!$AO$4,IF(AD57+AK57+AR57+AY57+BF57+BM57+BT57+CA57+CH57+CO57+CV57+DC57+DJ57+DQ57&lt;=Consolidação!AF68+Consolidação!AI68+Consolidação!AL68+Consolidação!AO68+Consolidação!AR68+Consolidação!AU68+Consolidação!AX68+Consolidação!#REF!+Consolidação!BC68+Consolidação!BF68+Consolidação!BI68+Consolidação!BL68+Consolidação!BO68,Consolidação!$AR$4,IF(AD57+AK57+AR57+AY57+BF57+BM57+BT57+CA57+CH57+CO57+CV57+DC57+DJ57+DQ57&lt;=Consolidação!AF68+Consolidação!AI68+Consolidação!AL68+Consolidação!AO68+Consolidação!AR68+Consolidação!AU68+Consolidação!AX68+Consolidação!#REF!+Consolidação!BC68+Consolidação!BF68+Consolidação!BI68+Consolidação!BL68+Consolidação!BO68+Consolidação!BR68,Consolidação!$AU$4,IF(AND((Consolidação!AF68+Consolidação!AI68+Consolidação!AL68+Consolidação!AO68+Consolidação!AR68+Consolidação!AU68+Consolidação!AX68+Consolidação!#REF!+Consolidação!BC68+Consolidação!BF68+Consolidação!BI68+Consolidação!BL68+Consolidação!BO68+Consolidação!BR68)&gt;0,AD57+AK57+AR57+AY57+BF57+BM57+BT57+CA57+CH57+CO57+CV57+DC57+DJ57&lt;Consolidação!AF68+Consolidação!AI68+Consolidação!AL68+Consolidação!AO68+Consolidação!AR68+Consolidação!AU68+Consolidação!AX68+Consolidação!#REF!+Consolidação!BC68+Consolidação!BF68+Consolidação!BI68+Consolidação!BL68+Consolidação!BO68+Consolidação!BR68,AD57+AK57+AR57+AY57+BF57+BM57+BT57+CA57+CH57+CO57+CV57+DC57+DJ57+DQ57&gt;Consolidação!AF68+Consolidação!AI68+Consolidação!AL68+Consolidação!AO68+Consolidação!AR68+Consolidação!AU68+Consolidação!AX68+Consolidação!#REF!+Consolidação!BC68+Consolidação!BF68+Consolidação!BI68+Consolidação!BL68+Consolidação!BO68+Consolidação!BR68),"CONSUMO PARCIAL","SEM PREVISÃO"))))))))))))))))</f>
        <v/>
      </c>
      <c r="DU57" s="318" t="str">
        <f t="shared" si="128"/>
        <v/>
      </c>
      <c r="DV57" s="270"/>
      <c r="DW57" s="314"/>
      <c r="DX57" s="345"/>
      <c r="DY57" s="346"/>
      <c r="DZ57" s="317" t="str">
        <f>IF(DW57=0,"",IF(AJ57+AQ57+AX57+BE57+BL57+BS57+BZ57+CG57+CN57+CU57+DB57+DI57+DP57+DW57&lt;=Consolidação!AL68,Consolidação!$H$4,IF(AJ57+AQ57+AX57+BE57+BL57+BS57+BZ57+CG57+CN57+CU57+DB57+DI57+DP57+DW57&lt;=Consolidação!AL68+Consolidação!AO68,Consolidação!$K$4,IF(AJ57+AQ57+AX57+BE57+BL57+BS57+BZ57+CG57+CN57+CU57+DB57+DI57+DP57+DW57&lt;=Consolidação!AL68+Consolidação!AO68+Consolidação!AR68,Consolidação!$N$4,IF(AJ57+AQ57+AX57+BE57+BL57+BS57+BZ57+CG57+CN57+CU57+DB57+DI57+DP57+DW57&lt;=Consolidação!AL68+Consolidação!AO68+Consolidação!AR68+Consolidação!AU68,Consolidação!$Q$4,IF(AJ57+AQ57+AX57+BE57+BL57+BS57+BZ57+CG57+CN57+CU57+DB57+DI57+DP57+DW57&lt;=Consolidação!AL68+Consolidação!AO68+Consolidação!AR68+Consolidação!AU68+Consolidação!AX68,Consolidação!$T$4,IF(AJ57+AQ57+AX57+BE57+BL57+BS57+BZ57+CG57+CN57+CU57+DB57+DI57+DP57+DW57&lt;=Consolidação!AL68+Consolidação!AO68+Consolidação!AR68+Consolidação!AU68+Consolidação!AX68+Consolidação!#REF!,Consolidação!$W$4,IF(AJ57+AQ57+AX57+BE57+BL57+BS57+BZ57+CG57+CN57+CU57+DB57+DI57+DP57+DW57&lt;=Consolidação!AL68+Consolidação!AO68+Consolidação!AR68+Consolidação!AU68+Consolidação!AX68+Consolidação!#REF!+Consolidação!BC68,Consolidação!$Z$4,IF(AJ57+AQ57+AX57+BE57+BL57+BS57+BZ57+CG57+CN57+CU57+DB57+DI57+DP57+DW57&lt;=Consolidação!AL68+Consolidação!AO68+Consolidação!AR68+Consolidação!AU68+Consolidação!AX68+Consolidação!#REF!+Consolidação!BC68+Consolidação!BF68,Consolidação!$AC$4,IF(AJ57+AQ57+AX57+BE57+BL57+BS57+BZ57+CG57+CN57+CU57+DB57+DI57+DP57+DW57&lt;=Consolidação!AL68+Consolidação!AO68+Consolidação!AR68+Consolidação!AU68+Consolidação!AX68+Consolidação!#REF!+Consolidação!BC68+Consolidação!BF68+Consolidação!BI68,Consolidação!$AF$4,IF(AJ57+AQ57+AX57+BE57+BL57+BS57+BZ57+CG57+CN57+CU57+DB57+DI57+DP57+DW57&lt;=Consolidação!AL68+Consolidação!AO68+Consolidação!AR68+Consolidação!AU68+Consolidação!AX68+Consolidação!#REF!+Consolidação!BC68+Consolidação!BF68+Consolidação!BI68+Consolidação!BL68,Consolidação!$AI$4,IF(AJ57+AQ57+AX57+BE57+BL57+BS57+BZ57+CG57+CN57+CU57+DB57+DI57+DP57+DW57&lt;=Consolidação!AL68+Consolidação!AO68+Consolidação!AR68+Consolidação!AU68+Consolidação!AX68+Consolidação!#REF!+Consolidação!BC68+Consolidação!BF68+Consolidação!BI68+Consolidação!BL68+Consolidação!BO68,Consolidação!$AL$4,IF(AJ57+AQ57+AX57+BE57+BL57+BS57+BZ57+CG57+CN57+CU57+DB57+DI57+DP57+DW57&lt;=Consolidação!AL68+Consolidação!AO68+Consolidação!AR68+Consolidação!AU68+Consolidação!AX68+Consolidação!#REF!+Consolidação!BC68+Consolidação!BF68+Consolidação!BI68+Consolidação!BL68+Consolidação!BO68+Consolidação!BR68,Consolidação!$AO$4,IF(AJ57+AQ57+AX57+BE57+BL57+BS57+BZ57+CG57+CN57+CU57+DB57+DI57+DP57+DW57&lt;=Consolidação!AL68+Consolidação!AO68+Consolidação!AR68+Consolidação!AU68+Consolidação!AX68+Consolidação!#REF!+Consolidação!BC68+Consolidação!BF68+Consolidação!BI68+Consolidação!BL68+Consolidação!BO68+Consolidação!BR68+Consolidação!BU68,Consolidação!$AR$4,IF(AJ57+AQ57+AX57+BE57+BL57+BS57+BZ57+CG57+CN57+CU57+DB57+DI57+DP57+DW57&lt;=Consolidação!AL68+Consolidação!AO68+Consolidação!AR68+Consolidação!AU68+Consolidação!AX68+Consolidação!#REF!+Consolidação!BC68+Consolidação!BF68+Consolidação!BI68+Consolidação!BL68+Consolidação!BO68+Consolidação!BR68+Consolidação!BU68+Consolidação!BX68,Consolidação!$AU$4,IF(AND((Consolidação!AL68+Consolidação!AO68+Consolidação!AR68+Consolidação!AU68+Consolidação!AX68+Consolidação!#REF!+Consolidação!BC68+Consolidação!BF68+Consolidação!BI68+Consolidação!BL68+Consolidação!BO68+Consolidação!BR68+Consolidação!BU68+Consolidação!BX68)&gt;0,AJ57+AQ57+AX57+BE57+BL57+BS57+BZ57+CG57+CN57+CU57+DB57+DI57+DP57&lt;Consolidação!AL68+Consolidação!AO68+Consolidação!AR68+Consolidação!AU68+Consolidação!AX68+Consolidação!#REF!+Consolidação!BC68+Consolidação!BF68+Consolidação!BI68+Consolidação!BL68+Consolidação!BO68+Consolidação!BR68+Consolidação!BU68+Consolidação!BX68,AJ57+AQ57+AX57+BE57+BL57+BS57+BZ57+CG57+CN57+CU57+DB57+DI57+DP57+DW57&gt;Consolidação!AL68+Consolidação!AO68+Consolidação!AR68+Consolidação!AU68+Consolidação!AX68+Consolidação!#REF!+Consolidação!BC68+Consolidação!BF68+Consolidação!BI68+Consolidação!BL68+Consolidação!BO68+Consolidação!BR68+Consolidação!BU68+Consolidação!BX68),"CONSUMO PARCIAL","SEM PREVISÃO"))))))))))))))))</f>
        <v/>
      </c>
      <c r="EA57" s="318" t="str">
        <f t="shared" si="129"/>
        <v/>
      </c>
      <c r="EB57" s="270"/>
      <c r="EC57" s="314"/>
      <c r="ED57" s="345"/>
      <c r="EE57" s="346"/>
      <c r="EF57" s="317" t="str">
        <f>IF(EC57=0,"",IF(AP57+AW57+BD57+BK57+BR57+BY57+CF57+CM57+CT57+DA57+DH57+DO57+DV57+EC57&lt;=Consolidação!AR68,Consolidação!$H$4,IF(AP57+AW57+BD57+BK57+BR57+BY57+CF57+CM57+CT57+DA57+DH57+DO57+DV57+EC57&lt;=Consolidação!AR68+Consolidação!AU68,Consolidação!$K$4,IF(AP57+AW57+BD57+BK57+BR57+BY57+CF57+CM57+CT57+DA57+DH57+DO57+DV57+EC57&lt;=Consolidação!AR68+Consolidação!AU68+Consolidação!AX68,Consolidação!$N$4,IF(AP57+AW57+BD57+BK57+BR57+BY57+CF57+CM57+CT57+DA57+DH57+DO57+DV57+EC57&lt;=Consolidação!AR68+Consolidação!AU68+Consolidação!AX68+Consolidação!#REF!,Consolidação!$Q$4,IF(AP57+AW57+BD57+BK57+BR57+BY57+CF57+CM57+CT57+DA57+DH57+DO57+DV57+EC57&lt;=Consolidação!AR68+Consolidação!AU68+Consolidação!AX68+Consolidação!#REF!+Consolidação!BC68,Consolidação!$T$4,IF(AP57+AW57+BD57+BK57+BR57+BY57+CF57+CM57+CT57+DA57+DH57+DO57+DV57+EC57&lt;=Consolidação!AR68+Consolidação!AU68+Consolidação!AX68+Consolidação!#REF!+Consolidação!BC68+Consolidação!BF68,Consolidação!$W$4,IF(AP57+AW57+BD57+BK57+BR57+BY57+CF57+CM57+CT57+DA57+DH57+DO57+DV57+EC57&lt;=Consolidação!AR68+Consolidação!AU68+Consolidação!AX68+Consolidação!#REF!+Consolidação!BC68+Consolidação!BF68+Consolidação!BI68,Consolidação!$Z$4,IF(AP57+AW57+BD57+BK57+BR57+BY57+CF57+CM57+CT57+DA57+DH57+DO57+DV57+EC57&lt;=Consolidação!AR68+Consolidação!AU68+Consolidação!AX68+Consolidação!#REF!+Consolidação!BC68+Consolidação!BF68+Consolidação!BI68+Consolidação!BL68,Consolidação!$AC$4,IF(AP57+AW57+BD57+BK57+BR57+BY57+CF57+CM57+CT57+DA57+DH57+DO57+DV57+EC57&lt;=Consolidação!AR68+Consolidação!AU68+Consolidação!AX68+Consolidação!#REF!+Consolidação!BC68+Consolidação!BF68+Consolidação!BI68+Consolidação!BL68+Consolidação!BO68,Consolidação!$AF$4,IF(AP57+AW57+BD57+BK57+BR57+BY57+CF57+CM57+CT57+DA57+DH57+DO57+DV57+EC57&lt;=Consolidação!AR68+Consolidação!AU68+Consolidação!AX68+Consolidação!#REF!+Consolidação!BC68+Consolidação!BF68+Consolidação!BI68+Consolidação!BL68+Consolidação!BO68+Consolidação!BR68,Consolidação!$AI$4,IF(AP57+AW57+BD57+BK57+BR57+BY57+CF57+CM57+CT57+DA57+DH57+DO57+DV57+EC57&lt;=Consolidação!AR68+Consolidação!AU68+Consolidação!AX68+Consolidação!#REF!+Consolidação!BC68+Consolidação!BF68+Consolidação!BI68+Consolidação!BL68+Consolidação!BO68+Consolidação!BR68+Consolidação!BU68,Consolidação!$AL$4,IF(AP57+AW57+BD57+BK57+BR57+BY57+CF57+CM57+CT57+DA57+DH57+DO57+DV57+EC57&lt;=Consolidação!AR68+Consolidação!AU68+Consolidação!AX68+Consolidação!#REF!+Consolidação!BC68+Consolidação!BF68+Consolidação!BI68+Consolidação!BL68+Consolidação!BO68+Consolidação!BR68+Consolidação!BU68+Consolidação!BX68,Consolidação!$AO$4,IF(AP57+AW57+BD57+BK57+BR57+BY57+CF57+CM57+CT57+DA57+DH57+DO57+DV57+EC57&lt;=Consolidação!AR68+Consolidação!AU68+Consolidação!AX68+Consolidação!#REF!+Consolidação!BC68+Consolidação!BF68+Consolidação!BI68+Consolidação!BL68+Consolidação!BO68+Consolidação!BR68+Consolidação!BU68+Consolidação!BX68+Consolidação!CA68,Consolidação!$AR$4,IF(AP57+AW57+BD57+BK57+BR57+BY57+CF57+CM57+CT57+DA57+DH57+DO57+DV57+EC57&lt;=Consolidação!AR68+Consolidação!AU68+Consolidação!AX68+Consolidação!#REF!+Consolidação!BC68+Consolidação!BF68+Consolidação!BI68+Consolidação!BL68+Consolidação!BO68+Consolidação!BR68+Consolidação!BU68+Consolidação!BX68+Consolidação!CA68+Consolidação!CD68,Consolidação!$AU$4,IF(AND((Consolidação!AR68+Consolidação!AU68+Consolidação!AX68+Consolidação!#REF!+Consolidação!BC68+Consolidação!BF68+Consolidação!BI68+Consolidação!BL68+Consolidação!BO68+Consolidação!BR68+Consolidação!BU68+Consolidação!BX68+Consolidação!CA68+Consolidação!CD68)&gt;0,AP57+AW57+BD57+BK57+BR57+BY57+CF57+CM57+CT57+DA57+DH57+DO57+DV57&lt;Consolidação!AR68+Consolidação!AU68+Consolidação!AX68+Consolidação!#REF!+Consolidação!BC68+Consolidação!BF68+Consolidação!BI68+Consolidação!BL68+Consolidação!BO68+Consolidação!BR68+Consolidação!BU68+Consolidação!BX68+Consolidação!CA68+Consolidação!CD68,AP57+AW57+BD57+BK57+BR57+BY57+CF57+CM57+CT57+DA57+DH57+DO57+DV57+EC57&gt;Consolidação!AR68+Consolidação!AU68+Consolidação!AX68+Consolidação!#REF!+Consolidação!BC68+Consolidação!BF68+Consolidação!BI68+Consolidação!BL68+Consolidação!BO68+Consolidação!BR68+Consolidação!BU68+Consolidação!BX68+Consolidação!CA68+Consolidação!CD68),"CONSUMO PARCIAL","SEM PREVISÃO"))))))))))))))))</f>
        <v/>
      </c>
      <c r="EG57" s="318" t="str">
        <f t="shared" si="130"/>
        <v/>
      </c>
      <c r="EH57" s="270"/>
      <c r="EI57" s="314"/>
      <c r="EJ57" s="345"/>
      <c r="EK57" s="346"/>
      <c r="EL57" s="317" t="str">
        <f>IF(EI57=0,"",IF(AV57+BC57+BJ57+BQ57+BX57+CE57+CL57+CS57+CZ57+DG57+DN57+DU57+EB57+EI57&lt;=Consolidação!AX68,Consolidação!$H$4,IF(AV57+BC57+BJ57+BQ57+BX57+CE57+CL57+CS57+CZ57+DG57+DN57+DU57+EB57+EI57&lt;=Consolidação!AX68+Consolidação!#REF!,Consolidação!$K$4,IF(AV57+BC57+BJ57+BQ57+BX57+CE57+CL57+CS57+CZ57+DG57+DN57+DU57+EB57+EI57&lt;=Consolidação!AX68+Consolidação!#REF!+Consolidação!BC68,Consolidação!$N$4,IF(AV57+BC57+BJ57+BQ57+BX57+CE57+CL57+CS57+CZ57+DG57+DN57+DU57+EB57+EI57&lt;=Consolidação!AX68+Consolidação!#REF!+Consolidação!BC68+Consolidação!BF68,Consolidação!$Q$4,IF(AV57+BC57+BJ57+BQ57+BX57+CE57+CL57+CS57+CZ57+DG57+DN57+DU57+EB57+EI57&lt;=Consolidação!AX68+Consolidação!#REF!+Consolidação!BC68+Consolidação!BF68+Consolidação!BI68,Consolidação!$T$4,IF(AV57+BC57+BJ57+BQ57+BX57+CE57+CL57+CS57+CZ57+DG57+DN57+DU57+EB57+EI57&lt;=Consolidação!AX68+Consolidação!#REF!+Consolidação!BC68+Consolidação!BF68+Consolidação!BI68+Consolidação!BL68,Consolidação!$W$4,IF(AV57+BC57+BJ57+BQ57+BX57+CE57+CL57+CS57+CZ57+DG57+DN57+DU57+EB57+EI57&lt;=Consolidação!AX68+Consolidação!#REF!+Consolidação!BC68+Consolidação!BF68+Consolidação!BI68+Consolidação!BL68+Consolidação!BO68,Consolidação!$Z$4,IF(AV57+BC57+BJ57+BQ57+BX57+CE57+CL57+CS57+CZ57+DG57+DN57+DU57+EB57+EI57&lt;=Consolidação!AX68+Consolidação!#REF!+Consolidação!BC68+Consolidação!BF68+Consolidação!BI68+Consolidação!BL68+Consolidação!BO68+Consolidação!BR68,Consolidação!$AC$4,IF(AV57+BC57+BJ57+BQ57+BX57+CE57+CL57+CS57+CZ57+DG57+DN57+DU57+EB57+EI57&lt;=Consolidação!AX68+Consolidação!#REF!+Consolidação!BC68+Consolidação!BF68+Consolidação!BI68+Consolidação!BL68+Consolidação!BO68+Consolidação!BR68+Consolidação!BU68,Consolidação!$AF$4,IF(AV57+BC57+BJ57+BQ57+BX57+CE57+CL57+CS57+CZ57+DG57+DN57+DU57+EB57+EI57&lt;=Consolidação!AX68+Consolidação!#REF!+Consolidação!BC68+Consolidação!BF68+Consolidação!BI68+Consolidação!BL68+Consolidação!BO68+Consolidação!BR68+Consolidação!BU68+Consolidação!BX68,Consolidação!$AI$4,IF(AV57+BC57+BJ57+BQ57+BX57+CE57+CL57+CS57+CZ57+DG57+DN57+DU57+EB57+EI57&lt;=Consolidação!AX68+Consolidação!#REF!+Consolidação!BC68+Consolidação!BF68+Consolidação!BI68+Consolidação!BL68+Consolidação!BO68+Consolidação!BR68+Consolidação!BU68+Consolidação!BX68+Consolidação!CA68,Consolidação!$AL$4,IF(AV57+BC57+BJ57+BQ57+BX57+CE57+CL57+CS57+CZ57+DG57+DN57+DU57+EB57+EI57&lt;=Consolidação!AX68+Consolidação!#REF!+Consolidação!BC68+Consolidação!BF68+Consolidação!BI68+Consolidação!BL68+Consolidação!BO68+Consolidação!BR68+Consolidação!BU68+Consolidação!BX68+Consolidação!CA68+Consolidação!CD68,Consolidação!$AO$4,IF(AV57+BC57+BJ57+BQ57+BX57+CE57+CL57+CS57+CZ57+DG57+DN57+DU57+EB57+EI57&lt;=Consolidação!AX68+Consolidação!#REF!+Consolidação!BC68+Consolidação!BF68+Consolidação!BI68+Consolidação!BL68+Consolidação!BO68+Consolidação!BR68+Consolidação!BU68+Consolidação!BX68+Consolidação!CA68+Consolidação!CD68+Consolidação!CG68,Consolidação!$AR$4,IF(AV57+BC57+BJ57+BQ57+BX57+CE57+CL57+CS57+CZ57+DG57+DN57+DU57+EB57+EI57&lt;=Consolidação!AX68+Consolidação!#REF!+Consolidação!BC68+Consolidação!BF68+Consolidação!BI68+Consolidação!BL68+Consolidação!BO68+Consolidação!BR68+Consolidação!BU68+Consolidação!BX68+Consolidação!CA68+Consolidação!CD68+Consolidação!CG68+Consolidação!CJ68,Consolidação!$AU$4,IF(AND((Consolidação!AX68+Consolidação!#REF!+Consolidação!BC68+Consolidação!BF68+Consolidação!BI68+Consolidação!BL68+Consolidação!BO68+Consolidação!BR68+Consolidação!BU68+Consolidação!BX68+Consolidação!CA68+Consolidação!CD68+Consolidação!CG68+Consolidação!CJ68)&gt;0,AV57+BC57+BJ57+BQ57+BX57+CE57+CL57+CS57+CZ57+DG57+DN57+DU57+EB57&lt;Consolidação!AX68+Consolidação!#REF!+Consolidação!BC68+Consolidação!BF68+Consolidação!BI68+Consolidação!BL68+Consolidação!BO68+Consolidação!BR68+Consolidação!BU68+Consolidação!BX68+Consolidação!CA68+Consolidação!CD68+Consolidação!CG68+Consolidação!CJ68,AV57+BC57+BJ57+BQ57+BX57+CE57+CL57+CS57+CZ57+DG57+DN57+DU57+EB57+EI57&gt;Consolidação!AX68+Consolidação!#REF!+Consolidação!BC68+Consolidação!BF68+Consolidação!BI68+Consolidação!BL68+Consolidação!BO68+Consolidação!BR68+Consolidação!BU68+Consolidação!BX68+Consolidação!CA68+Consolidação!CD68+Consolidação!CG68+Consolidação!CJ68),"CONSUMO PARCIAL","SEM PREVISÃO"))))))))))))))))</f>
        <v/>
      </c>
      <c r="EM57" s="318" t="str">
        <f t="shared" si="131"/>
        <v/>
      </c>
      <c r="EN57" s="270"/>
      <c r="EO57" s="314"/>
      <c r="EP57" s="345"/>
      <c r="EQ57" s="346"/>
      <c r="ER57" s="317" t="str">
        <f>IF(EO57=0,"",IF(BB57+BI57+BP57+BW57+CD57+CK57+CR57+CY57+DF57+DM57+DT57+EA57+EH57+EO57&lt;=Consolidação!BC68,Consolidação!$H$4,IF(BB57+BI57+BP57+BW57+CD57+CK57+CR57+CY57+DF57+DM57+DT57+EA57+EH57+EO57&lt;=Consolidação!BC68+Consolidação!BF68,Consolidação!$K$4,IF(BB57+BI57+BP57+BW57+CD57+CK57+CR57+CY57+DF57+DM57+DT57+EA57+EH57+EO57&lt;=Consolidação!BC68+Consolidação!BF68+Consolidação!BI68,Consolidação!$N$4,IF(BB57+BI57+BP57+BW57+CD57+CK57+CR57+CY57+DF57+DM57+DT57+EA57+EH57+EO57&lt;=Consolidação!BC68+Consolidação!BF68+Consolidação!BI68+Consolidação!BL68,Consolidação!$Q$4,IF(BB57+BI57+BP57+BW57+CD57+CK57+CR57+CY57+DF57+DM57+DT57+EA57+EH57+EO57&lt;=Consolidação!BC68+Consolidação!BF68+Consolidação!BI68+Consolidação!BL68+Consolidação!BO68,Consolidação!$T$4,IF(BB57+BI57+BP57+BW57+CD57+CK57+CR57+CY57+DF57+DM57+DT57+EA57+EH57+EO57&lt;=Consolidação!BC68+Consolidação!BF68+Consolidação!BI68+Consolidação!BL68+Consolidação!BO68+Consolidação!BR68,Consolidação!$W$4,IF(BB57+BI57+BP57+BW57+CD57+CK57+CR57+CY57+DF57+DM57+DT57+EA57+EH57+EO57&lt;=Consolidação!BC68+Consolidação!BF68+Consolidação!BI68+Consolidação!BL68+Consolidação!BO68+Consolidação!BR68+Consolidação!BU68,Consolidação!$Z$4,IF(BB57+BI57+BP57+BW57+CD57+CK57+CR57+CY57+DF57+DM57+DT57+EA57+EH57+EO57&lt;=Consolidação!BC68+Consolidação!BF68+Consolidação!BI68+Consolidação!BL68+Consolidação!BO68+Consolidação!BR68+Consolidação!BU68+Consolidação!BX68,Consolidação!$AC$4,IF(BB57+BI57+BP57+BW57+CD57+CK57+CR57+CY57+DF57+DM57+DT57+EA57+EH57+EO57&lt;=Consolidação!BC68+Consolidação!BF68+Consolidação!BI68+Consolidação!BL68+Consolidação!BO68+Consolidação!BR68+Consolidação!BU68+Consolidação!BX68+Consolidação!CA68,Consolidação!$AF$4,IF(BB57+BI57+BP57+BW57+CD57+CK57+CR57+CY57+DF57+DM57+DT57+EA57+EH57+EO57&lt;=Consolidação!BC68+Consolidação!BF68+Consolidação!BI68+Consolidação!BL68+Consolidação!BO68+Consolidação!BR68+Consolidação!BU68+Consolidação!BX68+Consolidação!CA68+Consolidação!CD68,Consolidação!$AI$4,IF(BB57+BI57+BP57+BW57+CD57+CK57+CR57+CY57+DF57+DM57+DT57+EA57+EH57+EO57&lt;=Consolidação!BC68+Consolidação!BF68+Consolidação!BI68+Consolidação!BL68+Consolidação!BO68+Consolidação!BR68+Consolidação!BU68+Consolidação!BX68+Consolidação!CA68+Consolidação!CD68+Consolidação!CG68,Consolidação!$AL$4,IF(BB57+BI57+BP57+BW57+CD57+CK57+CR57+CY57+DF57+DM57+DT57+EA57+EH57+EO57&lt;=Consolidação!BC68+Consolidação!BF68+Consolidação!BI68+Consolidação!BL68+Consolidação!BO68+Consolidação!BR68+Consolidação!BU68+Consolidação!BX68+Consolidação!CA68+Consolidação!CD68+Consolidação!CG68+Consolidação!CJ68,Consolidação!$AO$4,IF(BB57+BI57+BP57+BW57+CD57+CK57+CR57+CY57+DF57+DM57+DT57+EA57+EH57+EO57&lt;=Consolidação!BC68+Consolidação!BF68+Consolidação!BI68+Consolidação!BL68+Consolidação!BO68+Consolidação!BR68+Consolidação!BU68+Consolidação!BX68+Consolidação!CA68+Consolidação!CD68+Consolidação!CG68+Consolidação!CJ68+Consolidação!CM68,Consolidação!$AR$4,IF(BB57+BI57+BP57+BW57+CD57+CK57+CR57+CY57+DF57+DM57+DT57+EA57+EH57+EO57&lt;=Consolidação!BC68+Consolidação!BF68+Consolidação!BI68+Consolidação!BL68+Consolidação!BO68+Consolidação!BR68+Consolidação!BU68+Consolidação!BX68+Consolidação!CA68+Consolidação!CD68+Consolidação!CG68+Consolidação!CJ68+Consolidação!CM68+Consolidação!CP68,Consolidação!$AU$4,IF(AND((Consolidação!BC68+Consolidação!BF68+Consolidação!BI68+Consolidação!BL68+Consolidação!BO68+Consolidação!BR68+Consolidação!BU68+Consolidação!BX68+Consolidação!CA68+Consolidação!CD68+Consolidação!CG68+Consolidação!CJ68+Consolidação!CM68+Consolidação!CP68)&gt;0,BB57+BI57+BP57+BW57+CD57+CK57+CR57+CY57+DF57+DM57+DT57+EA57+EH57&lt;Consolidação!BC68+Consolidação!BF68+Consolidação!BI68+Consolidação!BL68+Consolidação!BO68+Consolidação!BR68+Consolidação!BU68+Consolidação!BX68+Consolidação!CA68+Consolidação!CD68+Consolidação!CG68+Consolidação!CJ68+Consolidação!CM68+Consolidação!CP68,BB57+BI57+BP57+BW57+CD57+CK57+CR57+CY57+DF57+DM57+DT57+EA57+EH57+EO57&gt;Consolidação!BC68+Consolidação!BF68+Consolidação!BI68+Consolidação!BL68+Consolidação!BO68+Consolidação!BR68+Consolidação!BU68+Consolidação!BX68+Consolidação!CA68+Consolidação!CD68+Consolidação!CG68+Consolidação!CJ68+Consolidação!CM68+Consolidação!CP68),"CONSUMO PARCIAL","SEM PREVISÃO"))))))))))))))))</f>
        <v/>
      </c>
      <c r="ES57" s="318" t="str">
        <f t="shared" si="132"/>
        <v/>
      </c>
      <c r="ET57" s="270"/>
      <c r="EU57" s="314"/>
      <c r="EV57" s="345"/>
      <c r="EW57" s="346"/>
      <c r="EX57" s="317" t="str">
        <f>IF(EU57=0,"",IF(BH57+BO57+BV57+CC57+CJ57+CQ57+CX57+DE57+DL57+DS57+DZ57+EG57+EN57+EU57&lt;=Consolidação!BI68,Consolidação!$H$4,IF(BH57+BO57+BV57+CC57+CJ57+CQ57+CX57+DE57+DL57+DS57+DZ57+EG57+EN57+EU57&lt;=Consolidação!BI68+Consolidação!BL68,Consolidação!$K$4,IF(BH57+BO57+BV57+CC57+CJ57+CQ57+CX57+DE57+DL57+DS57+DZ57+EG57+EN57+EU57&lt;=Consolidação!BI68+Consolidação!BL68+Consolidação!BO68,Consolidação!$N$4,IF(BH57+BO57+BV57+CC57+CJ57+CQ57+CX57+DE57+DL57+DS57+DZ57+EG57+EN57+EU57&lt;=Consolidação!BI68+Consolidação!BL68+Consolidação!BO68+Consolidação!BR68,Consolidação!$Q$4,IF(BH57+BO57+BV57+CC57+CJ57+CQ57+CX57+DE57+DL57+DS57+DZ57+EG57+EN57+EU57&lt;=Consolidação!BI68+Consolidação!BL68+Consolidação!BO68+Consolidação!BR68+Consolidação!BU68,Consolidação!$T$4,IF(BH57+BO57+BV57+CC57+CJ57+CQ57+CX57+DE57+DL57+DS57+DZ57+EG57+EN57+EU57&lt;=Consolidação!BI68+Consolidação!BL68+Consolidação!BO68+Consolidação!BR68+Consolidação!BU68+Consolidação!BX68,Consolidação!$W$4,IF(BH57+BO57+BV57+CC57+CJ57+CQ57+CX57+DE57+DL57+DS57+DZ57+EG57+EN57+EU57&lt;=Consolidação!BI68+Consolidação!BL68+Consolidação!BO68+Consolidação!BR68+Consolidação!BU68+Consolidação!BX68+Consolidação!CA68,Consolidação!$Z$4,IF(BH57+BO57+BV57+CC57+CJ57+CQ57+CX57+DE57+DL57+DS57+DZ57+EG57+EN57+EU57&lt;=Consolidação!BI68+Consolidação!BL68+Consolidação!BO68+Consolidação!BR68+Consolidação!BU68+Consolidação!BX68+Consolidação!CA68+Consolidação!CD68,Consolidação!$AC$4,IF(BH57+BO57+BV57+CC57+CJ57+CQ57+CX57+DE57+DL57+DS57+DZ57+EG57+EN57+EU57&lt;=Consolidação!BI68+Consolidação!BL68+Consolidação!BO68+Consolidação!BR68+Consolidação!BU68+Consolidação!BX68+Consolidação!CA68+Consolidação!CD68+Consolidação!CG68,Consolidação!$AF$4,IF(BH57+BO57+BV57+CC57+CJ57+CQ57+CX57+DE57+DL57+DS57+DZ57+EG57+EN57+EU57&lt;=Consolidação!BI68+Consolidação!BL68+Consolidação!BO68+Consolidação!BR68+Consolidação!BU68+Consolidação!BX68+Consolidação!CA68+Consolidação!CD68+Consolidação!CG68+Consolidação!CJ68,Consolidação!$AI$4,IF(BH57+BO57+BV57+CC57+CJ57+CQ57+CX57+DE57+DL57+DS57+DZ57+EG57+EN57+EU57&lt;=Consolidação!BI68+Consolidação!BL68+Consolidação!BO68+Consolidação!BR68+Consolidação!BU68+Consolidação!BX68+Consolidação!CA68+Consolidação!CD68+Consolidação!CG68+Consolidação!CJ68+Consolidação!CM68,Consolidação!$AL$4,IF(BH57+BO57+BV57+CC57+CJ57+CQ57+CX57+DE57+DL57+DS57+DZ57+EG57+EN57+EU57&lt;=Consolidação!BI68+Consolidação!BL68+Consolidação!BO68+Consolidação!BR68+Consolidação!BU68+Consolidação!BX68+Consolidação!CA68+Consolidação!CD68+Consolidação!CG68+Consolidação!CJ68+Consolidação!CM68+Consolidação!CP68,Consolidação!$AO$4,IF(BH57+BO57+BV57+CC57+CJ57+CQ57+CX57+DE57+DL57+DS57+DZ57+EG57+EN57+EU57&lt;=Consolidação!BI68+Consolidação!BL68+Consolidação!BO68+Consolidação!BR68+Consolidação!BU68+Consolidação!BX68+Consolidação!CA68+Consolidação!CD68+Consolidação!CG68+Consolidação!CJ68+Consolidação!CM68+Consolidação!CP68+Consolidação!CS68,Consolidação!$AR$4,IF(BH57+BO57+BV57+CC57+CJ57+CQ57+CX57+DE57+DL57+DS57+DZ57+EG57+EN57+EU57&lt;=Consolidação!BI68+Consolidação!BL68+Consolidação!BO68+Consolidação!BR68+Consolidação!BU68+Consolidação!BX68+Consolidação!CA68+Consolidação!CD68+Consolidação!CG68+Consolidação!CJ68+Consolidação!CM68+Consolidação!CP68+Consolidação!CS68+Consolidação!CV68,Consolidação!$AU$4,IF(AND((Consolidação!BI68+Consolidação!BL68+Consolidação!BO68+Consolidação!BR68+Consolidação!BU68+Consolidação!BX68+Consolidação!CA68+Consolidação!CD68+Consolidação!CG68+Consolidação!CJ68+Consolidação!CM68+Consolidação!CP68+Consolidação!CS68+Consolidação!CV68)&gt;0,BH57+BO57+BV57+CC57+CJ57+CQ57+CX57+DE57+DL57+DS57+DZ57+EG57+EN57&lt;Consolidação!BI68+Consolidação!BL68+Consolidação!BO68+Consolidação!BR68+Consolidação!BU68+Consolidação!BX68+Consolidação!CA68+Consolidação!CD68+Consolidação!CG68+Consolidação!CJ68+Consolidação!CM68+Consolidação!CP68+Consolidação!CS68+Consolidação!CV68,BH57+BO57+BV57+CC57+CJ57+CQ57+CX57+DE57+DL57+DS57+DZ57+EG57+EN57+EU57&gt;Consolidação!BI68+Consolidação!BL68+Consolidação!BO68+Consolidação!BR68+Consolidação!BU68+Consolidação!BX68+Consolidação!CA68+Consolidação!CD68+Consolidação!CG68+Consolidação!CJ68+Consolidação!CM68+Consolidação!CP68+Consolidação!CS68+Consolidação!CV68),"CONSUMO PARCIAL","SEM PREVISÃO"))))))))))))))))</f>
        <v/>
      </c>
      <c r="EY57" s="318" t="str">
        <f t="shared" si="133"/>
        <v/>
      </c>
      <c r="EZ57" s="270"/>
      <c r="FA57" s="314"/>
      <c r="FB57" s="345"/>
      <c r="FC57" s="346"/>
      <c r="FD57" s="317" t="str">
        <f>IF(FA57=0,"",IF(BN57+BU57+CB57+CI57+CP57+CW57+DD57+DK57+DR57+DY57+EF57+EM57+ET57+FA57&lt;=Consolidação!BO68,Consolidação!$H$4,IF(BN57+BU57+CB57+CI57+CP57+CW57+DD57+DK57+DR57+DY57+EF57+EM57+ET57+FA57&lt;=Consolidação!BO68+Consolidação!BR68,Consolidação!$K$4,IF(BN57+BU57+CB57+CI57+CP57+CW57+DD57+DK57+DR57+DY57+EF57+EM57+ET57+FA57&lt;=Consolidação!BO68+Consolidação!BR68+Consolidação!BU68,Consolidação!$N$4,IF(BN57+BU57+CB57+CI57+CP57+CW57+DD57+DK57+DR57+DY57+EF57+EM57+ET57+FA57&lt;=Consolidação!BO68+Consolidação!BR68+Consolidação!BU68+Consolidação!BX68,Consolidação!$Q$4,IF(BN57+BU57+CB57+CI57+CP57+CW57+DD57+DK57+DR57+DY57+EF57+EM57+ET57+FA57&lt;=Consolidação!BO68+Consolidação!BR68+Consolidação!BU68+Consolidação!BX68+Consolidação!CA68,Consolidação!$T$4,IF(BN57+BU57+CB57+CI57+CP57+CW57+DD57+DK57+DR57+DY57+EF57+EM57+ET57+FA57&lt;=Consolidação!BO68+Consolidação!BR68+Consolidação!BU68+Consolidação!BX68+Consolidação!CA68+Consolidação!CD68,Consolidação!$W$4,IF(BN57+BU57+CB57+CI57+CP57+CW57+DD57+DK57+DR57+DY57+EF57+EM57+ET57+FA57&lt;=Consolidação!BO68+Consolidação!BR68+Consolidação!BU68+Consolidação!BX68+Consolidação!CA68+Consolidação!CD68+Consolidação!CG68,Consolidação!$Z$4,IF(BN57+BU57+CB57+CI57+CP57+CW57+DD57+DK57+DR57+DY57+EF57+EM57+ET57+FA57&lt;=Consolidação!BO68+Consolidação!BR68+Consolidação!BU68+Consolidação!BX68+Consolidação!CA68+Consolidação!CD68+Consolidação!CG68+Consolidação!CJ68,Consolidação!$AC$4,IF(BN57+BU57+CB57+CI57+CP57+CW57+DD57+DK57+DR57+DY57+EF57+EM57+ET57+FA57&lt;=Consolidação!BO68+Consolidação!BR68+Consolidação!BU68+Consolidação!BX68+Consolidação!CA68+Consolidação!CD68+Consolidação!CG68+Consolidação!CJ68+Consolidação!CM68,Consolidação!$AF$4,IF(BN57+BU57+CB57+CI57+CP57+CW57+DD57+DK57+DR57+DY57+EF57+EM57+ET57+FA57&lt;=Consolidação!BO68+Consolidação!BR68+Consolidação!BU68+Consolidação!BX68+Consolidação!CA68+Consolidação!CD68+Consolidação!CG68+Consolidação!CJ68+Consolidação!CM68+Consolidação!CP68,Consolidação!$AI$4,IF(BN57+BU57+CB57+CI57+CP57+CW57+DD57+DK57+DR57+DY57+EF57+EM57+ET57+FA57&lt;=Consolidação!BO68+Consolidação!BR68+Consolidação!BU68+Consolidação!BX68+Consolidação!CA68+Consolidação!CD68+Consolidação!CG68+Consolidação!CJ68+Consolidação!CM68+Consolidação!CP68+Consolidação!CS68,Consolidação!$AL$4,IF(BN57+BU57+CB57+CI57+CP57+CW57+DD57+DK57+DR57+DY57+EF57+EM57+ET57+FA57&lt;=Consolidação!BO68+Consolidação!BR68+Consolidação!BU68+Consolidação!BX68+Consolidação!CA68+Consolidação!CD68+Consolidação!CG68+Consolidação!CJ68+Consolidação!CM68+Consolidação!CP68+Consolidação!CS68+Consolidação!CV68,Consolidação!$AO$4,IF(BN57+BU57+CB57+CI57+CP57+CW57+DD57+DK57+DR57+DY57+EF57+EM57+ET57+FA57&lt;=Consolidação!BO68+Consolidação!BR68+Consolidação!BU68+Consolidação!BX68+Consolidação!CA68+Consolidação!CD68+Consolidação!CG68+Consolidação!CJ68+Consolidação!CM68+Consolidação!CP68+Consolidação!CS68+Consolidação!CV68+Consolidação!CY68,Consolidação!$AR$4,IF(BN57+BU57+CB57+CI57+CP57+CW57+DD57+DK57+DR57+DY57+EF57+EM57+ET57+FA57&lt;=Consolidação!BO68+Consolidação!BR68+Consolidação!BU68+Consolidação!BX68+Consolidação!CA68+Consolidação!CD68+Consolidação!CG68+Consolidação!CJ68+Consolidação!CM68+Consolidação!CP68+Consolidação!CS68+Consolidação!CV68+Consolidação!CY68+Consolidação!DB68,Consolidação!$AU$4,IF(AND((Consolidação!BO68+Consolidação!BR68+Consolidação!BU68+Consolidação!BX68+Consolidação!CA68+Consolidação!CD68+Consolidação!CG68+Consolidação!CJ68+Consolidação!CM68+Consolidação!CP68+Consolidação!CS68+Consolidação!CV68+Consolidação!CY68+Consolidação!DB68)&gt;0,BN57+BU57+CB57+CI57+CP57+CW57+DD57+DK57+DR57+DY57+EF57+EM57+ET57&lt;Consolidação!BO68+Consolidação!BR68+Consolidação!BU68+Consolidação!BX68+Consolidação!CA68+Consolidação!CD68+Consolidação!CG68+Consolidação!CJ68+Consolidação!CM68+Consolidação!CP68+Consolidação!CS68+Consolidação!CV68+Consolidação!CY68+Consolidação!DB68,BN57+BU57+CB57+CI57+CP57+CW57+DD57+DK57+DR57+DY57+EF57+EM57+ET57+FA57&gt;Consolidação!BO68+Consolidação!BR68+Consolidação!BU68+Consolidação!BX68+Consolidação!CA68+Consolidação!CD68+Consolidação!CG68+Consolidação!CJ68+Consolidação!CM68+Consolidação!CP68+Consolidação!CS68+Consolidação!CV68+Consolidação!CY68+Consolidação!DB68),"CONSUMO PARCIAL","SEM PREVISÃO"))))))))))))))))</f>
        <v/>
      </c>
      <c r="FE57" s="318" t="str">
        <f t="shared" si="134"/>
        <v/>
      </c>
      <c r="FF57" s="270"/>
      <c r="FG57" s="314"/>
      <c r="FH57" s="345"/>
      <c r="FI57" s="346"/>
      <c r="FJ57" s="317" t="str">
        <f>IF(FG57=0,"",IF(BT57+CA57+CH57+CO57+CV57+DC57+DJ57+DQ57+DX57+EE57+EL57+ES57+EZ57+FG57&lt;=Consolidação!BU68,Consolidação!$H$4,IF(BT57+CA57+CH57+CO57+CV57+DC57+DJ57+DQ57+DX57+EE57+EL57+ES57+EZ57+FG57&lt;=Consolidação!BU68+Consolidação!BX68,Consolidação!$K$4,IF(BT57+CA57+CH57+CO57+CV57+DC57+DJ57+DQ57+DX57+EE57+EL57+ES57+EZ57+FG57&lt;=Consolidação!BU68+Consolidação!BX68+Consolidação!CA68,Consolidação!$N$4,IF(BT57+CA57+CH57+CO57+CV57+DC57+DJ57+DQ57+DX57+EE57+EL57+ES57+EZ57+FG57&lt;=Consolidação!BU68+Consolidação!BX68+Consolidação!CA68+Consolidação!CD68,Consolidação!$Q$4,IF(BT57+CA57+CH57+CO57+CV57+DC57+DJ57+DQ57+DX57+EE57+EL57+ES57+EZ57+FG57&lt;=Consolidação!BU68+Consolidação!BX68+Consolidação!CA68+Consolidação!CD68+Consolidação!CG68,Consolidação!$T$4,IF(BT57+CA57+CH57+CO57+CV57+DC57+DJ57+DQ57+DX57+EE57+EL57+ES57+EZ57+FG57&lt;=Consolidação!BU68+Consolidação!BX68+Consolidação!CA68+Consolidação!CD68+Consolidação!CG68+Consolidação!CJ68,Consolidação!$W$4,IF(BT57+CA57+CH57+CO57+CV57+DC57+DJ57+DQ57+DX57+EE57+EL57+ES57+EZ57+FG57&lt;=Consolidação!BU68+Consolidação!BX68+Consolidação!CA68+Consolidação!CD68+Consolidação!CG68+Consolidação!CJ68+Consolidação!CM68,Consolidação!$Z$4,IF(BT57+CA57+CH57+CO57+CV57+DC57+DJ57+DQ57+DX57+EE57+EL57+ES57+EZ57+FG57&lt;=Consolidação!BU68+Consolidação!BX68+Consolidação!CA68+Consolidação!CD68+Consolidação!CG68+Consolidação!CJ68+Consolidação!CM68+Consolidação!CP68,Consolidação!$AC$4,IF(BT57+CA57+CH57+CO57+CV57+DC57+DJ57+DQ57+DX57+EE57+EL57+ES57+EZ57+FG57&lt;=Consolidação!BU68+Consolidação!BX68+Consolidação!CA68+Consolidação!CD68+Consolidação!CG68+Consolidação!CJ68+Consolidação!CM68+Consolidação!CP68+Consolidação!CS68,Consolidação!$AF$4,IF(BT57+CA57+CH57+CO57+CV57+DC57+DJ57+DQ57+DX57+EE57+EL57+ES57+EZ57+FG57&lt;=Consolidação!BU68+Consolidação!BX68+Consolidação!CA68+Consolidação!CD68+Consolidação!CG68+Consolidação!CJ68+Consolidação!CM68+Consolidação!CP68+Consolidação!CS68+Consolidação!CV68,Consolidação!$AI$4,IF(BT57+CA57+CH57+CO57+CV57+DC57+DJ57+DQ57+DX57+EE57+EL57+ES57+EZ57+FG57&lt;=Consolidação!BU68+Consolidação!BX68+Consolidação!CA68+Consolidação!CD68+Consolidação!CG68+Consolidação!CJ68+Consolidação!CM68+Consolidação!CP68+Consolidação!CS68+Consolidação!CV68+Consolidação!CY68,Consolidação!$AL$4,IF(BT57+CA57+CH57+CO57+CV57+DC57+DJ57+DQ57+DX57+EE57+EL57+ES57+EZ57+FG57&lt;=Consolidação!BU68+Consolidação!BX68+Consolidação!CA68+Consolidação!CD68+Consolidação!CG68+Consolidação!CJ68+Consolidação!CM68+Consolidação!CP68+Consolidação!CS68+Consolidação!CV68+Consolidação!CY68+Consolidação!DB68,Consolidação!$AO$4,IF(BT57+CA57+CH57+CO57+CV57+DC57+DJ57+DQ57+DX57+EE57+EL57+ES57+EZ57+FG57&lt;=Consolidação!BU68+Consolidação!BX68+Consolidação!CA68+Consolidação!CD68+Consolidação!CG68+Consolidação!CJ68+Consolidação!CM68+Consolidação!CP68+Consolidação!CS68+Consolidação!CV68+Consolidação!CY68+Consolidação!DB68+Consolidação!DE68,Consolidação!$AR$4,IF(BT57+CA57+CH57+CO57+CV57+DC57+DJ57+DQ57+DX57+EE57+EL57+ES57+EZ57+FG57&lt;=Consolidação!BU68+Consolidação!BX68+Consolidação!CA68+Consolidação!CD68+Consolidação!CG68+Consolidação!CJ68+Consolidação!CM68+Consolidação!CP68+Consolidação!CS68+Consolidação!CV68+Consolidação!CY68+Consolidação!DB68+Consolidação!DE68+Consolidação!DH68,Consolidação!$AU$4,IF(AND((Consolidação!BU68+Consolidação!BX68+Consolidação!CA68+Consolidação!CD68+Consolidação!CG68+Consolidação!CJ68+Consolidação!CM68+Consolidação!CP68+Consolidação!CS68+Consolidação!CV68+Consolidação!CY68+Consolidação!DB68+Consolidação!DE68+Consolidação!DH68)&gt;0,BT57+CA57+CH57+CO57+CV57+DC57+DJ57+DQ57+DX57+EE57+EL57+ES57+EZ57&lt;Consolidação!BU68+Consolidação!BX68+Consolidação!CA68+Consolidação!CD68+Consolidação!CG68+Consolidação!CJ68+Consolidação!CM68+Consolidação!CP68+Consolidação!CS68+Consolidação!CV68+Consolidação!CY68+Consolidação!DB68+Consolidação!DE68+Consolidação!DH68,BT57+CA57+CH57+CO57+CV57+DC57+DJ57+DQ57+DX57+EE57+EL57+ES57+EZ57+FG57&gt;Consolidação!BU68+Consolidação!BX68+Consolidação!CA68+Consolidação!CD68+Consolidação!CG68+Consolidação!CJ68+Consolidação!CM68+Consolidação!CP68+Consolidação!CS68+Consolidação!CV68+Consolidação!CY68+Consolidação!DB68+Consolidação!DE68+Consolidação!DH68),"CONSUMO PARCIAL","SEM PREVISÃO"))))))))))))))))</f>
        <v/>
      </c>
      <c r="FK57" s="540" t="str">
        <f t="shared" si="135"/>
        <v/>
      </c>
      <c r="FL57" s="569"/>
      <c r="FM57" s="550"/>
      <c r="FN57" s="550"/>
      <c r="FO57" s="550"/>
      <c r="FP57" s="550"/>
      <c r="FQ57" s="576"/>
      <c r="FR57" s="569"/>
      <c r="FS57" s="550"/>
      <c r="FT57" s="550"/>
      <c r="FU57" s="550"/>
      <c r="FV57" s="550"/>
      <c r="FW57" s="550"/>
      <c r="FX57" s="545" t="str">
        <f>IF((Consolidação!C68+Consolidação!E68)=(F57+M57+T57+AA57+AH57+AO57+AV57+BC57+BJ57+BQ57+BX57+CE57+CL57+CS57),"ATUALIZADO","DESATUALIZADO")</f>
        <v>DESATUALIZADO</v>
      </c>
    </row>
    <row r="58" spans="1:180" x14ac:dyDescent="0.3">
      <c r="A58" s="270">
        <v>11813</v>
      </c>
      <c r="B58" s="634"/>
      <c r="C58" s="271" t="s">
        <v>1</v>
      </c>
      <c r="D58" s="343"/>
      <c r="E58" s="270" t="s">
        <v>217</v>
      </c>
      <c r="F58" s="314">
        <v>957.6</v>
      </c>
      <c r="G58" s="315"/>
      <c r="H58" s="316">
        <v>45679</v>
      </c>
      <c r="I58" s="317">
        <f>IF(F58=0,"",IF(F58&lt;=Consolidação!H69,Consolidação!H$4,IF(F58&lt;=Consolidação!H69+Consolidação!K69,Consolidação!K$4,IF(F58&lt;=Consolidação!H69+Consolidação!K69+Consolidação!N69,Consolidação!N$4,IF(F58&lt;=Consolidação!H69+Consolidação!K69+Consolidação!N69+Consolidação!Q69,Consolidação!Q$4,IF(F58&lt;=Consolidação!H69+Consolidação!K69+Consolidação!N69+Consolidação!Q69+Consolidação!T69,Consolidação!T$4,IF(F58&lt;=Consolidação!H69+Consolidação!K69+Consolidação!N69+Consolidação!Q69+Consolidação!T69+Consolidação!W69,Consolidação!W$4,IF(F58&lt;=Consolidação!H69+Consolidação!K69+Consolidação!N69+Consolidação!Q69+Consolidação!T69+Consolidação!W69+Consolidação!Z69,Consolidação!Z$4,IF(F58&lt;=Consolidação!H69+Consolidação!K69+Consolidação!N69+Consolidação!Q69+Consolidação!T69+Consolidação!W69+Consolidação!Z69+Consolidação!AC69,Consolidação!AC$4,IF(F58&lt;=Consolidação!H69+Consolidação!K69+Consolidação!N69+Consolidação!Q69+Consolidação!T69+Consolidação!W69+Consolidação!Z69+Consolidação!AC69+Consolidação!AF69,Consolidação!AF$4,IF(F58&lt;=Consolidação!H69+Consolidação!K69+Consolidação!N69+Consolidação!Q69+Consolidação!T69+Consolidação!W69+Consolidação!Z69+Consolidação!AC69+Consolidação!AF69+Consolidação!AI69,Consolidação!AI$4,IF(F58&lt;=Consolidação!H69+Consolidação!K69+Consolidação!N69+Consolidação!Q69+Consolidação!T69+Consolidação!W69+Consolidação!Z69+Consolidação!AC69+Consolidação!AF69+Consolidação!AI69+Consolidação!AL69,Consolidação!AL$4,IF(F58&lt;=Consolidação!H69+Consolidação!K69+Consolidação!N69+Consolidação!Q69+Consolidação!T69+Consolidação!W69+Consolidação!Z69+Consolidação!AC69+Consolidação!AF69+Consolidação!AI69+Consolidação!AL69+Consolidação!AO69,Consolidação!AO$4,IF(F58&lt;=Consolidação!H69+Consolidação!K69+Consolidação!N69+Consolidação!Q69+Consolidação!T69+Consolidação!W69+Consolidação!Z69+Consolidação!AC69+Consolidação!AF69+Consolidação!AI69+Consolidação!AL69+Consolidação!AO69+Consolidação!AR69,Consolidação!AR$4,IF(F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>45352</v>
      </c>
      <c r="J58" s="318" t="str">
        <f t="shared" si="111"/>
        <v>ü</v>
      </c>
      <c r="K58" s="312"/>
      <c r="L58" s="270"/>
      <c r="M58" s="314"/>
      <c r="N58" s="315"/>
      <c r="O58" s="316"/>
      <c r="P58" s="317" t="str">
        <f>IF(M58=0,"",IF(F58+M58&lt;=Consolidação!H69,Consolidação!$H$4,IF(F58+M58&lt;=Consolidação!H69+Consolidação!K69,Consolidação!$K$4,IF(F58+M58&lt;=Consolidação!H69+Consolidação!K69+Consolidação!N69,Consolidação!$N$4,IF(F58+M58&lt;=Consolidação!H69+Consolidação!K69+Consolidação!N69+Consolidação!Q69,Consolidação!$Q$4,IF(F58+M58&lt;=Consolidação!H69+Consolidação!K69+Consolidação!N69+Consolidação!Q69+Consolidação!T69,Consolidação!$T$4,IF(F58+M58&lt;=Consolidação!H69+Consolidação!K69+Consolidação!N69+Consolidação!Q69+Consolidação!T69+Consolidação!W69,Consolidação!$W$4,IF(F58+M58&lt;=Consolidação!H69+Consolidação!K69+Consolidação!N69+Consolidação!Q69+Consolidação!T69+Consolidação!W69+Consolidação!Z69,Consolidação!$Z$4,IF(F58+M58&lt;=Consolidação!H69+Consolidação!K69+Consolidação!N69+Consolidação!Q69+Consolidação!T69+Consolidação!W69+Consolidação!Z69+Consolidação!AC69,Consolidação!$AC$4,IF(F58+M58&lt;=Consolidação!H69+Consolidação!K69+Consolidação!N69+Consolidação!Q69+Consolidação!T69+Consolidação!W69+Consolidação!Z69+Consolidação!AC69+Consolidação!AF69,Consolidação!$AF$4,IF(F58+M58&lt;=Consolidação!H69+Consolidação!K69+Consolidação!N69+Consolidação!Q69+Consolidação!T69+Consolidação!W69+Consolidação!Z69+Consolidação!AC69+Consolidação!AF69+Consolidação!AI69,Consolidação!$AI$4,IF(F58+M58&lt;=Consolidação!H69+Consolidação!K69+Consolidação!N69+Consolidação!Q69+Consolidação!T69+Consolidação!W69+Consolidação!Z69+Consolidação!AC69+Consolidação!AF69+Consolidação!AI69+Consolidação!AL69,Consolidação!$AL$4,IF(F58+M58&lt;=Consolidação!H69+Consolidação!K69+Consolidação!N69+Consolidação!Q69+Consolidação!T69+Consolidação!W69+Consolidação!Z69+Consolidação!AC69+Consolidação!AF69+Consolidação!AI69+Consolidação!AL69+Consolidação!AO69,Consolidação!$AO$4,IF(F58+M58&lt;=Consolidação!H69+Consolidação!K69+Consolidação!N69+Consolidação!Q69+Consolidação!T69+Consolidação!W69+Consolidação!Z69+Consolidação!AC69+Consolidação!AF69+Consolidação!AI69+Consolidação!AL69+Consolidação!AO69+Consolidação!AR69,Consolidação!$AR$4,IF(F58+M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Q58" s="318" t="str">
        <f t="shared" si="112"/>
        <v/>
      </c>
      <c r="R58" s="312"/>
      <c r="S58" s="270"/>
      <c r="T58" s="314"/>
      <c r="U58" s="315"/>
      <c r="V58" s="316"/>
      <c r="W58" s="317" t="str">
        <f>IF(T58=0,"",IF(F58+M58+T58&lt;=Consolidação!H69,Consolidação!$H$4,IF(F58+M58+T58&lt;=Consolidação!H69+Consolidação!K69,Consolidação!$K$4,IF(F58+M58+T58&lt;=Consolidação!H69+Consolidação!K69+Consolidação!N69,Consolidação!$N$4,IF(F58+M58+T58&lt;=Consolidação!H69+Consolidação!K69+Consolidação!N69+Consolidação!Q69,Consolidação!$Q$4,IF(F58+M58+T58&lt;=Consolidação!H69+Consolidação!K69+Consolidação!N69+Consolidação!Q69+Consolidação!T69,Consolidação!$T$4,IF(F58+M58+T58&lt;=Consolidação!H69+Consolidação!K69+Consolidação!N69+Consolidação!Q69+Consolidação!T69+Consolidação!W69,Consolidação!$W$4,IF(F58+M58+T58&lt;=Consolidação!H69+Consolidação!K69+Consolidação!N69+Consolidação!Q69+Consolidação!T69+Consolidação!W69+Consolidação!Z69,Consolidação!$Z$4,IF(F58+M58+T58&lt;=Consolidação!H69+Consolidação!K69+Consolidação!N69+Consolidação!Q69+Consolidação!T69+Consolidação!W69+Consolidação!Z69+Consolidação!AC69,Consolidação!$AC$4,IF(F58+M58+T58&lt;=Consolidação!H69+Consolidação!K69+Consolidação!N69+Consolidação!Q69+Consolidação!T69+Consolidação!W69+Consolidação!Z69+Consolidação!AC69+Consolidação!AF69,Consolidação!$AF$4,IF(F58+M58+T58&lt;=Consolidação!H69+Consolidação!K69+Consolidação!N69+Consolidação!Q69+Consolidação!T69+Consolidação!W69+Consolidação!Z69+Consolidação!AC69+Consolidação!AF69+Consolidação!AI69,Consolidação!$AI$4,IF(F58+M58+T58&lt;=Consolidação!H69+Consolidação!K69+Consolidação!N69+Consolidação!Q69+Consolidação!T69+Consolidação!W69+Consolidação!Z69+Consolidação!AC69+Consolidação!AF69+Consolidação!AI69+Consolidação!AL69,Consolidação!$AL$4,IF(F58+M58+T58&lt;=Consolidação!H69+Consolidação!K69+Consolidação!N69+Consolidação!Q69+Consolidação!T69+Consolidação!W69+Consolidação!Z69+Consolidação!AC69+Consolidação!AF69+Consolidação!AI69+Consolidação!AL69+Consolidação!AO69,Consolidação!$AO$4,IF(F58+M58+T58&lt;=Consolidação!H69+Consolidação!K69+Consolidação!N69+Consolidação!Q69+Consolidação!T69+Consolidação!W69+Consolidação!Z69+Consolidação!AC69+Consolidação!AF69+Consolidação!AI69+Consolidação!AL69+Consolidação!AO69+Consolidação!AR69,Consolidação!$AR$4,IF(F58+M58+T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+M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+T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X58" s="318" t="str">
        <f t="shared" si="113"/>
        <v/>
      </c>
      <c r="Y58" s="312"/>
      <c r="Z58" s="270"/>
      <c r="AA58" s="314"/>
      <c r="AB58" s="315"/>
      <c r="AC58" s="316"/>
      <c r="AD58" s="317" t="str">
        <f>IF(AA58=0,"",IF(F58+M58+T58+AA58&lt;=Consolidação!H69,Consolidação!$H$4,IF(F58+M58+T58+AA58&lt;=Consolidação!H69+Consolidação!K69,Consolidação!$K$4,IF(F58+M58+T58+AA58&lt;=Consolidação!H69+Consolidação!K69+Consolidação!N69,Consolidação!$N$4,IF(F58+M58+T58+AA58&lt;=Consolidação!H69+Consolidação!K69+Consolidação!N69+Consolidação!Q69,Consolidação!$Q$4,IF(F58+M58+T58+AA58&lt;=Consolidação!H69+Consolidação!K69+Consolidação!N69+Consolidação!Q69+Consolidação!T69,Consolidação!$T$4,IF(F58+M58+T58+AA58&lt;=Consolidação!H69+Consolidação!K69+Consolidação!N69+Consolidação!Q69+Consolidação!T69+Consolidação!W69,Consolidação!$W$4,IF(F58+M58+T58+AA58&lt;=Consolidação!H69+Consolidação!K69+Consolidação!N69+Consolidação!Q69+Consolidação!T69+Consolidação!W69+Consolidação!Z69,Consolidação!$Z$4,IF(F58+M58+T58+AA58&lt;=Consolidação!H69+Consolidação!K69+Consolidação!N69+Consolidação!Q69+Consolidação!T69+Consolidação!W69+Consolidação!Z69+Consolidação!AC69,Consolidação!$AC$4,IF(F58+M58+T58+AA58&lt;=Consolidação!H69+Consolidação!K69+Consolidação!N69+Consolidação!Q69+Consolidação!T69+Consolidação!W69+Consolidação!Z69+Consolidação!AC69+Consolidação!AF69,Consolidação!$AF$4,IF(F58+M58+T58+AA58&lt;=Consolidação!H69+Consolidação!K69+Consolidação!N69+Consolidação!Q69+Consolidação!T69+Consolidação!W69+Consolidação!Z69+Consolidação!AC69+Consolidação!AF69+Consolidação!AI69,Consolidação!$AI$4,IF(F58+M58+T58+AA58&lt;=Consolidação!H69+Consolidação!K69+Consolidação!N69+Consolidação!Q69+Consolidação!T69+Consolidação!W69+Consolidação!Z69+Consolidação!AC69+Consolidação!AF69+Consolidação!AI69+Consolidação!AL69,Consolidação!$AL$4,IF(F58+M58+T58+AA58&lt;=Consolidação!H69+Consolidação!K69+Consolidação!N69+Consolidação!Q69+Consolidação!T69+Consolidação!W69+Consolidação!Z69+Consolidação!AC69+Consolidação!AF69+Consolidação!AI69+Consolidação!AL69+Consolidação!AO69,Consolidação!$AO$4,IF(F58+M58+T58+AA58&lt;=Consolidação!H69+Consolidação!K69+Consolidação!N69+Consolidação!Q69+Consolidação!T69+Consolidação!W69+Consolidação!Z69+Consolidação!AC69+Consolidação!AF69+Consolidação!AI69+Consolidação!AL69+Consolidação!AO69+Consolidação!AR69,Consolidação!AR61,IF(F58+M58+T58+AA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+M58+T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+T58+AA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AE58" s="318" t="str">
        <f t="shared" si="114"/>
        <v/>
      </c>
      <c r="AF58" s="312"/>
      <c r="AG58" s="270"/>
      <c r="AH58" s="314"/>
      <c r="AI58" s="315"/>
      <c r="AJ58" s="316"/>
      <c r="AK58" s="317" t="str">
        <f>IF(AH58=0,"",IF(F58+M58+T58+AA58+AH58&lt;=Consolidação!H69,Consolidação!$H$4,IF(F58+M58+T58+AA58+AH58&lt;=Consolidação!H69+Consolidação!K69,Consolidação!$K$4,IF(F58+M58+T58+AA58+AH58&lt;=Consolidação!H69+Consolidação!K69+Consolidação!N69,Consolidação!$N$4,IF(F58+M58+T58+AA58+AH58&lt;=Consolidação!H69+Consolidação!K69+Consolidação!N69+Consolidação!Q69,Consolidação!$Q$4,IF(F58+M58+T58+AA58+AH58&lt;=Consolidação!H69+Consolidação!K69+Consolidação!N69+Consolidação!Q69+Consolidação!T69,Consolidação!$T$4,IF(F58+M58+T58+AA58+AH58&lt;=Consolidação!H69+Consolidação!K69+Consolidação!N69+Consolidação!Q69+Consolidação!T69+Consolidação!W69,Consolidação!$W$4,IF(F58+M58+T58+AA58+AH58&lt;=Consolidação!H69+Consolidação!K69+Consolidação!N69+Consolidação!Q69+Consolidação!T69+Consolidação!W69+Consolidação!Z69,Consolidação!$Z$4,IF(F58+M58+T58+AA58+AH58&lt;=Consolidação!H69+Consolidação!K69+Consolidação!N69+Consolidação!Q69+Consolidação!T69+Consolidação!W69+Consolidação!Z69+Consolidação!AC69,Consolidação!$AC$4,IF(F58+M58+T58+AA58+AH58&lt;=Consolidação!H69+Consolidação!K69+Consolidação!N69+Consolidação!Q69+Consolidação!T69+Consolidação!W69+Consolidação!Z69+Consolidação!AC69+Consolidação!AF69,Consolidação!$AF$4,IF(F58+M58+T58+AA58+AH58&lt;=Consolidação!H69+Consolidação!K69+Consolidação!N69+Consolidação!Q69+Consolidação!T69+Consolidação!W69+Consolidação!Z69+Consolidação!AC69+Consolidação!AF69+Consolidação!AI69,Consolidação!$AI$4,IF(F58+M58+T58+AA58+AH58&lt;=Consolidação!H69+Consolidação!K69+Consolidação!N69+Consolidação!Q69+Consolidação!T69+Consolidação!W69+Consolidação!Z69+Consolidação!AC69+Consolidação!AF69+Consolidação!AI69+Consolidação!AL69,Consolidação!$AL$4,IF(F58+M58+T58+AA58+AH58&lt;=Consolidação!H69+Consolidação!K69+Consolidação!N69+Consolidação!Q69+Consolidação!T69+Consolidação!W69+Consolidação!Z69+Consolidação!AC69+Consolidação!AF69+Consolidação!AI69+Consolidação!AL69+Consolidação!AO69,Consolidação!$AO$4,IF(F58+M58+T58+AA58+AH58&lt;=Consolidação!H69+Consolidação!K69+Consolidação!N69+Consolidação!Q69+Consolidação!T69+Consolidação!W69+Consolidação!Z69+Consolidação!AC69+Consolidação!AF69+Consolidação!AI69+Consolidação!AL69+Consolidação!AO69+Consolidação!AR69,Consolidação!$AR$4,IF(F58+M58+T58+AA58+AH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+M58+T58+AA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+T58+AA58+AH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AL58" s="318" t="str">
        <f t="shared" si="115"/>
        <v/>
      </c>
      <c r="AM58" s="312"/>
      <c r="AN58" s="270"/>
      <c r="AO58" s="314"/>
      <c r="AP58" s="345"/>
      <c r="AQ58" s="346"/>
      <c r="AR58" s="317" t="str">
        <f>IF(AO58=0,"",IF(F58+M58+T58+AA58+AH58+AO58&lt;=Consolidação!H69,Consolidação!$H$4,IF(F58+M58+T58+AA58+AH58+AO58&lt;=Consolidação!H69+Consolidação!K69,Consolidação!$K$4,IF(F58+M58+T58+AA58+AH58+AO58&lt;=Consolidação!H69+Consolidação!K69+Consolidação!N69,Consolidação!$N$4,IF(F58+M58+T58+AA58+AH58+AO58&lt;=Consolidação!H69+Consolidação!K69+Consolidação!N69+Consolidação!Q69,Consolidação!$Q$4,IF(F58+M58+T58+AA58+AH58+AO58&lt;=Consolidação!H69+Consolidação!K69+Consolidação!N69+Consolidação!Q69+Consolidação!T69,Consolidação!$T$4,IF(F58+M58+T58+AA58+AH58+AO58&lt;=Consolidação!H69+Consolidação!K69+Consolidação!N69+Consolidação!Q69+Consolidação!T69+Consolidação!W69,Consolidação!$W$4,IF(F58+M58+T58+AA58+AH58+AO58&lt;=Consolidação!H69+Consolidação!K69+Consolidação!N69+Consolidação!Q69+Consolidação!T69+Consolidação!W69+Consolidação!Z69,Consolidação!$Z$4,IF(F58+M58+T58+AA58+AH58+AO58&lt;=Consolidação!H69+Consolidação!K69+Consolidação!N69+Consolidação!Q69+Consolidação!T69+Consolidação!W69+Consolidação!Z69+Consolidação!AC69,Consolidação!$AC$4,IF(F58+M58+T58+AA58+AH58+AO58&lt;=Consolidação!H69+Consolidação!K69+Consolidação!N69+Consolidação!Q69+Consolidação!T69+Consolidação!W69+Consolidação!Z69+Consolidação!AC69+Consolidação!AF69,Consolidação!$AF$4,IF(F58+M58+T58+AA58+AH58+AO58&lt;=Consolidação!H69+Consolidação!K69+Consolidação!N69+Consolidação!Q69+Consolidação!T69+Consolidação!W69+Consolidação!Z69+Consolidação!AC69+Consolidação!AF69+Consolidação!AI69,Consolidação!$AI$4,IF(F58+M58+T58+AA58+AH58+AO58&lt;=Consolidação!H69+Consolidação!K69+Consolidação!N69+Consolidação!Q69+Consolidação!T69+Consolidação!W69+Consolidação!Z69+Consolidação!AC69+Consolidação!AF69+Consolidação!AI69+Consolidação!AL69,Consolidação!$AL$4,IF(F58+M58+T58+AA58+AH58+AO58&lt;=Consolidação!H69+Consolidação!K69+Consolidação!N69+Consolidação!Q69+Consolidação!T69+Consolidação!W69+Consolidação!Z69+Consolidação!AC69+Consolidação!AF69+Consolidação!AI69+Consolidação!AL69+Consolidação!AO69,Consolidação!$AO$4,IF(F58+M58+T58+AA58+AH58+AO58&lt;=Consolidação!H69+Consolidação!K69+Consolidação!N69+Consolidação!Q69+Consolidação!T69+Consolidação!W69+Consolidação!Z69+Consolidação!AC69+Consolidação!AF69+Consolidação!AI69+Consolidação!AL69+Consolidação!AO69+Consolidação!AR69,Consolidação!$AR$4,IF(F58+M58+T58+AA58+AH58+AO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+M58+T58+AA58+AH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+T58+AA58+AH58+AO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AS58" s="318" t="str">
        <f t="shared" si="116"/>
        <v/>
      </c>
      <c r="AT58" s="312"/>
      <c r="AU58" s="270"/>
      <c r="AV58" s="314"/>
      <c r="AW58" s="345"/>
      <c r="AX58" s="346"/>
      <c r="AY58" s="317" t="str">
        <f>IF(AV58=0,"",IF(F58+M58+T58+AA58+AH58+AO58+AV58&lt;=Consolidação!H69,Consolidação!$H$4,IF(F58+M58+T58+AA58+AH58+AO58+AV58&lt;=Consolidação!H69+Consolidação!K69,Consolidação!$K$4,IF(F58+M58+T58+AA58+AH58+AO58+AV58&lt;=Consolidação!H69+Consolidação!K69+Consolidação!N69,Consolidação!$N$4,IF(F58+M58+T58+AA58+AH58+AO58+AV58&lt;=Consolidação!H69+Consolidação!K69+Consolidação!N69+Consolidação!Q69,Consolidação!$Q$4,IF(F58+M58+T58+AA58+AH58+AO58+AV58&lt;=Consolidação!H69+Consolidação!K69+Consolidação!N69+Consolidação!Q69+Consolidação!T69,Consolidação!$T$4,IF(F58+M58+T58+AA58+AH58+AO58+AV58&lt;=Consolidação!H69+Consolidação!K69+Consolidação!N69+Consolidação!Q69+Consolidação!T69+Consolidação!W69,Consolidação!$W$4,IF(F58+M58+T58+AA58+AH58+AO58+AV58&lt;=Consolidação!H69+Consolidação!K69+Consolidação!N69+Consolidação!Q69+Consolidação!T69+Consolidação!W69+Consolidação!Z69,Consolidação!$Z$4,IF(F58+M58+T58+AA58+AH58+AO58+AV58&lt;=Consolidação!H69+Consolidação!K69+Consolidação!N69+Consolidação!Q69+Consolidação!T69+Consolidação!W69+Consolidação!Z69+Consolidação!AC69,Consolidação!$AC$4,IF(F58+M58+T58+AA58+AH58+AO58+AV58&lt;=Consolidação!H69+Consolidação!K69+Consolidação!N69+Consolidação!Q69+Consolidação!T69+Consolidação!W69+Consolidação!Z69+Consolidação!AC69+Consolidação!AF69,Consolidação!$AF$4,IF(F58+M58+T58+AA58+AH58+AO58+AV58&lt;=Consolidação!H69+Consolidação!K69+Consolidação!N69+Consolidação!Q69+Consolidação!T69+Consolidação!W69+Consolidação!Z69+Consolidação!AC69+Consolidação!AF69+Consolidação!AI69,Consolidação!$AI$4,IF(F58+M58+T58+AA58+AH58+AO58+AV58&lt;=Consolidação!H69+Consolidação!K69+Consolidação!N69+Consolidação!Q69+Consolidação!T69+Consolidação!W69+Consolidação!Z69+Consolidação!AC69+Consolidação!AF69+Consolidação!AI69+Consolidação!AL69,Consolidação!$AL$4,IF(F58+M58+T58+AA58+AH58+AO58+AV58&lt;=Consolidação!H69+Consolidação!K69+Consolidação!N69+Consolidação!Q69+Consolidação!T69+Consolidação!W69+Consolidação!Z69+Consolidação!AC69+Consolidação!AF69+Consolidação!AI69+Consolidação!AL69+Consolidação!AO69,Consolidação!$AO$4,IF(F58+M58+T58+AA58+AH58+AO58+AV58&lt;=Consolidação!H69+Consolidação!K69+Consolidação!N69+Consolidação!Q69+Consolidação!T69+Consolidação!W69+Consolidação!Z69+Consolidação!AC69+Consolidação!AF69+Consolidação!AI69+Consolidação!AL69+Consolidação!AO69+Consolidação!AR69,Consolidação!$AR$4,IF(F58+M58+T58+AA58+AH58+AO58+AV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+M58+T58+AA58+AH58+AO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+T58+AA58+AH58+AO58+AV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AZ58" s="318" t="str">
        <f t="shared" si="117"/>
        <v/>
      </c>
      <c r="BA58" s="312"/>
      <c r="BB58" s="270"/>
      <c r="BC58" s="314"/>
      <c r="BD58" s="345"/>
      <c r="BE58" s="346"/>
      <c r="BF58" s="317" t="str">
        <f>IF(BC58=0,"",IF(F58+M58+T58+AA58+AH58+AO58+AV58+BC58&lt;=Consolidação!H69,Consolidação!$H$4,IF(F58+M58+T58+AA58+AH58+AO58+AV58+BC58&lt;=Consolidação!H69+Consolidação!K69,Consolidação!$K$4,IF(F58+M58+T58+AA58+AH58+AO58+AV58+BC58&lt;=Consolidação!H69+Consolidação!K69+Consolidação!N69,Consolidação!$N$4,IF(F58+M58+T58+AA58+AH58+AO58+AV58+BC58&lt;=Consolidação!H69+Consolidação!K69+Consolidação!N69+Consolidação!Q69,Consolidação!$Q$4,IF(F58+M58+T58+AA58+AH58+AO58+AV58+BC58&lt;=Consolidação!H69+Consolidação!K69+Consolidação!N69+Consolidação!Q69+Consolidação!T69,Consolidação!$T$4,IF(F58+M58+T58+AA58+AH58+AO58+AV58+BC58&lt;=Consolidação!H69+Consolidação!K69+Consolidação!N69+Consolidação!Q69+Consolidação!T69+Consolidação!W69,Consolidação!$W$4,IF(F58+M58+T58+AA58+AH58+AO58+AV58+BC58&lt;=Consolidação!H69+Consolidação!K69+Consolidação!N69+Consolidação!Q69+Consolidação!T69+Consolidação!W69+Consolidação!Z69,Consolidação!$Z$4,IF(F58+M58+T58+AA58+AH58+AO58+AV58+BC58&lt;=Consolidação!H69+Consolidação!K69+Consolidação!N69+Consolidação!Q69+Consolidação!T69+Consolidação!W69+Consolidação!Z69+Consolidação!AC69,Consolidação!$AC$4,IF(F58+M58+T58+AA58+AH58+AO58+AV58+BC58&lt;=Consolidação!H69+Consolidação!K69+Consolidação!N69+Consolidação!Q69+Consolidação!T69+Consolidação!W69+Consolidação!Z69+Consolidação!AC69+Consolidação!AF69,Consolidação!$AF$4,IF(F58+M58+T58+AA58+AH58+AO58+AV58+BC58&lt;=Consolidação!H69+Consolidação!K69+Consolidação!N69+Consolidação!Q69+Consolidação!T69+Consolidação!W69+Consolidação!Z69+Consolidação!AC69+Consolidação!AF69+Consolidação!AI69,Consolidação!$AI$4,IF(F58+M58+T58+AA58+AH58+AO58+AV58+BC58&lt;=Consolidação!H69+Consolidação!K69+Consolidação!N69+Consolidação!Q69+Consolidação!T69+Consolidação!W69+Consolidação!Z69+Consolidação!AC69+Consolidação!AF69+Consolidação!AI69+Consolidação!AL69,Consolidação!$AL$4,IF(F58+M58+T58+AA58+AH58+AO58+AV58+BC58&lt;=Consolidação!H69+Consolidação!K69+Consolidação!N69+Consolidação!Q69+Consolidação!T69+Consolidação!W69+Consolidação!Z69+Consolidação!AC69+Consolidação!AF69+Consolidação!AI69+Consolidação!AL69+Consolidação!AO69,Consolidação!$AO$4,IF(F58+M58+T58+AA58+AH58+AO58+AV58+BC58&lt;=Consolidação!H69+Consolidação!K69+Consolidação!N69+Consolidação!Q69+Consolidação!T69+Consolidação!W69+Consolidação!Z69+Consolidação!AC69+Consolidação!AF69+Consolidação!AI69+Consolidação!AL69+Consolidação!AO69+Consolidação!AR69,Consolidação!$AR$4,IF(F58+M58+T58+AA58+AH58+AO58+AV58+BC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+M58+T58+AA58+AH58+AO58+AV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+T58+AA58+AH58+AO58+AV58+BC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BG58" s="318" t="str">
        <f t="shared" si="118"/>
        <v/>
      </c>
      <c r="BH58" s="312"/>
      <c r="BI58" s="270"/>
      <c r="BJ58" s="314"/>
      <c r="BK58" s="345"/>
      <c r="BL58" s="346"/>
      <c r="BM58" s="317" t="str">
        <f>IF(BJ58=0,"",IF(F58+M58+T58+AA58+AH58+AO58+AV58+BC58+BJ58&lt;=Consolidação!H69,Consolidação!$H$4,IF(F58+M58+T58+AA58+AH58+AO58+AV58+BC58+BJ58&lt;=Consolidação!H69+Consolidação!K69,Consolidação!$K$4,IF(F58+M58+T58+AA58+AH58+AO58+AV58+BC58+BJ58&lt;=Consolidação!H69+Consolidação!K69+Consolidação!N69,Consolidação!$N$4,IF(F58+M58+T58+AA58+AH58+AO58+AV58+BC58+BJ58&lt;=Consolidação!H69+Consolidação!K69+Consolidação!N69+Consolidação!Q69,Consolidação!$Q$4,IF(F58+M58+T58+AA58+AH58+AO58+AV58+BC58+BJ58&lt;=Consolidação!H69+Consolidação!K69+Consolidação!N69+Consolidação!Q69+Consolidação!T69,Consolidação!$T$4,IF(F58+M58+T58+AA58+AH58+AO58+AV58+BC58+BJ58&lt;=Consolidação!H69+Consolidação!K69+Consolidação!N69+Consolidação!Q69+Consolidação!T69+Consolidação!W69,Consolidação!$W$4,IF(F58+M58+T58+AA58+AH58+AO58+AV58+BC58+BJ58&lt;=Consolidação!H69+Consolidação!K69+Consolidação!N69+Consolidação!Q69+Consolidação!T69+Consolidação!W69+Consolidação!Z69,Consolidação!$Z$4,IF(F58+M58+T58+AA58+AH58+AO58+AV58+BC58+BJ58&lt;=Consolidação!H69+Consolidação!K69+Consolidação!N69+Consolidação!Q69+Consolidação!T69+Consolidação!W69+Consolidação!Z69+Consolidação!AC69,Consolidação!$AC$4,IF(F58+M58+T58+AA58+AH58+AO58+AV58+BC58+BJ58&lt;=Consolidação!H69+Consolidação!K69+Consolidação!N69+Consolidação!Q69+Consolidação!T69+Consolidação!W69+Consolidação!Z69+Consolidação!AC69+Consolidação!AF69,Consolidação!$AF$4,IF(F58+M58+T58+AA58+AH58+AO58+AV58+BC58+BJ58&lt;=Consolidação!H69+Consolidação!K69+Consolidação!N69+Consolidação!Q69+Consolidação!T69+Consolidação!W69+Consolidação!Z69+Consolidação!AC69+Consolidação!AF69+Consolidação!AI69,Consolidação!$AI$4,IF(F58+M58+T58+AA58+AH58+AO58+AV58+BC58+BJ58&lt;=Consolidação!H69+Consolidação!K69+Consolidação!N69+Consolidação!Q69+Consolidação!T69+Consolidação!W69+Consolidação!Z69+Consolidação!AC69+Consolidação!AF69+Consolidação!AI69+Consolidação!AL69,Consolidação!$AL$4,IF(F58+M58+T58+AA58+AH58+AO58+AV58+BC58+BJ58&lt;=Consolidação!H69+Consolidação!K69+Consolidação!N69+Consolidação!Q69+Consolidação!T69+Consolidação!W69+Consolidação!Z69+Consolidação!AC69+Consolidação!AF69+Consolidação!AI69+Consolidação!AL69+Consolidação!AO69,Consolidação!$AO$4,IF(F58+M58+T58+AA58+AH58+AO58+AV58+BC58+BJ58&lt;=Consolidação!H69+Consolidação!K69+Consolidação!N69+Consolidação!Q69+Consolidação!T69+Consolidação!W69+Consolidação!Z69+Consolidação!AC69+Consolidação!AF69+Consolidação!AI69+Consolidação!AL69+Consolidação!AO69+Consolidação!AR69,Consolidação!$AR$4,IF(F58+M58+T58+AA58+AH58+AO58+AV58+BC58+BJ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+M58+T58+AA58+AH58+AO58+AV58+BC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+T58+AA58+AH58+AO58+AV58+BC58+BJ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BN58" s="318" t="str">
        <f t="shared" si="119"/>
        <v/>
      </c>
      <c r="BO58" s="312"/>
      <c r="BP58" s="270"/>
      <c r="BQ58" s="314"/>
      <c r="BR58" s="345"/>
      <c r="BS58" s="346"/>
      <c r="BT58" s="317" t="str">
        <f>IF(BQ58=0,"",IF(F58+M58+T58+AA58+AH58+AO58+AV58+BC58+BJ58+BQ58&lt;=Consolidação!H69,Consolidação!$H$4,IF(F58+M58+T58+AA58+AH58+AO58+AV58+BC58+BJ58+BQ58&lt;=Consolidação!H69+Consolidação!K69,Consolidação!$K$4,IF(F58+M58+T58+AA58+AH58+AO58+AV58+BC58+BJ58+BQ58&lt;=Consolidação!H69+Consolidação!K69+Consolidação!N69,Consolidação!$N$4,IF(F58+M58+T58+AA58+AH58+AO58+AV58+BC58+BJ58+BQ58&lt;=Consolidação!H69+Consolidação!K69+Consolidação!N69+Consolidação!Q69,Consolidação!$Q$4,IF(F58+M58+T58+AA58+AH58+AO58+AV58+BC58+BJ58+BQ58&lt;=Consolidação!H69+Consolidação!K69+Consolidação!N69+Consolidação!Q69+Consolidação!T69,Consolidação!$T$4,IF(F58+M58+T58+AA58+AH58+AO58+AV58+BC58+BJ58+BQ58&lt;=Consolidação!H69+Consolidação!K69+Consolidação!N69+Consolidação!Q69+Consolidação!T69+Consolidação!W69,Consolidação!$W$4,IF(F58+M58+T58+AA58+AH58+AO58+AV58+BC58+BJ58+BQ58&lt;=Consolidação!H69+Consolidação!K69+Consolidação!N69+Consolidação!Q69+Consolidação!T69+Consolidação!W69+Consolidação!Z69,Consolidação!$Z$4,IF(F58+M58+T58+AA58+AH58+AO58+AV58+BC58+BJ58+BQ58&lt;=Consolidação!H69+Consolidação!K69+Consolidação!N69+Consolidação!Q69+Consolidação!T69+Consolidação!W69+Consolidação!Z69+Consolidação!AC69,Consolidação!$AC$4,IF(F58+M58+T58+AA58+AH58+AO58+AV58+BC58+BJ58+BQ58&lt;=Consolidação!H69+Consolidação!K69+Consolidação!N69+Consolidação!Q69+Consolidação!T69+Consolidação!W69+Consolidação!Z69+Consolidação!AC69+Consolidação!AF69,Consolidação!$AF$4,IF(F58+M58+T58+AA58+AH58+AO58+AV58+BC58+BJ58+BQ58&lt;=Consolidação!H69+Consolidação!K69+Consolidação!N69+Consolidação!Q69+Consolidação!T69+Consolidação!W69+Consolidação!Z69+Consolidação!AC69+Consolidação!AF69+Consolidação!AI69,Consolidação!$AI$4,IF(F58+M58+T58+AA58+AH58+AO58+AV58+BC58+BJ58+BQ58&lt;=Consolidação!H69+Consolidação!K69+Consolidação!N69+Consolidação!Q69+Consolidação!T69+Consolidação!W69+Consolidação!Z69+Consolidação!AC69+Consolidação!AF69+Consolidação!AI69+Consolidação!AL69,Consolidação!$AL$4,IF(F58+M58+T58+AA58+AH58+AO58+AV58+BC58+BJ58+BQ58&lt;=Consolidação!H69+Consolidação!K69+Consolidação!N69+Consolidação!Q69+Consolidação!T69+Consolidação!W69+Consolidação!Z69+Consolidação!AC69+Consolidação!AF69+Consolidação!AI69+Consolidação!AL69+Consolidação!AO69,Consolidação!$AO$4,IF(F58+M58+T58+AA58+AH58+AO58+AV58+BC58+BJ58+BQ58&lt;=Consolidação!H69+Consolidação!K69+Consolidação!N69+Consolidação!Q69+Consolidação!T69+Consolidação!W69+Consolidação!Z69+Consolidação!AC69+Consolidação!AF69+Consolidação!AI69+Consolidação!AL69+Consolidação!AO69+Consolidação!AR69,Consolidação!$AR$4,IF(F58+M58+T58+AA58+AH58+AO58+AV58+BC58+BJ58+BQ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+M58+T58+AA58+AH58+AO58+AV58+BC58+BJ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+T58+AA58+AH58+AO58+AV58+BC58+BJ58+BQ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BU58" s="318" t="str">
        <f t="shared" si="120"/>
        <v/>
      </c>
      <c r="BV58" s="312"/>
      <c r="BW58" s="270"/>
      <c r="BX58" s="314"/>
      <c r="BY58" s="345"/>
      <c r="BZ58" s="346"/>
      <c r="CA58" s="317" t="str">
        <f>IF(BX58=0,"",IF(F58+M58+T58+AA58+AH58+AO58+AV58+BC58+BJ58+BQ58+BX58&lt;=Consolidação!H69,Consolidação!$H$4,IF(F58+M58+T58+AA58+AH58+AO58+AV58+BC58+BJ58+BQ58+BX58&lt;=Consolidação!H69+Consolidação!K69,Consolidação!$K$4,IF(F58+M58+T58+AA58+AH58+AO58+AV58+BC58+BJ58+BQ58+BX58&lt;=Consolidação!H69+Consolidação!K69+Consolidação!N69,Consolidação!$N$4,IF(F58+M58+T58+AA58+AH58+AO58+AV58+BC58+BJ58+BQ58+BX58&lt;=Consolidação!H69+Consolidação!K69+Consolidação!N69+Consolidação!Q69,Consolidação!$Q$4,IF(F58+M58+T58+AA58+AH58+AO58+AV58+BC58+BJ58+BQ58+BX58&lt;=Consolidação!H69+Consolidação!K69+Consolidação!N69+Consolidação!Q69+Consolidação!T69,Consolidação!$T$4,IF(F58+M58+T58+AA58+AH58+AO58+AV58+BC58+BJ58+BQ58+BX58&lt;=Consolidação!H69+Consolidação!K69+Consolidação!N69+Consolidação!Q69+Consolidação!T69+Consolidação!W69,Consolidação!$W$4,IF(F58+M58+T58+AA58+AH58+AO58+AV58+BC58+BJ58+BQ58+BX58&lt;=Consolidação!H69+Consolidação!K69+Consolidação!N69+Consolidação!Q69+Consolidação!T69+Consolidação!W69+Consolidação!Z69,Consolidação!$Z$4,IF(F58+M58+T58+AA58+AH58+AO58+AV58+BC58+BJ58+BQ58+BX58&lt;=Consolidação!H69+Consolidação!K69+Consolidação!N69+Consolidação!Q69+Consolidação!T69+Consolidação!W69+Consolidação!Z69+Consolidação!AC69,Consolidação!$AC$4,IF(F58+M58+T58+AA58+AH58+AO58+AV58+BC58+BJ58+BQ58+BX58&lt;=Consolidação!H69+Consolidação!K69+Consolidação!N69+Consolidação!Q69+Consolidação!T69+Consolidação!W69+Consolidação!Z69+Consolidação!AC69+Consolidação!AF69,Consolidação!$AF$4,IF(F58+M58+T58+AA58+AH58+AO58+AV58+BC58+BJ58+BQ58+BX58&lt;=Consolidação!H69+Consolidação!K69+Consolidação!N69+Consolidação!Q69+Consolidação!T69+Consolidação!W69+Consolidação!Z69+Consolidação!AC69+Consolidação!AF69+Consolidação!AI69,Consolidação!$AI$4,IF(F58+M58+T58+AA58+AH58+AO58+AV58+BC58+BJ58+BQ58+BX58&lt;=Consolidação!H69+Consolidação!K69+Consolidação!N69+Consolidação!Q69+Consolidação!T69+Consolidação!W69+Consolidação!Z69+Consolidação!AC69+Consolidação!AF69+Consolidação!AI69+Consolidação!AL69,Consolidação!$AL$4,IF(F58+M58+T58+AA58+AH58+AO58+AV58+BC58+BJ58+BQ58+BX58&lt;=Consolidação!H69+Consolidação!K69+Consolidação!N69+Consolidação!Q69+Consolidação!T69+Consolidação!W69+Consolidação!Z69+Consolidação!AC69+Consolidação!AF69+Consolidação!AI69+Consolidação!AL69+Consolidação!AO69,Consolidação!$AO$4,IF(F58+M58+T58+AA58+AH58+AO58+AV58+BC58+BJ58+BQ58+BX58&lt;=Consolidação!H69+Consolidação!K69+Consolidação!N69+Consolidação!Q69+Consolidação!T69+Consolidação!W69+Consolidação!Z69+Consolidação!AC69+Consolidação!AF69+Consolidação!AI69+Consolidação!AL69+Consolidação!AO69+Consolidação!AR69,Consolidação!$AR$4,IF(F58+M58+T58+AA58+AH58+AO58+AV58+BC58+BJ58+BQ58+BX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+M58+T58+AA58+AH58+AO58+AV58+BC58+BJ58+BQ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+T58+AA58+AH58+AO58+AV58+BC58+BJ58+BQ58+BX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CB58" s="318" t="str">
        <f t="shared" si="121"/>
        <v/>
      </c>
      <c r="CC58" s="312"/>
      <c r="CD58" s="270"/>
      <c r="CE58" s="314"/>
      <c r="CF58" s="345"/>
      <c r="CG58" s="346"/>
      <c r="CH58" s="317" t="str">
        <f>IF(CE58=0,"",IF(F58+M58+T58+AA58+AH58+AO58+AV58+BC58+BJ58+BQ58+BX58+CE58&lt;=Consolidação!H69,Consolidação!$H$4,IF(F58+M58+T58+AA58+AH58+AO58+AV58+BC58+BJ58+BQ58+BX58+CE58&lt;=Consolidação!H69+Consolidação!K69,Consolidação!$K$4,IF(F58+M58+T58+AA58+AH58+AO58+AV58+BC58+BJ58+BQ58+BX58+CE58&lt;=Consolidação!H69+Consolidação!K69+Consolidação!N69,Consolidação!$N$4,IF(F58+M58+T58+AA58+AH58+AO58+AV58+BC58+BJ58+BQ58+BX58+CE58&lt;=Consolidação!H69+Consolidação!K69+Consolidação!N69+Consolidação!Q69,Consolidação!$Q$4,IF(F58+M58+T58+AA58+AH58+AO58+AV58+BC58+BJ58+BQ58+BX58+CE58&lt;=Consolidação!H69+Consolidação!K69+Consolidação!N69+Consolidação!Q69+Consolidação!T69,Consolidação!$T$4,IF(F58+M58+T58+AA58+AH58+AO58+AV58+BC58+BJ58+BQ58+BX58+CE58&lt;=Consolidação!H69+Consolidação!K69+Consolidação!N69+Consolidação!Q69+Consolidação!T69+Consolidação!W69,Consolidação!$W$4,IF(F58+M58+T58+AA58+AH58+AO58+AV58+BC58+BJ58+BQ58+BX58+CE58&lt;=Consolidação!H69+Consolidação!K69+Consolidação!N69+Consolidação!Q69+Consolidação!T69+Consolidação!W69+Consolidação!Z69,Consolidação!$Z$4,IF(F58+M58+T58+AA58+AH58+AO58+AV58+BC58+BJ58+BQ58+BX58+CE58&lt;=Consolidação!H69+Consolidação!K69+Consolidação!N69+Consolidação!Q69+Consolidação!T69+Consolidação!W69+Consolidação!Z69+Consolidação!AC69,Consolidação!$AC$4,IF(F58+M58+T58+AA58+AH58+AO58+AV58+BC58+BJ58+BQ58+BX58+CE58&lt;=Consolidação!H69+Consolidação!K69+Consolidação!N69+Consolidação!Q69+Consolidação!T69+Consolidação!W69+Consolidação!Z69+Consolidação!AC69+Consolidação!AF69,Consolidação!$AF$4,IF(F58+M58+T58+AA58+AH58+AO58+AV58+BC58+BJ58+BQ58+BX58+CE58&lt;=Consolidação!H69+Consolidação!K69+Consolidação!N69+Consolidação!Q69+Consolidação!T69+Consolidação!W69+Consolidação!Z69+Consolidação!AC69+Consolidação!AF69+Consolidação!AI69,Consolidação!$AI$4,IF(F58+M58+T58+AA58+AH58+AO58+AV58+BC58+BJ58+BQ58+BX58+CE58&lt;=Consolidação!H69+Consolidação!K69+Consolidação!N69+Consolidação!Q69+Consolidação!T69+Consolidação!W69+Consolidação!Z69+Consolidação!AC69+Consolidação!AF69+Consolidação!AI69+Consolidação!AL69,Consolidação!$AL$4,IF(F58+M58+T58+AA58+AH58+AO58+AV58+BC58+BJ58+BQ58+BX58+CE58&lt;=Consolidação!H69+Consolidação!K69+Consolidação!N69+Consolidação!Q69+Consolidação!T69+Consolidação!W69+Consolidação!Z69+Consolidação!AC69+Consolidação!AF69+Consolidação!AI69+Consolidação!AL69+Consolidação!AO69,Consolidação!$AO$4,IF(F58+M58+T58+AA58+AH58+AO58+AV58+BC58+BJ58+BQ58+BX58+CE58&lt;=Consolidação!H69+Consolidação!K69+Consolidação!N69+Consolidação!Q69+Consolidação!T69+Consolidação!W69+Consolidação!Z69+Consolidação!AC69+Consolidação!AF69+Consolidação!AI69+Consolidação!AL69+Consolidação!AO69+Consolidação!AR69,Consolidação!$AR$4,IF(F58+M58+T58+AA58+AH58+AO58+AV58+BC58+BJ58+BQ58+BX58+CE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+M58+T58+AA58+AH58+AO58+AV58+BC58+BJ58+BQ58+BX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+T58+AA58+AH58+AO58+AV58+BC58+BJ58+BQ58+BX58+CE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CI58" s="318" t="str">
        <f t="shared" si="122"/>
        <v/>
      </c>
      <c r="CJ58" s="312"/>
      <c r="CK58" s="270"/>
      <c r="CL58" s="314"/>
      <c r="CM58" s="345"/>
      <c r="CN58" s="346"/>
      <c r="CO58" s="317" t="str">
        <f>IF(CL58=0,"",IF(F58+M58+T58+AA58+AH58+AO58+AV58+BC58+BJ58+BQ58+BX58+CE58+CL58&lt;=Consolidação!H69,Consolidação!$H$4,IF(F58+M58+T58+AA58+AH58+AO58+AV58+BC58+BJ58+BQ58+BX58+CE58+CL58&lt;=Consolidação!H69+Consolidação!K69,Consolidação!$K$4,IF(F58+M58+T58+AA58+AH58+AO58+AV58+BC58+BJ58+BQ58+BX58+CE58+CL58&lt;=Consolidação!H69+Consolidação!K69+Consolidação!N69,Consolidação!$N$4,IF(F58+M58+T58+AA58+AH58+AO58+AV58+BC58+BJ58+BQ58+BX58+CE58+CL58&lt;=Consolidação!H69+Consolidação!K69+Consolidação!N69+Consolidação!Q69,Consolidação!$Q$4,IF(F58+M58+T58+AA58+AH58+AO58+AV58+BC58+BJ58+BQ58+BX58+CE58+CL58&lt;=Consolidação!H69+Consolidação!K69+Consolidação!N69+Consolidação!Q69+Consolidação!T69,Consolidação!$T$4,IF(F58+M58+T58+AA58+AH58+AO58+AV58+BC58+BJ58+BQ58+BX58+CE58+CL58&lt;=Consolidação!H69+Consolidação!K69+Consolidação!N69+Consolidação!Q69+Consolidação!T69+Consolidação!W69,Consolidação!$W$4,IF(F58+M58+T58+AA58+AH58+AO58+AV58+BC58+BJ58+BQ58+BX58+CE58+CL58&lt;=Consolidação!H69+Consolidação!K69+Consolidação!N69+Consolidação!Q69+Consolidação!T69+Consolidação!W69+Consolidação!Z69,Consolidação!$Z$4,IF(F58+M58+T58+AA58+AH58+AO58+AV58+BC58+BJ58+BQ58+BX58+CE58+CL58&lt;=Consolidação!H69+Consolidação!K69+Consolidação!N69+Consolidação!Q69+Consolidação!T69+Consolidação!W69+Consolidação!Z69+Consolidação!AC69,Consolidação!$AC$4,IF(F58+M58+T58+AA58+AH58+AO58+AV58+BC58+BJ58+BQ58+BX58+CE58+CL58&lt;=Consolidação!H69+Consolidação!K69+Consolidação!N69+Consolidação!Q69+Consolidação!T69+Consolidação!W69+Consolidação!Z69+Consolidação!AC69+Consolidação!AF69,Consolidação!$AF$4,IF(F58+M58+T58+AA58+AH58+AO58+AV58+BC58+BJ58+BQ58+BX58+CE58+CL58&lt;=Consolidação!H69+Consolidação!K69+Consolidação!N69+Consolidação!Q69+Consolidação!T69+Consolidação!W69+Consolidação!Z69+Consolidação!AC69+Consolidação!AF69+Consolidação!AI69,Consolidação!$AI$4,IF(F58+M58+T58+AA58+AH58+AO58+AV58+BC58+BJ58+BQ58+BX58+CE58+CL58&lt;=Consolidação!H69+Consolidação!K69+Consolidação!N69+Consolidação!Q69+Consolidação!T69+Consolidação!W69+Consolidação!Z69+Consolidação!AC69+Consolidação!AF69+Consolidação!AI69+Consolidação!AL69,Consolidação!$AL$4,IF(F58+M58+T58+AA58+AH58+AO58+AV58+BC58+BJ58+BQ58+BX58+CE58+CL58&lt;=Consolidação!H69+Consolidação!K69+Consolidação!N69+Consolidação!Q69+Consolidação!T69+Consolidação!W69+Consolidação!Z69+Consolidação!AC69+Consolidação!AF69+Consolidação!AI69+Consolidação!AL69+Consolidação!AO69,Consolidação!$AO$4,IF(F58+M58+T58+AA58+AH58+AO58+AV58+BC58+BJ58+BQ58+BX58+CE58+CL58&lt;=Consolidação!H69+Consolidação!K69+Consolidação!N69+Consolidação!Q69+Consolidação!T69+Consolidação!W69+Consolidação!Z69+Consolidação!AC69+Consolidação!AF69+Consolidação!AI69+Consolidação!AL69+Consolidação!AO69+Consolidação!AR69,Consolidação!$AR$4,IF(F58+M58+T58+AA58+AH58+AO58+AV58+BC58+BJ58+BQ58+BX58+CE58+CL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+M58+T58+AA58+AH58+AO58+AV58+BC58+BJ58+BQ58+BX58+CE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+T58+AA58+AH58+AO58+AV58+BC58+BJ58+BQ58+BX58+CE58+CL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CP58" s="318" t="str">
        <f t="shared" si="123"/>
        <v/>
      </c>
      <c r="CQ58" s="312"/>
      <c r="CR58" s="270"/>
      <c r="CS58" s="314"/>
      <c r="CT58" s="345"/>
      <c r="CU58" s="346"/>
      <c r="CV58" s="317" t="str">
        <f>IF(CS58=0,"",IF(F58+M58+T58+AA58+AH58+AO58+AV58+BC58+BJ58+BQ58+BX58+CE58+CL58+CS58&lt;=Consolidação!H69,Consolidação!$H$4,IF(F58+M58+T58+AA58+AH58+AO58+AV58+BC58+BJ58+BQ58+BX58+CE58+CL58+CS58&lt;=Consolidação!H69+Consolidação!K69,Consolidação!$K$4,IF(F58+M58+T58+AA58+AH58+AO58+AV58+BC58+BJ58+BQ58+BX58+CE58+CL58+CS58&lt;=Consolidação!H69+Consolidação!K69+Consolidação!N69,Consolidação!$N$4,IF(F58+M58+T58+AA58+AH58+AO58+AV58+BC58+BJ58+BQ58+BX58+CE58+CL58+CS58&lt;=Consolidação!H69+Consolidação!K69+Consolidação!N69+Consolidação!Q69,Consolidação!$Q$4,IF(F58+M58+T58+AA58+AH58+AO58+AV58+BC58+BJ58+BQ58+BX58+CE58+CL58+CS58&lt;=Consolidação!H69+Consolidação!K69+Consolidação!N69+Consolidação!Q69+Consolidação!T69,Consolidação!$T$4,IF(F58+M58+T58+AA58+AH58+AO58+AV58+BC58+BJ58+BQ58+BX58+CE58+CL58+CS58&lt;=Consolidação!H69+Consolidação!K69+Consolidação!N69+Consolidação!Q69+Consolidação!T69+Consolidação!W69,Consolidação!$W$4,IF(F58+M58+T58+AA58+AH58+AO58+AV58+BC58+BJ58+BQ58+BX58+CE58+CL58+CS58&lt;=Consolidação!H69+Consolidação!K69+Consolidação!N69+Consolidação!Q69+Consolidação!T69+Consolidação!W69+Consolidação!Z69,Consolidação!$Z$4,IF(F58+M58+T58+AA58+AH58+AO58+AV58+BC58+BJ58+BQ58+BX58+CE58+CL58+CS58&lt;=Consolidação!H69+Consolidação!K69+Consolidação!N69+Consolidação!Q69+Consolidação!T69+Consolidação!W69+Consolidação!Z69+Consolidação!AC69,Consolidação!$AC$4,IF(F58+M58+T58+AA58+AH58+AO58+AV58+BC58+BJ58+BQ58+BX58+CE58+CL58+CS58&lt;=Consolidação!H69+Consolidação!K69+Consolidação!N69+Consolidação!Q69+Consolidação!T69+Consolidação!W69+Consolidação!Z69+Consolidação!AC69+Consolidação!AF69,Consolidação!$AF$4,IF(F58+M58+T58+AA58+AH58+AO58+AV58+BC58+BJ58+BQ58+BX58+CE58+CL58+CS58&lt;=Consolidação!H69+Consolidação!K69+Consolidação!N69+Consolidação!Q69+Consolidação!T69+Consolidação!W69+Consolidação!Z69+Consolidação!AC69+Consolidação!AF69+Consolidação!AI69,Consolidação!$AI$4,IF(F58+M58+T58+AA58+AH58+AO58+AV58+BC58+BJ58+BQ58+BX58+CE58+CL58+CS58&lt;=Consolidação!H69+Consolidação!K69+Consolidação!N69+Consolidação!Q69+Consolidação!T69+Consolidação!W69+Consolidação!Z69+Consolidação!AC69+Consolidação!AF69+Consolidação!AI69+Consolidação!AL69,Consolidação!$AL$4,IF(F58+M58+T58+AA58+AH58+AO58+AV58+BC58+BJ58+BQ58+BX58+CE58+CL58+CS58&lt;=Consolidação!H69+Consolidação!K69+Consolidação!N69+Consolidação!Q69+Consolidação!T69+Consolidação!W69+Consolidação!Z69+Consolidação!AC69+Consolidação!AF69+Consolidação!AI69+Consolidação!AL69+Consolidação!AO69,Consolidação!$AO$4,IF(F58+M58+T58+AA58+AH58+AO58+AV58+BC58+BJ58+BQ58+BX58+CE58+CL58+CS58&lt;=Consolidação!H69+Consolidação!K69+Consolidação!N69+Consolidação!Q69+Consolidação!T69+Consolidação!W69+Consolidação!Z69+Consolidação!AC69+Consolidação!AF69+Consolidação!AI69+Consolidação!AL69+Consolidação!AO69+Consolidação!AR69,Consolidação!$AR$4,IF(F58+M58+T58+AA58+AH58+AO58+AV58+BC58+BJ58+BQ58+BX58+CE58+CL58+CS58&lt;=Consolidação!H69+Consolidação!K69+Consolidação!N69+Consolidação!Q69+Consolidação!T69+Consolidação!W69+Consolidação!Z69+Consolidação!AC69+Consolidação!AF69+Consolidação!AI69+Consolidação!AL69+Consolidação!AO69+Consolidação!AR69+Consolidação!AU69,Consolidação!$AU$4,IF(AND((Consolidação!H69+Consolidação!K69+Consolidação!N69+Consolidação!Q69+Consolidação!T69+Consolidação!W69+Consolidação!Z69+Consolidação!AC69+Consolidação!AF69+Consolidação!AI69+Consolidação!AL69+Consolidação!AO69+Consolidação!AR69+Consolidação!AU69)&gt;0,F58+M58+T58+AA58+AH58+AO58+AV58+BC58+BJ58+BQ58+BX58+CE58+CL58&lt;Consolidação!H69+Consolidação!K69+Consolidação!N69+Consolidação!Q69+Consolidação!T69+Consolidação!W69+Consolidação!Z69+Consolidação!AC69+Consolidação!AF69+Consolidação!AI69+Consolidação!AL69+Consolidação!AO69+Consolidação!AR69+Consolidação!AU69,F58+M58+T58+AA58+AH58+AO58+AV58+BC58+BJ58+BQ58+BX58+CE58+CL58+CS58&gt;Consolidação!H69+Consolidação!K69+Consolidação!N69+Consolidação!Q69+Consolidação!T69+Consolidação!W69+Consolidação!Z69+Consolidação!AC69+Consolidação!AF69+Consolidação!AI69+Consolidação!AL69+Consolidação!AO69+Consolidação!AR69+Consolidação!AU69),"CONSUMO PARCIAL","SEM PREVISÃO"))))))))))))))))</f>
        <v/>
      </c>
      <c r="CW58" s="318" t="str">
        <f t="shared" si="124"/>
        <v/>
      </c>
      <c r="CX58" s="270"/>
      <c r="CY58" s="314"/>
      <c r="CZ58" s="345"/>
      <c r="DA58" s="346"/>
      <c r="DB58" s="317" t="str">
        <f>IF(CY58=0,"",IF(L58+S58+Z58+AG58+AN58+AU58+BB58+BI58+BP58+BW58+CD58+CK58+CR58+CY58&lt;=Consolidação!N69,Consolidação!$H$4,IF(L58+S58+Z58+AG58+AN58+AU58+BB58+BI58+BP58+BW58+CD58+CK58+CR58+CY58&lt;=Consolidação!N69+Consolidação!Q69,Consolidação!$K$4,IF(L58+S58+Z58+AG58+AN58+AU58+BB58+BI58+BP58+BW58+CD58+CK58+CR58+CY58&lt;=Consolidação!N69+Consolidação!Q69+Consolidação!T69,Consolidação!$N$4,IF(L58+S58+Z58+AG58+AN58+AU58+BB58+BI58+BP58+BW58+CD58+CK58+CR58+CY58&lt;=Consolidação!N69+Consolidação!Q69+Consolidação!T69+Consolidação!W69,Consolidação!$Q$4,IF(L58+S58+Z58+AG58+AN58+AU58+BB58+BI58+BP58+BW58+CD58+CK58+CR58+CY58&lt;=Consolidação!N69+Consolidação!Q69+Consolidação!T69+Consolidação!W69+Consolidação!Z69,Consolidação!$T$4,IF(L58+S58+Z58+AG58+AN58+AU58+BB58+BI58+BP58+BW58+CD58+CK58+CR58+CY58&lt;=Consolidação!N69+Consolidação!Q69+Consolidação!T69+Consolidação!W69+Consolidação!Z69+Consolidação!AC69,Consolidação!$W$4,IF(L58+S58+Z58+AG58+AN58+AU58+BB58+BI58+BP58+BW58+CD58+CK58+CR58+CY58&lt;=Consolidação!N69+Consolidação!Q69+Consolidação!T69+Consolidação!W69+Consolidação!Z69+Consolidação!AC69+Consolidação!AF69,Consolidação!$Z$4,IF(L58+S58+Z58+AG58+AN58+AU58+BB58+BI58+BP58+BW58+CD58+CK58+CR58+CY58&lt;=Consolidação!N69+Consolidação!Q69+Consolidação!T69+Consolidação!W69+Consolidação!Z69+Consolidação!AC69+Consolidação!AF69+Consolidação!AI69,Consolidação!$AC$4,IF(L58+S58+Z58+AG58+AN58+AU58+BB58+BI58+BP58+BW58+CD58+CK58+CR58+CY58&lt;=Consolidação!N69+Consolidação!Q69+Consolidação!T69+Consolidação!W69+Consolidação!Z69+Consolidação!AC69+Consolidação!AF69+Consolidação!AI69+Consolidação!AL69,Consolidação!$AF$4,IF(L58+S58+Z58+AG58+AN58+AU58+BB58+BI58+BP58+BW58+CD58+CK58+CR58+CY58&lt;=Consolidação!N69+Consolidação!Q69+Consolidação!T69+Consolidação!W69+Consolidação!Z69+Consolidação!AC69+Consolidação!AF69+Consolidação!AI69+Consolidação!AL69+Consolidação!AO69,Consolidação!$AI$4,IF(L58+S58+Z58+AG58+AN58+AU58+BB58+BI58+BP58+BW58+CD58+CK58+CR58+CY58&lt;=Consolidação!N69+Consolidação!Q69+Consolidação!T69+Consolidação!W69+Consolidação!Z69+Consolidação!AC69+Consolidação!AF69+Consolidação!AI69+Consolidação!AL69+Consolidação!AO69+Consolidação!AR69,Consolidação!$AL$4,IF(L58+S58+Z58+AG58+AN58+AU58+BB58+BI58+BP58+BW58+CD58+CK58+CR58+CY58&lt;=Consolidação!N69+Consolidação!Q69+Consolidação!T69+Consolidação!W69+Consolidação!Z69+Consolidação!AC69+Consolidação!AF69+Consolidação!AI69+Consolidação!AL69+Consolidação!AO69+Consolidação!AR69+Consolidação!AU69,Consolidação!$AO$4,IF(L58+S58+Z58+AG58+AN58+AU58+BB58+BI58+BP58+BW58+CD58+CK58+CR58+CY58&lt;=Consolidação!N69+Consolidação!Q69+Consolidação!T69+Consolidação!W69+Consolidação!Z69+Consolidação!AC69+Consolidação!AF69+Consolidação!AI69+Consolidação!AL69+Consolidação!AO69+Consolidação!AR69+Consolidação!AU69+Consolidação!AX69,Consolidação!$AR$4,IF(L58+S58+Z58+AG58+AN58+AU58+BB58+BI58+BP58+BW58+CD58+CK58+CR58+CY58&lt;=Consolidação!N69+Consolidação!Q69+Consolidação!T69+Consolidação!W69+Consolidação!Z69+Consolidação!AC69+Consolidação!AF69+Consolidação!AI69+Consolidação!AL69+Consolidação!AO69+Consolidação!AR69+Consolidação!AU69+Consolidação!AX69+Consolidação!#REF!,Consolidação!$AU$4,IF(AND((Consolidação!N69+Consolidação!Q69+Consolidação!T69+Consolidação!W69+Consolidação!Z69+Consolidação!AC69+Consolidação!AF69+Consolidação!AI69+Consolidação!AL69+Consolidação!AO69+Consolidação!AR69+Consolidação!AU69+Consolidação!AX69+Consolidação!#REF!)&gt;0,L58+S58+Z58+AG58+AN58+AU58+BB58+BI58+BP58+BW58+CD58+CK58+CR58&lt;Consolidação!N69+Consolidação!Q69+Consolidação!T69+Consolidação!W69+Consolidação!Z69+Consolidação!AC69+Consolidação!AF69+Consolidação!AI69+Consolidação!AL69+Consolidação!AO69+Consolidação!AR69+Consolidação!AU69+Consolidação!AX69+Consolidação!#REF!,L58+S58+Z58+AG58+AN58+AU58+BB58+BI58+BP58+BW58+CD58+CK58+CR58+CY58&gt;Consolidação!N69+Consolidação!Q69+Consolidação!T69+Consolidação!W69+Consolidação!Z69+Consolidação!AC69+Consolidação!AF69+Consolidação!AI69+Consolidação!AL69+Consolidação!AO69+Consolidação!AR69+Consolidação!AU69+Consolidação!AX69+Consolidação!#REF!),"CONSUMO PARCIAL","SEM PREVISÃO"))))))))))))))))</f>
        <v/>
      </c>
      <c r="DC58" s="318" t="str">
        <f t="shared" si="125"/>
        <v/>
      </c>
      <c r="DD58" s="270"/>
      <c r="DE58" s="314"/>
      <c r="DF58" s="345"/>
      <c r="DG58" s="346"/>
      <c r="DH58" s="317" t="str">
        <f>IF(DE58=0,"",IF(R58+Y58+AF58+AM58+AT58+BA58+BH58+BO58+BV58+CC58+CJ58+CQ58+CX58+DE58&lt;=Consolidação!T69,Consolidação!$H$4,IF(R58+Y58+AF58+AM58+AT58+BA58+BH58+BO58+BV58+CC58+CJ58+CQ58+CX58+DE58&lt;=Consolidação!T69+Consolidação!W69,Consolidação!$K$4,IF(R58+Y58+AF58+AM58+AT58+BA58+BH58+BO58+BV58+CC58+CJ58+CQ58+CX58+DE58&lt;=Consolidação!T69+Consolidação!W69+Consolidação!Z69,Consolidação!$N$4,IF(R58+Y58+AF58+AM58+AT58+BA58+BH58+BO58+BV58+CC58+CJ58+CQ58+CX58+DE58&lt;=Consolidação!T69+Consolidação!W69+Consolidação!Z69+Consolidação!AC69,Consolidação!$Q$4,IF(R58+Y58+AF58+AM58+AT58+BA58+BH58+BO58+BV58+CC58+CJ58+CQ58+CX58+DE58&lt;=Consolidação!T69+Consolidação!W69+Consolidação!Z69+Consolidação!AC69+Consolidação!AF69,Consolidação!$T$4,IF(R58+Y58+AF58+AM58+AT58+BA58+BH58+BO58+BV58+CC58+CJ58+CQ58+CX58+DE58&lt;=Consolidação!T69+Consolidação!W69+Consolidação!Z69+Consolidação!AC69+Consolidação!AF69+Consolidação!AI69,Consolidação!$W$4,IF(R58+Y58+AF58+AM58+AT58+BA58+BH58+BO58+BV58+CC58+CJ58+CQ58+CX58+DE58&lt;=Consolidação!T69+Consolidação!W69+Consolidação!Z69+Consolidação!AC69+Consolidação!AF69+Consolidação!AI69+Consolidação!AL69,Consolidação!$Z$4,IF(R58+Y58+AF58+AM58+AT58+BA58+BH58+BO58+BV58+CC58+CJ58+CQ58+CX58+DE58&lt;=Consolidação!T69+Consolidação!W69+Consolidação!Z69+Consolidação!AC69+Consolidação!AF69+Consolidação!AI69+Consolidação!AL69+Consolidação!AO69,Consolidação!$AC$4,IF(R58+Y58+AF58+AM58+AT58+BA58+BH58+BO58+BV58+CC58+CJ58+CQ58+CX58+DE58&lt;=Consolidação!T69+Consolidação!W69+Consolidação!Z69+Consolidação!AC69+Consolidação!AF69+Consolidação!AI69+Consolidação!AL69+Consolidação!AO69+Consolidação!AR69,Consolidação!$AF$4,IF(R58+Y58+AF58+AM58+AT58+BA58+BH58+BO58+BV58+CC58+CJ58+CQ58+CX58+DE58&lt;=Consolidação!T69+Consolidação!W69+Consolidação!Z69+Consolidação!AC69+Consolidação!AF69+Consolidação!AI69+Consolidação!AL69+Consolidação!AO69+Consolidação!AR69+Consolidação!AU69,Consolidação!$AI$4,IF(R58+Y58+AF58+AM58+AT58+BA58+BH58+BO58+BV58+CC58+CJ58+CQ58+CX58+DE58&lt;=Consolidação!T69+Consolidação!W69+Consolidação!Z69+Consolidação!AC69+Consolidação!AF69+Consolidação!AI69+Consolidação!AL69+Consolidação!AO69+Consolidação!AR69+Consolidação!AU69+Consolidação!AX69,Consolidação!$AL$4,IF(R58+Y58+AF58+AM58+AT58+BA58+BH58+BO58+BV58+CC58+CJ58+CQ58+CX58+DE58&lt;=Consolidação!T69+Consolidação!W69+Consolidação!Z69+Consolidação!AC69+Consolidação!AF69+Consolidação!AI69+Consolidação!AL69+Consolidação!AO69+Consolidação!AR69+Consolidação!AU69+Consolidação!AX69+Consolidação!#REF!,Consolidação!$AO$4,IF(R58+Y58+AF58+AM58+AT58+BA58+BH58+BO58+BV58+CC58+CJ58+CQ58+CX58+DE58&lt;=Consolidação!T69+Consolidação!W69+Consolidação!Z69+Consolidação!AC69+Consolidação!AF69+Consolidação!AI69+Consolidação!AL69+Consolidação!AO69+Consolidação!AR69+Consolidação!AU69+Consolidação!AX69+Consolidação!#REF!+Consolidação!BC69,Consolidação!$AR$4,IF(R58+Y58+AF58+AM58+AT58+BA58+BH58+BO58+BV58+CC58+CJ58+CQ58+CX58+DE58&lt;=Consolidação!T69+Consolidação!W69+Consolidação!Z69+Consolidação!AC69+Consolidação!AF69+Consolidação!AI69+Consolidação!AL69+Consolidação!AO69+Consolidação!AR69+Consolidação!AU69+Consolidação!AX69+Consolidação!#REF!+Consolidação!BC69+Consolidação!BF69,Consolidação!$AU$4,IF(AND((Consolidação!T69+Consolidação!W69+Consolidação!Z69+Consolidação!AC69+Consolidação!AF69+Consolidação!AI69+Consolidação!AL69+Consolidação!AO69+Consolidação!AR69+Consolidação!AU69+Consolidação!AX69+Consolidação!#REF!+Consolidação!BC69+Consolidação!BF69)&gt;0,R58+Y58+AF58+AM58+AT58+BA58+BH58+BO58+BV58+CC58+CJ58+CQ58+CX58&lt;Consolidação!T69+Consolidação!W69+Consolidação!Z69+Consolidação!AC69+Consolidação!AF69+Consolidação!AI69+Consolidação!AL69+Consolidação!AO69+Consolidação!AR69+Consolidação!AU69+Consolidação!AX69+Consolidação!#REF!+Consolidação!BC69+Consolidação!BF69,R58+Y58+AF58+AM58+AT58+BA58+BH58+BO58+BV58+CC58+CJ58+CQ58+CX58+DE58&gt;Consolidação!T69+Consolidação!W69+Consolidação!Z69+Consolidação!AC69+Consolidação!AF69+Consolidação!AI69+Consolidação!AL69+Consolidação!AO69+Consolidação!AR69+Consolidação!AU69+Consolidação!AX69+Consolidação!#REF!+Consolidação!BC69+Consolidação!BF69),"CONSUMO PARCIAL","SEM PREVISÃO"))))))))))))))))</f>
        <v/>
      </c>
      <c r="DI58" s="318" t="str">
        <f t="shared" si="126"/>
        <v/>
      </c>
      <c r="DJ58" s="270"/>
      <c r="DK58" s="314"/>
      <c r="DL58" s="345"/>
      <c r="DM58" s="346"/>
      <c r="DN58" s="317" t="str">
        <f>IF(DK58=0,"",IF(X58+AE58+AL58+AS58+AZ58+BG58+BN58+BU58+CB58+CI58+CP58+CW58+DD58+DK58&lt;=Consolidação!Z69,Consolidação!$H$4,IF(X58+AE58+AL58+AS58+AZ58+BG58+BN58+BU58+CB58+CI58+CP58+CW58+DD58+DK58&lt;=Consolidação!Z69+Consolidação!AC69,Consolidação!$K$4,IF(X58+AE58+AL58+AS58+AZ58+BG58+BN58+BU58+CB58+CI58+CP58+CW58+DD58+DK58&lt;=Consolidação!Z69+Consolidação!AC69+Consolidação!AF69,Consolidação!$N$4,IF(X58+AE58+AL58+AS58+AZ58+BG58+BN58+BU58+CB58+CI58+CP58+CW58+DD58+DK58&lt;=Consolidação!Z69+Consolidação!AC69+Consolidação!AF69+Consolidação!AI69,Consolidação!$Q$4,IF(X58+AE58+AL58+AS58+AZ58+BG58+BN58+BU58+CB58+CI58+CP58+CW58+DD58+DK58&lt;=Consolidação!Z69+Consolidação!AC69+Consolidação!AF69+Consolidação!AI69+Consolidação!AL69,Consolidação!$T$4,IF(X58+AE58+AL58+AS58+AZ58+BG58+BN58+BU58+CB58+CI58+CP58+CW58+DD58+DK58&lt;=Consolidação!Z69+Consolidação!AC69+Consolidação!AF69+Consolidação!AI69+Consolidação!AL69+Consolidação!AO69,Consolidação!$W$4,IF(X58+AE58+AL58+AS58+AZ58+BG58+BN58+BU58+CB58+CI58+CP58+CW58+DD58+DK58&lt;=Consolidação!Z69+Consolidação!AC69+Consolidação!AF69+Consolidação!AI69+Consolidação!AL69+Consolidação!AO69+Consolidação!AR69,Consolidação!$Z$4,IF(X58+AE58+AL58+AS58+AZ58+BG58+BN58+BU58+CB58+CI58+CP58+CW58+DD58+DK58&lt;=Consolidação!Z69+Consolidação!AC69+Consolidação!AF69+Consolidação!AI69+Consolidação!AL69+Consolidação!AO69+Consolidação!AR69+Consolidação!AU69,Consolidação!$AC$4,IF(X58+AE58+AL58+AS58+AZ58+BG58+BN58+BU58+CB58+CI58+CP58+CW58+DD58+DK58&lt;=Consolidação!Z69+Consolidação!AC69+Consolidação!AF69+Consolidação!AI69+Consolidação!AL69+Consolidação!AO69+Consolidação!AR69+Consolidação!AU69+Consolidação!AX69,Consolidação!$AF$4,IF(X58+AE58+AL58+AS58+AZ58+BG58+BN58+BU58+CB58+CI58+CP58+CW58+DD58+DK58&lt;=Consolidação!Z69+Consolidação!AC69+Consolidação!AF69+Consolidação!AI69+Consolidação!AL69+Consolidação!AO69+Consolidação!AR69+Consolidação!AU69+Consolidação!AX69+Consolidação!#REF!,Consolidação!$AI$4,IF(X58+AE58+AL58+AS58+AZ58+BG58+BN58+BU58+CB58+CI58+CP58+CW58+DD58+DK58&lt;=Consolidação!Z69+Consolidação!AC69+Consolidação!AF69+Consolidação!AI69+Consolidação!AL69+Consolidação!AO69+Consolidação!AR69+Consolidação!AU69+Consolidação!AX69+Consolidação!#REF!+Consolidação!BC69,Consolidação!$AL$4,IF(X58+AE58+AL58+AS58+AZ58+BG58+BN58+BU58+CB58+CI58+CP58+CW58+DD58+DK58&lt;=Consolidação!Z69+Consolidação!AC69+Consolidação!AF69+Consolidação!AI69+Consolidação!AL69+Consolidação!AO69+Consolidação!AR69+Consolidação!AU69+Consolidação!AX69+Consolidação!#REF!+Consolidação!BC69+Consolidação!BF69,Consolidação!$AO$4,IF(X58+AE58+AL58+AS58+AZ58+BG58+BN58+BU58+CB58+CI58+CP58+CW58+DD58+DK58&lt;=Consolidação!Z69+Consolidação!AC69+Consolidação!AF69+Consolidação!AI69+Consolidação!AL69+Consolidação!AO69+Consolidação!AR69+Consolidação!AU69+Consolidação!AX69+Consolidação!#REF!+Consolidação!BC69+Consolidação!BF69+Consolidação!BI69,Consolidação!$AR$4,IF(X58+AE58+AL58+AS58+AZ58+BG58+BN58+BU58+CB58+CI58+CP58+CW58+DD58+DK58&lt;=Consolidação!Z69+Consolidação!AC69+Consolidação!AF69+Consolidação!AI69+Consolidação!AL69+Consolidação!AO69+Consolidação!AR69+Consolidação!AU69+Consolidação!AX69+Consolidação!#REF!+Consolidação!BC69+Consolidação!BF69+Consolidação!BI69+Consolidação!BL69,Consolidação!$AU$4,IF(AND((Consolidação!Z69+Consolidação!AC69+Consolidação!AF69+Consolidação!AI69+Consolidação!AL69+Consolidação!AO69+Consolidação!AR69+Consolidação!AU69+Consolidação!AX69+Consolidação!#REF!+Consolidação!BC69+Consolidação!BF69+Consolidação!BI69+Consolidação!BL69)&gt;0,X58+AE58+AL58+AS58+AZ58+BG58+BN58+BU58+CB58+CI58+CP58+CW58+DD58&lt;Consolidação!Z69+Consolidação!AC69+Consolidação!AF69+Consolidação!AI69+Consolidação!AL69+Consolidação!AO69+Consolidação!AR69+Consolidação!AU69+Consolidação!AX69+Consolidação!#REF!+Consolidação!BC69+Consolidação!BF69+Consolidação!BI69+Consolidação!BL69,X58+AE58+AL58+AS58+AZ58+BG58+BN58+BU58+CB58+CI58+CP58+CW58+DD58+DK58&gt;Consolidação!Z69+Consolidação!AC69+Consolidação!AF69+Consolidação!AI69+Consolidação!AL69+Consolidação!AO69+Consolidação!AR69+Consolidação!AU69+Consolidação!AX69+Consolidação!#REF!+Consolidação!BC69+Consolidação!BF69+Consolidação!BI69+Consolidação!BL69),"CONSUMO PARCIAL","SEM PREVISÃO"))))))))))))))))</f>
        <v/>
      </c>
      <c r="DO58" s="318" t="str">
        <f t="shared" si="127"/>
        <v/>
      </c>
      <c r="DP58" s="270"/>
      <c r="DQ58" s="314"/>
      <c r="DR58" s="345"/>
      <c r="DS58" s="346"/>
      <c r="DT58" s="317" t="str">
        <f>IF(DQ58=0,"",IF(AD58+AK58+AR58+AY58+BF58+BM58+BT58+CA58+CH58+CO58+CV58+DC58+DJ58+DQ58&lt;=Consolidação!AF69,Consolidação!$H$4,IF(AD58+AK58+AR58+AY58+BF58+BM58+BT58+CA58+CH58+CO58+CV58+DC58+DJ58+DQ58&lt;=Consolidação!AF69+Consolidação!AI69,Consolidação!$K$4,IF(AD58+AK58+AR58+AY58+BF58+BM58+BT58+CA58+CH58+CO58+CV58+DC58+DJ58+DQ58&lt;=Consolidação!AF69+Consolidação!AI69+Consolidação!AL69,Consolidação!$N$4,IF(AD58+AK58+AR58+AY58+BF58+BM58+BT58+CA58+CH58+CO58+CV58+DC58+DJ58+DQ58&lt;=Consolidação!AF69+Consolidação!AI69+Consolidação!AL69+Consolidação!AO69,Consolidação!$Q$4,IF(AD58+AK58+AR58+AY58+BF58+BM58+BT58+CA58+CH58+CO58+CV58+DC58+DJ58+DQ58&lt;=Consolidação!AF69+Consolidação!AI69+Consolidação!AL69+Consolidação!AO69+Consolidação!AR69,Consolidação!$T$4,IF(AD58+AK58+AR58+AY58+BF58+BM58+BT58+CA58+CH58+CO58+CV58+DC58+DJ58+DQ58&lt;=Consolidação!AF69+Consolidação!AI69+Consolidação!AL69+Consolidação!AO69+Consolidação!AR69+Consolidação!AU69,Consolidação!$W$4,IF(AD58+AK58+AR58+AY58+BF58+BM58+BT58+CA58+CH58+CO58+CV58+DC58+DJ58+DQ58&lt;=Consolidação!AF69+Consolidação!AI69+Consolidação!AL69+Consolidação!AO69+Consolidação!AR69+Consolidação!AU69+Consolidação!AX69,Consolidação!$Z$4,IF(AD58+AK58+AR58+AY58+BF58+BM58+BT58+CA58+CH58+CO58+CV58+DC58+DJ58+DQ58&lt;=Consolidação!AF69+Consolidação!AI69+Consolidação!AL69+Consolidação!AO69+Consolidação!AR69+Consolidação!AU69+Consolidação!AX69+Consolidação!#REF!,Consolidação!$AC$4,IF(AD58+AK58+AR58+AY58+BF58+BM58+BT58+CA58+CH58+CO58+CV58+DC58+DJ58+DQ58&lt;=Consolidação!AF69+Consolidação!AI69+Consolidação!AL69+Consolidação!AO69+Consolidação!AR69+Consolidação!AU69+Consolidação!AX69+Consolidação!#REF!+Consolidação!BC69,Consolidação!$AF$4,IF(AD58+AK58+AR58+AY58+BF58+BM58+BT58+CA58+CH58+CO58+CV58+DC58+DJ58+DQ58&lt;=Consolidação!AF69+Consolidação!AI69+Consolidação!AL69+Consolidação!AO69+Consolidação!AR69+Consolidação!AU69+Consolidação!AX69+Consolidação!#REF!+Consolidação!BC69+Consolidação!BF69,Consolidação!$AI$4,IF(AD58+AK58+AR58+AY58+BF58+BM58+BT58+CA58+CH58+CO58+CV58+DC58+DJ58+DQ58&lt;=Consolidação!AF69+Consolidação!AI69+Consolidação!AL69+Consolidação!AO69+Consolidação!AR69+Consolidação!AU69+Consolidação!AX69+Consolidação!#REF!+Consolidação!BC69+Consolidação!BF69+Consolidação!BI69,Consolidação!$AL$4,IF(AD58+AK58+AR58+AY58+BF58+BM58+BT58+CA58+CH58+CO58+CV58+DC58+DJ58+DQ58&lt;=Consolidação!AF69+Consolidação!AI69+Consolidação!AL69+Consolidação!AO69+Consolidação!AR69+Consolidação!AU69+Consolidação!AX69+Consolidação!#REF!+Consolidação!BC69+Consolidação!BF69+Consolidação!BI69+Consolidação!BL69,Consolidação!$AO$4,IF(AD58+AK58+AR58+AY58+BF58+BM58+BT58+CA58+CH58+CO58+CV58+DC58+DJ58+DQ58&lt;=Consolidação!AF69+Consolidação!AI69+Consolidação!AL69+Consolidação!AO69+Consolidação!AR69+Consolidação!AU69+Consolidação!AX69+Consolidação!#REF!+Consolidação!BC69+Consolidação!BF69+Consolidação!BI69+Consolidação!BL69+Consolidação!BO69,Consolidação!$AR$4,IF(AD58+AK58+AR58+AY58+BF58+BM58+BT58+CA58+CH58+CO58+CV58+DC58+DJ58+DQ58&lt;=Consolidação!AF69+Consolidação!AI69+Consolidação!AL69+Consolidação!AO69+Consolidação!AR69+Consolidação!AU69+Consolidação!AX69+Consolidação!#REF!+Consolidação!BC69+Consolidação!BF69+Consolidação!BI69+Consolidação!BL69+Consolidação!BO69+Consolidação!BR69,Consolidação!$AU$4,IF(AND((Consolidação!AF69+Consolidação!AI69+Consolidação!AL69+Consolidação!AO69+Consolidação!AR69+Consolidação!AU69+Consolidação!AX69+Consolidação!#REF!+Consolidação!BC69+Consolidação!BF69+Consolidação!BI69+Consolidação!BL69+Consolidação!BO69+Consolidação!BR69)&gt;0,AD58+AK58+AR58+AY58+BF58+BM58+BT58+CA58+CH58+CO58+CV58+DC58+DJ58&lt;Consolidação!AF69+Consolidação!AI69+Consolidação!AL69+Consolidação!AO69+Consolidação!AR69+Consolidação!AU69+Consolidação!AX69+Consolidação!#REF!+Consolidação!BC69+Consolidação!BF69+Consolidação!BI69+Consolidação!BL69+Consolidação!BO69+Consolidação!BR69,AD58+AK58+AR58+AY58+BF58+BM58+BT58+CA58+CH58+CO58+CV58+DC58+DJ58+DQ58&gt;Consolidação!AF69+Consolidação!AI69+Consolidação!AL69+Consolidação!AO69+Consolidação!AR69+Consolidação!AU69+Consolidação!AX69+Consolidação!#REF!+Consolidação!BC69+Consolidação!BF69+Consolidação!BI69+Consolidação!BL69+Consolidação!BO69+Consolidação!BR69),"CONSUMO PARCIAL","SEM PREVISÃO"))))))))))))))))</f>
        <v/>
      </c>
      <c r="DU58" s="318" t="str">
        <f t="shared" si="128"/>
        <v/>
      </c>
      <c r="DV58" s="270"/>
      <c r="DW58" s="314"/>
      <c r="DX58" s="345"/>
      <c r="DY58" s="346"/>
      <c r="DZ58" s="317" t="str">
        <f>IF(DW58=0,"",IF(AJ58+AQ58+AX58+BE58+BL58+BS58+BZ58+CG58+CN58+CU58+DB58+DI58+DP58+DW58&lt;=Consolidação!AL69,Consolidação!$H$4,IF(AJ58+AQ58+AX58+BE58+BL58+BS58+BZ58+CG58+CN58+CU58+DB58+DI58+DP58+DW58&lt;=Consolidação!AL69+Consolidação!AO69,Consolidação!$K$4,IF(AJ58+AQ58+AX58+BE58+BL58+BS58+BZ58+CG58+CN58+CU58+DB58+DI58+DP58+DW58&lt;=Consolidação!AL69+Consolidação!AO69+Consolidação!AR69,Consolidação!$N$4,IF(AJ58+AQ58+AX58+BE58+BL58+BS58+BZ58+CG58+CN58+CU58+DB58+DI58+DP58+DW58&lt;=Consolidação!AL69+Consolidação!AO69+Consolidação!AR69+Consolidação!AU69,Consolidação!$Q$4,IF(AJ58+AQ58+AX58+BE58+BL58+BS58+BZ58+CG58+CN58+CU58+DB58+DI58+DP58+DW58&lt;=Consolidação!AL69+Consolidação!AO69+Consolidação!AR69+Consolidação!AU69+Consolidação!AX69,Consolidação!$T$4,IF(AJ58+AQ58+AX58+BE58+BL58+BS58+BZ58+CG58+CN58+CU58+DB58+DI58+DP58+DW58&lt;=Consolidação!AL69+Consolidação!AO69+Consolidação!AR69+Consolidação!AU69+Consolidação!AX69+Consolidação!#REF!,Consolidação!$W$4,IF(AJ58+AQ58+AX58+BE58+BL58+BS58+BZ58+CG58+CN58+CU58+DB58+DI58+DP58+DW58&lt;=Consolidação!AL69+Consolidação!AO69+Consolidação!AR69+Consolidação!AU69+Consolidação!AX69+Consolidação!#REF!+Consolidação!BC69,Consolidação!$Z$4,IF(AJ58+AQ58+AX58+BE58+BL58+BS58+BZ58+CG58+CN58+CU58+DB58+DI58+DP58+DW58&lt;=Consolidação!AL69+Consolidação!AO69+Consolidação!AR69+Consolidação!AU69+Consolidação!AX69+Consolidação!#REF!+Consolidação!BC69+Consolidação!BF69,Consolidação!$AC$4,IF(AJ58+AQ58+AX58+BE58+BL58+BS58+BZ58+CG58+CN58+CU58+DB58+DI58+DP58+DW58&lt;=Consolidação!AL69+Consolidação!AO69+Consolidação!AR69+Consolidação!AU69+Consolidação!AX69+Consolidação!#REF!+Consolidação!BC69+Consolidação!BF69+Consolidação!BI69,Consolidação!$AF$4,IF(AJ58+AQ58+AX58+BE58+BL58+BS58+BZ58+CG58+CN58+CU58+DB58+DI58+DP58+DW58&lt;=Consolidação!AL69+Consolidação!AO69+Consolidação!AR69+Consolidação!AU69+Consolidação!AX69+Consolidação!#REF!+Consolidação!BC69+Consolidação!BF69+Consolidação!BI69+Consolidação!BL69,Consolidação!$AI$4,IF(AJ58+AQ58+AX58+BE58+BL58+BS58+BZ58+CG58+CN58+CU58+DB58+DI58+DP58+DW58&lt;=Consolidação!AL69+Consolidação!AO69+Consolidação!AR69+Consolidação!AU69+Consolidação!AX69+Consolidação!#REF!+Consolidação!BC69+Consolidação!BF69+Consolidação!BI69+Consolidação!BL69+Consolidação!BO69,Consolidação!$AL$4,IF(AJ58+AQ58+AX58+BE58+BL58+BS58+BZ58+CG58+CN58+CU58+DB58+DI58+DP58+DW58&lt;=Consolidação!AL69+Consolidação!AO69+Consolidação!AR69+Consolidação!AU69+Consolidação!AX69+Consolidação!#REF!+Consolidação!BC69+Consolidação!BF69+Consolidação!BI69+Consolidação!BL69+Consolidação!BO69+Consolidação!BR69,Consolidação!$AO$4,IF(AJ58+AQ58+AX58+BE58+BL58+BS58+BZ58+CG58+CN58+CU58+DB58+DI58+DP58+DW58&lt;=Consolidação!AL69+Consolidação!AO69+Consolidação!AR69+Consolidação!AU69+Consolidação!AX69+Consolidação!#REF!+Consolidação!BC69+Consolidação!BF69+Consolidação!BI69+Consolidação!BL69+Consolidação!BO69+Consolidação!BR69+Consolidação!BU69,Consolidação!$AR$4,IF(AJ58+AQ58+AX58+BE58+BL58+BS58+BZ58+CG58+CN58+CU58+DB58+DI58+DP58+DW58&lt;=Consolidação!AL69+Consolidação!AO69+Consolidação!AR69+Consolidação!AU69+Consolidação!AX69+Consolidação!#REF!+Consolidação!BC69+Consolidação!BF69+Consolidação!BI69+Consolidação!BL69+Consolidação!BO69+Consolidação!BR69+Consolidação!BU69+Consolidação!BX69,Consolidação!$AU$4,IF(AND((Consolidação!AL69+Consolidação!AO69+Consolidação!AR69+Consolidação!AU69+Consolidação!AX69+Consolidação!#REF!+Consolidação!BC69+Consolidação!BF69+Consolidação!BI69+Consolidação!BL69+Consolidação!BO69+Consolidação!BR69+Consolidação!BU69+Consolidação!BX69)&gt;0,AJ58+AQ58+AX58+BE58+BL58+BS58+BZ58+CG58+CN58+CU58+DB58+DI58+DP58&lt;Consolidação!AL69+Consolidação!AO69+Consolidação!AR69+Consolidação!AU69+Consolidação!AX69+Consolidação!#REF!+Consolidação!BC69+Consolidação!BF69+Consolidação!BI69+Consolidação!BL69+Consolidação!BO69+Consolidação!BR69+Consolidação!BU69+Consolidação!BX69,AJ58+AQ58+AX58+BE58+BL58+BS58+BZ58+CG58+CN58+CU58+DB58+DI58+DP58+DW58&gt;Consolidação!AL69+Consolidação!AO69+Consolidação!AR69+Consolidação!AU69+Consolidação!AX69+Consolidação!#REF!+Consolidação!BC69+Consolidação!BF69+Consolidação!BI69+Consolidação!BL69+Consolidação!BO69+Consolidação!BR69+Consolidação!BU69+Consolidação!BX69),"CONSUMO PARCIAL","SEM PREVISÃO"))))))))))))))))</f>
        <v/>
      </c>
      <c r="EA58" s="318" t="str">
        <f t="shared" si="129"/>
        <v/>
      </c>
      <c r="EB58" s="270"/>
      <c r="EC58" s="314"/>
      <c r="ED58" s="345"/>
      <c r="EE58" s="346"/>
      <c r="EF58" s="317" t="str">
        <f>IF(EC58=0,"",IF(AP58+AW58+BD58+BK58+BR58+BY58+CF58+CM58+CT58+DA58+DH58+DO58+DV58+EC58&lt;=Consolidação!AR69,Consolidação!$H$4,IF(AP58+AW58+BD58+BK58+BR58+BY58+CF58+CM58+CT58+DA58+DH58+DO58+DV58+EC58&lt;=Consolidação!AR69+Consolidação!AU69,Consolidação!$K$4,IF(AP58+AW58+BD58+BK58+BR58+BY58+CF58+CM58+CT58+DA58+DH58+DO58+DV58+EC58&lt;=Consolidação!AR69+Consolidação!AU69+Consolidação!AX69,Consolidação!$N$4,IF(AP58+AW58+BD58+BK58+BR58+BY58+CF58+CM58+CT58+DA58+DH58+DO58+DV58+EC58&lt;=Consolidação!AR69+Consolidação!AU69+Consolidação!AX69+Consolidação!#REF!,Consolidação!$Q$4,IF(AP58+AW58+BD58+BK58+BR58+BY58+CF58+CM58+CT58+DA58+DH58+DO58+DV58+EC58&lt;=Consolidação!AR69+Consolidação!AU69+Consolidação!AX69+Consolidação!#REF!+Consolidação!BC69,Consolidação!$T$4,IF(AP58+AW58+BD58+BK58+BR58+BY58+CF58+CM58+CT58+DA58+DH58+DO58+DV58+EC58&lt;=Consolidação!AR69+Consolidação!AU69+Consolidação!AX69+Consolidação!#REF!+Consolidação!BC69+Consolidação!BF69,Consolidação!$W$4,IF(AP58+AW58+BD58+BK58+BR58+BY58+CF58+CM58+CT58+DA58+DH58+DO58+DV58+EC58&lt;=Consolidação!AR69+Consolidação!AU69+Consolidação!AX69+Consolidação!#REF!+Consolidação!BC69+Consolidação!BF69+Consolidação!BI69,Consolidação!$Z$4,IF(AP58+AW58+BD58+BK58+BR58+BY58+CF58+CM58+CT58+DA58+DH58+DO58+DV58+EC58&lt;=Consolidação!AR69+Consolidação!AU69+Consolidação!AX69+Consolidação!#REF!+Consolidação!BC69+Consolidação!BF69+Consolidação!BI69+Consolidação!BL69,Consolidação!$AC$4,IF(AP58+AW58+BD58+BK58+BR58+BY58+CF58+CM58+CT58+DA58+DH58+DO58+DV58+EC58&lt;=Consolidação!AR69+Consolidação!AU69+Consolidação!AX69+Consolidação!#REF!+Consolidação!BC69+Consolidação!BF69+Consolidação!BI69+Consolidação!BL69+Consolidação!BO69,Consolidação!$AF$4,IF(AP58+AW58+BD58+BK58+BR58+BY58+CF58+CM58+CT58+DA58+DH58+DO58+DV58+EC58&lt;=Consolidação!AR69+Consolidação!AU69+Consolidação!AX69+Consolidação!#REF!+Consolidação!BC69+Consolidação!BF69+Consolidação!BI69+Consolidação!BL69+Consolidação!BO69+Consolidação!BR69,Consolidação!$AI$4,IF(AP58+AW58+BD58+BK58+BR58+BY58+CF58+CM58+CT58+DA58+DH58+DO58+DV58+EC58&lt;=Consolidação!AR69+Consolidação!AU69+Consolidação!AX69+Consolidação!#REF!+Consolidação!BC69+Consolidação!BF69+Consolidação!BI69+Consolidação!BL69+Consolidação!BO69+Consolidação!BR69+Consolidação!BU69,Consolidação!$AL$4,IF(AP58+AW58+BD58+BK58+BR58+BY58+CF58+CM58+CT58+DA58+DH58+DO58+DV58+EC58&lt;=Consolidação!AR69+Consolidação!AU69+Consolidação!AX69+Consolidação!#REF!+Consolidação!BC69+Consolidação!BF69+Consolidação!BI69+Consolidação!BL69+Consolidação!BO69+Consolidação!BR69+Consolidação!BU69+Consolidação!BX69,Consolidação!$AO$4,IF(AP58+AW58+BD58+BK58+BR58+BY58+CF58+CM58+CT58+DA58+DH58+DO58+DV58+EC58&lt;=Consolidação!AR69+Consolidação!AU69+Consolidação!AX69+Consolidação!#REF!+Consolidação!BC69+Consolidação!BF69+Consolidação!BI69+Consolidação!BL69+Consolidação!BO69+Consolidação!BR69+Consolidação!BU69+Consolidação!BX69+Consolidação!CA69,Consolidação!$AR$4,IF(AP58+AW58+BD58+BK58+BR58+BY58+CF58+CM58+CT58+DA58+DH58+DO58+DV58+EC58&lt;=Consolidação!AR69+Consolidação!AU69+Consolidação!AX69+Consolidação!#REF!+Consolidação!BC69+Consolidação!BF69+Consolidação!BI69+Consolidação!BL69+Consolidação!BO69+Consolidação!BR69+Consolidação!BU69+Consolidação!BX69+Consolidação!CA69+Consolidação!CD69,Consolidação!$AU$4,IF(AND((Consolidação!AR69+Consolidação!AU69+Consolidação!AX69+Consolidação!#REF!+Consolidação!BC69+Consolidação!BF69+Consolidação!BI69+Consolidação!BL69+Consolidação!BO69+Consolidação!BR69+Consolidação!BU69+Consolidação!BX69+Consolidação!CA69+Consolidação!CD69)&gt;0,AP58+AW58+BD58+BK58+BR58+BY58+CF58+CM58+CT58+DA58+DH58+DO58+DV58&lt;Consolidação!AR69+Consolidação!AU69+Consolidação!AX69+Consolidação!#REF!+Consolidação!BC69+Consolidação!BF69+Consolidação!BI69+Consolidação!BL69+Consolidação!BO69+Consolidação!BR69+Consolidação!BU69+Consolidação!BX69+Consolidação!CA69+Consolidação!CD69,AP58+AW58+BD58+BK58+BR58+BY58+CF58+CM58+CT58+DA58+DH58+DO58+DV58+EC58&gt;Consolidação!AR69+Consolidação!AU69+Consolidação!AX69+Consolidação!#REF!+Consolidação!BC69+Consolidação!BF69+Consolidação!BI69+Consolidação!BL69+Consolidação!BO69+Consolidação!BR69+Consolidação!BU69+Consolidação!BX69+Consolidação!CA69+Consolidação!CD69),"CONSUMO PARCIAL","SEM PREVISÃO"))))))))))))))))</f>
        <v/>
      </c>
      <c r="EG58" s="318" t="str">
        <f t="shared" si="130"/>
        <v/>
      </c>
      <c r="EH58" s="270"/>
      <c r="EI58" s="314"/>
      <c r="EJ58" s="345"/>
      <c r="EK58" s="346"/>
      <c r="EL58" s="317" t="str">
        <f>IF(EI58=0,"",IF(AV58+BC58+BJ58+BQ58+BX58+CE58+CL58+CS58+CZ58+DG58+DN58+DU58+EB58+EI58&lt;=Consolidação!AX69,Consolidação!$H$4,IF(AV58+BC58+BJ58+BQ58+BX58+CE58+CL58+CS58+CZ58+DG58+DN58+DU58+EB58+EI58&lt;=Consolidação!AX69+Consolidação!#REF!,Consolidação!$K$4,IF(AV58+BC58+BJ58+BQ58+BX58+CE58+CL58+CS58+CZ58+DG58+DN58+DU58+EB58+EI58&lt;=Consolidação!AX69+Consolidação!#REF!+Consolidação!BC69,Consolidação!$N$4,IF(AV58+BC58+BJ58+BQ58+BX58+CE58+CL58+CS58+CZ58+DG58+DN58+DU58+EB58+EI58&lt;=Consolidação!AX69+Consolidação!#REF!+Consolidação!BC69+Consolidação!BF69,Consolidação!$Q$4,IF(AV58+BC58+BJ58+BQ58+BX58+CE58+CL58+CS58+CZ58+DG58+DN58+DU58+EB58+EI58&lt;=Consolidação!AX69+Consolidação!#REF!+Consolidação!BC69+Consolidação!BF69+Consolidação!BI69,Consolidação!$T$4,IF(AV58+BC58+BJ58+BQ58+BX58+CE58+CL58+CS58+CZ58+DG58+DN58+DU58+EB58+EI58&lt;=Consolidação!AX69+Consolidação!#REF!+Consolidação!BC69+Consolidação!BF69+Consolidação!BI69+Consolidação!BL69,Consolidação!$W$4,IF(AV58+BC58+BJ58+BQ58+BX58+CE58+CL58+CS58+CZ58+DG58+DN58+DU58+EB58+EI58&lt;=Consolidação!AX69+Consolidação!#REF!+Consolidação!BC69+Consolidação!BF69+Consolidação!BI69+Consolidação!BL69+Consolidação!BO69,Consolidação!$Z$4,IF(AV58+BC58+BJ58+BQ58+BX58+CE58+CL58+CS58+CZ58+DG58+DN58+DU58+EB58+EI58&lt;=Consolidação!AX69+Consolidação!#REF!+Consolidação!BC69+Consolidação!BF69+Consolidação!BI69+Consolidação!BL69+Consolidação!BO69+Consolidação!BR69,Consolidação!$AC$4,IF(AV58+BC58+BJ58+BQ58+BX58+CE58+CL58+CS58+CZ58+DG58+DN58+DU58+EB58+EI58&lt;=Consolidação!AX69+Consolidação!#REF!+Consolidação!BC69+Consolidação!BF69+Consolidação!BI69+Consolidação!BL69+Consolidação!BO69+Consolidação!BR69+Consolidação!BU69,Consolidação!$AF$4,IF(AV58+BC58+BJ58+BQ58+BX58+CE58+CL58+CS58+CZ58+DG58+DN58+DU58+EB58+EI58&lt;=Consolidação!AX69+Consolidação!#REF!+Consolidação!BC69+Consolidação!BF69+Consolidação!BI69+Consolidação!BL69+Consolidação!BO69+Consolidação!BR69+Consolidação!BU69+Consolidação!BX69,Consolidação!$AI$4,IF(AV58+BC58+BJ58+BQ58+BX58+CE58+CL58+CS58+CZ58+DG58+DN58+DU58+EB58+EI58&lt;=Consolidação!AX69+Consolidação!#REF!+Consolidação!BC69+Consolidação!BF69+Consolidação!BI69+Consolidação!BL69+Consolidação!BO69+Consolidação!BR69+Consolidação!BU69+Consolidação!BX69+Consolidação!CA69,Consolidação!$AL$4,IF(AV58+BC58+BJ58+BQ58+BX58+CE58+CL58+CS58+CZ58+DG58+DN58+DU58+EB58+EI58&lt;=Consolidação!AX69+Consolidação!#REF!+Consolidação!BC69+Consolidação!BF69+Consolidação!BI69+Consolidação!BL69+Consolidação!BO69+Consolidação!BR69+Consolidação!BU69+Consolidação!BX69+Consolidação!CA69+Consolidação!CD69,Consolidação!$AO$4,IF(AV58+BC58+BJ58+BQ58+BX58+CE58+CL58+CS58+CZ58+DG58+DN58+DU58+EB58+EI58&lt;=Consolidação!AX69+Consolidação!#REF!+Consolidação!BC69+Consolidação!BF69+Consolidação!BI69+Consolidação!BL69+Consolidação!BO69+Consolidação!BR69+Consolidação!BU69+Consolidação!BX69+Consolidação!CA69+Consolidação!CD69+Consolidação!CG69,Consolidação!$AR$4,IF(AV58+BC58+BJ58+BQ58+BX58+CE58+CL58+CS58+CZ58+DG58+DN58+DU58+EB58+EI58&lt;=Consolidação!AX69+Consolidação!#REF!+Consolidação!BC69+Consolidação!BF69+Consolidação!BI69+Consolidação!BL69+Consolidação!BO69+Consolidação!BR69+Consolidação!BU69+Consolidação!BX69+Consolidação!CA69+Consolidação!CD69+Consolidação!CG69+Consolidação!CJ69,Consolidação!$AU$4,IF(AND((Consolidação!AX69+Consolidação!#REF!+Consolidação!BC69+Consolidação!BF69+Consolidação!BI69+Consolidação!BL69+Consolidação!BO69+Consolidação!BR69+Consolidação!BU69+Consolidação!BX69+Consolidação!CA69+Consolidação!CD69+Consolidação!CG69+Consolidação!CJ69)&gt;0,AV58+BC58+BJ58+BQ58+BX58+CE58+CL58+CS58+CZ58+DG58+DN58+DU58+EB58&lt;Consolidação!AX69+Consolidação!#REF!+Consolidação!BC69+Consolidação!BF69+Consolidação!BI69+Consolidação!BL69+Consolidação!BO69+Consolidação!BR69+Consolidação!BU69+Consolidação!BX69+Consolidação!CA69+Consolidação!CD69+Consolidação!CG69+Consolidação!CJ69,AV58+BC58+BJ58+BQ58+BX58+CE58+CL58+CS58+CZ58+DG58+DN58+DU58+EB58+EI58&gt;Consolidação!AX69+Consolidação!#REF!+Consolidação!BC69+Consolidação!BF69+Consolidação!BI69+Consolidação!BL69+Consolidação!BO69+Consolidação!BR69+Consolidação!BU69+Consolidação!BX69+Consolidação!CA69+Consolidação!CD69+Consolidação!CG69+Consolidação!CJ69),"CONSUMO PARCIAL","SEM PREVISÃO"))))))))))))))))</f>
        <v/>
      </c>
      <c r="EM58" s="318" t="str">
        <f t="shared" si="131"/>
        <v/>
      </c>
      <c r="EN58" s="270"/>
      <c r="EO58" s="314"/>
      <c r="EP58" s="345"/>
      <c r="EQ58" s="346"/>
      <c r="ER58" s="317" t="str">
        <f>IF(EO58=0,"",IF(BB58+BI58+BP58+BW58+CD58+CK58+CR58+CY58+DF58+DM58+DT58+EA58+EH58+EO58&lt;=Consolidação!BC69,Consolidação!$H$4,IF(BB58+BI58+BP58+BW58+CD58+CK58+CR58+CY58+DF58+DM58+DT58+EA58+EH58+EO58&lt;=Consolidação!BC69+Consolidação!BF69,Consolidação!$K$4,IF(BB58+BI58+BP58+BW58+CD58+CK58+CR58+CY58+DF58+DM58+DT58+EA58+EH58+EO58&lt;=Consolidação!BC69+Consolidação!BF69+Consolidação!BI69,Consolidação!$N$4,IF(BB58+BI58+BP58+BW58+CD58+CK58+CR58+CY58+DF58+DM58+DT58+EA58+EH58+EO58&lt;=Consolidação!BC69+Consolidação!BF69+Consolidação!BI69+Consolidação!BL69,Consolidação!$Q$4,IF(BB58+BI58+BP58+BW58+CD58+CK58+CR58+CY58+DF58+DM58+DT58+EA58+EH58+EO58&lt;=Consolidação!BC69+Consolidação!BF69+Consolidação!BI69+Consolidação!BL69+Consolidação!BO69,Consolidação!$T$4,IF(BB58+BI58+BP58+BW58+CD58+CK58+CR58+CY58+DF58+DM58+DT58+EA58+EH58+EO58&lt;=Consolidação!BC69+Consolidação!BF69+Consolidação!BI69+Consolidação!BL69+Consolidação!BO69+Consolidação!BR69,Consolidação!$W$4,IF(BB58+BI58+BP58+BW58+CD58+CK58+CR58+CY58+DF58+DM58+DT58+EA58+EH58+EO58&lt;=Consolidação!BC69+Consolidação!BF69+Consolidação!BI69+Consolidação!BL69+Consolidação!BO69+Consolidação!BR69+Consolidação!BU69,Consolidação!$Z$4,IF(BB58+BI58+BP58+BW58+CD58+CK58+CR58+CY58+DF58+DM58+DT58+EA58+EH58+EO58&lt;=Consolidação!BC69+Consolidação!BF69+Consolidação!BI69+Consolidação!BL69+Consolidação!BO69+Consolidação!BR69+Consolidação!BU69+Consolidação!BX69,Consolidação!$AC$4,IF(BB58+BI58+BP58+BW58+CD58+CK58+CR58+CY58+DF58+DM58+DT58+EA58+EH58+EO58&lt;=Consolidação!BC69+Consolidação!BF69+Consolidação!BI69+Consolidação!BL69+Consolidação!BO69+Consolidação!BR69+Consolidação!BU69+Consolidação!BX69+Consolidação!CA69,Consolidação!$AF$4,IF(BB58+BI58+BP58+BW58+CD58+CK58+CR58+CY58+DF58+DM58+DT58+EA58+EH58+EO58&lt;=Consolidação!BC69+Consolidação!BF69+Consolidação!BI69+Consolidação!BL69+Consolidação!BO69+Consolidação!BR69+Consolidação!BU69+Consolidação!BX69+Consolidação!CA69+Consolidação!CD69,Consolidação!$AI$4,IF(BB58+BI58+BP58+BW58+CD58+CK58+CR58+CY58+DF58+DM58+DT58+EA58+EH58+EO58&lt;=Consolidação!BC69+Consolidação!BF69+Consolidação!BI69+Consolidação!BL69+Consolidação!BO69+Consolidação!BR69+Consolidação!BU69+Consolidação!BX69+Consolidação!CA69+Consolidação!CD69+Consolidação!CG69,Consolidação!$AL$4,IF(BB58+BI58+BP58+BW58+CD58+CK58+CR58+CY58+DF58+DM58+DT58+EA58+EH58+EO58&lt;=Consolidação!BC69+Consolidação!BF69+Consolidação!BI69+Consolidação!BL69+Consolidação!BO69+Consolidação!BR69+Consolidação!BU69+Consolidação!BX69+Consolidação!CA69+Consolidação!CD69+Consolidação!CG69+Consolidação!CJ69,Consolidação!$AO$4,IF(BB58+BI58+BP58+BW58+CD58+CK58+CR58+CY58+DF58+DM58+DT58+EA58+EH58+EO58&lt;=Consolidação!BC69+Consolidação!BF69+Consolidação!BI69+Consolidação!BL69+Consolidação!BO69+Consolidação!BR69+Consolidação!BU69+Consolidação!BX69+Consolidação!CA69+Consolidação!CD69+Consolidação!CG69+Consolidação!CJ69+Consolidação!CM69,Consolidação!$AR$4,IF(BB58+BI58+BP58+BW58+CD58+CK58+CR58+CY58+DF58+DM58+DT58+EA58+EH58+EO58&lt;=Consolidação!BC69+Consolidação!BF69+Consolidação!BI69+Consolidação!BL69+Consolidação!BO69+Consolidação!BR69+Consolidação!BU69+Consolidação!BX69+Consolidação!CA69+Consolidação!CD69+Consolidação!CG69+Consolidação!CJ69+Consolidação!CM69+Consolidação!CP69,Consolidação!$AU$4,IF(AND((Consolidação!BC69+Consolidação!BF69+Consolidação!BI69+Consolidação!BL69+Consolidação!BO69+Consolidação!BR69+Consolidação!BU69+Consolidação!BX69+Consolidação!CA69+Consolidação!CD69+Consolidação!CG69+Consolidação!CJ69+Consolidação!CM69+Consolidação!CP69)&gt;0,BB58+BI58+BP58+BW58+CD58+CK58+CR58+CY58+DF58+DM58+DT58+EA58+EH58&lt;Consolidação!BC69+Consolidação!BF69+Consolidação!BI69+Consolidação!BL69+Consolidação!BO69+Consolidação!BR69+Consolidação!BU69+Consolidação!BX69+Consolidação!CA69+Consolidação!CD69+Consolidação!CG69+Consolidação!CJ69+Consolidação!CM69+Consolidação!CP69,BB58+BI58+BP58+BW58+CD58+CK58+CR58+CY58+DF58+DM58+DT58+EA58+EH58+EO58&gt;Consolidação!BC69+Consolidação!BF69+Consolidação!BI69+Consolidação!BL69+Consolidação!BO69+Consolidação!BR69+Consolidação!BU69+Consolidação!BX69+Consolidação!CA69+Consolidação!CD69+Consolidação!CG69+Consolidação!CJ69+Consolidação!CM69+Consolidação!CP69),"CONSUMO PARCIAL","SEM PREVISÃO"))))))))))))))))</f>
        <v/>
      </c>
      <c r="ES58" s="318" t="str">
        <f t="shared" si="132"/>
        <v/>
      </c>
      <c r="ET58" s="270"/>
      <c r="EU58" s="314"/>
      <c r="EV58" s="345"/>
      <c r="EW58" s="346"/>
      <c r="EX58" s="317" t="str">
        <f>IF(EU58=0,"",IF(BH58+BO58+BV58+CC58+CJ58+CQ58+CX58+DE58+DL58+DS58+DZ58+EG58+EN58+EU58&lt;=Consolidação!BI69,Consolidação!$H$4,IF(BH58+BO58+BV58+CC58+CJ58+CQ58+CX58+DE58+DL58+DS58+DZ58+EG58+EN58+EU58&lt;=Consolidação!BI69+Consolidação!BL69,Consolidação!$K$4,IF(BH58+BO58+BV58+CC58+CJ58+CQ58+CX58+DE58+DL58+DS58+DZ58+EG58+EN58+EU58&lt;=Consolidação!BI69+Consolidação!BL69+Consolidação!BO69,Consolidação!$N$4,IF(BH58+BO58+BV58+CC58+CJ58+CQ58+CX58+DE58+DL58+DS58+DZ58+EG58+EN58+EU58&lt;=Consolidação!BI69+Consolidação!BL69+Consolidação!BO69+Consolidação!BR69,Consolidação!$Q$4,IF(BH58+BO58+BV58+CC58+CJ58+CQ58+CX58+DE58+DL58+DS58+DZ58+EG58+EN58+EU58&lt;=Consolidação!BI69+Consolidação!BL69+Consolidação!BO69+Consolidação!BR69+Consolidação!BU69,Consolidação!$T$4,IF(BH58+BO58+BV58+CC58+CJ58+CQ58+CX58+DE58+DL58+DS58+DZ58+EG58+EN58+EU58&lt;=Consolidação!BI69+Consolidação!BL69+Consolidação!BO69+Consolidação!BR69+Consolidação!BU69+Consolidação!BX69,Consolidação!$W$4,IF(BH58+BO58+BV58+CC58+CJ58+CQ58+CX58+DE58+DL58+DS58+DZ58+EG58+EN58+EU58&lt;=Consolidação!BI69+Consolidação!BL69+Consolidação!BO69+Consolidação!BR69+Consolidação!BU69+Consolidação!BX69+Consolidação!CA69,Consolidação!$Z$4,IF(BH58+BO58+BV58+CC58+CJ58+CQ58+CX58+DE58+DL58+DS58+DZ58+EG58+EN58+EU58&lt;=Consolidação!BI69+Consolidação!BL69+Consolidação!BO69+Consolidação!BR69+Consolidação!BU69+Consolidação!BX69+Consolidação!CA69+Consolidação!CD69,Consolidação!$AC$4,IF(BH58+BO58+BV58+CC58+CJ58+CQ58+CX58+DE58+DL58+DS58+DZ58+EG58+EN58+EU58&lt;=Consolidação!BI69+Consolidação!BL69+Consolidação!BO69+Consolidação!BR69+Consolidação!BU69+Consolidação!BX69+Consolidação!CA69+Consolidação!CD69+Consolidação!CG69,Consolidação!$AF$4,IF(BH58+BO58+BV58+CC58+CJ58+CQ58+CX58+DE58+DL58+DS58+DZ58+EG58+EN58+EU58&lt;=Consolidação!BI69+Consolidação!BL69+Consolidação!BO69+Consolidação!BR69+Consolidação!BU69+Consolidação!BX69+Consolidação!CA69+Consolidação!CD69+Consolidação!CG69+Consolidação!CJ69,Consolidação!$AI$4,IF(BH58+BO58+BV58+CC58+CJ58+CQ58+CX58+DE58+DL58+DS58+DZ58+EG58+EN58+EU58&lt;=Consolidação!BI69+Consolidação!BL69+Consolidação!BO69+Consolidação!BR69+Consolidação!BU69+Consolidação!BX69+Consolidação!CA69+Consolidação!CD69+Consolidação!CG69+Consolidação!CJ69+Consolidação!CM69,Consolidação!$AL$4,IF(BH58+BO58+BV58+CC58+CJ58+CQ58+CX58+DE58+DL58+DS58+DZ58+EG58+EN58+EU58&lt;=Consolidação!BI69+Consolidação!BL69+Consolidação!BO69+Consolidação!BR69+Consolidação!BU69+Consolidação!BX69+Consolidação!CA69+Consolidação!CD69+Consolidação!CG69+Consolidação!CJ69+Consolidação!CM69+Consolidação!CP69,Consolidação!$AO$4,IF(BH58+BO58+BV58+CC58+CJ58+CQ58+CX58+DE58+DL58+DS58+DZ58+EG58+EN58+EU58&lt;=Consolidação!BI69+Consolidação!BL69+Consolidação!BO69+Consolidação!BR69+Consolidação!BU69+Consolidação!BX69+Consolidação!CA69+Consolidação!CD69+Consolidação!CG69+Consolidação!CJ69+Consolidação!CM69+Consolidação!CP69+Consolidação!CS69,Consolidação!$AR$4,IF(BH58+BO58+BV58+CC58+CJ58+CQ58+CX58+DE58+DL58+DS58+DZ58+EG58+EN58+EU58&lt;=Consolidação!BI69+Consolidação!BL69+Consolidação!BO69+Consolidação!BR69+Consolidação!BU69+Consolidação!BX69+Consolidação!CA69+Consolidação!CD69+Consolidação!CG69+Consolidação!CJ69+Consolidação!CM69+Consolidação!CP69+Consolidação!CS69+Consolidação!CV69,Consolidação!$AU$4,IF(AND((Consolidação!BI69+Consolidação!BL69+Consolidação!BO69+Consolidação!BR69+Consolidação!BU69+Consolidação!BX69+Consolidação!CA69+Consolidação!CD69+Consolidação!CG69+Consolidação!CJ69+Consolidação!CM69+Consolidação!CP69+Consolidação!CS69+Consolidação!CV69)&gt;0,BH58+BO58+BV58+CC58+CJ58+CQ58+CX58+DE58+DL58+DS58+DZ58+EG58+EN58&lt;Consolidação!BI69+Consolidação!BL69+Consolidação!BO69+Consolidação!BR69+Consolidação!BU69+Consolidação!BX69+Consolidação!CA69+Consolidação!CD69+Consolidação!CG69+Consolidação!CJ69+Consolidação!CM69+Consolidação!CP69+Consolidação!CS69+Consolidação!CV69,BH58+BO58+BV58+CC58+CJ58+CQ58+CX58+DE58+DL58+DS58+DZ58+EG58+EN58+EU58&gt;Consolidação!BI69+Consolidação!BL69+Consolidação!BO69+Consolidação!BR69+Consolidação!BU69+Consolidação!BX69+Consolidação!CA69+Consolidação!CD69+Consolidação!CG69+Consolidação!CJ69+Consolidação!CM69+Consolidação!CP69+Consolidação!CS69+Consolidação!CV69),"CONSUMO PARCIAL","SEM PREVISÃO"))))))))))))))))</f>
        <v/>
      </c>
      <c r="EY58" s="318" t="str">
        <f t="shared" si="133"/>
        <v/>
      </c>
      <c r="EZ58" s="270"/>
      <c r="FA58" s="314"/>
      <c r="FB58" s="345"/>
      <c r="FC58" s="346"/>
      <c r="FD58" s="317" t="str">
        <f>IF(FA58=0,"",IF(BN58+BU58+CB58+CI58+CP58+CW58+DD58+DK58+DR58+DY58+EF58+EM58+ET58+FA58&lt;=Consolidação!BO69,Consolidação!$H$4,IF(BN58+BU58+CB58+CI58+CP58+CW58+DD58+DK58+DR58+DY58+EF58+EM58+ET58+FA58&lt;=Consolidação!BO69+Consolidação!BR69,Consolidação!$K$4,IF(BN58+BU58+CB58+CI58+CP58+CW58+DD58+DK58+DR58+DY58+EF58+EM58+ET58+FA58&lt;=Consolidação!BO69+Consolidação!BR69+Consolidação!BU69,Consolidação!$N$4,IF(BN58+BU58+CB58+CI58+CP58+CW58+DD58+DK58+DR58+DY58+EF58+EM58+ET58+FA58&lt;=Consolidação!BO69+Consolidação!BR69+Consolidação!BU69+Consolidação!BX69,Consolidação!$Q$4,IF(BN58+BU58+CB58+CI58+CP58+CW58+DD58+DK58+DR58+DY58+EF58+EM58+ET58+FA58&lt;=Consolidação!BO69+Consolidação!BR69+Consolidação!BU69+Consolidação!BX69+Consolidação!CA69,Consolidação!$T$4,IF(BN58+BU58+CB58+CI58+CP58+CW58+DD58+DK58+DR58+DY58+EF58+EM58+ET58+FA58&lt;=Consolidação!BO69+Consolidação!BR69+Consolidação!BU69+Consolidação!BX69+Consolidação!CA69+Consolidação!CD69,Consolidação!$W$4,IF(BN58+BU58+CB58+CI58+CP58+CW58+DD58+DK58+DR58+DY58+EF58+EM58+ET58+FA58&lt;=Consolidação!BO69+Consolidação!BR69+Consolidação!BU69+Consolidação!BX69+Consolidação!CA69+Consolidação!CD69+Consolidação!CG69,Consolidação!$Z$4,IF(BN58+BU58+CB58+CI58+CP58+CW58+DD58+DK58+DR58+DY58+EF58+EM58+ET58+FA58&lt;=Consolidação!BO69+Consolidação!BR69+Consolidação!BU69+Consolidação!BX69+Consolidação!CA69+Consolidação!CD69+Consolidação!CG69+Consolidação!CJ69,Consolidação!$AC$4,IF(BN58+BU58+CB58+CI58+CP58+CW58+DD58+DK58+DR58+DY58+EF58+EM58+ET58+FA58&lt;=Consolidação!BO69+Consolidação!BR69+Consolidação!BU69+Consolidação!BX69+Consolidação!CA69+Consolidação!CD69+Consolidação!CG69+Consolidação!CJ69+Consolidação!CM69,Consolidação!$AF$4,IF(BN58+BU58+CB58+CI58+CP58+CW58+DD58+DK58+DR58+DY58+EF58+EM58+ET58+FA58&lt;=Consolidação!BO69+Consolidação!BR69+Consolidação!BU69+Consolidação!BX69+Consolidação!CA69+Consolidação!CD69+Consolidação!CG69+Consolidação!CJ69+Consolidação!CM69+Consolidação!CP69,Consolidação!$AI$4,IF(BN58+BU58+CB58+CI58+CP58+CW58+DD58+DK58+DR58+DY58+EF58+EM58+ET58+FA58&lt;=Consolidação!BO69+Consolidação!BR69+Consolidação!BU69+Consolidação!BX69+Consolidação!CA69+Consolidação!CD69+Consolidação!CG69+Consolidação!CJ69+Consolidação!CM69+Consolidação!CP69+Consolidação!CS69,Consolidação!$AL$4,IF(BN58+BU58+CB58+CI58+CP58+CW58+DD58+DK58+DR58+DY58+EF58+EM58+ET58+FA58&lt;=Consolidação!BO69+Consolidação!BR69+Consolidação!BU69+Consolidação!BX69+Consolidação!CA69+Consolidação!CD69+Consolidação!CG69+Consolidação!CJ69+Consolidação!CM69+Consolidação!CP69+Consolidação!CS69+Consolidação!CV69,Consolidação!$AO$4,IF(BN58+BU58+CB58+CI58+CP58+CW58+DD58+DK58+DR58+DY58+EF58+EM58+ET58+FA58&lt;=Consolidação!BO69+Consolidação!BR69+Consolidação!BU69+Consolidação!BX69+Consolidação!CA69+Consolidação!CD69+Consolidação!CG69+Consolidação!CJ69+Consolidação!CM69+Consolidação!CP69+Consolidação!CS69+Consolidação!CV69+Consolidação!CY69,Consolidação!$AR$4,IF(BN58+BU58+CB58+CI58+CP58+CW58+DD58+DK58+DR58+DY58+EF58+EM58+ET58+FA58&lt;=Consolidação!BO69+Consolidação!BR69+Consolidação!BU69+Consolidação!BX69+Consolidação!CA69+Consolidação!CD69+Consolidação!CG69+Consolidação!CJ69+Consolidação!CM69+Consolidação!CP69+Consolidação!CS69+Consolidação!CV69+Consolidação!CY69+Consolidação!DB69,Consolidação!$AU$4,IF(AND((Consolidação!BO69+Consolidação!BR69+Consolidação!BU69+Consolidação!BX69+Consolidação!CA69+Consolidação!CD69+Consolidação!CG69+Consolidação!CJ69+Consolidação!CM69+Consolidação!CP69+Consolidação!CS69+Consolidação!CV69+Consolidação!CY69+Consolidação!DB69)&gt;0,BN58+BU58+CB58+CI58+CP58+CW58+DD58+DK58+DR58+DY58+EF58+EM58+ET58&lt;Consolidação!BO69+Consolidação!BR69+Consolidação!BU69+Consolidação!BX69+Consolidação!CA69+Consolidação!CD69+Consolidação!CG69+Consolidação!CJ69+Consolidação!CM69+Consolidação!CP69+Consolidação!CS69+Consolidação!CV69+Consolidação!CY69+Consolidação!DB69,BN58+BU58+CB58+CI58+CP58+CW58+DD58+DK58+DR58+DY58+EF58+EM58+ET58+FA58&gt;Consolidação!BO69+Consolidação!BR69+Consolidação!BU69+Consolidação!BX69+Consolidação!CA69+Consolidação!CD69+Consolidação!CG69+Consolidação!CJ69+Consolidação!CM69+Consolidação!CP69+Consolidação!CS69+Consolidação!CV69+Consolidação!CY69+Consolidação!DB69),"CONSUMO PARCIAL","SEM PREVISÃO"))))))))))))))))</f>
        <v/>
      </c>
      <c r="FE58" s="318" t="str">
        <f t="shared" si="134"/>
        <v/>
      </c>
      <c r="FF58" s="270"/>
      <c r="FG58" s="314"/>
      <c r="FH58" s="345"/>
      <c r="FI58" s="346"/>
      <c r="FJ58" s="317" t="str">
        <f>IF(FG58=0,"",IF(BT58+CA58+CH58+CO58+CV58+DC58+DJ58+DQ58+DX58+EE58+EL58+ES58+EZ58+FG58&lt;=Consolidação!BU69,Consolidação!$H$4,IF(BT58+CA58+CH58+CO58+CV58+DC58+DJ58+DQ58+DX58+EE58+EL58+ES58+EZ58+FG58&lt;=Consolidação!BU69+Consolidação!BX69,Consolidação!$K$4,IF(BT58+CA58+CH58+CO58+CV58+DC58+DJ58+DQ58+DX58+EE58+EL58+ES58+EZ58+FG58&lt;=Consolidação!BU69+Consolidação!BX69+Consolidação!CA69,Consolidação!$N$4,IF(BT58+CA58+CH58+CO58+CV58+DC58+DJ58+DQ58+DX58+EE58+EL58+ES58+EZ58+FG58&lt;=Consolidação!BU69+Consolidação!BX69+Consolidação!CA69+Consolidação!CD69,Consolidação!$Q$4,IF(BT58+CA58+CH58+CO58+CV58+DC58+DJ58+DQ58+DX58+EE58+EL58+ES58+EZ58+FG58&lt;=Consolidação!BU69+Consolidação!BX69+Consolidação!CA69+Consolidação!CD69+Consolidação!CG69,Consolidação!$T$4,IF(BT58+CA58+CH58+CO58+CV58+DC58+DJ58+DQ58+DX58+EE58+EL58+ES58+EZ58+FG58&lt;=Consolidação!BU69+Consolidação!BX69+Consolidação!CA69+Consolidação!CD69+Consolidação!CG69+Consolidação!CJ69,Consolidação!$W$4,IF(BT58+CA58+CH58+CO58+CV58+DC58+DJ58+DQ58+DX58+EE58+EL58+ES58+EZ58+FG58&lt;=Consolidação!BU69+Consolidação!BX69+Consolidação!CA69+Consolidação!CD69+Consolidação!CG69+Consolidação!CJ69+Consolidação!CM69,Consolidação!$Z$4,IF(BT58+CA58+CH58+CO58+CV58+DC58+DJ58+DQ58+DX58+EE58+EL58+ES58+EZ58+FG58&lt;=Consolidação!BU69+Consolidação!BX69+Consolidação!CA69+Consolidação!CD69+Consolidação!CG69+Consolidação!CJ69+Consolidação!CM69+Consolidação!CP69,Consolidação!$AC$4,IF(BT58+CA58+CH58+CO58+CV58+DC58+DJ58+DQ58+DX58+EE58+EL58+ES58+EZ58+FG58&lt;=Consolidação!BU69+Consolidação!BX69+Consolidação!CA69+Consolidação!CD69+Consolidação!CG69+Consolidação!CJ69+Consolidação!CM69+Consolidação!CP69+Consolidação!CS69,Consolidação!$AF$4,IF(BT58+CA58+CH58+CO58+CV58+DC58+DJ58+DQ58+DX58+EE58+EL58+ES58+EZ58+FG58&lt;=Consolidação!BU69+Consolidação!BX69+Consolidação!CA69+Consolidação!CD69+Consolidação!CG69+Consolidação!CJ69+Consolidação!CM69+Consolidação!CP69+Consolidação!CS69+Consolidação!CV69,Consolidação!$AI$4,IF(BT58+CA58+CH58+CO58+CV58+DC58+DJ58+DQ58+DX58+EE58+EL58+ES58+EZ58+FG58&lt;=Consolidação!BU69+Consolidação!BX69+Consolidação!CA69+Consolidação!CD69+Consolidação!CG69+Consolidação!CJ69+Consolidação!CM69+Consolidação!CP69+Consolidação!CS69+Consolidação!CV69+Consolidação!CY69,Consolidação!$AL$4,IF(BT58+CA58+CH58+CO58+CV58+DC58+DJ58+DQ58+DX58+EE58+EL58+ES58+EZ58+FG58&lt;=Consolidação!BU69+Consolidação!BX69+Consolidação!CA69+Consolidação!CD69+Consolidação!CG69+Consolidação!CJ69+Consolidação!CM69+Consolidação!CP69+Consolidação!CS69+Consolidação!CV69+Consolidação!CY69+Consolidação!DB69,Consolidação!$AO$4,IF(BT58+CA58+CH58+CO58+CV58+DC58+DJ58+DQ58+DX58+EE58+EL58+ES58+EZ58+FG58&lt;=Consolidação!BU69+Consolidação!BX69+Consolidação!CA69+Consolidação!CD69+Consolidação!CG69+Consolidação!CJ69+Consolidação!CM69+Consolidação!CP69+Consolidação!CS69+Consolidação!CV69+Consolidação!CY69+Consolidação!DB69+Consolidação!DE69,Consolidação!$AR$4,IF(BT58+CA58+CH58+CO58+CV58+DC58+DJ58+DQ58+DX58+EE58+EL58+ES58+EZ58+FG58&lt;=Consolidação!BU69+Consolidação!BX69+Consolidação!CA69+Consolidação!CD69+Consolidação!CG69+Consolidação!CJ69+Consolidação!CM69+Consolidação!CP69+Consolidação!CS69+Consolidação!CV69+Consolidação!CY69+Consolidação!DB69+Consolidação!DE69+Consolidação!DH69,Consolidação!$AU$4,IF(AND((Consolidação!BU69+Consolidação!BX69+Consolidação!CA69+Consolidação!CD69+Consolidação!CG69+Consolidação!CJ69+Consolidação!CM69+Consolidação!CP69+Consolidação!CS69+Consolidação!CV69+Consolidação!CY69+Consolidação!DB69+Consolidação!DE69+Consolidação!DH69)&gt;0,BT58+CA58+CH58+CO58+CV58+DC58+DJ58+DQ58+DX58+EE58+EL58+ES58+EZ58&lt;Consolidação!BU69+Consolidação!BX69+Consolidação!CA69+Consolidação!CD69+Consolidação!CG69+Consolidação!CJ69+Consolidação!CM69+Consolidação!CP69+Consolidação!CS69+Consolidação!CV69+Consolidação!CY69+Consolidação!DB69+Consolidação!DE69+Consolidação!DH69,BT58+CA58+CH58+CO58+CV58+DC58+DJ58+DQ58+DX58+EE58+EL58+ES58+EZ58+FG58&gt;Consolidação!BU69+Consolidação!BX69+Consolidação!CA69+Consolidação!CD69+Consolidação!CG69+Consolidação!CJ69+Consolidação!CM69+Consolidação!CP69+Consolidação!CS69+Consolidação!CV69+Consolidação!CY69+Consolidação!DB69+Consolidação!DE69+Consolidação!DH69),"CONSUMO PARCIAL","SEM PREVISÃO"))))))))))))))))</f>
        <v/>
      </c>
      <c r="FK58" s="540" t="str">
        <f t="shared" si="135"/>
        <v/>
      </c>
      <c r="FL58" s="569"/>
      <c r="FM58" s="550"/>
      <c r="FN58" s="550"/>
      <c r="FO58" s="550"/>
      <c r="FP58" s="550"/>
      <c r="FQ58" s="576"/>
      <c r="FR58" s="569"/>
      <c r="FS58" s="550"/>
      <c r="FT58" s="550"/>
      <c r="FU58" s="550"/>
      <c r="FV58" s="550"/>
      <c r="FW58" s="550"/>
      <c r="FX58" s="545" t="str">
        <f>IF((Consolidação!C69+Consolidação!E69)=(F58+M58+T58+AA58+AH58+AO58+AV58+BC58+BJ58+BQ58+BX58+CE58+CL58+CS58),"ATUALIZADO","DESATUALIZADO")</f>
        <v>DESATUALIZADO</v>
      </c>
    </row>
    <row r="59" spans="1:180" x14ac:dyDescent="0.3">
      <c r="A59" s="270">
        <v>11816</v>
      </c>
      <c r="B59" s="634"/>
      <c r="C59" s="271" t="s">
        <v>1</v>
      </c>
      <c r="D59" s="272"/>
      <c r="E59" s="270" t="s">
        <v>169</v>
      </c>
      <c r="F59" s="314">
        <v>8654</v>
      </c>
      <c r="G59" s="315"/>
      <c r="H59" s="316">
        <v>46495</v>
      </c>
      <c r="I59" s="317" t="str">
        <f>IF(F59=0,"",IF(F59&lt;=Consolidação!H70,Consolidação!H$4,IF(F59&lt;=Consolidação!H70+Consolidação!K70,Consolidação!K$4,IF(F59&lt;=Consolidação!H70+Consolidação!K70+Consolidação!N70,Consolidação!N$4,IF(F59&lt;=Consolidação!H70+Consolidação!K70+Consolidação!N70+Consolidação!Q70,Consolidação!Q$4,IF(F59&lt;=Consolidação!H70+Consolidação!K70+Consolidação!N70+Consolidação!Q70+Consolidação!T70,Consolidação!T$4,IF(F59&lt;=Consolidação!H70+Consolidação!K70+Consolidação!N70+Consolidação!Q70+Consolidação!T70+Consolidação!W70,Consolidação!W$4,IF(F59&lt;=Consolidação!H70+Consolidação!K70+Consolidação!N70+Consolidação!Q70+Consolidação!T70+Consolidação!W70+Consolidação!Z70,Consolidação!Z$4,IF(F59&lt;=Consolidação!H70+Consolidação!K70+Consolidação!N70+Consolidação!Q70+Consolidação!T70+Consolidação!W70+Consolidação!Z70+Consolidação!AC70,Consolidação!AC$4,IF(F59&lt;=Consolidação!H70+Consolidação!K70+Consolidação!N70+Consolidação!Q70+Consolidação!T70+Consolidação!W70+Consolidação!Z70+Consolidação!AC70+Consolidação!AF70,Consolidação!AF$4,IF(F59&lt;=Consolidação!H70+Consolidação!K70+Consolidação!N70+Consolidação!Q70+Consolidação!T70+Consolidação!W70+Consolidação!Z70+Consolidação!AC70+Consolidação!AF70+Consolidação!AI70,Consolidação!AI$4,IF(F59&lt;=Consolidação!H70+Consolidação!K70+Consolidação!N70+Consolidação!Q70+Consolidação!T70+Consolidação!W70+Consolidação!Z70+Consolidação!AC70+Consolidação!AF70+Consolidação!AI70+Consolidação!AL70,Consolidação!AL$4,IF(F59&lt;=Consolidação!H70+Consolidação!K70+Consolidação!N70+Consolidação!Q70+Consolidação!T70+Consolidação!W70+Consolidação!Z70+Consolidação!AC70+Consolidação!AF70+Consolidação!AI70+Consolidação!AL70+Consolidação!AO70,Consolidação!AO$4,IF(F59&lt;=Consolidação!H70+Consolidação!K70+Consolidação!N70+Consolidação!Q70+Consolidação!T70+Consolidação!W70+Consolidação!Z70+Consolidação!AC70+Consolidação!AF70+Consolidação!AI70+Consolidação!AL70+Consolidação!AO70+Consolidação!AR70,Consolidação!AR$4,IF(F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>CONSUMO PARCIAL</v>
      </c>
      <c r="J59" s="318" t="str">
        <f t="shared" si="86"/>
        <v>û</v>
      </c>
      <c r="K59" s="312"/>
      <c r="L59" s="270"/>
      <c r="M59" s="314"/>
      <c r="N59" s="315"/>
      <c r="O59" s="316"/>
      <c r="P59" s="317" t="str">
        <f>IF(M59=0,"",IF(F59+M59&lt;=Consolidação!H70,Consolidação!$H$4,IF(F59+M59&lt;=Consolidação!H70+Consolidação!K70,Consolidação!$K$4,IF(F59+M59&lt;=Consolidação!H70+Consolidação!K70+Consolidação!N70,Consolidação!$N$4,IF(F59+M59&lt;=Consolidação!H70+Consolidação!K70+Consolidação!N70+Consolidação!Q70,Consolidação!$Q$4,IF(F59+M59&lt;=Consolidação!H70+Consolidação!K70+Consolidação!N70+Consolidação!Q70+Consolidação!T70,Consolidação!$T$4,IF(F59+M59&lt;=Consolidação!H70+Consolidação!K70+Consolidação!N70+Consolidação!Q70+Consolidação!T70+Consolidação!W70,Consolidação!$W$4,IF(F59+M59&lt;=Consolidação!H70+Consolidação!K70+Consolidação!N70+Consolidação!Q70+Consolidação!T70+Consolidação!W70+Consolidação!Z70,Consolidação!$Z$4,IF(F59+M59&lt;=Consolidação!H70+Consolidação!K70+Consolidação!N70+Consolidação!Q70+Consolidação!T70+Consolidação!W70+Consolidação!Z70+Consolidação!AC70,Consolidação!$AC$4,IF(F59+M59&lt;=Consolidação!H70+Consolidação!K70+Consolidação!N70+Consolidação!Q70+Consolidação!T70+Consolidação!W70+Consolidação!Z70+Consolidação!AC70+Consolidação!AF70,Consolidação!$AF$4,IF(F59+M59&lt;=Consolidação!H70+Consolidação!K70+Consolidação!N70+Consolidação!Q70+Consolidação!T70+Consolidação!W70+Consolidação!Z70+Consolidação!AC70+Consolidação!AF70+Consolidação!AI70,Consolidação!$AI$4,IF(F59+M59&lt;=Consolidação!H70+Consolidação!K70+Consolidação!N70+Consolidação!Q70+Consolidação!T70+Consolidação!W70+Consolidação!Z70+Consolidação!AC70+Consolidação!AF70+Consolidação!AI70+Consolidação!AL70,Consolidação!$AL$4,IF(F59+M59&lt;=Consolidação!H70+Consolidação!K70+Consolidação!N70+Consolidação!Q70+Consolidação!T70+Consolidação!W70+Consolidação!Z70+Consolidação!AC70+Consolidação!AF70+Consolidação!AI70+Consolidação!AL70+Consolidação!AO70,Consolidação!$AO$4,IF(F59+M59&lt;=Consolidação!H70+Consolidação!K70+Consolidação!N70+Consolidação!Q70+Consolidação!T70+Consolidação!W70+Consolidação!Z70+Consolidação!AC70+Consolidação!AF70+Consolidação!AI70+Consolidação!AL70+Consolidação!AO70+Consolidação!AR70,Consolidação!$AR$4,IF(F59+M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Q59" s="318" t="str">
        <f t="shared" si="87"/>
        <v/>
      </c>
      <c r="R59" s="312"/>
      <c r="S59" s="270"/>
      <c r="T59" s="314"/>
      <c r="U59" s="315"/>
      <c r="V59" s="316"/>
      <c r="W59" s="317" t="str">
        <f>IF(T59=0,"",IF(F59+M59+T59&lt;=Consolidação!H70,Consolidação!$H$4,IF(F59+M59+T59&lt;=Consolidação!H70+Consolidação!K70,Consolidação!$K$4,IF(F59+M59+T59&lt;=Consolidação!H70+Consolidação!K70+Consolidação!N70,Consolidação!$N$4,IF(F59+M59+T59&lt;=Consolidação!H70+Consolidação!K70+Consolidação!N70+Consolidação!Q70,Consolidação!$Q$4,IF(F59+M59+T59&lt;=Consolidação!H70+Consolidação!K70+Consolidação!N70+Consolidação!Q70+Consolidação!T70,Consolidação!$T$4,IF(F59+M59+T59&lt;=Consolidação!H70+Consolidação!K70+Consolidação!N70+Consolidação!Q70+Consolidação!T70+Consolidação!W70,Consolidação!$W$4,IF(F59+M59+T59&lt;=Consolidação!H70+Consolidação!K70+Consolidação!N70+Consolidação!Q70+Consolidação!T70+Consolidação!W70+Consolidação!Z70,Consolidação!$Z$4,IF(F59+M59+T59&lt;=Consolidação!H70+Consolidação!K70+Consolidação!N70+Consolidação!Q70+Consolidação!T70+Consolidação!W70+Consolidação!Z70+Consolidação!AC70,Consolidação!$AC$4,IF(F59+M59+T59&lt;=Consolidação!H70+Consolidação!K70+Consolidação!N70+Consolidação!Q70+Consolidação!T70+Consolidação!W70+Consolidação!Z70+Consolidação!AC70+Consolidação!AF70,Consolidação!$AF$4,IF(F59+M59+T59&lt;=Consolidação!H70+Consolidação!K70+Consolidação!N70+Consolidação!Q70+Consolidação!T70+Consolidação!W70+Consolidação!Z70+Consolidação!AC70+Consolidação!AF70+Consolidação!AI70,Consolidação!$AI$4,IF(F59+M59+T59&lt;=Consolidação!H70+Consolidação!K70+Consolidação!N70+Consolidação!Q70+Consolidação!T70+Consolidação!W70+Consolidação!Z70+Consolidação!AC70+Consolidação!AF70+Consolidação!AI70+Consolidação!AL70,Consolidação!$AL$4,IF(F59+M59+T59&lt;=Consolidação!H70+Consolidação!K70+Consolidação!N70+Consolidação!Q70+Consolidação!T70+Consolidação!W70+Consolidação!Z70+Consolidação!AC70+Consolidação!AF70+Consolidação!AI70+Consolidação!AL70+Consolidação!AO70,Consolidação!$AO$4,IF(F59+M59+T59&lt;=Consolidação!H70+Consolidação!K70+Consolidação!N70+Consolidação!Q70+Consolidação!T70+Consolidação!W70+Consolidação!Z70+Consolidação!AC70+Consolidação!AF70+Consolidação!AI70+Consolidação!AL70+Consolidação!AO70+Consolidação!AR70,Consolidação!$AR$4,IF(F59+M59+T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+M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+T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X59" s="318" t="str">
        <f t="shared" si="88"/>
        <v/>
      </c>
      <c r="Y59" s="312"/>
      <c r="Z59" s="270"/>
      <c r="AA59" s="314"/>
      <c r="AB59" s="315"/>
      <c r="AC59" s="316"/>
      <c r="AD59" s="317" t="str">
        <f>IF(AA59=0,"",IF(F59+M59+T59+AA59&lt;=Consolidação!H70,Consolidação!$H$4,IF(F59+M59+T59+AA59&lt;=Consolidação!H70+Consolidação!K70,Consolidação!$K$4,IF(F59+M59+T59+AA59&lt;=Consolidação!H70+Consolidação!K70+Consolidação!N70,Consolidação!$N$4,IF(F59+M59+T59+AA59&lt;=Consolidação!H70+Consolidação!K70+Consolidação!N70+Consolidação!Q70,Consolidação!$Q$4,IF(F59+M59+T59+AA59&lt;=Consolidação!H70+Consolidação!K70+Consolidação!N70+Consolidação!Q70+Consolidação!T70,Consolidação!$T$4,IF(F59+M59+T59+AA59&lt;=Consolidação!H70+Consolidação!K70+Consolidação!N70+Consolidação!Q70+Consolidação!T70+Consolidação!W70,Consolidação!$W$4,IF(F59+M59+T59+AA59&lt;=Consolidação!H70+Consolidação!K70+Consolidação!N70+Consolidação!Q70+Consolidação!T70+Consolidação!W70+Consolidação!Z70,Consolidação!$Z$4,IF(F59+M59+T59+AA59&lt;=Consolidação!H70+Consolidação!K70+Consolidação!N70+Consolidação!Q70+Consolidação!T70+Consolidação!W70+Consolidação!Z70+Consolidação!AC70,Consolidação!$AC$4,IF(F59+M59+T59+AA59&lt;=Consolidação!H70+Consolidação!K70+Consolidação!N70+Consolidação!Q70+Consolidação!T70+Consolidação!W70+Consolidação!Z70+Consolidação!AC70+Consolidação!AF70,Consolidação!$AF$4,IF(F59+M59+T59+AA59&lt;=Consolidação!H70+Consolidação!K70+Consolidação!N70+Consolidação!Q70+Consolidação!T70+Consolidação!W70+Consolidação!Z70+Consolidação!AC70+Consolidação!AF70+Consolidação!AI70,Consolidação!$AI$4,IF(F59+M59+T59+AA59&lt;=Consolidação!H70+Consolidação!K70+Consolidação!N70+Consolidação!Q70+Consolidação!T70+Consolidação!W70+Consolidação!Z70+Consolidação!AC70+Consolidação!AF70+Consolidação!AI70+Consolidação!AL70,Consolidação!$AL$4,IF(F59+M59+T59+AA59&lt;=Consolidação!H70+Consolidação!K70+Consolidação!N70+Consolidação!Q70+Consolidação!T70+Consolidação!W70+Consolidação!Z70+Consolidação!AC70+Consolidação!AF70+Consolidação!AI70+Consolidação!AL70+Consolidação!AO70,Consolidação!$AO$4,IF(F59+M59+T59+AA59&lt;=Consolidação!H70+Consolidação!K70+Consolidação!N70+Consolidação!Q70+Consolidação!T70+Consolidação!W70+Consolidação!Z70+Consolidação!AC70+Consolidação!AF70+Consolidação!AI70+Consolidação!AL70+Consolidação!AO70+Consolidação!AR70,Consolidação!#REF!,IF(F59+M59+T59+AA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+M59+T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+T59+AA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AE59" s="318" t="str">
        <f t="shared" si="89"/>
        <v/>
      </c>
      <c r="AF59" s="312"/>
      <c r="AG59" s="270"/>
      <c r="AH59" s="314"/>
      <c r="AI59" s="315"/>
      <c r="AJ59" s="316"/>
      <c r="AK59" s="317" t="str">
        <f>IF(AH59=0,"",IF(F59+M59+T59+AA59+AH59&lt;=Consolidação!H70,Consolidação!$H$4,IF(F59+M59+T59+AA59+AH59&lt;=Consolidação!H70+Consolidação!K70,Consolidação!$K$4,IF(F59+M59+T59+AA59+AH59&lt;=Consolidação!H70+Consolidação!K70+Consolidação!N70,Consolidação!$N$4,IF(F59+M59+T59+AA59+AH59&lt;=Consolidação!H70+Consolidação!K70+Consolidação!N70+Consolidação!Q70,Consolidação!$Q$4,IF(F59+M59+T59+AA59+AH59&lt;=Consolidação!H70+Consolidação!K70+Consolidação!N70+Consolidação!Q70+Consolidação!T70,Consolidação!$T$4,IF(F59+M59+T59+AA59+AH59&lt;=Consolidação!H70+Consolidação!K70+Consolidação!N70+Consolidação!Q70+Consolidação!T70+Consolidação!W70,Consolidação!$W$4,IF(F59+M59+T59+AA59+AH59&lt;=Consolidação!H70+Consolidação!K70+Consolidação!N70+Consolidação!Q70+Consolidação!T70+Consolidação!W70+Consolidação!Z70,Consolidação!$Z$4,IF(F59+M59+T59+AA59+AH59&lt;=Consolidação!H70+Consolidação!K70+Consolidação!N70+Consolidação!Q70+Consolidação!T70+Consolidação!W70+Consolidação!Z70+Consolidação!AC70,Consolidação!$AC$4,IF(F59+M59+T59+AA59+AH59&lt;=Consolidação!H70+Consolidação!K70+Consolidação!N70+Consolidação!Q70+Consolidação!T70+Consolidação!W70+Consolidação!Z70+Consolidação!AC70+Consolidação!AF70,Consolidação!$AF$4,IF(F59+M59+T59+AA59+AH59&lt;=Consolidação!H70+Consolidação!K70+Consolidação!N70+Consolidação!Q70+Consolidação!T70+Consolidação!W70+Consolidação!Z70+Consolidação!AC70+Consolidação!AF70+Consolidação!AI70,Consolidação!$AI$4,IF(F59+M59+T59+AA59+AH59&lt;=Consolidação!H70+Consolidação!K70+Consolidação!N70+Consolidação!Q70+Consolidação!T70+Consolidação!W70+Consolidação!Z70+Consolidação!AC70+Consolidação!AF70+Consolidação!AI70+Consolidação!AL70,Consolidação!$AL$4,IF(F59+M59+T59+AA59+AH59&lt;=Consolidação!H70+Consolidação!K70+Consolidação!N70+Consolidação!Q70+Consolidação!T70+Consolidação!W70+Consolidação!Z70+Consolidação!AC70+Consolidação!AF70+Consolidação!AI70+Consolidação!AL70+Consolidação!AO70,Consolidação!$AO$4,IF(F59+M59+T59+AA59+AH59&lt;=Consolidação!H70+Consolidação!K70+Consolidação!N70+Consolidação!Q70+Consolidação!T70+Consolidação!W70+Consolidação!Z70+Consolidação!AC70+Consolidação!AF70+Consolidação!AI70+Consolidação!AL70+Consolidação!AO70+Consolidação!AR70,Consolidação!$AR$4,IF(F59+M59+T59+AA59+AH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+M59+T59+AA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+T59+AA59+AH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AL59" s="318" t="str">
        <f t="shared" si="90"/>
        <v/>
      </c>
      <c r="AM59" s="312"/>
      <c r="AN59" s="270"/>
      <c r="AO59" s="314"/>
      <c r="AP59" s="345"/>
      <c r="AQ59" s="346"/>
      <c r="AR59" s="317" t="str">
        <f>IF(AO59=0,"",IF(F59+M59+T59+AA59+AH59+AO59&lt;=Consolidação!H70,Consolidação!$H$4,IF(F59+M59+T59+AA59+AH59+AO59&lt;=Consolidação!H70+Consolidação!K70,Consolidação!$K$4,IF(F59+M59+T59+AA59+AH59+AO59&lt;=Consolidação!H70+Consolidação!K70+Consolidação!N70,Consolidação!$N$4,IF(F59+M59+T59+AA59+AH59+AO59&lt;=Consolidação!H70+Consolidação!K70+Consolidação!N70+Consolidação!Q70,Consolidação!$Q$4,IF(F59+M59+T59+AA59+AH59+AO59&lt;=Consolidação!H70+Consolidação!K70+Consolidação!N70+Consolidação!Q70+Consolidação!T70,Consolidação!$T$4,IF(F59+M59+T59+AA59+AH59+AO59&lt;=Consolidação!H70+Consolidação!K70+Consolidação!N70+Consolidação!Q70+Consolidação!T70+Consolidação!W70,Consolidação!$W$4,IF(F59+M59+T59+AA59+AH59+AO59&lt;=Consolidação!H70+Consolidação!K70+Consolidação!N70+Consolidação!Q70+Consolidação!T70+Consolidação!W70+Consolidação!Z70,Consolidação!$Z$4,IF(F59+M59+T59+AA59+AH59+AO59&lt;=Consolidação!H70+Consolidação!K70+Consolidação!N70+Consolidação!Q70+Consolidação!T70+Consolidação!W70+Consolidação!Z70+Consolidação!AC70,Consolidação!$AC$4,IF(F59+M59+T59+AA59+AH59+AO59&lt;=Consolidação!H70+Consolidação!K70+Consolidação!N70+Consolidação!Q70+Consolidação!T70+Consolidação!W70+Consolidação!Z70+Consolidação!AC70+Consolidação!AF70,Consolidação!$AF$4,IF(F59+M59+T59+AA59+AH59+AO59&lt;=Consolidação!H70+Consolidação!K70+Consolidação!N70+Consolidação!Q70+Consolidação!T70+Consolidação!W70+Consolidação!Z70+Consolidação!AC70+Consolidação!AF70+Consolidação!AI70,Consolidação!$AI$4,IF(F59+M59+T59+AA59+AH59+AO59&lt;=Consolidação!H70+Consolidação!K70+Consolidação!N70+Consolidação!Q70+Consolidação!T70+Consolidação!W70+Consolidação!Z70+Consolidação!AC70+Consolidação!AF70+Consolidação!AI70+Consolidação!AL70,Consolidação!$AL$4,IF(F59+M59+T59+AA59+AH59+AO59&lt;=Consolidação!H70+Consolidação!K70+Consolidação!N70+Consolidação!Q70+Consolidação!T70+Consolidação!W70+Consolidação!Z70+Consolidação!AC70+Consolidação!AF70+Consolidação!AI70+Consolidação!AL70+Consolidação!AO70,Consolidação!$AO$4,IF(F59+M59+T59+AA59+AH59+AO59&lt;=Consolidação!H70+Consolidação!K70+Consolidação!N70+Consolidação!Q70+Consolidação!T70+Consolidação!W70+Consolidação!Z70+Consolidação!AC70+Consolidação!AF70+Consolidação!AI70+Consolidação!AL70+Consolidação!AO70+Consolidação!AR70,Consolidação!$AR$4,IF(F59+M59+T59+AA59+AH59+AO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+M59+T59+AA59+AH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+T59+AA59+AH59+AO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AS59" s="318" t="str">
        <f t="shared" si="91"/>
        <v/>
      </c>
      <c r="AT59" s="312"/>
      <c r="AU59" s="270"/>
      <c r="AV59" s="314"/>
      <c r="AW59" s="345"/>
      <c r="AX59" s="346"/>
      <c r="AY59" s="317" t="str">
        <f>IF(AV59=0,"",IF(F59+M59+T59+AA59+AH59+AO59+AV59&lt;=Consolidação!H70,Consolidação!$H$4,IF(F59+M59+T59+AA59+AH59+AO59+AV59&lt;=Consolidação!H70+Consolidação!K70,Consolidação!$K$4,IF(F59+M59+T59+AA59+AH59+AO59+AV59&lt;=Consolidação!H70+Consolidação!K70+Consolidação!N70,Consolidação!$N$4,IF(F59+M59+T59+AA59+AH59+AO59+AV59&lt;=Consolidação!H70+Consolidação!K70+Consolidação!N70+Consolidação!Q70,Consolidação!$Q$4,IF(F59+M59+T59+AA59+AH59+AO59+AV59&lt;=Consolidação!H70+Consolidação!K70+Consolidação!N70+Consolidação!Q70+Consolidação!T70,Consolidação!$T$4,IF(F59+M59+T59+AA59+AH59+AO59+AV59&lt;=Consolidação!H70+Consolidação!K70+Consolidação!N70+Consolidação!Q70+Consolidação!T70+Consolidação!W70,Consolidação!$W$4,IF(F59+M59+T59+AA59+AH59+AO59+AV59&lt;=Consolidação!H70+Consolidação!K70+Consolidação!N70+Consolidação!Q70+Consolidação!T70+Consolidação!W70+Consolidação!Z70,Consolidação!$Z$4,IF(F59+M59+T59+AA59+AH59+AO59+AV59&lt;=Consolidação!H70+Consolidação!K70+Consolidação!N70+Consolidação!Q70+Consolidação!T70+Consolidação!W70+Consolidação!Z70+Consolidação!AC70,Consolidação!$AC$4,IF(F59+M59+T59+AA59+AH59+AO59+AV59&lt;=Consolidação!H70+Consolidação!K70+Consolidação!N70+Consolidação!Q70+Consolidação!T70+Consolidação!W70+Consolidação!Z70+Consolidação!AC70+Consolidação!AF70,Consolidação!$AF$4,IF(F59+M59+T59+AA59+AH59+AO59+AV59&lt;=Consolidação!H70+Consolidação!K70+Consolidação!N70+Consolidação!Q70+Consolidação!T70+Consolidação!W70+Consolidação!Z70+Consolidação!AC70+Consolidação!AF70+Consolidação!AI70,Consolidação!$AI$4,IF(F59+M59+T59+AA59+AH59+AO59+AV59&lt;=Consolidação!H70+Consolidação!K70+Consolidação!N70+Consolidação!Q70+Consolidação!T70+Consolidação!W70+Consolidação!Z70+Consolidação!AC70+Consolidação!AF70+Consolidação!AI70+Consolidação!AL70,Consolidação!$AL$4,IF(F59+M59+T59+AA59+AH59+AO59+AV59&lt;=Consolidação!H70+Consolidação!K70+Consolidação!N70+Consolidação!Q70+Consolidação!T70+Consolidação!W70+Consolidação!Z70+Consolidação!AC70+Consolidação!AF70+Consolidação!AI70+Consolidação!AL70+Consolidação!AO70,Consolidação!$AO$4,IF(F59+M59+T59+AA59+AH59+AO59+AV59&lt;=Consolidação!H70+Consolidação!K70+Consolidação!N70+Consolidação!Q70+Consolidação!T70+Consolidação!W70+Consolidação!Z70+Consolidação!AC70+Consolidação!AF70+Consolidação!AI70+Consolidação!AL70+Consolidação!AO70+Consolidação!AR70,Consolidação!$AR$4,IF(F59+M59+T59+AA59+AH59+AO59+AV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+M59+T59+AA59+AH59+AO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+T59+AA59+AH59+AO59+AV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AZ59" s="318" t="str">
        <f t="shared" si="92"/>
        <v/>
      </c>
      <c r="BA59" s="312"/>
      <c r="BB59" s="270"/>
      <c r="BC59" s="314"/>
      <c r="BD59" s="345"/>
      <c r="BE59" s="346"/>
      <c r="BF59" s="317" t="str">
        <f>IF(BC59=0,"",IF(F59+M59+T59+AA59+AH59+AO59+AV59+BC59&lt;=Consolidação!H70,Consolidação!$H$4,IF(F59+M59+T59+AA59+AH59+AO59+AV59+BC59&lt;=Consolidação!H70+Consolidação!K70,Consolidação!$K$4,IF(F59+M59+T59+AA59+AH59+AO59+AV59+BC59&lt;=Consolidação!H70+Consolidação!K70+Consolidação!N70,Consolidação!$N$4,IF(F59+M59+T59+AA59+AH59+AO59+AV59+BC59&lt;=Consolidação!H70+Consolidação!K70+Consolidação!N70+Consolidação!Q70,Consolidação!$Q$4,IF(F59+M59+T59+AA59+AH59+AO59+AV59+BC59&lt;=Consolidação!H70+Consolidação!K70+Consolidação!N70+Consolidação!Q70+Consolidação!T70,Consolidação!$T$4,IF(F59+M59+T59+AA59+AH59+AO59+AV59+BC59&lt;=Consolidação!H70+Consolidação!K70+Consolidação!N70+Consolidação!Q70+Consolidação!T70+Consolidação!W70,Consolidação!$W$4,IF(F59+M59+T59+AA59+AH59+AO59+AV59+BC59&lt;=Consolidação!H70+Consolidação!K70+Consolidação!N70+Consolidação!Q70+Consolidação!T70+Consolidação!W70+Consolidação!Z70,Consolidação!$Z$4,IF(F59+M59+T59+AA59+AH59+AO59+AV59+BC59&lt;=Consolidação!H70+Consolidação!K70+Consolidação!N70+Consolidação!Q70+Consolidação!T70+Consolidação!W70+Consolidação!Z70+Consolidação!AC70,Consolidação!$AC$4,IF(F59+M59+T59+AA59+AH59+AO59+AV59+BC59&lt;=Consolidação!H70+Consolidação!K70+Consolidação!N70+Consolidação!Q70+Consolidação!T70+Consolidação!W70+Consolidação!Z70+Consolidação!AC70+Consolidação!AF70,Consolidação!$AF$4,IF(F59+M59+T59+AA59+AH59+AO59+AV59+BC59&lt;=Consolidação!H70+Consolidação!K70+Consolidação!N70+Consolidação!Q70+Consolidação!T70+Consolidação!W70+Consolidação!Z70+Consolidação!AC70+Consolidação!AF70+Consolidação!AI70,Consolidação!$AI$4,IF(F59+M59+T59+AA59+AH59+AO59+AV59+BC59&lt;=Consolidação!H70+Consolidação!K70+Consolidação!N70+Consolidação!Q70+Consolidação!T70+Consolidação!W70+Consolidação!Z70+Consolidação!AC70+Consolidação!AF70+Consolidação!AI70+Consolidação!AL70,Consolidação!$AL$4,IF(F59+M59+T59+AA59+AH59+AO59+AV59+BC59&lt;=Consolidação!H70+Consolidação!K70+Consolidação!N70+Consolidação!Q70+Consolidação!T70+Consolidação!W70+Consolidação!Z70+Consolidação!AC70+Consolidação!AF70+Consolidação!AI70+Consolidação!AL70+Consolidação!AO70,Consolidação!$AO$4,IF(F59+M59+T59+AA59+AH59+AO59+AV59+BC59&lt;=Consolidação!H70+Consolidação!K70+Consolidação!N70+Consolidação!Q70+Consolidação!T70+Consolidação!W70+Consolidação!Z70+Consolidação!AC70+Consolidação!AF70+Consolidação!AI70+Consolidação!AL70+Consolidação!AO70+Consolidação!AR70,Consolidação!$AR$4,IF(F59+M59+T59+AA59+AH59+AO59+AV59+BC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+M59+T59+AA59+AH59+AO59+AV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+T59+AA59+AH59+AO59+AV59+BC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BG59" s="318" t="str">
        <f t="shared" si="93"/>
        <v/>
      </c>
      <c r="BH59" s="312"/>
      <c r="BI59" s="270"/>
      <c r="BJ59" s="314"/>
      <c r="BK59" s="345"/>
      <c r="BL59" s="346"/>
      <c r="BM59" s="317" t="str">
        <f>IF(BJ59=0,"",IF(F59+M59+T59+AA59+AH59+AO59+AV59+BC59+BJ59&lt;=Consolidação!H70,Consolidação!$H$4,IF(F59+M59+T59+AA59+AH59+AO59+AV59+BC59+BJ59&lt;=Consolidação!H70+Consolidação!K70,Consolidação!$K$4,IF(F59+M59+T59+AA59+AH59+AO59+AV59+BC59+BJ59&lt;=Consolidação!H70+Consolidação!K70+Consolidação!N70,Consolidação!$N$4,IF(F59+M59+T59+AA59+AH59+AO59+AV59+BC59+BJ59&lt;=Consolidação!H70+Consolidação!K70+Consolidação!N70+Consolidação!Q70,Consolidação!$Q$4,IF(F59+M59+T59+AA59+AH59+AO59+AV59+BC59+BJ59&lt;=Consolidação!H70+Consolidação!K70+Consolidação!N70+Consolidação!Q70+Consolidação!T70,Consolidação!$T$4,IF(F59+M59+T59+AA59+AH59+AO59+AV59+BC59+BJ59&lt;=Consolidação!H70+Consolidação!K70+Consolidação!N70+Consolidação!Q70+Consolidação!T70+Consolidação!W70,Consolidação!$W$4,IF(F59+M59+T59+AA59+AH59+AO59+AV59+BC59+BJ59&lt;=Consolidação!H70+Consolidação!K70+Consolidação!N70+Consolidação!Q70+Consolidação!T70+Consolidação!W70+Consolidação!Z70,Consolidação!$Z$4,IF(F59+M59+T59+AA59+AH59+AO59+AV59+BC59+BJ59&lt;=Consolidação!H70+Consolidação!K70+Consolidação!N70+Consolidação!Q70+Consolidação!T70+Consolidação!W70+Consolidação!Z70+Consolidação!AC70,Consolidação!$AC$4,IF(F59+M59+T59+AA59+AH59+AO59+AV59+BC59+BJ59&lt;=Consolidação!H70+Consolidação!K70+Consolidação!N70+Consolidação!Q70+Consolidação!T70+Consolidação!W70+Consolidação!Z70+Consolidação!AC70+Consolidação!AF70,Consolidação!$AF$4,IF(F59+M59+T59+AA59+AH59+AO59+AV59+BC59+BJ59&lt;=Consolidação!H70+Consolidação!K70+Consolidação!N70+Consolidação!Q70+Consolidação!T70+Consolidação!W70+Consolidação!Z70+Consolidação!AC70+Consolidação!AF70+Consolidação!AI70,Consolidação!$AI$4,IF(F59+M59+T59+AA59+AH59+AO59+AV59+BC59+BJ59&lt;=Consolidação!H70+Consolidação!K70+Consolidação!N70+Consolidação!Q70+Consolidação!T70+Consolidação!W70+Consolidação!Z70+Consolidação!AC70+Consolidação!AF70+Consolidação!AI70+Consolidação!AL70,Consolidação!$AL$4,IF(F59+M59+T59+AA59+AH59+AO59+AV59+BC59+BJ59&lt;=Consolidação!H70+Consolidação!K70+Consolidação!N70+Consolidação!Q70+Consolidação!T70+Consolidação!W70+Consolidação!Z70+Consolidação!AC70+Consolidação!AF70+Consolidação!AI70+Consolidação!AL70+Consolidação!AO70,Consolidação!$AO$4,IF(F59+M59+T59+AA59+AH59+AO59+AV59+BC59+BJ59&lt;=Consolidação!H70+Consolidação!K70+Consolidação!N70+Consolidação!Q70+Consolidação!T70+Consolidação!W70+Consolidação!Z70+Consolidação!AC70+Consolidação!AF70+Consolidação!AI70+Consolidação!AL70+Consolidação!AO70+Consolidação!AR70,Consolidação!$AR$4,IF(F59+M59+T59+AA59+AH59+AO59+AV59+BC59+BJ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+M59+T59+AA59+AH59+AO59+AV59+BC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+T59+AA59+AH59+AO59+AV59+BC59+BJ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BN59" s="318" t="str">
        <f t="shared" si="94"/>
        <v/>
      </c>
      <c r="BO59" s="312"/>
      <c r="BP59" s="270"/>
      <c r="BQ59" s="314"/>
      <c r="BR59" s="345"/>
      <c r="BS59" s="346"/>
      <c r="BT59" s="317" t="str">
        <f>IF(BQ59=0,"",IF(F59+M59+T59+AA59+AH59+AO59+AV59+BC59+BJ59+BQ59&lt;=Consolidação!H70,Consolidação!$H$4,IF(F59+M59+T59+AA59+AH59+AO59+AV59+BC59+BJ59+BQ59&lt;=Consolidação!H70+Consolidação!K70,Consolidação!$K$4,IF(F59+M59+T59+AA59+AH59+AO59+AV59+BC59+BJ59+BQ59&lt;=Consolidação!H70+Consolidação!K70+Consolidação!N70,Consolidação!$N$4,IF(F59+M59+T59+AA59+AH59+AO59+AV59+BC59+BJ59+BQ59&lt;=Consolidação!H70+Consolidação!K70+Consolidação!N70+Consolidação!Q70,Consolidação!$Q$4,IF(F59+M59+T59+AA59+AH59+AO59+AV59+BC59+BJ59+BQ59&lt;=Consolidação!H70+Consolidação!K70+Consolidação!N70+Consolidação!Q70+Consolidação!T70,Consolidação!$T$4,IF(F59+M59+T59+AA59+AH59+AO59+AV59+BC59+BJ59+BQ59&lt;=Consolidação!H70+Consolidação!K70+Consolidação!N70+Consolidação!Q70+Consolidação!T70+Consolidação!W70,Consolidação!$W$4,IF(F59+M59+T59+AA59+AH59+AO59+AV59+BC59+BJ59+BQ59&lt;=Consolidação!H70+Consolidação!K70+Consolidação!N70+Consolidação!Q70+Consolidação!T70+Consolidação!W70+Consolidação!Z70,Consolidação!$Z$4,IF(F59+M59+T59+AA59+AH59+AO59+AV59+BC59+BJ59+BQ59&lt;=Consolidação!H70+Consolidação!K70+Consolidação!N70+Consolidação!Q70+Consolidação!T70+Consolidação!W70+Consolidação!Z70+Consolidação!AC70,Consolidação!$AC$4,IF(F59+M59+T59+AA59+AH59+AO59+AV59+BC59+BJ59+BQ59&lt;=Consolidação!H70+Consolidação!K70+Consolidação!N70+Consolidação!Q70+Consolidação!T70+Consolidação!W70+Consolidação!Z70+Consolidação!AC70+Consolidação!AF70,Consolidação!$AF$4,IF(F59+M59+T59+AA59+AH59+AO59+AV59+BC59+BJ59+BQ59&lt;=Consolidação!H70+Consolidação!K70+Consolidação!N70+Consolidação!Q70+Consolidação!T70+Consolidação!W70+Consolidação!Z70+Consolidação!AC70+Consolidação!AF70+Consolidação!AI70,Consolidação!$AI$4,IF(F59+M59+T59+AA59+AH59+AO59+AV59+BC59+BJ59+BQ59&lt;=Consolidação!H70+Consolidação!K70+Consolidação!N70+Consolidação!Q70+Consolidação!T70+Consolidação!W70+Consolidação!Z70+Consolidação!AC70+Consolidação!AF70+Consolidação!AI70+Consolidação!AL70,Consolidação!$AL$4,IF(F59+M59+T59+AA59+AH59+AO59+AV59+BC59+BJ59+BQ59&lt;=Consolidação!H70+Consolidação!K70+Consolidação!N70+Consolidação!Q70+Consolidação!T70+Consolidação!W70+Consolidação!Z70+Consolidação!AC70+Consolidação!AF70+Consolidação!AI70+Consolidação!AL70+Consolidação!AO70,Consolidação!$AO$4,IF(F59+M59+T59+AA59+AH59+AO59+AV59+BC59+BJ59+BQ59&lt;=Consolidação!H70+Consolidação!K70+Consolidação!N70+Consolidação!Q70+Consolidação!T70+Consolidação!W70+Consolidação!Z70+Consolidação!AC70+Consolidação!AF70+Consolidação!AI70+Consolidação!AL70+Consolidação!AO70+Consolidação!AR70,Consolidação!$AR$4,IF(F59+M59+T59+AA59+AH59+AO59+AV59+BC59+BJ59+BQ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+M59+T59+AA59+AH59+AO59+AV59+BC59+BJ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+T59+AA59+AH59+AO59+AV59+BC59+BJ59+BQ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BU59" s="318" t="str">
        <f t="shared" si="95"/>
        <v/>
      </c>
      <c r="BV59" s="312"/>
      <c r="BW59" s="270"/>
      <c r="BX59" s="314"/>
      <c r="BY59" s="345"/>
      <c r="BZ59" s="346"/>
      <c r="CA59" s="317" t="str">
        <f>IF(BX59=0,"",IF(F59+M59+T59+AA59+AH59+AO59+AV59+BC59+BJ59+BQ59+BX59&lt;=Consolidação!H70,Consolidação!$H$4,IF(F59+M59+T59+AA59+AH59+AO59+AV59+BC59+BJ59+BQ59+BX59&lt;=Consolidação!H70+Consolidação!K70,Consolidação!$K$4,IF(F59+M59+T59+AA59+AH59+AO59+AV59+BC59+BJ59+BQ59+BX59&lt;=Consolidação!H70+Consolidação!K70+Consolidação!N70,Consolidação!$N$4,IF(F59+M59+T59+AA59+AH59+AO59+AV59+BC59+BJ59+BQ59+BX59&lt;=Consolidação!H70+Consolidação!K70+Consolidação!N70+Consolidação!Q70,Consolidação!$Q$4,IF(F59+M59+T59+AA59+AH59+AO59+AV59+BC59+BJ59+BQ59+BX59&lt;=Consolidação!H70+Consolidação!K70+Consolidação!N70+Consolidação!Q70+Consolidação!T70,Consolidação!$T$4,IF(F59+M59+T59+AA59+AH59+AO59+AV59+BC59+BJ59+BQ59+BX59&lt;=Consolidação!H70+Consolidação!K70+Consolidação!N70+Consolidação!Q70+Consolidação!T70+Consolidação!W70,Consolidação!$W$4,IF(F59+M59+T59+AA59+AH59+AO59+AV59+BC59+BJ59+BQ59+BX59&lt;=Consolidação!H70+Consolidação!K70+Consolidação!N70+Consolidação!Q70+Consolidação!T70+Consolidação!W70+Consolidação!Z70,Consolidação!$Z$4,IF(F59+M59+T59+AA59+AH59+AO59+AV59+BC59+BJ59+BQ59+BX59&lt;=Consolidação!H70+Consolidação!K70+Consolidação!N70+Consolidação!Q70+Consolidação!T70+Consolidação!W70+Consolidação!Z70+Consolidação!AC70,Consolidação!$AC$4,IF(F59+M59+T59+AA59+AH59+AO59+AV59+BC59+BJ59+BQ59+BX59&lt;=Consolidação!H70+Consolidação!K70+Consolidação!N70+Consolidação!Q70+Consolidação!T70+Consolidação!W70+Consolidação!Z70+Consolidação!AC70+Consolidação!AF70,Consolidação!$AF$4,IF(F59+M59+T59+AA59+AH59+AO59+AV59+BC59+BJ59+BQ59+BX59&lt;=Consolidação!H70+Consolidação!K70+Consolidação!N70+Consolidação!Q70+Consolidação!T70+Consolidação!W70+Consolidação!Z70+Consolidação!AC70+Consolidação!AF70+Consolidação!AI70,Consolidação!$AI$4,IF(F59+M59+T59+AA59+AH59+AO59+AV59+BC59+BJ59+BQ59+BX59&lt;=Consolidação!H70+Consolidação!K70+Consolidação!N70+Consolidação!Q70+Consolidação!T70+Consolidação!W70+Consolidação!Z70+Consolidação!AC70+Consolidação!AF70+Consolidação!AI70+Consolidação!AL70,Consolidação!$AL$4,IF(F59+M59+T59+AA59+AH59+AO59+AV59+BC59+BJ59+BQ59+BX59&lt;=Consolidação!H70+Consolidação!K70+Consolidação!N70+Consolidação!Q70+Consolidação!T70+Consolidação!W70+Consolidação!Z70+Consolidação!AC70+Consolidação!AF70+Consolidação!AI70+Consolidação!AL70+Consolidação!AO70,Consolidação!$AO$4,IF(F59+M59+T59+AA59+AH59+AO59+AV59+BC59+BJ59+BQ59+BX59&lt;=Consolidação!H70+Consolidação!K70+Consolidação!N70+Consolidação!Q70+Consolidação!T70+Consolidação!W70+Consolidação!Z70+Consolidação!AC70+Consolidação!AF70+Consolidação!AI70+Consolidação!AL70+Consolidação!AO70+Consolidação!AR70,Consolidação!$AR$4,IF(F59+M59+T59+AA59+AH59+AO59+AV59+BC59+BJ59+BQ59+BX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+M59+T59+AA59+AH59+AO59+AV59+BC59+BJ59+BQ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+T59+AA59+AH59+AO59+AV59+BC59+BJ59+BQ59+BX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CB59" s="318" t="str">
        <f t="shared" si="96"/>
        <v/>
      </c>
      <c r="CC59" s="312"/>
      <c r="CD59" s="270"/>
      <c r="CE59" s="314"/>
      <c r="CF59" s="345"/>
      <c r="CG59" s="346"/>
      <c r="CH59" s="317" t="str">
        <f>IF(CE59=0,"",IF(F59+M59+T59+AA59+AH59+AO59+AV59+BC59+BJ59+BQ59+BX59+CE59&lt;=Consolidação!H70,Consolidação!$H$4,IF(F59+M59+T59+AA59+AH59+AO59+AV59+BC59+BJ59+BQ59+BX59+CE59&lt;=Consolidação!H70+Consolidação!K70,Consolidação!$K$4,IF(F59+M59+T59+AA59+AH59+AO59+AV59+BC59+BJ59+BQ59+BX59+CE59&lt;=Consolidação!H70+Consolidação!K70+Consolidação!N70,Consolidação!$N$4,IF(F59+M59+T59+AA59+AH59+AO59+AV59+BC59+BJ59+BQ59+BX59+CE59&lt;=Consolidação!H70+Consolidação!K70+Consolidação!N70+Consolidação!Q70,Consolidação!$Q$4,IF(F59+M59+T59+AA59+AH59+AO59+AV59+BC59+BJ59+BQ59+BX59+CE59&lt;=Consolidação!H70+Consolidação!K70+Consolidação!N70+Consolidação!Q70+Consolidação!T70,Consolidação!$T$4,IF(F59+M59+T59+AA59+AH59+AO59+AV59+BC59+BJ59+BQ59+BX59+CE59&lt;=Consolidação!H70+Consolidação!K70+Consolidação!N70+Consolidação!Q70+Consolidação!T70+Consolidação!W70,Consolidação!$W$4,IF(F59+M59+T59+AA59+AH59+AO59+AV59+BC59+BJ59+BQ59+BX59+CE59&lt;=Consolidação!H70+Consolidação!K70+Consolidação!N70+Consolidação!Q70+Consolidação!T70+Consolidação!W70+Consolidação!Z70,Consolidação!$Z$4,IF(F59+M59+T59+AA59+AH59+AO59+AV59+BC59+BJ59+BQ59+BX59+CE59&lt;=Consolidação!H70+Consolidação!K70+Consolidação!N70+Consolidação!Q70+Consolidação!T70+Consolidação!W70+Consolidação!Z70+Consolidação!AC70,Consolidação!$AC$4,IF(F59+M59+T59+AA59+AH59+AO59+AV59+BC59+BJ59+BQ59+BX59+CE59&lt;=Consolidação!H70+Consolidação!K70+Consolidação!N70+Consolidação!Q70+Consolidação!T70+Consolidação!W70+Consolidação!Z70+Consolidação!AC70+Consolidação!AF70,Consolidação!$AF$4,IF(F59+M59+T59+AA59+AH59+AO59+AV59+BC59+BJ59+BQ59+BX59+CE59&lt;=Consolidação!H70+Consolidação!K70+Consolidação!N70+Consolidação!Q70+Consolidação!T70+Consolidação!W70+Consolidação!Z70+Consolidação!AC70+Consolidação!AF70+Consolidação!AI70,Consolidação!$AI$4,IF(F59+M59+T59+AA59+AH59+AO59+AV59+BC59+BJ59+BQ59+BX59+CE59&lt;=Consolidação!H70+Consolidação!K70+Consolidação!N70+Consolidação!Q70+Consolidação!T70+Consolidação!W70+Consolidação!Z70+Consolidação!AC70+Consolidação!AF70+Consolidação!AI70+Consolidação!AL70,Consolidação!$AL$4,IF(F59+M59+T59+AA59+AH59+AO59+AV59+BC59+BJ59+BQ59+BX59+CE59&lt;=Consolidação!H70+Consolidação!K70+Consolidação!N70+Consolidação!Q70+Consolidação!T70+Consolidação!W70+Consolidação!Z70+Consolidação!AC70+Consolidação!AF70+Consolidação!AI70+Consolidação!AL70+Consolidação!AO70,Consolidação!$AO$4,IF(F59+M59+T59+AA59+AH59+AO59+AV59+BC59+BJ59+BQ59+BX59+CE59&lt;=Consolidação!H70+Consolidação!K70+Consolidação!N70+Consolidação!Q70+Consolidação!T70+Consolidação!W70+Consolidação!Z70+Consolidação!AC70+Consolidação!AF70+Consolidação!AI70+Consolidação!AL70+Consolidação!AO70+Consolidação!AR70,Consolidação!$AR$4,IF(F59+M59+T59+AA59+AH59+AO59+AV59+BC59+BJ59+BQ59+BX59+CE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+M59+T59+AA59+AH59+AO59+AV59+BC59+BJ59+BQ59+BX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+T59+AA59+AH59+AO59+AV59+BC59+BJ59+BQ59+BX59+CE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CI59" s="318" t="str">
        <f t="shared" si="97"/>
        <v/>
      </c>
      <c r="CJ59" s="312"/>
      <c r="CK59" s="270"/>
      <c r="CL59" s="314"/>
      <c r="CM59" s="345"/>
      <c r="CN59" s="346"/>
      <c r="CO59" s="317" t="str">
        <f>IF(CL59=0,"",IF(F59+M59+T59+AA59+AH59+AO59+AV59+BC59+BJ59+BQ59+BX59+CE59+CL59&lt;=Consolidação!H70,Consolidação!$H$4,IF(F59+M59+T59+AA59+AH59+AO59+AV59+BC59+BJ59+BQ59+BX59+CE59+CL59&lt;=Consolidação!H70+Consolidação!K70,Consolidação!$K$4,IF(F59+M59+T59+AA59+AH59+AO59+AV59+BC59+BJ59+BQ59+BX59+CE59+CL59&lt;=Consolidação!H70+Consolidação!K70+Consolidação!N70,Consolidação!$N$4,IF(F59+M59+T59+AA59+AH59+AO59+AV59+BC59+BJ59+BQ59+BX59+CE59+CL59&lt;=Consolidação!H70+Consolidação!K70+Consolidação!N70+Consolidação!Q70,Consolidação!$Q$4,IF(F59+M59+T59+AA59+AH59+AO59+AV59+BC59+BJ59+BQ59+BX59+CE59+CL59&lt;=Consolidação!H70+Consolidação!K70+Consolidação!N70+Consolidação!Q70+Consolidação!T70,Consolidação!$T$4,IF(F59+M59+T59+AA59+AH59+AO59+AV59+BC59+BJ59+BQ59+BX59+CE59+CL59&lt;=Consolidação!H70+Consolidação!K70+Consolidação!N70+Consolidação!Q70+Consolidação!T70+Consolidação!W70,Consolidação!$W$4,IF(F59+M59+T59+AA59+AH59+AO59+AV59+BC59+BJ59+BQ59+BX59+CE59+CL59&lt;=Consolidação!H70+Consolidação!K70+Consolidação!N70+Consolidação!Q70+Consolidação!T70+Consolidação!W70+Consolidação!Z70,Consolidação!$Z$4,IF(F59+M59+T59+AA59+AH59+AO59+AV59+BC59+BJ59+BQ59+BX59+CE59+CL59&lt;=Consolidação!H70+Consolidação!K70+Consolidação!N70+Consolidação!Q70+Consolidação!T70+Consolidação!W70+Consolidação!Z70+Consolidação!AC70,Consolidação!$AC$4,IF(F59+M59+T59+AA59+AH59+AO59+AV59+BC59+BJ59+BQ59+BX59+CE59+CL59&lt;=Consolidação!H70+Consolidação!K70+Consolidação!N70+Consolidação!Q70+Consolidação!T70+Consolidação!W70+Consolidação!Z70+Consolidação!AC70+Consolidação!AF70,Consolidação!$AF$4,IF(F59+M59+T59+AA59+AH59+AO59+AV59+BC59+BJ59+BQ59+BX59+CE59+CL59&lt;=Consolidação!H70+Consolidação!K70+Consolidação!N70+Consolidação!Q70+Consolidação!T70+Consolidação!W70+Consolidação!Z70+Consolidação!AC70+Consolidação!AF70+Consolidação!AI70,Consolidação!$AI$4,IF(F59+M59+T59+AA59+AH59+AO59+AV59+BC59+BJ59+BQ59+BX59+CE59+CL59&lt;=Consolidação!H70+Consolidação!K70+Consolidação!N70+Consolidação!Q70+Consolidação!T70+Consolidação!W70+Consolidação!Z70+Consolidação!AC70+Consolidação!AF70+Consolidação!AI70+Consolidação!AL70,Consolidação!$AL$4,IF(F59+M59+T59+AA59+AH59+AO59+AV59+BC59+BJ59+BQ59+BX59+CE59+CL59&lt;=Consolidação!H70+Consolidação!K70+Consolidação!N70+Consolidação!Q70+Consolidação!T70+Consolidação!W70+Consolidação!Z70+Consolidação!AC70+Consolidação!AF70+Consolidação!AI70+Consolidação!AL70+Consolidação!AO70,Consolidação!$AO$4,IF(F59+M59+T59+AA59+AH59+AO59+AV59+BC59+BJ59+BQ59+BX59+CE59+CL59&lt;=Consolidação!H70+Consolidação!K70+Consolidação!N70+Consolidação!Q70+Consolidação!T70+Consolidação!W70+Consolidação!Z70+Consolidação!AC70+Consolidação!AF70+Consolidação!AI70+Consolidação!AL70+Consolidação!AO70+Consolidação!AR70,Consolidação!$AR$4,IF(F59+M59+T59+AA59+AH59+AO59+AV59+BC59+BJ59+BQ59+BX59+CE59+CL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+M59+T59+AA59+AH59+AO59+AV59+BC59+BJ59+BQ59+BX59+CE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+T59+AA59+AH59+AO59+AV59+BC59+BJ59+BQ59+BX59+CE59+CL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CP59" s="318" t="str">
        <f t="shared" si="98"/>
        <v/>
      </c>
      <c r="CQ59" s="312"/>
      <c r="CR59" s="270"/>
      <c r="CS59" s="314"/>
      <c r="CT59" s="345"/>
      <c r="CU59" s="346"/>
      <c r="CV59" s="317" t="str">
        <f>IF(CS59=0,"",IF(F59+M59+T59+AA59+AH59+AO59+AV59+BC59+BJ59+BQ59+BX59+CE59+CL59+CS59&lt;=Consolidação!H70,Consolidação!$H$4,IF(F59+M59+T59+AA59+AH59+AO59+AV59+BC59+BJ59+BQ59+BX59+CE59+CL59+CS59&lt;=Consolidação!H70+Consolidação!K70,Consolidação!$K$4,IF(F59+M59+T59+AA59+AH59+AO59+AV59+BC59+BJ59+BQ59+BX59+CE59+CL59+CS59&lt;=Consolidação!H70+Consolidação!K70+Consolidação!N70,Consolidação!$N$4,IF(F59+M59+T59+AA59+AH59+AO59+AV59+BC59+BJ59+BQ59+BX59+CE59+CL59+CS59&lt;=Consolidação!H70+Consolidação!K70+Consolidação!N70+Consolidação!Q70,Consolidação!$Q$4,IF(F59+M59+T59+AA59+AH59+AO59+AV59+BC59+BJ59+BQ59+BX59+CE59+CL59+CS59&lt;=Consolidação!H70+Consolidação!K70+Consolidação!N70+Consolidação!Q70+Consolidação!T70,Consolidação!$T$4,IF(F59+M59+T59+AA59+AH59+AO59+AV59+BC59+BJ59+BQ59+BX59+CE59+CL59+CS59&lt;=Consolidação!H70+Consolidação!K70+Consolidação!N70+Consolidação!Q70+Consolidação!T70+Consolidação!W70,Consolidação!$W$4,IF(F59+M59+T59+AA59+AH59+AO59+AV59+BC59+BJ59+BQ59+BX59+CE59+CL59+CS59&lt;=Consolidação!H70+Consolidação!K70+Consolidação!N70+Consolidação!Q70+Consolidação!T70+Consolidação!W70+Consolidação!Z70,Consolidação!$Z$4,IF(F59+M59+T59+AA59+AH59+AO59+AV59+BC59+BJ59+BQ59+BX59+CE59+CL59+CS59&lt;=Consolidação!H70+Consolidação!K70+Consolidação!N70+Consolidação!Q70+Consolidação!T70+Consolidação!W70+Consolidação!Z70+Consolidação!AC70,Consolidação!$AC$4,IF(F59+M59+T59+AA59+AH59+AO59+AV59+BC59+BJ59+BQ59+BX59+CE59+CL59+CS59&lt;=Consolidação!H70+Consolidação!K70+Consolidação!N70+Consolidação!Q70+Consolidação!T70+Consolidação!W70+Consolidação!Z70+Consolidação!AC70+Consolidação!AF70,Consolidação!$AF$4,IF(F59+M59+T59+AA59+AH59+AO59+AV59+BC59+BJ59+BQ59+BX59+CE59+CL59+CS59&lt;=Consolidação!H70+Consolidação!K70+Consolidação!N70+Consolidação!Q70+Consolidação!T70+Consolidação!W70+Consolidação!Z70+Consolidação!AC70+Consolidação!AF70+Consolidação!AI70,Consolidação!$AI$4,IF(F59+M59+T59+AA59+AH59+AO59+AV59+BC59+BJ59+BQ59+BX59+CE59+CL59+CS59&lt;=Consolidação!H70+Consolidação!K70+Consolidação!N70+Consolidação!Q70+Consolidação!T70+Consolidação!W70+Consolidação!Z70+Consolidação!AC70+Consolidação!AF70+Consolidação!AI70+Consolidação!AL70,Consolidação!$AL$4,IF(F59+M59+T59+AA59+AH59+AO59+AV59+BC59+BJ59+BQ59+BX59+CE59+CL59+CS59&lt;=Consolidação!H70+Consolidação!K70+Consolidação!N70+Consolidação!Q70+Consolidação!T70+Consolidação!W70+Consolidação!Z70+Consolidação!AC70+Consolidação!AF70+Consolidação!AI70+Consolidação!AL70+Consolidação!AO70,Consolidação!$AO$4,IF(F59+M59+T59+AA59+AH59+AO59+AV59+BC59+BJ59+BQ59+BX59+CE59+CL59+CS59&lt;=Consolidação!H70+Consolidação!K70+Consolidação!N70+Consolidação!Q70+Consolidação!T70+Consolidação!W70+Consolidação!Z70+Consolidação!AC70+Consolidação!AF70+Consolidação!AI70+Consolidação!AL70+Consolidação!AO70+Consolidação!AR70,Consolidação!$AR$4,IF(F59+M59+T59+AA59+AH59+AO59+AV59+BC59+BJ59+BQ59+BX59+CE59+CL59+CS59&lt;=Consolidação!H70+Consolidação!K70+Consolidação!N70+Consolidação!Q70+Consolidação!T70+Consolidação!W70+Consolidação!Z70+Consolidação!AC70+Consolidação!AF70+Consolidação!AI70+Consolidação!AL70+Consolidação!AO70+Consolidação!AR70+Consolidação!AU70,Consolidação!$AU$4,IF(AND((Consolidação!H70+Consolidação!K70+Consolidação!N70+Consolidação!Q70+Consolidação!T70+Consolidação!W70+Consolidação!Z70+Consolidação!AC70+Consolidação!AF70+Consolidação!AI70+Consolidação!AL70+Consolidação!AO70+Consolidação!AR70+Consolidação!AU70)&gt;0,F59+M59+T59+AA59+AH59+AO59+AV59+BC59+BJ59+BQ59+BX59+CE59+CL59&lt;Consolidação!H70+Consolidação!K70+Consolidação!N70+Consolidação!Q70+Consolidação!T70+Consolidação!W70+Consolidação!Z70+Consolidação!AC70+Consolidação!AF70+Consolidação!AI70+Consolidação!AL70+Consolidação!AO70+Consolidação!AR70+Consolidação!AU70,F59+M59+T59+AA59+AH59+AO59+AV59+BC59+BJ59+BQ59+BX59+CE59+CL59+CS59&gt;Consolidação!H70+Consolidação!K70+Consolidação!N70+Consolidação!Q70+Consolidação!T70+Consolidação!W70+Consolidação!Z70+Consolidação!AC70+Consolidação!AF70+Consolidação!AI70+Consolidação!AL70+Consolidação!AO70+Consolidação!AR70+Consolidação!AU70),"CONSUMO PARCIAL","SEM PREVISÃO"))))))))))))))))</f>
        <v/>
      </c>
      <c r="CW59" s="318" t="str">
        <f t="shared" si="99"/>
        <v/>
      </c>
      <c r="CX59" s="270"/>
      <c r="CY59" s="314"/>
      <c r="CZ59" s="345"/>
      <c r="DA59" s="346"/>
      <c r="DB59" s="317" t="str">
        <f>IF(CY59=0,"",IF(L59+S59+Z59+AG59+AN59+AU59+BB59+BI59+BP59+BW59+CD59+CK59+CR59+CY59&lt;=Consolidação!N70,Consolidação!$H$4,IF(L59+S59+Z59+AG59+AN59+AU59+BB59+BI59+BP59+BW59+CD59+CK59+CR59+CY59&lt;=Consolidação!N70+Consolidação!Q70,Consolidação!$K$4,IF(L59+S59+Z59+AG59+AN59+AU59+BB59+BI59+BP59+BW59+CD59+CK59+CR59+CY59&lt;=Consolidação!N70+Consolidação!Q70+Consolidação!T70,Consolidação!$N$4,IF(L59+S59+Z59+AG59+AN59+AU59+BB59+BI59+BP59+BW59+CD59+CK59+CR59+CY59&lt;=Consolidação!N70+Consolidação!Q70+Consolidação!T70+Consolidação!W70,Consolidação!$Q$4,IF(L59+S59+Z59+AG59+AN59+AU59+BB59+BI59+BP59+BW59+CD59+CK59+CR59+CY59&lt;=Consolidação!N70+Consolidação!Q70+Consolidação!T70+Consolidação!W70+Consolidação!Z70,Consolidação!$T$4,IF(L59+S59+Z59+AG59+AN59+AU59+BB59+BI59+BP59+BW59+CD59+CK59+CR59+CY59&lt;=Consolidação!N70+Consolidação!Q70+Consolidação!T70+Consolidação!W70+Consolidação!Z70+Consolidação!AC70,Consolidação!$W$4,IF(L59+S59+Z59+AG59+AN59+AU59+BB59+BI59+BP59+BW59+CD59+CK59+CR59+CY59&lt;=Consolidação!N70+Consolidação!Q70+Consolidação!T70+Consolidação!W70+Consolidação!Z70+Consolidação!AC70+Consolidação!AF70,Consolidação!$Z$4,IF(L59+S59+Z59+AG59+AN59+AU59+BB59+BI59+BP59+BW59+CD59+CK59+CR59+CY59&lt;=Consolidação!N70+Consolidação!Q70+Consolidação!T70+Consolidação!W70+Consolidação!Z70+Consolidação!AC70+Consolidação!AF70+Consolidação!AI70,Consolidação!$AC$4,IF(L59+S59+Z59+AG59+AN59+AU59+BB59+BI59+BP59+BW59+CD59+CK59+CR59+CY59&lt;=Consolidação!N70+Consolidação!Q70+Consolidação!T70+Consolidação!W70+Consolidação!Z70+Consolidação!AC70+Consolidação!AF70+Consolidação!AI70+Consolidação!AL70,Consolidação!$AF$4,IF(L59+S59+Z59+AG59+AN59+AU59+BB59+BI59+BP59+BW59+CD59+CK59+CR59+CY59&lt;=Consolidação!N70+Consolidação!Q70+Consolidação!T70+Consolidação!W70+Consolidação!Z70+Consolidação!AC70+Consolidação!AF70+Consolidação!AI70+Consolidação!AL70+Consolidação!AO70,Consolidação!$AI$4,IF(L59+S59+Z59+AG59+AN59+AU59+BB59+BI59+BP59+BW59+CD59+CK59+CR59+CY59&lt;=Consolidação!N70+Consolidação!Q70+Consolidação!T70+Consolidação!W70+Consolidação!Z70+Consolidação!AC70+Consolidação!AF70+Consolidação!AI70+Consolidação!AL70+Consolidação!AO70+Consolidação!AR70,Consolidação!$AL$4,IF(L59+S59+Z59+AG59+AN59+AU59+BB59+BI59+BP59+BW59+CD59+CK59+CR59+CY59&lt;=Consolidação!N70+Consolidação!Q70+Consolidação!T70+Consolidação!W70+Consolidação!Z70+Consolidação!AC70+Consolidação!AF70+Consolidação!AI70+Consolidação!AL70+Consolidação!AO70+Consolidação!AR70+Consolidação!AU70,Consolidação!$AO$4,IF(L59+S59+Z59+AG59+AN59+AU59+BB59+BI59+BP59+BW59+CD59+CK59+CR59+CY59&lt;=Consolidação!N70+Consolidação!Q70+Consolidação!T70+Consolidação!W70+Consolidação!Z70+Consolidação!AC70+Consolidação!AF70+Consolidação!AI70+Consolidação!AL70+Consolidação!AO70+Consolidação!AR70+Consolidação!AU70+Consolidação!AX70,Consolidação!$AR$4,IF(L59+S59+Z59+AG59+AN59+AU59+BB59+BI59+BP59+BW59+CD59+CK59+CR59+CY59&lt;=Consolidação!N70+Consolidação!Q70+Consolidação!T70+Consolidação!W70+Consolidação!Z70+Consolidação!AC70+Consolidação!AF70+Consolidação!AI70+Consolidação!AL70+Consolidação!AO70+Consolidação!AR70+Consolidação!AU70+Consolidação!AX70+Consolidação!#REF!,Consolidação!$AU$4,IF(AND((Consolidação!N70+Consolidação!Q70+Consolidação!T70+Consolidação!W70+Consolidação!Z70+Consolidação!AC70+Consolidação!AF70+Consolidação!AI70+Consolidação!AL70+Consolidação!AO70+Consolidação!AR70+Consolidação!AU70+Consolidação!AX70+Consolidação!#REF!)&gt;0,L59+S59+Z59+AG59+AN59+AU59+BB59+BI59+BP59+BW59+CD59+CK59+CR59&lt;Consolidação!N70+Consolidação!Q70+Consolidação!T70+Consolidação!W70+Consolidação!Z70+Consolidação!AC70+Consolidação!AF70+Consolidação!AI70+Consolidação!AL70+Consolidação!AO70+Consolidação!AR70+Consolidação!AU70+Consolidação!AX70+Consolidação!#REF!,L59+S59+Z59+AG59+AN59+AU59+BB59+BI59+BP59+BW59+CD59+CK59+CR59+CY59&gt;Consolidação!N70+Consolidação!Q70+Consolidação!T70+Consolidação!W70+Consolidação!Z70+Consolidação!AC70+Consolidação!AF70+Consolidação!AI70+Consolidação!AL70+Consolidação!AO70+Consolidação!AR70+Consolidação!AU70+Consolidação!AX70+Consolidação!#REF!),"CONSUMO PARCIAL","SEM PREVISÃO"))))))))))))))))</f>
        <v/>
      </c>
      <c r="DC59" s="318" t="str">
        <f t="shared" si="100"/>
        <v/>
      </c>
      <c r="DD59" s="270"/>
      <c r="DE59" s="314"/>
      <c r="DF59" s="345"/>
      <c r="DG59" s="346"/>
      <c r="DH59" s="317" t="str">
        <f>IF(DE59=0,"",IF(R59+Y59+AF59+AM59+AT59+BA59+BH59+BO59+BV59+CC59+CJ59+CQ59+CX59+DE59&lt;=Consolidação!T70,Consolidação!$H$4,IF(R59+Y59+AF59+AM59+AT59+BA59+BH59+BO59+BV59+CC59+CJ59+CQ59+CX59+DE59&lt;=Consolidação!T70+Consolidação!W70,Consolidação!$K$4,IF(R59+Y59+AF59+AM59+AT59+BA59+BH59+BO59+BV59+CC59+CJ59+CQ59+CX59+DE59&lt;=Consolidação!T70+Consolidação!W70+Consolidação!Z70,Consolidação!$N$4,IF(R59+Y59+AF59+AM59+AT59+BA59+BH59+BO59+BV59+CC59+CJ59+CQ59+CX59+DE59&lt;=Consolidação!T70+Consolidação!W70+Consolidação!Z70+Consolidação!AC70,Consolidação!$Q$4,IF(R59+Y59+AF59+AM59+AT59+BA59+BH59+BO59+BV59+CC59+CJ59+CQ59+CX59+DE59&lt;=Consolidação!T70+Consolidação!W70+Consolidação!Z70+Consolidação!AC70+Consolidação!AF70,Consolidação!$T$4,IF(R59+Y59+AF59+AM59+AT59+BA59+BH59+BO59+BV59+CC59+CJ59+CQ59+CX59+DE59&lt;=Consolidação!T70+Consolidação!W70+Consolidação!Z70+Consolidação!AC70+Consolidação!AF70+Consolidação!AI70,Consolidação!$W$4,IF(R59+Y59+AF59+AM59+AT59+BA59+BH59+BO59+BV59+CC59+CJ59+CQ59+CX59+DE59&lt;=Consolidação!T70+Consolidação!W70+Consolidação!Z70+Consolidação!AC70+Consolidação!AF70+Consolidação!AI70+Consolidação!AL70,Consolidação!$Z$4,IF(R59+Y59+AF59+AM59+AT59+BA59+BH59+BO59+BV59+CC59+CJ59+CQ59+CX59+DE59&lt;=Consolidação!T70+Consolidação!W70+Consolidação!Z70+Consolidação!AC70+Consolidação!AF70+Consolidação!AI70+Consolidação!AL70+Consolidação!AO70,Consolidação!$AC$4,IF(R59+Y59+AF59+AM59+AT59+BA59+BH59+BO59+BV59+CC59+CJ59+CQ59+CX59+DE59&lt;=Consolidação!T70+Consolidação!W70+Consolidação!Z70+Consolidação!AC70+Consolidação!AF70+Consolidação!AI70+Consolidação!AL70+Consolidação!AO70+Consolidação!AR70,Consolidação!$AF$4,IF(R59+Y59+AF59+AM59+AT59+BA59+BH59+BO59+BV59+CC59+CJ59+CQ59+CX59+DE59&lt;=Consolidação!T70+Consolidação!W70+Consolidação!Z70+Consolidação!AC70+Consolidação!AF70+Consolidação!AI70+Consolidação!AL70+Consolidação!AO70+Consolidação!AR70+Consolidação!AU70,Consolidação!$AI$4,IF(R59+Y59+AF59+AM59+AT59+BA59+BH59+BO59+BV59+CC59+CJ59+CQ59+CX59+DE59&lt;=Consolidação!T70+Consolidação!W70+Consolidação!Z70+Consolidação!AC70+Consolidação!AF70+Consolidação!AI70+Consolidação!AL70+Consolidação!AO70+Consolidação!AR70+Consolidação!AU70+Consolidação!AX70,Consolidação!$AL$4,IF(R59+Y59+AF59+AM59+AT59+BA59+BH59+BO59+BV59+CC59+CJ59+CQ59+CX59+DE59&lt;=Consolidação!T70+Consolidação!W70+Consolidação!Z70+Consolidação!AC70+Consolidação!AF70+Consolidação!AI70+Consolidação!AL70+Consolidação!AO70+Consolidação!AR70+Consolidação!AU70+Consolidação!AX70+Consolidação!#REF!,Consolidação!$AO$4,IF(R59+Y59+AF59+AM59+AT59+BA59+BH59+BO59+BV59+CC59+CJ59+CQ59+CX59+DE59&lt;=Consolidação!T70+Consolidação!W70+Consolidação!Z70+Consolidação!AC70+Consolidação!AF70+Consolidação!AI70+Consolidação!AL70+Consolidação!AO70+Consolidação!AR70+Consolidação!AU70+Consolidação!AX70+Consolidação!#REF!+Consolidação!BC70,Consolidação!$AR$4,IF(R59+Y59+AF59+AM59+AT59+BA59+BH59+BO59+BV59+CC59+CJ59+CQ59+CX59+DE59&lt;=Consolidação!T70+Consolidação!W70+Consolidação!Z70+Consolidação!AC70+Consolidação!AF70+Consolidação!AI70+Consolidação!AL70+Consolidação!AO70+Consolidação!AR70+Consolidação!AU70+Consolidação!AX70+Consolidação!#REF!+Consolidação!BC70+Consolidação!BF70,Consolidação!$AU$4,IF(AND((Consolidação!T70+Consolidação!W70+Consolidação!Z70+Consolidação!AC70+Consolidação!AF70+Consolidação!AI70+Consolidação!AL70+Consolidação!AO70+Consolidação!AR70+Consolidação!AU70+Consolidação!AX70+Consolidação!#REF!+Consolidação!BC70+Consolidação!BF70)&gt;0,R59+Y59+AF59+AM59+AT59+BA59+BH59+BO59+BV59+CC59+CJ59+CQ59+CX59&lt;Consolidação!T70+Consolidação!W70+Consolidação!Z70+Consolidação!AC70+Consolidação!AF70+Consolidação!AI70+Consolidação!AL70+Consolidação!AO70+Consolidação!AR70+Consolidação!AU70+Consolidação!AX70+Consolidação!#REF!+Consolidação!BC70+Consolidação!BF70,R59+Y59+AF59+AM59+AT59+BA59+BH59+BO59+BV59+CC59+CJ59+CQ59+CX59+DE59&gt;Consolidação!T70+Consolidação!W70+Consolidação!Z70+Consolidação!AC70+Consolidação!AF70+Consolidação!AI70+Consolidação!AL70+Consolidação!AO70+Consolidação!AR70+Consolidação!AU70+Consolidação!AX70+Consolidação!#REF!+Consolidação!BC70+Consolidação!BF70),"CONSUMO PARCIAL","SEM PREVISÃO"))))))))))))))))</f>
        <v/>
      </c>
      <c r="DI59" s="318" t="str">
        <f t="shared" si="101"/>
        <v/>
      </c>
      <c r="DJ59" s="270"/>
      <c r="DK59" s="314"/>
      <c r="DL59" s="345"/>
      <c r="DM59" s="346"/>
      <c r="DN59" s="317" t="str">
        <f>IF(DK59=0,"",IF(X59+AE59+AL59+AS59+AZ59+BG59+BN59+BU59+CB59+CI59+CP59+CW59+DD59+DK59&lt;=Consolidação!Z70,Consolidação!$H$4,IF(X59+AE59+AL59+AS59+AZ59+BG59+BN59+BU59+CB59+CI59+CP59+CW59+DD59+DK59&lt;=Consolidação!Z70+Consolidação!AC70,Consolidação!$K$4,IF(X59+AE59+AL59+AS59+AZ59+BG59+BN59+BU59+CB59+CI59+CP59+CW59+DD59+DK59&lt;=Consolidação!Z70+Consolidação!AC70+Consolidação!AF70,Consolidação!$N$4,IF(X59+AE59+AL59+AS59+AZ59+BG59+BN59+BU59+CB59+CI59+CP59+CW59+DD59+DK59&lt;=Consolidação!Z70+Consolidação!AC70+Consolidação!AF70+Consolidação!AI70,Consolidação!$Q$4,IF(X59+AE59+AL59+AS59+AZ59+BG59+BN59+BU59+CB59+CI59+CP59+CW59+DD59+DK59&lt;=Consolidação!Z70+Consolidação!AC70+Consolidação!AF70+Consolidação!AI70+Consolidação!AL70,Consolidação!$T$4,IF(X59+AE59+AL59+AS59+AZ59+BG59+BN59+BU59+CB59+CI59+CP59+CW59+DD59+DK59&lt;=Consolidação!Z70+Consolidação!AC70+Consolidação!AF70+Consolidação!AI70+Consolidação!AL70+Consolidação!AO70,Consolidação!$W$4,IF(X59+AE59+AL59+AS59+AZ59+BG59+BN59+BU59+CB59+CI59+CP59+CW59+DD59+DK59&lt;=Consolidação!Z70+Consolidação!AC70+Consolidação!AF70+Consolidação!AI70+Consolidação!AL70+Consolidação!AO70+Consolidação!AR70,Consolidação!$Z$4,IF(X59+AE59+AL59+AS59+AZ59+BG59+BN59+BU59+CB59+CI59+CP59+CW59+DD59+DK59&lt;=Consolidação!Z70+Consolidação!AC70+Consolidação!AF70+Consolidação!AI70+Consolidação!AL70+Consolidação!AO70+Consolidação!AR70+Consolidação!AU70,Consolidação!$AC$4,IF(X59+AE59+AL59+AS59+AZ59+BG59+BN59+BU59+CB59+CI59+CP59+CW59+DD59+DK59&lt;=Consolidação!Z70+Consolidação!AC70+Consolidação!AF70+Consolidação!AI70+Consolidação!AL70+Consolidação!AO70+Consolidação!AR70+Consolidação!AU70+Consolidação!AX70,Consolidação!$AF$4,IF(X59+AE59+AL59+AS59+AZ59+BG59+BN59+BU59+CB59+CI59+CP59+CW59+DD59+DK59&lt;=Consolidação!Z70+Consolidação!AC70+Consolidação!AF70+Consolidação!AI70+Consolidação!AL70+Consolidação!AO70+Consolidação!AR70+Consolidação!AU70+Consolidação!AX70+Consolidação!#REF!,Consolidação!$AI$4,IF(X59+AE59+AL59+AS59+AZ59+BG59+BN59+BU59+CB59+CI59+CP59+CW59+DD59+DK59&lt;=Consolidação!Z70+Consolidação!AC70+Consolidação!AF70+Consolidação!AI70+Consolidação!AL70+Consolidação!AO70+Consolidação!AR70+Consolidação!AU70+Consolidação!AX70+Consolidação!#REF!+Consolidação!BC70,Consolidação!$AL$4,IF(X59+AE59+AL59+AS59+AZ59+BG59+BN59+BU59+CB59+CI59+CP59+CW59+DD59+DK59&lt;=Consolidação!Z70+Consolidação!AC70+Consolidação!AF70+Consolidação!AI70+Consolidação!AL70+Consolidação!AO70+Consolidação!AR70+Consolidação!AU70+Consolidação!AX70+Consolidação!#REF!+Consolidação!BC70+Consolidação!BF70,Consolidação!$AO$4,IF(X59+AE59+AL59+AS59+AZ59+BG59+BN59+BU59+CB59+CI59+CP59+CW59+DD59+DK59&lt;=Consolidação!Z70+Consolidação!AC70+Consolidação!AF70+Consolidação!AI70+Consolidação!AL70+Consolidação!AO70+Consolidação!AR70+Consolidação!AU70+Consolidação!AX70+Consolidação!#REF!+Consolidação!BC70+Consolidação!BF70+Consolidação!BI70,Consolidação!$AR$4,IF(X59+AE59+AL59+AS59+AZ59+BG59+BN59+BU59+CB59+CI59+CP59+CW59+DD59+DK59&lt;=Consolidação!Z70+Consolidação!AC70+Consolidação!AF70+Consolidação!AI70+Consolidação!AL70+Consolidação!AO70+Consolidação!AR70+Consolidação!AU70+Consolidação!AX70+Consolidação!#REF!+Consolidação!BC70+Consolidação!BF70+Consolidação!BI70+Consolidação!BL70,Consolidação!$AU$4,IF(AND((Consolidação!Z70+Consolidação!AC70+Consolidação!AF70+Consolidação!AI70+Consolidação!AL70+Consolidação!AO70+Consolidação!AR70+Consolidação!AU70+Consolidação!AX70+Consolidação!#REF!+Consolidação!BC70+Consolidação!BF70+Consolidação!BI70+Consolidação!BL70)&gt;0,X59+AE59+AL59+AS59+AZ59+BG59+BN59+BU59+CB59+CI59+CP59+CW59+DD59&lt;Consolidação!Z70+Consolidação!AC70+Consolidação!AF70+Consolidação!AI70+Consolidação!AL70+Consolidação!AO70+Consolidação!AR70+Consolidação!AU70+Consolidação!AX70+Consolidação!#REF!+Consolidação!BC70+Consolidação!BF70+Consolidação!BI70+Consolidação!BL70,X59+AE59+AL59+AS59+AZ59+BG59+BN59+BU59+CB59+CI59+CP59+CW59+DD59+DK59&gt;Consolidação!Z70+Consolidação!AC70+Consolidação!AF70+Consolidação!AI70+Consolidação!AL70+Consolidação!AO70+Consolidação!AR70+Consolidação!AU70+Consolidação!AX70+Consolidação!#REF!+Consolidação!BC70+Consolidação!BF70+Consolidação!BI70+Consolidação!BL70),"CONSUMO PARCIAL","SEM PREVISÃO"))))))))))))))))</f>
        <v/>
      </c>
      <c r="DO59" s="318" t="str">
        <f t="shared" si="102"/>
        <v/>
      </c>
      <c r="DP59" s="270"/>
      <c r="DQ59" s="314"/>
      <c r="DR59" s="345"/>
      <c r="DS59" s="346"/>
      <c r="DT59" s="317" t="str">
        <f>IF(DQ59=0,"",IF(AD59+AK59+AR59+AY59+BF59+BM59+BT59+CA59+CH59+CO59+CV59+DC59+DJ59+DQ59&lt;=Consolidação!AF70,Consolidação!$H$4,IF(AD59+AK59+AR59+AY59+BF59+BM59+BT59+CA59+CH59+CO59+CV59+DC59+DJ59+DQ59&lt;=Consolidação!AF70+Consolidação!AI70,Consolidação!$K$4,IF(AD59+AK59+AR59+AY59+BF59+BM59+BT59+CA59+CH59+CO59+CV59+DC59+DJ59+DQ59&lt;=Consolidação!AF70+Consolidação!AI70+Consolidação!AL70,Consolidação!$N$4,IF(AD59+AK59+AR59+AY59+BF59+BM59+BT59+CA59+CH59+CO59+CV59+DC59+DJ59+DQ59&lt;=Consolidação!AF70+Consolidação!AI70+Consolidação!AL70+Consolidação!AO70,Consolidação!$Q$4,IF(AD59+AK59+AR59+AY59+BF59+BM59+BT59+CA59+CH59+CO59+CV59+DC59+DJ59+DQ59&lt;=Consolidação!AF70+Consolidação!AI70+Consolidação!AL70+Consolidação!AO70+Consolidação!AR70,Consolidação!$T$4,IF(AD59+AK59+AR59+AY59+BF59+BM59+BT59+CA59+CH59+CO59+CV59+DC59+DJ59+DQ59&lt;=Consolidação!AF70+Consolidação!AI70+Consolidação!AL70+Consolidação!AO70+Consolidação!AR70+Consolidação!AU70,Consolidação!$W$4,IF(AD59+AK59+AR59+AY59+BF59+BM59+BT59+CA59+CH59+CO59+CV59+DC59+DJ59+DQ59&lt;=Consolidação!AF70+Consolidação!AI70+Consolidação!AL70+Consolidação!AO70+Consolidação!AR70+Consolidação!AU70+Consolidação!AX70,Consolidação!$Z$4,IF(AD59+AK59+AR59+AY59+BF59+BM59+BT59+CA59+CH59+CO59+CV59+DC59+DJ59+DQ59&lt;=Consolidação!AF70+Consolidação!AI70+Consolidação!AL70+Consolidação!AO70+Consolidação!AR70+Consolidação!AU70+Consolidação!AX70+Consolidação!#REF!,Consolidação!$AC$4,IF(AD59+AK59+AR59+AY59+BF59+BM59+BT59+CA59+CH59+CO59+CV59+DC59+DJ59+DQ59&lt;=Consolidação!AF70+Consolidação!AI70+Consolidação!AL70+Consolidação!AO70+Consolidação!AR70+Consolidação!AU70+Consolidação!AX70+Consolidação!#REF!+Consolidação!BC70,Consolidação!$AF$4,IF(AD59+AK59+AR59+AY59+BF59+BM59+BT59+CA59+CH59+CO59+CV59+DC59+DJ59+DQ59&lt;=Consolidação!AF70+Consolidação!AI70+Consolidação!AL70+Consolidação!AO70+Consolidação!AR70+Consolidação!AU70+Consolidação!AX70+Consolidação!#REF!+Consolidação!BC70+Consolidação!BF70,Consolidação!$AI$4,IF(AD59+AK59+AR59+AY59+BF59+BM59+BT59+CA59+CH59+CO59+CV59+DC59+DJ59+DQ59&lt;=Consolidação!AF70+Consolidação!AI70+Consolidação!AL70+Consolidação!AO70+Consolidação!AR70+Consolidação!AU70+Consolidação!AX70+Consolidação!#REF!+Consolidação!BC70+Consolidação!BF70+Consolidação!BI70,Consolidação!$AL$4,IF(AD59+AK59+AR59+AY59+BF59+BM59+BT59+CA59+CH59+CO59+CV59+DC59+DJ59+DQ59&lt;=Consolidação!AF70+Consolidação!AI70+Consolidação!AL70+Consolidação!AO70+Consolidação!AR70+Consolidação!AU70+Consolidação!AX70+Consolidação!#REF!+Consolidação!BC70+Consolidação!BF70+Consolidação!BI70+Consolidação!BL70,Consolidação!$AO$4,IF(AD59+AK59+AR59+AY59+BF59+BM59+BT59+CA59+CH59+CO59+CV59+DC59+DJ59+DQ59&lt;=Consolidação!AF70+Consolidação!AI70+Consolidação!AL70+Consolidação!AO70+Consolidação!AR70+Consolidação!AU70+Consolidação!AX70+Consolidação!#REF!+Consolidação!BC70+Consolidação!BF70+Consolidação!BI70+Consolidação!BL70+Consolidação!BO70,Consolidação!$AR$4,IF(AD59+AK59+AR59+AY59+BF59+BM59+BT59+CA59+CH59+CO59+CV59+DC59+DJ59+DQ59&lt;=Consolidação!AF70+Consolidação!AI70+Consolidação!AL70+Consolidação!AO70+Consolidação!AR70+Consolidação!AU70+Consolidação!AX70+Consolidação!#REF!+Consolidação!BC70+Consolidação!BF70+Consolidação!BI70+Consolidação!BL70+Consolidação!BO70+Consolidação!BR70,Consolidação!$AU$4,IF(AND((Consolidação!AF70+Consolidação!AI70+Consolidação!AL70+Consolidação!AO70+Consolidação!AR70+Consolidação!AU70+Consolidação!AX70+Consolidação!#REF!+Consolidação!BC70+Consolidação!BF70+Consolidação!BI70+Consolidação!BL70+Consolidação!BO70+Consolidação!BR70)&gt;0,AD59+AK59+AR59+AY59+BF59+BM59+BT59+CA59+CH59+CO59+CV59+DC59+DJ59&lt;Consolidação!AF70+Consolidação!AI70+Consolidação!AL70+Consolidação!AO70+Consolidação!AR70+Consolidação!AU70+Consolidação!AX70+Consolidação!#REF!+Consolidação!BC70+Consolidação!BF70+Consolidação!BI70+Consolidação!BL70+Consolidação!BO70+Consolidação!BR70,AD59+AK59+AR59+AY59+BF59+BM59+BT59+CA59+CH59+CO59+CV59+DC59+DJ59+DQ59&gt;Consolidação!AF70+Consolidação!AI70+Consolidação!AL70+Consolidação!AO70+Consolidação!AR70+Consolidação!AU70+Consolidação!AX70+Consolidação!#REF!+Consolidação!BC70+Consolidação!BF70+Consolidação!BI70+Consolidação!BL70+Consolidação!BO70+Consolidação!BR70),"CONSUMO PARCIAL","SEM PREVISÃO"))))))))))))))))</f>
        <v/>
      </c>
      <c r="DU59" s="318" t="str">
        <f t="shared" si="103"/>
        <v/>
      </c>
      <c r="DV59" s="270"/>
      <c r="DW59" s="314"/>
      <c r="DX59" s="345"/>
      <c r="DY59" s="346"/>
      <c r="DZ59" s="317" t="str">
        <f>IF(DW59=0,"",IF(AJ59+AQ59+AX59+BE59+BL59+BS59+BZ59+CG59+CN59+CU59+DB59+DI59+DP59+DW59&lt;=Consolidação!AL70,Consolidação!$H$4,IF(AJ59+AQ59+AX59+BE59+BL59+BS59+BZ59+CG59+CN59+CU59+DB59+DI59+DP59+DW59&lt;=Consolidação!AL70+Consolidação!AO70,Consolidação!$K$4,IF(AJ59+AQ59+AX59+BE59+BL59+BS59+BZ59+CG59+CN59+CU59+DB59+DI59+DP59+DW59&lt;=Consolidação!AL70+Consolidação!AO70+Consolidação!AR70,Consolidação!$N$4,IF(AJ59+AQ59+AX59+BE59+BL59+BS59+BZ59+CG59+CN59+CU59+DB59+DI59+DP59+DW59&lt;=Consolidação!AL70+Consolidação!AO70+Consolidação!AR70+Consolidação!AU70,Consolidação!$Q$4,IF(AJ59+AQ59+AX59+BE59+BL59+BS59+BZ59+CG59+CN59+CU59+DB59+DI59+DP59+DW59&lt;=Consolidação!AL70+Consolidação!AO70+Consolidação!AR70+Consolidação!AU70+Consolidação!AX70,Consolidação!$T$4,IF(AJ59+AQ59+AX59+BE59+BL59+BS59+BZ59+CG59+CN59+CU59+DB59+DI59+DP59+DW59&lt;=Consolidação!AL70+Consolidação!AO70+Consolidação!AR70+Consolidação!AU70+Consolidação!AX70+Consolidação!#REF!,Consolidação!$W$4,IF(AJ59+AQ59+AX59+BE59+BL59+BS59+BZ59+CG59+CN59+CU59+DB59+DI59+DP59+DW59&lt;=Consolidação!AL70+Consolidação!AO70+Consolidação!AR70+Consolidação!AU70+Consolidação!AX70+Consolidação!#REF!+Consolidação!BC70,Consolidação!$Z$4,IF(AJ59+AQ59+AX59+BE59+BL59+BS59+BZ59+CG59+CN59+CU59+DB59+DI59+DP59+DW59&lt;=Consolidação!AL70+Consolidação!AO70+Consolidação!AR70+Consolidação!AU70+Consolidação!AX70+Consolidação!#REF!+Consolidação!BC70+Consolidação!BF70,Consolidação!$AC$4,IF(AJ59+AQ59+AX59+BE59+BL59+BS59+BZ59+CG59+CN59+CU59+DB59+DI59+DP59+DW59&lt;=Consolidação!AL70+Consolidação!AO70+Consolidação!AR70+Consolidação!AU70+Consolidação!AX70+Consolidação!#REF!+Consolidação!BC70+Consolidação!BF70+Consolidação!BI70,Consolidação!$AF$4,IF(AJ59+AQ59+AX59+BE59+BL59+BS59+BZ59+CG59+CN59+CU59+DB59+DI59+DP59+DW59&lt;=Consolidação!AL70+Consolidação!AO70+Consolidação!AR70+Consolidação!AU70+Consolidação!AX70+Consolidação!#REF!+Consolidação!BC70+Consolidação!BF70+Consolidação!BI70+Consolidação!BL70,Consolidação!$AI$4,IF(AJ59+AQ59+AX59+BE59+BL59+BS59+BZ59+CG59+CN59+CU59+DB59+DI59+DP59+DW59&lt;=Consolidação!AL70+Consolidação!AO70+Consolidação!AR70+Consolidação!AU70+Consolidação!AX70+Consolidação!#REF!+Consolidação!BC70+Consolidação!BF70+Consolidação!BI70+Consolidação!BL70+Consolidação!BO70,Consolidação!$AL$4,IF(AJ59+AQ59+AX59+BE59+BL59+BS59+BZ59+CG59+CN59+CU59+DB59+DI59+DP59+DW59&lt;=Consolidação!AL70+Consolidação!AO70+Consolidação!AR70+Consolidação!AU70+Consolidação!AX70+Consolidação!#REF!+Consolidação!BC70+Consolidação!BF70+Consolidação!BI70+Consolidação!BL70+Consolidação!BO70+Consolidação!BR70,Consolidação!$AO$4,IF(AJ59+AQ59+AX59+BE59+BL59+BS59+BZ59+CG59+CN59+CU59+DB59+DI59+DP59+DW59&lt;=Consolidação!AL70+Consolidação!AO70+Consolidação!AR70+Consolidação!AU70+Consolidação!AX70+Consolidação!#REF!+Consolidação!BC70+Consolidação!BF70+Consolidação!BI70+Consolidação!BL70+Consolidação!BO70+Consolidação!BR70+Consolidação!BU70,Consolidação!$AR$4,IF(AJ59+AQ59+AX59+BE59+BL59+BS59+BZ59+CG59+CN59+CU59+DB59+DI59+DP59+DW59&lt;=Consolidação!AL70+Consolidação!AO70+Consolidação!AR70+Consolidação!AU70+Consolidação!AX70+Consolidação!#REF!+Consolidação!BC70+Consolidação!BF70+Consolidação!BI70+Consolidação!BL70+Consolidação!BO70+Consolidação!BR70+Consolidação!BU70+Consolidação!BX70,Consolidação!$AU$4,IF(AND((Consolidação!AL70+Consolidação!AO70+Consolidação!AR70+Consolidação!AU70+Consolidação!AX70+Consolidação!#REF!+Consolidação!BC70+Consolidação!BF70+Consolidação!BI70+Consolidação!BL70+Consolidação!BO70+Consolidação!BR70+Consolidação!BU70+Consolidação!BX70)&gt;0,AJ59+AQ59+AX59+BE59+BL59+BS59+BZ59+CG59+CN59+CU59+DB59+DI59+DP59&lt;Consolidação!AL70+Consolidação!AO70+Consolidação!AR70+Consolidação!AU70+Consolidação!AX70+Consolidação!#REF!+Consolidação!BC70+Consolidação!BF70+Consolidação!BI70+Consolidação!BL70+Consolidação!BO70+Consolidação!BR70+Consolidação!BU70+Consolidação!BX70,AJ59+AQ59+AX59+BE59+BL59+BS59+BZ59+CG59+CN59+CU59+DB59+DI59+DP59+DW59&gt;Consolidação!AL70+Consolidação!AO70+Consolidação!AR70+Consolidação!AU70+Consolidação!AX70+Consolidação!#REF!+Consolidação!BC70+Consolidação!BF70+Consolidação!BI70+Consolidação!BL70+Consolidação!BO70+Consolidação!BR70+Consolidação!BU70+Consolidação!BX70),"CONSUMO PARCIAL","SEM PREVISÃO"))))))))))))))))</f>
        <v/>
      </c>
      <c r="EA59" s="318" t="str">
        <f t="shared" si="104"/>
        <v/>
      </c>
      <c r="EB59" s="270"/>
      <c r="EC59" s="314"/>
      <c r="ED59" s="345"/>
      <c r="EE59" s="346"/>
      <c r="EF59" s="317" t="str">
        <f>IF(EC59=0,"",IF(AP59+AW59+BD59+BK59+BR59+BY59+CF59+CM59+CT59+DA59+DH59+DO59+DV59+EC59&lt;=Consolidação!AR70,Consolidação!$H$4,IF(AP59+AW59+BD59+BK59+BR59+BY59+CF59+CM59+CT59+DA59+DH59+DO59+DV59+EC59&lt;=Consolidação!AR70+Consolidação!AU70,Consolidação!$K$4,IF(AP59+AW59+BD59+BK59+BR59+BY59+CF59+CM59+CT59+DA59+DH59+DO59+DV59+EC59&lt;=Consolidação!AR70+Consolidação!AU70+Consolidação!AX70,Consolidação!$N$4,IF(AP59+AW59+BD59+BK59+BR59+BY59+CF59+CM59+CT59+DA59+DH59+DO59+DV59+EC59&lt;=Consolidação!AR70+Consolidação!AU70+Consolidação!AX70+Consolidação!#REF!,Consolidação!$Q$4,IF(AP59+AW59+BD59+BK59+BR59+BY59+CF59+CM59+CT59+DA59+DH59+DO59+DV59+EC59&lt;=Consolidação!AR70+Consolidação!AU70+Consolidação!AX70+Consolidação!#REF!+Consolidação!BC70,Consolidação!$T$4,IF(AP59+AW59+BD59+BK59+BR59+BY59+CF59+CM59+CT59+DA59+DH59+DO59+DV59+EC59&lt;=Consolidação!AR70+Consolidação!AU70+Consolidação!AX70+Consolidação!#REF!+Consolidação!BC70+Consolidação!BF70,Consolidação!$W$4,IF(AP59+AW59+BD59+BK59+BR59+BY59+CF59+CM59+CT59+DA59+DH59+DO59+DV59+EC59&lt;=Consolidação!AR70+Consolidação!AU70+Consolidação!AX70+Consolidação!#REF!+Consolidação!BC70+Consolidação!BF70+Consolidação!BI70,Consolidação!$Z$4,IF(AP59+AW59+BD59+BK59+BR59+BY59+CF59+CM59+CT59+DA59+DH59+DO59+DV59+EC59&lt;=Consolidação!AR70+Consolidação!AU70+Consolidação!AX70+Consolidação!#REF!+Consolidação!BC70+Consolidação!BF70+Consolidação!BI70+Consolidação!BL70,Consolidação!$AC$4,IF(AP59+AW59+BD59+BK59+BR59+BY59+CF59+CM59+CT59+DA59+DH59+DO59+DV59+EC59&lt;=Consolidação!AR70+Consolidação!AU70+Consolidação!AX70+Consolidação!#REF!+Consolidação!BC70+Consolidação!BF70+Consolidação!BI70+Consolidação!BL70+Consolidação!BO70,Consolidação!$AF$4,IF(AP59+AW59+BD59+BK59+BR59+BY59+CF59+CM59+CT59+DA59+DH59+DO59+DV59+EC59&lt;=Consolidação!AR70+Consolidação!AU70+Consolidação!AX70+Consolidação!#REF!+Consolidação!BC70+Consolidação!BF70+Consolidação!BI70+Consolidação!BL70+Consolidação!BO70+Consolidação!BR70,Consolidação!$AI$4,IF(AP59+AW59+BD59+BK59+BR59+BY59+CF59+CM59+CT59+DA59+DH59+DO59+DV59+EC59&lt;=Consolidação!AR70+Consolidação!AU70+Consolidação!AX70+Consolidação!#REF!+Consolidação!BC70+Consolidação!BF70+Consolidação!BI70+Consolidação!BL70+Consolidação!BO70+Consolidação!BR70+Consolidação!BU70,Consolidação!$AL$4,IF(AP59+AW59+BD59+BK59+BR59+BY59+CF59+CM59+CT59+DA59+DH59+DO59+DV59+EC59&lt;=Consolidação!AR70+Consolidação!AU70+Consolidação!AX70+Consolidação!#REF!+Consolidação!BC70+Consolidação!BF70+Consolidação!BI70+Consolidação!BL70+Consolidação!BO70+Consolidação!BR70+Consolidação!BU70+Consolidação!BX70,Consolidação!$AO$4,IF(AP59+AW59+BD59+BK59+BR59+BY59+CF59+CM59+CT59+DA59+DH59+DO59+DV59+EC59&lt;=Consolidação!AR70+Consolidação!AU70+Consolidação!AX70+Consolidação!#REF!+Consolidação!BC70+Consolidação!BF70+Consolidação!BI70+Consolidação!BL70+Consolidação!BO70+Consolidação!BR70+Consolidação!BU70+Consolidação!BX70+Consolidação!CA70,Consolidação!$AR$4,IF(AP59+AW59+BD59+BK59+BR59+BY59+CF59+CM59+CT59+DA59+DH59+DO59+DV59+EC59&lt;=Consolidação!AR70+Consolidação!AU70+Consolidação!AX70+Consolidação!#REF!+Consolidação!BC70+Consolidação!BF70+Consolidação!BI70+Consolidação!BL70+Consolidação!BO70+Consolidação!BR70+Consolidação!BU70+Consolidação!BX70+Consolidação!CA70+Consolidação!CD70,Consolidação!$AU$4,IF(AND((Consolidação!AR70+Consolidação!AU70+Consolidação!AX70+Consolidação!#REF!+Consolidação!BC70+Consolidação!BF70+Consolidação!BI70+Consolidação!BL70+Consolidação!BO70+Consolidação!BR70+Consolidação!BU70+Consolidação!BX70+Consolidação!CA70+Consolidação!CD70)&gt;0,AP59+AW59+BD59+BK59+BR59+BY59+CF59+CM59+CT59+DA59+DH59+DO59+DV59&lt;Consolidação!AR70+Consolidação!AU70+Consolidação!AX70+Consolidação!#REF!+Consolidação!BC70+Consolidação!BF70+Consolidação!BI70+Consolidação!BL70+Consolidação!BO70+Consolidação!BR70+Consolidação!BU70+Consolidação!BX70+Consolidação!CA70+Consolidação!CD70,AP59+AW59+BD59+BK59+BR59+BY59+CF59+CM59+CT59+DA59+DH59+DO59+DV59+EC59&gt;Consolidação!AR70+Consolidação!AU70+Consolidação!AX70+Consolidação!#REF!+Consolidação!BC70+Consolidação!BF70+Consolidação!BI70+Consolidação!BL70+Consolidação!BO70+Consolidação!BR70+Consolidação!BU70+Consolidação!BX70+Consolidação!CA70+Consolidação!CD70),"CONSUMO PARCIAL","SEM PREVISÃO"))))))))))))))))</f>
        <v/>
      </c>
      <c r="EG59" s="318" t="str">
        <f t="shared" si="105"/>
        <v/>
      </c>
      <c r="EH59" s="270"/>
      <c r="EI59" s="314"/>
      <c r="EJ59" s="345"/>
      <c r="EK59" s="346"/>
      <c r="EL59" s="317" t="str">
        <f>IF(EI59=0,"",IF(AV59+BC59+BJ59+BQ59+BX59+CE59+CL59+CS59+CZ59+DG59+DN59+DU59+EB59+EI59&lt;=Consolidação!AX70,Consolidação!$H$4,IF(AV59+BC59+BJ59+BQ59+BX59+CE59+CL59+CS59+CZ59+DG59+DN59+DU59+EB59+EI59&lt;=Consolidação!AX70+Consolidação!#REF!,Consolidação!$K$4,IF(AV59+BC59+BJ59+BQ59+BX59+CE59+CL59+CS59+CZ59+DG59+DN59+DU59+EB59+EI59&lt;=Consolidação!AX70+Consolidação!#REF!+Consolidação!BC70,Consolidação!$N$4,IF(AV59+BC59+BJ59+BQ59+BX59+CE59+CL59+CS59+CZ59+DG59+DN59+DU59+EB59+EI59&lt;=Consolidação!AX70+Consolidação!#REF!+Consolidação!BC70+Consolidação!BF70,Consolidação!$Q$4,IF(AV59+BC59+BJ59+BQ59+BX59+CE59+CL59+CS59+CZ59+DG59+DN59+DU59+EB59+EI59&lt;=Consolidação!AX70+Consolidação!#REF!+Consolidação!BC70+Consolidação!BF70+Consolidação!BI70,Consolidação!$T$4,IF(AV59+BC59+BJ59+BQ59+BX59+CE59+CL59+CS59+CZ59+DG59+DN59+DU59+EB59+EI59&lt;=Consolidação!AX70+Consolidação!#REF!+Consolidação!BC70+Consolidação!BF70+Consolidação!BI70+Consolidação!BL70,Consolidação!$W$4,IF(AV59+BC59+BJ59+BQ59+BX59+CE59+CL59+CS59+CZ59+DG59+DN59+DU59+EB59+EI59&lt;=Consolidação!AX70+Consolidação!#REF!+Consolidação!BC70+Consolidação!BF70+Consolidação!BI70+Consolidação!BL70+Consolidação!BO70,Consolidação!$Z$4,IF(AV59+BC59+BJ59+BQ59+BX59+CE59+CL59+CS59+CZ59+DG59+DN59+DU59+EB59+EI59&lt;=Consolidação!AX70+Consolidação!#REF!+Consolidação!BC70+Consolidação!BF70+Consolidação!BI70+Consolidação!BL70+Consolidação!BO70+Consolidação!BR70,Consolidação!$AC$4,IF(AV59+BC59+BJ59+BQ59+BX59+CE59+CL59+CS59+CZ59+DG59+DN59+DU59+EB59+EI59&lt;=Consolidação!AX70+Consolidação!#REF!+Consolidação!BC70+Consolidação!BF70+Consolidação!BI70+Consolidação!BL70+Consolidação!BO70+Consolidação!BR70+Consolidação!BU70,Consolidação!$AF$4,IF(AV59+BC59+BJ59+BQ59+BX59+CE59+CL59+CS59+CZ59+DG59+DN59+DU59+EB59+EI59&lt;=Consolidação!AX70+Consolidação!#REF!+Consolidação!BC70+Consolidação!BF70+Consolidação!BI70+Consolidação!BL70+Consolidação!BO70+Consolidação!BR70+Consolidação!BU70+Consolidação!BX70,Consolidação!$AI$4,IF(AV59+BC59+BJ59+BQ59+BX59+CE59+CL59+CS59+CZ59+DG59+DN59+DU59+EB59+EI59&lt;=Consolidação!AX70+Consolidação!#REF!+Consolidação!BC70+Consolidação!BF70+Consolidação!BI70+Consolidação!BL70+Consolidação!BO70+Consolidação!BR70+Consolidação!BU70+Consolidação!BX70+Consolidação!CA70,Consolidação!$AL$4,IF(AV59+BC59+BJ59+BQ59+BX59+CE59+CL59+CS59+CZ59+DG59+DN59+DU59+EB59+EI59&lt;=Consolidação!AX70+Consolidação!#REF!+Consolidação!BC70+Consolidação!BF70+Consolidação!BI70+Consolidação!BL70+Consolidação!BO70+Consolidação!BR70+Consolidação!BU70+Consolidação!BX70+Consolidação!CA70+Consolidação!CD70,Consolidação!$AO$4,IF(AV59+BC59+BJ59+BQ59+BX59+CE59+CL59+CS59+CZ59+DG59+DN59+DU59+EB59+EI59&lt;=Consolidação!AX70+Consolidação!#REF!+Consolidação!BC70+Consolidação!BF70+Consolidação!BI70+Consolidação!BL70+Consolidação!BO70+Consolidação!BR70+Consolidação!BU70+Consolidação!BX70+Consolidação!CA70+Consolidação!CD70+Consolidação!CG70,Consolidação!$AR$4,IF(AV59+BC59+BJ59+BQ59+BX59+CE59+CL59+CS59+CZ59+DG59+DN59+DU59+EB59+EI59&lt;=Consolidação!AX70+Consolidação!#REF!+Consolidação!BC70+Consolidação!BF70+Consolidação!BI70+Consolidação!BL70+Consolidação!BO70+Consolidação!BR70+Consolidação!BU70+Consolidação!BX70+Consolidação!CA70+Consolidação!CD70+Consolidação!CG70+Consolidação!CJ70,Consolidação!$AU$4,IF(AND((Consolidação!AX70+Consolidação!#REF!+Consolidação!BC70+Consolidação!BF70+Consolidação!BI70+Consolidação!BL70+Consolidação!BO70+Consolidação!BR70+Consolidação!BU70+Consolidação!BX70+Consolidação!CA70+Consolidação!CD70+Consolidação!CG70+Consolidação!CJ70)&gt;0,AV59+BC59+BJ59+BQ59+BX59+CE59+CL59+CS59+CZ59+DG59+DN59+DU59+EB59&lt;Consolidação!AX70+Consolidação!#REF!+Consolidação!BC70+Consolidação!BF70+Consolidação!BI70+Consolidação!BL70+Consolidação!BO70+Consolidação!BR70+Consolidação!BU70+Consolidação!BX70+Consolidação!CA70+Consolidação!CD70+Consolidação!CG70+Consolidação!CJ70,AV59+BC59+BJ59+BQ59+BX59+CE59+CL59+CS59+CZ59+DG59+DN59+DU59+EB59+EI59&gt;Consolidação!AX70+Consolidação!#REF!+Consolidação!BC70+Consolidação!BF70+Consolidação!BI70+Consolidação!BL70+Consolidação!BO70+Consolidação!BR70+Consolidação!BU70+Consolidação!BX70+Consolidação!CA70+Consolidação!CD70+Consolidação!CG70+Consolidação!CJ70),"CONSUMO PARCIAL","SEM PREVISÃO"))))))))))))))))</f>
        <v/>
      </c>
      <c r="EM59" s="318" t="str">
        <f t="shared" si="106"/>
        <v/>
      </c>
      <c r="EN59" s="270"/>
      <c r="EO59" s="314"/>
      <c r="EP59" s="345"/>
      <c r="EQ59" s="346"/>
      <c r="ER59" s="317" t="str">
        <f>IF(EO59=0,"",IF(BB59+BI59+BP59+BW59+CD59+CK59+CR59+CY59+DF59+DM59+DT59+EA59+EH59+EO59&lt;=Consolidação!BC70,Consolidação!$H$4,IF(BB59+BI59+BP59+BW59+CD59+CK59+CR59+CY59+DF59+DM59+DT59+EA59+EH59+EO59&lt;=Consolidação!BC70+Consolidação!BF70,Consolidação!$K$4,IF(BB59+BI59+BP59+BW59+CD59+CK59+CR59+CY59+DF59+DM59+DT59+EA59+EH59+EO59&lt;=Consolidação!BC70+Consolidação!BF70+Consolidação!BI70,Consolidação!$N$4,IF(BB59+BI59+BP59+BW59+CD59+CK59+CR59+CY59+DF59+DM59+DT59+EA59+EH59+EO59&lt;=Consolidação!BC70+Consolidação!BF70+Consolidação!BI70+Consolidação!BL70,Consolidação!$Q$4,IF(BB59+BI59+BP59+BW59+CD59+CK59+CR59+CY59+DF59+DM59+DT59+EA59+EH59+EO59&lt;=Consolidação!BC70+Consolidação!BF70+Consolidação!BI70+Consolidação!BL70+Consolidação!BO70,Consolidação!$T$4,IF(BB59+BI59+BP59+BW59+CD59+CK59+CR59+CY59+DF59+DM59+DT59+EA59+EH59+EO59&lt;=Consolidação!BC70+Consolidação!BF70+Consolidação!BI70+Consolidação!BL70+Consolidação!BO70+Consolidação!BR70,Consolidação!$W$4,IF(BB59+BI59+BP59+BW59+CD59+CK59+CR59+CY59+DF59+DM59+DT59+EA59+EH59+EO59&lt;=Consolidação!BC70+Consolidação!BF70+Consolidação!BI70+Consolidação!BL70+Consolidação!BO70+Consolidação!BR70+Consolidação!BU70,Consolidação!$Z$4,IF(BB59+BI59+BP59+BW59+CD59+CK59+CR59+CY59+DF59+DM59+DT59+EA59+EH59+EO59&lt;=Consolidação!BC70+Consolidação!BF70+Consolidação!BI70+Consolidação!BL70+Consolidação!BO70+Consolidação!BR70+Consolidação!BU70+Consolidação!BX70,Consolidação!$AC$4,IF(BB59+BI59+BP59+BW59+CD59+CK59+CR59+CY59+DF59+DM59+DT59+EA59+EH59+EO59&lt;=Consolidação!BC70+Consolidação!BF70+Consolidação!BI70+Consolidação!BL70+Consolidação!BO70+Consolidação!BR70+Consolidação!BU70+Consolidação!BX70+Consolidação!CA70,Consolidação!$AF$4,IF(BB59+BI59+BP59+BW59+CD59+CK59+CR59+CY59+DF59+DM59+DT59+EA59+EH59+EO59&lt;=Consolidação!BC70+Consolidação!BF70+Consolidação!BI70+Consolidação!BL70+Consolidação!BO70+Consolidação!BR70+Consolidação!BU70+Consolidação!BX70+Consolidação!CA70+Consolidação!CD70,Consolidação!$AI$4,IF(BB59+BI59+BP59+BW59+CD59+CK59+CR59+CY59+DF59+DM59+DT59+EA59+EH59+EO59&lt;=Consolidação!BC70+Consolidação!BF70+Consolidação!BI70+Consolidação!BL70+Consolidação!BO70+Consolidação!BR70+Consolidação!BU70+Consolidação!BX70+Consolidação!CA70+Consolidação!CD70+Consolidação!CG70,Consolidação!$AL$4,IF(BB59+BI59+BP59+BW59+CD59+CK59+CR59+CY59+DF59+DM59+DT59+EA59+EH59+EO59&lt;=Consolidação!BC70+Consolidação!BF70+Consolidação!BI70+Consolidação!BL70+Consolidação!BO70+Consolidação!BR70+Consolidação!BU70+Consolidação!BX70+Consolidação!CA70+Consolidação!CD70+Consolidação!CG70+Consolidação!CJ70,Consolidação!$AO$4,IF(BB59+BI59+BP59+BW59+CD59+CK59+CR59+CY59+DF59+DM59+DT59+EA59+EH59+EO59&lt;=Consolidação!BC70+Consolidação!BF70+Consolidação!BI70+Consolidação!BL70+Consolidação!BO70+Consolidação!BR70+Consolidação!BU70+Consolidação!BX70+Consolidação!CA70+Consolidação!CD70+Consolidação!CG70+Consolidação!CJ70+Consolidação!CM70,Consolidação!$AR$4,IF(BB59+BI59+BP59+BW59+CD59+CK59+CR59+CY59+DF59+DM59+DT59+EA59+EH59+EO59&lt;=Consolidação!BC70+Consolidação!BF70+Consolidação!BI70+Consolidação!BL70+Consolidação!BO70+Consolidação!BR70+Consolidação!BU70+Consolidação!BX70+Consolidação!CA70+Consolidação!CD70+Consolidação!CG70+Consolidação!CJ70+Consolidação!CM70+Consolidação!CP70,Consolidação!$AU$4,IF(AND((Consolidação!BC70+Consolidação!BF70+Consolidação!BI70+Consolidação!BL70+Consolidação!BO70+Consolidação!BR70+Consolidação!BU70+Consolidação!BX70+Consolidação!CA70+Consolidação!CD70+Consolidação!CG70+Consolidação!CJ70+Consolidação!CM70+Consolidação!CP70)&gt;0,BB59+BI59+BP59+BW59+CD59+CK59+CR59+CY59+DF59+DM59+DT59+EA59+EH59&lt;Consolidação!BC70+Consolidação!BF70+Consolidação!BI70+Consolidação!BL70+Consolidação!BO70+Consolidação!BR70+Consolidação!BU70+Consolidação!BX70+Consolidação!CA70+Consolidação!CD70+Consolidação!CG70+Consolidação!CJ70+Consolidação!CM70+Consolidação!CP70,BB59+BI59+BP59+BW59+CD59+CK59+CR59+CY59+DF59+DM59+DT59+EA59+EH59+EO59&gt;Consolidação!BC70+Consolidação!BF70+Consolidação!BI70+Consolidação!BL70+Consolidação!BO70+Consolidação!BR70+Consolidação!BU70+Consolidação!BX70+Consolidação!CA70+Consolidação!CD70+Consolidação!CG70+Consolidação!CJ70+Consolidação!CM70+Consolidação!CP70),"CONSUMO PARCIAL","SEM PREVISÃO"))))))))))))))))</f>
        <v/>
      </c>
      <c r="ES59" s="318" t="str">
        <f t="shared" si="107"/>
        <v/>
      </c>
      <c r="ET59" s="270"/>
      <c r="EU59" s="314"/>
      <c r="EV59" s="345"/>
      <c r="EW59" s="346"/>
      <c r="EX59" s="317" t="str">
        <f>IF(EU59=0,"",IF(BH59+BO59+BV59+CC59+CJ59+CQ59+CX59+DE59+DL59+DS59+DZ59+EG59+EN59+EU59&lt;=Consolidação!BI70,Consolidação!$H$4,IF(BH59+BO59+BV59+CC59+CJ59+CQ59+CX59+DE59+DL59+DS59+DZ59+EG59+EN59+EU59&lt;=Consolidação!BI70+Consolidação!BL70,Consolidação!$K$4,IF(BH59+BO59+BV59+CC59+CJ59+CQ59+CX59+DE59+DL59+DS59+DZ59+EG59+EN59+EU59&lt;=Consolidação!BI70+Consolidação!BL70+Consolidação!BO70,Consolidação!$N$4,IF(BH59+BO59+BV59+CC59+CJ59+CQ59+CX59+DE59+DL59+DS59+DZ59+EG59+EN59+EU59&lt;=Consolidação!BI70+Consolidação!BL70+Consolidação!BO70+Consolidação!BR70,Consolidação!$Q$4,IF(BH59+BO59+BV59+CC59+CJ59+CQ59+CX59+DE59+DL59+DS59+DZ59+EG59+EN59+EU59&lt;=Consolidação!BI70+Consolidação!BL70+Consolidação!BO70+Consolidação!BR70+Consolidação!BU70,Consolidação!$T$4,IF(BH59+BO59+BV59+CC59+CJ59+CQ59+CX59+DE59+DL59+DS59+DZ59+EG59+EN59+EU59&lt;=Consolidação!BI70+Consolidação!BL70+Consolidação!BO70+Consolidação!BR70+Consolidação!BU70+Consolidação!BX70,Consolidação!$W$4,IF(BH59+BO59+BV59+CC59+CJ59+CQ59+CX59+DE59+DL59+DS59+DZ59+EG59+EN59+EU59&lt;=Consolidação!BI70+Consolidação!BL70+Consolidação!BO70+Consolidação!BR70+Consolidação!BU70+Consolidação!BX70+Consolidação!CA70,Consolidação!$Z$4,IF(BH59+BO59+BV59+CC59+CJ59+CQ59+CX59+DE59+DL59+DS59+DZ59+EG59+EN59+EU59&lt;=Consolidação!BI70+Consolidação!BL70+Consolidação!BO70+Consolidação!BR70+Consolidação!BU70+Consolidação!BX70+Consolidação!CA70+Consolidação!CD70,Consolidação!$AC$4,IF(BH59+BO59+BV59+CC59+CJ59+CQ59+CX59+DE59+DL59+DS59+DZ59+EG59+EN59+EU59&lt;=Consolidação!BI70+Consolidação!BL70+Consolidação!BO70+Consolidação!BR70+Consolidação!BU70+Consolidação!BX70+Consolidação!CA70+Consolidação!CD70+Consolidação!CG70,Consolidação!$AF$4,IF(BH59+BO59+BV59+CC59+CJ59+CQ59+CX59+DE59+DL59+DS59+DZ59+EG59+EN59+EU59&lt;=Consolidação!BI70+Consolidação!BL70+Consolidação!BO70+Consolidação!BR70+Consolidação!BU70+Consolidação!BX70+Consolidação!CA70+Consolidação!CD70+Consolidação!CG70+Consolidação!CJ70,Consolidação!$AI$4,IF(BH59+BO59+BV59+CC59+CJ59+CQ59+CX59+DE59+DL59+DS59+DZ59+EG59+EN59+EU59&lt;=Consolidação!BI70+Consolidação!BL70+Consolidação!BO70+Consolidação!BR70+Consolidação!BU70+Consolidação!BX70+Consolidação!CA70+Consolidação!CD70+Consolidação!CG70+Consolidação!CJ70+Consolidação!CM70,Consolidação!$AL$4,IF(BH59+BO59+BV59+CC59+CJ59+CQ59+CX59+DE59+DL59+DS59+DZ59+EG59+EN59+EU59&lt;=Consolidação!BI70+Consolidação!BL70+Consolidação!BO70+Consolidação!BR70+Consolidação!BU70+Consolidação!BX70+Consolidação!CA70+Consolidação!CD70+Consolidação!CG70+Consolidação!CJ70+Consolidação!CM70+Consolidação!CP70,Consolidação!$AO$4,IF(BH59+BO59+BV59+CC59+CJ59+CQ59+CX59+DE59+DL59+DS59+DZ59+EG59+EN59+EU59&lt;=Consolidação!BI70+Consolidação!BL70+Consolidação!BO70+Consolidação!BR70+Consolidação!BU70+Consolidação!BX70+Consolidação!CA70+Consolidação!CD70+Consolidação!CG70+Consolidação!CJ70+Consolidação!CM70+Consolidação!CP70+Consolidação!CS70,Consolidação!$AR$4,IF(BH59+BO59+BV59+CC59+CJ59+CQ59+CX59+DE59+DL59+DS59+DZ59+EG59+EN59+EU59&lt;=Consolidação!BI70+Consolidação!BL70+Consolidação!BO70+Consolidação!BR70+Consolidação!BU70+Consolidação!BX70+Consolidação!CA70+Consolidação!CD70+Consolidação!CG70+Consolidação!CJ70+Consolidação!CM70+Consolidação!CP70+Consolidação!CS70+Consolidação!CV70,Consolidação!$AU$4,IF(AND((Consolidação!BI70+Consolidação!BL70+Consolidação!BO70+Consolidação!BR70+Consolidação!BU70+Consolidação!BX70+Consolidação!CA70+Consolidação!CD70+Consolidação!CG70+Consolidação!CJ70+Consolidação!CM70+Consolidação!CP70+Consolidação!CS70+Consolidação!CV70)&gt;0,BH59+BO59+BV59+CC59+CJ59+CQ59+CX59+DE59+DL59+DS59+DZ59+EG59+EN59&lt;Consolidação!BI70+Consolidação!BL70+Consolidação!BO70+Consolidação!BR70+Consolidação!BU70+Consolidação!BX70+Consolidação!CA70+Consolidação!CD70+Consolidação!CG70+Consolidação!CJ70+Consolidação!CM70+Consolidação!CP70+Consolidação!CS70+Consolidação!CV70,BH59+BO59+BV59+CC59+CJ59+CQ59+CX59+DE59+DL59+DS59+DZ59+EG59+EN59+EU59&gt;Consolidação!BI70+Consolidação!BL70+Consolidação!BO70+Consolidação!BR70+Consolidação!BU70+Consolidação!BX70+Consolidação!CA70+Consolidação!CD70+Consolidação!CG70+Consolidação!CJ70+Consolidação!CM70+Consolidação!CP70+Consolidação!CS70+Consolidação!CV70),"CONSUMO PARCIAL","SEM PREVISÃO"))))))))))))))))</f>
        <v/>
      </c>
      <c r="EY59" s="318" t="str">
        <f t="shared" si="108"/>
        <v/>
      </c>
      <c r="EZ59" s="270"/>
      <c r="FA59" s="314"/>
      <c r="FB59" s="345"/>
      <c r="FC59" s="346"/>
      <c r="FD59" s="317" t="str">
        <f>IF(FA59=0,"",IF(BN59+BU59+CB59+CI59+CP59+CW59+DD59+DK59+DR59+DY59+EF59+EM59+ET59+FA59&lt;=Consolidação!BO70,Consolidação!$H$4,IF(BN59+BU59+CB59+CI59+CP59+CW59+DD59+DK59+DR59+DY59+EF59+EM59+ET59+FA59&lt;=Consolidação!BO70+Consolidação!BR70,Consolidação!$K$4,IF(BN59+BU59+CB59+CI59+CP59+CW59+DD59+DK59+DR59+DY59+EF59+EM59+ET59+FA59&lt;=Consolidação!BO70+Consolidação!BR70+Consolidação!BU70,Consolidação!$N$4,IF(BN59+BU59+CB59+CI59+CP59+CW59+DD59+DK59+DR59+DY59+EF59+EM59+ET59+FA59&lt;=Consolidação!BO70+Consolidação!BR70+Consolidação!BU70+Consolidação!BX70,Consolidação!$Q$4,IF(BN59+BU59+CB59+CI59+CP59+CW59+DD59+DK59+DR59+DY59+EF59+EM59+ET59+FA59&lt;=Consolidação!BO70+Consolidação!BR70+Consolidação!BU70+Consolidação!BX70+Consolidação!CA70,Consolidação!$T$4,IF(BN59+BU59+CB59+CI59+CP59+CW59+DD59+DK59+DR59+DY59+EF59+EM59+ET59+FA59&lt;=Consolidação!BO70+Consolidação!BR70+Consolidação!BU70+Consolidação!BX70+Consolidação!CA70+Consolidação!CD70,Consolidação!$W$4,IF(BN59+BU59+CB59+CI59+CP59+CW59+DD59+DK59+DR59+DY59+EF59+EM59+ET59+FA59&lt;=Consolidação!BO70+Consolidação!BR70+Consolidação!BU70+Consolidação!BX70+Consolidação!CA70+Consolidação!CD70+Consolidação!CG70,Consolidação!$Z$4,IF(BN59+BU59+CB59+CI59+CP59+CW59+DD59+DK59+DR59+DY59+EF59+EM59+ET59+FA59&lt;=Consolidação!BO70+Consolidação!BR70+Consolidação!BU70+Consolidação!BX70+Consolidação!CA70+Consolidação!CD70+Consolidação!CG70+Consolidação!CJ70,Consolidação!$AC$4,IF(BN59+BU59+CB59+CI59+CP59+CW59+DD59+DK59+DR59+DY59+EF59+EM59+ET59+FA59&lt;=Consolidação!BO70+Consolidação!BR70+Consolidação!BU70+Consolidação!BX70+Consolidação!CA70+Consolidação!CD70+Consolidação!CG70+Consolidação!CJ70+Consolidação!CM70,Consolidação!$AF$4,IF(BN59+BU59+CB59+CI59+CP59+CW59+DD59+DK59+DR59+DY59+EF59+EM59+ET59+FA59&lt;=Consolidação!BO70+Consolidação!BR70+Consolidação!BU70+Consolidação!BX70+Consolidação!CA70+Consolidação!CD70+Consolidação!CG70+Consolidação!CJ70+Consolidação!CM70+Consolidação!CP70,Consolidação!$AI$4,IF(BN59+BU59+CB59+CI59+CP59+CW59+DD59+DK59+DR59+DY59+EF59+EM59+ET59+FA59&lt;=Consolidação!BO70+Consolidação!BR70+Consolidação!BU70+Consolidação!BX70+Consolidação!CA70+Consolidação!CD70+Consolidação!CG70+Consolidação!CJ70+Consolidação!CM70+Consolidação!CP70+Consolidação!CS70,Consolidação!$AL$4,IF(BN59+BU59+CB59+CI59+CP59+CW59+DD59+DK59+DR59+DY59+EF59+EM59+ET59+FA59&lt;=Consolidação!BO70+Consolidação!BR70+Consolidação!BU70+Consolidação!BX70+Consolidação!CA70+Consolidação!CD70+Consolidação!CG70+Consolidação!CJ70+Consolidação!CM70+Consolidação!CP70+Consolidação!CS70+Consolidação!CV70,Consolidação!$AO$4,IF(BN59+BU59+CB59+CI59+CP59+CW59+DD59+DK59+DR59+DY59+EF59+EM59+ET59+FA59&lt;=Consolidação!BO70+Consolidação!BR70+Consolidação!BU70+Consolidação!BX70+Consolidação!CA70+Consolidação!CD70+Consolidação!CG70+Consolidação!CJ70+Consolidação!CM70+Consolidação!CP70+Consolidação!CS70+Consolidação!CV70+Consolidação!CY70,Consolidação!$AR$4,IF(BN59+BU59+CB59+CI59+CP59+CW59+DD59+DK59+DR59+DY59+EF59+EM59+ET59+FA59&lt;=Consolidação!BO70+Consolidação!BR70+Consolidação!BU70+Consolidação!BX70+Consolidação!CA70+Consolidação!CD70+Consolidação!CG70+Consolidação!CJ70+Consolidação!CM70+Consolidação!CP70+Consolidação!CS70+Consolidação!CV70+Consolidação!CY70+Consolidação!DB70,Consolidação!$AU$4,IF(AND((Consolidação!BO70+Consolidação!BR70+Consolidação!BU70+Consolidação!BX70+Consolidação!CA70+Consolidação!CD70+Consolidação!CG70+Consolidação!CJ70+Consolidação!CM70+Consolidação!CP70+Consolidação!CS70+Consolidação!CV70+Consolidação!CY70+Consolidação!DB70)&gt;0,BN59+BU59+CB59+CI59+CP59+CW59+DD59+DK59+DR59+DY59+EF59+EM59+ET59&lt;Consolidação!BO70+Consolidação!BR70+Consolidação!BU70+Consolidação!BX70+Consolidação!CA70+Consolidação!CD70+Consolidação!CG70+Consolidação!CJ70+Consolidação!CM70+Consolidação!CP70+Consolidação!CS70+Consolidação!CV70+Consolidação!CY70+Consolidação!DB70,BN59+BU59+CB59+CI59+CP59+CW59+DD59+DK59+DR59+DY59+EF59+EM59+ET59+FA59&gt;Consolidação!BO70+Consolidação!BR70+Consolidação!BU70+Consolidação!BX70+Consolidação!CA70+Consolidação!CD70+Consolidação!CG70+Consolidação!CJ70+Consolidação!CM70+Consolidação!CP70+Consolidação!CS70+Consolidação!CV70+Consolidação!CY70+Consolidação!DB70),"CONSUMO PARCIAL","SEM PREVISÃO"))))))))))))))))</f>
        <v/>
      </c>
      <c r="FE59" s="318" t="str">
        <f t="shared" si="109"/>
        <v/>
      </c>
      <c r="FF59" s="270"/>
      <c r="FG59" s="314"/>
      <c r="FH59" s="345"/>
      <c r="FI59" s="346"/>
      <c r="FJ59" s="317" t="str">
        <f>IF(FG59=0,"",IF(BT59+CA59+CH59+CO59+CV59+DC59+DJ59+DQ59+DX59+EE59+EL59+ES59+EZ59+FG59&lt;=Consolidação!BU70,Consolidação!$H$4,IF(BT59+CA59+CH59+CO59+CV59+DC59+DJ59+DQ59+DX59+EE59+EL59+ES59+EZ59+FG59&lt;=Consolidação!BU70+Consolidação!BX70,Consolidação!$K$4,IF(BT59+CA59+CH59+CO59+CV59+DC59+DJ59+DQ59+DX59+EE59+EL59+ES59+EZ59+FG59&lt;=Consolidação!BU70+Consolidação!BX70+Consolidação!CA70,Consolidação!$N$4,IF(BT59+CA59+CH59+CO59+CV59+DC59+DJ59+DQ59+DX59+EE59+EL59+ES59+EZ59+FG59&lt;=Consolidação!BU70+Consolidação!BX70+Consolidação!CA70+Consolidação!CD70,Consolidação!$Q$4,IF(BT59+CA59+CH59+CO59+CV59+DC59+DJ59+DQ59+DX59+EE59+EL59+ES59+EZ59+FG59&lt;=Consolidação!BU70+Consolidação!BX70+Consolidação!CA70+Consolidação!CD70+Consolidação!CG70,Consolidação!$T$4,IF(BT59+CA59+CH59+CO59+CV59+DC59+DJ59+DQ59+DX59+EE59+EL59+ES59+EZ59+FG59&lt;=Consolidação!BU70+Consolidação!BX70+Consolidação!CA70+Consolidação!CD70+Consolidação!CG70+Consolidação!CJ70,Consolidação!$W$4,IF(BT59+CA59+CH59+CO59+CV59+DC59+DJ59+DQ59+DX59+EE59+EL59+ES59+EZ59+FG59&lt;=Consolidação!BU70+Consolidação!BX70+Consolidação!CA70+Consolidação!CD70+Consolidação!CG70+Consolidação!CJ70+Consolidação!CM70,Consolidação!$Z$4,IF(BT59+CA59+CH59+CO59+CV59+DC59+DJ59+DQ59+DX59+EE59+EL59+ES59+EZ59+FG59&lt;=Consolidação!BU70+Consolidação!BX70+Consolidação!CA70+Consolidação!CD70+Consolidação!CG70+Consolidação!CJ70+Consolidação!CM70+Consolidação!CP70,Consolidação!$AC$4,IF(BT59+CA59+CH59+CO59+CV59+DC59+DJ59+DQ59+DX59+EE59+EL59+ES59+EZ59+FG59&lt;=Consolidação!BU70+Consolidação!BX70+Consolidação!CA70+Consolidação!CD70+Consolidação!CG70+Consolidação!CJ70+Consolidação!CM70+Consolidação!CP70+Consolidação!CS70,Consolidação!$AF$4,IF(BT59+CA59+CH59+CO59+CV59+DC59+DJ59+DQ59+DX59+EE59+EL59+ES59+EZ59+FG59&lt;=Consolidação!BU70+Consolidação!BX70+Consolidação!CA70+Consolidação!CD70+Consolidação!CG70+Consolidação!CJ70+Consolidação!CM70+Consolidação!CP70+Consolidação!CS70+Consolidação!CV70,Consolidação!$AI$4,IF(BT59+CA59+CH59+CO59+CV59+DC59+DJ59+DQ59+DX59+EE59+EL59+ES59+EZ59+FG59&lt;=Consolidação!BU70+Consolidação!BX70+Consolidação!CA70+Consolidação!CD70+Consolidação!CG70+Consolidação!CJ70+Consolidação!CM70+Consolidação!CP70+Consolidação!CS70+Consolidação!CV70+Consolidação!CY70,Consolidação!$AL$4,IF(BT59+CA59+CH59+CO59+CV59+DC59+DJ59+DQ59+DX59+EE59+EL59+ES59+EZ59+FG59&lt;=Consolidação!BU70+Consolidação!BX70+Consolidação!CA70+Consolidação!CD70+Consolidação!CG70+Consolidação!CJ70+Consolidação!CM70+Consolidação!CP70+Consolidação!CS70+Consolidação!CV70+Consolidação!CY70+Consolidação!DB70,Consolidação!$AO$4,IF(BT59+CA59+CH59+CO59+CV59+DC59+DJ59+DQ59+DX59+EE59+EL59+ES59+EZ59+FG59&lt;=Consolidação!BU70+Consolidação!BX70+Consolidação!CA70+Consolidação!CD70+Consolidação!CG70+Consolidação!CJ70+Consolidação!CM70+Consolidação!CP70+Consolidação!CS70+Consolidação!CV70+Consolidação!CY70+Consolidação!DB70+Consolidação!DE70,Consolidação!$AR$4,IF(BT59+CA59+CH59+CO59+CV59+DC59+DJ59+DQ59+DX59+EE59+EL59+ES59+EZ59+FG59&lt;=Consolidação!BU70+Consolidação!BX70+Consolidação!CA70+Consolidação!CD70+Consolidação!CG70+Consolidação!CJ70+Consolidação!CM70+Consolidação!CP70+Consolidação!CS70+Consolidação!CV70+Consolidação!CY70+Consolidação!DB70+Consolidação!DE70+Consolidação!DH70,Consolidação!$AU$4,IF(AND((Consolidação!BU70+Consolidação!BX70+Consolidação!CA70+Consolidação!CD70+Consolidação!CG70+Consolidação!CJ70+Consolidação!CM70+Consolidação!CP70+Consolidação!CS70+Consolidação!CV70+Consolidação!CY70+Consolidação!DB70+Consolidação!DE70+Consolidação!DH70)&gt;0,BT59+CA59+CH59+CO59+CV59+DC59+DJ59+DQ59+DX59+EE59+EL59+ES59+EZ59&lt;Consolidação!BU70+Consolidação!BX70+Consolidação!CA70+Consolidação!CD70+Consolidação!CG70+Consolidação!CJ70+Consolidação!CM70+Consolidação!CP70+Consolidação!CS70+Consolidação!CV70+Consolidação!CY70+Consolidação!DB70+Consolidação!DE70+Consolidação!DH70,BT59+CA59+CH59+CO59+CV59+DC59+DJ59+DQ59+DX59+EE59+EL59+ES59+EZ59+FG59&gt;Consolidação!BU70+Consolidação!BX70+Consolidação!CA70+Consolidação!CD70+Consolidação!CG70+Consolidação!CJ70+Consolidação!CM70+Consolidação!CP70+Consolidação!CS70+Consolidação!CV70+Consolidação!CY70+Consolidação!DB70+Consolidação!DE70+Consolidação!DH70),"CONSUMO PARCIAL","SEM PREVISÃO"))))))))))))))))</f>
        <v/>
      </c>
      <c r="FK59" s="540" t="str">
        <f t="shared" si="110"/>
        <v/>
      </c>
      <c r="FL59" s="569"/>
      <c r="FM59" s="550"/>
      <c r="FN59" s="550"/>
      <c r="FO59" s="550"/>
      <c r="FP59" s="550"/>
      <c r="FQ59" s="576"/>
      <c r="FR59" s="569"/>
      <c r="FS59" s="550"/>
      <c r="FT59" s="550"/>
      <c r="FU59" s="550"/>
      <c r="FV59" s="550"/>
      <c r="FW59" s="550"/>
      <c r="FX59" s="545" t="str">
        <f>IF((Consolidação!C70+Consolidação!E70)=(F59+M59+T59+AA59+AH59+AO59+AV59+BC59+BJ59+BQ59+BX59+CE59+CL59+CS59),"ATUALIZADO","DESATUALIZADO")</f>
        <v>DESATUALIZADO</v>
      </c>
    </row>
    <row r="60" spans="1:180" x14ac:dyDescent="0.3">
      <c r="A60" s="270">
        <v>11818</v>
      </c>
      <c r="B60" s="634"/>
      <c r="C60" s="271" t="s">
        <v>1</v>
      </c>
      <c r="D60" s="272"/>
      <c r="E60" s="270" t="s">
        <v>242</v>
      </c>
      <c r="F60" s="314">
        <v>50.91</v>
      </c>
      <c r="G60" s="315"/>
      <c r="H60" s="316">
        <v>46101</v>
      </c>
      <c r="I60" s="317" t="str">
        <f>IF(F60=0,"",IF(F60&lt;=Consolidação!H71,Consolidação!H$4,IF(F60&lt;=Consolidação!H71+Consolidação!K71,Consolidação!K$4,IF(F60&lt;=Consolidação!H71+Consolidação!K71+Consolidação!N71,Consolidação!N$4,IF(F60&lt;=Consolidação!H71+Consolidação!K71+Consolidação!N71+Consolidação!Q71,Consolidação!Q$4,IF(F60&lt;=Consolidação!H71+Consolidação!K71+Consolidação!N71+Consolidação!Q71+Consolidação!T71,Consolidação!T$4,IF(F60&lt;=Consolidação!H71+Consolidação!K71+Consolidação!N71+Consolidação!Q71+Consolidação!T71+Consolidação!W71,Consolidação!W$4,IF(F60&lt;=Consolidação!H71+Consolidação!K71+Consolidação!N71+Consolidação!Q71+Consolidação!T71+Consolidação!W71+Consolidação!Z71,Consolidação!Z$4,IF(F60&lt;=Consolidação!H71+Consolidação!K71+Consolidação!N71+Consolidação!Q71+Consolidação!T71+Consolidação!W71+Consolidação!Z71+Consolidação!AC71,Consolidação!AC$4,IF(F60&lt;=Consolidação!H71+Consolidação!K71+Consolidação!N71+Consolidação!Q71+Consolidação!T71+Consolidação!W71+Consolidação!Z71+Consolidação!AC71+Consolidação!AF71,Consolidação!AF$4,IF(F60&lt;=Consolidação!H71+Consolidação!K71+Consolidação!N71+Consolidação!Q71+Consolidação!T71+Consolidação!W71+Consolidação!Z71+Consolidação!AC71+Consolidação!AF71+Consolidação!AI71,Consolidação!AI$4,IF(F60&lt;=Consolidação!H71+Consolidação!K71+Consolidação!N71+Consolidação!Q71+Consolidação!T71+Consolidação!W71+Consolidação!Z71+Consolidação!AC71+Consolidação!AF71+Consolidação!AI71+Consolidação!AL71,Consolidação!AL$4,IF(F60&lt;=Consolidação!H71+Consolidação!K71+Consolidação!N71+Consolidação!Q71+Consolidação!T71+Consolidação!W71+Consolidação!Z71+Consolidação!AC71+Consolidação!AF71+Consolidação!AI71+Consolidação!AL71+Consolidação!AO71,Consolidação!AO$4,IF(F60&lt;=Consolidação!H71+Consolidação!K71+Consolidação!N71+Consolidação!Q71+Consolidação!T71+Consolidação!W71+Consolidação!Z71+Consolidação!AC71+Consolidação!AF71+Consolidação!AI71+Consolidação!AL71+Consolidação!AO71+Consolidação!AR71,Consolidação!AR$4,IF(F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>SEM PREVISÃO</v>
      </c>
      <c r="J60" s="318" t="str">
        <f>IF(I60="","",IF(I60="SEM PREVISÃO","û",IF(I60="CONSUMO PARCIAL","û",IF(H60&lt;I60+90,"û","ü"))))</f>
        <v>û</v>
      </c>
      <c r="K60" s="312"/>
      <c r="L60" s="270"/>
      <c r="M60" s="314"/>
      <c r="N60" s="315"/>
      <c r="O60" s="316"/>
      <c r="P60" s="317" t="str">
        <f>IF(M60=0,"",IF(F60+M60&lt;=Consolidação!H71,Consolidação!$H$4,IF(F60+M60&lt;=Consolidação!H71+Consolidação!K71,Consolidação!$K$4,IF(F60+M60&lt;=Consolidação!H71+Consolidação!K71+Consolidação!N71,Consolidação!$N$4,IF(F60+M60&lt;=Consolidação!H71+Consolidação!K71+Consolidação!N71+Consolidação!Q71,Consolidação!$Q$4,IF(F60+M60&lt;=Consolidação!H71+Consolidação!K71+Consolidação!N71+Consolidação!Q71+Consolidação!T71,Consolidação!$T$4,IF(F60+M60&lt;=Consolidação!H71+Consolidação!K71+Consolidação!N71+Consolidação!Q71+Consolidação!T71+Consolidação!W71,Consolidação!$W$4,IF(F60+M60&lt;=Consolidação!H71+Consolidação!K71+Consolidação!N71+Consolidação!Q71+Consolidação!T71+Consolidação!W71+Consolidação!Z71,Consolidação!$Z$4,IF(F60+M60&lt;=Consolidação!H71+Consolidação!K71+Consolidação!N71+Consolidação!Q71+Consolidação!T71+Consolidação!W71+Consolidação!Z71+Consolidação!AC71,Consolidação!$AC$4,IF(F60+M60&lt;=Consolidação!H71+Consolidação!K71+Consolidação!N71+Consolidação!Q71+Consolidação!T71+Consolidação!W71+Consolidação!Z71+Consolidação!AC71+Consolidação!AF71,Consolidação!$AF$4,IF(F60+M60&lt;=Consolidação!H71+Consolidação!K71+Consolidação!N71+Consolidação!Q71+Consolidação!T71+Consolidação!W71+Consolidação!Z71+Consolidação!AC71+Consolidação!AF71+Consolidação!AI71,Consolidação!$AI$4,IF(F60+M60&lt;=Consolidação!H71+Consolidação!K71+Consolidação!N71+Consolidação!Q71+Consolidação!T71+Consolidação!W71+Consolidação!Z71+Consolidação!AC71+Consolidação!AF71+Consolidação!AI71+Consolidação!AL71,Consolidação!$AL$4,IF(F60+M60&lt;=Consolidação!H71+Consolidação!K71+Consolidação!N71+Consolidação!Q71+Consolidação!T71+Consolidação!W71+Consolidação!Z71+Consolidação!AC71+Consolidação!AF71+Consolidação!AI71+Consolidação!AL71+Consolidação!AO71,Consolidação!$AO$4,IF(F60+M60&lt;=Consolidação!H71+Consolidação!K71+Consolidação!N71+Consolidação!Q71+Consolidação!T71+Consolidação!W71+Consolidação!Z71+Consolidação!AC71+Consolidação!AF71+Consolidação!AI71+Consolidação!AL71+Consolidação!AO71+Consolidação!AR71,Consolidação!$AR$4,IF(F60+M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Q60" s="318" t="str">
        <f>IF(P60="","",IF(P60="SEM PREVISÃO","û",IF(P60="CONSUMO PARCIAL","û",IF(O60&lt;P60+90,"û","ü"))))</f>
        <v/>
      </c>
      <c r="R60" s="312"/>
      <c r="S60" s="270"/>
      <c r="T60" s="314"/>
      <c r="U60" s="315"/>
      <c r="V60" s="316"/>
      <c r="W60" s="317" t="str">
        <f>IF(T60=0,"",IF(F60+M60+T60&lt;=Consolidação!H71,Consolidação!$H$4,IF(F60+M60+T60&lt;=Consolidação!H71+Consolidação!K71,Consolidação!$K$4,IF(F60+M60+T60&lt;=Consolidação!H71+Consolidação!K71+Consolidação!N71,Consolidação!$N$4,IF(F60+M60+T60&lt;=Consolidação!H71+Consolidação!K71+Consolidação!N71+Consolidação!Q71,Consolidação!$Q$4,IF(F60+M60+T60&lt;=Consolidação!H71+Consolidação!K71+Consolidação!N71+Consolidação!Q71+Consolidação!T71,Consolidação!$T$4,IF(F60+M60+T60&lt;=Consolidação!H71+Consolidação!K71+Consolidação!N71+Consolidação!Q71+Consolidação!T71+Consolidação!W71,Consolidação!$W$4,IF(F60+M60+T60&lt;=Consolidação!H71+Consolidação!K71+Consolidação!N71+Consolidação!Q71+Consolidação!T71+Consolidação!W71+Consolidação!Z71,Consolidação!$Z$4,IF(F60+M60+T60&lt;=Consolidação!H71+Consolidação!K71+Consolidação!N71+Consolidação!Q71+Consolidação!T71+Consolidação!W71+Consolidação!Z71+Consolidação!AC71,Consolidação!$AC$4,IF(F60+M60+T60&lt;=Consolidação!H71+Consolidação!K71+Consolidação!N71+Consolidação!Q71+Consolidação!T71+Consolidação!W71+Consolidação!Z71+Consolidação!AC71+Consolidação!AF71,Consolidação!$AF$4,IF(F60+M60+T60&lt;=Consolidação!H71+Consolidação!K71+Consolidação!N71+Consolidação!Q71+Consolidação!T71+Consolidação!W71+Consolidação!Z71+Consolidação!AC71+Consolidação!AF71+Consolidação!AI71,Consolidação!$AI$4,IF(F60+M60+T60&lt;=Consolidação!H71+Consolidação!K71+Consolidação!N71+Consolidação!Q71+Consolidação!T71+Consolidação!W71+Consolidação!Z71+Consolidação!AC71+Consolidação!AF71+Consolidação!AI71+Consolidação!AL71,Consolidação!$AL$4,IF(F60+M60+T60&lt;=Consolidação!H71+Consolidação!K71+Consolidação!N71+Consolidação!Q71+Consolidação!T71+Consolidação!W71+Consolidação!Z71+Consolidação!AC71+Consolidação!AF71+Consolidação!AI71+Consolidação!AL71+Consolidação!AO71,Consolidação!$AO$4,IF(F60+M60+T60&lt;=Consolidação!H71+Consolidação!K71+Consolidação!N71+Consolidação!Q71+Consolidação!T71+Consolidação!W71+Consolidação!Z71+Consolidação!AC71+Consolidação!AF71+Consolidação!AI71+Consolidação!AL71+Consolidação!AO71+Consolidação!AR71,Consolidação!$AR$4,IF(F60+M60+T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+M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+T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X60" s="318" t="str">
        <f>IF(W60="","",IF(W60="SEM PREVISÃO","û",IF(W60="CONSUMO PARCIAL","û",IF(V60&lt;W60+90,"û","ü"))))</f>
        <v/>
      </c>
      <c r="Y60" s="312"/>
      <c r="Z60" s="270"/>
      <c r="AA60" s="314"/>
      <c r="AB60" s="315"/>
      <c r="AC60" s="316"/>
      <c r="AD60" s="317" t="str">
        <f>IF(AA60=0,"",IF(F60+M60+T60+AA60&lt;=Consolidação!H71,Consolidação!$H$4,IF(F60+M60+T60+AA60&lt;=Consolidação!H71+Consolidação!K71,Consolidação!$K$4,IF(F60+M60+T60+AA60&lt;=Consolidação!H71+Consolidação!K71+Consolidação!N71,Consolidação!$N$4,IF(F60+M60+T60+AA60&lt;=Consolidação!H71+Consolidação!K71+Consolidação!N71+Consolidação!Q71,Consolidação!$Q$4,IF(F60+M60+T60+AA60&lt;=Consolidação!H71+Consolidação!K71+Consolidação!N71+Consolidação!Q71+Consolidação!T71,Consolidação!$T$4,IF(F60+M60+T60+AA60&lt;=Consolidação!H71+Consolidação!K71+Consolidação!N71+Consolidação!Q71+Consolidação!T71+Consolidação!W71,Consolidação!$W$4,IF(F60+M60+T60+AA60&lt;=Consolidação!H71+Consolidação!K71+Consolidação!N71+Consolidação!Q71+Consolidação!T71+Consolidação!W71+Consolidação!Z71,Consolidação!$Z$4,IF(F60+M60+T60+AA60&lt;=Consolidação!H71+Consolidação!K71+Consolidação!N71+Consolidação!Q71+Consolidação!T71+Consolidação!W71+Consolidação!Z71+Consolidação!AC71,Consolidação!$AC$4,IF(F60+M60+T60+AA60&lt;=Consolidação!H71+Consolidação!K71+Consolidação!N71+Consolidação!Q71+Consolidação!T71+Consolidação!W71+Consolidação!Z71+Consolidação!AC71+Consolidação!AF71,Consolidação!$AF$4,IF(F60+M60+T60+AA60&lt;=Consolidação!H71+Consolidação!K71+Consolidação!N71+Consolidação!Q71+Consolidação!T71+Consolidação!W71+Consolidação!Z71+Consolidação!AC71+Consolidação!AF71+Consolidação!AI71,Consolidação!$AI$4,IF(F60+M60+T60+AA60&lt;=Consolidação!H71+Consolidação!K71+Consolidação!N71+Consolidação!Q71+Consolidação!T71+Consolidação!W71+Consolidação!Z71+Consolidação!AC71+Consolidação!AF71+Consolidação!AI71+Consolidação!AL71,Consolidação!$AL$4,IF(F60+M60+T60+AA60&lt;=Consolidação!H71+Consolidação!K71+Consolidação!N71+Consolidação!Q71+Consolidação!T71+Consolidação!W71+Consolidação!Z71+Consolidação!AC71+Consolidação!AF71+Consolidação!AI71+Consolidação!AL71+Consolidação!AO71,Consolidação!$AO$4,IF(F60+M60+T60+AA60&lt;=Consolidação!H71+Consolidação!K71+Consolidação!N71+Consolidação!Q71+Consolidação!T71+Consolidação!W71+Consolidação!Z71+Consolidação!AC71+Consolidação!AF71+Consolidação!AI71+Consolidação!AL71+Consolidação!AO71+Consolidação!AR71,Consolidação!#REF!,IF(F60+M60+T60+AA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+M60+T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+T60+AA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AE60" s="318" t="str">
        <f>IF(AD60="","",IF(AD60="SEM PREVISÃO","û",IF(AD60="CONSUMO PARCIAL","û",IF(AC60&lt;AD60+90,"û","ü"))))</f>
        <v/>
      </c>
      <c r="AF60" s="312"/>
      <c r="AG60" s="270"/>
      <c r="AH60" s="314"/>
      <c r="AI60" s="315"/>
      <c r="AJ60" s="316"/>
      <c r="AK60" s="317" t="str">
        <f>IF(AH60=0,"",IF(F60+M60+T60+AA60+AH60&lt;=Consolidação!H71,Consolidação!$H$4,IF(F60+M60+T60+AA60+AH60&lt;=Consolidação!H71+Consolidação!K71,Consolidação!$K$4,IF(F60+M60+T60+AA60+AH60&lt;=Consolidação!H71+Consolidação!K71+Consolidação!N71,Consolidação!$N$4,IF(F60+M60+T60+AA60+AH60&lt;=Consolidação!H71+Consolidação!K71+Consolidação!N71+Consolidação!Q71,Consolidação!$Q$4,IF(F60+M60+T60+AA60+AH60&lt;=Consolidação!H71+Consolidação!K71+Consolidação!N71+Consolidação!Q71+Consolidação!T71,Consolidação!$T$4,IF(F60+M60+T60+AA60+AH60&lt;=Consolidação!H71+Consolidação!K71+Consolidação!N71+Consolidação!Q71+Consolidação!T71+Consolidação!W71,Consolidação!$W$4,IF(F60+M60+T60+AA60+AH60&lt;=Consolidação!H71+Consolidação!K71+Consolidação!N71+Consolidação!Q71+Consolidação!T71+Consolidação!W71+Consolidação!Z71,Consolidação!$Z$4,IF(F60+M60+T60+AA60+AH60&lt;=Consolidação!H71+Consolidação!K71+Consolidação!N71+Consolidação!Q71+Consolidação!T71+Consolidação!W71+Consolidação!Z71+Consolidação!AC71,Consolidação!$AC$4,IF(F60+M60+T60+AA60+AH60&lt;=Consolidação!H71+Consolidação!K71+Consolidação!N71+Consolidação!Q71+Consolidação!T71+Consolidação!W71+Consolidação!Z71+Consolidação!AC71+Consolidação!AF71,Consolidação!$AF$4,IF(F60+M60+T60+AA60+AH60&lt;=Consolidação!H71+Consolidação!K71+Consolidação!N71+Consolidação!Q71+Consolidação!T71+Consolidação!W71+Consolidação!Z71+Consolidação!AC71+Consolidação!AF71+Consolidação!AI71,Consolidação!$AI$4,IF(F60+M60+T60+AA60+AH60&lt;=Consolidação!H71+Consolidação!K71+Consolidação!N71+Consolidação!Q71+Consolidação!T71+Consolidação!W71+Consolidação!Z71+Consolidação!AC71+Consolidação!AF71+Consolidação!AI71+Consolidação!AL71,Consolidação!$AL$4,IF(F60+M60+T60+AA60+AH60&lt;=Consolidação!H71+Consolidação!K71+Consolidação!N71+Consolidação!Q71+Consolidação!T71+Consolidação!W71+Consolidação!Z71+Consolidação!AC71+Consolidação!AF71+Consolidação!AI71+Consolidação!AL71+Consolidação!AO71,Consolidação!$AO$4,IF(F60+M60+T60+AA60+AH60&lt;=Consolidação!H71+Consolidação!K71+Consolidação!N71+Consolidação!Q71+Consolidação!T71+Consolidação!W71+Consolidação!Z71+Consolidação!AC71+Consolidação!AF71+Consolidação!AI71+Consolidação!AL71+Consolidação!AO71+Consolidação!AR71,Consolidação!$AR$4,IF(F60+M60+T60+AA60+AH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+M60+T60+AA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+T60+AA60+AH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AL60" s="318" t="str">
        <f>IF(AK60="","",IF(AK60="SEM PREVISÃO","û",IF(AK60="CONSUMO PARCIAL","û",IF(AJ60&lt;AK60+90,"û","ü"))))</f>
        <v/>
      </c>
      <c r="AM60" s="312"/>
      <c r="AN60" s="270"/>
      <c r="AO60" s="314"/>
      <c r="AP60" s="345"/>
      <c r="AQ60" s="346"/>
      <c r="AR60" s="317" t="str">
        <f>IF(AO60=0,"",IF(F60+M60+T60+AA60+AH60+AO60&lt;=Consolidação!H71,Consolidação!$H$4,IF(F60+M60+T60+AA60+AH60+AO60&lt;=Consolidação!H71+Consolidação!K71,Consolidação!$K$4,IF(F60+M60+T60+AA60+AH60+AO60&lt;=Consolidação!H71+Consolidação!K71+Consolidação!N71,Consolidação!$N$4,IF(F60+M60+T60+AA60+AH60+AO60&lt;=Consolidação!H71+Consolidação!K71+Consolidação!N71+Consolidação!Q71,Consolidação!$Q$4,IF(F60+M60+T60+AA60+AH60+AO60&lt;=Consolidação!H71+Consolidação!K71+Consolidação!N71+Consolidação!Q71+Consolidação!T71,Consolidação!$T$4,IF(F60+M60+T60+AA60+AH60+AO60&lt;=Consolidação!H71+Consolidação!K71+Consolidação!N71+Consolidação!Q71+Consolidação!T71+Consolidação!W71,Consolidação!$W$4,IF(F60+M60+T60+AA60+AH60+AO60&lt;=Consolidação!H71+Consolidação!K71+Consolidação!N71+Consolidação!Q71+Consolidação!T71+Consolidação!W71+Consolidação!Z71,Consolidação!$Z$4,IF(F60+M60+T60+AA60+AH60+AO60&lt;=Consolidação!H71+Consolidação!K71+Consolidação!N71+Consolidação!Q71+Consolidação!T71+Consolidação!W71+Consolidação!Z71+Consolidação!AC71,Consolidação!$AC$4,IF(F60+M60+T60+AA60+AH60+AO60&lt;=Consolidação!H71+Consolidação!K71+Consolidação!N71+Consolidação!Q71+Consolidação!T71+Consolidação!W71+Consolidação!Z71+Consolidação!AC71+Consolidação!AF71,Consolidação!$AF$4,IF(F60+M60+T60+AA60+AH60+AO60&lt;=Consolidação!H71+Consolidação!K71+Consolidação!N71+Consolidação!Q71+Consolidação!T71+Consolidação!W71+Consolidação!Z71+Consolidação!AC71+Consolidação!AF71+Consolidação!AI71,Consolidação!$AI$4,IF(F60+M60+T60+AA60+AH60+AO60&lt;=Consolidação!H71+Consolidação!K71+Consolidação!N71+Consolidação!Q71+Consolidação!T71+Consolidação!W71+Consolidação!Z71+Consolidação!AC71+Consolidação!AF71+Consolidação!AI71+Consolidação!AL71,Consolidação!$AL$4,IF(F60+M60+T60+AA60+AH60+AO60&lt;=Consolidação!H71+Consolidação!K71+Consolidação!N71+Consolidação!Q71+Consolidação!T71+Consolidação!W71+Consolidação!Z71+Consolidação!AC71+Consolidação!AF71+Consolidação!AI71+Consolidação!AL71+Consolidação!AO71,Consolidação!$AO$4,IF(F60+M60+T60+AA60+AH60+AO60&lt;=Consolidação!H71+Consolidação!K71+Consolidação!N71+Consolidação!Q71+Consolidação!T71+Consolidação!W71+Consolidação!Z71+Consolidação!AC71+Consolidação!AF71+Consolidação!AI71+Consolidação!AL71+Consolidação!AO71+Consolidação!AR71,Consolidação!$AR$4,IF(F60+M60+T60+AA60+AH60+AO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+M60+T60+AA60+AH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+T60+AA60+AH60+AO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AS60" s="318" t="str">
        <f>IF(AR60="","",IF(AR60="SEM PREVISÃO","û",IF(AR60="CONSUMO PARCIAL","û",IF(AQ60&lt;AR60+90,"û","ü"))))</f>
        <v/>
      </c>
      <c r="AT60" s="312"/>
      <c r="AU60" s="270"/>
      <c r="AV60" s="314"/>
      <c r="AW60" s="345"/>
      <c r="AX60" s="346"/>
      <c r="AY60" s="317" t="str">
        <f>IF(AV60=0,"",IF(F60+M60+T60+AA60+AH60+AO60+AV60&lt;=Consolidação!H71,Consolidação!$H$4,IF(F60+M60+T60+AA60+AH60+AO60+AV60&lt;=Consolidação!H71+Consolidação!K71,Consolidação!$K$4,IF(F60+M60+T60+AA60+AH60+AO60+AV60&lt;=Consolidação!H71+Consolidação!K71+Consolidação!N71,Consolidação!$N$4,IF(F60+M60+T60+AA60+AH60+AO60+AV60&lt;=Consolidação!H71+Consolidação!K71+Consolidação!N71+Consolidação!Q71,Consolidação!$Q$4,IF(F60+M60+T60+AA60+AH60+AO60+AV60&lt;=Consolidação!H71+Consolidação!K71+Consolidação!N71+Consolidação!Q71+Consolidação!T71,Consolidação!$T$4,IF(F60+M60+T60+AA60+AH60+AO60+AV60&lt;=Consolidação!H71+Consolidação!K71+Consolidação!N71+Consolidação!Q71+Consolidação!T71+Consolidação!W71,Consolidação!$W$4,IF(F60+M60+T60+AA60+AH60+AO60+AV60&lt;=Consolidação!H71+Consolidação!K71+Consolidação!N71+Consolidação!Q71+Consolidação!T71+Consolidação!W71+Consolidação!Z71,Consolidação!$Z$4,IF(F60+M60+T60+AA60+AH60+AO60+AV60&lt;=Consolidação!H71+Consolidação!K71+Consolidação!N71+Consolidação!Q71+Consolidação!T71+Consolidação!W71+Consolidação!Z71+Consolidação!AC71,Consolidação!$AC$4,IF(F60+M60+T60+AA60+AH60+AO60+AV60&lt;=Consolidação!H71+Consolidação!K71+Consolidação!N71+Consolidação!Q71+Consolidação!T71+Consolidação!W71+Consolidação!Z71+Consolidação!AC71+Consolidação!AF71,Consolidação!$AF$4,IF(F60+M60+T60+AA60+AH60+AO60+AV60&lt;=Consolidação!H71+Consolidação!K71+Consolidação!N71+Consolidação!Q71+Consolidação!T71+Consolidação!W71+Consolidação!Z71+Consolidação!AC71+Consolidação!AF71+Consolidação!AI71,Consolidação!$AI$4,IF(F60+M60+T60+AA60+AH60+AO60+AV60&lt;=Consolidação!H71+Consolidação!K71+Consolidação!N71+Consolidação!Q71+Consolidação!T71+Consolidação!W71+Consolidação!Z71+Consolidação!AC71+Consolidação!AF71+Consolidação!AI71+Consolidação!AL71,Consolidação!$AL$4,IF(F60+M60+T60+AA60+AH60+AO60+AV60&lt;=Consolidação!H71+Consolidação!K71+Consolidação!N71+Consolidação!Q71+Consolidação!T71+Consolidação!W71+Consolidação!Z71+Consolidação!AC71+Consolidação!AF71+Consolidação!AI71+Consolidação!AL71+Consolidação!AO71,Consolidação!$AO$4,IF(F60+M60+T60+AA60+AH60+AO60+AV60&lt;=Consolidação!H71+Consolidação!K71+Consolidação!N71+Consolidação!Q71+Consolidação!T71+Consolidação!W71+Consolidação!Z71+Consolidação!AC71+Consolidação!AF71+Consolidação!AI71+Consolidação!AL71+Consolidação!AO71+Consolidação!AR71,Consolidação!$AR$4,IF(F60+M60+T60+AA60+AH60+AO60+AV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+M60+T60+AA60+AH60+AO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+T60+AA60+AH60+AO60+AV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AZ60" s="318" t="str">
        <f>IF(AY60="","",IF(AY60="SEM PREVISÃO","û",IF(AY60="CONSUMO PARCIAL","û",IF(AX60&lt;AY60+90,"û","ü"))))</f>
        <v/>
      </c>
      <c r="BA60" s="312"/>
      <c r="BB60" s="270"/>
      <c r="BC60" s="314"/>
      <c r="BD60" s="345"/>
      <c r="BE60" s="346"/>
      <c r="BF60" s="317" t="str">
        <f>IF(BC60=0,"",IF(F60+M60+T60+AA60+AH60+AO60+AV60+BC60&lt;=Consolidação!H71,Consolidação!$H$4,IF(F60+M60+T60+AA60+AH60+AO60+AV60+BC60&lt;=Consolidação!H71+Consolidação!K71,Consolidação!$K$4,IF(F60+M60+T60+AA60+AH60+AO60+AV60+BC60&lt;=Consolidação!H71+Consolidação!K71+Consolidação!N71,Consolidação!$N$4,IF(F60+M60+T60+AA60+AH60+AO60+AV60+BC60&lt;=Consolidação!H71+Consolidação!K71+Consolidação!N71+Consolidação!Q71,Consolidação!$Q$4,IF(F60+M60+T60+AA60+AH60+AO60+AV60+BC60&lt;=Consolidação!H71+Consolidação!K71+Consolidação!N71+Consolidação!Q71+Consolidação!T71,Consolidação!$T$4,IF(F60+M60+T60+AA60+AH60+AO60+AV60+BC60&lt;=Consolidação!H71+Consolidação!K71+Consolidação!N71+Consolidação!Q71+Consolidação!T71+Consolidação!W71,Consolidação!$W$4,IF(F60+M60+T60+AA60+AH60+AO60+AV60+BC60&lt;=Consolidação!H71+Consolidação!K71+Consolidação!N71+Consolidação!Q71+Consolidação!T71+Consolidação!W71+Consolidação!Z71,Consolidação!$Z$4,IF(F60+M60+T60+AA60+AH60+AO60+AV60+BC60&lt;=Consolidação!H71+Consolidação!K71+Consolidação!N71+Consolidação!Q71+Consolidação!T71+Consolidação!W71+Consolidação!Z71+Consolidação!AC71,Consolidação!$AC$4,IF(F60+M60+T60+AA60+AH60+AO60+AV60+BC60&lt;=Consolidação!H71+Consolidação!K71+Consolidação!N71+Consolidação!Q71+Consolidação!T71+Consolidação!W71+Consolidação!Z71+Consolidação!AC71+Consolidação!AF71,Consolidação!$AF$4,IF(F60+M60+T60+AA60+AH60+AO60+AV60+BC60&lt;=Consolidação!H71+Consolidação!K71+Consolidação!N71+Consolidação!Q71+Consolidação!T71+Consolidação!W71+Consolidação!Z71+Consolidação!AC71+Consolidação!AF71+Consolidação!AI71,Consolidação!$AI$4,IF(F60+M60+T60+AA60+AH60+AO60+AV60+BC60&lt;=Consolidação!H71+Consolidação!K71+Consolidação!N71+Consolidação!Q71+Consolidação!T71+Consolidação!W71+Consolidação!Z71+Consolidação!AC71+Consolidação!AF71+Consolidação!AI71+Consolidação!AL71,Consolidação!$AL$4,IF(F60+M60+T60+AA60+AH60+AO60+AV60+BC60&lt;=Consolidação!H71+Consolidação!K71+Consolidação!N71+Consolidação!Q71+Consolidação!T71+Consolidação!W71+Consolidação!Z71+Consolidação!AC71+Consolidação!AF71+Consolidação!AI71+Consolidação!AL71+Consolidação!AO71,Consolidação!$AO$4,IF(F60+M60+T60+AA60+AH60+AO60+AV60+BC60&lt;=Consolidação!H71+Consolidação!K71+Consolidação!N71+Consolidação!Q71+Consolidação!T71+Consolidação!W71+Consolidação!Z71+Consolidação!AC71+Consolidação!AF71+Consolidação!AI71+Consolidação!AL71+Consolidação!AO71+Consolidação!AR71,Consolidação!$AR$4,IF(F60+M60+T60+AA60+AH60+AO60+AV60+BC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+M60+T60+AA60+AH60+AO60+AV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+T60+AA60+AH60+AO60+AV60+BC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BG60" s="318" t="str">
        <f>IF(BF60="","",IF(BF60="SEM PREVISÃO","û",IF(BF60="CONSUMO PARCIAL","û",IF(BE60&lt;BF60+90,"û","ü"))))</f>
        <v/>
      </c>
      <c r="BH60" s="312"/>
      <c r="BI60" s="270"/>
      <c r="BJ60" s="314"/>
      <c r="BK60" s="345"/>
      <c r="BL60" s="346"/>
      <c r="BM60" s="317" t="str">
        <f>IF(BJ60=0,"",IF(F60+M60+T60+AA60+AH60+AO60+AV60+BC60+BJ60&lt;=Consolidação!H71,Consolidação!$H$4,IF(F60+M60+T60+AA60+AH60+AO60+AV60+BC60+BJ60&lt;=Consolidação!H71+Consolidação!K71,Consolidação!$K$4,IF(F60+M60+T60+AA60+AH60+AO60+AV60+BC60+BJ60&lt;=Consolidação!H71+Consolidação!K71+Consolidação!N71,Consolidação!$N$4,IF(F60+M60+T60+AA60+AH60+AO60+AV60+BC60+BJ60&lt;=Consolidação!H71+Consolidação!K71+Consolidação!N71+Consolidação!Q71,Consolidação!$Q$4,IF(F60+M60+T60+AA60+AH60+AO60+AV60+BC60+BJ60&lt;=Consolidação!H71+Consolidação!K71+Consolidação!N71+Consolidação!Q71+Consolidação!T71,Consolidação!$T$4,IF(F60+M60+T60+AA60+AH60+AO60+AV60+BC60+BJ60&lt;=Consolidação!H71+Consolidação!K71+Consolidação!N71+Consolidação!Q71+Consolidação!T71+Consolidação!W71,Consolidação!$W$4,IF(F60+M60+T60+AA60+AH60+AO60+AV60+BC60+BJ60&lt;=Consolidação!H71+Consolidação!K71+Consolidação!N71+Consolidação!Q71+Consolidação!T71+Consolidação!W71+Consolidação!Z71,Consolidação!$Z$4,IF(F60+M60+T60+AA60+AH60+AO60+AV60+BC60+BJ60&lt;=Consolidação!H71+Consolidação!K71+Consolidação!N71+Consolidação!Q71+Consolidação!T71+Consolidação!W71+Consolidação!Z71+Consolidação!AC71,Consolidação!$AC$4,IF(F60+M60+T60+AA60+AH60+AO60+AV60+BC60+BJ60&lt;=Consolidação!H71+Consolidação!K71+Consolidação!N71+Consolidação!Q71+Consolidação!T71+Consolidação!W71+Consolidação!Z71+Consolidação!AC71+Consolidação!AF71,Consolidação!$AF$4,IF(F60+M60+T60+AA60+AH60+AO60+AV60+BC60+BJ60&lt;=Consolidação!H71+Consolidação!K71+Consolidação!N71+Consolidação!Q71+Consolidação!T71+Consolidação!W71+Consolidação!Z71+Consolidação!AC71+Consolidação!AF71+Consolidação!AI71,Consolidação!$AI$4,IF(F60+M60+T60+AA60+AH60+AO60+AV60+BC60+BJ60&lt;=Consolidação!H71+Consolidação!K71+Consolidação!N71+Consolidação!Q71+Consolidação!T71+Consolidação!W71+Consolidação!Z71+Consolidação!AC71+Consolidação!AF71+Consolidação!AI71+Consolidação!AL71,Consolidação!$AL$4,IF(F60+M60+T60+AA60+AH60+AO60+AV60+BC60+BJ60&lt;=Consolidação!H71+Consolidação!K71+Consolidação!N71+Consolidação!Q71+Consolidação!T71+Consolidação!W71+Consolidação!Z71+Consolidação!AC71+Consolidação!AF71+Consolidação!AI71+Consolidação!AL71+Consolidação!AO71,Consolidação!$AO$4,IF(F60+M60+T60+AA60+AH60+AO60+AV60+BC60+BJ60&lt;=Consolidação!H71+Consolidação!K71+Consolidação!N71+Consolidação!Q71+Consolidação!T71+Consolidação!W71+Consolidação!Z71+Consolidação!AC71+Consolidação!AF71+Consolidação!AI71+Consolidação!AL71+Consolidação!AO71+Consolidação!AR71,Consolidação!$AR$4,IF(F60+M60+T60+AA60+AH60+AO60+AV60+BC60+BJ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+M60+T60+AA60+AH60+AO60+AV60+BC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+T60+AA60+AH60+AO60+AV60+BC60+BJ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BN60" s="318" t="str">
        <f>IF(BM60="","",IF(BM60="SEM PREVISÃO","û",IF(BM60="CONSUMO PARCIAL","û",IF(BL60&lt;BM60+90,"û","ü"))))</f>
        <v/>
      </c>
      <c r="BO60" s="312"/>
      <c r="BP60" s="270"/>
      <c r="BQ60" s="314"/>
      <c r="BR60" s="345"/>
      <c r="BS60" s="346"/>
      <c r="BT60" s="317" t="str">
        <f>IF(BQ60=0,"",IF(F60+M60+T60+AA60+AH60+AO60+AV60+BC60+BJ60+BQ60&lt;=Consolidação!H71,Consolidação!$H$4,IF(F60+M60+T60+AA60+AH60+AO60+AV60+BC60+BJ60+BQ60&lt;=Consolidação!H71+Consolidação!K71,Consolidação!$K$4,IF(F60+M60+T60+AA60+AH60+AO60+AV60+BC60+BJ60+BQ60&lt;=Consolidação!H71+Consolidação!K71+Consolidação!N71,Consolidação!$N$4,IF(F60+M60+T60+AA60+AH60+AO60+AV60+BC60+BJ60+BQ60&lt;=Consolidação!H71+Consolidação!K71+Consolidação!N71+Consolidação!Q71,Consolidação!$Q$4,IF(F60+M60+T60+AA60+AH60+AO60+AV60+BC60+BJ60+BQ60&lt;=Consolidação!H71+Consolidação!K71+Consolidação!N71+Consolidação!Q71+Consolidação!T71,Consolidação!$T$4,IF(F60+M60+T60+AA60+AH60+AO60+AV60+BC60+BJ60+BQ60&lt;=Consolidação!H71+Consolidação!K71+Consolidação!N71+Consolidação!Q71+Consolidação!T71+Consolidação!W71,Consolidação!$W$4,IF(F60+M60+T60+AA60+AH60+AO60+AV60+BC60+BJ60+BQ60&lt;=Consolidação!H71+Consolidação!K71+Consolidação!N71+Consolidação!Q71+Consolidação!T71+Consolidação!W71+Consolidação!Z71,Consolidação!$Z$4,IF(F60+M60+T60+AA60+AH60+AO60+AV60+BC60+BJ60+BQ60&lt;=Consolidação!H71+Consolidação!K71+Consolidação!N71+Consolidação!Q71+Consolidação!T71+Consolidação!W71+Consolidação!Z71+Consolidação!AC71,Consolidação!$AC$4,IF(F60+M60+T60+AA60+AH60+AO60+AV60+BC60+BJ60+BQ60&lt;=Consolidação!H71+Consolidação!K71+Consolidação!N71+Consolidação!Q71+Consolidação!T71+Consolidação!W71+Consolidação!Z71+Consolidação!AC71+Consolidação!AF71,Consolidação!$AF$4,IF(F60+M60+T60+AA60+AH60+AO60+AV60+BC60+BJ60+BQ60&lt;=Consolidação!H71+Consolidação!K71+Consolidação!N71+Consolidação!Q71+Consolidação!T71+Consolidação!W71+Consolidação!Z71+Consolidação!AC71+Consolidação!AF71+Consolidação!AI71,Consolidação!$AI$4,IF(F60+M60+T60+AA60+AH60+AO60+AV60+BC60+BJ60+BQ60&lt;=Consolidação!H71+Consolidação!K71+Consolidação!N71+Consolidação!Q71+Consolidação!T71+Consolidação!W71+Consolidação!Z71+Consolidação!AC71+Consolidação!AF71+Consolidação!AI71+Consolidação!AL71,Consolidação!$AL$4,IF(F60+M60+T60+AA60+AH60+AO60+AV60+BC60+BJ60+BQ60&lt;=Consolidação!H71+Consolidação!K71+Consolidação!N71+Consolidação!Q71+Consolidação!T71+Consolidação!W71+Consolidação!Z71+Consolidação!AC71+Consolidação!AF71+Consolidação!AI71+Consolidação!AL71+Consolidação!AO71,Consolidação!$AO$4,IF(F60+M60+T60+AA60+AH60+AO60+AV60+BC60+BJ60+BQ60&lt;=Consolidação!H71+Consolidação!K71+Consolidação!N71+Consolidação!Q71+Consolidação!T71+Consolidação!W71+Consolidação!Z71+Consolidação!AC71+Consolidação!AF71+Consolidação!AI71+Consolidação!AL71+Consolidação!AO71+Consolidação!AR71,Consolidação!$AR$4,IF(F60+M60+T60+AA60+AH60+AO60+AV60+BC60+BJ60+BQ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+M60+T60+AA60+AH60+AO60+AV60+BC60+BJ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+T60+AA60+AH60+AO60+AV60+BC60+BJ60+BQ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BU60" s="318" t="str">
        <f>IF(BT60="","",IF(BT60="SEM PREVISÃO","û",IF(BT60="CONSUMO PARCIAL","û",IF(BS60&lt;BT60+90,"û","ü"))))</f>
        <v/>
      </c>
      <c r="BV60" s="312"/>
      <c r="BW60" s="270"/>
      <c r="BX60" s="314"/>
      <c r="BY60" s="345"/>
      <c r="BZ60" s="346"/>
      <c r="CA60" s="317" t="str">
        <f>IF(BX60=0,"",IF(F60+M60+T60+AA60+AH60+AO60+AV60+BC60+BJ60+BQ60+BX60&lt;=Consolidação!H71,Consolidação!$H$4,IF(F60+M60+T60+AA60+AH60+AO60+AV60+BC60+BJ60+BQ60+BX60&lt;=Consolidação!H71+Consolidação!K71,Consolidação!$K$4,IF(F60+M60+T60+AA60+AH60+AO60+AV60+BC60+BJ60+BQ60+BX60&lt;=Consolidação!H71+Consolidação!K71+Consolidação!N71,Consolidação!$N$4,IF(F60+M60+T60+AA60+AH60+AO60+AV60+BC60+BJ60+BQ60+BX60&lt;=Consolidação!H71+Consolidação!K71+Consolidação!N71+Consolidação!Q71,Consolidação!$Q$4,IF(F60+M60+T60+AA60+AH60+AO60+AV60+BC60+BJ60+BQ60+BX60&lt;=Consolidação!H71+Consolidação!K71+Consolidação!N71+Consolidação!Q71+Consolidação!T71,Consolidação!$T$4,IF(F60+M60+T60+AA60+AH60+AO60+AV60+BC60+BJ60+BQ60+BX60&lt;=Consolidação!H71+Consolidação!K71+Consolidação!N71+Consolidação!Q71+Consolidação!T71+Consolidação!W71,Consolidação!$W$4,IF(F60+M60+T60+AA60+AH60+AO60+AV60+BC60+BJ60+BQ60+BX60&lt;=Consolidação!H71+Consolidação!K71+Consolidação!N71+Consolidação!Q71+Consolidação!T71+Consolidação!W71+Consolidação!Z71,Consolidação!$Z$4,IF(F60+M60+T60+AA60+AH60+AO60+AV60+BC60+BJ60+BQ60+BX60&lt;=Consolidação!H71+Consolidação!K71+Consolidação!N71+Consolidação!Q71+Consolidação!T71+Consolidação!W71+Consolidação!Z71+Consolidação!AC71,Consolidação!$AC$4,IF(F60+M60+T60+AA60+AH60+AO60+AV60+BC60+BJ60+BQ60+BX60&lt;=Consolidação!H71+Consolidação!K71+Consolidação!N71+Consolidação!Q71+Consolidação!T71+Consolidação!W71+Consolidação!Z71+Consolidação!AC71+Consolidação!AF71,Consolidação!$AF$4,IF(F60+M60+T60+AA60+AH60+AO60+AV60+BC60+BJ60+BQ60+BX60&lt;=Consolidação!H71+Consolidação!K71+Consolidação!N71+Consolidação!Q71+Consolidação!T71+Consolidação!W71+Consolidação!Z71+Consolidação!AC71+Consolidação!AF71+Consolidação!AI71,Consolidação!$AI$4,IF(F60+M60+T60+AA60+AH60+AO60+AV60+BC60+BJ60+BQ60+BX60&lt;=Consolidação!H71+Consolidação!K71+Consolidação!N71+Consolidação!Q71+Consolidação!T71+Consolidação!W71+Consolidação!Z71+Consolidação!AC71+Consolidação!AF71+Consolidação!AI71+Consolidação!AL71,Consolidação!$AL$4,IF(F60+M60+T60+AA60+AH60+AO60+AV60+BC60+BJ60+BQ60+BX60&lt;=Consolidação!H71+Consolidação!K71+Consolidação!N71+Consolidação!Q71+Consolidação!T71+Consolidação!W71+Consolidação!Z71+Consolidação!AC71+Consolidação!AF71+Consolidação!AI71+Consolidação!AL71+Consolidação!AO71,Consolidação!$AO$4,IF(F60+M60+T60+AA60+AH60+AO60+AV60+BC60+BJ60+BQ60+BX60&lt;=Consolidação!H71+Consolidação!K71+Consolidação!N71+Consolidação!Q71+Consolidação!T71+Consolidação!W71+Consolidação!Z71+Consolidação!AC71+Consolidação!AF71+Consolidação!AI71+Consolidação!AL71+Consolidação!AO71+Consolidação!AR71,Consolidação!$AR$4,IF(F60+M60+T60+AA60+AH60+AO60+AV60+BC60+BJ60+BQ60+BX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+M60+T60+AA60+AH60+AO60+AV60+BC60+BJ60+BQ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+T60+AA60+AH60+AO60+AV60+BC60+BJ60+BQ60+BX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CB60" s="318" t="str">
        <f>IF(CA60="","",IF(CA60="SEM PREVISÃO","û",IF(CA60="CONSUMO PARCIAL","û",IF(BZ60&lt;CA60+90,"û","ü"))))</f>
        <v/>
      </c>
      <c r="CC60" s="312"/>
      <c r="CD60" s="270"/>
      <c r="CE60" s="314"/>
      <c r="CF60" s="345"/>
      <c r="CG60" s="346"/>
      <c r="CH60" s="317" t="str">
        <f>IF(CE60=0,"",IF(F60+M60+T60+AA60+AH60+AO60+AV60+BC60+BJ60+BQ60+BX60+CE60&lt;=Consolidação!H71,Consolidação!$H$4,IF(F60+M60+T60+AA60+AH60+AO60+AV60+BC60+BJ60+BQ60+BX60+CE60&lt;=Consolidação!H71+Consolidação!K71,Consolidação!$K$4,IF(F60+M60+T60+AA60+AH60+AO60+AV60+BC60+BJ60+BQ60+BX60+CE60&lt;=Consolidação!H71+Consolidação!K71+Consolidação!N71,Consolidação!$N$4,IF(F60+M60+T60+AA60+AH60+AO60+AV60+BC60+BJ60+BQ60+BX60+CE60&lt;=Consolidação!H71+Consolidação!K71+Consolidação!N71+Consolidação!Q71,Consolidação!$Q$4,IF(F60+M60+T60+AA60+AH60+AO60+AV60+BC60+BJ60+BQ60+BX60+CE60&lt;=Consolidação!H71+Consolidação!K71+Consolidação!N71+Consolidação!Q71+Consolidação!T71,Consolidação!$T$4,IF(F60+M60+T60+AA60+AH60+AO60+AV60+BC60+BJ60+BQ60+BX60+CE60&lt;=Consolidação!H71+Consolidação!K71+Consolidação!N71+Consolidação!Q71+Consolidação!T71+Consolidação!W71,Consolidação!$W$4,IF(F60+M60+T60+AA60+AH60+AO60+AV60+BC60+BJ60+BQ60+BX60+CE60&lt;=Consolidação!H71+Consolidação!K71+Consolidação!N71+Consolidação!Q71+Consolidação!T71+Consolidação!W71+Consolidação!Z71,Consolidação!$Z$4,IF(F60+M60+T60+AA60+AH60+AO60+AV60+BC60+BJ60+BQ60+BX60+CE60&lt;=Consolidação!H71+Consolidação!K71+Consolidação!N71+Consolidação!Q71+Consolidação!T71+Consolidação!W71+Consolidação!Z71+Consolidação!AC71,Consolidação!$AC$4,IF(F60+M60+T60+AA60+AH60+AO60+AV60+BC60+BJ60+BQ60+BX60+CE60&lt;=Consolidação!H71+Consolidação!K71+Consolidação!N71+Consolidação!Q71+Consolidação!T71+Consolidação!W71+Consolidação!Z71+Consolidação!AC71+Consolidação!AF71,Consolidação!$AF$4,IF(F60+M60+T60+AA60+AH60+AO60+AV60+BC60+BJ60+BQ60+BX60+CE60&lt;=Consolidação!H71+Consolidação!K71+Consolidação!N71+Consolidação!Q71+Consolidação!T71+Consolidação!W71+Consolidação!Z71+Consolidação!AC71+Consolidação!AF71+Consolidação!AI71,Consolidação!$AI$4,IF(F60+M60+T60+AA60+AH60+AO60+AV60+BC60+BJ60+BQ60+BX60+CE60&lt;=Consolidação!H71+Consolidação!K71+Consolidação!N71+Consolidação!Q71+Consolidação!T71+Consolidação!W71+Consolidação!Z71+Consolidação!AC71+Consolidação!AF71+Consolidação!AI71+Consolidação!AL71,Consolidação!$AL$4,IF(F60+M60+T60+AA60+AH60+AO60+AV60+BC60+BJ60+BQ60+BX60+CE60&lt;=Consolidação!H71+Consolidação!K71+Consolidação!N71+Consolidação!Q71+Consolidação!T71+Consolidação!W71+Consolidação!Z71+Consolidação!AC71+Consolidação!AF71+Consolidação!AI71+Consolidação!AL71+Consolidação!AO71,Consolidação!$AO$4,IF(F60+M60+T60+AA60+AH60+AO60+AV60+BC60+BJ60+BQ60+BX60+CE60&lt;=Consolidação!H71+Consolidação!K71+Consolidação!N71+Consolidação!Q71+Consolidação!T71+Consolidação!W71+Consolidação!Z71+Consolidação!AC71+Consolidação!AF71+Consolidação!AI71+Consolidação!AL71+Consolidação!AO71+Consolidação!AR71,Consolidação!$AR$4,IF(F60+M60+T60+AA60+AH60+AO60+AV60+BC60+BJ60+BQ60+BX60+CE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+M60+T60+AA60+AH60+AO60+AV60+BC60+BJ60+BQ60+BX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+T60+AA60+AH60+AO60+AV60+BC60+BJ60+BQ60+BX60+CE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CI60" s="318" t="str">
        <f>IF(CH60="","",IF(CH60="SEM PREVISÃO","û",IF(CH60="CONSUMO PARCIAL","û",IF(CG60&lt;CH60+90,"û","ü"))))</f>
        <v/>
      </c>
      <c r="CJ60" s="312"/>
      <c r="CK60" s="270"/>
      <c r="CL60" s="314"/>
      <c r="CM60" s="345"/>
      <c r="CN60" s="346"/>
      <c r="CO60" s="317" t="str">
        <f>IF(CL60=0,"",IF(F60+M60+T60+AA60+AH60+AO60+AV60+BC60+BJ60+BQ60+BX60+CE60+CL60&lt;=Consolidação!H71,Consolidação!$H$4,IF(F60+M60+T60+AA60+AH60+AO60+AV60+BC60+BJ60+BQ60+BX60+CE60+CL60&lt;=Consolidação!H71+Consolidação!K71,Consolidação!$K$4,IF(F60+M60+T60+AA60+AH60+AO60+AV60+BC60+BJ60+BQ60+BX60+CE60+CL60&lt;=Consolidação!H71+Consolidação!K71+Consolidação!N71,Consolidação!$N$4,IF(F60+M60+T60+AA60+AH60+AO60+AV60+BC60+BJ60+BQ60+BX60+CE60+CL60&lt;=Consolidação!H71+Consolidação!K71+Consolidação!N71+Consolidação!Q71,Consolidação!$Q$4,IF(F60+M60+T60+AA60+AH60+AO60+AV60+BC60+BJ60+BQ60+BX60+CE60+CL60&lt;=Consolidação!H71+Consolidação!K71+Consolidação!N71+Consolidação!Q71+Consolidação!T71,Consolidação!$T$4,IF(F60+M60+T60+AA60+AH60+AO60+AV60+BC60+BJ60+BQ60+BX60+CE60+CL60&lt;=Consolidação!H71+Consolidação!K71+Consolidação!N71+Consolidação!Q71+Consolidação!T71+Consolidação!W71,Consolidação!$W$4,IF(F60+M60+T60+AA60+AH60+AO60+AV60+BC60+BJ60+BQ60+BX60+CE60+CL60&lt;=Consolidação!H71+Consolidação!K71+Consolidação!N71+Consolidação!Q71+Consolidação!T71+Consolidação!W71+Consolidação!Z71,Consolidação!$Z$4,IF(F60+M60+T60+AA60+AH60+AO60+AV60+BC60+BJ60+BQ60+BX60+CE60+CL60&lt;=Consolidação!H71+Consolidação!K71+Consolidação!N71+Consolidação!Q71+Consolidação!T71+Consolidação!W71+Consolidação!Z71+Consolidação!AC71,Consolidação!$AC$4,IF(F60+M60+T60+AA60+AH60+AO60+AV60+BC60+BJ60+BQ60+BX60+CE60+CL60&lt;=Consolidação!H71+Consolidação!K71+Consolidação!N71+Consolidação!Q71+Consolidação!T71+Consolidação!W71+Consolidação!Z71+Consolidação!AC71+Consolidação!AF71,Consolidação!$AF$4,IF(F60+M60+T60+AA60+AH60+AO60+AV60+BC60+BJ60+BQ60+BX60+CE60+CL60&lt;=Consolidação!H71+Consolidação!K71+Consolidação!N71+Consolidação!Q71+Consolidação!T71+Consolidação!W71+Consolidação!Z71+Consolidação!AC71+Consolidação!AF71+Consolidação!AI71,Consolidação!$AI$4,IF(F60+M60+T60+AA60+AH60+AO60+AV60+BC60+BJ60+BQ60+BX60+CE60+CL60&lt;=Consolidação!H71+Consolidação!K71+Consolidação!N71+Consolidação!Q71+Consolidação!T71+Consolidação!W71+Consolidação!Z71+Consolidação!AC71+Consolidação!AF71+Consolidação!AI71+Consolidação!AL71,Consolidação!$AL$4,IF(F60+M60+T60+AA60+AH60+AO60+AV60+BC60+BJ60+BQ60+BX60+CE60+CL60&lt;=Consolidação!H71+Consolidação!K71+Consolidação!N71+Consolidação!Q71+Consolidação!T71+Consolidação!W71+Consolidação!Z71+Consolidação!AC71+Consolidação!AF71+Consolidação!AI71+Consolidação!AL71+Consolidação!AO71,Consolidação!$AO$4,IF(F60+M60+T60+AA60+AH60+AO60+AV60+BC60+BJ60+BQ60+BX60+CE60+CL60&lt;=Consolidação!H71+Consolidação!K71+Consolidação!N71+Consolidação!Q71+Consolidação!T71+Consolidação!W71+Consolidação!Z71+Consolidação!AC71+Consolidação!AF71+Consolidação!AI71+Consolidação!AL71+Consolidação!AO71+Consolidação!AR71,Consolidação!$AR$4,IF(F60+M60+T60+AA60+AH60+AO60+AV60+BC60+BJ60+BQ60+BX60+CE60+CL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+M60+T60+AA60+AH60+AO60+AV60+BC60+BJ60+BQ60+BX60+CE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+T60+AA60+AH60+AO60+AV60+BC60+BJ60+BQ60+BX60+CE60+CL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CP60" s="318" t="str">
        <f>IF(CO60="","",IF(CO60="SEM PREVISÃO","û",IF(CO60="CONSUMO PARCIAL","û",IF(CN60&lt;CO60+90,"û","ü"))))</f>
        <v/>
      </c>
      <c r="CQ60" s="312"/>
      <c r="CR60" s="270"/>
      <c r="CS60" s="314"/>
      <c r="CT60" s="345"/>
      <c r="CU60" s="346"/>
      <c r="CV60" s="317" t="str">
        <f>IF(CS60=0,"",IF(F60+M60+T60+AA60+AH60+AO60+AV60+BC60+BJ60+BQ60+BX60+CE60+CL60+CS60&lt;=Consolidação!H71,Consolidação!$H$4,IF(F60+M60+T60+AA60+AH60+AO60+AV60+BC60+BJ60+BQ60+BX60+CE60+CL60+CS60&lt;=Consolidação!H71+Consolidação!K71,Consolidação!$K$4,IF(F60+M60+T60+AA60+AH60+AO60+AV60+BC60+BJ60+BQ60+BX60+CE60+CL60+CS60&lt;=Consolidação!H71+Consolidação!K71+Consolidação!N71,Consolidação!$N$4,IF(F60+M60+T60+AA60+AH60+AO60+AV60+BC60+BJ60+BQ60+BX60+CE60+CL60+CS60&lt;=Consolidação!H71+Consolidação!K71+Consolidação!N71+Consolidação!Q71,Consolidação!$Q$4,IF(F60+M60+T60+AA60+AH60+AO60+AV60+BC60+BJ60+BQ60+BX60+CE60+CL60+CS60&lt;=Consolidação!H71+Consolidação!K71+Consolidação!N71+Consolidação!Q71+Consolidação!T71,Consolidação!$T$4,IF(F60+M60+T60+AA60+AH60+AO60+AV60+BC60+BJ60+BQ60+BX60+CE60+CL60+CS60&lt;=Consolidação!H71+Consolidação!K71+Consolidação!N71+Consolidação!Q71+Consolidação!T71+Consolidação!W71,Consolidação!$W$4,IF(F60+M60+T60+AA60+AH60+AO60+AV60+BC60+BJ60+BQ60+BX60+CE60+CL60+CS60&lt;=Consolidação!H71+Consolidação!K71+Consolidação!N71+Consolidação!Q71+Consolidação!T71+Consolidação!W71+Consolidação!Z71,Consolidação!$Z$4,IF(F60+M60+T60+AA60+AH60+AO60+AV60+BC60+BJ60+BQ60+BX60+CE60+CL60+CS60&lt;=Consolidação!H71+Consolidação!K71+Consolidação!N71+Consolidação!Q71+Consolidação!T71+Consolidação!W71+Consolidação!Z71+Consolidação!AC71,Consolidação!$AC$4,IF(F60+M60+T60+AA60+AH60+AO60+AV60+BC60+BJ60+BQ60+BX60+CE60+CL60+CS60&lt;=Consolidação!H71+Consolidação!K71+Consolidação!N71+Consolidação!Q71+Consolidação!T71+Consolidação!W71+Consolidação!Z71+Consolidação!AC71+Consolidação!AF71,Consolidação!$AF$4,IF(F60+M60+T60+AA60+AH60+AO60+AV60+BC60+BJ60+BQ60+BX60+CE60+CL60+CS60&lt;=Consolidação!H71+Consolidação!K71+Consolidação!N71+Consolidação!Q71+Consolidação!T71+Consolidação!W71+Consolidação!Z71+Consolidação!AC71+Consolidação!AF71+Consolidação!AI71,Consolidação!$AI$4,IF(F60+M60+T60+AA60+AH60+AO60+AV60+BC60+BJ60+BQ60+BX60+CE60+CL60+CS60&lt;=Consolidação!H71+Consolidação!K71+Consolidação!N71+Consolidação!Q71+Consolidação!T71+Consolidação!W71+Consolidação!Z71+Consolidação!AC71+Consolidação!AF71+Consolidação!AI71+Consolidação!AL71,Consolidação!$AL$4,IF(F60+M60+T60+AA60+AH60+AO60+AV60+BC60+BJ60+BQ60+BX60+CE60+CL60+CS60&lt;=Consolidação!H71+Consolidação!K71+Consolidação!N71+Consolidação!Q71+Consolidação!T71+Consolidação!W71+Consolidação!Z71+Consolidação!AC71+Consolidação!AF71+Consolidação!AI71+Consolidação!AL71+Consolidação!AO71,Consolidação!$AO$4,IF(F60+M60+T60+AA60+AH60+AO60+AV60+BC60+BJ60+BQ60+BX60+CE60+CL60+CS60&lt;=Consolidação!H71+Consolidação!K71+Consolidação!N71+Consolidação!Q71+Consolidação!T71+Consolidação!W71+Consolidação!Z71+Consolidação!AC71+Consolidação!AF71+Consolidação!AI71+Consolidação!AL71+Consolidação!AO71+Consolidação!AR71,Consolidação!$AR$4,IF(F60+M60+T60+AA60+AH60+AO60+AV60+BC60+BJ60+BQ60+BX60+CE60+CL60+CS60&lt;=Consolidação!H71+Consolidação!K71+Consolidação!N71+Consolidação!Q71+Consolidação!T71+Consolidação!W71+Consolidação!Z71+Consolidação!AC71+Consolidação!AF71+Consolidação!AI71+Consolidação!AL71+Consolidação!AO71+Consolidação!AR71+Consolidação!AU71,Consolidação!$AU$4,IF(AND((Consolidação!H71+Consolidação!K71+Consolidação!N71+Consolidação!Q71+Consolidação!T71+Consolidação!W71+Consolidação!Z71+Consolidação!AC71+Consolidação!AF71+Consolidação!AI71+Consolidação!AL71+Consolidação!AO71+Consolidação!AR71+Consolidação!AU71)&gt;0,F60+M60+T60+AA60+AH60+AO60+AV60+BC60+BJ60+BQ60+BX60+CE60+CL60&lt;Consolidação!H71+Consolidação!K71+Consolidação!N71+Consolidação!Q71+Consolidação!T71+Consolidação!W71+Consolidação!Z71+Consolidação!AC71+Consolidação!AF71+Consolidação!AI71+Consolidação!AL71+Consolidação!AO71+Consolidação!AR71+Consolidação!AU71,F60+M60+T60+AA60+AH60+AO60+AV60+BC60+BJ60+BQ60+BX60+CE60+CL60+CS60&gt;Consolidação!H71+Consolidação!K71+Consolidação!N71+Consolidação!Q71+Consolidação!T71+Consolidação!W71+Consolidação!Z71+Consolidação!AC71+Consolidação!AF71+Consolidação!AI71+Consolidação!AL71+Consolidação!AO71+Consolidação!AR71+Consolidação!AU71),"CONSUMO PARCIAL","SEM PREVISÃO"))))))))))))))))</f>
        <v/>
      </c>
      <c r="CW60" s="318" t="str">
        <f>IF(CV60="","",IF(CV60="SEM PREVISÃO","û",IF(CV60="CONSUMO PARCIAL","û",IF(CU60&lt;CV60+90,"û","ü"))))</f>
        <v/>
      </c>
      <c r="CX60" s="270"/>
      <c r="CY60" s="314"/>
      <c r="CZ60" s="345"/>
      <c r="DA60" s="346"/>
      <c r="DB60" s="317" t="str">
        <f>IF(CY60=0,"",IF(L60+S60+Z60+AG60+AN60+AU60+BB60+BI60+BP60+BW60+CD60+CK60+CR60+CY60&lt;=Consolidação!N71,Consolidação!$H$4,IF(L60+S60+Z60+AG60+AN60+AU60+BB60+BI60+BP60+BW60+CD60+CK60+CR60+CY60&lt;=Consolidação!N71+Consolidação!Q71,Consolidação!$K$4,IF(L60+S60+Z60+AG60+AN60+AU60+BB60+BI60+BP60+BW60+CD60+CK60+CR60+CY60&lt;=Consolidação!N71+Consolidação!Q71+Consolidação!T71,Consolidação!$N$4,IF(L60+S60+Z60+AG60+AN60+AU60+BB60+BI60+BP60+BW60+CD60+CK60+CR60+CY60&lt;=Consolidação!N71+Consolidação!Q71+Consolidação!T71+Consolidação!W71,Consolidação!$Q$4,IF(L60+S60+Z60+AG60+AN60+AU60+BB60+BI60+BP60+BW60+CD60+CK60+CR60+CY60&lt;=Consolidação!N71+Consolidação!Q71+Consolidação!T71+Consolidação!W71+Consolidação!Z71,Consolidação!$T$4,IF(L60+S60+Z60+AG60+AN60+AU60+BB60+BI60+BP60+BW60+CD60+CK60+CR60+CY60&lt;=Consolidação!N71+Consolidação!Q71+Consolidação!T71+Consolidação!W71+Consolidação!Z71+Consolidação!AC71,Consolidação!$W$4,IF(L60+S60+Z60+AG60+AN60+AU60+BB60+BI60+BP60+BW60+CD60+CK60+CR60+CY60&lt;=Consolidação!N71+Consolidação!Q71+Consolidação!T71+Consolidação!W71+Consolidação!Z71+Consolidação!AC71+Consolidação!AF71,Consolidação!$Z$4,IF(L60+S60+Z60+AG60+AN60+AU60+BB60+BI60+BP60+BW60+CD60+CK60+CR60+CY60&lt;=Consolidação!N71+Consolidação!Q71+Consolidação!T71+Consolidação!W71+Consolidação!Z71+Consolidação!AC71+Consolidação!AF71+Consolidação!AI71,Consolidação!$AC$4,IF(L60+S60+Z60+AG60+AN60+AU60+BB60+BI60+BP60+BW60+CD60+CK60+CR60+CY60&lt;=Consolidação!N71+Consolidação!Q71+Consolidação!T71+Consolidação!W71+Consolidação!Z71+Consolidação!AC71+Consolidação!AF71+Consolidação!AI71+Consolidação!AL71,Consolidação!$AF$4,IF(L60+S60+Z60+AG60+AN60+AU60+BB60+BI60+BP60+BW60+CD60+CK60+CR60+CY60&lt;=Consolidação!N71+Consolidação!Q71+Consolidação!T71+Consolidação!W71+Consolidação!Z71+Consolidação!AC71+Consolidação!AF71+Consolidação!AI71+Consolidação!AL71+Consolidação!AO71,Consolidação!$AI$4,IF(L60+S60+Z60+AG60+AN60+AU60+BB60+BI60+BP60+BW60+CD60+CK60+CR60+CY60&lt;=Consolidação!N71+Consolidação!Q71+Consolidação!T71+Consolidação!W71+Consolidação!Z71+Consolidação!AC71+Consolidação!AF71+Consolidação!AI71+Consolidação!AL71+Consolidação!AO71+Consolidação!AR71,Consolidação!$AL$4,IF(L60+S60+Z60+AG60+AN60+AU60+BB60+BI60+BP60+BW60+CD60+CK60+CR60+CY60&lt;=Consolidação!N71+Consolidação!Q71+Consolidação!T71+Consolidação!W71+Consolidação!Z71+Consolidação!AC71+Consolidação!AF71+Consolidação!AI71+Consolidação!AL71+Consolidação!AO71+Consolidação!AR71+Consolidação!AU71,Consolidação!$AO$4,IF(L60+S60+Z60+AG60+AN60+AU60+BB60+BI60+BP60+BW60+CD60+CK60+CR60+CY60&lt;=Consolidação!N71+Consolidação!Q71+Consolidação!T71+Consolidação!W71+Consolidação!Z71+Consolidação!AC71+Consolidação!AF71+Consolidação!AI71+Consolidação!AL71+Consolidação!AO71+Consolidação!AR71+Consolidação!AU71+Consolidação!AX71,Consolidação!$AR$4,IF(L60+S60+Z60+AG60+AN60+AU60+BB60+BI60+BP60+BW60+CD60+CK60+CR60+CY60&lt;=Consolidação!N71+Consolidação!Q71+Consolidação!T71+Consolidação!W71+Consolidação!Z71+Consolidação!AC71+Consolidação!AF71+Consolidação!AI71+Consolidação!AL71+Consolidação!AO71+Consolidação!AR71+Consolidação!AU71+Consolidação!AX71+Consolidação!#REF!,Consolidação!$AU$4,IF(AND((Consolidação!N71+Consolidação!Q71+Consolidação!T71+Consolidação!W71+Consolidação!Z71+Consolidação!AC71+Consolidação!AF71+Consolidação!AI71+Consolidação!AL71+Consolidação!AO71+Consolidação!AR71+Consolidação!AU71+Consolidação!AX71+Consolidação!#REF!)&gt;0,L60+S60+Z60+AG60+AN60+AU60+BB60+BI60+BP60+BW60+CD60+CK60+CR60&lt;Consolidação!N71+Consolidação!Q71+Consolidação!T71+Consolidação!W71+Consolidação!Z71+Consolidação!AC71+Consolidação!AF71+Consolidação!AI71+Consolidação!AL71+Consolidação!AO71+Consolidação!AR71+Consolidação!AU71+Consolidação!AX71+Consolidação!#REF!,L60+S60+Z60+AG60+AN60+AU60+BB60+BI60+BP60+BW60+CD60+CK60+CR60+CY60&gt;Consolidação!N71+Consolidação!Q71+Consolidação!T71+Consolidação!W71+Consolidação!Z71+Consolidação!AC71+Consolidação!AF71+Consolidação!AI71+Consolidação!AL71+Consolidação!AO71+Consolidação!AR71+Consolidação!AU71+Consolidação!AX71+Consolidação!#REF!),"CONSUMO PARCIAL","SEM PREVISÃO"))))))))))))))))</f>
        <v/>
      </c>
      <c r="DC60" s="318" t="str">
        <f>IF(DB60="","",IF(DB60="SEM PREVISÃO","û",IF(DB60="CONSUMO PARCIAL","û",IF(DA60&lt;DB60+90,"û","ü"))))</f>
        <v/>
      </c>
      <c r="DD60" s="270"/>
      <c r="DE60" s="314"/>
      <c r="DF60" s="345"/>
      <c r="DG60" s="346"/>
      <c r="DH60" s="317" t="str">
        <f>IF(DE60=0,"",IF(R60+Y60+AF60+AM60+AT60+BA60+BH60+BO60+BV60+CC60+CJ60+CQ60+CX60+DE60&lt;=Consolidação!T71,Consolidação!$H$4,IF(R60+Y60+AF60+AM60+AT60+BA60+BH60+BO60+BV60+CC60+CJ60+CQ60+CX60+DE60&lt;=Consolidação!T71+Consolidação!W71,Consolidação!$K$4,IF(R60+Y60+AF60+AM60+AT60+BA60+BH60+BO60+BV60+CC60+CJ60+CQ60+CX60+DE60&lt;=Consolidação!T71+Consolidação!W71+Consolidação!Z71,Consolidação!$N$4,IF(R60+Y60+AF60+AM60+AT60+BA60+BH60+BO60+BV60+CC60+CJ60+CQ60+CX60+DE60&lt;=Consolidação!T71+Consolidação!W71+Consolidação!Z71+Consolidação!AC71,Consolidação!$Q$4,IF(R60+Y60+AF60+AM60+AT60+BA60+BH60+BO60+BV60+CC60+CJ60+CQ60+CX60+DE60&lt;=Consolidação!T71+Consolidação!W71+Consolidação!Z71+Consolidação!AC71+Consolidação!AF71,Consolidação!$T$4,IF(R60+Y60+AF60+AM60+AT60+BA60+BH60+BO60+BV60+CC60+CJ60+CQ60+CX60+DE60&lt;=Consolidação!T71+Consolidação!W71+Consolidação!Z71+Consolidação!AC71+Consolidação!AF71+Consolidação!AI71,Consolidação!$W$4,IF(R60+Y60+AF60+AM60+AT60+BA60+BH60+BO60+BV60+CC60+CJ60+CQ60+CX60+DE60&lt;=Consolidação!T71+Consolidação!W71+Consolidação!Z71+Consolidação!AC71+Consolidação!AF71+Consolidação!AI71+Consolidação!AL71,Consolidação!$Z$4,IF(R60+Y60+AF60+AM60+AT60+BA60+BH60+BO60+BV60+CC60+CJ60+CQ60+CX60+DE60&lt;=Consolidação!T71+Consolidação!W71+Consolidação!Z71+Consolidação!AC71+Consolidação!AF71+Consolidação!AI71+Consolidação!AL71+Consolidação!AO71,Consolidação!$AC$4,IF(R60+Y60+AF60+AM60+AT60+BA60+BH60+BO60+BV60+CC60+CJ60+CQ60+CX60+DE60&lt;=Consolidação!T71+Consolidação!W71+Consolidação!Z71+Consolidação!AC71+Consolidação!AF71+Consolidação!AI71+Consolidação!AL71+Consolidação!AO71+Consolidação!AR71,Consolidação!$AF$4,IF(R60+Y60+AF60+AM60+AT60+BA60+BH60+BO60+BV60+CC60+CJ60+CQ60+CX60+DE60&lt;=Consolidação!T71+Consolidação!W71+Consolidação!Z71+Consolidação!AC71+Consolidação!AF71+Consolidação!AI71+Consolidação!AL71+Consolidação!AO71+Consolidação!AR71+Consolidação!AU71,Consolidação!$AI$4,IF(R60+Y60+AF60+AM60+AT60+BA60+BH60+BO60+BV60+CC60+CJ60+CQ60+CX60+DE60&lt;=Consolidação!T71+Consolidação!W71+Consolidação!Z71+Consolidação!AC71+Consolidação!AF71+Consolidação!AI71+Consolidação!AL71+Consolidação!AO71+Consolidação!AR71+Consolidação!AU71+Consolidação!AX71,Consolidação!$AL$4,IF(R60+Y60+AF60+AM60+AT60+BA60+BH60+BO60+BV60+CC60+CJ60+CQ60+CX60+DE60&lt;=Consolidação!T71+Consolidação!W71+Consolidação!Z71+Consolidação!AC71+Consolidação!AF71+Consolidação!AI71+Consolidação!AL71+Consolidação!AO71+Consolidação!AR71+Consolidação!AU71+Consolidação!AX71+Consolidação!#REF!,Consolidação!$AO$4,IF(R60+Y60+AF60+AM60+AT60+BA60+BH60+BO60+BV60+CC60+CJ60+CQ60+CX60+DE60&lt;=Consolidação!T71+Consolidação!W71+Consolidação!Z71+Consolidação!AC71+Consolidação!AF71+Consolidação!AI71+Consolidação!AL71+Consolidação!AO71+Consolidação!AR71+Consolidação!AU71+Consolidação!AX71+Consolidação!#REF!+Consolidação!BC71,Consolidação!$AR$4,IF(R60+Y60+AF60+AM60+AT60+BA60+BH60+BO60+BV60+CC60+CJ60+CQ60+CX60+DE60&lt;=Consolidação!T71+Consolidação!W71+Consolidação!Z71+Consolidação!AC71+Consolidação!AF71+Consolidação!AI71+Consolidação!AL71+Consolidação!AO71+Consolidação!AR71+Consolidação!AU71+Consolidação!AX71+Consolidação!#REF!+Consolidação!BC71+Consolidação!BF71,Consolidação!$AU$4,IF(AND((Consolidação!T71+Consolidação!W71+Consolidação!Z71+Consolidação!AC71+Consolidação!AF71+Consolidação!AI71+Consolidação!AL71+Consolidação!AO71+Consolidação!AR71+Consolidação!AU71+Consolidação!AX71+Consolidação!#REF!+Consolidação!BC71+Consolidação!BF71)&gt;0,R60+Y60+AF60+AM60+AT60+BA60+BH60+BO60+BV60+CC60+CJ60+CQ60+CX60&lt;Consolidação!T71+Consolidação!W71+Consolidação!Z71+Consolidação!AC71+Consolidação!AF71+Consolidação!AI71+Consolidação!AL71+Consolidação!AO71+Consolidação!AR71+Consolidação!AU71+Consolidação!AX71+Consolidação!#REF!+Consolidação!BC71+Consolidação!BF71,R60+Y60+AF60+AM60+AT60+BA60+BH60+BO60+BV60+CC60+CJ60+CQ60+CX60+DE60&gt;Consolidação!T71+Consolidação!W71+Consolidação!Z71+Consolidação!AC71+Consolidação!AF71+Consolidação!AI71+Consolidação!AL71+Consolidação!AO71+Consolidação!AR71+Consolidação!AU71+Consolidação!AX71+Consolidação!#REF!+Consolidação!BC71+Consolidação!BF71),"CONSUMO PARCIAL","SEM PREVISÃO"))))))))))))))))</f>
        <v/>
      </c>
      <c r="DI60" s="318" t="str">
        <f>IF(DH60="","",IF(DH60="SEM PREVISÃO","û",IF(DH60="CONSUMO PARCIAL","û",IF(DG60&lt;DH60+90,"û","ü"))))</f>
        <v/>
      </c>
      <c r="DJ60" s="270"/>
      <c r="DK60" s="314"/>
      <c r="DL60" s="345"/>
      <c r="DM60" s="346"/>
      <c r="DN60" s="317" t="str">
        <f>IF(DK60=0,"",IF(X60+AE60+AL60+AS60+AZ60+BG60+BN60+BU60+CB60+CI60+CP60+CW60+DD60+DK60&lt;=Consolidação!Z71,Consolidação!$H$4,IF(X60+AE60+AL60+AS60+AZ60+BG60+BN60+BU60+CB60+CI60+CP60+CW60+DD60+DK60&lt;=Consolidação!Z71+Consolidação!AC71,Consolidação!$K$4,IF(X60+AE60+AL60+AS60+AZ60+BG60+BN60+BU60+CB60+CI60+CP60+CW60+DD60+DK60&lt;=Consolidação!Z71+Consolidação!AC71+Consolidação!AF71,Consolidação!$N$4,IF(X60+AE60+AL60+AS60+AZ60+BG60+BN60+BU60+CB60+CI60+CP60+CW60+DD60+DK60&lt;=Consolidação!Z71+Consolidação!AC71+Consolidação!AF71+Consolidação!AI71,Consolidação!$Q$4,IF(X60+AE60+AL60+AS60+AZ60+BG60+BN60+BU60+CB60+CI60+CP60+CW60+DD60+DK60&lt;=Consolidação!Z71+Consolidação!AC71+Consolidação!AF71+Consolidação!AI71+Consolidação!AL71,Consolidação!$T$4,IF(X60+AE60+AL60+AS60+AZ60+BG60+BN60+BU60+CB60+CI60+CP60+CW60+DD60+DK60&lt;=Consolidação!Z71+Consolidação!AC71+Consolidação!AF71+Consolidação!AI71+Consolidação!AL71+Consolidação!AO71,Consolidação!$W$4,IF(X60+AE60+AL60+AS60+AZ60+BG60+BN60+BU60+CB60+CI60+CP60+CW60+DD60+DK60&lt;=Consolidação!Z71+Consolidação!AC71+Consolidação!AF71+Consolidação!AI71+Consolidação!AL71+Consolidação!AO71+Consolidação!AR71,Consolidação!$Z$4,IF(X60+AE60+AL60+AS60+AZ60+BG60+BN60+BU60+CB60+CI60+CP60+CW60+DD60+DK60&lt;=Consolidação!Z71+Consolidação!AC71+Consolidação!AF71+Consolidação!AI71+Consolidação!AL71+Consolidação!AO71+Consolidação!AR71+Consolidação!AU71,Consolidação!$AC$4,IF(X60+AE60+AL60+AS60+AZ60+BG60+BN60+BU60+CB60+CI60+CP60+CW60+DD60+DK60&lt;=Consolidação!Z71+Consolidação!AC71+Consolidação!AF71+Consolidação!AI71+Consolidação!AL71+Consolidação!AO71+Consolidação!AR71+Consolidação!AU71+Consolidação!AX71,Consolidação!$AF$4,IF(X60+AE60+AL60+AS60+AZ60+BG60+BN60+BU60+CB60+CI60+CP60+CW60+DD60+DK60&lt;=Consolidação!Z71+Consolidação!AC71+Consolidação!AF71+Consolidação!AI71+Consolidação!AL71+Consolidação!AO71+Consolidação!AR71+Consolidação!AU71+Consolidação!AX71+Consolidação!#REF!,Consolidação!$AI$4,IF(X60+AE60+AL60+AS60+AZ60+BG60+BN60+BU60+CB60+CI60+CP60+CW60+DD60+DK60&lt;=Consolidação!Z71+Consolidação!AC71+Consolidação!AF71+Consolidação!AI71+Consolidação!AL71+Consolidação!AO71+Consolidação!AR71+Consolidação!AU71+Consolidação!AX71+Consolidação!#REF!+Consolidação!BC71,Consolidação!$AL$4,IF(X60+AE60+AL60+AS60+AZ60+BG60+BN60+BU60+CB60+CI60+CP60+CW60+DD60+DK60&lt;=Consolidação!Z71+Consolidação!AC71+Consolidação!AF71+Consolidação!AI71+Consolidação!AL71+Consolidação!AO71+Consolidação!AR71+Consolidação!AU71+Consolidação!AX71+Consolidação!#REF!+Consolidação!BC71+Consolidação!BF71,Consolidação!$AO$4,IF(X60+AE60+AL60+AS60+AZ60+BG60+BN60+BU60+CB60+CI60+CP60+CW60+DD60+DK60&lt;=Consolidação!Z71+Consolidação!AC71+Consolidação!AF71+Consolidação!AI71+Consolidação!AL71+Consolidação!AO71+Consolidação!AR71+Consolidação!AU71+Consolidação!AX71+Consolidação!#REF!+Consolidação!BC71+Consolidação!BF71+Consolidação!BI71,Consolidação!$AR$4,IF(X60+AE60+AL60+AS60+AZ60+BG60+BN60+BU60+CB60+CI60+CP60+CW60+DD60+DK60&lt;=Consolidação!Z71+Consolidação!AC71+Consolidação!AF71+Consolidação!AI71+Consolidação!AL71+Consolidação!AO71+Consolidação!AR71+Consolidação!AU71+Consolidação!AX71+Consolidação!#REF!+Consolidação!BC71+Consolidação!BF71+Consolidação!BI71+Consolidação!BL71,Consolidação!$AU$4,IF(AND((Consolidação!Z71+Consolidação!AC71+Consolidação!AF71+Consolidação!AI71+Consolidação!AL71+Consolidação!AO71+Consolidação!AR71+Consolidação!AU71+Consolidação!AX71+Consolidação!#REF!+Consolidação!BC71+Consolidação!BF71+Consolidação!BI71+Consolidação!BL71)&gt;0,X60+AE60+AL60+AS60+AZ60+BG60+BN60+BU60+CB60+CI60+CP60+CW60+DD60&lt;Consolidação!Z71+Consolidação!AC71+Consolidação!AF71+Consolidação!AI71+Consolidação!AL71+Consolidação!AO71+Consolidação!AR71+Consolidação!AU71+Consolidação!AX71+Consolidação!#REF!+Consolidação!BC71+Consolidação!BF71+Consolidação!BI71+Consolidação!BL71,X60+AE60+AL60+AS60+AZ60+BG60+BN60+BU60+CB60+CI60+CP60+CW60+DD60+DK60&gt;Consolidação!Z71+Consolidação!AC71+Consolidação!AF71+Consolidação!AI71+Consolidação!AL71+Consolidação!AO71+Consolidação!AR71+Consolidação!AU71+Consolidação!AX71+Consolidação!#REF!+Consolidação!BC71+Consolidação!BF71+Consolidação!BI71+Consolidação!BL71),"CONSUMO PARCIAL","SEM PREVISÃO"))))))))))))))))</f>
        <v/>
      </c>
      <c r="DO60" s="318" t="str">
        <f>IF(DN60="","",IF(DN60="SEM PREVISÃO","û",IF(DN60="CONSUMO PARCIAL","û",IF(DM60&lt;DN60+90,"û","ü"))))</f>
        <v/>
      </c>
      <c r="DP60" s="270"/>
      <c r="DQ60" s="314"/>
      <c r="DR60" s="345"/>
      <c r="DS60" s="346"/>
      <c r="DT60" s="317" t="str">
        <f>IF(DQ60=0,"",IF(AD60+AK60+AR60+AY60+BF60+BM60+BT60+CA60+CH60+CO60+CV60+DC60+DJ60+DQ60&lt;=Consolidação!AF71,Consolidação!$H$4,IF(AD60+AK60+AR60+AY60+BF60+BM60+BT60+CA60+CH60+CO60+CV60+DC60+DJ60+DQ60&lt;=Consolidação!AF71+Consolidação!AI71,Consolidação!$K$4,IF(AD60+AK60+AR60+AY60+BF60+BM60+BT60+CA60+CH60+CO60+CV60+DC60+DJ60+DQ60&lt;=Consolidação!AF71+Consolidação!AI71+Consolidação!AL71,Consolidação!$N$4,IF(AD60+AK60+AR60+AY60+BF60+BM60+BT60+CA60+CH60+CO60+CV60+DC60+DJ60+DQ60&lt;=Consolidação!AF71+Consolidação!AI71+Consolidação!AL71+Consolidação!AO71,Consolidação!$Q$4,IF(AD60+AK60+AR60+AY60+BF60+BM60+BT60+CA60+CH60+CO60+CV60+DC60+DJ60+DQ60&lt;=Consolidação!AF71+Consolidação!AI71+Consolidação!AL71+Consolidação!AO71+Consolidação!AR71,Consolidação!$T$4,IF(AD60+AK60+AR60+AY60+BF60+BM60+BT60+CA60+CH60+CO60+CV60+DC60+DJ60+DQ60&lt;=Consolidação!AF71+Consolidação!AI71+Consolidação!AL71+Consolidação!AO71+Consolidação!AR71+Consolidação!AU71,Consolidação!$W$4,IF(AD60+AK60+AR60+AY60+BF60+BM60+BT60+CA60+CH60+CO60+CV60+DC60+DJ60+DQ60&lt;=Consolidação!AF71+Consolidação!AI71+Consolidação!AL71+Consolidação!AO71+Consolidação!AR71+Consolidação!AU71+Consolidação!AX71,Consolidação!$Z$4,IF(AD60+AK60+AR60+AY60+BF60+BM60+BT60+CA60+CH60+CO60+CV60+DC60+DJ60+DQ60&lt;=Consolidação!AF71+Consolidação!AI71+Consolidação!AL71+Consolidação!AO71+Consolidação!AR71+Consolidação!AU71+Consolidação!AX71+Consolidação!#REF!,Consolidação!$AC$4,IF(AD60+AK60+AR60+AY60+BF60+BM60+BT60+CA60+CH60+CO60+CV60+DC60+DJ60+DQ60&lt;=Consolidação!AF71+Consolidação!AI71+Consolidação!AL71+Consolidação!AO71+Consolidação!AR71+Consolidação!AU71+Consolidação!AX71+Consolidação!#REF!+Consolidação!BC71,Consolidação!$AF$4,IF(AD60+AK60+AR60+AY60+BF60+BM60+BT60+CA60+CH60+CO60+CV60+DC60+DJ60+DQ60&lt;=Consolidação!AF71+Consolidação!AI71+Consolidação!AL71+Consolidação!AO71+Consolidação!AR71+Consolidação!AU71+Consolidação!AX71+Consolidação!#REF!+Consolidação!BC71+Consolidação!BF71,Consolidação!$AI$4,IF(AD60+AK60+AR60+AY60+BF60+BM60+BT60+CA60+CH60+CO60+CV60+DC60+DJ60+DQ60&lt;=Consolidação!AF71+Consolidação!AI71+Consolidação!AL71+Consolidação!AO71+Consolidação!AR71+Consolidação!AU71+Consolidação!AX71+Consolidação!#REF!+Consolidação!BC71+Consolidação!BF71+Consolidação!BI71,Consolidação!$AL$4,IF(AD60+AK60+AR60+AY60+BF60+BM60+BT60+CA60+CH60+CO60+CV60+DC60+DJ60+DQ60&lt;=Consolidação!AF71+Consolidação!AI71+Consolidação!AL71+Consolidação!AO71+Consolidação!AR71+Consolidação!AU71+Consolidação!AX71+Consolidação!#REF!+Consolidação!BC71+Consolidação!BF71+Consolidação!BI71+Consolidação!BL71,Consolidação!$AO$4,IF(AD60+AK60+AR60+AY60+BF60+BM60+BT60+CA60+CH60+CO60+CV60+DC60+DJ60+DQ60&lt;=Consolidação!AF71+Consolidação!AI71+Consolidação!AL71+Consolidação!AO71+Consolidação!AR71+Consolidação!AU71+Consolidação!AX71+Consolidação!#REF!+Consolidação!BC71+Consolidação!BF71+Consolidação!BI71+Consolidação!BL71+Consolidação!BO71,Consolidação!$AR$4,IF(AD60+AK60+AR60+AY60+BF60+BM60+BT60+CA60+CH60+CO60+CV60+DC60+DJ60+DQ60&lt;=Consolidação!AF71+Consolidação!AI71+Consolidação!AL71+Consolidação!AO71+Consolidação!AR71+Consolidação!AU71+Consolidação!AX71+Consolidação!#REF!+Consolidação!BC71+Consolidação!BF71+Consolidação!BI71+Consolidação!BL71+Consolidação!BO71+Consolidação!BR71,Consolidação!$AU$4,IF(AND((Consolidação!AF71+Consolidação!AI71+Consolidação!AL71+Consolidação!AO71+Consolidação!AR71+Consolidação!AU71+Consolidação!AX71+Consolidação!#REF!+Consolidação!BC71+Consolidação!BF71+Consolidação!BI71+Consolidação!BL71+Consolidação!BO71+Consolidação!BR71)&gt;0,AD60+AK60+AR60+AY60+BF60+BM60+BT60+CA60+CH60+CO60+CV60+DC60+DJ60&lt;Consolidação!AF71+Consolidação!AI71+Consolidação!AL71+Consolidação!AO71+Consolidação!AR71+Consolidação!AU71+Consolidação!AX71+Consolidação!#REF!+Consolidação!BC71+Consolidação!BF71+Consolidação!BI71+Consolidação!BL71+Consolidação!BO71+Consolidação!BR71,AD60+AK60+AR60+AY60+BF60+BM60+BT60+CA60+CH60+CO60+CV60+DC60+DJ60+DQ60&gt;Consolidação!AF71+Consolidação!AI71+Consolidação!AL71+Consolidação!AO71+Consolidação!AR71+Consolidação!AU71+Consolidação!AX71+Consolidação!#REF!+Consolidação!BC71+Consolidação!BF71+Consolidação!BI71+Consolidação!BL71+Consolidação!BO71+Consolidação!BR71),"CONSUMO PARCIAL","SEM PREVISÃO"))))))))))))))))</f>
        <v/>
      </c>
      <c r="DU60" s="318" t="str">
        <f>IF(DT60="","",IF(DT60="SEM PREVISÃO","û",IF(DT60="CONSUMO PARCIAL","û",IF(DS60&lt;DT60+90,"û","ü"))))</f>
        <v/>
      </c>
      <c r="DV60" s="270"/>
      <c r="DW60" s="314"/>
      <c r="DX60" s="345"/>
      <c r="DY60" s="346"/>
      <c r="DZ60" s="317" t="str">
        <f>IF(DW60=0,"",IF(AJ60+AQ60+AX60+BE60+BL60+BS60+BZ60+CG60+CN60+CU60+DB60+DI60+DP60+DW60&lt;=Consolidação!AL71,Consolidação!$H$4,IF(AJ60+AQ60+AX60+BE60+BL60+BS60+BZ60+CG60+CN60+CU60+DB60+DI60+DP60+DW60&lt;=Consolidação!AL71+Consolidação!AO71,Consolidação!$K$4,IF(AJ60+AQ60+AX60+BE60+BL60+BS60+BZ60+CG60+CN60+CU60+DB60+DI60+DP60+DW60&lt;=Consolidação!AL71+Consolidação!AO71+Consolidação!AR71,Consolidação!$N$4,IF(AJ60+AQ60+AX60+BE60+BL60+BS60+BZ60+CG60+CN60+CU60+DB60+DI60+DP60+DW60&lt;=Consolidação!AL71+Consolidação!AO71+Consolidação!AR71+Consolidação!AU71,Consolidação!$Q$4,IF(AJ60+AQ60+AX60+BE60+BL60+BS60+BZ60+CG60+CN60+CU60+DB60+DI60+DP60+DW60&lt;=Consolidação!AL71+Consolidação!AO71+Consolidação!AR71+Consolidação!AU71+Consolidação!AX71,Consolidação!$T$4,IF(AJ60+AQ60+AX60+BE60+BL60+BS60+BZ60+CG60+CN60+CU60+DB60+DI60+DP60+DW60&lt;=Consolidação!AL71+Consolidação!AO71+Consolidação!AR71+Consolidação!AU71+Consolidação!AX71+Consolidação!#REF!,Consolidação!$W$4,IF(AJ60+AQ60+AX60+BE60+BL60+BS60+BZ60+CG60+CN60+CU60+DB60+DI60+DP60+DW60&lt;=Consolidação!AL71+Consolidação!AO71+Consolidação!AR71+Consolidação!AU71+Consolidação!AX71+Consolidação!#REF!+Consolidação!BC71,Consolidação!$Z$4,IF(AJ60+AQ60+AX60+BE60+BL60+BS60+BZ60+CG60+CN60+CU60+DB60+DI60+DP60+DW60&lt;=Consolidação!AL71+Consolidação!AO71+Consolidação!AR71+Consolidação!AU71+Consolidação!AX71+Consolidação!#REF!+Consolidação!BC71+Consolidação!BF71,Consolidação!$AC$4,IF(AJ60+AQ60+AX60+BE60+BL60+BS60+BZ60+CG60+CN60+CU60+DB60+DI60+DP60+DW60&lt;=Consolidação!AL71+Consolidação!AO71+Consolidação!AR71+Consolidação!AU71+Consolidação!AX71+Consolidação!#REF!+Consolidação!BC71+Consolidação!BF71+Consolidação!BI71,Consolidação!$AF$4,IF(AJ60+AQ60+AX60+BE60+BL60+BS60+BZ60+CG60+CN60+CU60+DB60+DI60+DP60+DW60&lt;=Consolidação!AL71+Consolidação!AO71+Consolidação!AR71+Consolidação!AU71+Consolidação!AX71+Consolidação!#REF!+Consolidação!BC71+Consolidação!BF71+Consolidação!BI71+Consolidação!BL71,Consolidação!$AI$4,IF(AJ60+AQ60+AX60+BE60+BL60+BS60+BZ60+CG60+CN60+CU60+DB60+DI60+DP60+DW60&lt;=Consolidação!AL71+Consolidação!AO71+Consolidação!AR71+Consolidação!AU71+Consolidação!AX71+Consolidação!#REF!+Consolidação!BC71+Consolidação!BF71+Consolidação!BI71+Consolidação!BL71+Consolidação!BO71,Consolidação!$AL$4,IF(AJ60+AQ60+AX60+BE60+BL60+BS60+BZ60+CG60+CN60+CU60+DB60+DI60+DP60+DW60&lt;=Consolidação!AL71+Consolidação!AO71+Consolidação!AR71+Consolidação!AU71+Consolidação!AX71+Consolidação!#REF!+Consolidação!BC71+Consolidação!BF71+Consolidação!BI71+Consolidação!BL71+Consolidação!BO71+Consolidação!BR71,Consolidação!$AO$4,IF(AJ60+AQ60+AX60+BE60+BL60+BS60+BZ60+CG60+CN60+CU60+DB60+DI60+DP60+DW60&lt;=Consolidação!AL71+Consolidação!AO71+Consolidação!AR71+Consolidação!AU71+Consolidação!AX71+Consolidação!#REF!+Consolidação!BC71+Consolidação!BF71+Consolidação!BI71+Consolidação!BL71+Consolidação!BO71+Consolidação!BR71+Consolidação!BU71,Consolidação!$AR$4,IF(AJ60+AQ60+AX60+BE60+BL60+BS60+BZ60+CG60+CN60+CU60+DB60+DI60+DP60+DW60&lt;=Consolidação!AL71+Consolidação!AO71+Consolidação!AR71+Consolidação!AU71+Consolidação!AX71+Consolidação!#REF!+Consolidação!BC71+Consolidação!BF71+Consolidação!BI71+Consolidação!BL71+Consolidação!BO71+Consolidação!BR71+Consolidação!BU71+Consolidação!BX71,Consolidação!$AU$4,IF(AND((Consolidação!AL71+Consolidação!AO71+Consolidação!AR71+Consolidação!AU71+Consolidação!AX71+Consolidação!#REF!+Consolidação!BC71+Consolidação!BF71+Consolidação!BI71+Consolidação!BL71+Consolidação!BO71+Consolidação!BR71+Consolidação!BU71+Consolidação!BX71)&gt;0,AJ60+AQ60+AX60+BE60+BL60+BS60+BZ60+CG60+CN60+CU60+DB60+DI60+DP60&lt;Consolidação!AL71+Consolidação!AO71+Consolidação!AR71+Consolidação!AU71+Consolidação!AX71+Consolidação!#REF!+Consolidação!BC71+Consolidação!BF71+Consolidação!BI71+Consolidação!BL71+Consolidação!BO71+Consolidação!BR71+Consolidação!BU71+Consolidação!BX71,AJ60+AQ60+AX60+BE60+BL60+BS60+BZ60+CG60+CN60+CU60+DB60+DI60+DP60+DW60&gt;Consolidação!AL71+Consolidação!AO71+Consolidação!AR71+Consolidação!AU71+Consolidação!AX71+Consolidação!#REF!+Consolidação!BC71+Consolidação!BF71+Consolidação!BI71+Consolidação!BL71+Consolidação!BO71+Consolidação!BR71+Consolidação!BU71+Consolidação!BX71),"CONSUMO PARCIAL","SEM PREVISÃO"))))))))))))))))</f>
        <v/>
      </c>
      <c r="EA60" s="318" t="str">
        <f>IF(DZ60="","",IF(DZ60="SEM PREVISÃO","û",IF(DZ60="CONSUMO PARCIAL","û",IF(DY60&lt;DZ60+90,"û","ü"))))</f>
        <v/>
      </c>
      <c r="EB60" s="270"/>
      <c r="EC60" s="314"/>
      <c r="ED60" s="345"/>
      <c r="EE60" s="346"/>
      <c r="EF60" s="317" t="str">
        <f>IF(EC60=0,"",IF(AP60+AW60+BD60+BK60+BR60+BY60+CF60+CM60+CT60+DA60+DH60+DO60+DV60+EC60&lt;=Consolidação!AR71,Consolidação!$H$4,IF(AP60+AW60+BD60+BK60+BR60+BY60+CF60+CM60+CT60+DA60+DH60+DO60+DV60+EC60&lt;=Consolidação!AR71+Consolidação!AU71,Consolidação!$K$4,IF(AP60+AW60+BD60+BK60+BR60+BY60+CF60+CM60+CT60+DA60+DH60+DO60+DV60+EC60&lt;=Consolidação!AR71+Consolidação!AU71+Consolidação!AX71,Consolidação!$N$4,IF(AP60+AW60+BD60+BK60+BR60+BY60+CF60+CM60+CT60+DA60+DH60+DO60+DV60+EC60&lt;=Consolidação!AR71+Consolidação!AU71+Consolidação!AX71+Consolidação!#REF!,Consolidação!$Q$4,IF(AP60+AW60+BD60+BK60+BR60+BY60+CF60+CM60+CT60+DA60+DH60+DO60+DV60+EC60&lt;=Consolidação!AR71+Consolidação!AU71+Consolidação!AX71+Consolidação!#REF!+Consolidação!BC71,Consolidação!$T$4,IF(AP60+AW60+BD60+BK60+BR60+BY60+CF60+CM60+CT60+DA60+DH60+DO60+DV60+EC60&lt;=Consolidação!AR71+Consolidação!AU71+Consolidação!AX71+Consolidação!#REF!+Consolidação!BC71+Consolidação!BF71,Consolidação!$W$4,IF(AP60+AW60+BD60+BK60+BR60+BY60+CF60+CM60+CT60+DA60+DH60+DO60+DV60+EC60&lt;=Consolidação!AR71+Consolidação!AU71+Consolidação!AX71+Consolidação!#REF!+Consolidação!BC71+Consolidação!BF71+Consolidação!BI71,Consolidação!$Z$4,IF(AP60+AW60+BD60+BK60+BR60+BY60+CF60+CM60+CT60+DA60+DH60+DO60+DV60+EC60&lt;=Consolidação!AR71+Consolidação!AU71+Consolidação!AX71+Consolidação!#REF!+Consolidação!BC71+Consolidação!BF71+Consolidação!BI71+Consolidação!BL71,Consolidação!$AC$4,IF(AP60+AW60+BD60+BK60+BR60+BY60+CF60+CM60+CT60+DA60+DH60+DO60+DV60+EC60&lt;=Consolidação!AR71+Consolidação!AU71+Consolidação!AX71+Consolidação!#REF!+Consolidação!BC71+Consolidação!BF71+Consolidação!BI71+Consolidação!BL71+Consolidação!BO71,Consolidação!$AF$4,IF(AP60+AW60+BD60+BK60+BR60+BY60+CF60+CM60+CT60+DA60+DH60+DO60+DV60+EC60&lt;=Consolidação!AR71+Consolidação!AU71+Consolidação!AX71+Consolidação!#REF!+Consolidação!BC71+Consolidação!BF71+Consolidação!BI71+Consolidação!BL71+Consolidação!BO71+Consolidação!BR71,Consolidação!$AI$4,IF(AP60+AW60+BD60+BK60+BR60+BY60+CF60+CM60+CT60+DA60+DH60+DO60+DV60+EC60&lt;=Consolidação!AR71+Consolidação!AU71+Consolidação!AX71+Consolidação!#REF!+Consolidação!BC71+Consolidação!BF71+Consolidação!BI71+Consolidação!BL71+Consolidação!BO71+Consolidação!BR71+Consolidação!BU71,Consolidação!$AL$4,IF(AP60+AW60+BD60+BK60+BR60+BY60+CF60+CM60+CT60+DA60+DH60+DO60+DV60+EC60&lt;=Consolidação!AR71+Consolidação!AU71+Consolidação!AX71+Consolidação!#REF!+Consolidação!BC71+Consolidação!BF71+Consolidação!BI71+Consolidação!BL71+Consolidação!BO71+Consolidação!BR71+Consolidação!BU71+Consolidação!BX71,Consolidação!$AO$4,IF(AP60+AW60+BD60+BK60+BR60+BY60+CF60+CM60+CT60+DA60+DH60+DO60+DV60+EC60&lt;=Consolidação!AR71+Consolidação!AU71+Consolidação!AX71+Consolidação!#REF!+Consolidação!BC71+Consolidação!BF71+Consolidação!BI71+Consolidação!BL71+Consolidação!BO71+Consolidação!BR71+Consolidação!BU71+Consolidação!BX71+Consolidação!CA71,Consolidação!$AR$4,IF(AP60+AW60+BD60+BK60+BR60+BY60+CF60+CM60+CT60+DA60+DH60+DO60+DV60+EC60&lt;=Consolidação!AR71+Consolidação!AU71+Consolidação!AX71+Consolidação!#REF!+Consolidação!BC71+Consolidação!BF71+Consolidação!BI71+Consolidação!BL71+Consolidação!BO71+Consolidação!BR71+Consolidação!BU71+Consolidação!BX71+Consolidação!CA71+Consolidação!CD71,Consolidação!$AU$4,IF(AND((Consolidação!AR71+Consolidação!AU71+Consolidação!AX71+Consolidação!#REF!+Consolidação!BC71+Consolidação!BF71+Consolidação!BI71+Consolidação!BL71+Consolidação!BO71+Consolidação!BR71+Consolidação!BU71+Consolidação!BX71+Consolidação!CA71+Consolidação!CD71)&gt;0,AP60+AW60+BD60+BK60+BR60+BY60+CF60+CM60+CT60+DA60+DH60+DO60+DV60&lt;Consolidação!AR71+Consolidação!AU71+Consolidação!AX71+Consolidação!#REF!+Consolidação!BC71+Consolidação!BF71+Consolidação!BI71+Consolidação!BL71+Consolidação!BO71+Consolidação!BR71+Consolidação!BU71+Consolidação!BX71+Consolidação!CA71+Consolidação!CD71,AP60+AW60+BD60+BK60+BR60+BY60+CF60+CM60+CT60+DA60+DH60+DO60+DV60+EC60&gt;Consolidação!AR71+Consolidação!AU71+Consolidação!AX71+Consolidação!#REF!+Consolidação!BC71+Consolidação!BF71+Consolidação!BI71+Consolidação!BL71+Consolidação!BO71+Consolidação!BR71+Consolidação!BU71+Consolidação!BX71+Consolidação!CA71+Consolidação!CD71),"CONSUMO PARCIAL","SEM PREVISÃO"))))))))))))))))</f>
        <v/>
      </c>
      <c r="EG60" s="318" t="str">
        <f>IF(EF60="","",IF(EF60="SEM PREVISÃO","û",IF(EF60="CONSUMO PARCIAL","û",IF(EE60&lt;EF60+90,"û","ü"))))</f>
        <v/>
      </c>
      <c r="EH60" s="270"/>
      <c r="EI60" s="314"/>
      <c r="EJ60" s="345"/>
      <c r="EK60" s="346"/>
      <c r="EL60" s="317" t="str">
        <f>IF(EI60=0,"",IF(AV60+BC60+BJ60+BQ60+BX60+CE60+CL60+CS60+CZ60+DG60+DN60+DU60+EB60+EI60&lt;=Consolidação!AX71,Consolidação!$H$4,IF(AV60+BC60+BJ60+BQ60+BX60+CE60+CL60+CS60+CZ60+DG60+DN60+DU60+EB60+EI60&lt;=Consolidação!AX71+Consolidação!#REF!,Consolidação!$K$4,IF(AV60+BC60+BJ60+BQ60+BX60+CE60+CL60+CS60+CZ60+DG60+DN60+DU60+EB60+EI60&lt;=Consolidação!AX71+Consolidação!#REF!+Consolidação!BC71,Consolidação!$N$4,IF(AV60+BC60+BJ60+BQ60+BX60+CE60+CL60+CS60+CZ60+DG60+DN60+DU60+EB60+EI60&lt;=Consolidação!AX71+Consolidação!#REF!+Consolidação!BC71+Consolidação!BF71,Consolidação!$Q$4,IF(AV60+BC60+BJ60+BQ60+BX60+CE60+CL60+CS60+CZ60+DG60+DN60+DU60+EB60+EI60&lt;=Consolidação!AX71+Consolidação!#REF!+Consolidação!BC71+Consolidação!BF71+Consolidação!BI71,Consolidação!$T$4,IF(AV60+BC60+BJ60+BQ60+BX60+CE60+CL60+CS60+CZ60+DG60+DN60+DU60+EB60+EI60&lt;=Consolidação!AX71+Consolidação!#REF!+Consolidação!BC71+Consolidação!BF71+Consolidação!BI71+Consolidação!BL71,Consolidação!$W$4,IF(AV60+BC60+BJ60+BQ60+BX60+CE60+CL60+CS60+CZ60+DG60+DN60+DU60+EB60+EI60&lt;=Consolidação!AX71+Consolidação!#REF!+Consolidação!BC71+Consolidação!BF71+Consolidação!BI71+Consolidação!BL71+Consolidação!BO71,Consolidação!$Z$4,IF(AV60+BC60+BJ60+BQ60+BX60+CE60+CL60+CS60+CZ60+DG60+DN60+DU60+EB60+EI60&lt;=Consolidação!AX71+Consolidação!#REF!+Consolidação!BC71+Consolidação!BF71+Consolidação!BI71+Consolidação!BL71+Consolidação!BO71+Consolidação!BR71,Consolidação!$AC$4,IF(AV60+BC60+BJ60+BQ60+BX60+CE60+CL60+CS60+CZ60+DG60+DN60+DU60+EB60+EI60&lt;=Consolidação!AX71+Consolidação!#REF!+Consolidação!BC71+Consolidação!BF71+Consolidação!BI71+Consolidação!BL71+Consolidação!BO71+Consolidação!BR71+Consolidação!BU71,Consolidação!$AF$4,IF(AV60+BC60+BJ60+BQ60+BX60+CE60+CL60+CS60+CZ60+DG60+DN60+DU60+EB60+EI60&lt;=Consolidação!AX71+Consolidação!#REF!+Consolidação!BC71+Consolidação!BF71+Consolidação!BI71+Consolidação!BL71+Consolidação!BO71+Consolidação!BR71+Consolidação!BU71+Consolidação!BX71,Consolidação!$AI$4,IF(AV60+BC60+BJ60+BQ60+BX60+CE60+CL60+CS60+CZ60+DG60+DN60+DU60+EB60+EI60&lt;=Consolidação!AX71+Consolidação!#REF!+Consolidação!BC71+Consolidação!BF71+Consolidação!BI71+Consolidação!BL71+Consolidação!BO71+Consolidação!BR71+Consolidação!BU71+Consolidação!BX71+Consolidação!CA71,Consolidação!$AL$4,IF(AV60+BC60+BJ60+BQ60+BX60+CE60+CL60+CS60+CZ60+DG60+DN60+DU60+EB60+EI60&lt;=Consolidação!AX71+Consolidação!#REF!+Consolidação!BC71+Consolidação!BF71+Consolidação!BI71+Consolidação!BL71+Consolidação!BO71+Consolidação!BR71+Consolidação!BU71+Consolidação!BX71+Consolidação!CA71+Consolidação!CD71,Consolidação!$AO$4,IF(AV60+BC60+BJ60+BQ60+BX60+CE60+CL60+CS60+CZ60+DG60+DN60+DU60+EB60+EI60&lt;=Consolidação!AX71+Consolidação!#REF!+Consolidação!BC71+Consolidação!BF71+Consolidação!BI71+Consolidação!BL71+Consolidação!BO71+Consolidação!BR71+Consolidação!BU71+Consolidação!BX71+Consolidação!CA71+Consolidação!CD71+Consolidação!CG71,Consolidação!$AR$4,IF(AV60+BC60+BJ60+BQ60+BX60+CE60+CL60+CS60+CZ60+DG60+DN60+DU60+EB60+EI60&lt;=Consolidação!AX71+Consolidação!#REF!+Consolidação!BC71+Consolidação!BF71+Consolidação!BI71+Consolidação!BL71+Consolidação!BO71+Consolidação!BR71+Consolidação!BU71+Consolidação!BX71+Consolidação!CA71+Consolidação!CD71+Consolidação!CG71+Consolidação!CJ71,Consolidação!$AU$4,IF(AND((Consolidação!AX71+Consolidação!#REF!+Consolidação!BC71+Consolidação!BF71+Consolidação!BI71+Consolidação!BL71+Consolidação!BO71+Consolidação!BR71+Consolidação!BU71+Consolidação!BX71+Consolidação!CA71+Consolidação!CD71+Consolidação!CG71+Consolidação!CJ71)&gt;0,AV60+BC60+BJ60+BQ60+BX60+CE60+CL60+CS60+CZ60+DG60+DN60+DU60+EB60&lt;Consolidação!AX71+Consolidação!#REF!+Consolidação!BC71+Consolidação!BF71+Consolidação!BI71+Consolidação!BL71+Consolidação!BO71+Consolidação!BR71+Consolidação!BU71+Consolidação!BX71+Consolidação!CA71+Consolidação!CD71+Consolidação!CG71+Consolidação!CJ71,AV60+BC60+BJ60+BQ60+BX60+CE60+CL60+CS60+CZ60+DG60+DN60+DU60+EB60+EI60&gt;Consolidação!AX71+Consolidação!#REF!+Consolidação!BC71+Consolidação!BF71+Consolidação!BI71+Consolidação!BL71+Consolidação!BO71+Consolidação!BR71+Consolidação!BU71+Consolidação!BX71+Consolidação!CA71+Consolidação!CD71+Consolidação!CG71+Consolidação!CJ71),"CONSUMO PARCIAL","SEM PREVISÃO"))))))))))))))))</f>
        <v/>
      </c>
      <c r="EM60" s="318" t="str">
        <f>IF(EL60="","",IF(EL60="SEM PREVISÃO","û",IF(EL60="CONSUMO PARCIAL","û",IF(EK60&lt;EL60+90,"û","ü"))))</f>
        <v/>
      </c>
      <c r="EN60" s="270"/>
      <c r="EO60" s="314"/>
      <c r="EP60" s="345"/>
      <c r="EQ60" s="346"/>
      <c r="ER60" s="317" t="str">
        <f>IF(EO60=0,"",IF(BB60+BI60+BP60+BW60+CD60+CK60+CR60+CY60+DF60+DM60+DT60+EA60+EH60+EO60&lt;=Consolidação!BC71,Consolidação!$H$4,IF(BB60+BI60+BP60+BW60+CD60+CK60+CR60+CY60+DF60+DM60+DT60+EA60+EH60+EO60&lt;=Consolidação!BC71+Consolidação!BF71,Consolidação!$K$4,IF(BB60+BI60+BP60+BW60+CD60+CK60+CR60+CY60+DF60+DM60+DT60+EA60+EH60+EO60&lt;=Consolidação!BC71+Consolidação!BF71+Consolidação!BI71,Consolidação!$N$4,IF(BB60+BI60+BP60+BW60+CD60+CK60+CR60+CY60+DF60+DM60+DT60+EA60+EH60+EO60&lt;=Consolidação!BC71+Consolidação!BF71+Consolidação!BI71+Consolidação!BL71,Consolidação!$Q$4,IF(BB60+BI60+BP60+BW60+CD60+CK60+CR60+CY60+DF60+DM60+DT60+EA60+EH60+EO60&lt;=Consolidação!BC71+Consolidação!BF71+Consolidação!BI71+Consolidação!BL71+Consolidação!BO71,Consolidação!$T$4,IF(BB60+BI60+BP60+BW60+CD60+CK60+CR60+CY60+DF60+DM60+DT60+EA60+EH60+EO60&lt;=Consolidação!BC71+Consolidação!BF71+Consolidação!BI71+Consolidação!BL71+Consolidação!BO71+Consolidação!BR71,Consolidação!$W$4,IF(BB60+BI60+BP60+BW60+CD60+CK60+CR60+CY60+DF60+DM60+DT60+EA60+EH60+EO60&lt;=Consolidação!BC71+Consolidação!BF71+Consolidação!BI71+Consolidação!BL71+Consolidação!BO71+Consolidação!BR71+Consolidação!BU71,Consolidação!$Z$4,IF(BB60+BI60+BP60+BW60+CD60+CK60+CR60+CY60+DF60+DM60+DT60+EA60+EH60+EO60&lt;=Consolidação!BC71+Consolidação!BF71+Consolidação!BI71+Consolidação!BL71+Consolidação!BO71+Consolidação!BR71+Consolidação!BU71+Consolidação!BX71,Consolidação!$AC$4,IF(BB60+BI60+BP60+BW60+CD60+CK60+CR60+CY60+DF60+DM60+DT60+EA60+EH60+EO60&lt;=Consolidação!BC71+Consolidação!BF71+Consolidação!BI71+Consolidação!BL71+Consolidação!BO71+Consolidação!BR71+Consolidação!BU71+Consolidação!BX71+Consolidação!CA71,Consolidação!$AF$4,IF(BB60+BI60+BP60+BW60+CD60+CK60+CR60+CY60+DF60+DM60+DT60+EA60+EH60+EO60&lt;=Consolidação!BC71+Consolidação!BF71+Consolidação!BI71+Consolidação!BL71+Consolidação!BO71+Consolidação!BR71+Consolidação!BU71+Consolidação!BX71+Consolidação!CA71+Consolidação!CD71,Consolidação!$AI$4,IF(BB60+BI60+BP60+BW60+CD60+CK60+CR60+CY60+DF60+DM60+DT60+EA60+EH60+EO60&lt;=Consolidação!BC71+Consolidação!BF71+Consolidação!BI71+Consolidação!BL71+Consolidação!BO71+Consolidação!BR71+Consolidação!BU71+Consolidação!BX71+Consolidação!CA71+Consolidação!CD71+Consolidação!CG71,Consolidação!$AL$4,IF(BB60+BI60+BP60+BW60+CD60+CK60+CR60+CY60+DF60+DM60+DT60+EA60+EH60+EO60&lt;=Consolidação!BC71+Consolidação!BF71+Consolidação!BI71+Consolidação!BL71+Consolidação!BO71+Consolidação!BR71+Consolidação!BU71+Consolidação!BX71+Consolidação!CA71+Consolidação!CD71+Consolidação!CG71+Consolidação!CJ71,Consolidação!$AO$4,IF(BB60+BI60+BP60+BW60+CD60+CK60+CR60+CY60+DF60+DM60+DT60+EA60+EH60+EO60&lt;=Consolidação!BC71+Consolidação!BF71+Consolidação!BI71+Consolidação!BL71+Consolidação!BO71+Consolidação!BR71+Consolidação!BU71+Consolidação!BX71+Consolidação!CA71+Consolidação!CD71+Consolidação!CG71+Consolidação!CJ71+Consolidação!CM71,Consolidação!$AR$4,IF(BB60+BI60+BP60+BW60+CD60+CK60+CR60+CY60+DF60+DM60+DT60+EA60+EH60+EO60&lt;=Consolidação!BC71+Consolidação!BF71+Consolidação!BI71+Consolidação!BL71+Consolidação!BO71+Consolidação!BR71+Consolidação!BU71+Consolidação!BX71+Consolidação!CA71+Consolidação!CD71+Consolidação!CG71+Consolidação!CJ71+Consolidação!CM71+Consolidação!CP71,Consolidação!$AU$4,IF(AND((Consolidação!BC71+Consolidação!BF71+Consolidação!BI71+Consolidação!BL71+Consolidação!BO71+Consolidação!BR71+Consolidação!BU71+Consolidação!BX71+Consolidação!CA71+Consolidação!CD71+Consolidação!CG71+Consolidação!CJ71+Consolidação!CM71+Consolidação!CP71)&gt;0,BB60+BI60+BP60+BW60+CD60+CK60+CR60+CY60+DF60+DM60+DT60+EA60+EH60&lt;Consolidação!BC71+Consolidação!BF71+Consolidação!BI71+Consolidação!BL71+Consolidação!BO71+Consolidação!BR71+Consolidação!BU71+Consolidação!BX71+Consolidação!CA71+Consolidação!CD71+Consolidação!CG71+Consolidação!CJ71+Consolidação!CM71+Consolidação!CP71,BB60+BI60+BP60+BW60+CD60+CK60+CR60+CY60+DF60+DM60+DT60+EA60+EH60+EO60&gt;Consolidação!BC71+Consolidação!BF71+Consolidação!BI71+Consolidação!BL71+Consolidação!BO71+Consolidação!BR71+Consolidação!BU71+Consolidação!BX71+Consolidação!CA71+Consolidação!CD71+Consolidação!CG71+Consolidação!CJ71+Consolidação!CM71+Consolidação!CP71),"CONSUMO PARCIAL","SEM PREVISÃO"))))))))))))))))</f>
        <v/>
      </c>
      <c r="ES60" s="318" t="str">
        <f>IF(ER60="","",IF(ER60="SEM PREVISÃO","û",IF(ER60="CONSUMO PARCIAL","û",IF(EQ60&lt;ER60+90,"û","ü"))))</f>
        <v/>
      </c>
      <c r="ET60" s="270"/>
      <c r="EU60" s="314"/>
      <c r="EV60" s="345"/>
      <c r="EW60" s="346"/>
      <c r="EX60" s="317" t="str">
        <f>IF(EU60=0,"",IF(BH60+BO60+BV60+CC60+CJ60+CQ60+CX60+DE60+DL60+DS60+DZ60+EG60+EN60+EU60&lt;=Consolidação!BI71,Consolidação!$H$4,IF(BH60+BO60+BV60+CC60+CJ60+CQ60+CX60+DE60+DL60+DS60+DZ60+EG60+EN60+EU60&lt;=Consolidação!BI71+Consolidação!BL71,Consolidação!$K$4,IF(BH60+BO60+BV60+CC60+CJ60+CQ60+CX60+DE60+DL60+DS60+DZ60+EG60+EN60+EU60&lt;=Consolidação!BI71+Consolidação!BL71+Consolidação!BO71,Consolidação!$N$4,IF(BH60+BO60+BV60+CC60+CJ60+CQ60+CX60+DE60+DL60+DS60+DZ60+EG60+EN60+EU60&lt;=Consolidação!BI71+Consolidação!BL71+Consolidação!BO71+Consolidação!BR71,Consolidação!$Q$4,IF(BH60+BO60+BV60+CC60+CJ60+CQ60+CX60+DE60+DL60+DS60+DZ60+EG60+EN60+EU60&lt;=Consolidação!BI71+Consolidação!BL71+Consolidação!BO71+Consolidação!BR71+Consolidação!BU71,Consolidação!$T$4,IF(BH60+BO60+BV60+CC60+CJ60+CQ60+CX60+DE60+DL60+DS60+DZ60+EG60+EN60+EU60&lt;=Consolidação!BI71+Consolidação!BL71+Consolidação!BO71+Consolidação!BR71+Consolidação!BU71+Consolidação!BX71,Consolidação!$W$4,IF(BH60+BO60+BV60+CC60+CJ60+CQ60+CX60+DE60+DL60+DS60+DZ60+EG60+EN60+EU60&lt;=Consolidação!BI71+Consolidação!BL71+Consolidação!BO71+Consolidação!BR71+Consolidação!BU71+Consolidação!BX71+Consolidação!CA71,Consolidação!$Z$4,IF(BH60+BO60+BV60+CC60+CJ60+CQ60+CX60+DE60+DL60+DS60+DZ60+EG60+EN60+EU60&lt;=Consolidação!BI71+Consolidação!BL71+Consolidação!BO71+Consolidação!BR71+Consolidação!BU71+Consolidação!BX71+Consolidação!CA71+Consolidação!CD71,Consolidação!$AC$4,IF(BH60+BO60+BV60+CC60+CJ60+CQ60+CX60+DE60+DL60+DS60+DZ60+EG60+EN60+EU60&lt;=Consolidação!BI71+Consolidação!BL71+Consolidação!BO71+Consolidação!BR71+Consolidação!BU71+Consolidação!BX71+Consolidação!CA71+Consolidação!CD71+Consolidação!CG71,Consolidação!$AF$4,IF(BH60+BO60+BV60+CC60+CJ60+CQ60+CX60+DE60+DL60+DS60+DZ60+EG60+EN60+EU60&lt;=Consolidação!BI71+Consolidação!BL71+Consolidação!BO71+Consolidação!BR71+Consolidação!BU71+Consolidação!BX71+Consolidação!CA71+Consolidação!CD71+Consolidação!CG71+Consolidação!CJ71,Consolidação!$AI$4,IF(BH60+BO60+BV60+CC60+CJ60+CQ60+CX60+DE60+DL60+DS60+DZ60+EG60+EN60+EU60&lt;=Consolidação!BI71+Consolidação!BL71+Consolidação!BO71+Consolidação!BR71+Consolidação!BU71+Consolidação!BX71+Consolidação!CA71+Consolidação!CD71+Consolidação!CG71+Consolidação!CJ71+Consolidação!CM71,Consolidação!$AL$4,IF(BH60+BO60+BV60+CC60+CJ60+CQ60+CX60+DE60+DL60+DS60+DZ60+EG60+EN60+EU60&lt;=Consolidação!BI71+Consolidação!BL71+Consolidação!BO71+Consolidação!BR71+Consolidação!BU71+Consolidação!BX71+Consolidação!CA71+Consolidação!CD71+Consolidação!CG71+Consolidação!CJ71+Consolidação!CM71+Consolidação!CP71,Consolidação!$AO$4,IF(BH60+BO60+BV60+CC60+CJ60+CQ60+CX60+DE60+DL60+DS60+DZ60+EG60+EN60+EU60&lt;=Consolidação!BI71+Consolidação!BL71+Consolidação!BO71+Consolidação!BR71+Consolidação!BU71+Consolidação!BX71+Consolidação!CA71+Consolidação!CD71+Consolidação!CG71+Consolidação!CJ71+Consolidação!CM71+Consolidação!CP71+Consolidação!CS71,Consolidação!$AR$4,IF(BH60+BO60+BV60+CC60+CJ60+CQ60+CX60+DE60+DL60+DS60+DZ60+EG60+EN60+EU60&lt;=Consolidação!BI71+Consolidação!BL71+Consolidação!BO71+Consolidação!BR71+Consolidação!BU71+Consolidação!BX71+Consolidação!CA71+Consolidação!CD71+Consolidação!CG71+Consolidação!CJ71+Consolidação!CM71+Consolidação!CP71+Consolidação!CS71+Consolidação!CV71,Consolidação!$AU$4,IF(AND((Consolidação!BI71+Consolidação!BL71+Consolidação!BO71+Consolidação!BR71+Consolidação!BU71+Consolidação!BX71+Consolidação!CA71+Consolidação!CD71+Consolidação!CG71+Consolidação!CJ71+Consolidação!CM71+Consolidação!CP71+Consolidação!CS71+Consolidação!CV71)&gt;0,BH60+BO60+BV60+CC60+CJ60+CQ60+CX60+DE60+DL60+DS60+DZ60+EG60+EN60&lt;Consolidação!BI71+Consolidação!BL71+Consolidação!BO71+Consolidação!BR71+Consolidação!BU71+Consolidação!BX71+Consolidação!CA71+Consolidação!CD71+Consolidação!CG71+Consolidação!CJ71+Consolidação!CM71+Consolidação!CP71+Consolidação!CS71+Consolidação!CV71,BH60+BO60+BV60+CC60+CJ60+CQ60+CX60+DE60+DL60+DS60+DZ60+EG60+EN60+EU60&gt;Consolidação!BI71+Consolidação!BL71+Consolidação!BO71+Consolidação!BR71+Consolidação!BU71+Consolidação!BX71+Consolidação!CA71+Consolidação!CD71+Consolidação!CG71+Consolidação!CJ71+Consolidação!CM71+Consolidação!CP71+Consolidação!CS71+Consolidação!CV71),"CONSUMO PARCIAL","SEM PREVISÃO"))))))))))))))))</f>
        <v/>
      </c>
      <c r="EY60" s="318" t="str">
        <f>IF(EX60="","",IF(EX60="SEM PREVISÃO","û",IF(EX60="CONSUMO PARCIAL","û",IF(EW60&lt;EX60+90,"û","ü"))))</f>
        <v/>
      </c>
      <c r="EZ60" s="270"/>
      <c r="FA60" s="314"/>
      <c r="FB60" s="345"/>
      <c r="FC60" s="346"/>
      <c r="FD60" s="317" t="str">
        <f>IF(FA60=0,"",IF(BN60+BU60+CB60+CI60+CP60+CW60+DD60+DK60+DR60+DY60+EF60+EM60+ET60+FA60&lt;=Consolidação!BO71,Consolidação!$H$4,IF(BN60+BU60+CB60+CI60+CP60+CW60+DD60+DK60+DR60+DY60+EF60+EM60+ET60+FA60&lt;=Consolidação!BO71+Consolidação!BR71,Consolidação!$K$4,IF(BN60+BU60+CB60+CI60+CP60+CW60+DD60+DK60+DR60+DY60+EF60+EM60+ET60+FA60&lt;=Consolidação!BO71+Consolidação!BR71+Consolidação!BU71,Consolidação!$N$4,IF(BN60+BU60+CB60+CI60+CP60+CW60+DD60+DK60+DR60+DY60+EF60+EM60+ET60+FA60&lt;=Consolidação!BO71+Consolidação!BR71+Consolidação!BU71+Consolidação!BX71,Consolidação!$Q$4,IF(BN60+BU60+CB60+CI60+CP60+CW60+DD60+DK60+DR60+DY60+EF60+EM60+ET60+FA60&lt;=Consolidação!BO71+Consolidação!BR71+Consolidação!BU71+Consolidação!BX71+Consolidação!CA71,Consolidação!$T$4,IF(BN60+BU60+CB60+CI60+CP60+CW60+DD60+DK60+DR60+DY60+EF60+EM60+ET60+FA60&lt;=Consolidação!BO71+Consolidação!BR71+Consolidação!BU71+Consolidação!BX71+Consolidação!CA71+Consolidação!CD71,Consolidação!$W$4,IF(BN60+BU60+CB60+CI60+CP60+CW60+DD60+DK60+DR60+DY60+EF60+EM60+ET60+FA60&lt;=Consolidação!BO71+Consolidação!BR71+Consolidação!BU71+Consolidação!BX71+Consolidação!CA71+Consolidação!CD71+Consolidação!CG71,Consolidação!$Z$4,IF(BN60+BU60+CB60+CI60+CP60+CW60+DD60+DK60+DR60+DY60+EF60+EM60+ET60+FA60&lt;=Consolidação!BO71+Consolidação!BR71+Consolidação!BU71+Consolidação!BX71+Consolidação!CA71+Consolidação!CD71+Consolidação!CG71+Consolidação!CJ71,Consolidação!$AC$4,IF(BN60+BU60+CB60+CI60+CP60+CW60+DD60+DK60+DR60+DY60+EF60+EM60+ET60+FA60&lt;=Consolidação!BO71+Consolidação!BR71+Consolidação!BU71+Consolidação!BX71+Consolidação!CA71+Consolidação!CD71+Consolidação!CG71+Consolidação!CJ71+Consolidação!CM71,Consolidação!$AF$4,IF(BN60+BU60+CB60+CI60+CP60+CW60+DD60+DK60+DR60+DY60+EF60+EM60+ET60+FA60&lt;=Consolidação!BO71+Consolidação!BR71+Consolidação!BU71+Consolidação!BX71+Consolidação!CA71+Consolidação!CD71+Consolidação!CG71+Consolidação!CJ71+Consolidação!CM71+Consolidação!CP71,Consolidação!$AI$4,IF(BN60+BU60+CB60+CI60+CP60+CW60+DD60+DK60+DR60+DY60+EF60+EM60+ET60+FA60&lt;=Consolidação!BO71+Consolidação!BR71+Consolidação!BU71+Consolidação!BX71+Consolidação!CA71+Consolidação!CD71+Consolidação!CG71+Consolidação!CJ71+Consolidação!CM71+Consolidação!CP71+Consolidação!CS71,Consolidação!$AL$4,IF(BN60+BU60+CB60+CI60+CP60+CW60+DD60+DK60+DR60+DY60+EF60+EM60+ET60+FA60&lt;=Consolidação!BO71+Consolidação!BR71+Consolidação!BU71+Consolidação!BX71+Consolidação!CA71+Consolidação!CD71+Consolidação!CG71+Consolidação!CJ71+Consolidação!CM71+Consolidação!CP71+Consolidação!CS71+Consolidação!CV71,Consolidação!$AO$4,IF(BN60+BU60+CB60+CI60+CP60+CW60+DD60+DK60+DR60+DY60+EF60+EM60+ET60+FA60&lt;=Consolidação!BO71+Consolidação!BR71+Consolidação!BU71+Consolidação!BX71+Consolidação!CA71+Consolidação!CD71+Consolidação!CG71+Consolidação!CJ71+Consolidação!CM71+Consolidação!CP71+Consolidação!CS71+Consolidação!CV71+Consolidação!CY71,Consolidação!$AR$4,IF(BN60+BU60+CB60+CI60+CP60+CW60+DD60+DK60+DR60+DY60+EF60+EM60+ET60+FA60&lt;=Consolidação!BO71+Consolidação!BR71+Consolidação!BU71+Consolidação!BX71+Consolidação!CA71+Consolidação!CD71+Consolidação!CG71+Consolidação!CJ71+Consolidação!CM71+Consolidação!CP71+Consolidação!CS71+Consolidação!CV71+Consolidação!CY71+Consolidação!DB71,Consolidação!$AU$4,IF(AND((Consolidação!BO71+Consolidação!BR71+Consolidação!BU71+Consolidação!BX71+Consolidação!CA71+Consolidação!CD71+Consolidação!CG71+Consolidação!CJ71+Consolidação!CM71+Consolidação!CP71+Consolidação!CS71+Consolidação!CV71+Consolidação!CY71+Consolidação!DB71)&gt;0,BN60+BU60+CB60+CI60+CP60+CW60+DD60+DK60+DR60+DY60+EF60+EM60+ET60&lt;Consolidação!BO71+Consolidação!BR71+Consolidação!BU71+Consolidação!BX71+Consolidação!CA71+Consolidação!CD71+Consolidação!CG71+Consolidação!CJ71+Consolidação!CM71+Consolidação!CP71+Consolidação!CS71+Consolidação!CV71+Consolidação!CY71+Consolidação!DB71,BN60+BU60+CB60+CI60+CP60+CW60+DD60+DK60+DR60+DY60+EF60+EM60+ET60+FA60&gt;Consolidação!BO71+Consolidação!BR71+Consolidação!BU71+Consolidação!BX71+Consolidação!CA71+Consolidação!CD71+Consolidação!CG71+Consolidação!CJ71+Consolidação!CM71+Consolidação!CP71+Consolidação!CS71+Consolidação!CV71+Consolidação!CY71+Consolidação!DB71),"CONSUMO PARCIAL","SEM PREVISÃO"))))))))))))))))</f>
        <v/>
      </c>
      <c r="FE60" s="318" t="str">
        <f>IF(FD60="","",IF(FD60="SEM PREVISÃO","û",IF(FD60="CONSUMO PARCIAL","û",IF(FC60&lt;FD60+90,"û","ü"))))</f>
        <v/>
      </c>
      <c r="FF60" s="270"/>
      <c r="FG60" s="314"/>
      <c r="FH60" s="345"/>
      <c r="FI60" s="346"/>
      <c r="FJ60" s="317" t="str">
        <f>IF(FG60=0,"",IF(BT60+CA60+CH60+CO60+CV60+DC60+DJ60+DQ60+DX60+EE60+EL60+ES60+EZ60+FG60&lt;=Consolidação!BU71,Consolidação!$H$4,IF(BT60+CA60+CH60+CO60+CV60+DC60+DJ60+DQ60+DX60+EE60+EL60+ES60+EZ60+FG60&lt;=Consolidação!BU71+Consolidação!BX71,Consolidação!$K$4,IF(BT60+CA60+CH60+CO60+CV60+DC60+DJ60+DQ60+DX60+EE60+EL60+ES60+EZ60+FG60&lt;=Consolidação!BU71+Consolidação!BX71+Consolidação!CA71,Consolidação!$N$4,IF(BT60+CA60+CH60+CO60+CV60+DC60+DJ60+DQ60+DX60+EE60+EL60+ES60+EZ60+FG60&lt;=Consolidação!BU71+Consolidação!BX71+Consolidação!CA71+Consolidação!CD71,Consolidação!$Q$4,IF(BT60+CA60+CH60+CO60+CV60+DC60+DJ60+DQ60+DX60+EE60+EL60+ES60+EZ60+FG60&lt;=Consolidação!BU71+Consolidação!BX71+Consolidação!CA71+Consolidação!CD71+Consolidação!CG71,Consolidação!$T$4,IF(BT60+CA60+CH60+CO60+CV60+DC60+DJ60+DQ60+DX60+EE60+EL60+ES60+EZ60+FG60&lt;=Consolidação!BU71+Consolidação!BX71+Consolidação!CA71+Consolidação!CD71+Consolidação!CG71+Consolidação!CJ71,Consolidação!$W$4,IF(BT60+CA60+CH60+CO60+CV60+DC60+DJ60+DQ60+DX60+EE60+EL60+ES60+EZ60+FG60&lt;=Consolidação!BU71+Consolidação!BX71+Consolidação!CA71+Consolidação!CD71+Consolidação!CG71+Consolidação!CJ71+Consolidação!CM71,Consolidação!$Z$4,IF(BT60+CA60+CH60+CO60+CV60+DC60+DJ60+DQ60+DX60+EE60+EL60+ES60+EZ60+FG60&lt;=Consolidação!BU71+Consolidação!BX71+Consolidação!CA71+Consolidação!CD71+Consolidação!CG71+Consolidação!CJ71+Consolidação!CM71+Consolidação!CP71,Consolidação!$AC$4,IF(BT60+CA60+CH60+CO60+CV60+DC60+DJ60+DQ60+DX60+EE60+EL60+ES60+EZ60+FG60&lt;=Consolidação!BU71+Consolidação!BX71+Consolidação!CA71+Consolidação!CD71+Consolidação!CG71+Consolidação!CJ71+Consolidação!CM71+Consolidação!CP71+Consolidação!CS71,Consolidação!$AF$4,IF(BT60+CA60+CH60+CO60+CV60+DC60+DJ60+DQ60+DX60+EE60+EL60+ES60+EZ60+FG60&lt;=Consolidação!BU71+Consolidação!BX71+Consolidação!CA71+Consolidação!CD71+Consolidação!CG71+Consolidação!CJ71+Consolidação!CM71+Consolidação!CP71+Consolidação!CS71+Consolidação!CV71,Consolidação!$AI$4,IF(BT60+CA60+CH60+CO60+CV60+DC60+DJ60+DQ60+DX60+EE60+EL60+ES60+EZ60+FG60&lt;=Consolidação!BU71+Consolidação!BX71+Consolidação!CA71+Consolidação!CD71+Consolidação!CG71+Consolidação!CJ71+Consolidação!CM71+Consolidação!CP71+Consolidação!CS71+Consolidação!CV71+Consolidação!CY71,Consolidação!$AL$4,IF(BT60+CA60+CH60+CO60+CV60+DC60+DJ60+DQ60+DX60+EE60+EL60+ES60+EZ60+FG60&lt;=Consolidação!BU71+Consolidação!BX71+Consolidação!CA71+Consolidação!CD71+Consolidação!CG71+Consolidação!CJ71+Consolidação!CM71+Consolidação!CP71+Consolidação!CS71+Consolidação!CV71+Consolidação!CY71+Consolidação!DB71,Consolidação!$AO$4,IF(BT60+CA60+CH60+CO60+CV60+DC60+DJ60+DQ60+DX60+EE60+EL60+ES60+EZ60+FG60&lt;=Consolidação!BU71+Consolidação!BX71+Consolidação!CA71+Consolidação!CD71+Consolidação!CG71+Consolidação!CJ71+Consolidação!CM71+Consolidação!CP71+Consolidação!CS71+Consolidação!CV71+Consolidação!CY71+Consolidação!DB71+Consolidação!DE71,Consolidação!$AR$4,IF(BT60+CA60+CH60+CO60+CV60+DC60+DJ60+DQ60+DX60+EE60+EL60+ES60+EZ60+FG60&lt;=Consolidação!BU71+Consolidação!BX71+Consolidação!CA71+Consolidação!CD71+Consolidação!CG71+Consolidação!CJ71+Consolidação!CM71+Consolidação!CP71+Consolidação!CS71+Consolidação!CV71+Consolidação!CY71+Consolidação!DB71+Consolidação!DE71+Consolidação!DH71,Consolidação!$AU$4,IF(AND((Consolidação!BU71+Consolidação!BX71+Consolidação!CA71+Consolidação!CD71+Consolidação!CG71+Consolidação!CJ71+Consolidação!CM71+Consolidação!CP71+Consolidação!CS71+Consolidação!CV71+Consolidação!CY71+Consolidação!DB71+Consolidação!DE71+Consolidação!DH71)&gt;0,BT60+CA60+CH60+CO60+CV60+DC60+DJ60+DQ60+DX60+EE60+EL60+ES60+EZ60&lt;Consolidação!BU71+Consolidação!BX71+Consolidação!CA71+Consolidação!CD71+Consolidação!CG71+Consolidação!CJ71+Consolidação!CM71+Consolidação!CP71+Consolidação!CS71+Consolidação!CV71+Consolidação!CY71+Consolidação!DB71+Consolidação!DE71+Consolidação!DH71,BT60+CA60+CH60+CO60+CV60+DC60+DJ60+DQ60+DX60+EE60+EL60+ES60+EZ60+FG60&gt;Consolidação!BU71+Consolidação!BX71+Consolidação!CA71+Consolidação!CD71+Consolidação!CG71+Consolidação!CJ71+Consolidação!CM71+Consolidação!CP71+Consolidação!CS71+Consolidação!CV71+Consolidação!CY71+Consolidação!DB71+Consolidação!DE71+Consolidação!DH71),"CONSUMO PARCIAL","SEM PREVISÃO"))))))))))))))))</f>
        <v/>
      </c>
      <c r="FK60" s="540" t="str">
        <f>IF(FJ60="","",IF(FJ60="SEM PREVISÃO","û",IF(FJ60="CONSUMO PARCIAL","û",IF(FI60&lt;FJ60+90,"û","ü"))))</f>
        <v/>
      </c>
      <c r="FL60" s="569"/>
      <c r="FM60" s="550"/>
      <c r="FN60" s="550"/>
      <c r="FO60" s="550"/>
      <c r="FP60" s="550"/>
      <c r="FQ60" s="576"/>
      <c r="FR60" s="569"/>
      <c r="FS60" s="550"/>
      <c r="FT60" s="550"/>
      <c r="FU60" s="550"/>
      <c r="FV60" s="550"/>
      <c r="FW60" s="550"/>
      <c r="FX60" s="545" t="str">
        <f>IF((Consolidação!C71+Consolidação!E71)=(F60+M60+T60+AA60+AH60+AO60+AV60+BC60+BJ60+BQ60+BX60+CE60+CL60+CS60),"ATUALIZADO","DESATUALIZADO")</f>
        <v>DESATUALIZADO</v>
      </c>
    </row>
    <row r="61" spans="1:180" x14ac:dyDescent="0.3">
      <c r="A61" s="270">
        <v>11819</v>
      </c>
      <c r="B61" s="634"/>
      <c r="C61" s="271" t="s">
        <v>1</v>
      </c>
      <c r="D61" s="272"/>
      <c r="E61" s="270" t="s">
        <v>248</v>
      </c>
      <c r="F61" s="314">
        <v>78.069999999999993</v>
      </c>
      <c r="G61" s="315"/>
      <c r="H61" s="316">
        <v>45779</v>
      </c>
      <c r="I61" s="317" t="str">
        <f>IF(F61=0,"",IF(F61&lt;=Consolidação!H72,Consolidação!H$4,IF(F61&lt;=Consolidação!H72+Consolidação!K72,Consolidação!K$4,IF(F61&lt;=Consolidação!H72+Consolidação!K72+Consolidação!N72,Consolidação!N$4,IF(F61&lt;=Consolidação!H72+Consolidação!K72+Consolidação!N72+Consolidação!Q72,Consolidação!Q$4,IF(F61&lt;=Consolidação!H72+Consolidação!K72+Consolidação!N72+Consolidação!Q72+Consolidação!T72,Consolidação!T$4,IF(F61&lt;=Consolidação!H72+Consolidação!K72+Consolidação!N72+Consolidação!Q72+Consolidação!T72+Consolidação!W72,Consolidação!W$4,IF(F61&lt;=Consolidação!H72+Consolidação!K72+Consolidação!N72+Consolidação!Q72+Consolidação!T72+Consolidação!W72+Consolidação!Z72,Consolidação!Z$4,IF(F61&lt;=Consolidação!H72+Consolidação!K72+Consolidação!N72+Consolidação!Q72+Consolidação!T72+Consolidação!W72+Consolidação!Z72+Consolidação!AC72,Consolidação!AC$4,IF(F61&lt;=Consolidação!H72+Consolidação!K72+Consolidação!N72+Consolidação!Q72+Consolidação!T72+Consolidação!W72+Consolidação!Z72+Consolidação!AC72+Consolidação!AF72,Consolidação!AF$4,IF(F61&lt;=Consolidação!H72+Consolidação!K72+Consolidação!N72+Consolidação!Q72+Consolidação!T72+Consolidação!W72+Consolidação!Z72+Consolidação!AC72+Consolidação!AF72+Consolidação!AI72,Consolidação!AI$4,IF(F61&lt;=Consolidação!H72+Consolidação!K72+Consolidação!N72+Consolidação!Q72+Consolidação!T72+Consolidação!W72+Consolidação!Z72+Consolidação!AC72+Consolidação!AF72+Consolidação!AI72+Consolidação!AL72,Consolidação!AL$4,IF(F61&lt;=Consolidação!H72+Consolidação!K72+Consolidação!N72+Consolidação!Q72+Consolidação!T72+Consolidação!W72+Consolidação!Z72+Consolidação!AC72+Consolidação!AF72+Consolidação!AI72+Consolidação!AL72+Consolidação!AO72,Consolidação!AO$4,IF(F61&lt;=Consolidação!H72+Consolidação!K72+Consolidação!N72+Consolidação!Q72+Consolidação!T72+Consolidação!W72+Consolidação!Z72+Consolidação!AC72+Consolidação!AF72+Consolidação!AI72+Consolidação!AL72+Consolidação!AO72+Consolidação!AR72,Consolidação!AR$4,IF(F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>CONSUMO PARCIAL</v>
      </c>
      <c r="J61" s="318" t="str">
        <f t="shared" si="86"/>
        <v>û</v>
      </c>
      <c r="K61" s="312"/>
      <c r="L61" s="270"/>
      <c r="M61" s="314"/>
      <c r="N61" s="315"/>
      <c r="O61" s="316"/>
      <c r="P61" s="317" t="str">
        <f>IF(M61=0,"",IF(F61+M61&lt;=Consolidação!H72,Consolidação!$H$4,IF(F61+M61&lt;=Consolidação!H72+Consolidação!K72,Consolidação!$K$4,IF(F61+M61&lt;=Consolidação!H72+Consolidação!K72+Consolidação!N72,Consolidação!$N$4,IF(F61+M61&lt;=Consolidação!H72+Consolidação!K72+Consolidação!N72+Consolidação!Q72,Consolidação!$Q$4,IF(F61+M61&lt;=Consolidação!H72+Consolidação!K72+Consolidação!N72+Consolidação!Q72+Consolidação!T72,Consolidação!$T$4,IF(F61+M61&lt;=Consolidação!H72+Consolidação!K72+Consolidação!N72+Consolidação!Q72+Consolidação!T72+Consolidação!W72,Consolidação!$W$4,IF(F61+M61&lt;=Consolidação!H72+Consolidação!K72+Consolidação!N72+Consolidação!Q72+Consolidação!T72+Consolidação!W72+Consolidação!Z72,Consolidação!$Z$4,IF(F61+M61&lt;=Consolidação!H72+Consolidação!K72+Consolidação!N72+Consolidação!Q72+Consolidação!T72+Consolidação!W72+Consolidação!Z72+Consolidação!AC72,Consolidação!$AC$4,IF(F61+M61&lt;=Consolidação!H72+Consolidação!K72+Consolidação!N72+Consolidação!Q72+Consolidação!T72+Consolidação!W72+Consolidação!Z72+Consolidação!AC72+Consolidação!AF72,Consolidação!$AF$4,IF(F61+M61&lt;=Consolidação!H72+Consolidação!K72+Consolidação!N72+Consolidação!Q72+Consolidação!T72+Consolidação!W72+Consolidação!Z72+Consolidação!AC72+Consolidação!AF72+Consolidação!AI72,Consolidação!$AI$4,IF(F61+M61&lt;=Consolidação!H72+Consolidação!K72+Consolidação!N72+Consolidação!Q72+Consolidação!T72+Consolidação!W72+Consolidação!Z72+Consolidação!AC72+Consolidação!AF72+Consolidação!AI72+Consolidação!AL72,Consolidação!$AL$4,IF(F61+M61&lt;=Consolidação!H72+Consolidação!K72+Consolidação!N72+Consolidação!Q72+Consolidação!T72+Consolidação!W72+Consolidação!Z72+Consolidação!AC72+Consolidação!AF72+Consolidação!AI72+Consolidação!AL72+Consolidação!AO72,Consolidação!$AO$4,IF(F61+M61&lt;=Consolidação!H72+Consolidação!K72+Consolidação!N72+Consolidação!Q72+Consolidação!T72+Consolidação!W72+Consolidação!Z72+Consolidação!AC72+Consolidação!AF72+Consolidação!AI72+Consolidação!AL72+Consolidação!AO72+Consolidação!AR72,Consolidação!$AR$4,IF(F61+M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Q61" s="318" t="str">
        <f t="shared" si="87"/>
        <v/>
      </c>
      <c r="R61" s="312"/>
      <c r="S61" s="270"/>
      <c r="T61" s="314"/>
      <c r="U61" s="315"/>
      <c r="V61" s="316"/>
      <c r="W61" s="317" t="str">
        <f>IF(T61=0,"",IF(F61+M61+T61&lt;=Consolidação!H72,Consolidação!$H$4,IF(F61+M61+T61&lt;=Consolidação!H72+Consolidação!K72,Consolidação!$K$4,IF(F61+M61+T61&lt;=Consolidação!H72+Consolidação!K72+Consolidação!N72,Consolidação!$N$4,IF(F61+M61+T61&lt;=Consolidação!H72+Consolidação!K72+Consolidação!N72+Consolidação!Q72,Consolidação!$Q$4,IF(F61+M61+T61&lt;=Consolidação!H72+Consolidação!K72+Consolidação!N72+Consolidação!Q72+Consolidação!T72,Consolidação!$T$4,IF(F61+M61+T61&lt;=Consolidação!H72+Consolidação!K72+Consolidação!N72+Consolidação!Q72+Consolidação!T72+Consolidação!W72,Consolidação!$W$4,IF(F61+M61+T61&lt;=Consolidação!H72+Consolidação!K72+Consolidação!N72+Consolidação!Q72+Consolidação!T72+Consolidação!W72+Consolidação!Z72,Consolidação!$Z$4,IF(F61+M61+T61&lt;=Consolidação!H72+Consolidação!K72+Consolidação!N72+Consolidação!Q72+Consolidação!T72+Consolidação!W72+Consolidação!Z72+Consolidação!AC72,Consolidação!$AC$4,IF(F61+M61+T61&lt;=Consolidação!H72+Consolidação!K72+Consolidação!N72+Consolidação!Q72+Consolidação!T72+Consolidação!W72+Consolidação!Z72+Consolidação!AC72+Consolidação!AF72,Consolidação!$AF$4,IF(F61+M61+T61&lt;=Consolidação!H72+Consolidação!K72+Consolidação!N72+Consolidação!Q72+Consolidação!T72+Consolidação!W72+Consolidação!Z72+Consolidação!AC72+Consolidação!AF72+Consolidação!AI72,Consolidação!$AI$4,IF(F61+M61+T61&lt;=Consolidação!H72+Consolidação!K72+Consolidação!N72+Consolidação!Q72+Consolidação!T72+Consolidação!W72+Consolidação!Z72+Consolidação!AC72+Consolidação!AF72+Consolidação!AI72+Consolidação!AL72,Consolidação!$AL$4,IF(F61+M61+T61&lt;=Consolidação!H72+Consolidação!K72+Consolidação!N72+Consolidação!Q72+Consolidação!T72+Consolidação!W72+Consolidação!Z72+Consolidação!AC72+Consolidação!AF72+Consolidação!AI72+Consolidação!AL72+Consolidação!AO72,Consolidação!$AO$4,IF(F61+M61+T61&lt;=Consolidação!H72+Consolidação!K72+Consolidação!N72+Consolidação!Q72+Consolidação!T72+Consolidação!W72+Consolidação!Z72+Consolidação!AC72+Consolidação!AF72+Consolidação!AI72+Consolidação!AL72+Consolidação!AO72+Consolidação!AR72,Consolidação!$AR$4,IF(F61+M61+T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+M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+T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X61" s="318" t="str">
        <f t="shared" si="88"/>
        <v/>
      </c>
      <c r="Y61" s="312"/>
      <c r="Z61" s="270"/>
      <c r="AA61" s="314"/>
      <c r="AB61" s="315"/>
      <c r="AC61" s="316"/>
      <c r="AD61" s="317" t="str">
        <f>IF(AA61=0,"",IF(F61+M61+T61+AA61&lt;=Consolidação!H72,Consolidação!$H$4,IF(F61+M61+T61+AA61&lt;=Consolidação!H72+Consolidação!K72,Consolidação!$K$4,IF(F61+M61+T61+AA61&lt;=Consolidação!H72+Consolidação!K72+Consolidação!N72,Consolidação!$N$4,IF(F61+M61+T61+AA61&lt;=Consolidação!H72+Consolidação!K72+Consolidação!N72+Consolidação!Q72,Consolidação!$Q$4,IF(F61+M61+T61+AA61&lt;=Consolidação!H72+Consolidação!K72+Consolidação!N72+Consolidação!Q72+Consolidação!T72,Consolidação!$T$4,IF(F61+M61+T61+AA61&lt;=Consolidação!H72+Consolidação!K72+Consolidação!N72+Consolidação!Q72+Consolidação!T72+Consolidação!W72,Consolidação!$W$4,IF(F61+M61+T61+AA61&lt;=Consolidação!H72+Consolidação!K72+Consolidação!N72+Consolidação!Q72+Consolidação!T72+Consolidação!W72+Consolidação!Z72,Consolidação!$Z$4,IF(F61+M61+T61+AA61&lt;=Consolidação!H72+Consolidação!K72+Consolidação!N72+Consolidação!Q72+Consolidação!T72+Consolidação!W72+Consolidação!Z72+Consolidação!AC72,Consolidação!$AC$4,IF(F61+M61+T61+AA61&lt;=Consolidação!H72+Consolidação!K72+Consolidação!N72+Consolidação!Q72+Consolidação!T72+Consolidação!W72+Consolidação!Z72+Consolidação!AC72+Consolidação!AF72,Consolidação!$AF$4,IF(F61+M61+T61+AA61&lt;=Consolidação!H72+Consolidação!K72+Consolidação!N72+Consolidação!Q72+Consolidação!T72+Consolidação!W72+Consolidação!Z72+Consolidação!AC72+Consolidação!AF72+Consolidação!AI72,Consolidação!$AI$4,IF(F61+M61+T61+AA61&lt;=Consolidação!H72+Consolidação!K72+Consolidação!N72+Consolidação!Q72+Consolidação!T72+Consolidação!W72+Consolidação!Z72+Consolidação!AC72+Consolidação!AF72+Consolidação!AI72+Consolidação!AL72,Consolidação!$AL$4,IF(F61+M61+T61+AA61&lt;=Consolidação!H72+Consolidação!K72+Consolidação!N72+Consolidação!Q72+Consolidação!T72+Consolidação!W72+Consolidação!Z72+Consolidação!AC72+Consolidação!AF72+Consolidação!AI72+Consolidação!AL72+Consolidação!AO72,Consolidação!$AO$4,IF(F61+M61+T61+AA61&lt;=Consolidação!H72+Consolidação!K72+Consolidação!N72+Consolidação!Q72+Consolidação!T72+Consolidação!W72+Consolidação!Z72+Consolidação!AC72+Consolidação!AF72+Consolidação!AI72+Consolidação!AL72+Consolidação!AO72+Consolidação!AR72,Consolidação!#REF!,IF(F61+M61+T61+AA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+M61+T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+T61+AA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AE61" s="318" t="str">
        <f t="shared" si="89"/>
        <v/>
      </c>
      <c r="AF61" s="312"/>
      <c r="AG61" s="270"/>
      <c r="AH61" s="314"/>
      <c r="AI61" s="315"/>
      <c r="AJ61" s="316"/>
      <c r="AK61" s="317" t="str">
        <f>IF(AH61=0,"",IF(F61+M61+T61+AA61+AH61&lt;=Consolidação!H72,Consolidação!$H$4,IF(F61+M61+T61+AA61+AH61&lt;=Consolidação!H72+Consolidação!K72,Consolidação!$K$4,IF(F61+M61+T61+AA61+AH61&lt;=Consolidação!H72+Consolidação!K72+Consolidação!N72,Consolidação!$N$4,IF(F61+M61+T61+AA61+AH61&lt;=Consolidação!H72+Consolidação!K72+Consolidação!N72+Consolidação!Q72,Consolidação!$Q$4,IF(F61+M61+T61+AA61+AH61&lt;=Consolidação!H72+Consolidação!K72+Consolidação!N72+Consolidação!Q72+Consolidação!T72,Consolidação!$T$4,IF(F61+M61+T61+AA61+AH61&lt;=Consolidação!H72+Consolidação!K72+Consolidação!N72+Consolidação!Q72+Consolidação!T72+Consolidação!W72,Consolidação!$W$4,IF(F61+M61+T61+AA61+AH61&lt;=Consolidação!H72+Consolidação!K72+Consolidação!N72+Consolidação!Q72+Consolidação!T72+Consolidação!W72+Consolidação!Z72,Consolidação!$Z$4,IF(F61+M61+T61+AA61+AH61&lt;=Consolidação!H72+Consolidação!K72+Consolidação!N72+Consolidação!Q72+Consolidação!T72+Consolidação!W72+Consolidação!Z72+Consolidação!AC72,Consolidação!$AC$4,IF(F61+M61+T61+AA61+AH61&lt;=Consolidação!H72+Consolidação!K72+Consolidação!N72+Consolidação!Q72+Consolidação!T72+Consolidação!W72+Consolidação!Z72+Consolidação!AC72+Consolidação!AF72,Consolidação!$AF$4,IF(F61+M61+T61+AA61+AH61&lt;=Consolidação!H72+Consolidação!K72+Consolidação!N72+Consolidação!Q72+Consolidação!T72+Consolidação!W72+Consolidação!Z72+Consolidação!AC72+Consolidação!AF72+Consolidação!AI72,Consolidação!$AI$4,IF(F61+M61+T61+AA61+AH61&lt;=Consolidação!H72+Consolidação!K72+Consolidação!N72+Consolidação!Q72+Consolidação!T72+Consolidação!W72+Consolidação!Z72+Consolidação!AC72+Consolidação!AF72+Consolidação!AI72+Consolidação!AL72,Consolidação!$AL$4,IF(F61+M61+T61+AA61+AH61&lt;=Consolidação!H72+Consolidação!K72+Consolidação!N72+Consolidação!Q72+Consolidação!T72+Consolidação!W72+Consolidação!Z72+Consolidação!AC72+Consolidação!AF72+Consolidação!AI72+Consolidação!AL72+Consolidação!AO72,Consolidação!$AO$4,IF(F61+M61+T61+AA61+AH61&lt;=Consolidação!H72+Consolidação!K72+Consolidação!N72+Consolidação!Q72+Consolidação!T72+Consolidação!W72+Consolidação!Z72+Consolidação!AC72+Consolidação!AF72+Consolidação!AI72+Consolidação!AL72+Consolidação!AO72+Consolidação!AR72,Consolidação!$AR$4,IF(F61+M61+T61+AA61+AH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+M61+T61+AA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+T61+AA61+AH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AL61" s="318" t="str">
        <f t="shared" si="90"/>
        <v/>
      </c>
      <c r="AM61" s="312"/>
      <c r="AN61" s="270"/>
      <c r="AO61" s="314"/>
      <c r="AP61" s="345"/>
      <c r="AQ61" s="346"/>
      <c r="AR61" s="317" t="str">
        <f>IF(AO61=0,"",IF(F61+M61+T61+AA61+AH61+AO61&lt;=Consolidação!H72,Consolidação!$H$4,IF(F61+M61+T61+AA61+AH61+AO61&lt;=Consolidação!H72+Consolidação!K72,Consolidação!$K$4,IF(F61+M61+T61+AA61+AH61+AO61&lt;=Consolidação!H72+Consolidação!K72+Consolidação!N72,Consolidação!$N$4,IF(F61+M61+T61+AA61+AH61+AO61&lt;=Consolidação!H72+Consolidação!K72+Consolidação!N72+Consolidação!Q72,Consolidação!$Q$4,IF(F61+M61+T61+AA61+AH61+AO61&lt;=Consolidação!H72+Consolidação!K72+Consolidação!N72+Consolidação!Q72+Consolidação!T72,Consolidação!$T$4,IF(F61+M61+T61+AA61+AH61+AO61&lt;=Consolidação!H72+Consolidação!K72+Consolidação!N72+Consolidação!Q72+Consolidação!T72+Consolidação!W72,Consolidação!$W$4,IF(F61+M61+T61+AA61+AH61+AO61&lt;=Consolidação!H72+Consolidação!K72+Consolidação!N72+Consolidação!Q72+Consolidação!T72+Consolidação!W72+Consolidação!Z72,Consolidação!$Z$4,IF(F61+M61+T61+AA61+AH61+AO61&lt;=Consolidação!H72+Consolidação!K72+Consolidação!N72+Consolidação!Q72+Consolidação!T72+Consolidação!W72+Consolidação!Z72+Consolidação!AC72,Consolidação!$AC$4,IF(F61+M61+T61+AA61+AH61+AO61&lt;=Consolidação!H72+Consolidação!K72+Consolidação!N72+Consolidação!Q72+Consolidação!T72+Consolidação!W72+Consolidação!Z72+Consolidação!AC72+Consolidação!AF72,Consolidação!$AF$4,IF(F61+M61+T61+AA61+AH61+AO61&lt;=Consolidação!H72+Consolidação!K72+Consolidação!N72+Consolidação!Q72+Consolidação!T72+Consolidação!W72+Consolidação!Z72+Consolidação!AC72+Consolidação!AF72+Consolidação!AI72,Consolidação!$AI$4,IF(F61+M61+T61+AA61+AH61+AO61&lt;=Consolidação!H72+Consolidação!K72+Consolidação!N72+Consolidação!Q72+Consolidação!T72+Consolidação!W72+Consolidação!Z72+Consolidação!AC72+Consolidação!AF72+Consolidação!AI72+Consolidação!AL72,Consolidação!$AL$4,IF(F61+M61+T61+AA61+AH61+AO61&lt;=Consolidação!H72+Consolidação!K72+Consolidação!N72+Consolidação!Q72+Consolidação!T72+Consolidação!W72+Consolidação!Z72+Consolidação!AC72+Consolidação!AF72+Consolidação!AI72+Consolidação!AL72+Consolidação!AO72,Consolidação!$AO$4,IF(F61+M61+T61+AA61+AH61+AO61&lt;=Consolidação!H72+Consolidação!K72+Consolidação!N72+Consolidação!Q72+Consolidação!T72+Consolidação!W72+Consolidação!Z72+Consolidação!AC72+Consolidação!AF72+Consolidação!AI72+Consolidação!AL72+Consolidação!AO72+Consolidação!AR72,Consolidação!$AR$4,IF(F61+M61+T61+AA61+AH61+AO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+M61+T61+AA61+AH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+T61+AA61+AH61+AO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AS61" s="318" t="str">
        <f t="shared" si="91"/>
        <v/>
      </c>
      <c r="AT61" s="312"/>
      <c r="AU61" s="270"/>
      <c r="AV61" s="314"/>
      <c r="AW61" s="345"/>
      <c r="AX61" s="346"/>
      <c r="AY61" s="317" t="str">
        <f>IF(AV61=0,"",IF(F61+M61+T61+AA61+AH61+AO61+AV61&lt;=Consolidação!H72,Consolidação!$H$4,IF(F61+M61+T61+AA61+AH61+AO61+AV61&lt;=Consolidação!H72+Consolidação!K72,Consolidação!$K$4,IF(F61+M61+T61+AA61+AH61+AO61+AV61&lt;=Consolidação!H72+Consolidação!K72+Consolidação!N72,Consolidação!$N$4,IF(F61+M61+T61+AA61+AH61+AO61+AV61&lt;=Consolidação!H72+Consolidação!K72+Consolidação!N72+Consolidação!Q72,Consolidação!$Q$4,IF(F61+M61+T61+AA61+AH61+AO61+AV61&lt;=Consolidação!H72+Consolidação!K72+Consolidação!N72+Consolidação!Q72+Consolidação!T72,Consolidação!$T$4,IF(F61+M61+T61+AA61+AH61+AO61+AV61&lt;=Consolidação!H72+Consolidação!K72+Consolidação!N72+Consolidação!Q72+Consolidação!T72+Consolidação!W72,Consolidação!$W$4,IF(F61+M61+T61+AA61+AH61+AO61+AV61&lt;=Consolidação!H72+Consolidação!K72+Consolidação!N72+Consolidação!Q72+Consolidação!T72+Consolidação!W72+Consolidação!Z72,Consolidação!$Z$4,IF(F61+M61+T61+AA61+AH61+AO61+AV61&lt;=Consolidação!H72+Consolidação!K72+Consolidação!N72+Consolidação!Q72+Consolidação!T72+Consolidação!W72+Consolidação!Z72+Consolidação!AC72,Consolidação!$AC$4,IF(F61+M61+T61+AA61+AH61+AO61+AV61&lt;=Consolidação!H72+Consolidação!K72+Consolidação!N72+Consolidação!Q72+Consolidação!T72+Consolidação!W72+Consolidação!Z72+Consolidação!AC72+Consolidação!AF72,Consolidação!$AF$4,IF(F61+M61+T61+AA61+AH61+AO61+AV61&lt;=Consolidação!H72+Consolidação!K72+Consolidação!N72+Consolidação!Q72+Consolidação!T72+Consolidação!W72+Consolidação!Z72+Consolidação!AC72+Consolidação!AF72+Consolidação!AI72,Consolidação!$AI$4,IF(F61+M61+T61+AA61+AH61+AO61+AV61&lt;=Consolidação!H72+Consolidação!K72+Consolidação!N72+Consolidação!Q72+Consolidação!T72+Consolidação!W72+Consolidação!Z72+Consolidação!AC72+Consolidação!AF72+Consolidação!AI72+Consolidação!AL72,Consolidação!$AL$4,IF(F61+M61+T61+AA61+AH61+AO61+AV61&lt;=Consolidação!H72+Consolidação!K72+Consolidação!N72+Consolidação!Q72+Consolidação!T72+Consolidação!W72+Consolidação!Z72+Consolidação!AC72+Consolidação!AF72+Consolidação!AI72+Consolidação!AL72+Consolidação!AO72,Consolidação!$AO$4,IF(F61+M61+T61+AA61+AH61+AO61+AV61&lt;=Consolidação!H72+Consolidação!K72+Consolidação!N72+Consolidação!Q72+Consolidação!T72+Consolidação!W72+Consolidação!Z72+Consolidação!AC72+Consolidação!AF72+Consolidação!AI72+Consolidação!AL72+Consolidação!AO72+Consolidação!AR72,Consolidação!$AR$4,IF(F61+M61+T61+AA61+AH61+AO61+AV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+M61+T61+AA61+AH61+AO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+T61+AA61+AH61+AO61+AV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AZ61" s="318" t="str">
        <f t="shared" si="92"/>
        <v/>
      </c>
      <c r="BA61" s="312"/>
      <c r="BB61" s="270"/>
      <c r="BC61" s="314"/>
      <c r="BD61" s="345"/>
      <c r="BE61" s="346"/>
      <c r="BF61" s="317" t="str">
        <f>IF(BC61=0,"",IF(F61+M61+T61+AA61+AH61+AO61+AV61+BC61&lt;=Consolidação!H72,Consolidação!$H$4,IF(F61+M61+T61+AA61+AH61+AO61+AV61+BC61&lt;=Consolidação!H72+Consolidação!K72,Consolidação!$K$4,IF(F61+M61+T61+AA61+AH61+AO61+AV61+BC61&lt;=Consolidação!H72+Consolidação!K72+Consolidação!N72,Consolidação!$N$4,IF(F61+M61+T61+AA61+AH61+AO61+AV61+BC61&lt;=Consolidação!H72+Consolidação!K72+Consolidação!N72+Consolidação!Q72,Consolidação!$Q$4,IF(F61+M61+T61+AA61+AH61+AO61+AV61+BC61&lt;=Consolidação!H72+Consolidação!K72+Consolidação!N72+Consolidação!Q72+Consolidação!T72,Consolidação!$T$4,IF(F61+M61+T61+AA61+AH61+AO61+AV61+BC61&lt;=Consolidação!H72+Consolidação!K72+Consolidação!N72+Consolidação!Q72+Consolidação!T72+Consolidação!W72,Consolidação!$W$4,IF(F61+M61+T61+AA61+AH61+AO61+AV61+BC61&lt;=Consolidação!H72+Consolidação!K72+Consolidação!N72+Consolidação!Q72+Consolidação!T72+Consolidação!W72+Consolidação!Z72,Consolidação!$Z$4,IF(F61+M61+T61+AA61+AH61+AO61+AV61+BC61&lt;=Consolidação!H72+Consolidação!K72+Consolidação!N72+Consolidação!Q72+Consolidação!T72+Consolidação!W72+Consolidação!Z72+Consolidação!AC72,Consolidação!$AC$4,IF(F61+M61+T61+AA61+AH61+AO61+AV61+BC61&lt;=Consolidação!H72+Consolidação!K72+Consolidação!N72+Consolidação!Q72+Consolidação!T72+Consolidação!W72+Consolidação!Z72+Consolidação!AC72+Consolidação!AF72,Consolidação!$AF$4,IF(F61+M61+T61+AA61+AH61+AO61+AV61+BC61&lt;=Consolidação!H72+Consolidação!K72+Consolidação!N72+Consolidação!Q72+Consolidação!T72+Consolidação!W72+Consolidação!Z72+Consolidação!AC72+Consolidação!AF72+Consolidação!AI72,Consolidação!$AI$4,IF(F61+M61+T61+AA61+AH61+AO61+AV61+BC61&lt;=Consolidação!H72+Consolidação!K72+Consolidação!N72+Consolidação!Q72+Consolidação!T72+Consolidação!W72+Consolidação!Z72+Consolidação!AC72+Consolidação!AF72+Consolidação!AI72+Consolidação!AL72,Consolidação!$AL$4,IF(F61+M61+T61+AA61+AH61+AO61+AV61+BC61&lt;=Consolidação!H72+Consolidação!K72+Consolidação!N72+Consolidação!Q72+Consolidação!T72+Consolidação!W72+Consolidação!Z72+Consolidação!AC72+Consolidação!AF72+Consolidação!AI72+Consolidação!AL72+Consolidação!AO72,Consolidação!$AO$4,IF(F61+M61+T61+AA61+AH61+AO61+AV61+BC61&lt;=Consolidação!H72+Consolidação!K72+Consolidação!N72+Consolidação!Q72+Consolidação!T72+Consolidação!W72+Consolidação!Z72+Consolidação!AC72+Consolidação!AF72+Consolidação!AI72+Consolidação!AL72+Consolidação!AO72+Consolidação!AR72,Consolidação!$AR$4,IF(F61+M61+T61+AA61+AH61+AO61+AV61+BC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+M61+T61+AA61+AH61+AO61+AV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+T61+AA61+AH61+AO61+AV61+BC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BG61" s="318" t="str">
        <f t="shared" si="93"/>
        <v/>
      </c>
      <c r="BH61" s="312"/>
      <c r="BI61" s="270"/>
      <c r="BJ61" s="314"/>
      <c r="BK61" s="345"/>
      <c r="BL61" s="346"/>
      <c r="BM61" s="317" t="str">
        <f>IF(BJ61=0,"",IF(F61+M61+T61+AA61+AH61+AO61+AV61+BC61+BJ61&lt;=Consolidação!H72,Consolidação!$H$4,IF(F61+M61+T61+AA61+AH61+AO61+AV61+BC61+BJ61&lt;=Consolidação!H72+Consolidação!K72,Consolidação!$K$4,IF(F61+M61+T61+AA61+AH61+AO61+AV61+BC61+BJ61&lt;=Consolidação!H72+Consolidação!K72+Consolidação!N72,Consolidação!$N$4,IF(F61+M61+T61+AA61+AH61+AO61+AV61+BC61+BJ61&lt;=Consolidação!H72+Consolidação!K72+Consolidação!N72+Consolidação!Q72,Consolidação!$Q$4,IF(F61+M61+T61+AA61+AH61+AO61+AV61+BC61+BJ61&lt;=Consolidação!H72+Consolidação!K72+Consolidação!N72+Consolidação!Q72+Consolidação!T72,Consolidação!$T$4,IF(F61+M61+T61+AA61+AH61+AO61+AV61+BC61+BJ61&lt;=Consolidação!H72+Consolidação!K72+Consolidação!N72+Consolidação!Q72+Consolidação!T72+Consolidação!W72,Consolidação!$W$4,IF(F61+M61+T61+AA61+AH61+AO61+AV61+BC61+BJ61&lt;=Consolidação!H72+Consolidação!K72+Consolidação!N72+Consolidação!Q72+Consolidação!T72+Consolidação!W72+Consolidação!Z72,Consolidação!$Z$4,IF(F61+M61+T61+AA61+AH61+AO61+AV61+BC61+BJ61&lt;=Consolidação!H72+Consolidação!K72+Consolidação!N72+Consolidação!Q72+Consolidação!T72+Consolidação!W72+Consolidação!Z72+Consolidação!AC72,Consolidação!$AC$4,IF(F61+M61+T61+AA61+AH61+AO61+AV61+BC61+BJ61&lt;=Consolidação!H72+Consolidação!K72+Consolidação!N72+Consolidação!Q72+Consolidação!T72+Consolidação!W72+Consolidação!Z72+Consolidação!AC72+Consolidação!AF72,Consolidação!$AF$4,IF(F61+M61+T61+AA61+AH61+AO61+AV61+BC61+BJ61&lt;=Consolidação!H72+Consolidação!K72+Consolidação!N72+Consolidação!Q72+Consolidação!T72+Consolidação!W72+Consolidação!Z72+Consolidação!AC72+Consolidação!AF72+Consolidação!AI72,Consolidação!$AI$4,IF(F61+M61+T61+AA61+AH61+AO61+AV61+BC61+BJ61&lt;=Consolidação!H72+Consolidação!K72+Consolidação!N72+Consolidação!Q72+Consolidação!T72+Consolidação!W72+Consolidação!Z72+Consolidação!AC72+Consolidação!AF72+Consolidação!AI72+Consolidação!AL72,Consolidação!$AL$4,IF(F61+M61+T61+AA61+AH61+AO61+AV61+BC61+BJ61&lt;=Consolidação!H72+Consolidação!K72+Consolidação!N72+Consolidação!Q72+Consolidação!T72+Consolidação!W72+Consolidação!Z72+Consolidação!AC72+Consolidação!AF72+Consolidação!AI72+Consolidação!AL72+Consolidação!AO72,Consolidação!$AO$4,IF(F61+M61+T61+AA61+AH61+AO61+AV61+BC61+BJ61&lt;=Consolidação!H72+Consolidação!K72+Consolidação!N72+Consolidação!Q72+Consolidação!T72+Consolidação!W72+Consolidação!Z72+Consolidação!AC72+Consolidação!AF72+Consolidação!AI72+Consolidação!AL72+Consolidação!AO72+Consolidação!AR72,Consolidação!$AR$4,IF(F61+M61+T61+AA61+AH61+AO61+AV61+BC61+BJ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+M61+T61+AA61+AH61+AO61+AV61+BC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+T61+AA61+AH61+AO61+AV61+BC61+BJ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BN61" s="318" t="str">
        <f t="shared" si="94"/>
        <v/>
      </c>
      <c r="BO61" s="312"/>
      <c r="BP61" s="270"/>
      <c r="BQ61" s="314"/>
      <c r="BR61" s="345"/>
      <c r="BS61" s="346"/>
      <c r="BT61" s="317" t="str">
        <f>IF(BQ61=0,"",IF(F61+M61+T61+AA61+AH61+AO61+AV61+BC61+BJ61+BQ61&lt;=Consolidação!H72,Consolidação!$H$4,IF(F61+M61+T61+AA61+AH61+AO61+AV61+BC61+BJ61+BQ61&lt;=Consolidação!H72+Consolidação!K72,Consolidação!$K$4,IF(F61+M61+T61+AA61+AH61+AO61+AV61+BC61+BJ61+BQ61&lt;=Consolidação!H72+Consolidação!K72+Consolidação!N72,Consolidação!$N$4,IF(F61+M61+T61+AA61+AH61+AO61+AV61+BC61+BJ61+BQ61&lt;=Consolidação!H72+Consolidação!K72+Consolidação!N72+Consolidação!Q72,Consolidação!$Q$4,IF(F61+M61+T61+AA61+AH61+AO61+AV61+BC61+BJ61+BQ61&lt;=Consolidação!H72+Consolidação!K72+Consolidação!N72+Consolidação!Q72+Consolidação!T72,Consolidação!$T$4,IF(F61+M61+T61+AA61+AH61+AO61+AV61+BC61+BJ61+BQ61&lt;=Consolidação!H72+Consolidação!K72+Consolidação!N72+Consolidação!Q72+Consolidação!T72+Consolidação!W72,Consolidação!$W$4,IF(F61+M61+T61+AA61+AH61+AO61+AV61+BC61+BJ61+BQ61&lt;=Consolidação!H72+Consolidação!K72+Consolidação!N72+Consolidação!Q72+Consolidação!T72+Consolidação!W72+Consolidação!Z72,Consolidação!$Z$4,IF(F61+M61+T61+AA61+AH61+AO61+AV61+BC61+BJ61+BQ61&lt;=Consolidação!H72+Consolidação!K72+Consolidação!N72+Consolidação!Q72+Consolidação!T72+Consolidação!W72+Consolidação!Z72+Consolidação!AC72,Consolidação!$AC$4,IF(F61+M61+T61+AA61+AH61+AO61+AV61+BC61+BJ61+BQ61&lt;=Consolidação!H72+Consolidação!K72+Consolidação!N72+Consolidação!Q72+Consolidação!T72+Consolidação!W72+Consolidação!Z72+Consolidação!AC72+Consolidação!AF72,Consolidação!$AF$4,IF(F61+M61+T61+AA61+AH61+AO61+AV61+BC61+BJ61+BQ61&lt;=Consolidação!H72+Consolidação!K72+Consolidação!N72+Consolidação!Q72+Consolidação!T72+Consolidação!W72+Consolidação!Z72+Consolidação!AC72+Consolidação!AF72+Consolidação!AI72,Consolidação!$AI$4,IF(F61+M61+T61+AA61+AH61+AO61+AV61+BC61+BJ61+BQ61&lt;=Consolidação!H72+Consolidação!K72+Consolidação!N72+Consolidação!Q72+Consolidação!T72+Consolidação!W72+Consolidação!Z72+Consolidação!AC72+Consolidação!AF72+Consolidação!AI72+Consolidação!AL72,Consolidação!$AL$4,IF(F61+M61+T61+AA61+AH61+AO61+AV61+BC61+BJ61+BQ61&lt;=Consolidação!H72+Consolidação!K72+Consolidação!N72+Consolidação!Q72+Consolidação!T72+Consolidação!W72+Consolidação!Z72+Consolidação!AC72+Consolidação!AF72+Consolidação!AI72+Consolidação!AL72+Consolidação!AO72,Consolidação!$AO$4,IF(F61+M61+T61+AA61+AH61+AO61+AV61+BC61+BJ61+BQ61&lt;=Consolidação!H72+Consolidação!K72+Consolidação!N72+Consolidação!Q72+Consolidação!T72+Consolidação!W72+Consolidação!Z72+Consolidação!AC72+Consolidação!AF72+Consolidação!AI72+Consolidação!AL72+Consolidação!AO72+Consolidação!AR72,Consolidação!$AR$4,IF(F61+M61+T61+AA61+AH61+AO61+AV61+BC61+BJ61+BQ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+M61+T61+AA61+AH61+AO61+AV61+BC61+BJ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+T61+AA61+AH61+AO61+AV61+BC61+BJ61+BQ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BU61" s="318" t="str">
        <f t="shared" si="95"/>
        <v/>
      </c>
      <c r="BV61" s="312"/>
      <c r="BW61" s="270"/>
      <c r="BX61" s="314"/>
      <c r="BY61" s="345"/>
      <c r="BZ61" s="346"/>
      <c r="CA61" s="317" t="str">
        <f>IF(BX61=0,"",IF(F61+M61+T61+AA61+AH61+AO61+AV61+BC61+BJ61+BQ61+BX61&lt;=Consolidação!H72,Consolidação!$H$4,IF(F61+M61+T61+AA61+AH61+AO61+AV61+BC61+BJ61+BQ61+BX61&lt;=Consolidação!H72+Consolidação!K72,Consolidação!$K$4,IF(F61+M61+T61+AA61+AH61+AO61+AV61+BC61+BJ61+BQ61+BX61&lt;=Consolidação!H72+Consolidação!K72+Consolidação!N72,Consolidação!$N$4,IF(F61+M61+T61+AA61+AH61+AO61+AV61+BC61+BJ61+BQ61+BX61&lt;=Consolidação!H72+Consolidação!K72+Consolidação!N72+Consolidação!Q72,Consolidação!$Q$4,IF(F61+M61+T61+AA61+AH61+AO61+AV61+BC61+BJ61+BQ61+BX61&lt;=Consolidação!H72+Consolidação!K72+Consolidação!N72+Consolidação!Q72+Consolidação!T72,Consolidação!$T$4,IF(F61+M61+T61+AA61+AH61+AO61+AV61+BC61+BJ61+BQ61+BX61&lt;=Consolidação!H72+Consolidação!K72+Consolidação!N72+Consolidação!Q72+Consolidação!T72+Consolidação!W72,Consolidação!$W$4,IF(F61+M61+T61+AA61+AH61+AO61+AV61+BC61+BJ61+BQ61+BX61&lt;=Consolidação!H72+Consolidação!K72+Consolidação!N72+Consolidação!Q72+Consolidação!T72+Consolidação!W72+Consolidação!Z72,Consolidação!$Z$4,IF(F61+M61+T61+AA61+AH61+AO61+AV61+BC61+BJ61+BQ61+BX61&lt;=Consolidação!H72+Consolidação!K72+Consolidação!N72+Consolidação!Q72+Consolidação!T72+Consolidação!W72+Consolidação!Z72+Consolidação!AC72,Consolidação!$AC$4,IF(F61+M61+T61+AA61+AH61+AO61+AV61+BC61+BJ61+BQ61+BX61&lt;=Consolidação!H72+Consolidação!K72+Consolidação!N72+Consolidação!Q72+Consolidação!T72+Consolidação!W72+Consolidação!Z72+Consolidação!AC72+Consolidação!AF72,Consolidação!$AF$4,IF(F61+M61+T61+AA61+AH61+AO61+AV61+BC61+BJ61+BQ61+BX61&lt;=Consolidação!H72+Consolidação!K72+Consolidação!N72+Consolidação!Q72+Consolidação!T72+Consolidação!W72+Consolidação!Z72+Consolidação!AC72+Consolidação!AF72+Consolidação!AI72,Consolidação!$AI$4,IF(F61+M61+T61+AA61+AH61+AO61+AV61+BC61+BJ61+BQ61+BX61&lt;=Consolidação!H72+Consolidação!K72+Consolidação!N72+Consolidação!Q72+Consolidação!T72+Consolidação!W72+Consolidação!Z72+Consolidação!AC72+Consolidação!AF72+Consolidação!AI72+Consolidação!AL72,Consolidação!$AL$4,IF(F61+M61+T61+AA61+AH61+AO61+AV61+BC61+BJ61+BQ61+BX61&lt;=Consolidação!H72+Consolidação!K72+Consolidação!N72+Consolidação!Q72+Consolidação!T72+Consolidação!W72+Consolidação!Z72+Consolidação!AC72+Consolidação!AF72+Consolidação!AI72+Consolidação!AL72+Consolidação!AO72,Consolidação!$AO$4,IF(F61+M61+T61+AA61+AH61+AO61+AV61+BC61+BJ61+BQ61+BX61&lt;=Consolidação!H72+Consolidação!K72+Consolidação!N72+Consolidação!Q72+Consolidação!T72+Consolidação!W72+Consolidação!Z72+Consolidação!AC72+Consolidação!AF72+Consolidação!AI72+Consolidação!AL72+Consolidação!AO72+Consolidação!AR72,Consolidação!$AR$4,IF(F61+M61+T61+AA61+AH61+AO61+AV61+BC61+BJ61+BQ61+BX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+M61+T61+AA61+AH61+AO61+AV61+BC61+BJ61+BQ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+T61+AA61+AH61+AO61+AV61+BC61+BJ61+BQ61+BX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CB61" s="318" t="str">
        <f t="shared" si="96"/>
        <v/>
      </c>
      <c r="CC61" s="312"/>
      <c r="CD61" s="270"/>
      <c r="CE61" s="314"/>
      <c r="CF61" s="345"/>
      <c r="CG61" s="346"/>
      <c r="CH61" s="317" t="str">
        <f>IF(CE61=0,"",IF(F61+M61+T61+AA61+AH61+AO61+AV61+BC61+BJ61+BQ61+BX61+CE61&lt;=Consolidação!H72,Consolidação!$H$4,IF(F61+M61+T61+AA61+AH61+AO61+AV61+BC61+BJ61+BQ61+BX61+CE61&lt;=Consolidação!H72+Consolidação!K72,Consolidação!$K$4,IF(F61+M61+T61+AA61+AH61+AO61+AV61+BC61+BJ61+BQ61+BX61+CE61&lt;=Consolidação!H72+Consolidação!K72+Consolidação!N72,Consolidação!$N$4,IF(F61+M61+T61+AA61+AH61+AO61+AV61+BC61+BJ61+BQ61+BX61+CE61&lt;=Consolidação!H72+Consolidação!K72+Consolidação!N72+Consolidação!Q72,Consolidação!$Q$4,IF(F61+M61+T61+AA61+AH61+AO61+AV61+BC61+BJ61+BQ61+BX61+CE61&lt;=Consolidação!H72+Consolidação!K72+Consolidação!N72+Consolidação!Q72+Consolidação!T72,Consolidação!$T$4,IF(F61+M61+T61+AA61+AH61+AO61+AV61+BC61+BJ61+BQ61+BX61+CE61&lt;=Consolidação!H72+Consolidação!K72+Consolidação!N72+Consolidação!Q72+Consolidação!T72+Consolidação!W72,Consolidação!$W$4,IF(F61+M61+T61+AA61+AH61+AO61+AV61+BC61+BJ61+BQ61+BX61+CE61&lt;=Consolidação!H72+Consolidação!K72+Consolidação!N72+Consolidação!Q72+Consolidação!T72+Consolidação!W72+Consolidação!Z72,Consolidação!$Z$4,IF(F61+M61+T61+AA61+AH61+AO61+AV61+BC61+BJ61+BQ61+BX61+CE61&lt;=Consolidação!H72+Consolidação!K72+Consolidação!N72+Consolidação!Q72+Consolidação!T72+Consolidação!W72+Consolidação!Z72+Consolidação!AC72,Consolidação!$AC$4,IF(F61+M61+T61+AA61+AH61+AO61+AV61+BC61+BJ61+BQ61+BX61+CE61&lt;=Consolidação!H72+Consolidação!K72+Consolidação!N72+Consolidação!Q72+Consolidação!T72+Consolidação!W72+Consolidação!Z72+Consolidação!AC72+Consolidação!AF72,Consolidação!$AF$4,IF(F61+M61+T61+AA61+AH61+AO61+AV61+BC61+BJ61+BQ61+BX61+CE61&lt;=Consolidação!H72+Consolidação!K72+Consolidação!N72+Consolidação!Q72+Consolidação!T72+Consolidação!W72+Consolidação!Z72+Consolidação!AC72+Consolidação!AF72+Consolidação!AI72,Consolidação!$AI$4,IF(F61+M61+T61+AA61+AH61+AO61+AV61+BC61+BJ61+BQ61+BX61+CE61&lt;=Consolidação!H72+Consolidação!K72+Consolidação!N72+Consolidação!Q72+Consolidação!T72+Consolidação!W72+Consolidação!Z72+Consolidação!AC72+Consolidação!AF72+Consolidação!AI72+Consolidação!AL72,Consolidação!$AL$4,IF(F61+M61+T61+AA61+AH61+AO61+AV61+BC61+BJ61+BQ61+BX61+CE61&lt;=Consolidação!H72+Consolidação!K72+Consolidação!N72+Consolidação!Q72+Consolidação!T72+Consolidação!W72+Consolidação!Z72+Consolidação!AC72+Consolidação!AF72+Consolidação!AI72+Consolidação!AL72+Consolidação!AO72,Consolidação!$AO$4,IF(F61+M61+T61+AA61+AH61+AO61+AV61+BC61+BJ61+BQ61+BX61+CE61&lt;=Consolidação!H72+Consolidação!K72+Consolidação!N72+Consolidação!Q72+Consolidação!T72+Consolidação!W72+Consolidação!Z72+Consolidação!AC72+Consolidação!AF72+Consolidação!AI72+Consolidação!AL72+Consolidação!AO72+Consolidação!AR72,Consolidação!$AR$4,IF(F61+M61+T61+AA61+AH61+AO61+AV61+BC61+BJ61+BQ61+BX61+CE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+M61+T61+AA61+AH61+AO61+AV61+BC61+BJ61+BQ61+BX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+T61+AA61+AH61+AO61+AV61+BC61+BJ61+BQ61+BX61+CE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CI61" s="318" t="str">
        <f t="shared" si="97"/>
        <v/>
      </c>
      <c r="CJ61" s="312"/>
      <c r="CK61" s="270"/>
      <c r="CL61" s="314"/>
      <c r="CM61" s="345"/>
      <c r="CN61" s="346"/>
      <c r="CO61" s="317" t="str">
        <f>IF(CL61=0,"",IF(F61+M61+T61+AA61+AH61+AO61+AV61+BC61+BJ61+BQ61+BX61+CE61+CL61&lt;=Consolidação!H72,Consolidação!$H$4,IF(F61+M61+T61+AA61+AH61+AO61+AV61+BC61+BJ61+BQ61+BX61+CE61+CL61&lt;=Consolidação!H72+Consolidação!K72,Consolidação!$K$4,IF(F61+M61+T61+AA61+AH61+AO61+AV61+BC61+BJ61+BQ61+BX61+CE61+CL61&lt;=Consolidação!H72+Consolidação!K72+Consolidação!N72,Consolidação!$N$4,IF(F61+M61+T61+AA61+AH61+AO61+AV61+BC61+BJ61+BQ61+BX61+CE61+CL61&lt;=Consolidação!H72+Consolidação!K72+Consolidação!N72+Consolidação!Q72,Consolidação!$Q$4,IF(F61+M61+T61+AA61+AH61+AO61+AV61+BC61+BJ61+BQ61+BX61+CE61+CL61&lt;=Consolidação!H72+Consolidação!K72+Consolidação!N72+Consolidação!Q72+Consolidação!T72,Consolidação!$T$4,IF(F61+M61+T61+AA61+AH61+AO61+AV61+BC61+BJ61+BQ61+BX61+CE61+CL61&lt;=Consolidação!H72+Consolidação!K72+Consolidação!N72+Consolidação!Q72+Consolidação!T72+Consolidação!W72,Consolidação!$W$4,IF(F61+M61+T61+AA61+AH61+AO61+AV61+BC61+BJ61+BQ61+BX61+CE61+CL61&lt;=Consolidação!H72+Consolidação!K72+Consolidação!N72+Consolidação!Q72+Consolidação!T72+Consolidação!W72+Consolidação!Z72,Consolidação!$Z$4,IF(F61+M61+T61+AA61+AH61+AO61+AV61+BC61+BJ61+BQ61+BX61+CE61+CL61&lt;=Consolidação!H72+Consolidação!K72+Consolidação!N72+Consolidação!Q72+Consolidação!T72+Consolidação!W72+Consolidação!Z72+Consolidação!AC72,Consolidação!$AC$4,IF(F61+M61+T61+AA61+AH61+AO61+AV61+BC61+BJ61+BQ61+BX61+CE61+CL61&lt;=Consolidação!H72+Consolidação!K72+Consolidação!N72+Consolidação!Q72+Consolidação!T72+Consolidação!W72+Consolidação!Z72+Consolidação!AC72+Consolidação!AF72,Consolidação!$AF$4,IF(F61+M61+T61+AA61+AH61+AO61+AV61+BC61+BJ61+BQ61+BX61+CE61+CL61&lt;=Consolidação!H72+Consolidação!K72+Consolidação!N72+Consolidação!Q72+Consolidação!T72+Consolidação!W72+Consolidação!Z72+Consolidação!AC72+Consolidação!AF72+Consolidação!AI72,Consolidação!$AI$4,IF(F61+M61+T61+AA61+AH61+AO61+AV61+BC61+BJ61+BQ61+BX61+CE61+CL61&lt;=Consolidação!H72+Consolidação!K72+Consolidação!N72+Consolidação!Q72+Consolidação!T72+Consolidação!W72+Consolidação!Z72+Consolidação!AC72+Consolidação!AF72+Consolidação!AI72+Consolidação!AL72,Consolidação!$AL$4,IF(F61+M61+T61+AA61+AH61+AO61+AV61+BC61+BJ61+BQ61+BX61+CE61+CL61&lt;=Consolidação!H72+Consolidação!K72+Consolidação!N72+Consolidação!Q72+Consolidação!T72+Consolidação!W72+Consolidação!Z72+Consolidação!AC72+Consolidação!AF72+Consolidação!AI72+Consolidação!AL72+Consolidação!AO72,Consolidação!$AO$4,IF(F61+M61+T61+AA61+AH61+AO61+AV61+BC61+BJ61+BQ61+BX61+CE61+CL61&lt;=Consolidação!H72+Consolidação!K72+Consolidação!N72+Consolidação!Q72+Consolidação!T72+Consolidação!W72+Consolidação!Z72+Consolidação!AC72+Consolidação!AF72+Consolidação!AI72+Consolidação!AL72+Consolidação!AO72+Consolidação!AR72,Consolidação!$AR$4,IF(F61+M61+T61+AA61+AH61+AO61+AV61+BC61+BJ61+BQ61+BX61+CE61+CL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+M61+T61+AA61+AH61+AO61+AV61+BC61+BJ61+BQ61+BX61+CE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+T61+AA61+AH61+AO61+AV61+BC61+BJ61+BQ61+BX61+CE61+CL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CP61" s="318" t="str">
        <f t="shared" si="98"/>
        <v/>
      </c>
      <c r="CQ61" s="312"/>
      <c r="CR61" s="270"/>
      <c r="CS61" s="314"/>
      <c r="CT61" s="345"/>
      <c r="CU61" s="346"/>
      <c r="CV61" s="317" t="str">
        <f>IF(CS61=0,"",IF(F61+M61+T61+AA61+AH61+AO61+AV61+BC61+BJ61+BQ61+BX61+CE61+CL61+CS61&lt;=Consolidação!H72,Consolidação!$H$4,IF(F61+M61+T61+AA61+AH61+AO61+AV61+BC61+BJ61+BQ61+BX61+CE61+CL61+CS61&lt;=Consolidação!H72+Consolidação!K72,Consolidação!$K$4,IF(F61+M61+T61+AA61+AH61+AO61+AV61+BC61+BJ61+BQ61+BX61+CE61+CL61+CS61&lt;=Consolidação!H72+Consolidação!K72+Consolidação!N72,Consolidação!$N$4,IF(F61+M61+T61+AA61+AH61+AO61+AV61+BC61+BJ61+BQ61+BX61+CE61+CL61+CS61&lt;=Consolidação!H72+Consolidação!K72+Consolidação!N72+Consolidação!Q72,Consolidação!$Q$4,IF(F61+M61+T61+AA61+AH61+AO61+AV61+BC61+BJ61+BQ61+BX61+CE61+CL61+CS61&lt;=Consolidação!H72+Consolidação!K72+Consolidação!N72+Consolidação!Q72+Consolidação!T72,Consolidação!$T$4,IF(F61+M61+T61+AA61+AH61+AO61+AV61+BC61+BJ61+BQ61+BX61+CE61+CL61+CS61&lt;=Consolidação!H72+Consolidação!K72+Consolidação!N72+Consolidação!Q72+Consolidação!T72+Consolidação!W72,Consolidação!$W$4,IF(F61+M61+T61+AA61+AH61+AO61+AV61+BC61+BJ61+BQ61+BX61+CE61+CL61+CS61&lt;=Consolidação!H72+Consolidação!K72+Consolidação!N72+Consolidação!Q72+Consolidação!T72+Consolidação!W72+Consolidação!Z72,Consolidação!$Z$4,IF(F61+M61+T61+AA61+AH61+AO61+AV61+BC61+BJ61+BQ61+BX61+CE61+CL61+CS61&lt;=Consolidação!H72+Consolidação!K72+Consolidação!N72+Consolidação!Q72+Consolidação!T72+Consolidação!W72+Consolidação!Z72+Consolidação!AC72,Consolidação!$AC$4,IF(F61+M61+T61+AA61+AH61+AO61+AV61+BC61+BJ61+BQ61+BX61+CE61+CL61+CS61&lt;=Consolidação!H72+Consolidação!K72+Consolidação!N72+Consolidação!Q72+Consolidação!T72+Consolidação!W72+Consolidação!Z72+Consolidação!AC72+Consolidação!AF72,Consolidação!$AF$4,IF(F61+M61+T61+AA61+AH61+AO61+AV61+BC61+BJ61+BQ61+BX61+CE61+CL61+CS61&lt;=Consolidação!H72+Consolidação!K72+Consolidação!N72+Consolidação!Q72+Consolidação!T72+Consolidação!W72+Consolidação!Z72+Consolidação!AC72+Consolidação!AF72+Consolidação!AI72,Consolidação!$AI$4,IF(F61+M61+T61+AA61+AH61+AO61+AV61+BC61+BJ61+BQ61+BX61+CE61+CL61+CS61&lt;=Consolidação!H72+Consolidação!K72+Consolidação!N72+Consolidação!Q72+Consolidação!T72+Consolidação!W72+Consolidação!Z72+Consolidação!AC72+Consolidação!AF72+Consolidação!AI72+Consolidação!AL72,Consolidação!$AL$4,IF(F61+M61+T61+AA61+AH61+AO61+AV61+BC61+BJ61+BQ61+BX61+CE61+CL61+CS61&lt;=Consolidação!H72+Consolidação!K72+Consolidação!N72+Consolidação!Q72+Consolidação!T72+Consolidação!W72+Consolidação!Z72+Consolidação!AC72+Consolidação!AF72+Consolidação!AI72+Consolidação!AL72+Consolidação!AO72,Consolidação!$AO$4,IF(F61+M61+T61+AA61+AH61+AO61+AV61+BC61+BJ61+BQ61+BX61+CE61+CL61+CS61&lt;=Consolidação!H72+Consolidação!K72+Consolidação!N72+Consolidação!Q72+Consolidação!T72+Consolidação!W72+Consolidação!Z72+Consolidação!AC72+Consolidação!AF72+Consolidação!AI72+Consolidação!AL72+Consolidação!AO72+Consolidação!AR72,Consolidação!$AR$4,IF(F61+M61+T61+AA61+AH61+AO61+AV61+BC61+BJ61+BQ61+BX61+CE61+CL61+CS61&lt;=Consolidação!H72+Consolidação!K72+Consolidação!N72+Consolidação!Q72+Consolidação!T72+Consolidação!W72+Consolidação!Z72+Consolidação!AC72+Consolidação!AF72+Consolidação!AI72+Consolidação!AL72+Consolidação!AO72+Consolidação!AR72+Consolidação!AU72,Consolidação!$AU$4,IF(AND((Consolidação!H72+Consolidação!K72+Consolidação!N72+Consolidação!Q72+Consolidação!T72+Consolidação!W72+Consolidação!Z72+Consolidação!AC72+Consolidação!AF72+Consolidação!AI72+Consolidação!AL72+Consolidação!AO72+Consolidação!AR72+Consolidação!AU72)&gt;0,F61+M61+T61+AA61+AH61+AO61+AV61+BC61+BJ61+BQ61+BX61+CE61+CL61&lt;Consolidação!H72+Consolidação!K72+Consolidação!N72+Consolidação!Q72+Consolidação!T72+Consolidação!W72+Consolidação!Z72+Consolidação!AC72+Consolidação!AF72+Consolidação!AI72+Consolidação!AL72+Consolidação!AO72+Consolidação!AR72+Consolidação!AU72,F61+M61+T61+AA61+AH61+AO61+AV61+BC61+BJ61+BQ61+BX61+CE61+CL61+CS61&gt;Consolidação!H72+Consolidação!K72+Consolidação!N72+Consolidação!Q72+Consolidação!T72+Consolidação!W72+Consolidação!Z72+Consolidação!AC72+Consolidação!AF72+Consolidação!AI72+Consolidação!AL72+Consolidação!AO72+Consolidação!AR72+Consolidação!AU72),"CONSUMO PARCIAL","SEM PREVISÃO"))))))))))))))))</f>
        <v/>
      </c>
      <c r="CW61" s="318" t="str">
        <f t="shared" si="99"/>
        <v/>
      </c>
      <c r="CX61" s="270"/>
      <c r="CY61" s="314"/>
      <c r="CZ61" s="345"/>
      <c r="DA61" s="346"/>
      <c r="DB61" s="317" t="str">
        <f>IF(CY61=0,"",IF(L61+S61+Z61+AG61+AN61+AU61+BB61+BI61+BP61+BW61+CD61+CK61+CR61+CY61&lt;=Consolidação!N72,Consolidação!$H$4,IF(L61+S61+Z61+AG61+AN61+AU61+BB61+BI61+BP61+BW61+CD61+CK61+CR61+CY61&lt;=Consolidação!N72+Consolidação!Q72,Consolidação!$K$4,IF(L61+S61+Z61+AG61+AN61+AU61+BB61+BI61+BP61+BW61+CD61+CK61+CR61+CY61&lt;=Consolidação!N72+Consolidação!Q72+Consolidação!T72,Consolidação!$N$4,IF(L61+S61+Z61+AG61+AN61+AU61+BB61+BI61+BP61+BW61+CD61+CK61+CR61+CY61&lt;=Consolidação!N72+Consolidação!Q72+Consolidação!T72+Consolidação!W72,Consolidação!$Q$4,IF(L61+S61+Z61+AG61+AN61+AU61+BB61+BI61+BP61+BW61+CD61+CK61+CR61+CY61&lt;=Consolidação!N72+Consolidação!Q72+Consolidação!T72+Consolidação!W72+Consolidação!Z72,Consolidação!$T$4,IF(L61+S61+Z61+AG61+AN61+AU61+BB61+BI61+BP61+BW61+CD61+CK61+CR61+CY61&lt;=Consolidação!N72+Consolidação!Q72+Consolidação!T72+Consolidação!W72+Consolidação!Z72+Consolidação!AC72,Consolidação!$W$4,IF(L61+S61+Z61+AG61+AN61+AU61+BB61+BI61+BP61+BW61+CD61+CK61+CR61+CY61&lt;=Consolidação!N72+Consolidação!Q72+Consolidação!T72+Consolidação!W72+Consolidação!Z72+Consolidação!AC72+Consolidação!AF72,Consolidação!$Z$4,IF(L61+S61+Z61+AG61+AN61+AU61+BB61+BI61+BP61+BW61+CD61+CK61+CR61+CY61&lt;=Consolidação!N72+Consolidação!Q72+Consolidação!T72+Consolidação!W72+Consolidação!Z72+Consolidação!AC72+Consolidação!AF72+Consolidação!AI72,Consolidação!$AC$4,IF(L61+S61+Z61+AG61+AN61+AU61+BB61+BI61+BP61+BW61+CD61+CK61+CR61+CY61&lt;=Consolidação!N72+Consolidação!Q72+Consolidação!T72+Consolidação!W72+Consolidação!Z72+Consolidação!AC72+Consolidação!AF72+Consolidação!AI72+Consolidação!AL72,Consolidação!$AF$4,IF(L61+S61+Z61+AG61+AN61+AU61+BB61+BI61+BP61+BW61+CD61+CK61+CR61+CY61&lt;=Consolidação!N72+Consolidação!Q72+Consolidação!T72+Consolidação!W72+Consolidação!Z72+Consolidação!AC72+Consolidação!AF72+Consolidação!AI72+Consolidação!AL72+Consolidação!AO72,Consolidação!$AI$4,IF(L61+S61+Z61+AG61+AN61+AU61+BB61+BI61+BP61+BW61+CD61+CK61+CR61+CY61&lt;=Consolidação!N72+Consolidação!Q72+Consolidação!T72+Consolidação!W72+Consolidação!Z72+Consolidação!AC72+Consolidação!AF72+Consolidação!AI72+Consolidação!AL72+Consolidação!AO72+Consolidação!AR72,Consolidação!$AL$4,IF(L61+S61+Z61+AG61+AN61+AU61+BB61+BI61+BP61+BW61+CD61+CK61+CR61+CY61&lt;=Consolidação!N72+Consolidação!Q72+Consolidação!T72+Consolidação!W72+Consolidação!Z72+Consolidação!AC72+Consolidação!AF72+Consolidação!AI72+Consolidação!AL72+Consolidação!AO72+Consolidação!AR72+Consolidação!AU72,Consolidação!$AO$4,IF(L61+S61+Z61+AG61+AN61+AU61+BB61+BI61+BP61+BW61+CD61+CK61+CR61+CY61&lt;=Consolidação!N72+Consolidação!Q72+Consolidação!T72+Consolidação!W72+Consolidação!Z72+Consolidação!AC72+Consolidação!AF72+Consolidação!AI72+Consolidação!AL72+Consolidação!AO72+Consolidação!AR72+Consolidação!AU72+Consolidação!AX72,Consolidação!$AR$4,IF(L61+S61+Z61+AG61+AN61+AU61+BB61+BI61+BP61+BW61+CD61+CK61+CR61+CY61&lt;=Consolidação!N72+Consolidação!Q72+Consolidação!T72+Consolidação!W72+Consolidação!Z72+Consolidação!AC72+Consolidação!AF72+Consolidação!AI72+Consolidação!AL72+Consolidação!AO72+Consolidação!AR72+Consolidação!AU72+Consolidação!AX72+Consolidação!#REF!,Consolidação!$AU$4,IF(AND((Consolidação!N72+Consolidação!Q72+Consolidação!T72+Consolidação!W72+Consolidação!Z72+Consolidação!AC72+Consolidação!AF72+Consolidação!AI72+Consolidação!AL72+Consolidação!AO72+Consolidação!AR72+Consolidação!AU72+Consolidação!AX72+Consolidação!#REF!)&gt;0,L61+S61+Z61+AG61+AN61+AU61+BB61+BI61+BP61+BW61+CD61+CK61+CR61&lt;Consolidação!N72+Consolidação!Q72+Consolidação!T72+Consolidação!W72+Consolidação!Z72+Consolidação!AC72+Consolidação!AF72+Consolidação!AI72+Consolidação!AL72+Consolidação!AO72+Consolidação!AR72+Consolidação!AU72+Consolidação!AX72+Consolidação!#REF!,L61+S61+Z61+AG61+AN61+AU61+BB61+BI61+BP61+BW61+CD61+CK61+CR61+CY61&gt;Consolidação!N72+Consolidação!Q72+Consolidação!T72+Consolidação!W72+Consolidação!Z72+Consolidação!AC72+Consolidação!AF72+Consolidação!AI72+Consolidação!AL72+Consolidação!AO72+Consolidação!AR72+Consolidação!AU72+Consolidação!AX72+Consolidação!#REF!),"CONSUMO PARCIAL","SEM PREVISÃO"))))))))))))))))</f>
        <v/>
      </c>
      <c r="DC61" s="318" t="str">
        <f t="shared" si="100"/>
        <v/>
      </c>
      <c r="DD61" s="270"/>
      <c r="DE61" s="314"/>
      <c r="DF61" s="345"/>
      <c r="DG61" s="346"/>
      <c r="DH61" s="317" t="str">
        <f>IF(DE61=0,"",IF(R61+Y61+AF61+AM61+AT61+BA61+BH61+BO61+BV61+CC61+CJ61+CQ61+CX61+DE61&lt;=Consolidação!T72,Consolidação!$H$4,IF(R61+Y61+AF61+AM61+AT61+BA61+BH61+BO61+BV61+CC61+CJ61+CQ61+CX61+DE61&lt;=Consolidação!T72+Consolidação!W72,Consolidação!$K$4,IF(R61+Y61+AF61+AM61+AT61+BA61+BH61+BO61+BV61+CC61+CJ61+CQ61+CX61+DE61&lt;=Consolidação!T72+Consolidação!W72+Consolidação!Z72,Consolidação!$N$4,IF(R61+Y61+AF61+AM61+AT61+BA61+BH61+BO61+BV61+CC61+CJ61+CQ61+CX61+DE61&lt;=Consolidação!T72+Consolidação!W72+Consolidação!Z72+Consolidação!AC72,Consolidação!$Q$4,IF(R61+Y61+AF61+AM61+AT61+BA61+BH61+BO61+BV61+CC61+CJ61+CQ61+CX61+DE61&lt;=Consolidação!T72+Consolidação!W72+Consolidação!Z72+Consolidação!AC72+Consolidação!AF72,Consolidação!$T$4,IF(R61+Y61+AF61+AM61+AT61+BA61+BH61+BO61+BV61+CC61+CJ61+CQ61+CX61+DE61&lt;=Consolidação!T72+Consolidação!W72+Consolidação!Z72+Consolidação!AC72+Consolidação!AF72+Consolidação!AI72,Consolidação!$W$4,IF(R61+Y61+AF61+AM61+AT61+BA61+BH61+BO61+BV61+CC61+CJ61+CQ61+CX61+DE61&lt;=Consolidação!T72+Consolidação!W72+Consolidação!Z72+Consolidação!AC72+Consolidação!AF72+Consolidação!AI72+Consolidação!AL72,Consolidação!$Z$4,IF(R61+Y61+AF61+AM61+AT61+BA61+BH61+BO61+BV61+CC61+CJ61+CQ61+CX61+DE61&lt;=Consolidação!T72+Consolidação!W72+Consolidação!Z72+Consolidação!AC72+Consolidação!AF72+Consolidação!AI72+Consolidação!AL72+Consolidação!AO72,Consolidação!$AC$4,IF(R61+Y61+AF61+AM61+AT61+BA61+BH61+BO61+BV61+CC61+CJ61+CQ61+CX61+DE61&lt;=Consolidação!T72+Consolidação!W72+Consolidação!Z72+Consolidação!AC72+Consolidação!AF72+Consolidação!AI72+Consolidação!AL72+Consolidação!AO72+Consolidação!AR72,Consolidação!$AF$4,IF(R61+Y61+AF61+AM61+AT61+BA61+BH61+BO61+BV61+CC61+CJ61+CQ61+CX61+DE61&lt;=Consolidação!T72+Consolidação!W72+Consolidação!Z72+Consolidação!AC72+Consolidação!AF72+Consolidação!AI72+Consolidação!AL72+Consolidação!AO72+Consolidação!AR72+Consolidação!AU72,Consolidação!$AI$4,IF(R61+Y61+AF61+AM61+AT61+BA61+BH61+BO61+BV61+CC61+CJ61+CQ61+CX61+DE61&lt;=Consolidação!T72+Consolidação!W72+Consolidação!Z72+Consolidação!AC72+Consolidação!AF72+Consolidação!AI72+Consolidação!AL72+Consolidação!AO72+Consolidação!AR72+Consolidação!AU72+Consolidação!AX72,Consolidação!$AL$4,IF(R61+Y61+AF61+AM61+AT61+BA61+BH61+BO61+BV61+CC61+CJ61+CQ61+CX61+DE61&lt;=Consolidação!T72+Consolidação!W72+Consolidação!Z72+Consolidação!AC72+Consolidação!AF72+Consolidação!AI72+Consolidação!AL72+Consolidação!AO72+Consolidação!AR72+Consolidação!AU72+Consolidação!AX72+Consolidação!#REF!,Consolidação!$AO$4,IF(R61+Y61+AF61+AM61+AT61+BA61+BH61+BO61+BV61+CC61+CJ61+CQ61+CX61+DE61&lt;=Consolidação!T72+Consolidação!W72+Consolidação!Z72+Consolidação!AC72+Consolidação!AF72+Consolidação!AI72+Consolidação!AL72+Consolidação!AO72+Consolidação!AR72+Consolidação!AU72+Consolidação!AX72+Consolidação!#REF!+Consolidação!BC72,Consolidação!$AR$4,IF(R61+Y61+AF61+AM61+AT61+BA61+BH61+BO61+BV61+CC61+CJ61+CQ61+CX61+DE61&lt;=Consolidação!T72+Consolidação!W72+Consolidação!Z72+Consolidação!AC72+Consolidação!AF72+Consolidação!AI72+Consolidação!AL72+Consolidação!AO72+Consolidação!AR72+Consolidação!AU72+Consolidação!AX72+Consolidação!#REF!+Consolidação!BC72+Consolidação!BF72,Consolidação!$AU$4,IF(AND((Consolidação!T72+Consolidação!W72+Consolidação!Z72+Consolidação!AC72+Consolidação!AF72+Consolidação!AI72+Consolidação!AL72+Consolidação!AO72+Consolidação!AR72+Consolidação!AU72+Consolidação!AX72+Consolidação!#REF!+Consolidação!BC72+Consolidação!BF72)&gt;0,R61+Y61+AF61+AM61+AT61+BA61+BH61+BO61+BV61+CC61+CJ61+CQ61+CX61&lt;Consolidação!T72+Consolidação!W72+Consolidação!Z72+Consolidação!AC72+Consolidação!AF72+Consolidação!AI72+Consolidação!AL72+Consolidação!AO72+Consolidação!AR72+Consolidação!AU72+Consolidação!AX72+Consolidação!#REF!+Consolidação!BC72+Consolidação!BF72,R61+Y61+AF61+AM61+AT61+BA61+BH61+BO61+BV61+CC61+CJ61+CQ61+CX61+DE61&gt;Consolidação!T72+Consolidação!W72+Consolidação!Z72+Consolidação!AC72+Consolidação!AF72+Consolidação!AI72+Consolidação!AL72+Consolidação!AO72+Consolidação!AR72+Consolidação!AU72+Consolidação!AX72+Consolidação!#REF!+Consolidação!BC72+Consolidação!BF72),"CONSUMO PARCIAL","SEM PREVISÃO"))))))))))))))))</f>
        <v/>
      </c>
      <c r="DI61" s="318" t="str">
        <f t="shared" si="101"/>
        <v/>
      </c>
      <c r="DJ61" s="270"/>
      <c r="DK61" s="314"/>
      <c r="DL61" s="345"/>
      <c r="DM61" s="346"/>
      <c r="DN61" s="317" t="str">
        <f>IF(DK61=0,"",IF(X61+AE61+AL61+AS61+AZ61+BG61+BN61+BU61+CB61+CI61+CP61+CW61+DD61+DK61&lt;=Consolidação!Z72,Consolidação!$H$4,IF(X61+AE61+AL61+AS61+AZ61+BG61+BN61+BU61+CB61+CI61+CP61+CW61+DD61+DK61&lt;=Consolidação!Z72+Consolidação!AC72,Consolidação!$K$4,IF(X61+AE61+AL61+AS61+AZ61+BG61+BN61+BU61+CB61+CI61+CP61+CW61+DD61+DK61&lt;=Consolidação!Z72+Consolidação!AC72+Consolidação!AF72,Consolidação!$N$4,IF(X61+AE61+AL61+AS61+AZ61+BG61+BN61+BU61+CB61+CI61+CP61+CW61+DD61+DK61&lt;=Consolidação!Z72+Consolidação!AC72+Consolidação!AF72+Consolidação!AI72,Consolidação!$Q$4,IF(X61+AE61+AL61+AS61+AZ61+BG61+BN61+BU61+CB61+CI61+CP61+CW61+DD61+DK61&lt;=Consolidação!Z72+Consolidação!AC72+Consolidação!AF72+Consolidação!AI72+Consolidação!AL72,Consolidação!$T$4,IF(X61+AE61+AL61+AS61+AZ61+BG61+BN61+BU61+CB61+CI61+CP61+CW61+DD61+DK61&lt;=Consolidação!Z72+Consolidação!AC72+Consolidação!AF72+Consolidação!AI72+Consolidação!AL72+Consolidação!AO72,Consolidação!$W$4,IF(X61+AE61+AL61+AS61+AZ61+BG61+BN61+BU61+CB61+CI61+CP61+CW61+DD61+DK61&lt;=Consolidação!Z72+Consolidação!AC72+Consolidação!AF72+Consolidação!AI72+Consolidação!AL72+Consolidação!AO72+Consolidação!AR72,Consolidação!$Z$4,IF(X61+AE61+AL61+AS61+AZ61+BG61+BN61+BU61+CB61+CI61+CP61+CW61+DD61+DK61&lt;=Consolidação!Z72+Consolidação!AC72+Consolidação!AF72+Consolidação!AI72+Consolidação!AL72+Consolidação!AO72+Consolidação!AR72+Consolidação!AU72,Consolidação!$AC$4,IF(X61+AE61+AL61+AS61+AZ61+BG61+BN61+BU61+CB61+CI61+CP61+CW61+DD61+DK61&lt;=Consolidação!Z72+Consolidação!AC72+Consolidação!AF72+Consolidação!AI72+Consolidação!AL72+Consolidação!AO72+Consolidação!AR72+Consolidação!AU72+Consolidação!AX72,Consolidação!$AF$4,IF(X61+AE61+AL61+AS61+AZ61+BG61+BN61+BU61+CB61+CI61+CP61+CW61+DD61+DK61&lt;=Consolidação!Z72+Consolidação!AC72+Consolidação!AF72+Consolidação!AI72+Consolidação!AL72+Consolidação!AO72+Consolidação!AR72+Consolidação!AU72+Consolidação!AX72+Consolidação!#REF!,Consolidação!$AI$4,IF(X61+AE61+AL61+AS61+AZ61+BG61+BN61+BU61+CB61+CI61+CP61+CW61+DD61+DK61&lt;=Consolidação!Z72+Consolidação!AC72+Consolidação!AF72+Consolidação!AI72+Consolidação!AL72+Consolidação!AO72+Consolidação!AR72+Consolidação!AU72+Consolidação!AX72+Consolidação!#REF!+Consolidação!BC72,Consolidação!$AL$4,IF(X61+AE61+AL61+AS61+AZ61+BG61+BN61+BU61+CB61+CI61+CP61+CW61+DD61+DK61&lt;=Consolidação!Z72+Consolidação!AC72+Consolidação!AF72+Consolidação!AI72+Consolidação!AL72+Consolidação!AO72+Consolidação!AR72+Consolidação!AU72+Consolidação!AX72+Consolidação!#REF!+Consolidação!BC72+Consolidação!BF72,Consolidação!$AO$4,IF(X61+AE61+AL61+AS61+AZ61+BG61+BN61+BU61+CB61+CI61+CP61+CW61+DD61+DK61&lt;=Consolidação!Z72+Consolidação!AC72+Consolidação!AF72+Consolidação!AI72+Consolidação!AL72+Consolidação!AO72+Consolidação!AR72+Consolidação!AU72+Consolidação!AX72+Consolidação!#REF!+Consolidação!BC72+Consolidação!BF72+Consolidação!BI72,Consolidação!$AR$4,IF(X61+AE61+AL61+AS61+AZ61+BG61+BN61+BU61+CB61+CI61+CP61+CW61+DD61+DK61&lt;=Consolidação!Z72+Consolidação!AC72+Consolidação!AF72+Consolidação!AI72+Consolidação!AL72+Consolidação!AO72+Consolidação!AR72+Consolidação!AU72+Consolidação!AX72+Consolidação!#REF!+Consolidação!BC72+Consolidação!BF72+Consolidação!BI72+Consolidação!BL72,Consolidação!$AU$4,IF(AND((Consolidação!Z72+Consolidação!AC72+Consolidação!AF72+Consolidação!AI72+Consolidação!AL72+Consolidação!AO72+Consolidação!AR72+Consolidação!AU72+Consolidação!AX72+Consolidação!#REF!+Consolidação!BC72+Consolidação!BF72+Consolidação!BI72+Consolidação!BL72)&gt;0,X61+AE61+AL61+AS61+AZ61+BG61+BN61+BU61+CB61+CI61+CP61+CW61+DD61&lt;Consolidação!Z72+Consolidação!AC72+Consolidação!AF72+Consolidação!AI72+Consolidação!AL72+Consolidação!AO72+Consolidação!AR72+Consolidação!AU72+Consolidação!AX72+Consolidação!#REF!+Consolidação!BC72+Consolidação!BF72+Consolidação!BI72+Consolidação!BL72,X61+AE61+AL61+AS61+AZ61+BG61+BN61+BU61+CB61+CI61+CP61+CW61+DD61+DK61&gt;Consolidação!Z72+Consolidação!AC72+Consolidação!AF72+Consolidação!AI72+Consolidação!AL72+Consolidação!AO72+Consolidação!AR72+Consolidação!AU72+Consolidação!AX72+Consolidação!#REF!+Consolidação!BC72+Consolidação!BF72+Consolidação!BI72+Consolidação!BL72),"CONSUMO PARCIAL","SEM PREVISÃO"))))))))))))))))</f>
        <v/>
      </c>
      <c r="DO61" s="318" t="str">
        <f t="shared" si="102"/>
        <v/>
      </c>
      <c r="DP61" s="270"/>
      <c r="DQ61" s="314"/>
      <c r="DR61" s="345"/>
      <c r="DS61" s="346"/>
      <c r="DT61" s="317" t="str">
        <f>IF(DQ61=0,"",IF(AD61+AK61+AR61+AY61+BF61+BM61+BT61+CA61+CH61+CO61+CV61+DC61+DJ61+DQ61&lt;=Consolidação!AF72,Consolidação!$H$4,IF(AD61+AK61+AR61+AY61+BF61+BM61+BT61+CA61+CH61+CO61+CV61+DC61+DJ61+DQ61&lt;=Consolidação!AF72+Consolidação!AI72,Consolidação!$K$4,IF(AD61+AK61+AR61+AY61+BF61+BM61+BT61+CA61+CH61+CO61+CV61+DC61+DJ61+DQ61&lt;=Consolidação!AF72+Consolidação!AI72+Consolidação!AL72,Consolidação!$N$4,IF(AD61+AK61+AR61+AY61+BF61+BM61+BT61+CA61+CH61+CO61+CV61+DC61+DJ61+DQ61&lt;=Consolidação!AF72+Consolidação!AI72+Consolidação!AL72+Consolidação!AO72,Consolidação!$Q$4,IF(AD61+AK61+AR61+AY61+BF61+BM61+BT61+CA61+CH61+CO61+CV61+DC61+DJ61+DQ61&lt;=Consolidação!AF72+Consolidação!AI72+Consolidação!AL72+Consolidação!AO72+Consolidação!AR72,Consolidação!$T$4,IF(AD61+AK61+AR61+AY61+BF61+BM61+BT61+CA61+CH61+CO61+CV61+DC61+DJ61+DQ61&lt;=Consolidação!AF72+Consolidação!AI72+Consolidação!AL72+Consolidação!AO72+Consolidação!AR72+Consolidação!AU72,Consolidação!$W$4,IF(AD61+AK61+AR61+AY61+BF61+BM61+BT61+CA61+CH61+CO61+CV61+DC61+DJ61+DQ61&lt;=Consolidação!AF72+Consolidação!AI72+Consolidação!AL72+Consolidação!AO72+Consolidação!AR72+Consolidação!AU72+Consolidação!AX72,Consolidação!$Z$4,IF(AD61+AK61+AR61+AY61+BF61+BM61+BT61+CA61+CH61+CO61+CV61+DC61+DJ61+DQ61&lt;=Consolidação!AF72+Consolidação!AI72+Consolidação!AL72+Consolidação!AO72+Consolidação!AR72+Consolidação!AU72+Consolidação!AX72+Consolidação!#REF!,Consolidação!$AC$4,IF(AD61+AK61+AR61+AY61+BF61+BM61+BT61+CA61+CH61+CO61+CV61+DC61+DJ61+DQ61&lt;=Consolidação!AF72+Consolidação!AI72+Consolidação!AL72+Consolidação!AO72+Consolidação!AR72+Consolidação!AU72+Consolidação!AX72+Consolidação!#REF!+Consolidação!BC72,Consolidação!$AF$4,IF(AD61+AK61+AR61+AY61+BF61+BM61+BT61+CA61+CH61+CO61+CV61+DC61+DJ61+DQ61&lt;=Consolidação!AF72+Consolidação!AI72+Consolidação!AL72+Consolidação!AO72+Consolidação!AR72+Consolidação!AU72+Consolidação!AX72+Consolidação!#REF!+Consolidação!BC72+Consolidação!BF72,Consolidação!$AI$4,IF(AD61+AK61+AR61+AY61+BF61+BM61+BT61+CA61+CH61+CO61+CV61+DC61+DJ61+DQ61&lt;=Consolidação!AF72+Consolidação!AI72+Consolidação!AL72+Consolidação!AO72+Consolidação!AR72+Consolidação!AU72+Consolidação!AX72+Consolidação!#REF!+Consolidação!BC72+Consolidação!BF72+Consolidação!BI72,Consolidação!$AL$4,IF(AD61+AK61+AR61+AY61+BF61+BM61+BT61+CA61+CH61+CO61+CV61+DC61+DJ61+DQ61&lt;=Consolidação!AF72+Consolidação!AI72+Consolidação!AL72+Consolidação!AO72+Consolidação!AR72+Consolidação!AU72+Consolidação!AX72+Consolidação!#REF!+Consolidação!BC72+Consolidação!BF72+Consolidação!BI72+Consolidação!BL72,Consolidação!$AO$4,IF(AD61+AK61+AR61+AY61+BF61+BM61+BT61+CA61+CH61+CO61+CV61+DC61+DJ61+DQ61&lt;=Consolidação!AF72+Consolidação!AI72+Consolidação!AL72+Consolidação!AO72+Consolidação!AR72+Consolidação!AU72+Consolidação!AX72+Consolidação!#REF!+Consolidação!BC72+Consolidação!BF72+Consolidação!BI72+Consolidação!BL72+Consolidação!BO72,Consolidação!$AR$4,IF(AD61+AK61+AR61+AY61+BF61+BM61+BT61+CA61+CH61+CO61+CV61+DC61+DJ61+DQ61&lt;=Consolidação!AF72+Consolidação!AI72+Consolidação!AL72+Consolidação!AO72+Consolidação!AR72+Consolidação!AU72+Consolidação!AX72+Consolidação!#REF!+Consolidação!BC72+Consolidação!BF72+Consolidação!BI72+Consolidação!BL72+Consolidação!BO72+Consolidação!BR72,Consolidação!$AU$4,IF(AND((Consolidação!AF72+Consolidação!AI72+Consolidação!AL72+Consolidação!AO72+Consolidação!AR72+Consolidação!AU72+Consolidação!AX72+Consolidação!#REF!+Consolidação!BC72+Consolidação!BF72+Consolidação!BI72+Consolidação!BL72+Consolidação!BO72+Consolidação!BR72)&gt;0,AD61+AK61+AR61+AY61+BF61+BM61+BT61+CA61+CH61+CO61+CV61+DC61+DJ61&lt;Consolidação!AF72+Consolidação!AI72+Consolidação!AL72+Consolidação!AO72+Consolidação!AR72+Consolidação!AU72+Consolidação!AX72+Consolidação!#REF!+Consolidação!BC72+Consolidação!BF72+Consolidação!BI72+Consolidação!BL72+Consolidação!BO72+Consolidação!BR72,AD61+AK61+AR61+AY61+BF61+BM61+BT61+CA61+CH61+CO61+CV61+DC61+DJ61+DQ61&gt;Consolidação!AF72+Consolidação!AI72+Consolidação!AL72+Consolidação!AO72+Consolidação!AR72+Consolidação!AU72+Consolidação!AX72+Consolidação!#REF!+Consolidação!BC72+Consolidação!BF72+Consolidação!BI72+Consolidação!BL72+Consolidação!BO72+Consolidação!BR72),"CONSUMO PARCIAL","SEM PREVISÃO"))))))))))))))))</f>
        <v/>
      </c>
      <c r="DU61" s="318" t="str">
        <f t="shared" si="103"/>
        <v/>
      </c>
      <c r="DV61" s="270"/>
      <c r="DW61" s="314"/>
      <c r="DX61" s="345"/>
      <c r="DY61" s="346"/>
      <c r="DZ61" s="317" t="str">
        <f>IF(DW61=0,"",IF(AJ61+AQ61+AX61+BE61+BL61+BS61+BZ61+CG61+CN61+CU61+DB61+DI61+DP61+DW61&lt;=Consolidação!AL72,Consolidação!$H$4,IF(AJ61+AQ61+AX61+BE61+BL61+BS61+BZ61+CG61+CN61+CU61+DB61+DI61+DP61+DW61&lt;=Consolidação!AL72+Consolidação!AO72,Consolidação!$K$4,IF(AJ61+AQ61+AX61+BE61+BL61+BS61+BZ61+CG61+CN61+CU61+DB61+DI61+DP61+DW61&lt;=Consolidação!AL72+Consolidação!AO72+Consolidação!AR72,Consolidação!$N$4,IF(AJ61+AQ61+AX61+BE61+BL61+BS61+BZ61+CG61+CN61+CU61+DB61+DI61+DP61+DW61&lt;=Consolidação!AL72+Consolidação!AO72+Consolidação!AR72+Consolidação!AU72,Consolidação!$Q$4,IF(AJ61+AQ61+AX61+BE61+BL61+BS61+BZ61+CG61+CN61+CU61+DB61+DI61+DP61+DW61&lt;=Consolidação!AL72+Consolidação!AO72+Consolidação!AR72+Consolidação!AU72+Consolidação!AX72,Consolidação!$T$4,IF(AJ61+AQ61+AX61+BE61+BL61+BS61+BZ61+CG61+CN61+CU61+DB61+DI61+DP61+DW61&lt;=Consolidação!AL72+Consolidação!AO72+Consolidação!AR72+Consolidação!AU72+Consolidação!AX72+Consolidação!#REF!,Consolidação!$W$4,IF(AJ61+AQ61+AX61+BE61+BL61+BS61+BZ61+CG61+CN61+CU61+DB61+DI61+DP61+DW61&lt;=Consolidação!AL72+Consolidação!AO72+Consolidação!AR72+Consolidação!AU72+Consolidação!AX72+Consolidação!#REF!+Consolidação!BC72,Consolidação!$Z$4,IF(AJ61+AQ61+AX61+BE61+BL61+BS61+BZ61+CG61+CN61+CU61+DB61+DI61+DP61+DW61&lt;=Consolidação!AL72+Consolidação!AO72+Consolidação!AR72+Consolidação!AU72+Consolidação!AX72+Consolidação!#REF!+Consolidação!BC72+Consolidação!BF72,Consolidação!$AC$4,IF(AJ61+AQ61+AX61+BE61+BL61+BS61+BZ61+CG61+CN61+CU61+DB61+DI61+DP61+DW61&lt;=Consolidação!AL72+Consolidação!AO72+Consolidação!AR72+Consolidação!AU72+Consolidação!AX72+Consolidação!#REF!+Consolidação!BC72+Consolidação!BF72+Consolidação!BI72,Consolidação!$AF$4,IF(AJ61+AQ61+AX61+BE61+BL61+BS61+BZ61+CG61+CN61+CU61+DB61+DI61+DP61+DW61&lt;=Consolidação!AL72+Consolidação!AO72+Consolidação!AR72+Consolidação!AU72+Consolidação!AX72+Consolidação!#REF!+Consolidação!BC72+Consolidação!BF72+Consolidação!BI72+Consolidação!BL72,Consolidação!$AI$4,IF(AJ61+AQ61+AX61+BE61+BL61+BS61+BZ61+CG61+CN61+CU61+DB61+DI61+DP61+DW61&lt;=Consolidação!AL72+Consolidação!AO72+Consolidação!AR72+Consolidação!AU72+Consolidação!AX72+Consolidação!#REF!+Consolidação!BC72+Consolidação!BF72+Consolidação!BI72+Consolidação!BL72+Consolidação!BO72,Consolidação!$AL$4,IF(AJ61+AQ61+AX61+BE61+BL61+BS61+BZ61+CG61+CN61+CU61+DB61+DI61+DP61+DW61&lt;=Consolidação!AL72+Consolidação!AO72+Consolidação!AR72+Consolidação!AU72+Consolidação!AX72+Consolidação!#REF!+Consolidação!BC72+Consolidação!BF72+Consolidação!BI72+Consolidação!BL72+Consolidação!BO72+Consolidação!BR72,Consolidação!$AO$4,IF(AJ61+AQ61+AX61+BE61+BL61+BS61+BZ61+CG61+CN61+CU61+DB61+DI61+DP61+DW61&lt;=Consolidação!AL72+Consolidação!AO72+Consolidação!AR72+Consolidação!AU72+Consolidação!AX72+Consolidação!#REF!+Consolidação!BC72+Consolidação!BF72+Consolidação!BI72+Consolidação!BL72+Consolidação!BO72+Consolidação!BR72+Consolidação!BU72,Consolidação!$AR$4,IF(AJ61+AQ61+AX61+BE61+BL61+BS61+BZ61+CG61+CN61+CU61+DB61+DI61+DP61+DW61&lt;=Consolidação!AL72+Consolidação!AO72+Consolidação!AR72+Consolidação!AU72+Consolidação!AX72+Consolidação!#REF!+Consolidação!BC72+Consolidação!BF72+Consolidação!BI72+Consolidação!BL72+Consolidação!BO72+Consolidação!BR72+Consolidação!BU72+Consolidação!BX72,Consolidação!$AU$4,IF(AND((Consolidação!AL72+Consolidação!AO72+Consolidação!AR72+Consolidação!AU72+Consolidação!AX72+Consolidação!#REF!+Consolidação!BC72+Consolidação!BF72+Consolidação!BI72+Consolidação!BL72+Consolidação!BO72+Consolidação!BR72+Consolidação!BU72+Consolidação!BX72)&gt;0,AJ61+AQ61+AX61+BE61+BL61+BS61+BZ61+CG61+CN61+CU61+DB61+DI61+DP61&lt;Consolidação!AL72+Consolidação!AO72+Consolidação!AR72+Consolidação!AU72+Consolidação!AX72+Consolidação!#REF!+Consolidação!BC72+Consolidação!BF72+Consolidação!BI72+Consolidação!BL72+Consolidação!BO72+Consolidação!BR72+Consolidação!BU72+Consolidação!BX72,AJ61+AQ61+AX61+BE61+BL61+BS61+BZ61+CG61+CN61+CU61+DB61+DI61+DP61+DW61&gt;Consolidação!AL72+Consolidação!AO72+Consolidação!AR72+Consolidação!AU72+Consolidação!AX72+Consolidação!#REF!+Consolidação!BC72+Consolidação!BF72+Consolidação!BI72+Consolidação!BL72+Consolidação!BO72+Consolidação!BR72+Consolidação!BU72+Consolidação!BX72),"CONSUMO PARCIAL","SEM PREVISÃO"))))))))))))))))</f>
        <v/>
      </c>
      <c r="EA61" s="318" t="str">
        <f t="shared" si="104"/>
        <v/>
      </c>
      <c r="EB61" s="270"/>
      <c r="EC61" s="314"/>
      <c r="ED61" s="345"/>
      <c r="EE61" s="346"/>
      <c r="EF61" s="317" t="str">
        <f>IF(EC61=0,"",IF(AP61+AW61+BD61+BK61+BR61+BY61+CF61+CM61+CT61+DA61+DH61+DO61+DV61+EC61&lt;=Consolidação!AR72,Consolidação!$H$4,IF(AP61+AW61+BD61+BK61+BR61+BY61+CF61+CM61+CT61+DA61+DH61+DO61+DV61+EC61&lt;=Consolidação!AR72+Consolidação!AU72,Consolidação!$K$4,IF(AP61+AW61+BD61+BK61+BR61+BY61+CF61+CM61+CT61+DA61+DH61+DO61+DV61+EC61&lt;=Consolidação!AR72+Consolidação!AU72+Consolidação!AX72,Consolidação!$N$4,IF(AP61+AW61+BD61+BK61+BR61+BY61+CF61+CM61+CT61+DA61+DH61+DO61+DV61+EC61&lt;=Consolidação!AR72+Consolidação!AU72+Consolidação!AX72+Consolidação!#REF!,Consolidação!$Q$4,IF(AP61+AW61+BD61+BK61+BR61+BY61+CF61+CM61+CT61+DA61+DH61+DO61+DV61+EC61&lt;=Consolidação!AR72+Consolidação!AU72+Consolidação!AX72+Consolidação!#REF!+Consolidação!BC72,Consolidação!$T$4,IF(AP61+AW61+BD61+BK61+BR61+BY61+CF61+CM61+CT61+DA61+DH61+DO61+DV61+EC61&lt;=Consolidação!AR72+Consolidação!AU72+Consolidação!AX72+Consolidação!#REF!+Consolidação!BC72+Consolidação!BF72,Consolidação!$W$4,IF(AP61+AW61+BD61+BK61+BR61+BY61+CF61+CM61+CT61+DA61+DH61+DO61+DV61+EC61&lt;=Consolidação!AR72+Consolidação!AU72+Consolidação!AX72+Consolidação!#REF!+Consolidação!BC72+Consolidação!BF72+Consolidação!BI72,Consolidação!$Z$4,IF(AP61+AW61+BD61+BK61+BR61+BY61+CF61+CM61+CT61+DA61+DH61+DO61+DV61+EC61&lt;=Consolidação!AR72+Consolidação!AU72+Consolidação!AX72+Consolidação!#REF!+Consolidação!BC72+Consolidação!BF72+Consolidação!BI72+Consolidação!BL72,Consolidação!$AC$4,IF(AP61+AW61+BD61+BK61+BR61+BY61+CF61+CM61+CT61+DA61+DH61+DO61+DV61+EC61&lt;=Consolidação!AR72+Consolidação!AU72+Consolidação!AX72+Consolidação!#REF!+Consolidação!BC72+Consolidação!BF72+Consolidação!BI72+Consolidação!BL72+Consolidação!BO72,Consolidação!$AF$4,IF(AP61+AW61+BD61+BK61+BR61+BY61+CF61+CM61+CT61+DA61+DH61+DO61+DV61+EC61&lt;=Consolidação!AR72+Consolidação!AU72+Consolidação!AX72+Consolidação!#REF!+Consolidação!BC72+Consolidação!BF72+Consolidação!BI72+Consolidação!BL72+Consolidação!BO72+Consolidação!BR72,Consolidação!$AI$4,IF(AP61+AW61+BD61+BK61+BR61+BY61+CF61+CM61+CT61+DA61+DH61+DO61+DV61+EC61&lt;=Consolidação!AR72+Consolidação!AU72+Consolidação!AX72+Consolidação!#REF!+Consolidação!BC72+Consolidação!BF72+Consolidação!BI72+Consolidação!BL72+Consolidação!BO72+Consolidação!BR72+Consolidação!BU72,Consolidação!$AL$4,IF(AP61+AW61+BD61+BK61+BR61+BY61+CF61+CM61+CT61+DA61+DH61+DO61+DV61+EC61&lt;=Consolidação!AR72+Consolidação!AU72+Consolidação!AX72+Consolidação!#REF!+Consolidação!BC72+Consolidação!BF72+Consolidação!BI72+Consolidação!BL72+Consolidação!BO72+Consolidação!BR72+Consolidação!BU72+Consolidação!BX72,Consolidação!$AO$4,IF(AP61+AW61+BD61+BK61+BR61+BY61+CF61+CM61+CT61+DA61+DH61+DO61+DV61+EC61&lt;=Consolidação!AR72+Consolidação!AU72+Consolidação!AX72+Consolidação!#REF!+Consolidação!BC72+Consolidação!BF72+Consolidação!BI72+Consolidação!BL72+Consolidação!BO72+Consolidação!BR72+Consolidação!BU72+Consolidação!BX72+Consolidação!CA72,Consolidação!$AR$4,IF(AP61+AW61+BD61+BK61+BR61+BY61+CF61+CM61+CT61+DA61+DH61+DO61+DV61+EC61&lt;=Consolidação!AR72+Consolidação!AU72+Consolidação!AX72+Consolidação!#REF!+Consolidação!BC72+Consolidação!BF72+Consolidação!BI72+Consolidação!BL72+Consolidação!BO72+Consolidação!BR72+Consolidação!BU72+Consolidação!BX72+Consolidação!CA72+Consolidação!CD72,Consolidação!$AU$4,IF(AND((Consolidação!AR72+Consolidação!AU72+Consolidação!AX72+Consolidação!#REF!+Consolidação!BC72+Consolidação!BF72+Consolidação!BI72+Consolidação!BL72+Consolidação!BO72+Consolidação!BR72+Consolidação!BU72+Consolidação!BX72+Consolidação!CA72+Consolidação!CD72)&gt;0,AP61+AW61+BD61+BK61+BR61+BY61+CF61+CM61+CT61+DA61+DH61+DO61+DV61&lt;Consolidação!AR72+Consolidação!AU72+Consolidação!AX72+Consolidação!#REF!+Consolidação!BC72+Consolidação!BF72+Consolidação!BI72+Consolidação!BL72+Consolidação!BO72+Consolidação!BR72+Consolidação!BU72+Consolidação!BX72+Consolidação!CA72+Consolidação!CD72,AP61+AW61+BD61+BK61+BR61+BY61+CF61+CM61+CT61+DA61+DH61+DO61+DV61+EC61&gt;Consolidação!AR72+Consolidação!AU72+Consolidação!AX72+Consolidação!#REF!+Consolidação!BC72+Consolidação!BF72+Consolidação!BI72+Consolidação!BL72+Consolidação!BO72+Consolidação!BR72+Consolidação!BU72+Consolidação!BX72+Consolidação!CA72+Consolidação!CD72),"CONSUMO PARCIAL","SEM PREVISÃO"))))))))))))))))</f>
        <v/>
      </c>
      <c r="EG61" s="318" t="str">
        <f t="shared" si="105"/>
        <v/>
      </c>
      <c r="EH61" s="270"/>
      <c r="EI61" s="314"/>
      <c r="EJ61" s="345"/>
      <c r="EK61" s="346"/>
      <c r="EL61" s="317" t="str">
        <f>IF(EI61=0,"",IF(AV61+BC61+BJ61+BQ61+BX61+CE61+CL61+CS61+CZ61+DG61+DN61+DU61+EB61+EI61&lt;=Consolidação!AX72,Consolidação!$H$4,IF(AV61+BC61+BJ61+BQ61+BX61+CE61+CL61+CS61+CZ61+DG61+DN61+DU61+EB61+EI61&lt;=Consolidação!AX72+Consolidação!#REF!,Consolidação!$K$4,IF(AV61+BC61+BJ61+BQ61+BX61+CE61+CL61+CS61+CZ61+DG61+DN61+DU61+EB61+EI61&lt;=Consolidação!AX72+Consolidação!#REF!+Consolidação!BC72,Consolidação!$N$4,IF(AV61+BC61+BJ61+BQ61+BX61+CE61+CL61+CS61+CZ61+DG61+DN61+DU61+EB61+EI61&lt;=Consolidação!AX72+Consolidação!#REF!+Consolidação!BC72+Consolidação!BF72,Consolidação!$Q$4,IF(AV61+BC61+BJ61+BQ61+BX61+CE61+CL61+CS61+CZ61+DG61+DN61+DU61+EB61+EI61&lt;=Consolidação!AX72+Consolidação!#REF!+Consolidação!BC72+Consolidação!BF72+Consolidação!BI72,Consolidação!$T$4,IF(AV61+BC61+BJ61+BQ61+BX61+CE61+CL61+CS61+CZ61+DG61+DN61+DU61+EB61+EI61&lt;=Consolidação!AX72+Consolidação!#REF!+Consolidação!BC72+Consolidação!BF72+Consolidação!BI72+Consolidação!BL72,Consolidação!$W$4,IF(AV61+BC61+BJ61+BQ61+BX61+CE61+CL61+CS61+CZ61+DG61+DN61+DU61+EB61+EI61&lt;=Consolidação!AX72+Consolidação!#REF!+Consolidação!BC72+Consolidação!BF72+Consolidação!BI72+Consolidação!BL72+Consolidação!BO72,Consolidação!$Z$4,IF(AV61+BC61+BJ61+BQ61+BX61+CE61+CL61+CS61+CZ61+DG61+DN61+DU61+EB61+EI61&lt;=Consolidação!AX72+Consolidação!#REF!+Consolidação!BC72+Consolidação!BF72+Consolidação!BI72+Consolidação!BL72+Consolidação!BO72+Consolidação!BR72,Consolidação!$AC$4,IF(AV61+BC61+BJ61+BQ61+BX61+CE61+CL61+CS61+CZ61+DG61+DN61+DU61+EB61+EI61&lt;=Consolidação!AX72+Consolidação!#REF!+Consolidação!BC72+Consolidação!BF72+Consolidação!BI72+Consolidação!BL72+Consolidação!BO72+Consolidação!BR72+Consolidação!BU72,Consolidação!$AF$4,IF(AV61+BC61+BJ61+BQ61+BX61+CE61+CL61+CS61+CZ61+DG61+DN61+DU61+EB61+EI61&lt;=Consolidação!AX72+Consolidação!#REF!+Consolidação!BC72+Consolidação!BF72+Consolidação!BI72+Consolidação!BL72+Consolidação!BO72+Consolidação!BR72+Consolidação!BU72+Consolidação!BX72,Consolidação!$AI$4,IF(AV61+BC61+BJ61+BQ61+BX61+CE61+CL61+CS61+CZ61+DG61+DN61+DU61+EB61+EI61&lt;=Consolidação!AX72+Consolidação!#REF!+Consolidação!BC72+Consolidação!BF72+Consolidação!BI72+Consolidação!BL72+Consolidação!BO72+Consolidação!BR72+Consolidação!BU72+Consolidação!BX72+Consolidação!CA72,Consolidação!$AL$4,IF(AV61+BC61+BJ61+BQ61+BX61+CE61+CL61+CS61+CZ61+DG61+DN61+DU61+EB61+EI61&lt;=Consolidação!AX72+Consolidação!#REF!+Consolidação!BC72+Consolidação!BF72+Consolidação!BI72+Consolidação!BL72+Consolidação!BO72+Consolidação!BR72+Consolidação!BU72+Consolidação!BX72+Consolidação!CA72+Consolidação!CD72,Consolidação!$AO$4,IF(AV61+BC61+BJ61+BQ61+BX61+CE61+CL61+CS61+CZ61+DG61+DN61+DU61+EB61+EI61&lt;=Consolidação!AX72+Consolidação!#REF!+Consolidação!BC72+Consolidação!BF72+Consolidação!BI72+Consolidação!BL72+Consolidação!BO72+Consolidação!BR72+Consolidação!BU72+Consolidação!BX72+Consolidação!CA72+Consolidação!CD72+Consolidação!CG72,Consolidação!$AR$4,IF(AV61+BC61+BJ61+BQ61+BX61+CE61+CL61+CS61+CZ61+DG61+DN61+DU61+EB61+EI61&lt;=Consolidação!AX72+Consolidação!#REF!+Consolidação!BC72+Consolidação!BF72+Consolidação!BI72+Consolidação!BL72+Consolidação!BO72+Consolidação!BR72+Consolidação!BU72+Consolidação!BX72+Consolidação!CA72+Consolidação!CD72+Consolidação!CG72+Consolidação!CJ72,Consolidação!$AU$4,IF(AND((Consolidação!AX72+Consolidação!#REF!+Consolidação!BC72+Consolidação!BF72+Consolidação!BI72+Consolidação!BL72+Consolidação!BO72+Consolidação!BR72+Consolidação!BU72+Consolidação!BX72+Consolidação!CA72+Consolidação!CD72+Consolidação!CG72+Consolidação!CJ72)&gt;0,AV61+BC61+BJ61+BQ61+BX61+CE61+CL61+CS61+CZ61+DG61+DN61+DU61+EB61&lt;Consolidação!AX72+Consolidação!#REF!+Consolidação!BC72+Consolidação!BF72+Consolidação!BI72+Consolidação!BL72+Consolidação!BO72+Consolidação!BR72+Consolidação!BU72+Consolidação!BX72+Consolidação!CA72+Consolidação!CD72+Consolidação!CG72+Consolidação!CJ72,AV61+BC61+BJ61+BQ61+BX61+CE61+CL61+CS61+CZ61+DG61+DN61+DU61+EB61+EI61&gt;Consolidação!AX72+Consolidação!#REF!+Consolidação!BC72+Consolidação!BF72+Consolidação!BI72+Consolidação!BL72+Consolidação!BO72+Consolidação!BR72+Consolidação!BU72+Consolidação!BX72+Consolidação!CA72+Consolidação!CD72+Consolidação!CG72+Consolidação!CJ72),"CONSUMO PARCIAL","SEM PREVISÃO"))))))))))))))))</f>
        <v/>
      </c>
      <c r="EM61" s="318" t="str">
        <f t="shared" si="106"/>
        <v/>
      </c>
      <c r="EN61" s="270"/>
      <c r="EO61" s="314"/>
      <c r="EP61" s="345"/>
      <c r="EQ61" s="346"/>
      <c r="ER61" s="317" t="str">
        <f>IF(EO61=0,"",IF(BB61+BI61+BP61+BW61+CD61+CK61+CR61+CY61+DF61+DM61+DT61+EA61+EH61+EO61&lt;=Consolidação!BC72,Consolidação!$H$4,IF(BB61+BI61+BP61+BW61+CD61+CK61+CR61+CY61+DF61+DM61+DT61+EA61+EH61+EO61&lt;=Consolidação!BC72+Consolidação!BF72,Consolidação!$K$4,IF(BB61+BI61+BP61+BW61+CD61+CK61+CR61+CY61+DF61+DM61+DT61+EA61+EH61+EO61&lt;=Consolidação!BC72+Consolidação!BF72+Consolidação!BI72,Consolidação!$N$4,IF(BB61+BI61+BP61+BW61+CD61+CK61+CR61+CY61+DF61+DM61+DT61+EA61+EH61+EO61&lt;=Consolidação!BC72+Consolidação!BF72+Consolidação!BI72+Consolidação!BL72,Consolidação!$Q$4,IF(BB61+BI61+BP61+BW61+CD61+CK61+CR61+CY61+DF61+DM61+DT61+EA61+EH61+EO61&lt;=Consolidação!BC72+Consolidação!BF72+Consolidação!BI72+Consolidação!BL72+Consolidação!BO72,Consolidação!$T$4,IF(BB61+BI61+BP61+BW61+CD61+CK61+CR61+CY61+DF61+DM61+DT61+EA61+EH61+EO61&lt;=Consolidação!BC72+Consolidação!BF72+Consolidação!BI72+Consolidação!BL72+Consolidação!BO72+Consolidação!BR72,Consolidação!$W$4,IF(BB61+BI61+BP61+BW61+CD61+CK61+CR61+CY61+DF61+DM61+DT61+EA61+EH61+EO61&lt;=Consolidação!BC72+Consolidação!BF72+Consolidação!BI72+Consolidação!BL72+Consolidação!BO72+Consolidação!BR72+Consolidação!BU72,Consolidação!$Z$4,IF(BB61+BI61+BP61+BW61+CD61+CK61+CR61+CY61+DF61+DM61+DT61+EA61+EH61+EO61&lt;=Consolidação!BC72+Consolidação!BF72+Consolidação!BI72+Consolidação!BL72+Consolidação!BO72+Consolidação!BR72+Consolidação!BU72+Consolidação!BX72,Consolidação!$AC$4,IF(BB61+BI61+BP61+BW61+CD61+CK61+CR61+CY61+DF61+DM61+DT61+EA61+EH61+EO61&lt;=Consolidação!BC72+Consolidação!BF72+Consolidação!BI72+Consolidação!BL72+Consolidação!BO72+Consolidação!BR72+Consolidação!BU72+Consolidação!BX72+Consolidação!CA72,Consolidação!$AF$4,IF(BB61+BI61+BP61+BW61+CD61+CK61+CR61+CY61+DF61+DM61+DT61+EA61+EH61+EO61&lt;=Consolidação!BC72+Consolidação!BF72+Consolidação!BI72+Consolidação!BL72+Consolidação!BO72+Consolidação!BR72+Consolidação!BU72+Consolidação!BX72+Consolidação!CA72+Consolidação!CD72,Consolidação!$AI$4,IF(BB61+BI61+BP61+BW61+CD61+CK61+CR61+CY61+DF61+DM61+DT61+EA61+EH61+EO61&lt;=Consolidação!BC72+Consolidação!BF72+Consolidação!BI72+Consolidação!BL72+Consolidação!BO72+Consolidação!BR72+Consolidação!BU72+Consolidação!BX72+Consolidação!CA72+Consolidação!CD72+Consolidação!CG72,Consolidação!$AL$4,IF(BB61+BI61+BP61+BW61+CD61+CK61+CR61+CY61+DF61+DM61+DT61+EA61+EH61+EO61&lt;=Consolidação!BC72+Consolidação!BF72+Consolidação!BI72+Consolidação!BL72+Consolidação!BO72+Consolidação!BR72+Consolidação!BU72+Consolidação!BX72+Consolidação!CA72+Consolidação!CD72+Consolidação!CG72+Consolidação!CJ72,Consolidação!$AO$4,IF(BB61+BI61+BP61+BW61+CD61+CK61+CR61+CY61+DF61+DM61+DT61+EA61+EH61+EO61&lt;=Consolidação!BC72+Consolidação!BF72+Consolidação!BI72+Consolidação!BL72+Consolidação!BO72+Consolidação!BR72+Consolidação!BU72+Consolidação!BX72+Consolidação!CA72+Consolidação!CD72+Consolidação!CG72+Consolidação!CJ72+Consolidação!CM72,Consolidação!$AR$4,IF(BB61+BI61+BP61+BW61+CD61+CK61+CR61+CY61+DF61+DM61+DT61+EA61+EH61+EO61&lt;=Consolidação!BC72+Consolidação!BF72+Consolidação!BI72+Consolidação!BL72+Consolidação!BO72+Consolidação!BR72+Consolidação!BU72+Consolidação!BX72+Consolidação!CA72+Consolidação!CD72+Consolidação!CG72+Consolidação!CJ72+Consolidação!CM72+Consolidação!CP72,Consolidação!$AU$4,IF(AND((Consolidação!BC72+Consolidação!BF72+Consolidação!BI72+Consolidação!BL72+Consolidação!BO72+Consolidação!BR72+Consolidação!BU72+Consolidação!BX72+Consolidação!CA72+Consolidação!CD72+Consolidação!CG72+Consolidação!CJ72+Consolidação!CM72+Consolidação!CP72)&gt;0,BB61+BI61+BP61+BW61+CD61+CK61+CR61+CY61+DF61+DM61+DT61+EA61+EH61&lt;Consolidação!BC72+Consolidação!BF72+Consolidação!BI72+Consolidação!BL72+Consolidação!BO72+Consolidação!BR72+Consolidação!BU72+Consolidação!BX72+Consolidação!CA72+Consolidação!CD72+Consolidação!CG72+Consolidação!CJ72+Consolidação!CM72+Consolidação!CP72,BB61+BI61+BP61+BW61+CD61+CK61+CR61+CY61+DF61+DM61+DT61+EA61+EH61+EO61&gt;Consolidação!BC72+Consolidação!BF72+Consolidação!BI72+Consolidação!BL72+Consolidação!BO72+Consolidação!BR72+Consolidação!BU72+Consolidação!BX72+Consolidação!CA72+Consolidação!CD72+Consolidação!CG72+Consolidação!CJ72+Consolidação!CM72+Consolidação!CP72),"CONSUMO PARCIAL","SEM PREVISÃO"))))))))))))))))</f>
        <v/>
      </c>
      <c r="ES61" s="318" t="str">
        <f t="shared" si="107"/>
        <v/>
      </c>
      <c r="ET61" s="270"/>
      <c r="EU61" s="314"/>
      <c r="EV61" s="345"/>
      <c r="EW61" s="346"/>
      <c r="EX61" s="317" t="str">
        <f>IF(EU61=0,"",IF(BH61+BO61+BV61+CC61+CJ61+CQ61+CX61+DE61+DL61+DS61+DZ61+EG61+EN61+EU61&lt;=Consolidação!BI72,Consolidação!$H$4,IF(BH61+BO61+BV61+CC61+CJ61+CQ61+CX61+DE61+DL61+DS61+DZ61+EG61+EN61+EU61&lt;=Consolidação!BI72+Consolidação!BL72,Consolidação!$K$4,IF(BH61+BO61+BV61+CC61+CJ61+CQ61+CX61+DE61+DL61+DS61+DZ61+EG61+EN61+EU61&lt;=Consolidação!BI72+Consolidação!BL72+Consolidação!BO72,Consolidação!$N$4,IF(BH61+BO61+BV61+CC61+CJ61+CQ61+CX61+DE61+DL61+DS61+DZ61+EG61+EN61+EU61&lt;=Consolidação!BI72+Consolidação!BL72+Consolidação!BO72+Consolidação!BR72,Consolidação!$Q$4,IF(BH61+BO61+BV61+CC61+CJ61+CQ61+CX61+DE61+DL61+DS61+DZ61+EG61+EN61+EU61&lt;=Consolidação!BI72+Consolidação!BL72+Consolidação!BO72+Consolidação!BR72+Consolidação!BU72,Consolidação!$T$4,IF(BH61+BO61+BV61+CC61+CJ61+CQ61+CX61+DE61+DL61+DS61+DZ61+EG61+EN61+EU61&lt;=Consolidação!BI72+Consolidação!BL72+Consolidação!BO72+Consolidação!BR72+Consolidação!BU72+Consolidação!BX72,Consolidação!$W$4,IF(BH61+BO61+BV61+CC61+CJ61+CQ61+CX61+DE61+DL61+DS61+DZ61+EG61+EN61+EU61&lt;=Consolidação!BI72+Consolidação!BL72+Consolidação!BO72+Consolidação!BR72+Consolidação!BU72+Consolidação!BX72+Consolidação!CA72,Consolidação!$Z$4,IF(BH61+BO61+BV61+CC61+CJ61+CQ61+CX61+DE61+DL61+DS61+DZ61+EG61+EN61+EU61&lt;=Consolidação!BI72+Consolidação!BL72+Consolidação!BO72+Consolidação!BR72+Consolidação!BU72+Consolidação!BX72+Consolidação!CA72+Consolidação!CD72,Consolidação!$AC$4,IF(BH61+BO61+BV61+CC61+CJ61+CQ61+CX61+DE61+DL61+DS61+DZ61+EG61+EN61+EU61&lt;=Consolidação!BI72+Consolidação!BL72+Consolidação!BO72+Consolidação!BR72+Consolidação!BU72+Consolidação!BX72+Consolidação!CA72+Consolidação!CD72+Consolidação!CG72,Consolidação!$AF$4,IF(BH61+BO61+BV61+CC61+CJ61+CQ61+CX61+DE61+DL61+DS61+DZ61+EG61+EN61+EU61&lt;=Consolidação!BI72+Consolidação!BL72+Consolidação!BO72+Consolidação!BR72+Consolidação!BU72+Consolidação!BX72+Consolidação!CA72+Consolidação!CD72+Consolidação!CG72+Consolidação!CJ72,Consolidação!$AI$4,IF(BH61+BO61+BV61+CC61+CJ61+CQ61+CX61+DE61+DL61+DS61+DZ61+EG61+EN61+EU61&lt;=Consolidação!BI72+Consolidação!BL72+Consolidação!BO72+Consolidação!BR72+Consolidação!BU72+Consolidação!BX72+Consolidação!CA72+Consolidação!CD72+Consolidação!CG72+Consolidação!CJ72+Consolidação!CM72,Consolidação!$AL$4,IF(BH61+BO61+BV61+CC61+CJ61+CQ61+CX61+DE61+DL61+DS61+DZ61+EG61+EN61+EU61&lt;=Consolidação!BI72+Consolidação!BL72+Consolidação!BO72+Consolidação!BR72+Consolidação!BU72+Consolidação!BX72+Consolidação!CA72+Consolidação!CD72+Consolidação!CG72+Consolidação!CJ72+Consolidação!CM72+Consolidação!CP72,Consolidação!$AO$4,IF(BH61+BO61+BV61+CC61+CJ61+CQ61+CX61+DE61+DL61+DS61+DZ61+EG61+EN61+EU61&lt;=Consolidação!BI72+Consolidação!BL72+Consolidação!BO72+Consolidação!BR72+Consolidação!BU72+Consolidação!BX72+Consolidação!CA72+Consolidação!CD72+Consolidação!CG72+Consolidação!CJ72+Consolidação!CM72+Consolidação!CP72+Consolidação!CS72,Consolidação!$AR$4,IF(BH61+BO61+BV61+CC61+CJ61+CQ61+CX61+DE61+DL61+DS61+DZ61+EG61+EN61+EU61&lt;=Consolidação!BI72+Consolidação!BL72+Consolidação!BO72+Consolidação!BR72+Consolidação!BU72+Consolidação!BX72+Consolidação!CA72+Consolidação!CD72+Consolidação!CG72+Consolidação!CJ72+Consolidação!CM72+Consolidação!CP72+Consolidação!CS72+Consolidação!CV72,Consolidação!$AU$4,IF(AND((Consolidação!BI72+Consolidação!BL72+Consolidação!BO72+Consolidação!BR72+Consolidação!BU72+Consolidação!BX72+Consolidação!CA72+Consolidação!CD72+Consolidação!CG72+Consolidação!CJ72+Consolidação!CM72+Consolidação!CP72+Consolidação!CS72+Consolidação!CV72)&gt;0,BH61+BO61+BV61+CC61+CJ61+CQ61+CX61+DE61+DL61+DS61+DZ61+EG61+EN61&lt;Consolidação!BI72+Consolidação!BL72+Consolidação!BO72+Consolidação!BR72+Consolidação!BU72+Consolidação!BX72+Consolidação!CA72+Consolidação!CD72+Consolidação!CG72+Consolidação!CJ72+Consolidação!CM72+Consolidação!CP72+Consolidação!CS72+Consolidação!CV72,BH61+BO61+BV61+CC61+CJ61+CQ61+CX61+DE61+DL61+DS61+DZ61+EG61+EN61+EU61&gt;Consolidação!BI72+Consolidação!BL72+Consolidação!BO72+Consolidação!BR72+Consolidação!BU72+Consolidação!BX72+Consolidação!CA72+Consolidação!CD72+Consolidação!CG72+Consolidação!CJ72+Consolidação!CM72+Consolidação!CP72+Consolidação!CS72+Consolidação!CV72),"CONSUMO PARCIAL","SEM PREVISÃO"))))))))))))))))</f>
        <v/>
      </c>
      <c r="EY61" s="318" t="str">
        <f t="shared" si="108"/>
        <v/>
      </c>
      <c r="EZ61" s="270"/>
      <c r="FA61" s="314"/>
      <c r="FB61" s="345"/>
      <c r="FC61" s="346"/>
      <c r="FD61" s="317" t="str">
        <f>IF(FA61=0,"",IF(BN61+BU61+CB61+CI61+CP61+CW61+DD61+DK61+DR61+DY61+EF61+EM61+ET61+FA61&lt;=Consolidação!BO72,Consolidação!$H$4,IF(BN61+BU61+CB61+CI61+CP61+CW61+DD61+DK61+DR61+DY61+EF61+EM61+ET61+FA61&lt;=Consolidação!BO72+Consolidação!BR72,Consolidação!$K$4,IF(BN61+BU61+CB61+CI61+CP61+CW61+DD61+DK61+DR61+DY61+EF61+EM61+ET61+FA61&lt;=Consolidação!BO72+Consolidação!BR72+Consolidação!BU72,Consolidação!$N$4,IF(BN61+BU61+CB61+CI61+CP61+CW61+DD61+DK61+DR61+DY61+EF61+EM61+ET61+FA61&lt;=Consolidação!BO72+Consolidação!BR72+Consolidação!BU72+Consolidação!BX72,Consolidação!$Q$4,IF(BN61+BU61+CB61+CI61+CP61+CW61+DD61+DK61+DR61+DY61+EF61+EM61+ET61+FA61&lt;=Consolidação!BO72+Consolidação!BR72+Consolidação!BU72+Consolidação!BX72+Consolidação!CA72,Consolidação!$T$4,IF(BN61+BU61+CB61+CI61+CP61+CW61+DD61+DK61+DR61+DY61+EF61+EM61+ET61+FA61&lt;=Consolidação!BO72+Consolidação!BR72+Consolidação!BU72+Consolidação!BX72+Consolidação!CA72+Consolidação!CD72,Consolidação!$W$4,IF(BN61+BU61+CB61+CI61+CP61+CW61+DD61+DK61+DR61+DY61+EF61+EM61+ET61+FA61&lt;=Consolidação!BO72+Consolidação!BR72+Consolidação!BU72+Consolidação!BX72+Consolidação!CA72+Consolidação!CD72+Consolidação!CG72,Consolidação!$Z$4,IF(BN61+BU61+CB61+CI61+CP61+CW61+DD61+DK61+DR61+DY61+EF61+EM61+ET61+FA61&lt;=Consolidação!BO72+Consolidação!BR72+Consolidação!BU72+Consolidação!BX72+Consolidação!CA72+Consolidação!CD72+Consolidação!CG72+Consolidação!CJ72,Consolidação!$AC$4,IF(BN61+BU61+CB61+CI61+CP61+CW61+DD61+DK61+DR61+DY61+EF61+EM61+ET61+FA61&lt;=Consolidação!BO72+Consolidação!BR72+Consolidação!BU72+Consolidação!BX72+Consolidação!CA72+Consolidação!CD72+Consolidação!CG72+Consolidação!CJ72+Consolidação!CM72,Consolidação!$AF$4,IF(BN61+BU61+CB61+CI61+CP61+CW61+DD61+DK61+DR61+DY61+EF61+EM61+ET61+FA61&lt;=Consolidação!BO72+Consolidação!BR72+Consolidação!BU72+Consolidação!BX72+Consolidação!CA72+Consolidação!CD72+Consolidação!CG72+Consolidação!CJ72+Consolidação!CM72+Consolidação!CP72,Consolidação!$AI$4,IF(BN61+BU61+CB61+CI61+CP61+CW61+DD61+DK61+DR61+DY61+EF61+EM61+ET61+FA61&lt;=Consolidação!BO72+Consolidação!BR72+Consolidação!BU72+Consolidação!BX72+Consolidação!CA72+Consolidação!CD72+Consolidação!CG72+Consolidação!CJ72+Consolidação!CM72+Consolidação!CP72+Consolidação!CS72,Consolidação!$AL$4,IF(BN61+BU61+CB61+CI61+CP61+CW61+DD61+DK61+DR61+DY61+EF61+EM61+ET61+FA61&lt;=Consolidação!BO72+Consolidação!BR72+Consolidação!BU72+Consolidação!BX72+Consolidação!CA72+Consolidação!CD72+Consolidação!CG72+Consolidação!CJ72+Consolidação!CM72+Consolidação!CP72+Consolidação!CS72+Consolidação!CV72,Consolidação!$AO$4,IF(BN61+BU61+CB61+CI61+CP61+CW61+DD61+DK61+DR61+DY61+EF61+EM61+ET61+FA61&lt;=Consolidação!BO72+Consolidação!BR72+Consolidação!BU72+Consolidação!BX72+Consolidação!CA72+Consolidação!CD72+Consolidação!CG72+Consolidação!CJ72+Consolidação!CM72+Consolidação!CP72+Consolidação!CS72+Consolidação!CV72+Consolidação!CY72,Consolidação!$AR$4,IF(BN61+BU61+CB61+CI61+CP61+CW61+DD61+DK61+DR61+DY61+EF61+EM61+ET61+FA61&lt;=Consolidação!BO72+Consolidação!BR72+Consolidação!BU72+Consolidação!BX72+Consolidação!CA72+Consolidação!CD72+Consolidação!CG72+Consolidação!CJ72+Consolidação!CM72+Consolidação!CP72+Consolidação!CS72+Consolidação!CV72+Consolidação!CY72+Consolidação!DB72,Consolidação!$AU$4,IF(AND((Consolidação!BO72+Consolidação!BR72+Consolidação!BU72+Consolidação!BX72+Consolidação!CA72+Consolidação!CD72+Consolidação!CG72+Consolidação!CJ72+Consolidação!CM72+Consolidação!CP72+Consolidação!CS72+Consolidação!CV72+Consolidação!CY72+Consolidação!DB72)&gt;0,BN61+BU61+CB61+CI61+CP61+CW61+DD61+DK61+DR61+DY61+EF61+EM61+ET61&lt;Consolidação!BO72+Consolidação!BR72+Consolidação!BU72+Consolidação!BX72+Consolidação!CA72+Consolidação!CD72+Consolidação!CG72+Consolidação!CJ72+Consolidação!CM72+Consolidação!CP72+Consolidação!CS72+Consolidação!CV72+Consolidação!CY72+Consolidação!DB72,BN61+BU61+CB61+CI61+CP61+CW61+DD61+DK61+DR61+DY61+EF61+EM61+ET61+FA61&gt;Consolidação!BO72+Consolidação!BR72+Consolidação!BU72+Consolidação!BX72+Consolidação!CA72+Consolidação!CD72+Consolidação!CG72+Consolidação!CJ72+Consolidação!CM72+Consolidação!CP72+Consolidação!CS72+Consolidação!CV72+Consolidação!CY72+Consolidação!DB72),"CONSUMO PARCIAL","SEM PREVISÃO"))))))))))))))))</f>
        <v/>
      </c>
      <c r="FE61" s="318" t="str">
        <f t="shared" si="109"/>
        <v/>
      </c>
      <c r="FF61" s="270"/>
      <c r="FG61" s="314"/>
      <c r="FH61" s="345"/>
      <c r="FI61" s="346"/>
      <c r="FJ61" s="317" t="str">
        <f>IF(FG61=0,"",IF(BT61+CA61+CH61+CO61+CV61+DC61+DJ61+DQ61+DX61+EE61+EL61+ES61+EZ61+FG61&lt;=Consolidação!BU72,Consolidação!$H$4,IF(BT61+CA61+CH61+CO61+CV61+DC61+DJ61+DQ61+DX61+EE61+EL61+ES61+EZ61+FG61&lt;=Consolidação!BU72+Consolidação!BX72,Consolidação!$K$4,IF(BT61+CA61+CH61+CO61+CV61+DC61+DJ61+DQ61+DX61+EE61+EL61+ES61+EZ61+FG61&lt;=Consolidação!BU72+Consolidação!BX72+Consolidação!CA72,Consolidação!$N$4,IF(BT61+CA61+CH61+CO61+CV61+DC61+DJ61+DQ61+DX61+EE61+EL61+ES61+EZ61+FG61&lt;=Consolidação!BU72+Consolidação!BX72+Consolidação!CA72+Consolidação!CD72,Consolidação!$Q$4,IF(BT61+CA61+CH61+CO61+CV61+DC61+DJ61+DQ61+DX61+EE61+EL61+ES61+EZ61+FG61&lt;=Consolidação!BU72+Consolidação!BX72+Consolidação!CA72+Consolidação!CD72+Consolidação!CG72,Consolidação!$T$4,IF(BT61+CA61+CH61+CO61+CV61+DC61+DJ61+DQ61+DX61+EE61+EL61+ES61+EZ61+FG61&lt;=Consolidação!BU72+Consolidação!BX72+Consolidação!CA72+Consolidação!CD72+Consolidação!CG72+Consolidação!CJ72,Consolidação!$W$4,IF(BT61+CA61+CH61+CO61+CV61+DC61+DJ61+DQ61+DX61+EE61+EL61+ES61+EZ61+FG61&lt;=Consolidação!BU72+Consolidação!BX72+Consolidação!CA72+Consolidação!CD72+Consolidação!CG72+Consolidação!CJ72+Consolidação!CM72,Consolidação!$Z$4,IF(BT61+CA61+CH61+CO61+CV61+DC61+DJ61+DQ61+DX61+EE61+EL61+ES61+EZ61+FG61&lt;=Consolidação!BU72+Consolidação!BX72+Consolidação!CA72+Consolidação!CD72+Consolidação!CG72+Consolidação!CJ72+Consolidação!CM72+Consolidação!CP72,Consolidação!$AC$4,IF(BT61+CA61+CH61+CO61+CV61+DC61+DJ61+DQ61+DX61+EE61+EL61+ES61+EZ61+FG61&lt;=Consolidação!BU72+Consolidação!BX72+Consolidação!CA72+Consolidação!CD72+Consolidação!CG72+Consolidação!CJ72+Consolidação!CM72+Consolidação!CP72+Consolidação!CS72,Consolidação!$AF$4,IF(BT61+CA61+CH61+CO61+CV61+DC61+DJ61+DQ61+DX61+EE61+EL61+ES61+EZ61+FG61&lt;=Consolidação!BU72+Consolidação!BX72+Consolidação!CA72+Consolidação!CD72+Consolidação!CG72+Consolidação!CJ72+Consolidação!CM72+Consolidação!CP72+Consolidação!CS72+Consolidação!CV72,Consolidação!$AI$4,IF(BT61+CA61+CH61+CO61+CV61+DC61+DJ61+DQ61+DX61+EE61+EL61+ES61+EZ61+FG61&lt;=Consolidação!BU72+Consolidação!BX72+Consolidação!CA72+Consolidação!CD72+Consolidação!CG72+Consolidação!CJ72+Consolidação!CM72+Consolidação!CP72+Consolidação!CS72+Consolidação!CV72+Consolidação!CY72,Consolidação!$AL$4,IF(BT61+CA61+CH61+CO61+CV61+DC61+DJ61+DQ61+DX61+EE61+EL61+ES61+EZ61+FG61&lt;=Consolidação!BU72+Consolidação!BX72+Consolidação!CA72+Consolidação!CD72+Consolidação!CG72+Consolidação!CJ72+Consolidação!CM72+Consolidação!CP72+Consolidação!CS72+Consolidação!CV72+Consolidação!CY72+Consolidação!DB72,Consolidação!$AO$4,IF(BT61+CA61+CH61+CO61+CV61+DC61+DJ61+DQ61+DX61+EE61+EL61+ES61+EZ61+FG61&lt;=Consolidação!BU72+Consolidação!BX72+Consolidação!CA72+Consolidação!CD72+Consolidação!CG72+Consolidação!CJ72+Consolidação!CM72+Consolidação!CP72+Consolidação!CS72+Consolidação!CV72+Consolidação!CY72+Consolidação!DB72+Consolidação!DE72,Consolidação!$AR$4,IF(BT61+CA61+CH61+CO61+CV61+DC61+DJ61+DQ61+DX61+EE61+EL61+ES61+EZ61+FG61&lt;=Consolidação!BU72+Consolidação!BX72+Consolidação!CA72+Consolidação!CD72+Consolidação!CG72+Consolidação!CJ72+Consolidação!CM72+Consolidação!CP72+Consolidação!CS72+Consolidação!CV72+Consolidação!CY72+Consolidação!DB72+Consolidação!DE72+Consolidação!DH72,Consolidação!$AU$4,IF(AND((Consolidação!BU72+Consolidação!BX72+Consolidação!CA72+Consolidação!CD72+Consolidação!CG72+Consolidação!CJ72+Consolidação!CM72+Consolidação!CP72+Consolidação!CS72+Consolidação!CV72+Consolidação!CY72+Consolidação!DB72+Consolidação!DE72+Consolidação!DH72)&gt;0,BT61+CA61+CH61+CO61+CV61+DC61+DJ61+DQ61+DX61+EE61+EL61+ES61+EZ61&lt;Consolidação!BU72+Consolidação!BX72+Consolidação!CA72+Consolidação!CD72+Consolidação!CG72+Consolidação!CJ72+Consolidação!CM72+Consolidação!CP72+Consolidação!CS72+Consolidação!CV72+Consolidação!CY72+Consolidação!DB72+Consolidação!DE72+Consolidação!DH72,BT61+CA61+CH61+CO61+CV61+DC61+DJ61+DQ61+DX61+EE61+EL61+ES61+EZ61+FG61&gt;Consolidação!BU72+Consolidação!BX72+Consolidação!CA72+Consolidação!CD72+Consolidação!CG72+Consolidação!CJ72+Consolidação!CM72+Consolidação!CP72+Consolidação!CS72+Consolidação!CV72+Consolidação!CY72+Consolidação!DB72+Consolidação!DE72+Consolidação!DH72),"CONSUMO PARCIAL","SEM PREVISÃO"))))))))))))))))</f>
        <v/>
      </c>
      <c r="FK61" s="540" t="str">
        <f t="shared" si="110"/>
        <v/>
      </c>
      <c r="FL61" s="569"/>
      <c r="FM61" s="550"/>
      <c r="FN61" s="550"/>
      <c r="FO61" s="550"/>
      <c r="FP61" s="550"/>
      <c r="FQ61" s="576"/>
      <c r="FR61" s="569"/>
      <c r="FS61" s="550"/>
      <c r="FT61" s="550"/>
      <c r="FU61" s="550"/>
      <c r="FV61" s="550"/>
      <c r="FW61" s="550"/>
      <c r="FX61" s="545" t="str">
        <f>IF((Consolidação!C72+Consolidação!E72)=(F61+M61+T61+AA61+AH61+AO61+AV61+BC61+BJ61+BQ61+BX61+CE61+CL61+CS61),"ATUALIZADO","DESATUALIZADO")</f>
        <v>DESATUALIZADO</v>
      </c>
    </row>
    <row r="62" spans="1:180" x14ac:dyDescent="0.3">
      <c r="A62" s="270">
        <v>11842</v>
      </c>
      <c r="B62" s="634"/>
      <c r="C62" s="271" t="s">
        <v>1</v>
      </c>
      <c r="D62" s="272"/>
      <c r="E62" s="270" t="s">
        <v>202</v>
      </c>
      <c r="F62" s="314">
        <v>24.91</v>
      </c>
      <c r="G62" s="315"/>
      <c r="H62" s="316">
        <v>45563</v>
      </c>
      <c r="I62" s="317" t="str">
        <f>IF(F62=0,"",IF(F62&lt;=Consolidação!H73,Consolidação!H$4,IF(F62&lt;=Consolidação!H73+Consolidação!K73,Consolidação!K$4,IF(F62&lt;=Consolidação!H73+Consolidação!K73+Consolidação!N73,Consolidação!N$4,IF(F62&lt;=Consolidação!H73+Consolidação!K73+Consolidação!N73+Consolidação!Q73,Consolidação!Q$4,IF(F62&lt;=Consolidação!H73+Consolidação!K73+Consolidação!N73+Consolidação!Q73+Consolidação!T73,Consolidação!T$4,IF(F62&lt;=Consolidação!H73+Consolidação!K73+Consolidação!N73+Consolidação!Q73+Consolidação!T73+Consolidação!W73,Consolidação!W$4,IF(F62&lt;=Consolidação!H73+Consolidação!K73+Consolidação!N73+Consolidação!Q73+Consolidação!T73+Consolidação!W73+Consolidação!Z73,Consolidação!Z$4,IF(F62&lt;=Consolidação!H73+Consolidação!K73+Consolidação!N73+Consolidação!Q73+Consolidação!T73+Consolidação!W73+Consolidação!Z73+Consolidação!AC73,Consolidação!AC$4,IF(F62&lt;=Consolidação!H73+Consolidação!K73+Consolidação!N73+Consolidação!Q73+Consolidação!T73+Consolidação!W73+Consolidação!Z73+Consolidação!AC73+Consolidação!AF73,Consolidação!AF$4,IF(F62&lt;=Consolidação!H73+Consolidação!K73+Consolidação!N73+Consolidação!Q73+Consolidação!T73+Consolidação!W73+Consolidação!Z73+Consolidação!AC73+Consolidação!AF73+Consolidação!AI73,Consolidação!AI$4,IF(F62&lt;=Consolidação!H73+Consolidação!K73+Consolidação!N73+Consolidação!Q73+Consolidação!T73+Consolidação!W73+Consolidação!Z73+Consolidação!AC73+Consolidação!AF73+Consolidação!AI73+Consolidação!AL73,Consolidação!AL$4,IF(F62&lt;=Consolidação!H73+Consolidação!K73+Consolidação!N73+Consolidação!Q73+Consolidação!T73+Consolidação!W73+Consolidação!Z73+Consolidação!AC73+Consolidação!AF73+Consolidação!AI73+Consolidação!AL73+Consolidação!AO73,Consolidação!AO$4,IF(F62&lt;=Consolidação!H73+Consolidação!K73+Consolidação!N73+Consolidação!Q73+Consolidação!T73+Consolidação!W73+Consolidação!Z73+Consolidação!AC73+Consolidação!AF73+Consolidação!AI73+Consolidação!AL73+Consolidação!AO73+Consolidação!AR73,Consolidação!AR$4,IF(F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>SEM PREVISÃO</v>
      </c>
      <c r="J62" s="318" t="str">
        <f t="shared" si="86"/>
        <v>û</v>
      </c>
      <c r="K62" s="312"/>
      <c r="L62" s="270"/>
      <c r="M62" s="314"/>
      <c r="N62" s="315"/>
      <c r="O62" s="316"/>
      <c r="P62" s="317" t="str">
        <f>IF(M62=0,"",IF(F62+M62&lt;=Consolidação!H73,Consolidação!$H$4,IF(F62+M62&lt;=Consolidação!H73+Consolidação!K73,Consolidação!$K$4,IF(F62+M62&lt;=Consolidação!H73+Consolidação!K73+Consolidação!N73,Consolidação!$N$4,IF(F62+M62&lt;=Consolidação!H73+Consolidação!K73+Consolidação!N73+Consolidação!Q73,Consolidação!$Q$4,IF(F62+M62&lt;=Consolidação!H73+Consolidação!K73+Consolidação!N73+Consolidação!Q73+Consolidação!T73,Consolidação!$T$4,IF(F62+M62&lt;=Consolidação!H73+Consolidação!K73+Consolidação!N73+Consolidação!Q73+Consolidação!T73+Consolidação!W73,Consolidação!$W$4,IF(F62+M62&lt;=Consolidação!H73+Consolidação!K73+Consolidação!N73+Consolidação!Q73+Consolidação!T73+Consolidação!W73+Consolidação!Z73,Consolidação!$Z$4,IF(F62+M62&lt;=Consolidação!H73+Consolidação!K73+Consolidação!N73+Consolidação!Q73+Consolidação!T73+Consolidação!W73+Consolidação!Z73+Consolidação!AC73,Consolidação!$AC$4,IF(F62+M62&lt;=Consolidação!H73+Consolidação!K73+Consolidação!N73+Consolidação!Q73+Consolidação!T73+Consolidação!W73+Consolidação!Z73+Consolidação!AC73+Consolidação!AF73,Consolidação!$AF$4,IF(F62+M62&lt;=Consolidação!H73+Consolidação!K73+Consolidação!N73+Consolidação!Q73+Consolidação!T73+Consolidação!W73+Consolidação!Z73+Consolidação!AC73+Consolidação!AF73+Consolidação!AI73,Consolidação!$AI$4,IF(F62+M62&lt;=Consolidação!H73+Consolidação!K73+Consolidação!N73+Consolidação!Q73+Consolidação!T73+Consolidação!W73+Consolidação!Z73+Consolidação!AC73+Consolidação!AF73+Consolidação!AI73+Consolidação!AL73,Consolidação!$AL$4,IF(F62+M62&lt;=Consolidação!H73+Consolidação!K73+Consolidação!N73+Consolidação!Q73+Consolidação!T73+Consolidação!W73+Consolidação!Z73+Consolidação!AC73+Consolidação!AF73+Consolidação!AI73+Consolidação!AL73+Consolidação!AO73,Consolidação!$AO$4,IF(F62+M62&lt;=Consolidação!H73+Consolidação!K73+Consolidação!N73+Consolidação!Q73+Consolidação!T73+Consolidação!W73+Consolidação!Z73+Consolidação!AC73+Consolidação!AF73+Consolidação!AI73+Consolidação!AL73+Consolidação!AO73+Consolidação!AR73,Consolidação!$AR$4,IF(F62+M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Q62" s="318" t="str">
        <f t="shared" si="87"/>
        <v/>
      </c>
      <c r="R62" s="312"/>
      <c r="S62" s="270"/>
      <c r="T62" s="314"/>
      <c r="U62" s="315"/>
      <c r="V62" s="316"/>
      <c r="W62" s="317" t="str">
        <f>IF(T62=0,"",IF(F62+M62+T62&lt;=Consolidação!H73,Consolidação!$H$4,IF(F62+M62+T62&lt;=Consolidação!H73+Consolidação!K73,Consolidação!$K$4,IF(F62+M62+T62&lt;=Consolidação!H73+Consolidação!K73+Consolidação!N73,Consolidação!$N$4,IF(F62+M62+T62&lt;=Consolidação!H73+Consolidação!K73+Consolidação!N73+Consolidação!Q73,Consolidação!$Q$4,IF(F62+M62+T62&lt;=Consolidação!H73+Consolidação!K73+Consolidação!N73+Consolidação!Q73+Consolidação!T73,Consolidação!$T$4,IF(F62+M62+T62&lt;=Consolidação!H73+Consolidação!K73+Consolidação!N73+Consolidação!Q73+Consolidação!T73+Consolidação!W73,Consolidação!$W$4,IF(F62+M62+T62&lt;=Consolidação!H73+Consolidação!K73+Consolidação!N73+Consolidação!Q73+Consolidação!T73+Consolidação!W73+Consolidação!Z73,Consolidação!$Z$4,IF(F62+M62+T62&lt;=Consolidação!H73+Consolidação!K73+Consolidação!N73+Consolidação!Q73+Consolidação!T73+Consolidação!W73+Consolidação!Z73+Consolidação!AC73,Consolidação!$AC$4,IF(F62+M62+T62&lt;=Consolidação!H73+Consolidação!K73+Consolidação!N73+Consolidação!Q73+Consolidação!T73+Consolidação!W73+Consolidação!Z73+Consolidação!AC73+Consolidação!AF73,Consolidação!$AF$4,IF(F62+M62+T62&lt;=Consolidação!H73+Consolidação!K73+Consolidação!N73+Consolidação!Q73+Consolidação!T73+Consolidação!W73+Consolidação!Z73+Consolidação!AC73+Consolidação!AF73+Consolidação!AI73,Consolidação!$AI$4,IF(F62+M62+T62&lt;=Consolidação!H73+Consolidação!K73+Consolidação!N73+Consolidação!Q73+Consolidação!T73+Consolidação!W73+Consolidação!Z73+Consolidação!AC73+Consolidação!AF73+Consolidação!AI73+Consolidação!AL73,Consolidação!$AL$4,IF(F62+M62+T62&lt;=Consolidação!H73+Consolidação!K73+Consolidação!N73+Consolidação!Q73+Consolidação!T73+Consolidação!W73+Consolidação!Z73+Consolidação!AC73+Consolidação!AF73+Consolidação!AI73+Consolidação!AL73+Consolidação!AO73,Consolidação!$AO$4,IF(F62+M62+T62&lt;=Consolidação!H73+Consolidação!K73+Consolidação!N73+Consolidação!Q73+Consolidação!T73+Consolidação!W73+Consolidação!Z73+Consolidação!AC73+Consolidação!AF73+Consolidação!AI73+Consolidação!AL73+Consolidação!AO73+Consolidação!AR73,Consolidação!$AR$4,IF(F62+M62+T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+M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+T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X62" s="318" t="str">
        <f t="shared" si="88"/>
        <v/>
      </c>
      <c r="Y62" s="312"/>
      <c r="Z62" s="270"/>
      <c r="AA62" s="314"/>
      <c r="AB62" s="315"/>
      <c r="AC62" s="316"/>
      <c r="AD62" s="317" t="str">
        <f>IF(AA62=0,"",IF(F62+M62+T62+AA62&lt;=Consolidação!H73,Consolidação!$H$4,IF(F62+M62+T62+AA62&lt;=Consolidação!H73+Consolidação!K73,Consolidação!$K$4,IF(F62+M62+T62+AA62&lt;=Consolidação!H73+Consolidação!K73+Consolidação!N73,Consolidação!$N$4,IF(F62+M62+T62+AA62&lt;=Consolidação!H73+Consolidação!K73+Consolidação!N73+Consolidação!Q73,Consolidação!$Q$4,IF(F62+M62+T62+AA62&lt;=Consolidação!H73+Consolidação!K73+Consolidação!N73+Consolidação!Q73+Consolidação!T73,Consolidação!$T$4,IF(F62+M62+T62+AA62&lt;=Consolidação!H73+Consolidação!K73+Consolidação!N73+Consolidação!Q73+Consolidação!T73+Consolidação!W73,Consolidação!$W$4,IF(F62+M62+T62+AA62&lt;=Consolidação!H73+Consolidação!K73+Consolidação!N73+Consolidação!Q73+Consolidação!T73+Consolidação!W73+Consolidação!Z73,Consolidação!$Z$4,IF(F62+M62+T62+AA62&lt;=Consolidação!H73+Consolidação!K73+Consolidação!N73+Consolidação!Q73+Consolidação!T73+Consolidação!W73+Consolidação!Z73+Consolidação!AC73,Consolidação!$AC$4,IF(F62+M62+T62+AA62&lt;=Consolidação!H73+Consolidação!K73+Consolidação!N73+Consolidação!Q73+Consolidação!T73+Consolidação!W73+Consolidação!Z73+Consolidação!AC73+Consolidação!AF73,Consolidação!$AF$4,IF(F62+M62+T62+AA62&lt;=Consolidação!H73+Consolidação!K73+Consolidação!N73+Consolidação!Q73+Consolidação!T73+Consolidação!W73+Consolidação!Z73+Consolidação!AC73+Consolidação!AF73+Consolidação!AI73,Consolidação!$AI$4,IF(F62+M62+T62+AA62&lt;=Consolidação!H73+Consolidação!K73+Consolidação!N73+Consolidação!Q73+Consolidação!T73+Consolidação!W73+Consolidação!Z73+Consolidação!AC73+Consolidação!AF73+Consolidação!AI73+Consolidação!AL73,Consolidação!$AL$4,IF(F62+M62+T62+AA62&lt;=Consolidação!H73+Consolidação!K73+Consolidação!N73+Consolidação!Q73+Consolidação!T73+Consolidação!W73+Consolidação!Z73+Consolidação!AC73+Consolidação!AF73+Consolidação!AI73+Consolidação!AL73+Consolidação!AO73,Consolidação!$AO$4,IF(F62+M62+T62+AA62&lt;=Consolidação!H73+Consolidação!K73+Consolidação!N73+Consolidação!Q73+Consolidação!T73+Consolidação!W73+Consolidação!Z73+Consolidação!AC73+Consolidação!AF73+Consolidação!AI73+Consolidação!AL73+Consolidação!AO73+Consolidação!AR73,Consolidação!AR70,IF(F62+M62+T62+AA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+M62+T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+T62+AA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AE62" s="318" t="str">
        <f t="shared" si="89"/>
        <v/>
      </c>
      <c r="AF62" s="312"/>
      <c r="AG62" s="270"/>
      <c r="AH62" s="314"/>
      <c r="AI62" s="315"/>
      <c r="AJ62" s="316"/>
      <c r="AK62" s="317" t="str">
        <f>IF(AH62=0,"",IF(F62+M62+T62+AA62+AH62&lt;=Consolidação!H73,Consolidação!$H$4,IF(F62+M62+T62+AA62+AH62&lt;=Consolidação!H73+Consolidação!K73,Consolidação!$K$4,IF(F62+M62+T62+AA62+AH62&lt;=Consolidação!H73+Consolidação!K73+Consolidação!N73,Consolidação!$N$4,IF(F62+M62+T62+AA62+AH62&lt;=Consolidação!H73+Consolidação!K73+Consolidação!N73+Consolidação!Q73,Consolidação!$Q$4,IF(F62+M62+T62+AA62+AH62&lt;=Consolidação!H73+Consolidação!K73+Consolidação!N73+Consolidação!Q73+Consolidação!T73,Consolidação!$T$4,IF(F62+M62+T62+AA62+AH62&lt;=Consolidação!H73+Consolidação!K73+Consolidação!N73+Consolidação!Q73+Consolidação!T73+Consolidação!W73,Consolidação!$W$4,IF(F62+M62+T62+AA62+AH62&lt;=Consolidação!H73+Consolidação!K73+Consolidação!N73+Consolidação!Q73+Consolidação!T73+Consolidação!W73+Consolidação!Z73,Consolidação!$Z$4,IF(F62+M62+T62+AA62+AH62&lt;=Consolidação!H73+Consolidação!K73+Consolidação!N73+Consolidação!Q73+Consolidação!T73+Consolidação!W73+Consolidação!Z73+Consolidação!AC73,Consolidação!$AC$4,IF(F62+M62+T62+AA62+AH62&lt;=Consolidação!H73+Consolidação!K73+Consolidação!N73+Consolidação!Q73+Consolidação!T73+Consolidação!W73+Consolidação!Z73+Consolidação!AC73+Consolidação!AF73,Consolidação!$AF$4,IF(F62+M62+T62+AA62+AH62&lt;=Consolidação!H73+Consolidação!K73+Consolidação!N73+Consolidação!Q73+Consolidação!T73+Consolidação!W73+Consolidação!Z73+Consolidação!AC73+Consolidação!AF73+Consolidação!AI73,Consolidação!$AI$4,IF(F62+M62+T62+AA62+AH62&lt;=Consolidação!H73+Consolidação!K73+Consolidação!N73+Consolidação!Q73+Consolidação!T73+Consolidação!W73+Consolidação!Z73+Consolidação!AC73+Consolidação!AF73+Consolidação!AI73+Consolidação!AL73,Consolidação!$AL$4,IF(F62+M62+T62+AA62+AH62&lt;=Consolidação!H73+Consolidação!K73+Consolidação!N73+Consolidação!Q73+Consolidação!T73+Consolidação!W73+Consolidação!Z73+Consolidação!AC73+Consolidação!AF73+Consolidação!AI73+Consolidação!AL73+Consolidação!AO73,Consolidação!$AO$4,IF(F62+M62+T62+AA62+AH62&lt;=Consolidação!H73+Consolidação!K73+Consolidação!N73+Consolidação!Q73+Consolidação!T73+Consolidação!W73+Consolidação!Z73+Consolidação!AC73+Consolidação!AF73+Consolidação!AI73+Consolidação!AL73+Consolidação!AO73+Consolidação!AR73,Consolidação!$AR$4,IF(F62+M62+T62+AA62+AH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+M62+T62+AA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+T62+AA62+AH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AL62" s="318" t="str">
        <f t="shared" si="90"/>
        <v/>
      </c>
      <c r="AM62" s="312"/>
      <c r="AN62" s="270"/>
      <c r="AO62" s="314"/>
      <c r="AP62" s="345"/>
      <c r="AQ62" s="346"/>
      <c r="AR62" s="317" t="str">
        <f>IF(AO62=0,"",IF(F62+M62+T62+AA62+AH62+AO62&lt;=Consolidação!H73,Consolidação!$H$4,IF(F62+M62+T62+AA62+AH62+AO62&lt;=Consolidação!H73+Consolidação!K73,Consolidação!$K$4,IF(F62+M62+T62+AA62+AH62+AO62&lt;=Consolidação!H73+Consolidação!K73+Consolidação!N73,Consolidação!$N$4,IF(F62+M62+T62+AA62+AH62+AO62&lt;=Consolidação!H73+Consolidação!K73+Consolidação!N73+Consolidação!Q73,Consolidação!$Q$4,IF(F62+M62+T62+AA62+AH62+AO62&lt;=Consolidação!H73+Consolidação!K73+Consolidação!N73+Consolidação!Q73+Consolidação!T73,Consolidação!$T$4,IF(F62+M62+T62+AA62+AH62+AO62&lt;=Consolidação!H73+Consolidação!K73+Consolidação!N73+Consolidação!Q73+Consolidação!T73+Consolidação!W73,Consolidação!$W$4,IF(F62+M62+T62+AA62+AH62+AO62&lt;=Consolidação!H73+Consolidação!K73+Consolidação!N73+Consolidação!Q73+Consolidação!T73+Consolidação!W73+Consolidação!Z73,Consolidação!$Z$4,IF(F62+M62+T62+AA62+AH62+AO62&lt;=Consolidação!H73+Consolidação!K73+Consolidação!N73+Consolidação!Q73+Consolidação!T73+Consolidação!W73+Consolidação!Z73+Consolidação!AC73,Consolidação!$AC$4,IF(F62+M62+T62+AA62+AH62+AO62&lt;=Consolidação!H73+Consolidação!K73+Consolidação!N73+Consolidação!Q73+Consolidação!T73+Consolidação!W73+Consolidação!Z73+Consolidação!AC73+Consolidação!AF73,Consolidação!$AF$4,IF(F62+M62+T62+AA62+AH62+AO62&lt;=Consolidação!H73+Consolidação!K73+Consolidação!N73+Consolidação!Q73+Consolidação!T73+Consolidação!W73+Consolidação!Z73+Consolidação!AC73+Consolidação!AF73+Consolidação!AI73,Consolidação!$AI$4,IF(F62+M62+T62+AA62+AH62+AO62&lt;=Consolidação!H73+Consolidação!K73+Consolidação!N73+Consolidação!Q73+Consolidação!T73+Consolidação!W73+Consolidação!Z73+Consolidação!AC73+Consolidação!AF73+Consolidação!AI73+Consolidação!AL73,Consolidação!$AL$4,IF(F62+M62+T62+AA62+AH62+AO62&lt;=Consolidação!H73+Consolidação!K73+Consolidação!N73+Consolidação!Q73+Consolidação!T73+Consolidação!W73+Consolidação!Z73+Consolidação!AC73+Consolidação!AF73+Consolidação!AI73+Consolidação!AL73+Consolidação!AO73,Consolidação!$AO$4,IF(F62+M62+T62+AA62+AH62+AO62&lt;=Consolidação!H73+Consolidação!K73+Consolidação!N73+Consolidação!Q73+Consolidação!T73+Consolidação!W73+Consolidação!Z73+Consolidação!AC73+Consolidação!AF73+Consolidação!AI73+Consolidação!AL73+Consolidação!AO73+Consolidação!AR73,Consolidação!$AR$4,IF(F62+M62+T62+AA62+AH62+AO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+M62+T62+AA62+AH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+T62+AA62+AH62+AO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AS62" s="318" t="str">
        <f t="shared" si="91"/>
        <v/>
      </c>
      <c r="AT62" s="312"/>
      <c r="AU62" s="270"/>
      <c r="AV62" s="314"/>
      <c r="AW62" s="345"/>
      <c r="AX62" s="346"/>
      <c r="AY62" s="317" t="str">
        <f>IF(AV62=0,"",IF(F62+M62+T62+AA62+AH62+AO62+AV62&lt;=Consolidação!H73,Consolidação!$H$4,IF(F62+M62+T62+AA62+AH62+AO62+AV62&lt;=Consolidação!H73+Consolidação!K73,Consolidação!$K$4,IF(F62+M62+T62+AA62+AH62+AO62+AV62&lt;=Consolidação!H73+Consolidação!K73+Consolidação!N73,Consolidação!$N$4,IF(F62+M62+T62+AA62+AH62+AO62+AV62&lt;=Consolidação!H73+Consolidação!K73+Consolidação!N73+Consolidação!Q73,Consolidação!$Q$4,IF(F62+M62+T62+AA62+AH62+AO62+AV62&lt;=Consolidação!H73+Consolidação!K73+Consolidação!N73+Consolidação!Q73+Consolidação!T73,Consolidação!$T$4,IF(F62+M62+T62+AA62+AH62+AO62+AV62&lt;=Consolidação!H73+Consolidação!K73+Consolidação!N73+Consolidação!Q73+Consolidação!T73+Consolidação!W73,Consolidação!$W$4,IF(F62+M62+T62+AA62+AH62+AO62+AV62&lt;=Consolidação!H73+Consolidação!K73+Consolidação!N73+Consolidação!Q73+Consolidação!T73+Consolidação!W73+Consolidação!Z73,Consolidação!$Z$4,IF(F62+M62+T62+AA62+AH62+AO62+AV62&lt;=Consolidação!H73+Consolidação!K73+Consolidação!N73+Consolidação!Q73+Consolidação!T73+Consolidação!W73+Consolidação!Z73+Consolidação!AC73,Consolidação!$AC$4,IF(F62+M62+T62+AA62+AH62+AO62+AV62&lt;=Consolidação!H73+Consolidação!K73+Consolidação!N73+Consolidação!Q73+Consolidação!T73+Consolidação!W73+Consolidação!Z73+Consolidação!AC73+Consolidação!AF73,Consolidação!$AF$4,IF(F62+M62+T62+AA62+AH62+AO62+AV62&lt;=Consolidação!H73+Consolidação!K73+Consolidação!N73+Consolidação!Q73+Consolidação!T73+Consolidação!W73+Consolidação!Z73+Consolidação!AC73+Consolidação!AF73+Consolidação!AI73,Consolidação!$AI$4,IF(F62+M62+T62+AA62+AH62+AO62+AV62&lt;=Consolidação!H73+Consolidação!K73+Consolidação!N73+Consolidação!Q73+Consolidação!T73+Consolidação!W73+Consolidação!Z73+Consolidação!AC73+Consolidação!AF73+Consolidação!AI73+Consolidação!AL73,Consolidação!$AL$4,IF(F62+M62+T62+AA62+AH62+AO62+AV62&lt;=Consolidação!H73+Consolidação!K73+Consolidação!N73+Consolidação!Q73+Consolidação!T73+Consolidação!W73+Consolidação!Z73+Consolidação!AC73+Consolidação!AF73+Consolidação!AI73+Consolidação!AL73+Consolidação!AO73,Consolidação!$AO$4,IF(F62+M62+T62+AA62+AH62+AO62+AV62&lt;=Consolidação!H73+Consolidação!K73+Consolidação!N73+Consolidação!Q73+Consolidação!T73+Consolidação!W73+Consolidação!Z73+Consolidação!AC73+Consolidação!AF73+Consolidação!AI73+Consolidação!AL73+Consolidação!AO73+Consolidação!AR73,Consolidação!$AR$4,IF(F62+M62+T62+AA62+AH62+AO62+AV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+M62+T62+AA62+AH62+AO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+T62+AA62+AH62+AO62+AV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AZ62" s="318" t="str">
        <f t="shared" si="92"/>
        <v/>
      </c>
      <c r="BA62" s="312"/>
      <c r="BB62" s="270"/>
      <c r="BC62" s="314"/>
      <c r="BD62" s="345"/>
      <c r="BE62" s="346"/>
      <c r="BF62" s="317" t="str">
        <f>IF(BC62=0,"",IF(F62+M62+T62+AA62+AH62+AO62+AV62+BC62&lt;=Consolidação!H73,Consolidação!$H$4,IF(F62+M62+T62+AA62+AH62+AO62+AV62+BC62&lt;=Consolidação!H73+Consolidação!K73,Consolidação!$K$4,IF(F62+M62+T62+AA62+AH62+AO62+AV62+BC62&lt;=Consolidação!H73+Consolidação!K73+Consolidação!N73,Consolidação!$N$4,IF(F62+M62+T62+AA62+AH62+AO62+AV62+BC62&lt;=Consolidação!H73+Consolidação!K73+Consolidação!N73+Consolidação!Q73,Consolidação!$Q$4,IF(F62+M62+T62+AA62+AH62+AO62+AV62+BC62&lt;=Consolidação!H73+Consolidação!K73+Consolidação!N73+Consolidação!Q73+Consolidação!T73,Consolidação!$T$4,IF(F62+M62+T62+AA62+AH62+AO62+AV62+BC62&lt;=Consolidação!H73+Consolidação!K73+Consolidação!N73+Consolidação!Q73+Consolidação!T73+Consolidação!W73,Consolidação!$W$4,IF(F62+M62+T62+AA62+AH62+AO62+AV62+BC62&lt;=Consolidação!H73+Consolidação!K73+Consolidação!N73+Consolidação!Q73+Consolidação!T73+Consolidação!W73+Consolidação!Z73,Consolidação!$Z$4,IF(F62+M62+T62+AA62+AH62+AO62+AV62+BC62&lt;=Consolidação!H73+Consolidação!K73+Consolidação!N73+Consolidação!Q73+Consolidação!T73+Consolidação!W73+Consolidação!Z73+Consolidação!AC73,Consolidação!$AC$4,IF(F62+M62+T62+AA62+AH62+AO62+AV62+BC62&lt;=Consolidação!H73+Consolidação!K73+Consolidação!N73+Consolidação!Q73+Consolidação!T73+Consolidação!W73+Consolidação!Z73+Consolidação!AC73+Consolidação!AF73,Consolidação!$AF$4,IF(F62+M62+T62+AA62+AH62+AO62+AV62+BC62&lt;=Consolidação!H73+Consolidação!K73+Consolidação!N73+Consolidação!Q73+Consolidação!T73+Consolidação!W73+Consolidação!Z73+Consolidação!AC73+Consolidação!AF73+Consolidação!AI73,Consolidação!$AI$4,IF(F62+M62+T62+AA62+AH62+AO62+AV62+BC62&lt;=Consolidação!H73+Consolidação!K73+Consolidação!N73+Consolidação!Q73+Consolidação!T73+Consolidação!W73+Consolidação!Z73+Consolidação!AC73+Consolidação!AF73+Consolidação!AI73+Consolidação!AL73,Consolidação!$AL$4,IF(F62+M62+T62+AA62+AH62+AO62+AV62+BC62&lt;=Consolidação!H73+Consolidação!K73+Consolidação!N73+Consolidação!Q73+Consolidação!T73+Consolidação!W73+Consolidação!Z73+Consolidação!AC73+Consolidação!AF73+Consolidação!AI73+Consolidação!AL73+Consolidação!AO73,Consolidação!$AO$4,IF(F62+M62+T62+AA62+AH62+AO62+AV62+BC62&lt;=Consolidação!H73+Consolidação!K73+Consolidação!N73+Consolidação!Q73+Consolidação!T73+Consolidação!W73+Consolidação!Z73+Consolidação!AC73+Consolidação!AF73+Consolidação!AI73+Consolidação!AL73+Consolidação!AO73+Consolidação!AR73,Consolidação!$AR$4,IF(F62+M62+T62+AA62+AH62+AO62+AV62+BC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+M62+T62+AA62+AH62+AO62+AV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+T62+AA62+AH62+AO62+AV62+BC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BG62" s="318" t="str">
        <f t="shared" si="93"/>
        <v/>
      </c>
      <c r="BH62" s="312"/>
      <c r="BI62" s="270"/>
      <c r="BJ62" s="314"/>
      <c r="BK62" s="345"/>
      <c r="BL62" s="346"/>
      <c r="BM62" s="317" t="str">
        <f>IF(BJ62=0,"",IF(F62+M62+T62+AA62+AH62+AO62+AV62+BC62+BJ62&lt;=Consolidação!H73,Consolidação!$H$4,IF(F62+M62+T62+AA62+AH62+AO62+AV62+BC62+BJ62&lt;=Consolidação!H73+Consolidação!K73,Consolidação!$K$4,IF(F62+M62+T62+AA62+AH62+AO62+AV62+BC62+BJ62&lt;=Consolidação!H73+Consolidação!K73+Consolidação!N73,Consolidação!$N$4,IF(F62+M62+T62+AA62+AH62+AO62+AV62+BC62+BJ62&lt;=Consolidação!H73+Consolidação!K73+Consolidação!N73+Consolidação!Q73,Consolidação!$Q$4,IF(F62+M62+T62+AA62+AH62+AO62+AV62+BC62+BJ62&lt;=Consolidação!H73+Consolidação!K73+Consolidação!N73+Consolidação!Q73+Consolidação!T73,Consolidação!$T$4,IF(F62+M62+T62+AA62+AH62+AO62+AV62+BC62+BJ62&lt;=Consolidação!H73+Consolidação!K73+Consolidação!N73+Consolidação!Q73+Consolidação!T73+Consolidação!W73,Consolidação!$W$4,IF(F62+M62+T62+AA62+AH62+AO62+AV62+BC62+BJ62&lt;=Consolidação!H73+Consolidação!K73+Consolidação!N73+Consolidação!Q73+Consolidação!T73+Consolidação!W73+Consolidação!Z73,Consolidação!$Z$4,IF(F62+M62+T62+AA62+AH62+AO62+AV62+BC62+BJ62&lt;=Consolidação!H73+Consolidação!K73+Consolidação!N73+Consolidação!Q73+Consolidação!T73+Consolidação!W73+Consolidação!Z73+Consolidação!AC73,Consolidação!$AC$4,IF(F62+M62+T62+AA62+AH62+AO62+AV62+BC62+BJ62&lt;=Consolidação!H73+Consolidação!K73+Consolidação!N73+Consolidação!Q73+Consolidação!T73+Consolidação!W73+Consolidação!Z73+Consolidação!AC73+Consolidação!AF73,Consolidação!$AF$4,IF(F62+M62+T62+AA62+AH62+AO62+AV62+BC62+BJ62&lt;=Consolidação!H73+Consolidação!K73+Consolidação!N73+Consolidação!Q73+Consolidação!T73+Consolidação!W73+Consolidação!Z73+Consolidação!AC73+Consolidação!AF73+Consolidação!AI73,Consolidação!$AI$4,IF(F62+M62+T62+AA62+AH62+AO62+AV62+BC62+BJ62&lt;=Consolidação!H73+Consolidação!K73+Consolidação!N73+Consolidação!Q73+Consolidação!T73+Consolidação!W73+Consolidação!Z73+Consolidação!AC73+Consolidação!AF73+Consolidação!AI73+Consolidação!AL73,Consolidação!$AL$4,IF(F62+M62+T62+AA62+AH62+AO62+AV62+BC62+BJ62&lt;=Consolidação!H73+Consolidação!K73+Consolidação!N73+Consolidação!Q73+Consolidação!T73+Consolidação!W73+Consolidação!Z73+Consolidação!AC73+Consolidação!AF73+Consolidação!AI73+Consolidação!AL73+Consolidação!AO73,Consolidação!$AO$4,IF(F62+M62+T62+AA62+AH62+AO62+AV62+BC62+BJ62&lt;=Consolidação!H73+Consolidação!K73+Consolidação!N73+Consolidação!Q73+Consolidação!T73+Consolidação!W73+Consolidação!Z73+Consolidação!AC73+Consolidação!AF73+Consolidação!AI73+Consolidação!AL73+Consolidação!AO73+Consolidação!AR73,Consolidação!$AR$4,IF(F62+M62+T62+AA62+AH62+AO62+AV62+BC62+BJ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+M62+T62+AA62+AH62+AO62+AV62+BC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+T62+AA62+AH62+AO62+AV62+BC62+BJ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BN62" s="318" t="str">
        <f t="shared" si="94"/>
        <v/>
      </c>
      <c r="BO62" s="312"/>
      <c r="BP62" s="270"/>
      <c r="BQ62" s="314"/>
      <c r="BR62" s="345"/>
      <c r="BS62" s="346"/>
      <c r="BT62" s="317" t="str">
        <f>IF(BQ62=0,"",IF(F62+M62+T62+AA62+AH62+AO62+AV62+BC62+BJ62+BQ62&lt;=Consolidação!H73,Consolidação!$H$4,IF(F62+M62+T62+AA62+AH62+AO62+AV62+BC62+BJ62+BQ62&lt;=Consolidação!H73+Consolidação!K73,Consolidação!$K$4,IF(F62+M62+T62+AA62+AH62+AO62+AV62+BC62+BJ62+BQ62&lt;=Consolidação!H73+Consolidação!K73+Consolidação!N73,Consolidação!$N$4,IF(F62+M62+T62+AA62+AH62+AO62+AV62+BC62+BJ62+BQ62&lt;=Consolidação!H73+Consolidação!K73+Consolidação!N73+Consolidação!Q73,Consolidação!$Q$4,IF(F62+M62+T62+AA62+AH62+AO62+AV62+BC62+BJ62+BQ62&lt;=Consolidação!H73+Consolidação!K73+Consolidação!N73+Consolidação!Q73+Consolidação!T73,Consolidação!$T$4,IF(F62+M62+T62+AA62+AH62+AO62+AV62+BC62+BJ62+BQ62&lt;=Consolidação!H73+Consolidação!K73+Consolidação!N73+Consolidação!Q73+Consolidação!T73+Consolidação!W73,Consolidação!$W$4,IF(F62+M62+T62+AA62+AH62+AO62+AV62+BC62+BJ62+BQ62&lt;=Consolidação!H73+Consolidação!K73+Consolidação!N73+Consolidação!Q73+Consolidação!T73+Consolidação!W73+Consolidação!Z73,Consolidação!$Z$4,IF(F62+M62+T62+AA62+AH62+AO62+AV62+BC62+BJ62+BQ62&lt;=Consolidação!H73+Consolidação!K73+Consolidação!N73+Consolidação!Q73+Consolidação!T73+Consolidação!W73+Consolidação!Z73+Consolidação!AC73,Consolidação!$AC$4,IF(F62+M62+T62+AA62+AH62+AO62+AV62+BC62+BJ62+BQ62&lt;=Consolidação!H73+Consolidação!K73+Consolidação!N73+Consolidação!Q73+Consolidação!T73+Consolidação!W73+Consolidação!Z73+Consolidação!AC73+Consolidação!AF73,Consolidação!$AF$4,IF(F62+M62+T62+AA62+AH62+AO62+AV62+BC62+BJ62+BQ62&lt;=Consolidação!H73+Consolidação!K73+Consolidação!N73+Consolidação!Q73+Consolidação!T73+Consolidação!W73+Consolidação!Z73+Consolidação!AC73+Consolidação!AF73+Consolidação!AI73,Consolidação!$AI$4,IF(F62+M62+T62+AA62+AH62+AO62+AV62+BC62+BJ62+BQ62&lt;=Consolidação!H73+Consolidação!K73+Consolidação!N73+Consolidação!Q73+Consolidação!T73+Consolidação!W73+Consolidação!Z73+Consolidação!AC73+Consolidação!AF73+Consolidação!AI73+Consolidação!AL73,Consolidação!$AL$4,IF(F62+M62+T62+AA62+AH62+AO62+AV62+BC62+BJ62+BQ62&lt;=Consolidação!H73+Consolidação!K73+Consolidação!N73+Consolidação!Q73+Consolidação!T73+Consolidação!W73+Consolidação!Z73+Consolidação!AC73+Consolidação!AF73+Consolidação!AI73+Consolidação!AL73+Consolidação!AO73,Consolidação!$AO$4,IF(F62+M62+T62+AA62+AH62+AO62+AV62+BC62+BJ62+BQ62&lt;=Consolidação!H73+Consolidação!K73+Consolidação!N73+Consolidação!Q73+Consolidação!T73+Consolidação!W73+Consolidação!Z73+Consolidação!AC73+Consolidação!AF73+Consolidação!AI73+Consolidação!AL73+Consolidação!AO73+Consolidação!AR73,Consolidação!$AR$4,IF(F62+M62+T62+AA62+AH62+AO62+AV62+BC62+BJ62+BQ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+M62+T62+AA62+AH62+AO62+AV62+BC62+BJ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+T62+AA62+AH62+AO62+AV62+BC62+BJ62+BQ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BU62" s="318" t="str">
        <f t="shared" si="95"/>
        <v/>
      </c>
      <c r="BV62" s="312"/>
      <c r="BW62" s="270"/>
      <c r="BX62" s="314"/>
      <c r="BY62" s="345"/>
      <c r="BZ62" s="346"/>
      <c r="CA62" s="317" t="str">
        <f>IF(BX62=0,"",IF(F62+M62+T62+AA62+AH62+AO62+AV62+BC62+BJ62+BQ62+BX62&lt;=Consolidação!H73,Consolidação!$H$4,IF(F62+M62+T62+AA62+AH62+AO62+AV62+BC62+BJ62+BQ62+BX62&lt;=Consolidação!H73+Consolidação!K73,Consolidação!$K$4,IF(F62+M62+T62+AA62+AH62+AO62+AV62+BC62+BJ62+BQ62+BX62&lt;=Consolidação!H73+Consolidação!K73+Consolidação!N73,Consolidação!$N$4,IF(F62+M62+T62+AA62+AH62+AO62+AV62+BC62+BJ62+BQ62+BX62&lt;=Consolidação!H73+Consolidação!K73+Consolidação!N73+Consolidação!Q73,Consolidação!$Q$4,IF(F62+M62+T62+AA62+AH62+AO62+AV62+BC62+BJ62+BQ62+BX62&lt;=Consolidação!H73+Consolidação!K73+Consolidação!N73+Consolidação!Q73+Consolidação!T73,Consolidação!$T$4,IF(F62+M62+T62+AA62+AH62+AO62+AV62+BC62+BJ62+BQ62+BX62&lt;=Consolidação!H73+Consolidação!K73+Consolidação!N73+Consolidação!Q73+Consolidação!T73+Consolidação!W73,Consolidação!$W$4,IF(F62+M62+T62+AA62+AH62+AO62+AV62+BC62+BJ62+BQ62+BX62&lt;=Consolidação!H73+Consolidação!K73+Consolidação!N73+Consolidação!Q73+Consolidação!T73+Consolidação!W73+Consolidação!Z73,Consolidação!$Z$4,IF(F62+M62+T62+AA62+AH62+AO62+AV62+BC62+BJ62+BQ62+BX62&lt;=Consolidação!H73+Consolidação!K73+Consolidação!N73+Consolidação!Q73+Consolidação!T73+Consolidação!W73+Consolidação!Z73+Consolidação!AC73,Consolidação!$AC$4,IF(F62+M62+T62+AA62+AH62+AO62+AV62+BC62+BJ62+BQ62+BX62&lt;=Consolidação!H73+Consolidação!K73+Consolidação!N73+Consolidação!Q73+Consolidação!T73+Consolidação!W73+Consolidação!Z73+Consolidação!AC73+Consolidação!AF73,Consolidação!$AF$4,IF(F62+M62+T62+AA62+AH62+AO62+AV62+BC62+BJ62+BQ62+BX62&lt;=Consolidação!H73+Consolidação!K73+Consolidação!N73+Consolidação!Q73+Consolidação!T73+Consolidação!W73+Consolidação!Z73+Consolidação!AC73+Consolidação!AF73+Consolidação!AI73,Consolidação!$AI$4,IF(F62+M62+T62+AA62+AH62+AO62+AV62+BC62+BJ62+BQ62+BX62&lt;=Consolidação!H73+Consolidação!K73+Consolidação!N73+Consolidação!Q73+Consolidação!T73+Consolidação!W73+Consolidação!Z73+Consolidação!AC73+Consolidação!AF73+Consolidação!AI73+Consolidação!AL73,Consolidação!$AL$4,IF(F62+M62+T62+AA62+AH62+AO62+AV62+BC62+BJ62+BQ62+BX62&lt;=Consolidação!H73+Consolidação!K73+Consolidação!N73+Consolidação!Q73+Consolidação!T73+Consolidação!W73+Consolidação!Z73+Consolidação!AC73+Consolidação!AF73+Consolidação!AI73+Consolidação!AL73+Consolidação!AO73,Consolidação!$AO$4,IF(F62+M62+T62+AA62+AH62+AO62+AV62+BC62+BJ62+BQ62+BX62&lt;=Consolidação!H73+Consolidação!K73+Consolidação!N73+Consolidação!Q73+Consolidação!T73+Consolidação!W73+Consolidação!Z73+Consolidação!AC73+Consolidação!AF73+Consolidação!AI73+Consolidação!AL73+Consolidação!AO73+Consolidação!AR73,Consolidação!$AR$4,IF(F62+M62+T62+AA62+AH62+AO62+AV62+BC62+BJ62+BQ62+BX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+M62+T62+AA62+AH62+AO62+AV62+BC62+BJ62+BQ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+T62+AA62+AH62+AO62+AV62+BC62+BJ62+BQ62+BX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CB62" s="318" t="str">
        <f t="shared" si="96"/>
        <v/>
      </c>
      <c r="CC62" s="312"/>
      <c r="CD62" s="270"/>
      <c r="CE62" s="314"/>
      <c r="CF62" s="345"/>
      <c r="CG62" s="346"/>
      <c r="CH62" s="317" t="str">
        <f>IF(CE62=0,"",IF(F62+M62+T62+AA62+AH62+AO62+AV62+BC62+BJ62+BQ62+BX62+CE62&lt;=Consolidação!H73,Consolidação!$H$4,IF(F62+M62+T62+AA62+AH62+AO62+AV62+BC62+BJ62+BQ62+BX62+CE62&lt;=Consolidação!H73+Consolidação!K73,Consolidação!$K$4,IF(F62+M62+T62+AA62+AH62+AO62+AV62+BC62+BJ62+BQ62+BX62+CE62&lt;=Consolidação!H73+Consolidação!K73+Consolidação!N73,Consolidação!$N$4,IF(F62+M62+T62+AA62+AH62+AO62+AV62+BC62+BJ62+BQ62+BX62+CE62&lt;=Consolidação!H73+Consolidação!K73+Consolidação!N73+Consolidação!Q73,Consolidação!$Q$4,IF(F62+M62+T62+AA62+AH62+AO62+AV62+BC62+BJ62+BQ62+BX62+CE62&lt;=Consolidação!H73+Consolidação!K73+Consolidação!N73+Consolidação!Q73+Consolidação!T73,Consolidação!$T$4,IF(F62+M62+T62+AA62+AH62+AO62+AV62+BC62+BJ62+BQ62+BX62+CE62&lt;=Consolidação!H73+Consolidação!K73+Consolidação!N73+Consolidação!Q73+Consolidação!T73+Consolidação!W73,Consolidação!$W$4,IF(F62+M62+T62+AA62+AH62+AO62+AV62+BC62+BJ62+BQ62+BX62+CE62&lt;=Consolidação!H73+Consolidação!K73+Consolidação!N73+Consolidação!Q73+Consolidação!T73+Consolidação!W73+Consolidação!Z73,Consolidação!$Z$4,IF(F62+M62+T62+AA62+AH62+AO62+AV62+BC62+BJ62+BQ62+BX62+CE62&lt;=Consolidação!H73+Consolidação!K73+Consolidação!N73+Consolidação!Q73+Consolidação!T73+Consolidação!W73+Consolidação!Z73+Consolidação!AC73,Consolidação!$AC$4,IF(F62+M62+T62+AA62+AH62+AO62+AV62+BC62+BJ62+BQ62+BX62+CE62&lt;=Consolidação!H73+Consolidação!K73+Consolidação!N73+Consolidação!Q73+Consolidação!T73+Consolidação!W73+Consolidação!Z73+Consolidação!AC73+Consolidação!AF73,Consolidação!$AF$4,IF(F62+M62+T62+AA62+AH62+AO62+AV62+BC62+BJ62+BQ62+BX62+CE62&lt;=Consolidação!H73+Consolidação!K73+Consolidação!N73+Consolidação!Q73+Consolidação!T73+Consolidação!W73+Consolidação!Z73+Consolidação!AC73+Consolidação!AF73+Consolidação!AI73,Consolidação!$AI$4,IF(F62+M62+T62+AA62+AH62+AO62+AV62+BC62+BJ62+BQ62+BX62+CE62&lt;=Consolidação!H73+Consolidação!K73+Consolidação!N73+Consolidação!Q73+Consolidação!T73+Consolidação!W73+Consolidação!Z73+Consolidação!AC73+Consolidação!AF73+Consolidação!AI73+Consolidação!AL73,Consolidação!$AL$4,IF(F62+M62+T62+AA62+AH62+AO62+AV62+BC62+BJ62+BQ62+BX62+CE62&lt;=Consolidação!H73+Consolidação!K73+Consolidação!N73+Consolidação!Q73+Consolidação!T73+Consolidação!W73+Consolidação!Z73+Consolidação!AC73+Consolidação!AF73+Consolidação!AI73+Consolidação!AL73+Consolidação!AO73,Consolidação!$AO$4,IF(F62+M62+T62+AA62+AH62+AO62+AV62+BC62+BJ62+BQ62+BX62+CE62&lt;=Consolidação!H73+Consolidação!K73+Consolidação!N73+Consolidação!Q73+Consolidação!T73+Consolidação!W73+Consolidação!Z73+Consolidação!AC73+Consolidação!AF73+Consolidação!AI73+Consolidação!AL73+Consolidação!AO73+Consolidação!AR73,Consolidação!$AR$4,IF(F62+M62+T62+AA62+AH62+AO62+AV62+BC62+BJ62+BQ62+BX62+CE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+M62+T62+AA62+AH62+AO62+AV62+BC62+BJ62+BQ62+BX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+T62+AA62+AH62+AO62+AV62+BC62+BJ62+BQ62+BX62+CE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CI62" s="318" t="str">
        <f t="shared" si="97"/>
        <v/>
      </c>
      <c r="CJ62" s="312"/>
      <c r="CK62" s="270"/>
      <c r="CL62" s="314"/>
      <c r="CM62" s="345"/>
      <c r="CN62" s="346"/>
      <c r="CO62" s="317" t="str">
        <f>IF(CL62=0,"",IF(F62+M62+T62+AA62+AH62+AO62+AV62+BC62+BJ62+BQ62+BX62+CE62+CL62&lt;=Consolidação!H73,Consolidação!$H$4,IF(F62+M62+T62+AA62+AH62+AO62+AV62+BC62+BJ62+BQ62+BX62+CE62+CL62&lt;=Consolidação!H73+Consolidação!K73,Consolidação!$K$4,IF(F62+M62+T62+AA62+AH62+AO62+AV62+BC62+BJ62+BQ62+BX62+CE62+CL62&lt;=Consolidação!H73+Consolidação!K73+Consolidação!N73,Consolidação!$N$4,IF(F62+M62+T62+AA62+AH62+AO62+AV62+BC62+BJ62+BQ62+BX62+CE62+CL62&lt;=Consolidação!H73+Consolidação!K73+Consolidação!N73+Consolidação!Q73,Consolidação!$Q$4,IF(F62+M62+T62+AA62+AH62+AO62+AV62+BC62+BJ62+BQ62+BX62+CE62+CL62&lt;=Consolidação!H73+Consolidação!K73+Consolidação!N73+Consolidação!Q73+Consolidação!T73,Consolidação!$T$4,IF(F62+M62+T62+AA62+AH62+AO62+AV62+BC62+BJ62+BQ62+BX62+CE62+CL62&lt;=Consolidação!H73+Consolidação!K73+Consolidação!N73+Consolidação!Q73+Consolidação!T73+Consolidação!W73,Consolidação!$W$4,IF(F62+M62+T62+AA62+AH62+AO62+AV62+BC62+BJ62+BQ62+BX62+CE62+CL62&lt;=Consolidação!H73+Consolidação!K73+Consolidação!N73+Consolidação!Q73+Consolidação!T73+Consolidação!W73+Consolidação!Z73,Consolidação!$Z$4,IF(F62+M62+T62+AA62+AH62+AO62+AV62+BC62+BJ62+BQ62+BX62+CE62+CL62&lt;=Consolidação!H73+Consolidação!K73+Consolidação!N73+Consolidação!Q73+Consolidação!T73+Consolidação!W73+Consolidação!Z73+Consolidação!AC73,Consolidação!$AC$4,IF(F62+M62+T62+AA62+AH62+AO62+AV62+BC62+BJ62+BQ62+BX62+CE62+CL62&lt;=Consolidação!H73+Consolidação!K73+Consolidação!N73+Consolidação!Q73+Consolidação!T73+Consolidação!W73+Consolidação!Z73+Consolidação!AC73+Consolidação!AF73,Consolidação!$AF$4,IF(F62+M62+T62+AA62+AH62+AO62+AV62+BC62+BJ62+BQ62+BX62+CE62+CL62&lt;=Consolidação!H73+Consolidação!K73+Consolidação!N73+Consolidação!Q73+Consolidação!T73+Consolidação!W73+Consolidação!Z73+Consolidação!AC73+Consolidação!AF73+Consolidação!AI73,Consolidação!$AI$4,IF(F62+M62+T62+AA62+AH62+AO62+AV62+BC62+BJ62+BQ62+BX62+CE62+CL62&lt;=Consolidação!H73+Consolidação!K73+Consolidação!N73+Consolidação!Q73+Consolidação!T73+Consolidação!W73+Consolidação!Z73+Consolidação!AC73+Consolidação!AF73+Consolidação!AI73+Consolidação!AL73,Consolidação!$AL$4,IF(F62+M62+T62+AA62+AH62+AO62+AV62+BC62+BJ62+BQ62+BX62+CE62+CL62&lt;=Consolidação!H73+Consolidação!K73+Consolidação!N73+Consolidação!Q73+Consolidação!T73+Consolidação!W73+Consolidação!Z73+Consolidação!AC73+Consolidação!AF73+Consolidação!AI73+Consolidação!AL73+Consolidação!AO73,Consolidação!$AO$4,IF(F62+M62+T62+AA62+AH62+AO62+AV62+BC62+BJ62+BQ62+BX62+CE62+CL62&lt;=Consolidação!H73+Consolidação!K73+Consolidação!N73+Consolidação!Q73+Consolidação!T73+Consolidação!W73+Consolidação!Z73+Consolidação!AC73+Consolidação!AF73+Consolidação!AI73+Consolidação!AL73+Consolidação!AO73+Consolidação!AR73,Consolidação!$AR$4,IF(F62+M62+T62+AA62+AH62+AO62+AV62+BC62+BJ62+BQ62+BX62+CE62+CL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+M62+T62+AA62+AH62+AO62+AV62+BC62+BJ62+BQ62+BX62+CE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+T62+AA62+AH62+AO62+AV62+BC62+BJ62+BQ62+BX62+CE62+CL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CP62" s="318" t="str">
        <f t="shared" si="98"/>
        <v/>
      </c>
      <c r="CQ62" s="312"/>
      <c r="CR62" s="270"/>
      <c r="CS62" s="314"/>
      <c r="CT62" s="345"/>
      <c r="CU62" s="346"/>
      <c r="CV62" s="317" t="str">
        <f>IF(CS62=0,"",IF(F62+M62+T62+AA62+AH62+AO62+AV62+BC62+BJ62+BQ62+BX62+CE62+CL62+CS62&lt;=Consolidação!H73,Consolidação!$H$4,IF(F62+M62+T62+AA62+AH62+AO62+AV62+BC62+BJ62+BQ62+BX62+CE62+CL62+CS62&lt;=Consolidação!H73+Consolidação!K73,Consolidação!$K$4,IF(F62+M62+T62+AA62+AH62+AO62+AV62+BC62+BJ62+BQ62+BX62+CE62+CL62+CS62&lt;=Consolidação!H73+Consolidação!K73+Consolidação!N73,Consolidação!$N$4,IF(F62+M62+T62+AA62+AH62+AO62+AV62+BC62+BJ62+BQ62+BX62+CE62+CL62+CS62&lt;=Consolidação!H73+Consolidação!K73+Consolidação!N73+Consolidação!Q73,Consolidação!$Q$4,IF(F62+M62+T62+AA62+AH62+AO62+AV62+BC62+BJ62+BQ62+BX62+CE62+CL62+CS62&lt;=Consolidação!H73+Consolidação!K73+Consolidação!N73+Consolidação!Q73+Consolidação!T73,Consolidação!$T$4,IF(F62+M62+T62+AA62+AH62+AO62+AV62+BC62+BJ62+BQ62+BX62+CE62+CL62+CS62&lt;=Consolidação!H73+Consolidação!K73+Consolidação!N73+Consolidação!Q73+Consolidação!T73+Consolidação!W73,Consolidação!$W$4,IF(F62+M62+T62+AA62+AH62+AO62+AV62+BC62+BJ62+BQ62+BX62+CE62+CL62+CS62&lt;=Consolidação!H73+Consolidação!K73+Consolidação!N73+Consolidação!Q73+Consolidação!T73+Consolidação!W73+Consolidação!Z73,Consolidação!$Z$4,IF(F62+M62+T62+AA62+AH62+AO62+AV62+BC62+BJ62+BQ62+BX62+CE62+CL62+CS62&lt;=Consolidação!H73+Consolidação!K73+Consolidação!N73+Consolidação!Q73+Consolidação!T73+Consolidação!W73+Consolidação!Z73+Consolidação!AC73,Consolidação!$AC$4,IF(F62+M62+T62+AA62+AH62+AO62+AV62+BC62+BJ62+BQ62+BX62+CE62+CL62+CS62&lt;=Consolidação!H73+Consolidação!K73+Consolidação!N73+Consolidação!Q73+Consolidação!T73+Consolidação!W73+Consolidação!Z73+Consolidação!AC73+Consolidação!AF73,Consolidação!$AF$4,IF(F62+M62+T62+AA62+AH62+AO62+AV62+BC62+BJ62+BQ62+BX62+CE62+CL62+CS62&lt;=Consolidação!H73+Consolidação!K73+Consolidação!N73+Consolidação!Q73+Consolidação!T73+Consolidação!W73+Consolidação!Z73+Consolidação!AC73+Consolidação!AF73+Consolidação!AI73,Consolidação!$AI$4,IF(F62+M62+T62+AA62+AH62+AO62+AV62+BC62+BJ62+BQ62+BX62+CE62+CL62+CS62&lt;=Consolidação!H73+Consolidação!K73+Consolidação!N73+Consolidação!Q73+Consolidação!T73+Consolidação!W73+Consolidação!Z73+Consolidação!AC73+Consolidação!AF73+Consolidação!AI73+Consolidação!AL73,Consolidação!$AL$4,IF(F62+M62+T62+AA62+AH62+AO62+AV62+BC62+BJ62+BQ62+BX62+CE62+CL62+CS62&lt;=Consolidação!H73+Consolidação!K73+Consolidação!N73+Consolidação!Q73+Consolidação!T73+Consolidação!W73+Consolidação!Z73+Consolidação!AC73+Consolidação!AF73+Consolidação!AI73+Consolidação!AL73+Consolidação!AO73,Consolidação!$AO$4,IF(F62+M62+T62+AA62+AH62+AO62+AV62+BC62+BJ62+BQ62+BX62+CE62+CL62+CS62&lt;=Consolidação!H73+Consolidação!K73+Consolidação!N73+Consolidação!Q73+Consolidação!T73+Consolidação!W73+Consolidação!Z73+Consolidação!AC73+Consolidação!AF73+Consolidação!AI73+Consolidação!AL73+Consolidação!AO73+Consolidação!AR73,Consolidação!$AR$4,IF(F62+M62+T62+AA62+AH62+AO62+AV62+BC62+BJ62+BQ62+BX62+CE62+CL62+CS62&lt;=Consolidação!H73+Consolidação!K73+Consolidação!N73+Consolidação!Q73+Consolidação!T73+Consolidação!W73+Consolidação!Z73+Consolidação!AC73+Consolidação!AF73+Consolidação!AI73+Consolidação!AL73+Consolidação!AO73+Consolidação!AR73+Consolidação!AU73,Consolidação!$AU$4,IF(AND((Consolidação!H73+Consolidação!K73+Consolidação!N73+Consolidação!Q73+Consolidação!T73+Consolidação!W73+Consolidação!Z73+Consolidação!AC73+Consolidação!AF73+Consolidação!AI73+Consolidação!AL73+Consolidação!AO73+Consolidação!AR73+Consolidação!AU73)&gt;0,F62+M62+T62+AA62+AH62+AO62+AV62+BC62+BJ62+BQ62+BX62+CE62+CL62&lt;Consolidação!H73+Consolidação!K73+Consolidação!N73+Consolidação!Q73+Consolidação!T73+Consolidação!W73+Consolidação!Z73+Consolidação!AC73+Consolidação!AF73+Consolidação!AI73+Consolidação!AL73+Consolidação!AO73+Consolidação!AR73+Consolidação!AU73,F62+M62+T62+AA62+AH62+AO62+AV62+BC62+BJ62+BQ62+BX62+CE62+CL62+CS62&gt;Consolidação!H73+Consolidação!K73+Consolidação!N73+Consolidação!Q73+Consolidação!T73+Consolidação!W73+Consolidação!Z73+Consolidação!AC73+Consolidação!AF73+Consolidação!AI73+Consolidação!AL73+Consolidação!AO73+Consolidação!AR73+Consolidação!AU73),"CONSUMO PARCIAL","SEM PREVISÃO"))))))))))))))))</f>
        <v/>
      </c>
      <c r="CW62" s="318" t="str">
        <f t="shared" si="99"/>
        <v/>
      </c>
      <c r="CX62" s="270"/>
      <c r="CY62" s="314"/>
      <c r="CZ62" s="345"/>
      <c r="DA62" s="346"/>
      <c r="DB62" s="317" t="str">
        <f>IF(CY62=0,"",IF(L62+S62+Z62+AG62+AN62+AU62+BB62+BI62+BP62+BW62+CD62+CK62+CR62+CY62&lt;=Consolidação!N73,Consolidação!$H$4,IF(L62+S62+Z62+AG62+AN62+AU62+BB62+BI62+BP62+BW62+CD62+CK62+CR62+CY62&lt;=Consolidação!N73+Consolidação!Q73,Consolidação!$K$4,IF(L62+S62+Z62+AG62+AN62+AU62+BB62+BI62+BP62+BW62+CD62+CK62+CR62+CY62&lt;=Consolidação!N73+Consolidação!Q73+Consolidação!T73,Consolidação!$N$4,IF(L62+S62+Z62+AG62+AN62+AU62+BB62+BI62+BP62+BW62+CD62+CK62+CR62+CY62&lt;=Consolidação!N73+Consolidação!Q73+Consolidação!T73+Consolidação!W73,Consolidação!$Q$4,IF(L62+S62+Z62+AG62+AN62+AU62+BB62+BI62+BP62+BW62+CD62+CK62+CR62+CY62&lt;=Consolidação!N73+Consolidação!Q73+Consolidação!T73+Consolidação!W73+Consolidação!Z73,Consolidação!$T$4,IF(L62+S62+Z62+AG62+AN62+AU62+BB62+BI62+BP62+BW62+CD62+CK62+CR62+CY62&lt;=Consolidação!N73+Consolidação!Q73+Consolidação!T73+Consolidação!W73+Consolidação!Z73+Consolidação!AC73,Consolidação!$W$4,IF(L62+S62+Z62+AG62+AN62+AU62+BB62+BI62+BP62+BW62+CD62+CK62+CR62+CY62&lt;=Consolidação!N73+Consolidação!Q73+Consolidação!T73+Consolidação!W73+Consolidação!Z73+Consolidação!AC73+Consolidação!AF73,Consolidação!$Z$4,IF(L62+S62+Z62+AG62+AN62+AU62+BB62+BI62+BP62+BW62+CD62+CK62+CR62+CY62&lt;=Consolidação!N73+Consolidação!Q73+Consolidação!T73+Consolidação!W73+Consolidação!Z73+Consolidação!AC73+Consolidação!AF73+Consolidação!AI73,Consolidação!$AC$4,IF(L62+S62+Z62+AG62+AN62+AU62+BB62+BI62+BP62+BW62+CD62+CK62+CR62+CY62&lt;=Consolidação!N73+Consolidação!Q73+Consolidação!T73+Consolidação!W73+Consolidação!Z73+Consolidação!AC73+Consolidação!AF73+Consolidação!AI73+Consolidação!AL73,Consolidação!$AF$4,IF(L62+S62+Z62+AG62+AN62+AU62+BB62+BI62+BP62+BW62+CD62+CK62+CR62+CY62&lt;=Consolidação!N73+Consolidação!Q73+Consolidação!T73+Consolidação!W73+Consolidação!Z73+Consolidação!AC73+Consolidação!AF73+Consolidação!AI73+Consolidação!AL73+Consolidação!AO73,Consolidação!$AI$4,IF(L62+S62+Z62+AG62+AN62+AU62+BB62+BI62+BP62+BW62+CD62+CK62+CR62+CY62&lt;=Consolidação!N73+Consolidação!Q73+Consolidação!T73+Consolidação!W73+Consolidação!Z73+Consolidação!AC73+Consolidação!AF73+Consolidação!AI73+Consolidação!AL73+Consolidação!AO73+Consolidação!AR73,Consolidação!$AL$4,IF(L62+S62+Z62+AG62+AN62+AU62+BB62+BI62+BP62+BW62+CD62+CK62+CR62+CY62&lt;=Consolidação!N73+Consolidação!Q73+Consolidação!T73+Consolidação!W73+Consolidação!Z73+Consolidação!AC73+Consolidação!AF73+Consolidação!AI73+Consolidação!AL73+Consolidação!AO73+Consolidação!AR73+Consolidação!AU73,Consolidação!$AO$4,IF(L62+S62+Z62+AG62+AN62+AU62+BB62+BI62+BP62+BW62+CD62+CK62+CR62+CY62&lt;=Consolidação!N73+Consolidação!Q73+Consolidação!T73+Consolidação!W73+Consolidação!Z73+Consolidação!AC73+Consolidação!AF73+Consolidação!AI73+Consolidação!AL73+Consolidação!AO73+Consolidação!AR73+Consolidação!AU73+Consolidação!AX73,Consolidação!$AR$4,IF(L62+S62+Z62+AG62+AN62+AU62+BB62+BI62+BP62+BW62+CD62+CK62+CR62+CY62&lt;=Consolidação!N73+Consolidação!Q73+Consolidação!T73+Consolidação!W73+Consolidação!Z73+Consolidação!AC73+Consolidação!AF73+Consolidação!AI73+Consolidação!AL73+Consolidação!AO73+Consolidação!AR73+Consolidação!AU73+Consolidação!AX73+Consolidação!#REF!,Consolidação!$AU$4,IF(AND((Consolidação!N73+Consolidação!Q73+Consolidação!T73+Consolidação!W73+Consolidação!Z73+Consolidação!AC73+Consolidação!AF73+Consolidação!AI73+Consolidação!AL73+Consolidação!AO73+Consolidação!AR73+Consolidação!AU73+Consolidação!AX73+Consolidação!#REF!)&gt;0,L62+S62+Z62+AG62+AN62+AU62+BB62+BI62+BP62+BW62+CD62+CK62+CR62&lt;Consolidação!N73+Consolidação!Q73+Consolidação!T73+Consolidação!W73+Consolidação!Z73+Consolidação!AC73+Consolidação!AF73+Consolidação!AI73+Consolidação!AL73+Consolidação!AO73+Consolidação!AR73+Consolidação!AU73+Consolidação!AX73+Consolidação!#REF!,L62+S62+Z62+AG62+AN62+AU62+BB62+BI62+BP62+BW62+CD62+CK62+CR62+CY62&gt;Consolidação!N73+Consolidação!Q73+Consolidação!T73+Consolidação!W73+Consolidação!Z73+Consolidação!AC73+Consolidação!AF73+Consolidação!AI73+Consolidação!AL73+Consolidação!AO73+Consolidação!AR73+Consolidação!AU73+Consolidação!AX73+Consolidação!#REF!),"CONSUMO PARCIAL","SEM PREVISÃO"))))))))))))))))</f>
        <v/>
      </c>
      <c r="DC62" s="318" t="str">
        <f t="shared" si="100"/>
        <v/>
      </c>
      <c r="DD62" s="270"/>
      <c r="DE62" s="314"/>
      <c r="DF62" s="345"/>
      <c r="DG62" s="346"/>
      <c r="DH62" s="317" t="str">
        <f>IF(DE62=0,"",IF(R62+Y62+AF62+AM62+AT62+BA62+BH62+BO62+BV62+CC62+CJ62+CQ62+CX62+DE62&lt;=Consolidação!T73,Consolidação!$H$4,IF(R62+Y62+AF62+AM62+AT62+BA62+BH62+BO62+BV62+CC62+CJ62+CQ62+CX62+DE62&lt;=Consolidação!T73+Consolidação!W73,Consolidação!$K$4,IF(R62+Y62+AF62+AM62+AT62+BA62+BH62+BO62+BV62+CC62+CJ62+CQ62+CX62+DE62&lt;=Consolidação!T73+Consolidação!W73+Consolidação!Z73,Consolidação!$N$4,IF(R62+Y62+AF62+AM62+AT62+BA62+BH62+BO62+BV62+CC62+CJ62+CQ62+CX62+DE62&lt;=Consolidação!T73+Consolidação!W73+Consolidação!Z73+Consolidação!AC73,Consolidação!$Q$4,IF(R62+Y62+AF62+AM62+AT62+BA62+BH62+BO62+BV62+CC62+CJ62+CQ62+CX62+DE62&lt;=Consolidação!T73+Consolidação!W73+Consolidação!Z73+Consolidação!AC73+Consolidação!AF73,Consolidação!$T$4,IF(R62+Y62+AF62+AM62+AT62+BA62+BH62+BO62+BV62+CC62+CJ62+CQ62+CX62+DE62&lt;=Consolidação!T73+Consolidação!W73+Consolidação!Z73+Consolidação!AC73+Consolidação!AF73+Consolidação!AI73,Consolidação!$W$4,IF(R62+Y62+AF62+AM62+AT62+BA62+BH62+BO62+BV62+CC62+CJ62+CQ62+CX62+DE62&lt;=Consolidação!T73+Consolidação!W73+Consolidação!Z73+Consolidação!AC73+Consolidação!AF73+Consolidação!AI73+Consolidação!AL73,Consolidação!$Z$4,IF(R62+Y62+AF62+AM62+AT62+BA62+BH62+BO62+BV62+CC62+CJ62+CQ62+CX62+DE62&lt;=Consolidação!T73+Consolidação!W73+Consolidação!Z73+Consolidação!AC73+Consolidação!AF73+Consolidação!AI73+Consolidação!AL73+Consolidação!AO73,Consolidação!$AC$4,IF(R62+Y62+AF62+AM62+AT62+BA62+BH62+BO62+BV62+CC62+CJ62+CQ62+CX62+DE62&lt;=Consolidação!T73+Consolidação!W73+Consolidação!Z73+Consolidação!AC73+Consolidação!AF73+Consolidação!AI73+Consolidação!AL73+Consolidação!AO73+Consolidação!AR73,Consolidação!$AF$4,IF(R62+Y62+AF62+AM62+AT62+BA62+BH62+BO62+BV62+CC62+CJ62+CQ62+CX62+DE62&lt;=Consolidação!T73+Consolidação!W73+Consolidação!Z73+Consolidação!AC73+Consolidação!AF73+Consolidação!AI73+Consolidação!AL73+Consolidação!AO73+Consolidação!AR73+Consolidação!AU73,Consolidação!$AI$4,IF(R62+Y62+AF62+AM62+AT62+BA62+BH62+BO62+BV62+CC62+CJ62+CQ62+CX62+DE62&lt;=Consolidação!T73+Consolidação!W73+Consolidação!Z73+Consolidação!AC73+Consolidação!AF73+Consolidação!AI73+Consolidação!AL73+Consolidação!AO73+Consolidação!AR73+Consolidação!AU73+Consolidação!AX73,Consolidação!$AL$4,IF(R62+Y62+AF62+AM62+AT62+BA62+BH62+BO62+BV62+CC62+CJ62+CQ62+CX62+DE62&lt;=Consolidação!T73+Consolidação!W73+Consolidação!Z73+Consolidação!AC73+Consolidação!AF73+Consolidação!AI73+Consolidação!AL73+Consolidação!AO73+Consolidação!AR73+Consolidação!AU73+Consolidação!AX73+Consolidação!#REF!,Consolidação!$AO$4,IF(R62+Y62+AF62+AM62+AT62+BA62+BH62+BO62+BV62+CC62+CJ62+CQ62+CX62+DE62&lt;=Consolidação!T73+Consolidação!W73+Consolidação!Z73+Consolidação!AC73+Consolidação!AF73+Consolidação!AI73+Consolidação!AL73+Consolidação!AO73+Consolidação!AR73+Consolidação!AU73+Consolidação!AX73+Consolidação!#REF!+Consolidação!BC73,Consolidação!$AR$4,IF(R62+Y62+AF62+AM62+AT62+BA62+BH62+BO62+BV62+CC62+CJ62+CQ62+CX62+DE62&lt;=Consolidação!T73+Consolidação!W73+Consolidação!Z73+Consolidação!AC73+Consolidação!AF73+Consolidação!AI73+Consolidação!AL73+Consolidação!AO73+Consolidação!AR73+Consolidação!AU73+Consolidação!AX73+Consolidação!#REF!+Consolidação!BC73+Consolidação!BF73,Consolidação!$AU$4,IF(AND((Consolidação!T73+Consolidação!W73+Consolidação!Z73+Consolidação!AC73+Consolidação!AF73+Consolidação!AI73+Consolidação!AL73+Consolidação!AO73+Consolidação!AR73+Consolidação!AU73+Consolidação!AX73+Consolidação!#REF!+Consolidação!BC73+Consolidação!BF73)&gt;0,R62+Y62+AF62+AM62+AT62+BA62+BH62+BO62+BV62+CC62+CJ62+CQ62+CX62&lt;Consolidação!T73+Consolidação!W73+Consolidação!Z73+Consolidação!AC73+Consolidação!AF73+Consolidação!AI73+Consolidação!AL73+Consolidação!AO73+Consolidação!AR73+Consolidação!AU73+Consolidação!AX73+Consolidação!#REF!+Consolidação!BC73+Consolidação!BF73,R62+Y62+AF62+AM62+AT62+BA62+BH62+BO62+BV62+CC62+CJ62+CQ62+CX62+DE62&gt;Consolidação!T73+Consolidação!W73+Consolidação!Z73+Consolidação!AC73+Consolidação!AF73+Consolidação!AI73+Consolidação!AL73+Consolidação!AO73+Consolidação!AR73+Consolidação!AU73+Consolidação!AX73+Consolidação!#REF!+Consolidação!BC73+Consolidação!BF73),"CONSUMO PARCIAL","SEM PREVISÃO"))))))))))))))))</f>
        <v/>
      </c>
      <c r="DI62" s="318" t="str">
        <f t="shared" si="101"/>
        <v/>
      </c>
      <c r="DJ62" s="270"/>
      <c r="DK62" s="314"/>
      <c r="DL62" s="345"/>
      <c r="DM62" s="346"/>
      <c r="DN62" s="317" t="str">
        <f>IF(DK62=0,"",IF(X62+AE62+AL62+AS62+AZ62+BG62+BN62+BU62+CB62+CI62+CP62+CW62+DD62+DK62&lt;=Consolidação!Z73,Consolidação!$H$4,IF(X62+AE62+AL62+AS62+AZ62+BG62+BN62+BU62+CB62+CI62+CP62+CW62+DD62+DK62&lt;=Consolidação!Z73+Consolidação!AC73,Consolidação!$K$4,IF(X62+AE62+AL62+AS62+AZ62+BG62+BN62+BU62+CB62+CI62+CP62+CW62+DD62+DK62&lt;=Consolidação!Z73+Consolidação!AC73+Consolidação!AF73,Consolidação!$N$4,IF(X62+AE62+AL62+AS62+AZ62+BG62+BN62+BU62+CB62+CI62+CP62+CW62+DD62+DK62&lt;=Consolidação!Z73+Consolidação!AC73+Consolidação!AF73+Consolidação!AI73,Consolidação!$Q$4,IF(X62+AE62+AL62+AS62+AZ62+BG62+BN62+BU62+CB62+CI62+CP62+CW62+DD62+DK62&lt;=Consolidação!Z73+Consolidação!AC73+Consolidação!AF73+Consolidação!AI73+Consolidação!AL73,Consolidação!$T$4,IF(X62+AE62+AL62+AS62+AZ62+BG62+BN62+BU62+CB62+CI62+CP62+CW62+DD62+DK62&lt;=Consolidação!Z73+Consolidação!AC73+Consolidação!AF73+Consolidação!AI73+Consolidação!AL73+Consolidação!AO73,Consolidação!$W$4,IF(X62+AE62+AL62+AS62+AZ62+BG62+BN62+BU62+CB62+CI62+CP62+CW62+DD62+DK62&lt;=Consolidação!Z73+Consolidação!AC73+Consolidação!AF73+Consolidação!AI73+Consolidação!AL73+Consolidação!AO73+Consolidação!AR73,Consolidação!$Z$4,IF(X62+AE62+AL62+AS62+AZ62+BG62+BN62+BU62+CB62+CI62+CP62+CW62+DD62+DK62&lt;=Consolidação!Z73+Consolidação!AC73+Consolidação!AF73+Consolidação!AI73+Consolidação!AL73+Consolidação!AO73+Consolidação!AR73+Consolidação!AU73,Consolidação!$AC$4,IF(X62+AE62+AL62+AS62+AZ62+BG62+BN62+BU62+CB62+CI62+CP62+CW62+DD62+DK62&lt;=Consolidação!Z73+Consolidação!AC73+Consolidação!AF73+Consolidação!AI73+Consolidação!AL73+Consolidação!AO73+Consolidação!AR73+Consolidação!AU73+Consolidação!AX73,Consolidação!$AF$4,IF(X62+AE62+AL62+AS62+AZ62+BG62+BN62+BU62+CB62+CI62+CP62+CW62+DD62+DK62&lt;=Consolidação!Z73+Consolidação!AC73+Consolidação!AF73+Consolidação!AI73+Consolidação!AL73+Consolidação!AO73+Consolidação!AR73+Consolidação!AU73+Consolidação!AX73+Consolidação!#REF!,Consolidação!$AI$4,IF(X62+AE62+AL62+AS62+AZ62+BG62+BN62+BU62+CB62+CI62+CP62+CW62+DD62+DK62&lt;=Consolidação!Z73+Consolidação!AC73+Consolidação!AF73+Consolidação!AI73+Consolidação!AL73+Consolidação!AO73+Consolidação!AR73+Consolidação!AU73+Consolidação!AX73+Consolidação!#REF!+Consolidação!BC73,Consolidação!$AL$4,IF(X62+AE62+AL62+AS62+AZ62+BG62+BN62+BU62+CB62+CI62+CP62+CW62+DD62+DK62&lt;=Consolidação!Z73+Consolidação!AC73+Consolidação!AF73+Consolidação!AI73+Consolidação!AL73+Consolidação!AO73+Consolidação!AR73+Consolidação!AU73+Consolidação!AX73+Consolidação!#REF!+Consolidação!BC73+Consolidação!BF73,Consolidação!$AO$4,IF(X62+AE62+AL62+AS62+AZ62+BG62+BN62+BU62+CB62+CI62+CP62+CW62+DD62+DK62&lt;=Consolidação!Z73+Consolidação!AC73+Consolidação!AF73+Consolidação!AI73+Consolidação!AL73+Consolidação!AO73+Consolidação!AR73+Consolidação!AU73+Consolidação!AX73+Consolidação!#REF!+Consolidação!BC73+Consolidação!BF73+Consolidação!BI73,Consolidação!$AR$4,IF(X62+AE62+AL62+AS62+AZ62+BG62+BN62+BU62+CB62+CI62+CP62+CW62+DD62+DK62&lt;=Consolidação!Z73+Consolidação!AC73+Consolidação!AF73+Consolidação!AI73+Consolidação!AL73+Consolidação!AO73+Consolidação!AR73+Consolidação!AU73+Consolidação!AX73+Consolidação!#REF!+Consolidação!BC73+Consolidação!BF73+Consolidação!BI73+Consolidação!BL73,Consolidação!$AU$4,IF(AND((Consolidação!Z73+Consolidação!AC73+Consolidação!AF73+Consolidação!AI73+Consolidação!AL73+Consolidação!AO73+Consolidação!AR73+Consolidação!AU73+Consolidação!AX73+Consolidação!#REF!+Consolidação!BC73+Consolidação!BF73+Consolidação!BI73+Consolidação!BL73)&gt;0,X62+AE62+AL62+AS62+AZ62+BG62+BN62+BU62+CB62+CI62+CP62+CW62+DD62&lt;Consolidação!Z73+Consolidação!AC73+Consolidação!AF73+Consolidação!AI73+Consolidação!AL73+Consolidação!AO73+Consolidação!AR73+Consolidação!AU73+Consolidação!AX73+Consolidação!#REF!+Consolidação!BC73+Consolidação!BF73+Consolidação!BI73+Consolidação!BL73,X62+AE62+AL62+AS62+AZ62+BG62+BN62+BU62+CB62+CI62+CP62+CW62+DD62+DK62&gt;Consolidação!Z73+Consolidação!AC73+Consolidação!AF73+Consolidação!AI73+Consolidação!AL73+Consolidação!AO73+Consolidação!AR73+Consolidação!AU73+Consolidação!AX73+Consolidação!#REF!+Consolidação!BC73+Consolidação!BF73+Consolidação!BI73+Consolidação!BL73),"CONSUMO PARCIAL","SEM PREVISÃO"))))))))))))))))</f>
        <v/>
      </c>
      <c r="DO62" s="318" t="str">
        <f t="shared" si="102"/>
        <v/>
      </c>
      <c r="DP62" s="270"/>
      <c r="DQ62" s="314"/>
      <c r="DR62" s="345"/>
      <c r="DS62" s="346"/>
      <c r="DT62" s="317" t="str">
        <f>IF(DQ62=0,"",IF(AD62+AK62+AR62+AY62+BF62+BM62+BT62+CA62+CH62+CO62+CV62+DC62+DJ62+DQ62&lt;=Consolidação!AF73,Consolidação!$H$4,IF(AD62+AK62+AR62+AY62+BF62+BM62+BT62+CA62+CH62+CO62+CV62+DC62+DJ62+DQ62&lt;=Consolidação!AF73+Consolidação!AI73,Consolidação!$K$4,IF(AD62+AK62+AR62+AY62+BF62+BM62+BT62+CA62+CH62+CO62+CV62+DC62+DJ62+DQ62&lt;=Consolidação!AF73+Consolidação!AI73+Consolidação!AL73,Consolidação!$N$4,IF(AD62+AK62+AR62+AY62+BF62+BM62+BT62+CA62+CH62+CO62+CV62+DC62+DJ62+DQ62&lt;=Consolidação!AF73+Consolidação!AI73+Consolidação!AL73+Consolidação!AO73,Consolidação!$Q$4,IF(AD62+AK62+AR62+AY62+BF62+BM62+BT62+CA62+CH62+CO62+CV62+DC62+DJ62+DQ62&lt;=Consolidação!AF73+Consolidação!AI73+Consolidação!AL73+Consolidação!AO73+Consolidação!AR73,Consolidação!$T$4,IF(AD62+AK62+AR62+AY62+BF62+BM62+BT62+CA62+CH62+CO62+CV62+DC62+DJ62+DQ62&lt;=Consolidação!AF73+Consolidação!AI73+Consolidação!AL73+Consolidação!AO73+Consolidação!AR73+Consolidação!AU73,Consolidação!$W$4,IF(AD62+AK62+AR62+AY62+BF62+BM62+BT62+CA62+CH62+CO62+CV62+DC62+DJ62+DQ62&lt;=Consolidação!AF73+Consolidação!AI73+Consolidação!AL73+Consolidação!AO73+Consolidação!AR73+Consolidação!AU73+Consolidação!AX73,Consolidação!$Z$4,IF(AD62+AK62+AR62+AY62+BF62+BM62+BT62+CA62+CH62+CO62+CV62+DC62+DJ62+DQ62&lt;=Consolidação!AF73+Consolidação!AI73+Consolidação!AL73+Consolidação!AO73+Consolidação!AR73+Consolidação!AU73+Consolidação!AX73+Consolidação!#REF!,Consolidação!$AC$4,IF(AD62+AK62+AR62+AY62+BF62+BM62+BT62+CA62+CH62+CO62+CV62+DC62+DJ62+DQ62&lt;=Consolidação!AF73+Consolidação!AI73+Consolidação!AL73+Consolidação!AO73+Consolidação!AR73+Consolidação!AU73+Consolidação!AX73+Consolidação!#REF!+Consolidação!BC73,Consolidação!$AF$4,IF(AD62+AK62+AR62+AY62+BF62+BM62+BT62+CA62+CH62+CO62+CV62+DC62+DJ62+DQ62&lt;=Consolidação!AF73+Consolidação!AI73+Consolidação!AL73+Consolidação!AO73+Consolidação!AR73+Consolidação!AU73+Consolidação!AX73+Consolidação!#REF!+Consolidação!BC73+Consolidação!BF73,Consolidação!$AI$4,IF(AD62+AK62+AR62+AY62+BF62+BM62+BT62+CA62+CH62+CO62+CV62+DC62+DJ62+DQ62&lt;=Consolidação!AF73+Consolidação!AI73+Consolidação!AL73+Consolidação!AO73+Consolidação!AR73+Consolidação!AU73+Consolidação!AX73+Consolidação!#REF!+Consolidação!BC73+Consolidação!BF73+Consolidação!BI73,Consolidação!$AL$4,IF(AD62+AK62+AR62+AY62+BF62+BM62+BT62+CA62+CH62+CO62+CV62+DC62+DJ62+DQ62&lt;=Consolidação!AF73+Consolidação!AI73+Consolidação!AL73+Consolidação!AO73+Consolidação!AR73+Consolidação!AU73+Consolidação!AX73+Consolidação!#REF!+Consolidação!BC73+Consolidação!BF73+Consolidação!BI73+Consolidação!BL73,Consolidação!$AO$4,IF(AD62+AK62+AR62+AY62+BF62+BM62+BT62+CA62+CH62+CO62+CV62+DC62+DJ62+DQ62&lt;=Consolidação!AF73+Consolidação!AI73+Consolidação!AL73+Consolidação!AO73+Consolidação!AR73+Consolidação!AU73+Consolidação!AX73+Consolidação!#REF!+Consolidação!BC73+Consolidação!BF73+Consolidação!BI73+Consolidação!BL73+Consolidação!BO73,Consolidação!$AR$4,IF(AD62+AK62+AR62+AY62+BF62+BM62+BT62+CA62+CH62+CO62+CV62+DC62+DJ62+DQ62&lt;=Consolidação!AF73+Consolidação!AI73+Consolidação!AL73+Consolidação!AO73+Consolidação!AR73+Consolidação!AU73+Consolidação!AX73+Consolidação!#REF!+Consolidação!BC73+Consolidação!BF73+Consolidação!BI73+Consolidação!BL73+Consolidação!BO73+Consolidação!BR73,Consolidação!$AU$4,IF(AND((Consolidação!AF73+Consolidação!AI73+Consolidação!AL73+Consolidação!AO73+Consolidação!AR73+Consolidação!AU73+Consolidação!AX73+Consolidação!#REF!+Consolidação!BC73+Consolidação!BF73+Consolidação!BI73+Consolidação!BL73+Consolidação!BO73+Consolidação!BR73)&gt;0,AD62+AK62+AR62+AY62+BF62+BM62+BT62+CA62+CH62+CO62+CV62+DC62+DJ62&lt;Consolidação!AF73+Consolidação!AI73+Consolidação!AL73+Consolidação!AO73+Consolidação!AR73+Consolidação!AU73+Consolidação!AX73+Consolidação!#REF!+Consolidação!BC73+Consolidação!BF73+Consolidação!BI73+Consolidação!BL73+Consolidação!BO73+Consolidação!BR73,AD62+AK62+AR62+AY62+BF62+BM62+BT62+CA62+CH62+CO62+CV62+DC62+DJ62+DQ62&gt;Consolidação!AF73+Consolidação!AI73+Consolidação!AL73+Consolidação!AO73+Consolidação!AR73+Consolidação!AU73+Consolidação!AX73+Consolidação!#REF!+Consolidação!BC73+Consolidação!BF73+Consolidação!BI73+Consolidação!BL73+Consolidação!BO73+Consolidação!BR73),"CONSUMO PARCIAL","SEM PREVISÃO"))))))))))))))))</f>
        <v/>
      </c>
      <c r="DU62" s="318" t="str">
        <f t="shared" si="103"/>
        <v/>
      </c>
      <c r="DV62" s="270"/>
      <c r="DW62" s="314"/>
      <c r="DX62" s="345"/>
      <c r="DY62" s="346"/>
      <c r="DZ62" s="317" t="str">
        <f>IF(DW62=0,"",IF(AJ62+AQ62+AX62+BE62+BL62+BS62+BZ62+CG62+CN62+CU62+DB62+DI62+DP62+DW62&lt;=Consolidação!AL73,Consolidação!$H$4,IF(AJ62+AQ62+AX62+BE62+BL62+BS62+BZ62+CG62+CN62+CU62+DB62+DI62+DP62+DW62&lt;=Consolidação!AL73+Consolidação!AO73,Consolidação!$K$4,IF(AJ62+AQ62+AX62+BE62+BL62+BS62+BZ62+CG62+CN62+CU62+DB62+DI62+DP62+DW62&lt;=Consolidação!AL73+Consolidação!AO73+Consolidação!AR73,Consolidação!$N$4,IF(AJ62+AQ62+AX62+BE62+BL62+BS62+BZ62+CG62+CN62+CU62+DB62+DI62+DP62+DW62&lt;=Consolidação!AL73+Consolidação!AO73+Consolidação!AR73+Consolidação!AU73,Consolidação!$Q$4,IF(AJ62+AQ62+AX62+BE62+BL62+BS62+BZ62+CG62+CN62+CU62+DB62+DI62+DP62+DW62&lt;=Consolidação!AL73+Consolidação!AO73+Consolidação!AR73+Consolidação!AU73+Consolidação!AX73,Consolidação!$T$4,IF(AJ62+AQ62+AX62+BE62+BL62+BS62+BZ62+CG62+CN62+CU62+DB62+DI62+DP62+DW62&lt;=Consolidação!AL73+Consolidação!AO73+Consolidação!AR73+Consolidação!AU73+Consolidação!AX73+Consolidação!#REF!,Consolidação!$W$4,IF(AJ62+AQ62+AX62+BE62+BL62+BS62+BZ62+CG62+CN62+CU62+DB62+DI62+DP62+DW62&lt;=Consolidação!AL73+Consolidação!AO73+Consolidação!AR73+Consolidação!AU73+Consolidação!AX73+Consolidação!#REF!+Consolidação!BC73,Consolidação!$Z$4,IF(AJ62+AQ62+AX62+BE62+BL62+BS62+BZ62+CG62+CN62+CU62+DB62+DI62+DP62+DW62&lt;=Consolidação!AL73+Consolidação!AO73+Consolidação!AR73+Consolidação!AU73+Consolidação!AX73+Consolidação!#REF!+Consolidação!BC73+Consolidação!BF73,Consolidação!$AC$4,IF(AJ62+AQ62+AX62+BE62+BL62+BS62+BZ62+CG62+CN62+CU62+DB62+DI62+DP62+DW62&lt;=Consolidação!AL73+Consolidação!AO73+Consolidação!AR73+Consolidação!AU73+Consolidação!AX73+Consolidação!#REF!+Consolidação!BC73+Consolidação!BF73+Consolidação!BI73,Consolidação!$AF$4,IF(AJ62+AQ62+AX62+BE62+BL62+BS62+BZ62+CG62+CN62+CU62+DB62+DI62+DP62+DW62&lt;=Consolidação!AL73+Consolidação!AO73+Consolidação!AR73+Consolidação!AU73+Consolidação!AX73+Consolidação!#REF!+Consolidação!BC73+Consolidação!BF73+Consolidação!BI73+Consolidação!BL73,Consolidação!$AI$4,IF(AJ62+AQ62+AX62+BE62+BL62+BS62+BZ62+CG62+CN62+CU62+DB62+DI62+DP62+DW62&lt;=Consolidação!AL73+Consolidação!AO73+Consolidação!AR73+Consolidação!AU73+Consolidação!AX73+Consolidação!#REF!+Consolidação!BC73+Consolidação!BF73+Consolidação!BI73+Consolidação!BL73+Consolidação!BO73,Consolidação!$AL$4,IF(AJ62+AQ62+AX62+BE62+BL62+BS62+BZ62+CG62+CN62+CU62+DB62+DI62+DP62+DW62&lt;=Consolidação!AL73+Consolidação!AO73+Consolidação!AR73+Consolidação!AU73+Consolidação!AX73+Consolidação!#REF!+Consolidação!BC73+Consolidação!BF73+Consolidação!BI73+Consolidação!BL73+Consolidação!BO73+Consolidação!BR73,Consolidação!$AO$4,IF(AJ62+AQ62+AX62+BE62+BL62+BS62+BZ62+CG62+CN62+CU62+DB62+DI62+DP62+DW62&lt;=Consolidação!AL73+Consolidação!AO73+Consolidação!AR73+Consolidação!AU73+Consolidação!AX73+Consolidação!#REF!+Consolidação!BC73+Consolidação!BF73+Consolidação!BI73+Consolidação!BL73+Consolidação!BO73+Consolidação!BR73+Consolidação!BU73,Consolidação!$AR$4,IF(AJ62+AQ62+AX62+BE62+BL62+BS62+BZ62+CG62+CN62+CU62+DB62+DI62+DP62+DW62&lt;=Consolidação!AL73+Consolidação!AO73+Consolidação!AR73+Consolidação!AU73+Consolidação!AX73+Consolidação!#REF!+Consolidação!BC73+Consolidação!BF73+Consolidação!BI73+Consolidação!BL73+Consolidação!BO73+Consolidação!BR73+Consolidação!BU73+Consolidação!BX73,Consolidação!$AU$4,IF(AND((Consolidação!AL73+Consolidação!AO73+Consolidação!AR73+Consolidação!AU73+Consolidação!AX73+Consolidação!#REF!+Consolidação!BC73+Consolidação!BF73+Consolidação!BI73+Consolidação!BL73+Consolidação!BO73+Consolidação!BR73+Consolidação!BU73+Consolidação!BX73)&gt;0,AJ62+AQ62+AX62+BE62+BL62+BS62+BZ62+CG62+CN62+CU62+DB62+DI62+DP62&lt;Consolidação!AL73+Consolidação!AO73+Consolidação!AR73+Consolidação!AU73+Consolidação!AX73+Consolidação!#REF!+Consolidação!BC73+Consolidação!BF73+Consolidação!BI73+Consolidação!BL73+Consolidação!BO73+Consolidação!BR73+Consolidação!BU73+Consolidação!BX73,AJ62+AQ62+AX62+BE62+BL62+BS62+BZ62+CG62+CN62+CU62+DB62+DI62+DP62+DW62&gt;Consolidação!AL73+Consolidação!AO73+Consolidação!AR73+Consolidação!AU73+Consolidação!AX73+Consolidação!#REF!+Consolidação!BC73+Consolidação!BF73+Consolidação!BI73+Consolidação!BL73+Consolidação!BO73+Consolidação!BR73+Consolidação!BU73+Consolidação!BX73),"CONSUMO PARCIAL","SEM PREVISÃO"))))))))))))))))</f>
        <v/>
      </c>
      <c r="EA62" s="318" t="str">
        <f t="shared" si="104"/>
        <v/>
      </c>
      <c r="EB62" s="270"/>
      <c r="EC62" s="314"/>
      <c r="ED62" s="345"/>
      <c r="EE62" s="346"/>
      <c r="EF62" s="317" t="str">
        <f>IF(EC62=0,"",IF(AP62+AW62+BD62+BK62+BR62+BY62+CF62+CM62+CT62+DA62+DH62+DO62+DV62+EC62&lt;=Consolidação!AR73,Consolidação!$H$4,IF(AP62+AW62+BD62+BK62+BR62+BY62+CF62+CM62+CT62+DA62+DH62+DO62+DV62+EC62&lt;=Consolidação!AR73+Consolidação!AU73,Consolidação!$K$4,IF(AP62+AW62+BD62+BK62+BR62+BY62+CF62+CM62+CT62+DA62+DH62+DO62+DV62+EC62&lt;=Consolidação!AR73+Consolidação!AU73+Consolidação!AX73,Consolidação!$N$4,IF(AP62+AW62+BD62+BK62+BR62+BY62+CF62+CM62+CT62+DA62+DH62+DO62+DV62+EC62&lt;=Consolidação!AR73+Consolidação!AU73+Consolidação!AX73+Consolidação!#REF!,Consolidação!$Q$4,IF(AP62+AW62+BD62+BK62+BR62+BY62+CF62+CM62+CT62+DA62+DH62+DO62+DV62+EC62&lt;=Consolidação!AR73+Consolidação!AU73+Consolidação!AX73+Consolidação!#REF!+Consolidação!BC73,Consolidação!$T$4,IF(AP62+AW62+BD62+BK62+BR62+BY62+CF62+CM62+CT62+DA62+DH62+DO62+DV62+EC62&lt;=Consolidação!AR73+Consolidação!AU73+Consolidação!AX73+Consolidação!#REF!+Consolidação!BC73+Consolidação!BF73,Consolidação!$W$4,IF(AP62+AW62+BD62+BK62+BR62+BY62+CF62+CM62+CT62+DA62+DH62+DO62+DV62+EC62&lt;=Consolidação!AR73+Consolidação!AU73+Consolidação!AX73+Consolidação!#REF!+Consolidação!BC73+Consolidação!BF73+Consolidação!BI73,Consolidação!$Z$4,IF(AP62+AW62+BD62+BK62+BR62+BY62+CF62+CM62+CT62+DA62+DH62+DO62+DV62+EC62&lt;=Consolidação!AR73+Consolidação!AU73+Consolidação!AX73+Consolidação!#REF!+Consolidação!BC73+Consolidação!BF73+Consolidação!BI73+Consolidação!BL73,Consolidação!$AC$4,IF(AP62+AW62+BD62+BK62+BR62+BY62+CF62+CM62+CT62+DA62+DH62+DO62+DV62+EC62&lt;=Consolidação!AR73+Consolidação!AU73+Consolidação!AX73+Consolidação!#REF!+Consolidação!BC73+Consolidação!BF73+Consolidação!BI73+Consolidação!BL73+Consolidação!BO73,Consolidação!$AF$4,IF(AP62+AW62+BD62+BK62+BR62+BY62+CF62+CM62+CT62+DA62+DH62+DO62+DV62+EC62&lt;=Consolidação!AR73+Consolidação!AU73+Consolidação!AX73+Consolidação!#REF!+Consolidação!BC73+Consolidação!BF73+Consolidação!BI73+Consolidação!BL73+Consolidação!BO73+Consolidação!BR73,Consolidação!$AI$4,IF(AP62+AW62+BD62+BK62+BR62+BY62+CF62+CM62+CT62+DA62+DH62+DO62+DV62+EC62&lt;=Consolidação!AR73+Consolidação!AU73+Consolidação!AX73+Consolidação!#REF!+Consolidação!BC73+Consolidação!BF73+Consolidação!BI73+Consolidação!BL73+Consolidação!BO73+Consolidação!BR73+Consolidação!BU73,Consolidação!$AL$4,IF(AP62+AW62+BD62+BK62+BR62+BY62+CF62+CM62+CT62+DA62+DH62+DO62+DV62+EC62&lt;=Consolidação!AR73+Consolidação!AU73+Consolidação!AX73+Consolidação!#REF!+Consolidação!BC73+Consolidação!BF73+Consolidação!BI73+Consolidação!BL73+Consolidação!BO73+Consolidação!BR73+Consolidação!BU73+Consolidação!BX73,Consolidação!$AO$4,IF(AP62+AW62+BD62+BK62+BR62+BY62+CF62+CM62+CT62+DA62+DH62+DO62+DV62+EC62&lt;=Consolidação!AR73+Consolidação!AU73+Consolidação!AX73+Consolidação!#REF!+Consolidação!BC73+Consolidação!BF73+Consolidação!BI73+Consolidação!BL73+Consolidação!BO73+Consolidação!BR73+Consolidação!BU73+Consolidação!BX73+Consolidação!CA73,Consolidação!$AR$4,IF(AP62+AW62+BD62+BK62+BR62+BY62+CF62+CM62+CT62+DA62+DH62+DO62+DV62+EC62&lt;=Consolidação!AR73+Consolidação!AU73+Consolidação!AX73+Consolidação!#REF!+Consolidação!BC73+Consolidação!BF73+Consolidação!BI73+Consolidação!BL73+Consolidação!BO73+Consolidação!BR73+Consolidação!BU73+Consolidação!BX73+Consolidação!CA73+Consolidação!CD73,Consolidação!$AU$4,IF(AND((Consolidação!AR73+Consolidação!AU73+Consolidação!AX73+Consolidação!#REF!+Consolidação!BC73+Consolidação!BF73+Consolidação!BI73+Consolidação!BL73+Consolidação!BO73+Consolidação!BR73+Consolidação!BU73+Consolidação!BX73+Consolidação!CA73+Consolidação!CD73)&gt;0,AP62+AW62+BD62+BK62+BR62+BY62+CF62+CM62+CT62+DA62+DH62+DO62+DV62&lt;Consolidação!AR73+Consolidação!AU73+Consolidação!AX73+Consolidação!#REF!+Consolidação!BC73+Consolidação!BF73+Consolidação!BI73+Consolidação!BL73+Consolidação!BO73+Consolidação!BR73+Consolidação!BU73+Consolidação!BX73+Consolidação!CA73+Consolidação!CD73,AP62+AW62+BD62+BK62+BR62+BY62+CF62+CM62+CT62+DA62+DH62+DO62+DV62+EC62&gt;Consolidação!AR73+Consolidação!AU73+Consolidação!AX73+Consolidação!#REF!+Consolidação!BC73+Consolidação!BF73+Consolidação!BI73+Consolidação!BL73+Consolidação!BO73+Consolidação!BR73+Consolidação!BU73+Consolidação!BX73+Consolidação!CA73+Consolidação!CD73),"CONSUMO PARCIAL","SEM PREVISÃO"))))))))))))))))</f>
        <v/>
      </c>
      <c r="EG62" s="318" t="str">
        <f t="shared" si="105"/>
        <v/>
      </c>
      <c r="EH62" s="270"/>
      <c r="EI62" s="314"/>
      <c r="EJ62" s="345"/>
      <c r="EK62" s="346"/>
      <c r="EL62" s="317" t="str">
        <f>IF(EI62=0,"",IF(AV62+BC62+BJ62+BQ62+BX62+CE62+CL62+CS62+CZ62+DG62+DN62+DU62+EB62+EI62&lt;=Consolidação!AX73,Consolidação!$H$4,IF(AV62+BC62+BJ62+BQ62+BX62+CE62+CL62+CS62+CZ62+DG62+DN62+DU62+EB62+EI62&lt;=Consolidação!AX73+Consolidação!#REF!,Consolidação!$K$4,IF(AV62+BC62+BJ62+BQ62+BX62+CE62+CL62+CS62+CZ62+DG62+DN62+DU62+EB62+EI62&lt;=Consolidação!AX73+Consolidação!#REF!+Consolidação!BC73,Consolidação!$N$4,IF(AV62+BC62+BJ62+BQ62+BX62+CE62+CL62+CS62+CZ62+DG62+DN62+DU62+EB62+EI62&lt;=Consolidação!AX73+Consolidação!#REF!+Consolidação!BC73+Consolidação!BF73,Consolidação!$Q$4,IF(AV62+BC62+BJ62+BQ62+BX62+CE62+CL62+CS62+CZ62+DG62+DN62+DU62+EB62+EI62&lt;=Consolidação!AX73+Consolidação!#REF!+Consolidação!BC73+Consolidação!BF73+Consolidação!BI73,Consolidação!$T$4,IF(AV62+BC62+BJ62+BQ62+BX62+CE62+CL62+CS62+CZ62+DG62+DN62+DU62+EB62+EI62&lt;=Consolidação!AX73+Consolidação!#REF!+Consolidação!BC73+Consolidação!BF73+Consolidação!BI73+Consolidação!BL73,Consolidação!$W$4,IF(AV62+BC62+BJ62+BQ62+BX62+CE62+CL62+CS62+CZ62+DG62+DN62+DU62+EB62+EI62&lt;=Consolidação!AX73+Consolidação!#REF!+Consolidação!BC73+Consolidação!BF73+Consolidação!BI73+Consolidação!BL73+Consolidação!BO73,Consolidação!$Z$4,IF(AV62+BC62+BJ62+BQ62+BX62+CE62+CL62+CS62+CZ62+DG62+DN62+DU62+EB62+EI62&lt;=Consolidação!AX73+Consolidação!#REF!+Consolidação!BC73+Consolidação!BF73+Consolidação!BI73+Consolidação!BL73+Consolidação!BO73+Consolidação!BR73,Consolidação!$AC$4,IF(AV62+BC62+BJ62+BQ62+BX62+CE62+CL62+CS62+CZ62+DG62+DN62+DU62+EB62+EI62&lt;=Consolidação!AX73+Consolidação!#REF!+Consolidação!BC73+Consolidação!BF73+Consolidação!BI73+Consolidação!BL73+Consolidação!BO73+Consolidação!BR73+Consolidação!BU73,Consolidação!$AF$4,IF(AV62+BC62+BJ62+BQ62+BX62+CE62+CL62+CS62+CZ62+DG62+DN62+DU62+EB62+EI62&lt;=Consolidação!AX73+Consolidação!#REF!+Consolidação!BC73+Consolidação!BF73+Consolidação!BI73+Consolidação!BL73+Consolidação!BO73+Consolidação!BR73+Consolidação!BU73+Consolidação!BX73,Consolidação!$AI$4,IF(AV62+BC62+BJ62+BQ62+BX62+CE62+CL62+CS62+CZ62+DG62+DN62+DU62+EB62+EI62&lt;=Consolidação!AX73+Consolidação!#REF!+Consolidação!BC73+Consolidação!BF73+Consolidação!BI73+Consolidação!BL73+Consolidação!BO73+Consolidação!BR73+Consolidação!BU73+Consolidação!BX73+Consolidação!CA73,Consolidação!$AL$4,IF(AV62+BC62+BJ62+BQ62+BX62+CE62+CL62+CS62+CZ62+DG62+DN62+DU62+EB62+EI62&lt;=Consolidação!AX73+Consolidação!#REF!+Consolidação!BC73+Consolidação!BF73+Consolidação!BI73+Consolidação!BL73+Consolidação!BO73+Consolidação!BR73+Consolidação!BU73+Consolidação!BX73+Consolidação!CA73+Consolidação!CD73,Consolidação!$AO$4,IF(AV62+BC62+BJ62+BQ62+BX62+CE62+CL62+CS62+CZ62+DG62+DN62+DU62+EB62+EI62&lt;=Consolidação!AX73+Consolidação!#REF!+Consolidação!BC73+Consolidação!BF73+Consolidação!BI73+Consolidação!BL73+Consolidação!BO73+Consolidação!BR73+Consolidação!BU73+Consolidação!BX73+Consolidação!CA73+Consolidação!CD73+Consolidação!CG73,Consolidação!$AR$4,IF(AV62+BC62+BJ62+BQ62+BX62+CE62+CL62+CS62+CZ62+DG62+DN62+DU62+EB62+EI62&lt;=Consolidação!AX73+Consolidação!#REF!+Consolidação!BC73+Consolidação!BF73+Consolidação!BI73+Consolidação!BL73+Consolidação!BO73+Consolidação!BR73+Consolidação!BU73+Consolidação!BX73+Consolidação!CA73+Consolidação!CD73+Consolidação!CG73+Consolidação!CJ73,Consolidação!$AU$4,IF(AND((Consolidação!AX73+Consolidação!#REF!+Consolidação!BC73+Consolidação!BF73+Consolidação!BI73+Consolidação!BL73+Consolidação!BO73+Consolidação!BR73+Consolidação!BU73+Consolidação!BX73+Consolidação!CA73+Consolidação!CD73+Consolidação!CG73+Consolidação!CJ73)&gt;0,AV62+BC62+BJ62+BQ62+BX62+CE62+CL62+CS62+CZ62+DG62+DN62+DU62+EB62&lt;Consolidação!AX73+Consolidação!#REF!+Consolidação!BC73+Consolidação!BF73+Consolidação!BI73+Consolidação!BL73+Consolidação!BO73+Consolidação!BR73+Consolidação!BU73+Consolidação!BX73+Consolidação!CA73+Consolidação!CD73+Consolidação!CG73+Consolidação!CJ73,AV62+BC62+BJ62+BQ62+BX62+CE62+CL62+CS62+CZ62+DG62+DN62+DU62+EB62+EI62&gt;Consolidação!AX73+Consolidação!#REF!+Consolidação!BC73+Consolidação!BF73+Consolidação!BI73+Consolidação!BL73+Consolidação!BO73+Consolidação!BR73+Consolidação!BU73+Consolidação!BX73+Consolidação!CA73+Consolidação!CD73+Consolidação!CG73+Consolidação!CJ73),"CONSUMO PARCIAL","SEM PREVISÃO"))))))))))))))))</f>
        <v/>
      </c>
      <c r="EM62" s="318" t="str">
        <f t="shared" si="106"/>
        <v/>
      </c>
      <c r="EN62" s="270"/>
      <c r="EO62" s="314"/>
      <c r="EP62" s="345"/>
      <c r="EQ62" s="346"/>
      <c r="ER62" s="317" t="str">
        <f>IF(EO62=0,"",IF(BB62+BI62+BP62+BW62+CD62+CK62+CR62+CY62+DF62+DM62+DT62+EA62+EH62+EO62&lt;=Consolidação!BC73,Consolidação!$H$4,IF(BB62+BI62+BP62+BW62+CD62+CK62+CR62+CY62+DF62+DM62+DT62+EA62+EH62+EO62&lt;=Consolidação!BC73+Consolidação!BF73,Consolidação!$K$4,IF(BB62+BI62+BP62+BW62+CD62+CK62+CR62+CY62+DF62+DM62+DT62+EA62+EH62+EO62&lt;=Consolidação!BC73+Consolidação!BF73+Consolidação!BI73,Consolidação!$N$4,IF(BB62+BI62+BP62+BW62+CD62+CK62+CR62+CY62+DF62+DM62+DT62+EA62+EH62+EO62&lt;=Consolidação!BC73+Consolidação!BF73+Consolidação!BI73+Consolidação!BL73,Consolidação!$Q$4,IF(BB62+BI62+BP62+BW62+CD62+CK62+CR62+CY62+DF62+DM62+DT62+EA62+EH62+EO62&lt;=Consolidação!BC73+Consolidação!BF73+Consolidação!BI73+Consolidação!BL73+Consolidação!BO73,Consolidação!$T$4,IF(BB62+BI62+BP62+BW62+CD62+CK62+CR62+CY62+DF62+DM62+DT62+EA62+EH62+EO62&lt;=Consolidação!BC73+Consolidação!BF73+Consolidação!BI73+Consolidação!BL73+Consolidação!BO73+Consolidação!BR73,Consolidação!$W$4,IF(BB62+BI62+BP62+BW62+CD62+CK62+CR62+CY62+DF62+DM62+DT62+EA62+EH62+EO62&lt;=Consolidação!BC73+Consolidação!BF73+Consolidação!BI73+Consolidação!BL73+Consolidação!BO73+Consolidação!BR73+Consolidação!BU73,Consolidação!$Z$4,IF(BB62+BI62+BP62+BW62+CD62+CK62+CR62+CY62+DF62+DM62+DT62+EA62+EH62+EO62&lt;=Consolidação!BC73+Consolidação!BF73+Consolidação!BI73+Consolidação!BL73+Consolidação!BO73+Consolidação!BR73+Consolidação!BU73+Consolidação!BX73,Consolidação!$AC$4,IF(BB62+BI62+BP62+BW62+CD62+CK62+CR62+CY62+DF62+DM62+DT62+EA62+EH62+EO62&lt;=Consolidação!BC73+Consolidação!BF73+Consolidação!BI73+Consolidação!BL73+Consolidação!BO73+Consolidação!BR73+Consolidação!BU73+Consolidação!BX73+Consolidação!CA73,Consolidação!$AF$4,IF(BB62+BI62+BP62+BW62+CD62+CK62+CR62+CY62+DF62+DM62+DT62+EA62+EH62+EO62&lt;=Consolidação!BC73+Consolidação!BF73+Consolidação!BI73+Consolidação!BL73+Consolidação!BO73+Consolidação!BR73+Consolidação!BU73+Consolidação!BX73+Consolidação!CA73+Consolidação!CD73,Consolidação!$AI$4,IF(BB62+BI62+BP62+BW62+CD62+CK62+CR62+CY62+DF62+DM62+DT62+EA62+EH62+EO62&lt;=Consolidação!BC73+Consolidação!BF73+Consolidação!BI73+Consolidação!BL73+Consolidação!BO73+Consolidação!BR73+Consolidação!BU73+Consolidação!BX73+Consolidação!CA73+Consolidação!CD73+Consolidação!CG73,Consolidação!$AL$4,IF(BB62+BI62+BP62+BW62+CD62+CK62+CR62+CY62+DF62+DM62+DT62+EA62+EH62+EO62&lt;=Consolidação!BC73+Consolidação!BF73+Consolidação!BI73+Consolidação!BL73+Consolidação!BO73+Consolidação!BR73+Consolidação!BU73+Consolidação!BX73+Consolidação!CA73+Consolidação!CD73+Consolidação!CG73+Consolidação!CJ73,Consolidação!$AO$4,IF(BB62+BI62+BP62+BW62+CD62+CK62+CR62+CY62+DF62+DM62+DT62+EA62+EH62+EO62&lt;=Consolidação!BC73+Consolidação!BF73+Consolidação!BI73+Consolidação!BL73+Consolidação!BO73+Consolidação!BR73+Consolidação!BU73+Consolidação!BX73+Consolidação!CA73+Consolidação!CD73+Consolidação!CG73+Consolidação!CJ73+Consolidação!CM73,Consolidação!$AR$4,IF(BB62+BI62+BP62+BW62+CD62+CK62+CR62+CY62+DF62+DM62+DT62+EA62+EH62+EO62&lt;=Consolidação!BC73+Consolidação!BF73+Consolidação!BI73+Consolidação!BL73+Consolidação!BO73+Consolidação!BR73+Consolidação!BU73+Consolidação!BX73+Consolidação!CA73+Consolidação!CD73+Consolidação!CG73+Consolidação!CJ73+Consolidação!CM73+Consolidação!CP73,Consolidação!$AU$4,IF(AND((Consolidação!BC73+Consolidação!BF73+Consolidação!BI73+Consolidação!BL73+Consolidação!BO73+Consolidação!BR73+Consolidação!BU73+Consolidação!BX73+Consolidação!CA73+Consolidação!CD73+Consolidação!CG73+Consolidação!CJ73+Consolidação!CM73+Consolidação!CP73)&gt;0,BB62+BI62+BP62+BW62+CD62+CK62+CR62+CY62+DF62+DM62+DT62+EA62+EH62&lt;Consolidação!BC73+Consolidação!BF73+Consolidação!BI73+Consolidação!BL73+Consolidação!BO73+Consolidação!BR73+Consolidação!BU73+Consolidação!BX73+Consolidação!CA73+Consolidação!CD73+Consolidação!CG73+Consolidação!CJ73+Consolidação!CM73+Consolidação!CP73,BB62+BI62+BP62+BW62+CD62+CK62+CR62+CY62+DF62+DM62+DT62+EA62+EH62+EO62&gt;Consolidação!BC73+Consolidação!BF73+Consolidação!BI73+Consolidação!BL73+Consolidação!BO73+Consolidação!BR73+Consolidação!BU73+Consolidação!BX73+Consolidação!CA73+Consolidação!CD73+Consolidação!CG73+Consolidação!CJ73+Consolidação!CM73+Consolidação!CP73),"CONSUMO PARCIAL","SEM PREVISÃO"))))))))))))))))</f>
        <v/>
      </c>
      <c r="ES62" s="318" t="str">
        <f t="shared" si="107"/>
        <v/>
      </c>
      <c r="ET62" s="270"/>
      <c r="EU62" s="314"/>
      <c r="EV62" s="345"/>
      <c r="EW62" s="346"/>
      <c r="EX62" s="317" t="str">
        <f>IF(EU62=0,"",IF(BH62+BO62+BV62+CC62+CJ62+CQ62+CX62+DE62+DL62+DS62+DZ62+EG62+EN62+EU62&lt;=Consolidação!BI73,Consolidação!$H$4,IF(BH62+BO62+BV62+CC62+CJ62+CQ62+CX62+DE62+DL62+DS62+DZ62+EG62+EN62+EU62&lt;=Consolidação!BI73+Consolidação!BL73,Consolidação!$K$4,IF(BH62+BO62+BV62+CC62+CJ62+CQ62+CX62+DE62+DL62+DS62+DZ62+EG62+EN62+EU62&lt;=Consolidação!BI73+Consolidação!BL73+Consolidação!BO73,Consolidação!$N$4,IF(BH62+BO62+BV62+CC62+CJ62+CQ62+CX62+DE62+DL62+DS62+DZ62+EG62+EN62+EU62&lt;=Consolidação!BI73+Consolidação!BL73+Consolidação!BO73+Consolidação!BR73,Consolidação!$Q$4,IF(BH62+BO62+BV62+CC62+CJ62+CQ62+CX62+DE62+DL62+DS62+DZ62+EG62+EN62+EU62&lt;=Consolidação!BI73+Consolidação!BL73+Consolidação!BO73+Consolidação!BR73+Consolidação!BU73,Consolidação!$T$4,IF(BH62+BO62+BV62+CC62+CJ62+CQ62+CX62+DE62+DL62+DS62+DZ62+EG62+EN62+EU62&lt;=Consolidação!BI73+Consolidação!BL73+Consolidação!BO73+Consolidação!BR73+Consolidação!BU73+Consolidação!BX73,Consolidação!$W$4,IF(BH62+BO62+BV62+CC62+CJ62+CQ62+CX62+DE62+DL62+DS62+DZ62+EG62+EN62+EU62&lt;=Consolidação!BI73+Consolidação!BL73+Consolidação!BO73+Consolidação!BR73+Consolidação!BU73+Consolidação!BX73+Consolidação!CA73,Consolidação!$Z$4,IF(BH62+BO62+BV62+CC62+CJ62+CQ62+CX62+DE62+DL62+DS62+DZ62+EG62+EN62+EU62&lt;=Consolidação!BI73+Consolidação!BL73+Consolidação!BO73+Consolidação!BR73+Consolidação!BU73+Consolidação!BX73+Consolidação!CA73+Consolidação!CD73,Consolidação!$AC$4,IF(BH62+BO62+BV62+CC62+CJ62+CQ62+CX62+DE62+DL62+DS62+DZ62+EG62+EN62+EU62&lt;=Consolidação!BI73+Consolidação!BL73+Consolidação!BO73+Consolidação!BR73+Consolidação!BU73+Consolidação!BX73+Consolidação!CA73+Consolidação!CD73+Consolidação!CG73,Consolidação!$AF$4,IF(BH62+BO62+BV62+CC62+CJ62+CQ62+CX62+DE62+DL62+DS62+DZ62+EG62+EN62+EU62&lt;=Consolidação!BI73+Consolidação!BL73+Consolidação!BO73+Consolidação!BR73+Consolidação!BU73+Consolidação!BX73+Consolidação!CA73+Consolidação!CD73+Consolidação!CG73+Consolidação!CJ73,Consolidação!$AI$4,IF(BH62+BO62+BV62+CC62+CJ62+CQ62+CX62+DE62+DL62+DS62+DZ62+EG62+EN62+EU62&lt;=Consolidação!BI73+Consolidação!BL73+Consolidação!BO73+Consolidação!BR73+Consolidação!BU73+Consolidação!BX73+Consolidação!CA73+Consolidação!CD73+Consolidação!CG73+Consolidação!CJ73+Consolidação!CM73,Consolidação!$AL$4,IF(BH62+BO62+BV62+CC62+CJ62+CQ62+CX62+DE62+DL62+DS62+DZ62+EG62+EN62+EU62&lt;=Consolidação!BI73+Consolidação!BL73+Consolidação!BO73+Consolidação!BR73+Consolidação!BU73+Consolidação!BX73+Consolidação!CA73+Consolidação!CD73+Consolidação!CG73+Consolidação!CJ73+Consolidação!CM73+Consolidação!CP73,Consolidação!$AO$4,IF(BH62+BO62+BV62+CC62+CJ62+CQ62+CX62+DE62+DL62+DS62+DZ62+EG62+EN62+EU62&lt;=Consolidação!BI73+Consolidação!BL73+Consolidação!BO73+Consolidação!BR73+Consolidação!BU73+Consolidação!BX73+Consolidação!CA73+Consolidação!CD73+Consolidação!CG73+Consolidação!CJ73+Consolidação!CM73+Consolidação!CP73+Consolidação!CS73,Consolidação!$AR$4,IF(BH62+BO62+BV62+CC62+CJ62+CQ62+CX62+DE62+DL62+DS62+DZ62+EG62+EN62+EU62&lt;=Consolidação!BI73+Consolidação!BL73+Consolidação!BO73+Consolidação!BR73+Consolidação!BU73+Consolidação!BX73+Consolidação!CA73+Consolidação!CD73+Consolidação!CG73+Consolidação!CJ73+Consolidação!CM73+Consolidação!CP73+Consolidação!CS73+Consolidação!CV73,Consolidação!$AU$4,IF(AND((Consolidação!BI73+Consolidação!BL73+Consolidação!BO73+Consolidação!BR73+Consolidação!BU73+Consolidação!BX73+Consolidação!CA73+Consolidação!CD73+Consolidação!CG73+Consolidação!CJ73+Consolidação!CM73+Consolidação!CP73+Consolidação!CS73+Consolidação!CV73)&gt;0,BH62+BO62+BV62+CC62+CJ62+CQ62+CX62+DE62+DL62+DS62+DZ62+EG62+EN62&lt;Consolidação!BI73+Consolidação!BL73+Consolidação!BO73+Consolidação!BR73+Consolidação!BU73+Consolidação!BX73+Consolidação!CA73+Consolidação!CD73+Consolidação!CG73+Consolidação!CJ73+Consolidação!CM73+Consolidação!CP73+Consolidação!CS73+Consolidação!CV73,BH62+BO62+BV62+CC62+CJ62+CQ62+CX62+DE62+DL62+DS62+DZ62+EG62+EN62+EU62&gt;Consolidação!BI73+Consolidação!BL73+Consolidação!BO73+Consolidação!BR73+Consolidação!BU73+Consolidação!BX73+Consolidação!CA73+Consolidação!CD73+Consolidação!CG73+Consolidação!CJ73+Consolidação!CM73+Consolidação!CP73+Consolidação!CS73+Consolidação!CV73),"CONSUMO PARCIAL","SEM PREVISÃO"))))))))))))))))</f>
        <v/>
      </c>
      <c r="EY62" s="318" t="str">
        <f t="shared" si="108"/>
        <v/>
      </c>
      <c r="EZ62" s="270"/>
      <c r="FA62" s="314"/>
      <c r="FB62" s="345"/>
      <c r="FC62" s="346"/>
      <c r="FD62" s="317" t="str">
        <f>IF(FA62=0,"",IF(BN62+BU62+CB62+CI62+CP62+CW62+DD62+DK62+DR62+DY62+EF62+EM62+ET62+FA62&lt;=Consolidação!BO73,Consolidação!$H$4,IF(BN62+BU62+CB62+CI62+CP62+CW62+DD62+DK62+DR62+DY62+EF62+EM62+ET62+FA62&lt;=Consolidação!BO73+Consolidação!BR73,Consolidação!$K$4,IF(BN62+BU62+CB62+CI62+CP62+CW62+DD62+DK62+DR62+DY62+EF62+EM62+ET62+FA62&lt;=Consolidação!BO73+Consolidação!BR73+Consolidação!BU73,Consolidação!$N$4,IF(BN62+BU62+CB62+CI62+CP62+CW62+DD62+DK62+DR62+DY62+EF62+EM62+ET62+FA62&lt;=Consolidação!BO73+Consolidação!BR73+Consolidação!BU73+Consolidação!BX73,Consolidação!$Q$4,IF(BN62+BU62+CB62+CI62+CP62+CW62+DD62+DK62+DR62+DY62+EF62+EM62+ET62+FA62&lt;=Consolidação!BO73+Consolidação!BR73+Consolidação!BU73+Consolidação!BX73+Consolidação!CA73,Consolidação!$T$4,IF(BN62+BU62+CB62+CI62+CP62+CW62+DD62+DK62+DR62+DY62+EF62+EM62+ET62+FA62&lt;=Consolidação!BO73+Consolidação!BR73+Consolidação!BU73+Consolidação!BX73+Consolidação!CA73+Consolidação!CD73,Consolidação!$W$4,IF(BN62+BU62+CB62+CI62+CP62+CW62+DD62+DK62+DR62+DY62+EF62+EM62+ET62+FA62&lt;=Consolidação!BO73+Consolidação!BR73+Consolidação!BU73+Consolidação!BX73+Consolidação!CA73+Consolidação!CD73+Consolidação!CG73,Consolidação!$Z$4,IF(BN62+BU62+CB62+CI62+CP62+CW62+DD62+DK62+DR62+DY62+EF62+EM62+ET62+FA62&lt;=Consolidação!BO73+Consolidação!BR73+Consolidação!BU73+Consolidação!BX73+Consolidação!CA73+Consolidação!CD73+Consolidação!CG73+Consolidação!CJ73,Consolidação!$AC$4,IF(BN62+BU62+CB62+CI62+CP62+CW62+DD62+DK62+DR62+DY62+EF62+EM62+ET62+FA62&lt;=Consolidação!BO73+Consolidação!BR73+Consolidação!BU73+Consolidação!BX73+Consolidação!CA73+Consolidação!CD73+Consolidação!CG73+Consolidação!CJ73+Consolidação!CM73,Consolidação!$AF$4,IF(BN62+BU62+CB62+CI62+CP62+CW62+DD62+DK62+DR62+DY62+EF62+EM62+ET62+FA62&lt;=Consolidação!BO73+Consolidação!BR73+Consolidação!BU73+Consolidação!BX73+Consolidação!CA73+Consolidação!CD73+Consolidação!CG73+Consolidação!CJ73+Consolidação!CM73+Consolidação!CP73,Consolidação!$AI$4,IF(BN62+BU62+CB62+CI62+CP62+CW62+DD62+DK62+DR62+DY62+EF62+EM62+ET62+FA62&lt;=Consolidação!BO73+Consolidação!BR73+Consolidação!BU73+Consolidação!BX73+Consolidação!CA73+Consolidação!CD73+Consolidação!CG73+Consolidação!CJ73+Consolidação!CM73+Consolidação!CP73+Consolidação!CS73,Consolidação!$AL$4,IF(BN62+BU62+CB62+CI62+CP62+CW62+DD62+DK62+DR62+DY62+EF62+EM62+ET62+FA62&lt;=Consolidação!BO73+Consolidação!BR73+Consolidação!BU73+Consolidação!BX73+Consolidação!CA73+Consolidação!CD73+Consolidação!CG73+Consolidação!CJ73+Consolidação!CM73+Consolidação!CP73+Consolidação!CS73+Consolidação!CV73,Consolidação!$AO$4,IF(BN62+BU62+CB62+CI62+CP62+CW62+DD62+DK62+DR62+DY62+EF62+EM62+ET62+FA62&lt;=Consolidação!BO73+Consolidação!BR73+Consolidação!BU73+Consolidação!BX73+Consolidação!CA73+Consolidação!CD73+Consolidação!CG73+Consolidação!CJ73+Consolidação!CM73+Consolidação!CP73+Consolidação!CS73+Consolidação!CV73+Consolidação!CY73,Consolidação!$AR$4,IF(BN62+BU62+CB62+CI62+CP62+CW62+DD62+DK62+DR62+DY62+EF62+EM62+ET62+FA62&lt;=Consolidação!BO73+Consolidação!BR73+Consolidação!BU73+Consolidação!BX73+Consolidação!CA73+Consolidação!CD73+Consolidação!CG73+Consolidação!CJ73+Consolidação!CM73+Consolidação!CP73+Consolidação!CS73+Consolidação!CV73+Consolidação!CY73+Consolidação!DB73,Consolidação!$AU$4,IF(AND((Consolidação!BO73+Consolidação!BR73+Consolidação!BU73+Consolidação!BX73+Consolidação!CA73+Consolidação!CD73+Consolidação!CG73+Consolidação!CJ73+Consolidação!CM73+Consolidação!CP73+Consolidação!CS73+Consolidação!CV73+Consolidação!CY73+Consolidação!DB73)&gt;0,BN62+BU62+CB62+CI62+CP62+CW62+DD62+DK62+DR62+DY62+EF62+EM62+ET62&lt;Consolidação!BO73+Consolidação!BR73+Consolidação!BU73+Consolidação!BX73+Consolidação!CA73+Consolidação!CD73+Consolidação!CG73+Consolidação!CJ73+Consolidação!CM73+Consolidação!CP73+Consolidação!CS73+Consolidação!CV73+Consolidação!CY73+Consolidação!DB73,BN62+BU62+CB62+CI62+CP62+CW62+DD62+DK62+DR62+DY62+EF62+EM62+ET62+FA62&gt;Consolidação!BO73+Consolidação!BR73+Consolidação!BU73+Consolidação!BX73+Consolidação!CA73+Consolidação!CD73+Consolidação!CG73+Consolidação!CJ73+Consolidação!CM73+Consolidação!CP73+Consolidação!CS73+Consolidação!CV73+Consolidação!CY73+Consolidação!DB73),"CONSUMO PARCIAL","SEM PREVISÃO"))))))))))))))))</f>
        <v/>
      </c>
      <c r="FE62" s="318" t="str">
        <f t="shared" si="109"/>
        <v/>
      </c>
      <c r="FF62" s="270"/>
      <c r="FG62" s="314"/>
      <c r="FH62" s="345"/>
      <c r="FI62" s="346"/>
      <c r="FJ62" s="317" t="str">
        <f>IF(FG62=0,"",IF(BT62+CA62+CH62+CO62+CV62+DC62+DJ62+DQ62+DX62+EE62+EL62+ES62+EZ62+FG62&lt;=Consolidação!BU73,Consolidação!$H$4,IF(BT62+CA62+CH62+CO62+CV62+DC62+DJ62+DQ62+DX62+EE62+EL62+ES62+EZ62+FG62&lt;=Consolidação!BU73+Consolidação!BX73,Consolidação!$K$4,IF(BT62+CA62+CH62+CO62+CV62+DC62+DJ62+DQ62+DX62+EE62+EL62+ES62+EZ62+FG62&lt;=Consolidação!BU73+Consolidação!BX73+Consolidação!CA73,Consolidação!$N$4,IF(BT62+CA62+CH62+CO62+CV62+DC62+DJ62+DQ62+DX62+EE62+EL62+ES62+EZ62+FG62&lt;=Consolidação!BU73+Consolidação!BX73+Consolidação!CA73+Consolidação!CD73,Consolidação!$Q$4,IF(BT62+CA62+CH62+CO62+CV62+DC62+DJ62+DQ62+DX62+EE62+EL62+ES62+EZ62+FG62&lt;=Consolidação!BU73+Consolidação!BX73+Consolidação!CA73+Consolidação!CD73+Consolidação!CG73,Consolidação!$T$4,IF(BT62+CA62+CH62+CO62+CV62+DC62+DJ62+DQ62+DX62+EE62+EL62+ES62+EZ62+FG62&lt;=Consolidação!BU73+Consolidação!BX73+Consolidação!CA73+Consolidação!CD73+Consolidação!CG73+Consolidação!CJ73,Consolidação!$W$4,IF(BT62+CA62+CH62+CO62+CV62+DC62+DJ62+DQ62+DX62+EE62+EL62+ES62+EZ62+FG62&lt;=Consolidação!BU73+Consolidação!BX73+Consolidação!CA73+Consolidação!CD73+Consolidação!CG73+Consolidação!CJ73+Consolidação!CM73,Consolidação!$Z$4,IF(BT62+CA62+CH62+CO62+CV62+DC62+DJ62+DQ62+DX62+EE62+EL62+ES62+EZ62+FG62&lt;=Consolidação!BU73+Consolidação!BX73+Consolidação!CA73+Consolidação!CD73+Consolidação!CG73+Consolidação!CJ73+Consolidação!CM73+Consolidação!CP73,Consolidação!$AC$4,IF(BT62+CA62+CH62+CO62+CV62+DC62+DJ62+DQ62+DX62+EE62+EL62+ES62+EZ62+FG62&lt;=Consolidação!BU73+Consolidação!BX73+Consolidação!CA73+Consolidação!CD73+Consolidação!CG73+Consolidação!CJ73+Consolidação!CM73+Consolidação!CP73+Consolidação!CS73,Consolidação!$AF$4,IF(BT62+CA62+CH62+CO62+CV62+DC62+DJ62+DQ62+DX62+EE62+EL62+ES62+EZ62+FG62&lt;=Consolidação!BU73+Consolidação!BX73+Consolidação!CA73+Consolidação!CD73+Consolidação!CG73+Consolidação!CJ73+Consolidação!CM73+Consolidação!CP73+Consolidação!CS73+Consolidação!CV73,Consolidação!$AI$4,IF(BT62+CA62+CH62+CO62+CV62+DC62+DJ62+DQ62+DX62+EE62+EL62+ES62+EZ62+FG62&lt;=Consolidação!BU73+Consolidação!BX73+Consolidação!CA73+Consolidação!CD73+Consolidação!CG73+Consolidação!CJ73+Consolidação!CM73+Consolidação!CP73+Consolidação!CS73+Consolidação!CV73+Consolidação!CY73,Consolidação!$AL$4,IF(BT62+CA62+CH62+CO62+CV62+DC62+DJ62+DQ62+DX62+EE62+EL62+ES62+EZ62+FG62&lt;=Consolidação!BU73+Consolidação!BX73+Consolidação!CA73+Consolidação!CD73+Consolidação!CG73+Consolidação!CJ73+Consolidação!CM73+Consolidação!CP73+Consolidação!CS73+Consolidação!CV73+Consolidação!CY73+Consolidação!DB73,Consolidação!$AO$4,IF(BT62+CA62+CH62+CO62+CV62+DC62+DJ62+DQ62+DX62+EE62+EL62+ES62+EZ62+FG62&lt;=Consolidação!BU73+Consolidação!BX73+Consolidação!CA73+Consolidação!CD73+Consolidação!CG73+Consolidação!CJ73+Consolidação!CM73+Consolidação!CP73+Consolidação!CS73+Consolidação!CV73+Consolidação!CY73+Consolidação!DB73+Consolidação!DE73,Consolidação!$AR$4,IF(BT62+CA62+CH62+CO62+CV62+DC62+DJ62+DQ62+DX62+EE62+EL62+ES62+EZ62+FG62&lt;=Consolidação!BU73+Consolidação!BX73+Consolidação!CA73+Consolidação!CD73+Consolidação!CG73+Consolidação!CJ73+Consolidação!CM73+Consolidação!CP73+Consolidação!CS73+Consolidação!CV73+Consolidação!CY73+Consolidação!DB73+Consolidação!DE73+Consolidação!DH73,Consolidação!$AU$4,IF(AND((Consolidação!BU73+Consolidação!BX73+Consolidação!CA73+Consolidação!CD73+Consolidação!CG73+Consolidação!CJ73+Consolidação!CM73+Consolidação!CP73+Consolidação!CS73+Consolidação!CV73+Consolidação!CY73+Consolidação!DB73+Consolidação!DE73+Consolidação!DH73)&gt;0,BT62+CA62+CH62+CO62+CV62+DC62+DJ62+DQ62+DX62+EE62+EL62+ES62+EZ62&lt;Consolidação!BU73+Consolidação!BX73+Consolidação!CA73+Consolidação!CD73+Consolidação!CG73+Consolidação!CJ73+Consolidação!CM73+Consolidação!CP73+Consolidação!CS73+Consolidação!CV73+Consolidação!CY73+Consolidação!DB73+Consolidação!DE73+Consolidação!DH73,BT62+CA62+CH62+CO62+CV62+DC62+DJ62+DQ62+DX62+EE62+EL62+ES62+EZ62+FG62&gt;Consolidação!BU73+Consolidação!BX73+Consolidação!CA73+Consolidação!CD73+Consolidação!CG73+Consolidação!CJ73+Consolidação!CM73+Consolidação!CP73+Consolidação!CS73+Consolidação!CV73+Consolidação!CY73+Consolidação!DB73+Consolidação!DE73+Consolidação!DH73),"CONSUMO PARCIAL","SEM PREVISÃO"))))))))))))))))</f>
        <v/>
      </c>
      <c r="FK62" s="540" t="str">
        <f t="shared" si="110"/>
        <v/>
      </c>
      <c r="FL62" s="569"/>
      <c r="FM62" s="550"/>
      <c r="FN62" s="550"/>
      <c r="FO62" s="550"/>
      <c r="FP62" s="550"/>
      <c r="FQ62" s="576"/>
      <c r="FR62" s="569"/>
      <c r="FS62" s="550"/>
      <c r="FT62" s="550"/>
      <c r="FU62" s="550"/>
      <c r="FV62" s="550"/>
      <c r="FW62" s="550"/>
      <c r="FX62" s="545" t="str">
        <f>IF((Consolidação!C73+Consolidação!E73)=(F62+M62+T62+AA62+AH62+AO62+AV62+BC62+BJ62+BQ62+BX62+CE62+CL62+CS62),"ATUALIZADO","DESATUALIZADO")</f>
        <v>DESATUALIZADO</v>
      </c>
    </row>
    <row r="63" spans="1:180" x14ac:dyDescent="0.3">
      <c r="A63" s="270">
        <v>11843</v>
      </c>
      <c r="B63" s="634"/>
      <c r="C63" s="271" t="s">
        <v>1</v>
      </c>
      <c r="D63" s="272"/>
      <c r="E63" s="270" t="s">
        <v>223</v>
      </c>
      <c r="F63" s="314">
        <v>700.83</v>
      </c>
      <c r="G63" s="315"/>
      <c r="H63" s="316">
        <v>46068</v>
      </c>
      <c r="I63" s="317" t="str">
        <f>IF(F63=0,"",IF(F63&lt;=Consolidação!H74,Consolidação!H$4,IF(F63&lt;=Consolidação!H74+Consolidação!K74,Consolidação!K$4,IF(F63&lt;=Consolidação!H74+Consolidação!K74+Consolidação!N74,Consolidação!N$4,IF(F63&lt;=Consolidação!H74+Consolidação!K74+Consolidação!N74+Consolidação!Q74,Consolidação!Q$4,IF(F63&lt;=Consolidação!H74+Consolidação!K74+Consolidação!N74+Consolidação!Q74+Consolidação!T74,Consolidação!T$4,IF(F63&lt;=Consolidação!H74+Consolidação!K74+Consolidação!N74+Consolidação!Q74+Consolidação!T74+Consolidação!W74,Consolidação!W$4,IF(F63&lt;=Consolidação!H74+Consolidação!K74+Consolidação!N74+Consolidação!Q74+Consolidação!T74+Consolidação!W74+Consolidação!Z74,Consolidação!Z$4,IF(F63&lt;=Consolidação!H74+Consolidação!K74+Consolidação!N74+Consolidação!Q74+Consolidação!T74+Consolidação!W74+Consolidação!Z74+Consolidação!AC74,Consolidação!AC$4,IF(F63&lt;=Consolidação!H74+Consolidação!K74+Consolidação!N74+Consolidação!Q74+Consolidação!T74+Consolidação!W74+Consolidação!Z74+Consolidação!AC74+Consolidação!AF74,Consolidação!AF$4,IF(F63&lt;=Consolidação!H74+Consolidação!K74+Consolidação!N74+Consolidação!Q74+Consolidação!T74+Consolidação!W74+Consolidação!Z74+Consolidação!AC74+Consolidação!AF74+Consolidação!AI74,Consolidação!AI$4,IF(F63&lt;=Consolidação!H74+Consolidação!K74+Consolidação!N74+Consolidação!Q74+Consolidação!T74+Consolidação!W74+Consolidação!Z74+Consolidação!AC74+Consolidação!AF74+Consolidação!AI74+Consolidação!AL74,Consolidação!AL$4,IF(F63&lt;=Consolidação!H74+Consolidação!K74+Consolidação!N74+Consolidação!Q74+Consolidação!T74+Consolidação!W74+Consolidação!Z74+Consolidação!AC74+Consolidação!AF74+Consolidação!AI74+Consolidação!AL74+Consolidação!AO74,Consolidação!AO$4,IF(F63&lt;=Consolidação!H74+Consolidação!K74+Consolidação!N74+Consolidação!Q74+Consolidação!T74+Consolidação!W74+Consolidação!Z74+Consolidação!AC74+Consolidação!AF74+Consolidação!AI74+Consolidação!AL74+Consolidação!AO74+Consolidação!AR74,Consolidação!AR$4,IF(F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>CONSUMO PARCIAL</v>
      </c>
      <c r="J63" s="318" t="str">
        <f t="shared" si="86"/>
        <v>û</v>
      </c>
      <c r="K63" s="312"/>
      <c r="L63" s="270"/>
      <c r="M63" s="314"/>
      <c r="N63" s="315"/>
      <c r="O63" s="316"/>
      <c r="P63" s="317" t="str">
        <f>IF(M63=0,"",IF(F63+M63&lt;=Consolidação!H74,Consolidação!$H$4,IF(F63+M63&lt;=Consolidação!H74+Consolidação!K74,Consolidação!$K$4,IF(F63+M63&lt;=Consolidação!H74+Consolidação!K74+Consolidação!N74,Consolidação!$N$4,IF(F63+M63&lt;=Consolidação!H74+Consolidação!K74+Consolidação!N74+Consolidação!Q74,Consolidação!$Q$4,IF(F63+M63&lt;=Consolidação!H74+Consolidação!K74+Consolidação!N74+Consolidação!Q74+Consolidação!T74,Consolidação!$T$4,IF(F63+M63&lt;=Consolidação!H74+Consolidação!K74+Consolidação!N74+Consolidação!Q74+Consolidação!T74+Consolidação!W74,Consolidação!$W$4,IF(F63+M63&lt;=Consolidação!H74+Consolidação!K74+Consolidação!N74+Consolidação!Q74+Consolidação!T74+Consolidação!W74+Consolidação!Z74,Consolidação!$Z$4,IF(F63+M63&lt;=Consolidação!H74+Consolidação!K74+Consolidação!N74+Consolidação!Q74+Consolidação!T74+Consolidação!W74+Consolidação!Z74+Consolidação!AC74,Consolidação!$AC$4,IF(F63+M63&lt;=Consolidação!H74+Consolidação!K74+Consolidação!N74+Consolidação!Q74+Consolidação!T74+Consolidação!W74+Consolidação!Z74+Consolidação!AC74+Consolidação!AF74,Consolidação!$AF$4,IF(F63+M63&lt;=Consolidação!H74+Consolidação!K74+Consolidação!N74+Consolidação!Q74+Consolidação!T74+Consolidação!W74+Consolidação!Z74+Consolidação!AC74+Consolidação!AF74+Consolidação!AI74,Consolidação!$AI$4,IF(F63+M63&lt;=Consolidação!H74+Consolidação!K74+Consolidação!N74+Consolidação!Q74+Consolidação!T74+Consolidação!W74+Consolidação!Z74+Consolidação!AC74+Consolidação!AF74+Consolidação!AI74+Consolidação!AL74,Consolidação!$AL$4,IF(F63+M63&lt;=Consolidação!H74+Consolidação!K74+Consolidação!N74+Consolidação!Q74+Consolidação!T74+Consolidação!W74+Consolidação!Z74+Consolidação!AC74+Consolidação!AF74+Consolidação!AI74+Consolidação!AL74+Consolidação!AO74,Consolidação!$AO$4,IF(F63+M63&lt;=Consolidação!H74+Consolidação!K74+Consolidação!N74+Consolidação!Q74+Consolidação!T74+Consolidação!W74+Consolidação!Z74+Consolidação!AC74+Consolidação!AF74+Consolidação!AI74+Consolidação!AL74+Consolidação!AO74+Consolidação!AR74,Consolidação!$AR$4,IF(F63+M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Q63" s="318" t="str">
        <f t="shared" si="87"/>
        <v/>
      </c>
      <c r="R63" s="312"/>
      <c r="S63" s="270"/>
      <c r="T63" s="314"/>
      <c r="U63" s="315"/>
      <c r="V63" s="316"/>
      <c r="W63" s="317" t="str">
        <f>IF(T63=0,"",IF(F63+M63+T63&lt;=Consolidação!H74,Consolidação!$H$4,IF(F63+M63+T63&lt;=Consolidação!H74+Consolidação!K74,Consolidação!$K$4,IF(F63+M63+T63&lt;=Consolidação!H74+Consolidação!K74+Consolidação!N74,Consolidação!$N$4,IF(F63+M63+T63&lt;=Consolidação!H74+Consolidação!K74+Consolidação!N74+Consolidação!Q74,Consolidação!$Q$4,IF(F63+M63+T63&lt;=Consolidação!H74+Consolidação!K74+Consolidação!N74+Consolidação!Q74+Consolidação!T74,Consolidação!$T$4,IF(F63+M63+T63&lt;=Consolidação!H74+Consolidação!K74+Consolidação!N74+Consolidação!Q74+Consolidação!T74+Consolidação!W74,Consolidação!$W$4,IF(F63+M63+T63&lt;=Consolidação!H74+Consolidação!K74+Consolidação!N74+Consolidação!Q74+Consolidação!T74+Consolidação!W74+Consolidação!Z74,Consolidação!$Z$4,IF(F63+M63+T63&lt;=Consolidação!H74+Consolidação!K74+Consolidação!N74+Consolidação!Q74+Consolidação!T74+Consolidação!W74+Consolidação!Z74+Consolidação!AC74,Consolidação!$AC$4,IF(F63+M63+T63&lt;=Consolidação!H74+Consolidação!K74+Consolidação!N74+Consolidação!Q74+Consolidação!T74+Consolidação!W74+Consolidação!Z74+Consolidação!AC74+Consolidação!AF74,Consolidação!$AF$4,IF(F63+M63+T63&lt;=Consolidação!H74+Consolidação!K74+Consolidação!N74+Consolidação!Q74+Consolidação!T74+Consolidação!W74+Consolidação!Z74+Consolidação!AC74+Consolidação!AF74+Consolidação!AI74,Consolidação!$AI$4,IF(F63+M63+T63&lt;=Consolidação!H74+Consolidação!K74+Consolidação!N74+Consolidação!Q74+Consolidação!T74+Consolidação!W74+Consolidação!Z74+Consolidação!AC74+Consolidação!AF74+Consolidação!AI74+Consolidação!AL74,Consolidação!$AL$4,IF(F63+M63+T63&lt;=Consolidação!H74+Consolidação!K74+Consolidação!N74+Consolidação!Q74+Consolidação!T74+Consolidação!W74+Consolidação!Z74+Consolidação!AC74+Consolidação!AF74+Consolidação!AI74+Consolidação!AL74+Consolidação!AO74,Consolidação!$AO$4,IF(F63+M63+T63&lt;=Consolidação!H74+Consolidação!K74+Consolidação!N74+Consolidação!Q74+Consolidação!T74+Consolidação!W74+Consolidação!Z74+Consolidação!AC74+Consolidação!AF74+Consolidação!AI74+Consolidação!AL74+Consolidação!AO74+Consolidação!AR74,Consolidação!$AR$4,IF(F63+M63+T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+M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+T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X63" s="318" t="str">
        <f t="shared" si="88"/>
        <v/>
      </c>
      <c r="Y63" s="312"/>
      <c r="Z63" s="270"/>
      <c r="AA63" s="314"/>
      <c r="AB63" s="315"/>
      <c r="AC63" s="316"/>
      <c r="AD63" s="317" t="str">
        <f>IF(AA63=0,"",IF(F63+M63+T63+AA63&lt;=Consolidação!H74,Consolidação!$H$4,IF(F63+M63+T63+AA63&lt;=Consolidação!H74+Consolidação!K74,Consolidação!$K$4,IF(F63+M63+T63+AA63&lt;=Consolidação!H74+Consolidação!K74+Consolidação!N74,Consolidação!$N$4,IF(F63+M63+T63+AA63&lt;=Consolidação!H74+Consolidação!K74+Consolidação!N74+Consolidação!Q74,Consolidação!$Q$4,IF(F63+M63+T63+AA63&lt;=Consolidação!H74+Consolidação!K74+Consolidação!N74+Consolidação!Q74+Consolidação!T74,Consolidação!$T$4,IF(F63+M63+T63+AA63&lt;=Consolidação!H74+Consolidação!K74+Consolidação!N74+Consolidação!Q74+Consolidação!T74+Consolidação!W74,Consolidação!$W$4,IF(F63+M63+T63+AA63&lt;=Consolidação!H74+Consolidação!K74+Consolidação!N74+Consolidação!Q74+Consolidação!T74+Consolidação!W74+Consolidação!Z74,Consolidação!$Z$4,IF(F63+M63+T63+AA63&lt;=Consolidação!H74+Consolidação!K74+Consolidação!N74+Consolidação!Q74+Consolidação!T74+Consolidação!W74+Consolidação!Z74+Consolidação!AC74,Consolidação!$AC$4,IF(F63+M63+T63+AA63&lt;=Consolidação!H74+Consolidação!K74+Consolidação!N74+Consolidação!Q74+Consolidação!T74+Consolidação!W74+Consolidação!Z74+Consolidação!AC74+Consolidação!AF74,Consolidação!$AF$4,IF(F63+M63+T63+AA63&lt;=Consolidação!H74+Consolidação!K74+Consolidação!N74+Consolidação!Q74+Consolidação!T74+Consolidação!W74+Consolidação!Z74+Consolidação!AC74+Consolidação!AF74+Consolidação!AI74,Consolidação!$AI$4,IF(F63+M63+T63+AA63&lt;=Consolidação!H74+Consolidação!K74+Consolidação!N74+Consolidação!Q74+Consolidação!T74+Consolidação!W74+Consolidação!Z74+Consolidação!AC74+Consolidação!AF74+Consolidação!AI74+Consolidação!AL74,Consolidação!$AL$4,IF(F63+M63+T63+AA63&lt;=Consolidação!H74+Consolidação!K74+Consolidação!N74+Consolidação!Q74+Consolidação!T74+Consolidação!W74+Consolidação!Z74+Consolidação!AC74+Consolidação!AF74+Consolidação!AI74+Consolidação!AL74+Consolidação!AO74,Consolidação!$AO$4,IF(F63+M63+T63+AA63&lt;=Consolidação!H74+Consolidação!K74+Consolidação!N74+Consolidação!Q74+Consolidação!T74+Consolidação!W74+Consolidação!Z74+Consolidação!AC74+Consolidação!AF74+Consolidação!AI74+Consolidação!AL74+Consolidação!AO74+Consolidação!AR74,Consolidação!AR72,IF(F63+M63+T63+AA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+M63+T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+T63+AA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AE63" s="318" t="str">
        <f t="shared" si="89"/>
        <v/>
      </c>
      <c r="AF63" s="312"/>
      <c r="AG63" s="270"/>
      <c r="AH63" s="314"/>
      <c r="AI63" s="315"/>
      <c r="AJ63" s="316"/>
      <c r="AK63" s="317" t="str">
        <f>IF(AH63=0,"",IF(F63+M63+T63+AA63+AH63&lt;=Consolidação!H74,Consolidação!$H$4,IF(F63+M63+T63+AA63+AH63&lt;=Consolidação!H74+Consolidação!K74,Consolidação!$K$4,IF(F63+M63+T63+AA63+AH63&lt;=Consolidação!H74+Consolidação!K74+Consolidação!N74,Consolidação!$N$4,IF(F63+M63+T63+AA63+AH63&lt;=Consolidação!H74+Consolidação!K74+Consolidação!N74+Consolidação!Q74,Consolidação!$Q$4,IF(F63+M63+T63+AA63+AH63&lt;=Consolidação!H74+Consolidação!K74+Consolidação!N74+Consolidação!Q74+Consolidação!T74,Consolidação!$T$4,IF(F63+M63+T63+AA63+AH63&lt;=Consolidação!H74+Consolidação!K74+Consolidação!N74+Consolidação!Q74+Consolidação!T74+Consolidação!W74,Consolidação!$W$4,IF(F63+M63+T63+AA63+AH63&lt;=Consolidação!H74+Consolidação!K74+Consolidação!N74+Consolidação!Q74+Consolidação!T74+Consolidação!W74+Consolidação!Z74,Consolidação!$Z$4,IF(F63+M63+T63+AA63+AH63&lt;=Consolidação!H74+Consolidação!K74+Consolidação!N74+Consolidação!Q74+Consolidação!T74+Consolidação!W74+Consolidação!Z74+Consolidação!AC74,Consolidação!$AC$4,IF(F63+M63+T63+AA63+AH63&lt;=Consolidação!H74+Consolidação!K74+Consolidação!N74+Consolidação!Q74+Consolidação!T74+Consolidação!W74+Consolidação!Z74+Consolidação!AC74+Consolidação!AF74,Consolidação!$AF$4,IF(F63+M63+T63+AA63+AH63&lt;=Consolidação!H74+Consolidação!K74+Consolidação!N74+Consolidação!Q74+Consolidação!T74+Consolidação!W74+Consolidação!Z74+Consolidação!AC74+Consolidação!AF74+Consolidação!AI74,Consolidação!$AI$4,IF(F63+M63+T63+AA63+AH63&lt;=Consolidação!H74+Consolidação!K74+Consolidação!N74+Consolidação!Q74+Consolidação!T74+Consolidação!W74+Consolidação!Z74+Consolidação!AC74+Consolidação!AF74+Consolidação!AI74+Consolidação!AL74,Consolidação!$AL$4,IF(F63+M63+T63+AA63+AH63&lt;=Consolidação!H74+Consolidação!K74+Consolidação!N74+Consolidação!Q74+Consolidação!T74+Consolidação!W74+Consolidação!Z74+Consolidação!AC74+Consolidação!AF74+Consolidação!AI74+Consolidação!AL74+Consolidação!AO74,Consolidação!$AO$4,IF(F63+M63+T63+AA63+AH63&lt;=Consolidação!H74+Consolidação!K74+Consolidação!N74+Consolidação!Q74+Consolidação!T74+Consolidação!W74+Consolidação!Z74+Consolidação!AC74+Consolidação!AF74+Consolidação!AI74+Consolidação!AL74+Consolidação!AO74+Consolidação!AR74,Consolidação!$AR$4,IF(F63+M63+T63+AA63+AH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+M63+T63+AA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+T63+AA63+AH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AL63" s="318" t="str">
        <f t="shared" si="90"/>
        <v/>
      </c>
      <c r="AM63" s="312"/>
      <c r="AN63" s="270"/>
      <c r="AO63" s="314"/>
      <c r="AP63" s="345"/>
      <c r="AQ63" s="346"/>
      <c r="AR63" s="317" t="str">
        <f>IF(AO63=0,"",IF(F63+M63+T63+AA63+AH63+AO63&lt;=Consolidação!H74,Consolidação!$H$4,IF(F63+M63+T63+AA63+AH63+AO63&lt;=Consolidação!H74+Consolidação!K74,Consolidação!$K$4,IF(F63+M63+T63+AA63+AH63+AO63&lt;=Consolidação!H74+Consolidação!K74+Consolidação!N74,Consolidação!$N$4,IF(F63+M63+T63+AA63+AH63+AO63&lt;=Consolidação!H74+Consolidação!K74+Consolidação!N74+Consolidação!Q74,Consolidação!$Q$4,IF(F63+M63+T63+AA63+AH63+AO63&lt;=Consolidação!H74+Consolidação!K74+Consolidação!N74+Consolidação!Q74+Consolidação!T74,Consolidação!$T$4,IF(F63+M63+T63+AA63+AH63+AO63&lt;=Consolidação!H74+Consolidação!K74+Consolidação!N74+Consolidação!Q74+Consolidação!T74+Consolidação!W74,Consolidação!$W$4,IF(F63+M63+T63+AA63+AH63+AO63&lt;=Consolidação!H74+Consolidação!K74+Consolidação!N74+Consolidação!Q74+Consolidação!T74+Consolidação!W74+Consolidação!Z74,Consolidação!$Z$4,IF(F63+M63+T63+AA63+AH63+AO63&lt;=Consolidação!H74+Consolidação!K74+Consolidação!N74+Consolidação!Q74+Consolidação!T74+Consolidação!W74+Consolidação!Z74+Consolidação!AC74,Consolidação!$AC$4,IF(F63+M63+T63+AA63+AH63+AO63&lt;=Consolidação!H74+Consolidação!K74+Consolidação!N74+Consolidação!Q74+Consolidação!T74+Consolidação!W74+Consolidação!Z74+Consolidação!AC74+Consolidação!AF74,Consolidação!$AF$4,IF(F63+M63+T63+AA63+AH63+AO63&lt;=Consolidação!H74+Consolidação!K74+Consolidação!N74+Consolidação!Q74+Consolidação!T74+Consolidação!W74+Consolidação!Z74+Consolidação!AC74+Consolidação!AF74+Consolidação!AI74,Consolidação!$AI$4,IF(F63+M63+T63+AA63+AH63+AO63&lt;=Consolidação!H74+Consolidação!K74+Consolidação!N74+Consolidação!Q74+Consolidação!T74+Consolidação!W74+Consolidação!Z74+Consolidação!AC74+Consolidação!AF74+Consolidação!AI74+Consolidação!AL74,Consolidação!$AL$4,IF(F63+M63+T63+AA63+AH63+AO63&lt;=Consolidação!H74+Consolidação!K74+Consolidação!N74+Consolidação!Q74+Consolidação!T74+Consolidação!W74+Consolidação!Z74+Consolidação!AC74+Consolidação!AF74+Consolidação!AI74+Consolidação!AL74+Consolidação!AO74,Consolidação!$AO$4,IF(F63+M63+T63+AA63+AH63+AO63&lt;=Consolidação!H74+Consolidação!K74+Consolidação!N74+Consolidação!Q74+Consolidação!T74+Consolidação!W74+Consolidação!Z74+Consolidação!AC74+Consolidação!AF74+Consolidação!AI74+Consolidação!AL74+Consolidação!AO74+Consolidação!AR74,Consolidação!$AR$4,IF(F63+M63+T63+AA63+AH63+AO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+M63+T63+AA63+AH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+T63+AA63+AH63+AO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AS63" s="318" t="str">
        <f t="shared" si="91"/>
        <v/>
      </c>
      <c r="AT63" s="312"/>
      <c r="AU63" s="270"/>
      <c r="AV63" s="314"/>
      <c r="AW63" s="345"/>
      <c r="AX63" s="346"/>
      <c r="AY63" s="317" t="str">
        <f>IF(AV63=0,"",IF(F63+M63+T63+AA63+AH63+AO63+AV63&lt;=Consolidação!H74,Consolidação!$H$4,IF(F63+M63+T63+AA63+AH63+AO63+AV63&lt;=Consolidação!H74+Consolidação!K74,Consolidação!$K$4,IF(F63+M63+T63+AA63+AH63+AO63+AV63&lt;=Consolidação!H74+Consolidação!K74+Consolidação!N74,Consolidação!$N$4,IF(F63+M63+T63+AA63+AH63+AO63+AV63&lt;=Consolidação!H74+Consolidação!K74+Consolidação!N74+Consolidação!Q74,Consolidação!$Q$4,IF(F63+M63+T63+AA63+AH63+AO63+AV63&lt;=Consolidação!H74+Consolidação!K74+Consolidação!N74+Consolidação!Q74+Consolidação!T74,Consolidação!$T$4,IF(F63+M63+T63+AA63+AH63+AO63+AV63&lt;=Consolidação!H74+Consolidação!K74+Consolidação!N74+Consolidação!Q74+Consolidação!T74+Consolidação!W74,Consolidação!$W$4,IF(F63+M63+T63+AA63+AH63+AO63+AV63&lt;=Consolidação!H74+Consolidação!K74+Consolidação!N74+Consolidação!Q74+Consolidação!T74+Consolidação!W74+Consolidação!Z74,Consolidação!$Z$4,IF(F63+M63+T63+AA63+AH63+AO63+AV63&lt;=Consolidação!H74+Consolidação!K74+Consolidação!N74+Consolidação!Q74+Consolidação!T74+Consolidação!W74+Consolidação!Z74+Consolidação!AC74,Consolidação!$AC$4,IF(F63+M63+T63+AA63+AH63+AO63+AV63&lt;=Consolidação!H74+Consolidação!K74+Consolidação!N74+Consolidação!Q74+Consolidação!T74+Consolidação!W74+Consolidação!Z74+Consolidação!AC74+Consolidação!AF74,Consolidação!$AF$4,IF(F63+M63+T63+AA63+AH63+AO63+AV63&lt;=Consolidação!H74+Consolidação!K74+Consolidação!N74+Consolidação!Q74+Consolidação!T74+Consolidação!W74+Consolidação!Z74+Consolidação!AC74+Consolidação!AF74+Consolidação!AI74,Consolidação!$AI$4,IF(F63+M63+T63+AA63+AH63+AO63+AV63&lt;=Consolidação!H74+Consolidação!K74+Consolidação!N74+Consolidação!Q74+Consolidação!T74+Consolidação!W74+Consolidação!Z74+Consolidação!AC74+Consolidação!AF74+Consolidação!AI74+Consolidação!AL74,Consolidação!$AL$4,IF(F63+M63+T63+AA63+AH63+AO63+AV63&lt;=Consolidação!H74+Consolidação!K74+Consolidação!N74+Consolidação!Q74+Consolidação!T74+Consolidação!W74+Consolidação!Z74+Consolidação!AC74+Consolidação!AF74+Consolidação!AI74+Consolidação!AL74+Consolidação!AO74,Consolidação!$AO$4,IF(F63+M63+T63+AA63+AH63+AO63+AV63&lt;=Consolidação!H74+Consolidação!K74+Consolidação!N74+Consolidação!Q74+Consolidação!T74+Consolidação!W74+Consolidação!Z74+Consolidação!AC74+Consolidação!AF74+Consolidação!AI74+Consolidação!AL74+Consolidação!AO74+Consolidação!AR74,Consolidação!$AR$4,IF(F63+M63+T63+AA63+AH63+AO63+AV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+M63+T63+AA63+AH63+AO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+T63+AA63+AH63+AO63+AV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AZ63" s="318" t="str">
        <f t="shared" si="92"/>
        <v/>
      </c>
      <c r="BA63" s="312"/>
      <c r="BB63" s="270"/>
      <c r="BC63" s="314"/>
      <c r="BD63" s="345"/>
      <c r="BE63" s="346"/>
      <c r="BF63" s="317" t="str">
        <f>IF(BC63=0,"",IF(F63+M63+T63+AA63+AH63+AO63+AV63+BC63&lt;=Consolidação!H74,Consolidação!$H$4,IF(F63+M63+T63+AA63+AH63+AO63+AV63+BC63&lt;=Consolidação!H74+Consolidação!K74,Consolidação!$K$4,IF(F63+M63+T63+AA63+AH63+AO63+AV63+BC63&lt;=Consolidação!H74+Consolidação!K74+Consolidação!N74,Consolidação!$N$4,IF(F63+M63+T63+AA63+AH63+AO63+AV63+BC63&lt;=Consolidação!H74+Consolidação!K74+Consolidação!N74+Consolidação!Q74,Consolidação!$Q$4,IF(F63+M63+T63+AA63+AH63+AO63+AV63+BC63&lt;=Consolidação!H74+Consolidação!K74+Consolidação!N74+Consolidação!Q74+Consolidação!T74,Consolidação!$T$4,IF(F63+M63+T63+AA63+AH63+AO63+AV63+BC63&lt;=Consolidação!H74+Consolidação!K74+Consolidação!N74+Consolidação!Q74+Consolidação!T74+Consolidação!W74,Consolidação!$W$4,IF(F63+M63+T63+AA63+AH63+AO63+AV63+BC63&lt;=Consolidação!H74+Consolidação!K74+Consolidação!N74+Consolidação!Q74+Consolidação!T74+Consolidação!W74+Consolidação!Z74,Consolidação!$Z$4,IF(F63+M63+T63+AA63+AH63+AO63+AV63+BC63&lt;=Consolidação!H74+Consolidação!K74+Consolidação!N74+Consolidação!Q74+Consolidação!T74+Consolidação!W74+Consolidação!Z74+Consolidação!AC74,Consolidação!$AC$4,IF(F63+M63+T63+AA63+AH63+AO63+AV63+BC63&lt;=Consolidação!H74+Consolidação!K74+Consolidação!N74+Consolidação!Q74+Consolidação!T74+Consolidação!W74+Consolidação!Z74+Consolidação!AC74+Consolidação!AF74,Consolidação!$AF$4,IF(F63+M63+T63+AA63+AH63+AO63+AV63+BC63&lt;=Consolidação!H74+Consolidação!K74+Consolidação!N74+Consolidação!Q74+Consolidação!T74+Consolidação!W74+Consolidação!Z74+Consolidação!AC74+Consolidação!AF74+Consolidação!AI74,Consolidação!$AI$4,IF(F63+M63+T63+AA63+AH63+AO63+AV63+BC63&lt;=Consolidação!H74+Consolidação!K74+Consolidação!N74+Consolidação!Q74+Consolidação!T74+Consolidação!W74+Consolidação!Z74+Consolidação!AC74+Consolidação!AF74+Consolidação!AI74+Consolidação!AL74,Consolidação!$AL$4,IF(F63+M63+T63+AA63+AH63+AO63+AV63+BC63&lt;=Consolidação!H74+Consolidação!K74+Consolidação!N74+Consolidação!Q74+Consolidação!T74+Consolidação!W74+Consolidação!Z74+Consolidação!AC74+Consolidação!AF74+Consolidação!AI74+Consolidação!AL74+Consolidação!AO74,Consolidação!$AO$4,IF(F63+M63+T63+AA63+AH63+AO63+AV63+BC63&lt;=Consolidação!H74+Consolidação!K74+Consolidação!N74+Consolidação!Q74+Consolidação!T74+Consolidação!W74+Consolidação!Z74+Consolidação!AC74+Consolidação!AF74+Consolidação!AI74+Consolidação!AL74+Consolidação!AO74+Consolidação!AR74,Consolidação!$AR$4,IF(F63+M63+T63+AA63+AH63+AO63+AV63+BC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+M63+T63+AA63+AH63+AO63+AV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+T63+AA63+AH63+AO63+AV63+BC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BG63" s="318" t="str">
        <f t="shared" si="93"/>
        <v/>
      </c>
      <c r="BH63" s="312"/>
      <c r="BI63" s="270"/>
      <c r="BJ63" s="314"/>
      <c r="BK63" s="345"/>
      <c r="BL63" s="346"/>
      <c r="BM63" s="317" t="str">
        <f>IF(BJ63=0,"",IF(F63+M63+T63+AA63+AH63+AO63+AV63+BC63+BJ63&lt;=Consolidação!H74,Consolidação!$H$4,IF(F63+M63+T63+AA63+AH63+AO63+AV63+BC63+BJ63&lt;=Consolidação!H74+Consolidação!K74,Consolidação!$K$4,IF(F63+M63+T63+AA63+AH63+AO63+AV63+BC63+BJ63&lt;=Consolidação!H74+Consolidação!K74+Consolidação!N74,Consolidação!$N$4,IF(F63+M63+T63+AA63+AH63+AO63+AV63+BC63+BJ63&lt;=Consolidação!H74+Consolidação!K74+Consolidação!N74+Consolidação!Q74,Consolidação!$Q$4,IF(F63+M63+T63+AA63+AH63+AO63+AV63+BC63+BJ63&lt;=Consolidação!H74+Consolidação!K74+Consolidação!N74+Consolidação!Q74+Consolidação!T74,Consolidação!$T$4,IF(F63+M63+T63+AA63+AH63+AO63+AV63+BC63+BJ63&lt;=Consolidação!H74+Consolidação!K74+Consolidação!N74+Consolidação!Q74+Consolidação!T74+Consolidação!W74,Consolidação!$W$4,IF(F63+M63+T63+AA63+AH63+AO63+AV63+BC63+BJ63&lt;=Consolidação!H74+Consolidação!K74+Consolidação!N74+Consolidação!Q74+Consolidação!T74+Consolidação!W74+Consolidação!Z74,Consolidação!$Z$4,IF(F63+M63+T63+AA63+AH63+AO63+AV63+BC63+BJ63&lt;=Consolidação!H74+Consolidação!K74+Consolidação!N74+Consolidação!Q74+Consolidação!T74+Consolidação!W74+Consolidação!Z74+Consolidação!AC74,Consolidação!$AC$4,IF(F63+M63+T63+AA63+AH63+AO63+AV63+BC63+BJ63&lt;=Consolidação!H74+Consolidação!K74+Consolidação!N74+Consolidação!Q74+Consolidação!T74+Consolidação!W74+Consolidação!Z74+Consolidação!AC74+Consolidação!AF74,Consolidação!$AF$4,IF(F63+M63+T63+AA63+AH63+AO63+AV63+BC63+BJ63&lt;=Consolidação!H74+Consolidação!K74+Consolidação!N74+Consolidação!Q74+Consolidação!T74+Consolidação!W74+Consolidação!Z74+Consolidação!AC74+Consolidação!AF74+Consolidação!AI74,Consolidação!$AI$4,IF(F63+M63+T63+AA63+AH63+AO63+AV63+BC63+BJ63&lt;=Consolidação!H74+Consolidação!K74+Consolidação!N74+Consolidação!Q74+Consolidação!T74+Consolidação!W74+Consolidação!Z74+Consolidação!AC74+Consolidação!AF74+Consolidação!AI74+Consolidação!AL74,Consolidação!$AL$4,IF(F63+M63+T63+AA63+AH63+AO63+AV63+BC63+BJ63&lt;=Consolidação!H74+Consolidação!K74+Consolidação!N74+Consolidação!Q74+Consolidação!T74+Consolidação!W74+Consolidação!Z74+Consolidação!AC74+Consolidação!AF74+Consolidação!AI74+Consolidação!AL74+Consolidação!AO74,Consolidação!$AO$4,IF(F63+M63+T63+AA63+AH63+AO63+AV63+BC63+BJ63&lt;=Consolidação!H74+Consolidação!K74+Consolidação!N74+Consolidação!Q74+Consolidação!T74+Consolidação!W74+Consolidação!Z74+Consolidação!AC74+Consolidação!AF74+Consolidação!AI74+Consolidação!AL74+Consolidação!AO74+Consolidação!AR74,Consolidação!$AR$4,IF(F63+M63+T63+AA63+AH63+AO63+AV63+BC63+BJ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+M63+T63+AA63+AH63+AO63+AV63+BC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+T63+AA63+AH63+AO63+AV63+BC63+BJ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BN63" s="318" t="str">
        <f t="shared" si="94"/>
        <v/>
      </c>
      <c r="BO63" s="312"/>
      <c r="BP63" s="270"/>
      <c r="BQ63" s="314"/>
      <c r="BR63" s="345"/>
      <c r="BS63" s="346"/>
      <c r="BT63" s="317" t="str">
        <f>IF(BQ63=0,"",IF(F63+M63+T63+AA63+AH63+AO63+AV63+BC63+BJ63+BQ63&lt;=Consolidação!H74,Consolidação!$H$4,IF(F63+M63+T63+AA63+AH63+AO63+AV63+BC63+BJ63+BQ63&lt;=Consolidação!H74+Consolidação!K74,Consolidação!$K$4,IF(F63+M63+T63+AA63+AH63+AO63+AV63+BC63+BJ63+BQ63&lt;=Consolidação!H74+Consolidação!K74+Consolidação!N74,Consolidação!$N$4,IF(F63+M63+T63+AA63+AH63+AO63+AV63+BC63+BJ63+BQ63&lt;=Consolidação!H74+Consolidação!K74+Consolidação!N74+Consolidação!Q74,Consolidação!$Q$4,IF(F63+M63+T63+AA63+AH63+AO63+AV63+BC63+BJ63+BQ63&lt;=Consolidação!H74+Consolidação!K74+Consolidação!N74+Consolidação!Q74+Consolidação!T74,Consolidação!$T$4,IF(F63+M63+T63+AA63+AH63+AO63+AV63+BC63+BJ63+BQ63&lt;=Consolidação!H74+Consolidação!K74+Consolidação!N74+Consolidação!Q74+Consolidação!T74+Consolidação!W74,Consolidação!$W$4,IF(F63+M63+T63+AA63+AH63+AO63+AV63+BC63+BJ63+BQ63&lt;=Consolidação!H74+Consolidação!K74+Consolidação!N74+Consolidação!Q74+Consolidação!T74+Consolidação!W74+Consolidação!Z74,Consolidação!$Z$4,IF(F63+M63+T63+AA63+AH63+AO63+AV63+BC63+BJ63+BQ63&lt;=Consolidação!H74+Consolidação!K74+Consolidação!N74+Consolidação!Q74+Consolidação!T74+Consolidação!W74+Consolidação!Z74+Consolidação!AC74,Consolidação!$AC$4,IF(F63+M63+T63+AA63+AH63+AO63+AV63+BC63+BJ63+BQ63&lt;=Consolidação!H74+Consolidação!K74+Consolidação!N74+Consolidação!Q74+Consolidação!T74+Consolidação!W74+Consolidação!Z74+Consolidação!AC74+Consolidação!AF74,Consolidação!$AF$4,IF(F63+M63+T63+AA63+AH63+AO63+AV63+BC63+BJ63+BQ63&lt;=Consolidação!H74+Consolidação!K74+Consolidação!N74+Consolidação!Q74+Consolidação!T74+Consolidação!W74+Consolidação!Z74+Consolidação!AC74+Consolidação!AF74+Consolidação!AI74,Consolidação!$AI$4,IF(F63+M63+T63+AA63+AH63+AO63+AV63+BC63+BJ63+BQ63&lt;=Consolidação!H74+Consolidação!K74+Consolidação!N74+Consolidação!Q74+Consolidação!T74+Consolidação!W74+Consolidação!Z74+Consolidação!AC74+Consolidação!AF74+Consolidação!AI74+Consolidação!AL74,Consolidação!$AL$4,IF(F63+M63+T63+AA63+AH63+AO63+AV63+BC63+BJ63+BQ63&lt;=Consolidação!H74+Consolidação!K74+Consolidação!N74+Consolidação!Q74+Consolidação!T74+Consolidação!W74+Consolidação!Z74+Consolidação!AC74+Consolidação!AF74+Consolidação!AI74+Consolidação!AL74+Consolidação!AO74,Consolidação!$AO$4,IF(F63+M63+T63+AA63+AH63+AO63+AV63+BC63+BJ63+BQ63&lt;=Consolidação!H74+Consolidação!K74+Consolidação!N74+Consolidação!Q74+Consolidação!T74+Consolidação!W74+Consolidação!Z74+Consolidação!AC74+Consolidação!AF74+Consolidação!AI74+Consolidação!AL74+Consolidação!AO74+Consolidação!AR74,Consolidação!$AR$4,IF(F63+M63+T63+AA63+AH63+AO63+AV63+BC63+BJ63+BQ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+M63+T63+AA63+AH63+AO63+AV63+BC63+BJ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+T63+AA63+AH63+AO63+AV63+BC63+BJ63+BQ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BU63" s="318" t="str">
        <f t="shared" si="95"/>
        <v/>
      </c>
      <c r="BV63" s="312"/>
      <c r="BW63" s="270"/>
      <c r="BX63" s="314"/>
      <c r="BY63" s="345"/>
      <c r="BZ63" s="346"/>
      <c r="CA63" s="317" t="str">
        <f>IF(BX63=0,"",IF(F63+M63+T63+AA63+AH63+AO63+AV63+BC63+BJ63+BQ63+BX63&lt;=Consolidação!H74,Consolidação!$H$4,IF(F63+M63+T63+AA63+AH63+AO63+AV63+BC63+BJ63+BQ63+BX63&lt;=Consolidação!H74+Consolidação!K74,Consolidação!$K$4,IF(F63+M63+T63+AA63+AH63+AO63+AV63+BC63+BJ63+BQ63+BX63&lt;=Consolidação!H74+Consolidação!K74+Consolidação!N74,Consolidação!$N$4,IF(F63+M63+T63+AA63+AH63+AO63+AV63+BC63+BJ63+BQ63+BX63&lt;=Consolidação!H74+Consolidação!K74+Consolidação!N74+Consolidação!Q74,Consolidação!$Q$4,IF(F63+M63+T63+AA63+AH63+AO63+AV63+BC63+BJ63+BQ63+BX63&lt;=Consolidação!H74+Consolidação!K74+Consolidação!N74+Consolidação!Q74+Consolidação!T74,Consolidação!$T$4,IF(F63+M63+T63+AA63+AH63+AO63+AV63+BC63+BJ63+BQ63+BX63&lt;=Consolidação!H74+Consolidação!K74+Consolidação!N74+Consolidação!Q74+Consolidação!T74+Consolidação!W74,Consolidação!$W$4,IF(F63+M63+T63+AA63+AH63+AO63+AV63+BC63+BJ63+BQ63+BX63&lt;=Consolidação!H74+Consolidação!K74+Consolidação!N74+Consolidação!Q74+Consolidação!T74+Consolidação!W74+Consolidação!Z74,Consolidação!$Z$4,IF(F63+M63+T63+AA63+AH63+AO63+AV63+BC63+BJ63+BQ63+BX63&lt;=Consolidação!H74+Consolidação!K74+Consolidação!N74+Consolidação!Q74+Consolidação!T74+Consolidação!W74+Consolidação!Z74+Consolidação!AC74,Consolidação!$AC$4,IF(F63+M63+T63+AA63+AH63+AO63+AV63+BC63+BJ63+BQ63+BX63&lt;=Consolidação!H74+Consolidação!K74+Consolidação!N74+Consolidação!Q74+Consolidação!T74+Consolidação!W74+Consolidação!Z74+Consolidação!AC74+Consolidação!AF74,Consolidação!$AF$4,IF(F63+M63+T63+AA63+AH63+AO63+AV63+BC63+BJ63+BQ63+BX63&lt;=Consolidação!H74+Consolidação!K74+Consolidação!N74+Consolidação!Q74+Consolidação!T74+Consolidação!W74+Consolidação!Z74+Consolidação!AC74+Consolidação!AF74+Consolidação!AI74,Consolidação!$AI$4,IF(F63+M63+T63+AA63+AH63+AO63+AV63+BC63+BJ63+BQ63+BX63&lt;=Consolidação!H74+Consolidação!K74+Consolidação!N74+Consolidação!Q74+Consolidação!T74+Consolidação!W74+Consolidação!Z74+Consolidação!AC74+Consolidação!AF74+Consolidação!AI74+Consolidação!AL74,Consolidação!$AL$4,IF(F63+M63+T63+AA63+AH63+AO63+AV63+BC63+BJ63+BQ63+BX63&lt;=Consolidação!H74+Consolidação!K74+Consolidação!N74+Consolidação!Q74+Consolidação!T74+Consolidação!W74+Consolidação!Z74+Consolidação!AC74+Consolidação!AF74+Consolidação!AI74+Consolidação!AL74+Consolidação!AO74,Consolidação!$AO$4,IF(F63+M63+T63+AA63+AH63+AO63+AV63+BC63+BJ63+BQ63+BX63&lt;=Consolidação!H74+Consolidação!K74+Consolidação!N74+Consolidação!Q74+Consolidação!T74+Consolidação!W74+Consolidação!Z74+Consolidação!AC74+Consolidação!AF74+Consolidação!AI74+Consolidação!AL74+Consolidação!AO74+Consolidação!AR74,Consolidação!$AR$4,IF(F63+M63+T63+AA63+AH63+AO63+AV63+BC63+BJ63+BQ63+BX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+M63+T63+AA63+AH63+AO63+AV63+BC63+BJ63+BQ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+T63+AA63+AH63+AO63+AV63+BC63+BJ63+BQ63+BX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CB63" s="318" t="str">
        <f t="shared" si="96"/>
        <v/>
      </c>
      <c r="CC63" s="312"/>
      <c r="CD63" s="270"/>
      <c r="CE63" s="314"/>
      <c r="CF63" s="345"/>
      <c r="CG63" s="346"/>
      <c r="CH63" s="317" t="str">
        <f>IF(CE63=0,"",IF(F63+M63+T63+AA63+AH63+AO63+AV63+BC63+BJ63+BQ63+BX63+CE63&lt;=Consolidação!H74,Consolidação!$H$4,IF(F63+M63+T63+AA63+AH63+AO63+AV63+BC63+BJ63+BQ63+BX63+CE63&lt;=Consolidação!H74+Consolidação!K74,Consolidação!$K$4,IF(F63+M63+T63+AA63+AH63+AO63+AV63+BC63+BJ63+BQ63+BX63+CE63&lt;=Consolidação!H74+Consolidação!K74+Consolidação!N74,Consolidação!$N$4,IF(F63+M63+T63+AA63+AH63+AO63+AV63+BC63+BJ63+BQ63+BX63+CE63&lt;=Consolidação!H74+Consolidação!K74+Consolidação!N74+Consolidação!Q74,Consolidação!$Q$4,IF(F63+M63+T63+AA63+AH63+AO63+AV63+BC63+BJ63+BQ63+BX63+CE63&lt;=Consolidação!H74+Consolidação!K74+Consolidação!N74+Consolidação!Q74+Consolidação!T74,Consolidação!$T$4,IF(F63+M63+T63+AA63+AH63+AO63+AV63+BC63+BJ63+BQ63+BX63+CE63&lt;=Consolidação!H74+Consolidação!K74+Consolidação!N74+Consolidação!Q74+Consolidação!T74+Consolidação!W74,Consolidação!$W$4,IF(F63+M63+T63+AA63+AH63+AO63+AV63+BC63+BJ63+BQ63+BX63+CE63&lt;=Consolidação!H74+Consolidação!K74+Consolidação!N74+Consolidação!Q74+Consolidação!T74+Consolidação!W74+Consolidação!Z74,Consolidação!$Z$4,IF(F63+M63+T63+AA63+AH63+AO63+AV63+BC63+BJ63+BQ63+BX63+CE63&lt;=Consolidação!H74+Consolidação!K74+Consolidação!N74+Consolidação!Q74+Consolidação!T74+Consolidação!W74+Consolidação!Z74+Consolidação!AC74,Consolidação!$AC$4,IF(F63+M63+T63+AA63+AH63+AO63+AV63+BC63+BJ63+BQ63+BX63+CE63&lt;=Consolidação!H74+Consolidação!K74+Consolidação!N74+Consolidação!Q74+Consolidação!T74+Consolidação!W74+Consolidação!Z74+Consolidação!AC74+Consolidação!AF74,Consolidação!$AF$4,IF(F63+M63+T63+AA63+AH63+AO63+AV63+BC63+BJ63+BQ63+BX63+CE63&lt;=Consolidação!H74+Consolidação!K74+Consolidação!N74+Consolidação!Q74+Consolidação!T74+Consolidação!W74+Consolidação!Z74+Consolidação!AC74+Consolidação!AF74+Consolidação!AI74,Consolidação!$AI$4,IF(F63+M63+T63+AA63+AH63+AO63+AV63+BC63+BJ63+BQ63+BX63+CE63&lt;=Consolidação!H74+Consolidação!K74+Consolidação!N74+Consolidação!Q74+Consolidação!T74+Consolidação!W74+Consolidação!Z74+Consolidação!AC74+Consolidação!AF74+Consolidação!AI74+Consolidação!AL74,Consolidação!$AL$4,IF(F63+M63+T63+AA63+AH63+AO63+AV63+BC63+BJ63+BQ63+BX63+CE63&lt;=Consolidação!H74+Consolidação!K74+Consolidação!N74+Consolidação!Q74+Consolidação!T74+Consolidação!W74+Consolidação!Z74+Consolidação!AC74+Consolidação!AF74+Consolidação!AI74+Consolidação!AL74+Consolidação!AO74,Consolidação!$AO$4,IF(F63+M63+T63+AA63+AH63+AO63+AV63+BC63+BJ63+BQ63+BX63+CE63&lt;=Consolidação!H74+Consolidação!K74+Consolidação!N74+Consolidação!Q74+Consolidação!T74+Consolidação!W74+Consolidação!Z74+Consolidação!AC74+Consolidação!AF74+Consolidação!AI74+Consolidação!AL74+Consolidação!AO74+Consolidação!AR74,Consolidação!$AR$4,IF(F63+M63+T63+AA63+AH63+AO63+AV63+BC63+BJ63+BQ63+BX63+CE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+M63+T63+AA63+AH63+AO63+AV63+BC63+BJ63+BQ63+BX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+T63+AA63+AH63+AO63+AV63+BC63+BJ63+BQ63+BX63+CE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CI63" s="318" t="str">
        <f t="shared" si="97"/>
        <v/>
      </c>
      <c r="CJ63" s="312"/>
      <c r="CK63" s="270"/>
      <c r="CL63" s="314"/>
      <c r="CM63" s="345"/>
      <c r="CN63" s="346"/>
      <c r="CO63" s="317" t="str">
        <f>IF(CL63=0,"",IF(F63+M63+T63+AA63+AH63+AO63+AV63+BC63+BJ63+BQ63+BX63+CE63+CL63&lt;=Consolidação!H74,Consolidação!$H$4,IF(F63+M63+T63+AA63+AH63+AO63+AV63+BC63+BJ63+BQ63+BX63+CE63+CL63&lt;=Consolidação!H74+Consolidação!K74,Consolidação!$K$4,IF(F63+M63+T63+AA63+AH63+AO63+AV63+BC63+BJ63+BQ63+BX63+CE63+CL63&lt;=Consolidação!H74+Consolidação!K74+Consolidação!N74,Consolidação!$N$4,IF(F63+M63+T63+AA63+AH63+AO63+AV63+BC63+BJ63+BQ63+BX63+CE63+CL63&lt;=Consolidação!H74+Consolidação!K74+Consolidação!N74+Consolidação!Q74,Consolidação!$Q$4,IF(F63+M63+T63+AA63+AH63+AO63+AV63+BC63+BJ63+BQ63+BX63+CE63+CL63&lt;=Consolidação!H74+Consolidação!K74+Consolidação!N74+Consolidação!Q74+Consolidação!T74,Consolidação!$T$4,IF(F63+M63+T63+AA63+AH63+AO63+AV63+BC63+BJ63+BQ63+BX63+CE63+CL63&lt;=Consolidação!H74+Consolidação!K74+Consolidação!N74+Consolidação!Q74+Consolidação!T74+Consolidação!W74,Consolidação!$W$4,IF(F63+M63+T63+AA63+AH63+AO63+AV63+BC63+BJ63+BQ63+BX63+CE63+CL63&lt;=Consolidação!H74+Consolidação!K74+Consolidação!N74+Consolidação!Q74+Consolidação!T74+Consolidação!W74+Consolidação!Z74,Consolidação!$Z$4,IF(F63+M63+T63+AA63+AH63+AO63+AV63+BC63+BJ63+BQ63+BX63+CE63+CL63&lt;=Consolidação!H74+Consolidação!K74+Consolidação!N74+Consolidação!Q74+Consolidação!T74+Consolidação!W74+Consolidação!Z74+Consolidação!AC74,Consolidação!$AC$4,IF(F63+M63+T63+AA63+AH63+AO63+AV63+BC63+BJ63+BQ63+BX63+CE63+CL63&lt;=Consolidação!H74+Consolidação!K74+Consolidação!N74+Consolidação!Q74+Consolidação!T74+Consolidação!W74+Consolidação!Z74+Consolidação!AC74+Consolidação!AF74,Consolidação!$AF$4,IF(F63+M63+T63+AA63+AH63+AO63+AV63+BC63+BJ63+BQ63+BX63+CE63+CL63&lt;=Consolidação!H74+Consolidação!K74+Consolidação!N74+Consolidação!Q74+Consolidação!T74+Consolidação!W74+Consolidação!Z74+Consolidação!AC74+Consolidação!AF74+Consolidação!AI74,Consolidação!$AI$4,IF(F63+M63+T63+AA63+AH63+AO63+AV63+BC63+BJ63+BQ63+BX63+CE63+CL63&lt;=Consolidação!H74+Consolidação!K74+Consolidação!N74+Consolidação!Q74+Consolidação!T74+Consolidação!W74+Consolidação!Z74+Consolidação!AC74+Consolidação!AF74+Consolidação!AI74+Consolidação!AL74,Consolidação!$AL$4,IF(F63+M63+T63+AA63+AH63+AO63+AV63+BC63+BJ63+BQ63+BX63+CE63+CL63&lt;=Consolidação!H74+Consolidação!K74+Consolidação!N74+Consolidação!Q74+Consolidação!T74+Consolidação!W74+Consolidação!Z74+Consolidação!AC74+Consolidação!AF74+Consolidação!AI74+Consolidação!AL74+Consolidação!AO74,Consolidação!$AO$4,IF(F63+M63+T63+AA63+AH63+AO63+AV63+BC63+BJ63+BQ63+BX63+CE63+CL63&lt;=Consolidação!H74+Consolidação!K74+Consolidação!N74+Consolidação!Q74+Consolidação!T74+Consolidação!W74+Consolidação!Z74+Consolidação!AC74+Consolidação!AF74+Consolidação!AI74+Consolidação!AL74+Consolidação!AO74+Consolidação!AR74,Consolidação!$AR$4,IF(F63+M63+T63+AA63+AH63+AO63+AV63+BC63+BJ63+BQ63+BX63+CE63+CL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+M63+T63+AA63+AH63+AO63+AV63+BC63+BJ63+BQ63+BX63+CE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+T63+AA63+AH63+AO63+AV63+BC63+BJ63+BQ63+BX63+CE63+CL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CP63" s="318" t="str">
        <f t="shared" si="98"/>
        <v/>
      </c>
      <c r="CQ63" s="312"/>
      <c r="CR63" s="270"/>
      <c r="CS63" s="314"/>
      <c r="CT63" s="345"/>
      <c r="CU63" s="346"/>
      <c r="CV63" s="317" t="str">
        <f>IF(CS63=0,"",IF(F63+M63+T63+AA63+AH63+AO63+AV63+BC63+BJ63+BQ63+BX63+CE63+CL63+CS63&lt;=Consolidação!H74,Consolidação!$H$4,IF(F63+M63+T63+AA63+AH63+AO63+AV63+BC63+BJ63+BQ63+BX63+CE63+CL63+CS63&lt;=Consolidação!H74+Consolidação!K74,Consolidação!$K$4,IF(F63+M63+T63+AA63+AH63+AO63+AV63+BC63+BJ63+BQ63+BX63+CE63+CL63+CS63&lt;=Consolidação!H74+Consolidação!K74+Consolidação!N74,Consolidação!$N$4,IF(F63+M63+T63+AA63+AH63+AO63+AV63+BC63+BJ63+BQ63+BX63+CE63+CL63+CS63&lt;=Consolidação!H74+Consolidação!K74+Consolidação!N74+Consolidação!Q74,Consolidação!$Q$4,IF(F63+M63+T63+AA63+AH63+AO63+AV63+BC63+BJ63+BQ63+BX63+CE63+CL63+CS63&lt;=Consolidação!H74+Consolidação!K74+Consolidação!N74+Consolidação!Q74+Consolidação!T74,Consolidação!$T$4,IF(F63+M63+T63+AA63+AH63+AO63+AV63+BC63+BJ63+BQ63+BX63+CE63+CL63+CS63&lt;=Consolidação!H74+Consolidação!K74+Consolidação!N74+Consolidação!Q74+Consolidação!T74+Consolidação!W74,Consolidação!$W$4,IF(F63+M63+T63+AA63+AH63+AO63+AV63+BC63+BJ63+BQ63+BX63+CE63+CL63+CS63&lt;=Consolidação!H74+Consolidação!K74+Consolidação!N74+Consolidação!Q74+Consolidação!T74+Consolidação!W74+Consolidação!Z74,Consolidação!$Z$4,IF(F63+M63+T63+AA63+AH63+AO63+AV63+BC63+BJ63+BQ63+BX63+CE63+CL63+CS63&lt;=Consolidação!H74+Consolidação!K74+Consolidação!N74+Consolidação!Q74+Consolidação!T74+Consolidação!W74+Consolidação!Z74+Consolidação!AC74,Consolidação!$AC$4,IF(F63+M63+T63+AA63+AH63+AO63+AV63+BC63+BJ63+BQ63+BX63+CE63+CL63+CS63&lt;=Consolidação!H74+Consolidação!K74+Consolidação!N74+Consolidação!Q74+Consolidação!T74+Consolidação!W74+Consolidação!Z74+Consolidação!AC74+Consolidação!AF74,Consolidação!$AF$4,IF(F63+M63+T63+AA63+AH63+AO63+AV63+BC63+BJ63+BQ63+BX63+CE63+CL63+CS63&lt;=Consolidação!H74+Consolidação!K74+Consolidação!N74+Consolidação!Q74+Consolidação!T74+Consolidação!W74+Consolidação!Z74+Consolidação!AC74+Consolidação!AF74+Consolidação!AI74,Consolidação!$AI$4,IF(F63+M63+T63+AA63+AH63+AO63+AV63+BC63+BJ63+BQ63+BX63+CE63+CL63+CS63&lt;=Consolidação!H74+Consolidação!K74+Consolidação!N74+Consolidação!Q74+Consolidação!T74+Consolidação!W74+Consolidação!Z74+Consolidação!AC74+Consolidação!AF74+Consolidação!AI74+Consolidação!AL74,Consolidação!$AL$4,IF(F63+M63+T63+AA63+AH63+AO63+AV63+BC63+BJ63+BQ63+BX63+CE63+CL63+CS63&lt;=Consolidação!H74+Consolidação!K74+Consolidação!N74+Consolidação!Q74+Consolidação!T74+Consolidação!W74+Consolidação!Z74+Consolidação!AC74+Consolidação!AF74+Consolidação!AI74+Consolidação!AL74+Consolidação!AO74,Consolidação!$AO$4,IF(F63+M63+T63+AA63+AH63+AO63+AV63+BC63+BJ63+BQ63+BX63+CE63+CL63+CS63&lt;=Consolidação!H74+Consolidação!K74+Consolidação!N74+Consolidação!Q74+Consolidação!T74+Consolidação!W74+Consolidação!Z74+Consolidação!AC74+Consolidação!AF74+Consolidação!AI74+Consolidação!AL74+Consolidação!AO74+Consolidação!AR74,Consolidação!$AR$4,IF(F63+M63+T63+AA63+AH63+AO63+AV63+BC63+BJ63+BQ63+BX63+CE63+CL63+CS63&lt;=Consolidação!H74+Consolidação!K74+Consolidação!N74+Consolidação!Q74+Consolidação!T74+Consolidação!W74+Consolidação!Z74+Consolidação!AC74+Consolidação!AF74+Consolidação!AI74+Consolidação!AL74+Consolidação!AO74+Consolidação!AR74+Consolidação!AU74,Consolidação!$AU$4,IF(AND((Consolidação!H74+Consolidação!K74+Consolidação!N74+Consolidação!Q74+Consolidação!T74+Consolidação!W74+Consolidação!Z74+Consolidação!AC74+Consolidação!AF74+Consolidação!AI74+Consolidação!AL74+Consolidação!AO74+Consolidação!AR74+Consolidação!AU74)&gt;0,F63+M63+T63+AA63+AH63+AO63+AV63+BC63+BJ63+BQ63+BX63+CE63+CL63&lt;Consolidação!H74+Consolidação!K74+Consolidação!N74+Consolidação!Q74+Consolidação!T74+Consolidação!W74+Consolidação!Z74+Consolidação!AC74+Consolidação!AF74+Consolidação!AI74+Consolidação!AL74+Consolidação!AO74+Consolidação!AR74+Consolidação!AU74,F63+M63+T63+AA63+AH63+AO63+AV63+BC63+BJ63+BQ63+BX63+CE63+CL63+CS63&gt;Consolidação!H74+Consolidação!K74+Consolidação!N74+Consolidação!Q74+Consolidação!T74+Consolidação!W74+Consolidação!Z74+Consolidação!AC74+Consolidação!AF74+Consolidação!AI74+Consolidação!AL74+Consolidação!AO74+Consolidação!AR74+Consolidação!AU74),"CONSUMO PARCIAL","SEM PREVISÃO"))))))))))))))))</f>
        <v/>
      </c>
      <c r="CW63" s="318" t="str">
        <f t="shared" si="99"/>
        <v/>
      </c>
      <c r="CX63" s="270"/>
      <c r="CY63" s="314"/>
      <c r="CZ63" s="345"/>
      <c r="DA63" s="346"/>
      <c r="DB63" s="317" t="str">
        <f>IF(CY63=0,"",IF(L63+S63+Z63+AG63+AN63+AU63+BB63+BI63+BP63+BW63+CD63+CK63+CR63+CY63&lt;=Consolidação!N74,Consolidação!$H$4,IF(L63+S63+Z63+AG63+AN63+AU63+BB63+BI63+BP63+BW63+CD63+CK63+CR63+CY63&lt;=Consolidação!N74+Consolidação!Q74,Consolidação!$K$4,IF(L63+S63+Z63+AG63+AN63+AU63+BB63+BI63+BP63+BW63+CD63+CK63+CR63+CY63&lt;=Consolidação!N74+Consolidação!Q74+Consolidação!T74,Consolidação!$N$4,IF(L63+S63+Z63+AG63+AN63+AU63+BB63+BI63+BP63+BW63+CD63+CK63+CR63+CY63&lt;=Consolidação!N74+Consolidação!Q74+Consolidação!T74+Consolidação!W74,Consolidação!$Q$4,IF(L63+S63+Z63+AG63+AN63+AU63+BB63+BI63+BP63+BW63+CD63+CK63+CR63+CY63&lt;=Consolidação!N74+Consolidação!Q74+Consolidação!T74+Consolidação!W74+Consolidação!Z74,Consolidação!$T$4,IF(L63+S63+Z63+AG63+AN63+AU63+BB63+BI63+BP63+BW63+CD63+CK63+CR63+CY63&lt;=Consolidação!N74+Consolidação!Q74+Consolidação!T74+Consolidação!W74+Consolidação!Z74+Consolidação!AC74,Consolidação!$W$4,IF(L63+S63+Z63+AG63+AN63+AU63+BB63+BI63+BP63+BW63+CD63+CK63+CR63+CY63&lt;=Consolidação!N74+Consolidação!Q74+Consolidação!T74+Consolidação!W74+Consolidação!Z74+Consolidação!AC74+Consolidação!AF74,Consolidação!$Z$4,IF(L63+S63+Z63+AG63+AN63+AU63+BB63+BI63+BP63+BW63+CD63+CK63+CR63+CY63&lt;=Consolidação!N74+Consolidação!Q74+Consolidação!T74+Consolidação!W74+Consolidação!Z74+Consolidação!AC74+Consolidação!AF74+Consolidação!AI74,Consolidação!$AC$4,IF(L63+S63+Z63+AG63+AN63+AU63+BB63+BI63+BP63+BW63+CD63+CK63+CR63+CY63&lt;=Consolidação!N74+Consolidação!Q74+Consolidação!T74+Consolidação!W74+Consolidação!Z74+Consolidação!AC74+Consolidação!AF74+Consolidação!AI74+Consolidação!AL74,Consolidação!$AF$4,IF(L63+S63+Z63+AG63+AN63+AU63+BB63+BI63+BP63+BW63+CD63+CK63+CR63+CY63&lt;=Consolidação!N74+Consolidação!Q74+Consolidação!T74+Consolidação!W74+Consolidação!Z74+Consolidação!AC74+Consolidação!AF74+Consolidação!AI74+Consolidação!AL74+Consolidação!AO74,Consolidação!$AI$4,IF(L63+S63+Z63+AG63+AN63+AU63+BB63+BI63+BP63+BW63+CD63+CK63+CR63+CY63&lt;=Consolidação!N74+Consolidação!Q74+Consolidação!T74+Consolidação!W74+Consolidação!Z74+Consolidação!AC74+Consolidação!AF74+Consolidação!AI74+Consolidação!AL74+Consolidação!AO74+Consolidação!AR74,Consolidação!$AL$4,IF(L63+S63+Z63+AG63+AN63+AU63+BB63+BI63+BP63+BW63+CD63+CK63+CR63+CY63&lt;=Consolidação!N74+Consolidação!Q74+Consolidação!T74+Consolidação!W74+Consolidação!Z74+Consolidação!AC74+Consolidação!AF74+Consolidação!AI74+Consolidação!AL74+Consolidação!AO74+Consolidação!AR74+Consolidação!AU74,Consolidação!$AO$4,IF(L63+S63+Z63+AG63+AN63+AU63+BB63+BI63+BP63+BW63+CD63+CK63+CR63+CY63&lt;=Consolidação!N74+Consolidação!Q74+Consolidação!T74+Consolidação!W74+Consolidação!Z74+Consolidação!AC74+Consolidação!AF74+Consolidação!AI74+Consolidação!AL74+Consolidação!AO74+Consolidação!AR74+Consolidação!AU74+Consolidação!AX74,Consolidação!$AR$4,IF(L63+S63+Z63+AG63+AN63+AU63+BB63+BI63+BP63+BW63+CD63+CK63+CR63+CY63&lt;=Consolidação!N74+Consolidação!Q74+Consolidação!T74+Consolidação!W74+Consolidação!Z74+Consolidação!AC74+Consolidação!AF74+Consolidação!AI74+Consolidação!AL74+Consolidação!AO74+Consolidação!AR74+Consolidação!AU74+Consolidação!AX74+Consolidação!#REF!,Consolidação!$AU$4,IF(AND((Consolidação!N74+Consolidação!Q74+Consolidação!T74+Consolidação!W74+Consolidação!Z74+Consolidação!AC74+Consolidação!AF74+Consolidação!AI74+Consolidação!AL74+Consolidação!AO74+Consolidação!AR74+Consolidação!AU74+Consolidação!AX74+Consolidação!#REF!)&gt;0,L63+S63+Z63+AG63+AN63+AU63+BB63+BI63+BP63+BW63+CD63+CK63+CR63&lt;Consolidação!N74+Consolidação!Q74+Consolidação!T74+Consolidação!W74+Consolidação!Z74+Consolidação!AC74+Consolidação!AF74+Consolidação!AI74+Consolidação!AL74+Consolidação!AO74+Consolidação!AR74+Consolidação!AU74+Consolidação!AX74+Consolidação!#REF!,L63+S63+Z63+AG63+AN63+AU63+BB63+BI63+BP63+BW63+CD63+CK63+CR63+CY63&gt;Consolidação!N74+Consolidação!Q74+Consolidação!T74+Consolidação!W74+Consolidação!Z74+Consolidação!AC74+Consolidação!AF74+Consolidação!AI74+Consolidação!AL74+Consolidação!AO74+Consolidação!AR74+Consolidação!AU74+Consolidação!AX74+Consolidação!#REF!),"CONSUMO PARCIAL","SEM PREVISÃO"))))))))))))))))</f>
        <v/>
      </c>
      <c r="DC63" s="318" t="str">
        <f t="shared" si="100"/>
        <v/>
      </c>
      <c r="DD63" s="270"/>
      <c r="DE63" s="314"/>
      <c r="DF63" s="345"/>
      <c r="DG63" s="346"/>
      <c r="DH63" s="317" t="str">
        <f>IF(DE63=0,"",IF(R63+Y63+AF63+AM63+AT63+BA63+BH63+BO63+BV63+CC63+CJ63+CQ63+CX63+DE63&lt;=Consolidação!T74,Consolidação!$H$4,IF(R63+Y63+AF63+AM63+AT63+BA63+BH63+BO63+BV63+CC63+CJ63+CQ63+CX63+DE63&lt;=Consolidação!T74+Consolidação!W74,Consolidação!$K$4,IF(R63+Y63+AF63+AM63+AT63+BA63+BH63+BO63+BV63+CC63+CJ63+CQ63+CX63+DE63&lt;=Consolidação!T74+Consolidação!W74+Consolidação!Z74,Consolidação!$N$4,IF(R63+Y63+AF63+AM63+AT63+BA63+BH63+BO63+BV63+CC63+CJ63+CQ63+CX63+DE63&lt;=Consolidação!T74+Consolidação!W74+Consolidação!Z74+Consolidação!AC74,Consolidação!$Q$4,IF(R63+Y63+AF63+AM63+AT63+BA63+BH63+BO63+BV63+CC63+CJ63+CQ63+CX63+DE63&lt;=Consolidação!T74+Consolidação!W74+Consolidação!Z74+Consolidação!AC74+Consolidação!AF74,Consolidação!$T$4,IF(R63+Y63+AF63+AM63+AT63+BA63+BH63+BO63+BV63+CC63+CJ63+CQ63+CX63+DE63&lt;=Consolidação!T74+Consolidação!W74+Consolidação!Z74+Consolidação!AC74+Consolidação!AF74+Consolidação!AI74,Consolidação!$W$4,IF(R63+Y63+AF63+AM63+AT63+BA63+BH63+BO63+BV63+CC63+CJ63+CQ63+CX63+DE63&lt;=Consolidação!T74+Consolidação!W74+Consolidação!Z74+Consolidação!AC74+Consolidação!AF74+Consolidação!AI74+Consolidação!AL74,Consolidação!$Z$4,IF(R63+Y63+AF63+AM63+AT63+BA63+BH63+BO63+BV63+CC63+CJ63+CQ63+CX63+DE63&lt;=Consolidação!T74+Consolidação!W74+Consolidação!Z74+Consolidação!AC74+Consolidação!AF74+Consolidação!AI74+Consolidação!AL74+Consolidação!AO74,Consolidação!$AC$4,IF(R63+Y63+AF63+AM63+AT63+BA63+BH63+BO63+BV63+CC63+CJ63+CQ63+CX63+DE63&lt;=Consolidação!T74+Consolidação!W74+Consolidação!Z74+Consolidação!AC74+Consolidação!AF74+Consolidação!AI74+Consolidação!AL74+Consolidação!AO74+Consolidação!AR74,Consolidação!$AF$4,IF(R63+Y63+AF63+AM63+AT63+BA63+BH63+BO63+BV63+CC63+CJ63+CQ63+CX63+DE63&lt;=Consolidação!T74+Consolidação!W74+Consolidação!Z74+Consolidação!AC74+Consolidação!AF74+Consolidação!AI74+Consolidação!AL74+Consolidação!AO74+Consolidação!AR74+Consolidação!AU74,Consolidação!$AI$4,IF(R63+Y63+AF63+AM63+AT63+BA63+BH63+BO63+BV63+CC63+CJ63+CQ63+CX63+DE63&lt;=Consolidação!T74+Consolidação!W74+Consolidação!Z74+Consolidação!AC74+Consolidação!AF74+Consolidação!AI74+Consolidação!AL74+Consolidação!AO74+Consolidação!AR74+Consolidação!AU74+Consolidação!AX74,Consolidação!$AL$4,IF(R63+Y63+AF63+AM63+AT63+BA63+BH63+BO63+BV63+CC63+CJ63+CQ63+CX63+DE63&lt;=Consolidação!T74+Consolidação!W74+Consolidação!Z74+Consolidação!AC74+Consolidação!AF74+Consolidação!AI74+Consolidação!AL74+Consolidação!AO74+Consolidação!AR74+Consolidação!AU74+Consolidação!AX74+Consolidação!#REF!,Consolidação!$AO$4,IF(R63+Y63+AF63+AM63+AT63+BA63+BH63+BO63+BV63+CC63+CJ63+CQ63+CX63+DE63&lt;=Consolidação!T74+Consolidação!W74+Consolidação!Z74+Consolidação!AC74+Consolidação!AF74+Consolidação!AI74+Consolidação!AL74+Consolidação!AO74+Consolidação!AR74+Consolidação!AU74+Consolidação!AX74+Consolidação!#REF!+Consolidação!BC74,Consolidação!$AR$4,IF(R63+Y63+AF63+AM63+AT63+BA63+BH63+BO63+BV63+CC63+CJ63+CQ63+CX63+DE63&lt;=Consolidação!T74+Consolidação!W74+Consolidação!Z74+Consolidação!AC74+Consolidação!AF74+Consolidação!AI74+Consolidação!AL74+Consolidação!AO74+Consolidação!AR74+Consolidação!AU74+Consolidação!AX74+Consolidação!#REF!+Consolidação!BC74+Consolidação!BF74,Consolidação!$AU$4,IF(AND((Consolidação!T74+Consolidação!W74+Consolidação!Z74+Consolidação!AC74+Consolidação!AF74+Consolidação!AI74+Consolidação!AL74+Consolidação!AO74+Consolidação!AR74+Consolidação!AU74+Consolidação!AX74+Consolidação!#REF!+Consolidação!BC74+Consolidação!BF74)&gt;0,R63+Y63+AF63+AM63+AT63+BA63+BH63+BO63+BV63+CC63+CJ63+CQ63+CX63&lt;Consolidação!T74+Consolidação!W74+Consolidação!Z74+Consolidação!AC74+Consolidação!AF74+Consolidação!AI74+Consolidação!AL74+Consolidação!AO74+Consolidação!AR74+Consolidação!AU74+Consolidação!AX74+Consolidação!#REF!+Consolidação!BC74+Consolidação!BF74,R63+Y63+AF63+AM63+AT63+BA63+BH63+BO63+BV63+CC63+CJ63+CQ63+CX63+DE63&gt;Consolidação!T74+Consolidação!W74+Consolidação!Z74+Consolidação!AC74+Consolidação!AF74+Consolidação!AI74+Consolidação!AL74+Consolidação!AO74+Consolidação!AR74+Consolidação!AU74+Consolidação!AX74+Consolidação!#REF!+Consolidação!BC74+Consolidação!BF74),"CONSUMO PARCIAL","SEM PREVISÃO"))))))))))))))))</f>
        <v/>
      </c>
      <c r="DI63" s="318" t="str">
        <f t="shared" si="101"/>
        <v/>
      </c>
      <c r="DJ63" s="270"/>
      <c r="DK63" s="314"/>
      <c r="DL63" s="345"/>
      <c r="DM63" s="346"/>
      <c r="DN63" s="317" t="str">
        <f>IF(DK63=0,"",IF(X63+AE63+AL63+AS63+AZ63+BG63+BN63+BU63+CB63+CI63+CP63+CW63+DD63+DK63&lt;=Consolidação!Z74,Consolidação!$H$4,IF(X63+AE63+AL63+AS63+AZ63+BG63+BN63+BU63+CB63+CI63+CP63+CW63+DD63+DK63&lt;=Consolidação!Z74+Consolidação!AC74,Consolidação!$K$4,IF(X63+AE63+AL63+AS63+AZ63+BG63+BN63+BU63+CB63+CI63+CP63+CW63+DD63+DK63&lt;=Consolidação!Z74+Consolidação!AC74+Consolidação!AF74,Consolidação!$N$4,IF(X63+AE63+AL63+AS63+AZ63+BG63+BN63+BU63+CB63+CI63+CP63+CW63+DD63+DK63&lt;=Consolidação!Z74+Consolidação!AC74+Consolidação!AF74+Consolidação!AI74,Consolidação!$Q$4,IF(X63+AE63+AL63+AS63+AZ63+BG63+BN63+BU63+CB63+CI63+CP63+CW63+DD63+DK63&lt;=Consolidação!Z74+Consolidação!AC74+Consolidação!AF74+Consolidação!AI74+Consolidação!AL74,Consolidação!$T$4,IF(X63+AE63+AL63+AS63+AZ63+BG63+BN63+BU63+CB63+CI63+CP63+CW63+DD63+DK63&lt;=Consolidação!Z74+Consolidação!AC74+Consolidação!AF74+Consolidação!AI74+Consolidação!AL74+Consolidação!AO74,Consolidação!$W$4,IF(X63+AE63+AL63+AS63+AZ63+BG63+BN63+BU63+CB63+CI63+CP63+CW63+DD63+DK63&lt;=Consolidação!Z74+Consolidação!AC74+Consolidação!AF74+Consolidação!AI74+Consolidação!AL74+Consolidação!AO74+Consolidação!AR74,Consolidação!$Z$4,IF(X63+AE63+AL63+AS63+AZ63+BG63+BN63+BU63+CB63+CI63+CP63+CW63+DD63+DK63&lt;=Consolidação!Z74+Consolidação!AC74+Consolidação!AF74+Consolidação!AI74+Consolidação!AL74+Consolidação!AO74+Consolidação!AR74+Consolidação!AU74,Consolidação!$AC$4,IF(X63+AE63+AL63+AS63+AZ63+BG63+BN63+BU63+CB63+CI63+CP63+CW63+DD63+DK63&lt;=Consolidação!Z74+Consolidação!AC74+Consolidação!AF74+Consolidação!AI74+Consolidação!AL74+Consolidação!AO74+Consolidação!AR74+Consolidação!AU74+Consolidação!AX74,Consolidação!$AF$4,IF(X63+AE63+AL63+AS63+AZ63+BG63+BN63+BU63+CB63+CI63+CP63+CW63+DD63+DK63&lt;=Consolidação!Z74+Consolidação!AC74+Consolidação!AF74+Consolidação!AI74+Consolidação!AL74+Consolidação!AO74+Consolidação!AR74+Consolidação!AU74+Consolidação!AX74+Consolidação!#REF!,Consolidação!$AI$4,IF(X63+AE63+AL63+AS63+AZ63+BG63+BN63+BU63+CB63+CI63+CP63+CW63+DD63+DK63&lt;=Consolidação!Z74+Consolidação!AC74+Consolidação!AF74+Consolidação!AI74+Consolidação!AL74+Consolidação!AO74+Consolidação!AR74+Consolidação!AU74+Consolidação!AX74+Consolidação!#REF!+Consolidação!BC74,Consolidação!$AL$4,IF(X63+AE63+AL63+AS63+AZ63+BG63+BN63+BU63+CB63+CI63+CP63+CW63+DD63+DK63&lt;=Consolidação!Z74+Consolidação!AC74+Consolidação!AF74+Consolidação!AI74+Consolidação!AL74+Consolidação!AO74+Consolidação!AR74+Consolidação!AU74+Consolidação!AX74+Consolidação!#REF!+Consolidação!BC74+Consolidação!BF74,Consolidação!$AO$4,IF(X63+AE63+AL63+AS63+AZ63+BG63+BN63+BU63+CB63+CI63+CP63+CW63+DD63+DK63&lt;=Consolidação!Z74+Consolidação!AC74+Consolidação!AF74+Consolidação!AI74+Consolidação!AL74+Consolidação!AO74+Consolidação!AR74+Consolidação!AU74+Consolidação!AX74+Consolidação!#REF!+Consolidação!BC74+Consolidação!BF74+Consolidação!BI74,Consolidação!$AR$4,IF(X63+AE63+AL63+AS63+AZ63+BG63+BN63+BU63+CB63+CI63+CP63+CW63+DD63+DK63&lt;=Consolidação!Z74+Consolidação!AC74+Consolidação!AF74+Consolidação!AI74+Consolidação!AL74+Consolidação!AO74+Consolidação!AR74+Consolidação!AU74+Consolidação!AX74+Consolidação!#REF!+Consolidação!BC74+Consolidação!BF74+Consolidação!BI74+Consolidação!BL74,Consolidação!$AU$4,IF(AND((Consolidação!Z74+Consolidação!AC74+Consolidação!AF74+Consolidação!AI74+Consolidação!AL74+Consolidação!AO74+Consolidação!AR74+Consolidação!AU74+Consolidação!AX74+Consolidação!#REF!+Consolidação!BC74+Consolidação!BF74+Consolidação!BI74+Consolidação!BL74)&gt;0,X63+AE63+AL63+AS63+AZ63+BG63+BN63+BU63+CB63+CI63+CP63+CW63+DD63&lt;Consolidação!Z74+Consolidação!AC74+Consolidação!AF74+Consolidação!AI74+Consolidação!AL74+Consolidação!AO74+Consolidação!AR74+Consolidação!AU74+Consolidação!AX74+Consolidação!#REF!+Consolidação!BC74+Consolidação!BF74+Consolidação!BI74+Consolidação!BL74,X63+AE63+AL63+AS63+AZ63+BG63+BN63+BU63+CB63+CI63+CP63+CW63+DD63+DK63&gt;Consolidação!Z74+Consolidação!AC74+Consolidação!AF74+Consolidação!AI74+Consolidação!AL74+Consolidação!AO74+Consolidação!AR74+Consolidação!AU74+Consolidação!AX74+Consolidação!#REF!+Consolidação!BC74+Consolidação!BF74+Consolidação!BI74+Consolidação!BL74),"CONSUMO PARCIAL","SEM PREVISÃO"))))))))))))))))</f>
        <v/>
      </c>
      <c r="DO63" s="318" t="str">
        <f t="shared" si="102"/>
        <v/>
      </c>
      <c r="DP63" s="270"/>
      <c r="DQ63" s="314"/>
      <c r="DR63" s="345"/>
      <c r="DS63" s="346"/>
      <c r="DT63" s="317" t="str">
        <f>IF(DQ63=0,"",IF(AD63+AK63+AR63+AY63+BF63+BM63+BT63+CA63+CH63+CO63+CV63+DC63+DJ63+DQ63&lt;=Consolidação!AF74,Consolidação!$H$4,IF(AD63+AK63+AR63+AY63+BF63+BM63+BT63+CA63+CH63+CO63+CV63+DC63+DJ63+DQ63&lt;=Consolidação!AF74+Consolidação!AI74,Consolidação!$K$4,IF(AD63+AK63+AR63+AY63+BF63+BM63+BT63+CA63+CH63+CO63+CV63+DC63+DJ63+DQ63&lt;=Consolidação!AF74+Consolidação!AI74+Consolidação!AL74,Consolidação!$N$4,IF(AD63+AK63+AR63+AY63+BF63+BM63+BT63+CA63+CH63+CO63+CV63+DC63+DJ63+DQ63&lt;=Consolidação!AF74+Consolidação!AI74+Consolidação!AL74+Consolidação!AO74,Consolidação!$Q$4,IF(AD63+AK63+AR63+AY63+BF63+BM63+BT63+CA63+CH63+CO63+CV63+DC63+DJ63+DQ63&lt;=Consolidação!AF74+Consolidação!AI74+Consolidação!AL74+Consolidação!AO74+Consolidação!AR74,Consolidação!$T$4,IF(AD63+AK63+AR63+AY63+BF63+BM63+BT63+CA63+CH63+CO63+CV63+DC63+DJ63+DQ63&lt;=Consolidação!AF74+Consolidação!AI74+Consolidação!AL74+Consolidação!AO74+Consolidação!AR74+Consolidação!AU74,Consolidação!$W$4,IF(AD63+AK63+AR63+AY63+BF63+BM63+BT63+CA63+CH63+CO63+CV63+DC63+DJ63+DQ63&lt;=Consolidação!AF74+Consolidação!AI74+Consolidação!AL74+Consolidação!AO74+Consolidação!AR74+Consolidação!AU74+Consolidação!AX74,Consolidação!$Z$4,IF(AD63+AK63+AR63+AY63+BF63+BM63+BT63+CA63+CH63+CO63+CV63+DC63+DJ63+DQ63&lt;=Consolidação!AF74+Consolidação!AI74+Consolidação!AL74+Consolidação!AO74+Consolidação!AR74+Consolidação!AU74+Consolidação!AX74+Consolidação!#REF!,Consolidação!$AC$4,IF(AD63+AK63+AR63+AY63+BF63+BM63+BT63+CA63+CH63+CO63+CV63+DC63+DJ63+DQ63&lt;=Consolidação!AF74+Consolidação!AI74+Consolidação!AL74+Consolidação!AO74+Consolidação!AR74+Consolidação!AU74+Consolidação!AX74+Consolidação!#REF!+Consolidação!BC74,Consolidação!$AF$4,IF(AD63+AK63+AR63+AY63+BF63+BM63+BT63+CA63+CH63+CO63+CV63+DC63+DJ63+DQ63&lt;=Consolidação!AF74+Consolidação!AI74+Consolidação!AL74+Consolidação!AO74+Consolidação!AR74+Consolidação!AU74+Consolidação!AX74+Consolidação!#REF!+Consolidação!BC74+Consolidação!BF74,Consolidação!$AI$4,IF(AD63+AK63+AR63+AY63+BF63+BM63+BT63+CA63+CH63+CO63+CV63+DC63+DJ63+DQ63&lt;=Consolidação!AF74+Consolidação!AI74+Consolidação!AL74+Consolidação!AO74+Consolidação!AR74+Consolidação!AU74+Consolidação!AX74+Consolidação!#REF!+Consolidação!BC74+Consolidação!BF74+Consolidação!BI74,Consolidação!$AL$4,IF(AD63+AK63+AR63+AY63+BF63+BM63+BT63+CA63+CH63+CO63+CV63+DC63+DJ63+DQ63&lt;=Consolidação!AF74+Consolidação!AI74+Consolidação!AL74+Consolidação!AO74+Consolidação!AR74+Consolidação!AU74+Consolidação!AX74+Consolidação!#REF!+Consolidação!BC74+Consolidação!BF74+Consolidação!BI74+Consolidação!BL74,Consolidação!$AO$4,IF(AD63+AK63+AR63+AY63+BF63+BM63+BT63+CA63+CH63+CO63+CV63+DC63+DJ63+DQ63&lt;=Consolidação!AF74+Consolidação!AI74+Consolidação!AL74+Consolidação!AO74+Consolidação!AR74+Consolidação!AU74+Consolidação!AX74+Consolidação!#REF!+Consolidação!BC74+Consolidação!BF74+Consolidação!BI74+Consolidação!BL74+Consolidação!BO74,Consolidação!$AR$4,IF(AD63+AK63+AR63+AY63+BF63+BM63+BT63+CA63+CH63+CO63+CV63+DC63+DJ63+DQ63&lt;=Consolidação!AF74+Consolidação!AI74+Consolidação!AL74+Consolidação!AO74+Consolidação!AR74+Consolidação!AU74+Consolidação!AX74+Consolidação!#REF!+Consolidação!BC74+Consolidação!BF74+Consolidação!BI74+Consolidação!BL74+Consolidação!BO74+Consolidação!BR74,Consolidação!$AU$4,IF(AND((Consolidação!AF74+Consolidação!AI74+Consolidação!AL74+Consolidação!AO74+Consolidação!AR74+Consolidação!AU74+Consolidação!AX74+Consolidação!#REF!+Consolidação!BC74+Consolidação!BF74+Consolidação!BI74+Consolidação!BL74+Consolidação!BO74+Consolidação!BR74)&gt;0,AD63+AK63+AR63+AY63+BF63+BM63+BT63+CA63+CH63+CO63+CV63+DC63+DJ63&lt;Consolidação!AF74+Consolidação!AI74+Consolidação!AL74+Consolidação!AO74+Consolidação!AR74+Consolidação!AU74+Consolidação!AX74+Consolidação!#REF!+Consolidação!BC74+Consolidação!BF74+Consolidação!BI74+Consolidação!BL74+Consolidação!BO74+Consolidação!BR74,AD63+AK63+AR63+AY63+BF63+BM63+BT63+CA63+CH63+CO63+CV63+DC63+DJ63+DQ63&gt;Consolidação!AF74+Consolidação!AI74+Consolidação!AL74+Consolidação!AO74+Consolidação!AR74+Consolidação!AU74+Consolidação!AX74+Consolidação!#REF!+Consolidação!BC74+Consolidação!BF74+Consolidação!BI74+Consolidação!BL74+Consolidação!BO74+Consolidação!BR74),"CONSUMO PARCIAL","SEM PREVISÃO"))))))))))))))))</f>
        <v/>
      </c>
      <c r="DU63" s="318" t="str">
        <f t="shared" si="103"/>
        <v/>
      </c>
      <c r="DV63" s="270"/>
      <c r="DW63" s="314"/>
      <c r="DX63" s="345"/>
      <c r="DY63" s="346"/>
      <c r="DZ63" s="317" t="str">
        <f>IF(DW63=0,"",IF(AJ63+AQ63+AX63+BE63+BL63+BS63+BZ63+CG63+CN63+CU63+DB63+DI63+DP63+DW63&lt;=Consolidação!AL74,Consolidação!$H$4,IF(AJ63+AQ63+AX63+BE63+BL63+BS63+BZ63+CG63+CN63+CU63+DB63+DI63+DP63+DW63&lt;=Consolidação!AL74+Consolidação!AO74,Consolidação!$K$4,IF(AJ63+AQ63+AX63+BE63+BL63+BS63+BZ63+CG63+CN63+CU63+DB63+DI63+DP63+DW63&lt;=Consolidação!AL74+Consolidação!AO74+Consolidação!AR74,Consolidação!$N$4,IF(AJ63+AQ63+AX63+BE63+BL63+BS63+BZ63+CG63+CN63+CU63+DB63+DI63+DP63+DW63&lt;=Consolidação!AL74+Consolidação!AO74+Consolidação!AR74+Consolidação!AU74,Consolidação!$Q$4,IF(AJ63+AQ63+AX63+BE63+BL63+BS63+BZ63+CG63+CN63+CU63+DB63+DI63+DP63+DW63&lt;=Consolidação!AL74+Consolidação!AO74+Consolidação!AR74+Consolidação!AU74+Consolidação!AX74,Consolidação!$T$4,IF(AJ63+AQ63+AX63+BE63+BL63+BS63+BZ63+CG63+CN63+CU63+DB63+DI63+DP63+DW63&lt;=Consolidação!AL74+Consolidação!AO74+Consolidação!AR74+Consolidação!AU74+Consolidação!AX74+Consolidação!#REF!,Consolidação!$W$4,IF(AJ63+AQ63+AX63+BE63+BL63+BS63+BZ63+CG63+CN63+CU63+DB63+DI63+DP63+DW63&lt;=Consolidação!AL74+Consolidação!AO74+Consolidação!AR74+Consolidação!AU74+Consolidação!AX74+Consolidação!#REF!+Consolidação!BC74,Consolidação!$Z$4,IF(AJ63+AQ63+AX63+BE63+BL63+BS63+BZ63+CG63+CN63+CU63+DB63+DI63+DP63+DW63&lt;=Consolidação!AL74+Consolidação!AO74+Consolidação!AR74+Consolidação!AU74+Consolidação!AX74+Consolidação!#REF!+Consolidação!BC74+Consolidação!BF74,Consolidação!$AC$4,IF(AJ63+AQ63+AX63+BE63+BL63+BS63+BZ63+CG63+CN63+CU63+DB63+DI63+DP63+DW63&lt;=Consolidação!AL74+Consolidação!AO74+Consolidação!AR74+Consolidação!AU74+Consolidação!AX74+Consolidação!#REF!+Consolidação!BC74+Consolidação!BF74+Consolidação!BI74,Consolidação!$AF$4,IF(AJ63+AQ63+AX63+BE63+BL63+BS63+BZ63+CG63+CN63+CU63+DB63+DI63+DP63+DW63&lt;=Consolidação!AL74+Consolidação!AO74+Consolidação!AR74+Consolidação!AU74+Consolidação!AX74+Consolidação!#REF!+Consolidação!BC74+Consolidação!BF74+Consolidação!BI74+Consolidação!BL74,Consolidação!$AI$4,IF(AJ63+AQ63+AX63+BE63+BL63+BS63+BZ63+CG63+CN63+CU63+DB63+DI63+DP63+DW63&lt;=Consolidação!AL74+Consolidação!AO74+Consolidação!AR74+Consolidação!AU74+Consolidação!AX74+Consolidação!#REF!+Consolidação!BC74+Consolidação!BF74+Consolidação!BI74+Consolidação!BL74+Consolidação!BO74,Consolidação!$AL$4,IF(AJ63+AQ63+AX63+BE63+BL63+BS63+BZ63+CG63+CN63+CU63+DB63+DI63+DP63+DW63&lt;=Consolidação!AL74+Consolidação!AO74+Consolidação!AR74+Consolidação!AU74+Consolidação!AX74+Consolidação!#REF!+Consolidação!BC74+Consolidação!BF74+Consolidação!BI74+Consolidação!BL74+Consolidação!BO74+Consolidação!BR74,Consolidação!$AO$4,IF(AJ63+AQ63+AX63+BE63+BL63+BS63+BZ63+CG63+CN63+CU63+DB63+DI63+DP63+DW63&lt;=Consolidação!AL74+Consolidação!AO74+Consolidação!AR74+Consolidação!AU74+Consolidação!AX74+Consolidação!#REF!+Consolidação!BC74+Consolidação!BF74+Consolidação!BI74+Consolidação!BL74+Consolidação!BO74+Consolidação!BR74+Consolidação!BU74,Consolidação!$AR$4,IF(AJ63+AQ63+AX63+BE63+BL63+BS63+BZ63+CG63+CN63+CU63+DB63+DI63+DP63+DW63&lt;=Consolidação!AL74+Consolidação!AO74+Consolidação!AR74+Consolidação!AU74+Consolidação!AX74+Consolidação!#REF!+Consolidação!BC74+Consolidação!BF74+Consolidação!BI74+Consolidação!BL74+Consolidação!BO74+Consolidação!BR74+Consolidação!BU74+Consolidação!BX74,Consolidação!$AU$4,IF(AND((Consolidação!AL74+Consolidação!AO74+Consolidação!AR74+Consolidação!AU74+Consolidação!AX74+Consolidação!#REF!+Consolidação!BC74+Consolidação!BF74+Consolidação!BI74+Consolidação!BL74+Consolidação!BO74+Consolidação!BR74+Consolidação!BU74+Consolidação!BX74)&gt;0,AJ63+AQ63+AX63+BE63+BL63+BS63+BZ63+CG63+CN63+CU63+DB63+DI63+DP63&lt;Consolidação!AL74+Consolidação!AO74+Consolidação!AR74+Consolidação!AU74+Consolidação!AX74+Consolidação!#REF!+Consolidação!BC74+Consolidação!BF74+Consolidação!BI74+Consolidação!BL74+Consolidação!BO74+Consolidação!BR74+Consolidação!BU74+Consolidação!BX74,AJ63+AQ63+AX63+BE63+BL63+BS63+BZ63+CG63+CN63+CU63+DB63+DI63+DP63+DW63&gt;Consolidação!AL74+Consolidação!AO74+Consolidação!AR74+Consolidação!AU74+Consolidação!AX74+Consolidação!#REF!+Consolidação!BC74+Consolidação!BF74+Consolidação!BI74+Consolidação!BL74+Consolidação!BO74+Consolidação!BR74+Consolidação!BU74+Consolidação!BX74),"CONSUMO PARCIAL","SEM PREVISÃO"))))))))))))))))</f>
        <v/>
      </c>
      <c r="EA63" s="318" t="str">
        <f t="shared" si="104"/>
        <v/>
      </c>
      <c r="EB63" s="270"/>
      <c r="EC63" s="314"/>
      <c r="ED63" s="345"/>
      <c r="EE63" s="346"/>
      <c r="EF63" s="317" t="str">
        <f>IF(EC63=0,"",IF(AP63+AW63+BD63+BK63+BR63+BY63+CF63+CM63+CT63+DA63+DH63+DO63+DV63+EC63&lt;=Consolidação!AR74,Consolidação!$H$4,IF(AP63+AW63+BD63+BK63+BR63+BY63+CF63+CM63+CT63+DA63+DH63+DO63+DV63+EC63&lt;=Consolidação!AR74+Consolidação!AU74,Consolidação!$K$4,IF(AP63+AW63+BD63+BK63+BR63+BY63+CF63+CM63+CT63+DA63+DH63+DO63+DV63+EC63&lt;=Consolidação!AR74+Consolidação!AU74+Consolidação!AX74,Consolidação!$N$4,IF(AP63+AW63+BD63+BK63+BR63+BY63+CF63+CM63+CT63+DA63+DH63+DO63+DV63+EC63&lt;=Consolidação!AR74+Consolidação!AU74+Consolidação!AX74+Consolidação!#REF!,Consolidação!$Q$4,IF(AP63+AW63+BD63+BK63+BR63+BY63+CF63+CM63+CT63+DA63+DH63+DO63+DV63+EC63&lt;=Consolidação!AR74+Consolidação!AU74+Consolidação!AX74+Consolidação!#REF!+Consolidação!BC74,Consolidação!$T$4,IF(AP63+AW63+BD63+BK63+BR63+BY63+CF63+CM63+CT63+DA63+DH63+DO63+DV63+EC63&lt;=Consolidação!AR74+Consolidação!AU74+Consolidação!AX74+Consolidação!#REF!+Consolidação!BC74+Consolidação!BF74,Consolidação!$W$4,IF(AP63+AW63+BD63+BK63+BR63+BY63+CF63+CM63+CT63+DA63+DH63+DO63+DV63+EC63&lt;=Consolidação!AR74+Consolidação!AU74+Consolidação!AX74+Consolidação!#REF!+Consolidação!BC74+Consolidação!BF74+Consolidação!BI74,Consolidação!$Z$4,IF(AP63+AW63+BD63+BK63+BR63+BY63+CF63+CM63+CT63+DA63+DH63+DO63+DV63+EC63&lt;=Consolidação!AR74+Consolidação!AU74+Consolidação!AX74+Consolidação!#REF!+Consolidação!BC74+Consolidação!BF74+Consolidação!BI74+Consolidação!BL74,Consolidação!$AC$4,IF(AP63+AW63+BD63+BK63+BR63+BY63+CF63+CM63+CT63+DA63+DH63+DO63+DV63+EC63&lt;=Consolidação!AR74+Consolidação!AU74+Consolidação!AX74+Consolidação!#REF!+Consolidação!BC74+Consolidação!BF74+Consolidação!BI74+Consolidação!BL74+Consolidação!BO74,Consolidação!$AF$4,IF(AP63+AW63+BD63+BK63+BR63+BY63+CF63+CM63+CT63+DA63+DH63+DO63+DV63+EC63&lt;=Consolidação!AR74+Consolidação!AU74+Consolidação!AX74+Consolidação!#REF!+Consolidação!BC74+Consolidação!BF74+Consolidação!BI74+Consolidação!BL74+Consolidação!BO74+Consolidação!BR74,Consolidação!$AI$4,IF(AP63+AW63+BD63+BK63+BR63+BY63+CF63+CM63+CT63+DA63+DH63+DO63+DV63+EC63&lt;=Consolidação!AR74+Consolidação!AU74+Consolidação!AX74+Consolidação!#REF!+Consolidação!BC74+Consolidação!BF74+Consolidação!BI74+Consolidação!BL74+Consolidação!BO74+Consolidação!BR74+Consolidação!BU74,Consolidação!$AL$4,IF(AP63+AW63+BD63+BK63+BR63+BY63+CF63+CM63+CT63+DA63+DH63+DO63+DV63+EC63&lt;=Consolidação!AR74+Consolidação!AU74+Consolidação!AX74+Consolidação!#REF!+Consolidação!BC74+Consolidação!BF74+Consolidação!BI74+Consolidação!BL74+Consolidação!BO74+Consolidação!BR74+Consolidação!BU74+Consolidação!BX74,Consolidação!$AO$4,IF(AP63+AW63+BD63+BK63+BR63+BY63+CF63+CM63+CT63+DA63+DH63+DO63+DV63+EC63&lt;=Consolidação!AR74+Consolidação!AU74+Consolidação!AX74+Consolidação!#REF!+Consolidação!BC74+Consolidação!BF74+Consolidação!BI74+Consolidação!BL74+Consolidação!BO74+Consolidação!BR74+Consolidação!BU74+Consolidação!BX74+Consolidação!CA74,Consolidação!$AR$4,IF(AP63+AW63+BD63+BK63+BR63+BY63+CF63+CM63+CT63+DA63+DH63+DO63+DV63+EC63&lt;=Consolidação!AR74+Consolidação!AU74+Consolidação!AX74+Consolidação!#REF!+Consolidação!BC74+Consolidação!BF74+Consolidação!BI74+Consolidação!BL74+Consolidação!BO74+Consolidação!BR74+Consolidação!BU74+Consolidação!BX74+Consolidação!CA74+Consolidação!CD74,Consolidação!$AU$4,IF(AND((Consolidação!AR74+Consolidação!AU74+Consolidação!AX74+Consolidação!#REF!+Consolidação!BC74+Consolidação!BF74+Consolidação!BI74+Consolidação!BL74+Consolidação!BO74+Consolidação!BR74+Consolidação!BU74+Consolidação!BX74+Consolidação!CA74+Consolidação!CD74)&gt;0,AP63+AW63+BD63+BK63+BR63+BY63+CF63+CM63+CT63+DA63+DH63+DO63+DV63&lt;Consolidação!AR74+Consolidação!AU74+Consolidação!AX74+Consolidação!#REF!+Consolidação!BC74+Consolidação!BF74+Consolidação!BI74+Consolidação!BL74+Consolidação!BO74+Consolidação!BR74+Consolidação!BU74+Consolidação!BX74+Consolidação!CA74+Consolidação!CD74,AP63+AW63+BD63+BK63+BR63+BY63+CF63+CM63+CT63+DA63+DH63+DO63+DV63+EC63&gt;Consolidação!AR74+Consolidação!AU74+Consolidação!AX74+Consolidação!#REF!+Consolidação!BC74+Consolidação!BF74+Consolidação!BI74+Consolidação!BL74+Consolidação!BO74+Consolidação!BR74+Consolidação!BU74+Consolidação!BX74+Consolidação!CA74+Consolidação!CD74),"CONSUMO PARCIAL","SEM PREVISÃO"))))))))))))))))</f>
        <v/>
      </c>
      <c r="EG63" s="318" t="str">
        <f t="shared" si="105"/>
        <v/>
      </c>
      <c r="EH63" s="270"/>
      <c r="EI63" s="314"/>
      <c r="EJ63" s="345"/>
      <c r="EK63" s="346"/>
      <c r="EL63" s="317" t="str">
        <f>IF(EI63=0,"",IF(AV63+BC63+BJ63+BQ63+BX63+CE63+CL63+CS63+CZ63+DG63+DN63+DU63+EB63+EI63&lt;=Consolidação!AX74,Consolidação!$H$4,IF(AV63+BC63+BJ63+BQ63+BX63+CE63+CL63+CS63+CZ63+DG63+DN63+DU63+EB63+EI63&lt;=Consolidação!AX74+Consolidação!#REF!,Consolidação!$K$4,IF(AV63+BC63+BJ63+BQ63+BX63+CE63+CL63+CS63+CZ63+DG63+DN63+DU63+EB63+EI63&lt;=Consolidação!AX74+Consolidação!#REF!+Consolidação!BC74,Consolidação!$N$4,IF(AV63+BC63+BJ63+BQ63+BX63+CE63+CL63+CS63+CZ63+DG63+DN63+DU63+EB63+EI63&lt;=Consolidação!AX74+Consolidação!#REF!+Consolidação!BC74+Consolidação!BF74,Consolidação!$Q$4,IF(AV63+BC63+BJ63+BQ63+BX63+CE63+CL63+CS63+CZ63+DG63+DN63+DU63+EB63+EI63&lt;=Consolidação!AX74+Consolidação!#REF!+Consolidação!BC74+Consolidação!BF74+Consolidação!BI74,Consolidação!$T$4,IF(AV63+BC63+BJ63+BQ63+BX63+CE63+CL63+CS63+CZ63+DG63+DN63+DU63+EB63+EI63&lt;=Consolidação!AX74+Consolidação!#REF!+Consolidação!BC74+Consolidação!BF74+Consolidação!BI74+Consolidação!BL74,Consolidação!$W$4,IF(AV63+BC63+BJ63+BQ63+BX63+CE63+CL63+CS63+CZ63+DG63+DN63+DU63+EB63+EI63&lt;=Consolidação!AX74+Consolidação!#REF!+Consolidação!BC74+Consolidação!BF74+Consolidação!BI74+Consolidação!BL74+Consolidação!BO74,Consolidação!$Z$4,IF(AV63+BC63+BJ63+BQ63+BX63+CE63+CL63+CS63+CZ63+DG63+DN63+DU63+EB63+EI63&lt;=Consolidação!AX74+Consolidação!#REF!+Consolidação!BC74+Consolidação!BF74+Consolidação!BI74+Consolidação!BL74+Consolidação!BO74+Consolidação!BR74,Consolidação!$AC$4,IF(AV63+BC63+BJ63+BQ63+BX63+CE63+CL63+CS63+CZ63+DG63+DN63+DU63+EB63+EI63&lt;=Consolidação!AX74+Consolidação!#REF!+Consolidação!BC74+Consolidação!BF74+Consolidação!BI74+Consolidação!BL74+Consolidação!BO74+Consolidação!BR74+Consolidação!BU74,Consolidação!$AF$4,IF(AV63+BC63+BJ63+BQ63+BX63+CE63+CL63+CS63+CZ63+DG63+DN63+DU63+EB63+EI63&lt;=Consolidação!AX74+Consolidação!#REF!+Consolidação!BC74+Consolidação!BF74+Consolidação!BI74+Consolidação!BL74+Consolidação!BO74+Consolidação!BR74+Consolidação!BU74+Consolidação!BX74,Consolidação!$AI$4,IF(AV63+BC63+BJ63+BQ63+BX63+CE63+CL63+CS63+CZ63+DG63+DN63+DU63+EB63+EI63&lt;=Consolidação!AX74+Consolidação!#REF!+Consolidação!BC74+Consolidação!BF74+Consolidação!BI74+Consolidação!BL74+Consolidação!BO74+Consolidação!BR74+Consolidação!BU74+Consolidação!BX74+Consolidação!CA74,Consolidação!$AL$4,IF(AV63+BC63+BJ63+BQ63+BX63+CE63+CL63+CS63+CZ63+DG63+DN63+DU63+EB63+EI63&lt;=Consolidação!AX74+Consolidação!#REF!+Consolidação!BC74+Consolidação!BF74+Consolidação!BI74+Consolidação!BL74+Consolidação!BO74+Consolidação!BR74+Consolidação!BU74+Consolidação!BX74+Consolidação!CA74+Consolidação!CD74,Consolidação!$AO$4,IF(AV63+BC63+BJ63+BQ63+BX63+CE63+CL63+CS63+CZ63+DG63+DN63+DU63+EB63+EI63&lt;=Consolidação!AX74+Consolidação!#REF!+Consolidação!BC74+Consolidação!BF74+Consolidação!BI74+Consolidação!BL74+Consolidação!BO74+Consolidação!BR74+Consolidação!BU74+Consolidação!BX74+Consolidação!CA74+Consolidação!CD74+Consolidação!CG74,Consolidação!$AR$4,IF(AV63+BC63+BJ63+BQ63+BX63+CE63+CL63+CS63+CZ63+DG63+DN63+DU63+EB63+EI63&lt;=Consolidação!AX74+Consolidação!#REF!+Consolidação!BC74+Consolidação!BF74+Consolidação!BI74+Consolidação!BL74+Consolidação!BO74+Consolidação!BR74+Consolidação!BU74+Consolidação!BX74+Consolidação!CA74+Consolidação!CD74+Consolidação!CG74+Consolidação!CJ74,Consolidação!$AU$4,IF(AND((Consolidação!AX74+Consolidação!#REF!+Consolidação!BC74+Consolidação!BF74+Consolidação!BI74+Consolidação!BL74+Consolidação!BO74+Consolidação!BR74+Consolidação!BU74+Consolidação!BX74+Consolidação!CA74+Consolidação!CD74+Consolidação!CG74+Consolidação!CJ74)&gt;0,AV63+BC63+BJ63+BQ63+BX63+CE63+CL63+CS63+CZ63+DG63+DN63+DU63+EB63&lt;Consolidação!AX74+Consolidação!#REF!+Consolidação!BC74+Consolidação!BF74+Consolidação!BI74+Consolidação!BL74+Consolidação!BO74+Consolidação!BR74+Consolidação!BU74+Consolidação!BX74+Consolidação!CA74+Consolidação!CD74+Consolidação!CG74+Consolidação!CJ74,AV63+BC63+BJ63+BQ63+BX63+CE63+CL63+CS63+CZ63+DG63+DN63+DU63+EB63+EI63&gt;Consolidação!AX74+Consolidação!#REF!+Consolidação!BC74+Consolidação!BF74+Consolidação!BI74+Consolidação!BL74+Consolidação!BO74+Consolidação!BR74+Consolidação!BU74+Consolidação!BX74+Consolidação!CA74+Consolidação!CD74+Consolidação!CG74+Consolidação!CJ74),"CONSUMO PARCIAL","SEM PREVISÃO"))))))))))))))))</f>
        <v/>
      </c>
      <c r="EM63" s="318" t="str">
        <f t="shared" si="106"/>
        <v/>
      </c>
      <c r="EN63" s="270"/>
      <c r="EO63" s="314"/>
      <c r="EP63" s="345"/>
      <c r="EQ63" s="346"/>
      <c r="ER63" s="317" t="str">
        <f>IF(EO63=0,"",IF(BB63+BI63+BP63+BW63+CD63+CK63+CR63+CY63+DF63+DM63+DT63+EA63+EH63+EO63&lt;=Consolidação!BC74,Consolidação!$H$4,IF(BB63+BI63+BP63+BW63+CD63+CK63+CR63+CY63+DF63+DM63+DT63+EA63+EH63+EO63&lt;=Consolidação!BC74+Consolidação!BF74,Consolidação!$K$4,IF(BB63+BI63+BP63+BW63+CD63+CK63+CR63+CY63+DF63+DM63+DT63+EA63+EH63+EO63&lt;=Consolidação!BC74+Consolidação!BF74+Consolidação!BI74,Consolidação!$N$4,IF(BB63+BI63+BP63+BW63+CD63+CK63+CR63+CY63+DF63+DM63+DT63+EA63+EH63+EO63&lt;=Consolidação!BC74+Consolidação!BF74+Consolidação!BI74+Consolidação!BL74,Consolidação!$Q$4,IF(BB63+BI63+BP63+BW63+CD63+CK63+CR63+CY63+DF63+DM63+DT63+EA63+EH63+EO63&lt;=Consolidação!BC74+Consolidação!BF74+Consolidação!BI74+Consolidação!BL74+Consolidação!BO74,Consolidação!$T$4,IF(BB63+BI63+BP63+BW63+CD63+CK63+CR63+CY63+DF63+DM63+DT63+EA63+EH63+EO63&lt;=Consolidação!BC74+Consolidação!BF74+Consolidação!BI74+Consolidação!BL74+Consolidação!BO74+Consolidação!BR74,Consolidação!$W$4,IF(BB63+BI63+BP63+BW63+CD63+CK63+CR63+CY63+DF63+DM63+DT63+EA63+EH63+EO63&lt;=Consolidação!BC74+Consolidação!BF74+Consolidação!BI74+Consolidação!BL74+Consolidação!BO74+Consolidação!BR74+Consolidação!BU74,Consolidação!$Z$4,IF(BB63+BI63+BP63+BW63+CD63+CK63+CR63+CY63+DF63+DM63+DT63+EA63+EH63+EO63&lt;=Consolidação!BC74+Consolidação!BF74+Consolidação!BI74+Consolidação!BL74+Consolidação!BO74+Consolidação!BR74+Consolidação!BU74+Consolidação!BX74,Consolidação!$AC$4,IF(BB63+BI63+BP63+BW63+CD63+CK63+CR63+CY63+DF63+DM63+DT63+EA63+EH63+EO63&lt;=Consolidação!BC74+Consolidação!BF74+Consolidação!BI74+Consolidação!BL74+Consolidação!BO74+Consolidação!BR74+Consolidação!BU74+Consolidação!BX74+Consolidação!CA74,Consolidação!$AF$4,IF(BB63+BI63+BP63+BW63+CD63+CK63+CR63+CY63+DF63+DM63+DT63+EA63+EH63+EO63&lt;=Consolidação!BC74+Consolidação!BF74+Consolidação!BI74+Consolidação!BL74+Consolidação!BO74+Consolidação!BR74+Consolidação!BU74+Consolidação!BX74+Consolidação!CA74+Consolidação!CD74,Consolidação!$AI$4,IF(BB63+BI63+BP63+BW63+CD63+CK63+CR63+CY63+DF63+DM63+DT63+EA63+EH63+EO63&lt;=Consolidação!BC74+Consolidação!BF74+Consolidação!BI74+Consolidação!BL74+Consolidação!BO74+Consolidação!BR74+Consolidação!BU74+Consolidação!BX74+Consolidação!CA74+Consolidação!CD74+Consolidação!CG74,Consolidação!$AL$4,IF(BB63+BI63+BP63+BW63+CD63+CK63+CR63+CY63+DF63+DM63+DT63+EA63+EH63+EO63&lt;=Consolidação!BC74+Consolidação!BF74+Consolidação!BI74+Consolidação!BL74+Consolidação!BO74+Consolidação!BR74+Consolidação!BU74+Consolidação!BX74+Consolidação!CA74+Consolidação!CD74+Consolidação!CG74+Consolidação!CJ74,Consolidação!$AO$4,IF(BB63+BI63+BP63+BW63+CD63+CK63+CR63+CY63+DF63+DM63+DT63+EA63+EH63+EO63&lt;=Consolidação!BC74+Consolidação!BF74+Consolidação!BI74+Consolidação!BL74+Consolidação!BO74+Consolidação!BR74+Consolidação!BU74+Consolidação!BX74+Consolidação!CA74+Consolidação!CD74+Consolidação!CG74+Consolidação!CJ74+Consolidação!CM74,Consolidação!$AR$4,IF(BB63+BI63+BP63+BW63+CD63+CK63+CR63+CY63+DF63+DM63+DT63+EA63+EH63+EO63&lt;=Consolidação!BC74+Consolidação!BF74+Consolidação!BI74+Consolidação!BL74+Consolidação!BO74+Consolidação!BR74+Consolidação!BU74+Consolidação!BX74+Consolidação!CA74+Consolidação!CD74+Consolidação!CG74+Consolidação!CJ74+Consolidação!CM74+Consolidação!CP74,Consolidação!$AU$4,IF(AND((Consolidação!BC74+Consolidação!BF74+Consolidação!BI74+Consolidação!BL74+Consolidação!BO74+Consolidação!BR74+Consolidação!BU74+Consolidação!BX74+Consolidação!CA74+Consolidação!CD74+Consolidação!CG74+Consolidação!CJ74+Consolidação!CM74+Consolidação!CP74)&gt;0,BB63+BI63+BP63+BW63+CD63+CK63+CR63+CY63+DF63+DM63+DT63+EA63+EH63&lt;Consolidação!BC74+Consolidação!BF74+Consolidação!BI74+Consolidação!BL74+Consolidação!BO74+Consolidação!BR74+Consolidação!BU74+Consolidação!BX74+Consolidação!CA74+Consolidação!CD74+Consolidação!CG74+Consolidação!CJ74+Consolidação!CM74+Consolidação!CP74,BB63+BI63+BP63+BW63+CD63+CK63+CR63+CY63+DF63+DM63+DT63+EA63+EH63+EO63&gt;Consolidação!BC74+Consolidação!BF74+Consolidação!BI74+Consolidação!BL74+Consolidação!BO74+Consolidação!BR74+Consolidação!BU74+Consolidação!BX74+Consolidação!CA74+Consolidação!CD74+Consolidação!CG74+Consolidação!CJ74+Consolidação!CM74+Consolidação!CP74),"CONSUMO PARCIAL","SEM PREVISÃO"))))))))))))))))</f>
        <v/>
      </c>
      <c r="ES63" s="318" t="str">
        <f t="shared" si="107"/>
        <v/>
      </c>
      <c r="ET63" s="270"/>
      <c r="EU63" s="314"/>
      <c r="EV63" s="345"/>
      <c r="EW63" s="346"/>
      <c r="EX63" s="317" t="str">
        <f>IF(EU63=0,"",IF(BH63+BO63+BV63+CC63+CJ63+CQ63+CX63+DE63+DL63+DS63+DZ63+EG63+EN63+EU63&lt;=Consolidação!BI74,Consolidação!$H$4,IF(BH63+BO63+BV63+CC63+CJ63+CQ63+CX63+DE63+DL63+DS63+DZ63+EG63+EN63+EU63&lt;=Consolidação!BI74+Consolidação!BL74,Consolidação!$K$4,IF(BH63+BO63+BV63+CC63+CJ63+CQ63+CX63+DE63+DL63+DS63+DZ63+EG63+EN63+EU63&lt;=Consolidação!BI74+Consolidação!BL74+Consolidação!BO74,Consolidação!$N$4,IF(BH63+BO63+BV63+CC63+CJ63+CQ63+CX63+DE63+DL63+DS63+DZ63+EG63+EN63+EU63&lt;=Consolidação!BI74+Consolidação!BL74+Consolidação!BO74+Consolidação!BR74,Consolidação!$Q$4,IF(BH63+BO63+BV63+CC63+CJ63+CQ63+CX63+DE63+DL63+DS63+DZ63+EG63+EN63+EU63&lt;=Consolidação!BI74+Consolidação!BL74+Consolidação!BO74+Consolidação!BR74+Consolidação!BU74,Consolidação!$T$4,IF(BH63+BO63+BV63+CC63+CJ63+CQ63+CX63+DE63+DL63+DS63+DZ63+EG63+EN63+EU63&lt;=Consolidação!BI74+Consolidação!BL74+Consolidação!BO74+Consolidação!BR74+Consolidação!BU74+Consolidação!BX74,Consolidação!$W$4,IF(BH63+BO63+BV63+CC63+CJ63+CQ63+CX63+DE63+DL63+DS63+DZ63+EG63+EN63+EU63&lt;=Consolidação!BI74+Consolidação!BL74+Consolidação!BO74+Consolidação!BR74+Consolidação!BU74+Consolidação!BX74+Consolidação!CA74,Consolidação!$Z$4,IF(BH63+BO63+BV63+CC63+CJ63+CQ63+CX63+DE63+DL63+DS63+DZ63+EG63+EN63+EU63&lt;=Consolidação!BI74+Consolidação!BL74+Consolidação!BO74+Consolidação!BR74+Consolidação!BU74+Consolidação!BX74+Consolidação!CA74+Consolidação!CD74,Consolidação!$AC$4,IF(BH63+BO63+BV63+CC63+CJ63+CQ63+CX63+DE63+DL63+DS63+DZ63+EG63+EN63+EU63&lt;=Consolidação!BI74+Consolidação!BL74+Consolidação!BO74+Consolidação!BR74+Consolidação!BU74+Consolidação!BX74+Consolidação!CA74+Consolidação!CD74+Consolidação!CG74,Consolidação!$AF$4,IF(BH63+BO63+BV63+CC63+CJ63+CQ63+CX63+DE63+DL63+DS63+DZ63+EG63+EN63+EU63&lt;=Consolidação!BI74+Consolidação!BL74+Consolidação!BO74+Consolidação!BR74+Consolidação!BU74+Consolidação!BX74+Consolidação!CA74+Consolidação!CD74+Consolidação!CG74+Consolidação!CJ74,Consolidação!$AI$4,IF(BH63+BO63+BV63+CC63+CJ63+CQ63+CX63+DE63+DL63+DS63+DZ63+EG63+EN63+EU63&lt;=Consolidação!BI74+Consolidação!BL74+Consolidação!BO74+Consolidação!BR74+Consolidação!BU74+Consolidação!BX74+Consolidação!CA74+Consolidação!CD74+Consolidação!CG74+Consolidação!CJ74+Consolidação!CM74,Consolidação!$AL$4,IF(BH63+BO63+BV63+CC63+CJ63+CQ63+CX63+DE63+DL63+DS63+DZ63+EG63+EN63+EU63&lt;=Consolidação!BI74+Consolidação!BL74+Consolidação!BO74+Consolidação!BR74+Consolidação!BU74+Consolidação!BX74+Consolidação!CA74+Consolidação!CD74+Consolidação!CG74+Consolidação!CJ74+Consolidação!CM74+Consolidação!CP74,Consolidação!$AO$4,IF(BH63+BO63+BV63+CC63+CJ63+CQ63+CX63+DE63+DL63+DS63+DZ63+EG63+EN63+EU63&lt;=Consolidação!BI74+Consolidação!BL74+Consolidação!BO74+Consolidação!BR74+Consolidação!BU74+Consolidação!BX74+Consolidação!CA74+Consolidação!CD74+Consolidação!CG74+Consolidação!CJ74+Consolidação!CM74+Consolidação!CP74+Consolidação!CS74,Consolidação!$AR$4,IF(BH63+BO63+BV63+CC63+CJ63+CQ63+CX63+DE63+DL63+DS63+DZ63+EG63+EN63+EU63&lt;=Consolidação!BI74+Consolidação!BL74+Consolidação!BO74+Consolidação!BR74+Consolidação!BU74+Consolidação!BX74+Consolidação!CA74+Consolidação!CD74+Consolidação!CG74+Consolidação!CJ74+Consolidação!CM74+Consolidação!CP74+Consolidação!CS74+Consolidação!CV74,Consolidação!$AU$4,IF(AND((Consolidação!BI74+Consolidação!BL74+Consolidação!BO74+Consolidação!BR74+Consolidação!BU74+Consolidação!BX74+Consolidação!CA74+Consolidação!CD74+Consolidação!CG74+Consolidação!CJ74+Consolidação!CM74+Consolidação!CP74+Consolidação!CS74+Consolidação!CV74)&gt;0,BH63+BO63+BV63+CC63+CJ63+CQ63+CX63+DE63+DL63+DS63+DZ63+EG63+EN63&lt;Consolidação!BI74+Consolidação!BL74+Consolidação!BO74+Consolidação!BR74+Consolidação!BU74+Consolidação!BX74+Consolidação!CA74+Consolidação!CD74+Consolidação!CG74+Consolidação!CJ74+Consolidação!CM74+Consolidação!CP74+Consolidação!CS74+Consolidação!CV74,BH63+BO63+BV63+CC63+CJ63+CQ63+CX63+DE63+DL63+DS63+DZ63+EG63+EN63+EU63&gt;Consolidação!BI74+Consolidação!BL74+Consolidação!BO74+Consolidação!BR74+Consolidação!BU74+Consolidação!BX74+Consolidação!CA74+Consolidação!CD74+Consolidação!CG74+Consolidação!CJ74+Consolidação!CM74+Consolidação!CP74+Consolidação!CS74+Consolidação!CV74),"CONSUMO PARCIAL","SEM PREVISÃO"))))))))))))))))</f>
        <v/>
      </c>
      <c r="EY63" s="318" t="str">
        <f t="shared" si="108"/>
        <v/>
      </c>
      <c r="EZ63" s="270"/>
      <c r="FA63" s="314"/>
      <c r="FB63" s="345"/>
      <c r="FC63" s="346"/>
      <c r="FD63" s="317" t="str">
        <f>IF(FA63=0,"",IF(BN63+BU63+CB63+CI63+CP63+CW63+DD63+DK63+DR63+DY63+EF63+EM63+ET63+FA63&lt;=Consolidação!BO74,Consolidação!$H$4,IF(BN63+BU63+CB63+CI63+CP63+CW63+DD63+DK63+DR63+DY63+EF63+EM63+ET63+FA63&lt;=Consolidação!BO74+Consolidação!BR74,Consolidação!$K$4,IF(BN63+BU63+CB63+CI63+CP63+CW63+DD63+DK63+DR63+DY63+EF63+EM63+ET63+FA63&lt;=Consolidação!BO74+Consolidação!BR74+Consolidação!BU74,Consolidação!$N$4,IF(BN63+BU63+CB63+CI63+CP63+CW63+DD63+DK63+DR63+DY63+EF63+EM63+ET63+FA63&lt;=Consolidação!BO74+Consolidação!BR74+Consolidação!BU74+Consolidação!BX74,Consolidação!$Q$4,IF(BN63+BU63+CB63+CI63+CP63+CW63+DD63+DK63+DR63+DY63+EF63+EM63+ET63+FA63&lt;=Consolidação!BO74+Consolidação!BR74+Consolidação!BU74+Consolidação!BX74+Consolidação!CA74,Consolidação!$T$4,IF(BN63+BU63+CB63+CI63+CP63+CW63+DD63+DK63+DR63+DY63+EF63+EM63+ET63+FA63&lt;=Consolidação!BO74+Consolidação!BR74+Consolidação!BU74+Consolidação!BX74+Consolidação!CA74+Consolidação!CD74,Consolidação!$W$4,IF(BN63+BU63+CB63+CI63+CP63+CW63+DD63+DK63+DR63+DY63+EF63+EM63+ET63+FA63&lt;=Consolidação!BO74+Consolidação!BR74+Consolidação!BU74+Consolidação!BX74+Consolidação!CA74+Consolidação!CD74+Consolidação!CG74,Consolidação!$Z$4,IF(BN63+BU63+CB63+CI63+CP63+CW63+DD63+DK63+DR63+DY63+EF63+EM63+ET63+FA63&lt;=Consolidação!BO74+Consolidação!BR74+Consolidação!BU74+Consolidação!BX74+Consolidação!CA74+Consolidação!CD74+Consolidação!CG74+Consolidação!CJ74,Consolidação!$AC$4,IF(BN63+BU63+CB63+CI63+CP63+CW63+DD63+DK63+DR63+DY63+EF63+EM63+ET63+FA63&lt;=Consolidação!BO74+Consolidação!BR74+Consolidação!BU74+Consolidação!BX74+Consolidação!CA74+Consolidação!CD74+Consolidação!CG74+Consolidação!CJ74+Consolidação!CM74,Consolidação!$AF$4,IF(BN63+BU63+CB63+CI63+CP63+CW63+DD63+DK63+DR63+DY63+EF63+EM63+ET63+FA63&lt;=Consolidação!BO74+Consolidação!BR74+Consolidação!BU74+Consolidação!BX74+Consolidação!CA74+Consolidação!CD74+Consolidação!CG74+Consolidação!CJ74+Consolidação!CM74+Consolidação!CP74,Consolidação!$AI$4,IF(BN63+BU63+CB63+CI63+CP63+CW63+DD63+DK63+DR63+DY63+EF63+EM63+ET63+FA63&lt;=Consolidação!BO74+Consolidação!BR74+Consolidação!BU74+Consolidação!BX74+Consolidação!CA74+Consolidação!CD74+Consolidação!CG74+Consolidação!CJ74+Consolidação!CM74+Consolidação!CP74+Consolidação!CS74,Consolidação!$AL$4,IF(BN63+BU63+CB63+CI63+CP63+CW63+DD63+DK63+DR63+DY63+EF63+EM63+ET63+FA63&lt;=Consolidação!BO74+Consolidação!BR74+Consolidação!BU74+Consolidação!BX74+Consolidação!CA74+Consolidação!CD74+Consolidação!CG74+Consolidação!CJ74+Consolidação!CM74+Consolidação!CP74+Consolidação!CS74+Consolidação!CV74,Consolidação!$AO$4,IF(BN63+BU63+CB63+CI63+CP63+CW63+DD63+DK63+DR63+DY63+EF63+EM63+ET63+FA63&lt;=Consolidação!BO74+Consolidação!BR74+Consolidação!BU74+Consolidação!BX74+Consolidação!CA74+Consolidação!CD74+Consolidação!CG74+Consolidação!CJ74+Consolidação!CM74+Consolidação!CP74+Consolidação!CS74+Consolidação!CV74+Consolidação!CY74,Consolidação!$AR$4,IF(BN63+BU63+CB63+CI63+CP63+CW63+DD63+DK63+DR63+DY63+EF63+EM63+ET63+FA63&lt;=Consolidação!BO74+Consolidação!BR74+Consolidação!BU74+Consolidação!BX74+Consolidação!CA74+Consolidação!CD74+Consolidação!CG74+Consolidação!CJ74+Consolidação!CM74+Consolidação!CP74+Consolidação!CS74+Consolidação!CV74+Consolidação!CY74+Consolidação!DB74,Consolidação!$AU$4,IF(AND((Consolidação!BO74+Consolidação!BR74+Consolidação!BU74+Consolidação!BX74+Consolidação!CA74+Consolidação!CD74+Consolidação!CG74+Consolidação!CJ74+Consolidação!CM74+Consolidação!CP74+Consolidação!CS74+Consolidação!CV74+Consolidação!CY74+Consolidação!DB74)&gt;0,BN63+BU63+CB63+CI63+CP63+CW63+DD63+DK63+DR63+DY63+EF63+EM63+ET63&lt;Consolidação!BO74+Consolidação!BR74+Consolidação!BU74+Consolidação!BX74+Consolidação!CA74+Consolidação!CD74+Consolidação!CG74+Consolidação!CJ74+Consolidação!CM74+Consolidação!CP74+Consolidação!CS74+Consolidação!CV74+Consolidação!CY74+Consolidação!DB74,BN63+BU63+CB63+CI63+CP63+CW63+DD63+DK63+DR63+DY63+EF63+EM63+ET63+FA63&gt;Consolidação!BO74+Consolidação!BR74+Consolidação!BU74+Consolidação!BX74+Consolidação!CA74+Consolidação!CD74+Consolidação!CG74+Consolidação!CJ74+Consolidação!CM74+Consolidação!CP74+Consolidação!CS74+Consolidação!CV74+Consolidação!CY74+Consolidação!DB74),"CONSUMO PARCIAL","SEM PREVISÃO"))))))))))))))))</f>
        <v/>
      </c>
      <c r="FE63" s="318" t="str">
        <f t="shared" si="109"/>
        <v/>
      </c>
      <c r="FF63" s="270"/>
      <c r="FG63" s="314"/>
      <c r="FH63" s="345"/>
      <c r="FI63" s="346"/>
      <c r="FJ63" s="317" t="str">
        <f>IF(FG63=0,"",IF(BT63+CA63+CH63+CO63+CV63+DC63+DJ63+DQ63+DX63+EE63+EL63+ES63+EZ63+FG63&lt;=Consolidação!BU74,Consolidação!$H$4,IF(BT63+CA63+CH63+CO63+CV63+DC63+DJ63+DQ63+DX63+EE63+EL63+ES63+EZ63+FG63&lt;=Consolidação!BU74+Consolidação!BX74,Consolidação!$K$4,IF(BT63+CA63+CH63+CO63+CV63+DC63+DJ63+DQ63+DX63+EE63+EL63+ES63+EZ63+FG63&lt;=Consolidação!BU74+Consolidação!BX74+Consolidação!CA74,Consolidação!$N$4,IF(BT63+CA63+CH63+CO63+CV63+DC63+DJ63+DQ63+DX63+EE63+EL63+ES63+EZ63+FG63&lt;=Consolidação!BU74+Consolidação!BX74+Consolidação!CA74+Consolidação!CD74,Consolidação!$Q$4,IF(BT63+CA63+CH63+CO63+CV63+DC63+DJ63+DQ63+DX63+EE63+EL63+ES63+EZ63+FG63&lt;=Consolidação!BU74+Consolidação!BX74+Consolidação!CA74+Consolidação!CD74+Consolidação!CG74,Consolidação!$T$4,IF(BT63+CA63+CH63+CO63+CV63+DC63+DJ63+DQ63+DX63+EE63+EL63+ES63+EZ63+FG63&lt;=Consolidação!BU74+Consolidação!BX74+Consolidação!CA74+Consolidação!CD74+Consolidação!CG74+Consolidação!CJ74,Consolidação!$W$4,IF(BT63+CA63+CH63+CO63+CV63+DC63+DJ63+DQ63+DX63+EE63+EL63+ES63+EZ63+FG63&lt;=Consolidação!BU74+Consolidação!BX74+Consolidação!CA74+Consolidação!CD74+Consolidação!CG74+Consolidação!CJ74+Consolidação!CM74,Consolidação!$Z$4,IF(BT63+CA63+CH63+CO63+CV63+DC63+DJ63+DQ63+DX63+EE63+EL63+ES63+EZ63+FG63&lt;=Consolidação!BU74+Consolidação!BX74+Consolidação!CA74+Consolidação!CD74+Consolidação!CG74+Consolidação!CJ74+Consolidação!CM74+Consolidação!CP74,Consolidação!$AC$4,IF(BT63+CA63+CH63+CO63+CV63+DC63+DJ63+DQ63+DX63+EE63+EL63+ES63+EZ63+FG63&lt;=Consolidação!BU74+Consolidação!BX74+Consolidação!CA74+Consolidação!CD74+Consolidação!CG74+Consolidação!CJ74+Consolidação!CM74+Consolidação!CP74+Consolidação!CS74,Consolidação!$AF$4,IF(BT63+CA63+CH63+CO63+CV63+DC63+DJ63+DQ63+DX63+EE63+EL63+ES63+EZ63+FG63&lt;=Consolidação!BU74+Consolidação!BX74+Consolidação!CA74+Consolidação!CD74+Consolidação!CG74+Consolidação!CJ74+Consolidação!CM74+Consolidação!CP74+Consolidação!CS74+Consolidação!CV74,Consolidação!$AI$4,IF(BT63+CA63+CH63+CO63+CV63+DC63+DJ63+DQ63+DX63+EE63+EL63+ES63+EZ63+FG63&lt;=Consolidação!BU74+Consolidação!BX74+Consolidação!CA74+Consolidação!CD74+Consolidação!CG74+Consolidação!CJ74+Consolidação!CM74+Consolidação!CP74+Consolidação!CS74+Consolidação!CV74+Consolidação!CY74,Consolidação!$AL$4,IF(BT63+CA63+CH63+CO63+CV63+DC63+DJ63+DQ63+DX63+EE63+EL63+ES63+EZ63+FG63&lt;=Consolidação!BU74+Consolidação!BX74+Consolidação!CA74+Consolidação!CD74+Consolidação!CG74+Consolidação!CJ74+Consolidação!CM74+Consolidação!CP74+Consolidação!CS74+Consolidação!CV74+Consolidação!CY74+Consolidação!DB74,Consolidação!$AO$4,IF(BT63+CA63+CH63+CO63+CV63+DC63+DJ63+DQ63+DX63+EE63+EL63+ES63+EZ63+FG63&lt;=Consolidação!BU74+Consolidação!BX74+Consolidação!CA74+Consolidação!CD74+Consolidação!CG74+Consolidação!CJ74+Consolidação!CM74+Consolidação!CP74+Consolidação!CS74+Consolidação!CV74+Consolidação!CY74+Consolidação!DB74+Consolidação!DE74,Consolidação!$AR$4,IF(BT63+CA63+CH63+CO63+CV63+DC63+DJ63+DQ63+DX63+EE63+EL63+ES63+EZ63+FG63&lt;=Consolidação!BU74+Consolidação!BX74+Consolidação!CA74+Consolidação!CD74+Consolidação!CG74+Consolidação!CJ74+Consolidação!CM74+Consolidação!CP74+Consolidação!CS74+Consolidação!CV74+Consolidação!CY74+Consolidação!DB74+Consolidação!DE74+Consolidação!DH74,Consolidação!$AU$4,IF(AND((Consolidação!BU74+Consolidação!BX74+Consolidação!CA74+Consolidação!CD74+Consolidação!CG74+Consolidação!CJ74+Consolidação!CM74+Consolidação!CP74+Consolidação!CS74+Consolidação!CV74+Consolidação!CY74+Consolidação!DB74+Consolidação!DE74+Consolidação!DH74)&gt;0,BT63+CA63+CH63+CO63+CV63+DC63+DJ63+DQ63+DX63+EE63+EL63+ES63+EZ63&lt;Consolidação!BU74+Consolidação!BX74+Consolidação!CA74+Consolidação!CD74+Consolidação!CG74+Consolidação!CJ74+Consolidação!CM74+Consolidação!CP74+Consolidação!CS74+Consolidação!CV74+Consolidação!CY74+Consolidação!DB74+Consolidação!DE74+Consolidação!DH74,BT63+CA63+CH63+CO63+CV63+DC63+DJ63+DQ63+DX63+EE63+EL63+ES63+EZ63+FG63&gt;Consolidação!BU74+Consolidação!BX74+Consolidação!CA74+Consolidação!CD74+Consolidação!CG74+Consolidação!CJ74+Consolidação!CM74+Consolidação!CP74+Consolidação!CS74+Consolidação!CV74+Consolidação!CY74+Consolidação!DB74+Consolidação!DE74+Consolidação!DH74),"CONSUMO PARCIAL","SEM PREVISÃO"))))))))))))))))</f>
        <v/>
      </c>
      <c r="FK63" s="540" t="str">
        <f t="shared" si="110"/>
        <v/>
      </c>
      <c r="FL63" s="569"/>
      <c r="FM63" s="550"/>
      <c r="FN63" s="550"/>
      <c r="FO63" s="550"/>
      <c r="FP63" s="550"/>
      <c r="FQ63" s="576"/>
      <c r="FR63" s="569"/>
      <c r="FS63" s="550"/>
      <c r="FT63" s="550"/>
      <c r="FU63" s="550"/>
      <c r="FV63" s="550"/>
      <c r="FW63" s="550"/>
      <c r="FX63" s="545" t="str">
        <f>IF((Consolidação!C74+Consolidação!E74)=(F63+M63+T63+AA63+AH63+AO63+AV63+BC63+BJ63+BQ63+BX63+CE63+CL63+CS63),"ATUALIZADO","DESATUALIZADO")</f>
        <v>DESATUALIZADO</v>
      </c>
    </row>
    <row r="64" spans="1:180" x14ac:dyDescent="0.3">
      <c r="A64" s="270">
        <v>11844</v>
      </c>
      <c r="B64" s="634"/>
      <c r="C64" s="273" t="s">
        <v>2</v>
      </c>
      <c r="D64" s="274"/>
      <c r="E64" s="270" t="s">
        <v>266</v>
      </c>
      <c r="F64" s="314">
        <v>45908</v>
      </c>
      <c r="G64" s="315"/>
      <c r="H64" s="316">
        <v>45437</v>
      </c>
      <c r="I64" s="317">
        <f>IF(F64=0,"",IF(F64&lt;=Consolidação!H75,Consolidação!H$4,IF(F64&lt;=Consolidação!H75+Consolidação!K75,Consolidação!K$4,IF(F64&lt;=Consolidação!H75+Consolidação!K75+Consolidação!N75,Consolidação!N$4,IF(F64&lt;=Consolidação!H75+Consolidação!K75+Consolidação!N75+Consolidação!Q75,Consolidação!Q$4,IF(F64&lt;=Consolidação!H75+Consolidação!K75+Consolidação!N75+Consolidação!Q75+Consolidação!T75,Consolidação!T$4,IF(F64&lt;=Consolidação!H75+Consolidação!K75+Consolidação!N75+Consolidação!Q75+Consolidação!T75+Consolidação!W75,Consolidação!W$4,IF(F64&lt;=Consolidação!H75+Consolidação!K75+Consolidação!N75+Consolidação!Q75+Consolidação!T75+Consolidação!W75+Consolidação!Z75,Consolidação!Z$4,IF(F64&lt;=Consolidação!H75+Consolidação!K75+Consolidação!N75+Consolidação!Q75+Consolidação!T75+Consolidação!W75+Consolidação!Z75+Consolidação!AC75,Consolidação!AC$4,IF(F64&lt;=Consolidação!H75+Consolidação!K75+Consolidação!N75+Consolidação!Q75+Consolidação!T75+Consolidação!W75+Consolidação!Z75+Consolidação!AC75+Consolidação!AF75,Consolidação!AF$4,IF(F64&lt;=Consolidação!H75+Consolidação!K75+Consolidação!N75+Consolidação!Q75+Consolidação!T75+Consolidação!W75+Consolidação!Z75+Consolidação!AC75+Consolidação!AF75+Consolidação!AI75,Consolidação!AI$4,IF(F64&lt;=Consolidação!H75+Consolidação!K75+Consolidação!N75+Consolidação!Q75+Consolidação!T75+Consolidação!W75+Consolidação!Z75+Consolidação!AC75+Consolidação!AF75+Consolidação!AI75+Consolidação!AL75,Consolidação!AL$4,IF(F64&lt;=Consolidação!H75+Consolidação!K75+Consolidação!N75+Consolidação!Q75+Consolidação!T75+Consolidação!W75+Consolidação!Z75+Consolidação!AC75+Consolidação!AF75+Consolidação!AI75+Consolidação!AL75+Consolidação!AO75,Consolidação!AO$4,IF(F64&lt;=Consolidação!H75+Consolidação!K75+Consolidação!N75+Consolidação!Q75+Consolidação!T75+Consolidação!W75+Consolidação!Z75+Consolidação!AC75+Consolidação!AF75+Consolidação!AI75+Consolidação!AL75+Consolidação!AO75+Consolidação!AR75,Consolidação!AR$4,IF(F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>45323</v>
      </c>
      <c r="J64" s="318" t="str">
        <f t="shared" si="86"/>
        <v>ü</v>
      </c>
      <c r="K64" s="312"/>
      <c r="L64" s="270" t="s">
        <v>267</v>
      </c>
      <c r="M64" s="314">
        <v>406935</v>
      </c>
      <c r="N64" s="315"/>
      <c r="O64" s="316">
        <v>45562</v>
      </c>
      <c r="P64" s="317">
        <f>IF(M64=0,"",IF(F64+M64&lt;=Consolidação!H75,Consolidação!$H$4,IF(F64+M64&lt;=Consolidação!H75+Consolidação!K75,Consolidação!$K$4,IF(F64+M64&lt;=Consolidação!H75+Consolidação!K75+Consolidação!N75,Consolidação!$N$4,IF(F64+M64&lt;=Consolidação!H75+Consolidação!K75+Consolidação!N75+Consolidação!Q75,Consolidação!$Q$4,IF(F64+M64&lt;=Consolidação!H75+Consolidação!K75+Consolidação!N75+Consolidação!Q75+Consolidação!T75,Consolidação!$T$4,IF(F64+M64&lt;=Consolidação!H75+Consolidação!K75+Consolidação!N75+Consolidação!Q75+Consolidação!T75+Consolidação!W75,Consolidação!$W$4,IF(F64+M64&lt;=Consolidação!H75+Consolidação!K75+Consolidação!N75+Consolidação!Q75+Consolidação!T75+Consolidação!W75+Consolidação!Z75,Consolidação!$Z$4,IF(F64+M64&lt;=Consolidação!H75+Consolidação!K75+Consolidação!N75+Consolidação!Q75+Consolidação!T75+Consolidação!W75+Consolidação!Z75+Consolidação!AC75,Consolidação!$AC$4,IF(F64+M64&lt;=Consolidação!H75+Consolidação!K75+Consolidação!N75+Consolidação!Q75+Consolidação!T75+Consolidação!W75+Consolidação!Z75+Consolidação!AC75+Consolidação!AF75,Consolidação!$AF$4,IF(F64+M64&lt;=Consolidação!H75+Consolidação!K75+Consolidação!N75+Consolidação!Q75+Consolidação!T75+Consolidação!W75+Consolidação!Z75+Consolidação!AC75+Consolidação!AF75+Consolidação!AI75,Consolidação!$AI$4,IF(F64+M64&lt;=Consolidação!H75+Consolidação!K75+Consolidação!N75+Consolidação!Q75+Consolidação!T75+Consolidação!W75+Consolidação!Z75+Consolidação!AC75+Consolidação!AF75+Consolidação!AI75+Consolidação!AL75,Consolidação!$AL$4,IF(F64+M64&lt;=Consolidação!H75+Consolidação!K75+Consolidação!N75+Consolidação!Q75+Consolidação!T75+Consolidação!W75+Consolidação!Z75+Consolidação!AC75+Consolidação!AF75+Consolidação!AI75+Consolidação!AL75+Consolidação!AO75,Consolidação!$AO$4,IF(F64+M64&lt;=Consolidação!H75+Consolidação!K75+Consolidação!N75+Consolidação!Q75+Consolidação!T75+Consolidação!W75+Consolidação!Z75+Consolidação!AC75+Consolidação!AF75+Consolidação!AI75+Consolidação!AL75+Consolidação!AO75+Consolidação!AR75,Consolidação!$AR$4,IF(F64+M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>45413</v>
      </c>
      <c r="Q64" s="318" t="str">
        <f t="shared" si="87"/>
        <v>ü</v>
      </c>
      <c r="R64" s="312"/>
      <c r="S64" s="270"/>
      <c r="T64" s="314"/>
      <c r="U64" s="315"/>
      <c r="V64" s="316"/>
      <c r="W64" s="317" t="str">
        <f>IF(T64=0,"",IF(F64+M64+T64&lt;=Consolidação!H75,Consolidação!$H$4,IF(F64+M64+T64&lt;=Consolidação!H75+Consolidação!K75,Consolidação!$K$4,IF(F64+M64+T64&lt;=Consolidação!H75+Consolidação!K75+Consolidação!N75,Consolidação!$N$4,IF(F64+M64+T64&lt;=Consolidação!H75+Consolidação!K75+Consolidação!N75+Consolidação!Q75,Consolidação!$Q$4,IF(F64+M64+T64&lt;=Consolidação!H75+Consolidação!K75+Consolidação!N75+Consolidação!Q75+Consolidação!T75,Consolidação!$T$4,IF(F64+M64+T64&lt;=Consolidação!H75+Consolidação!K75+Consolidação!N75+Consolidação!Q75+Consolidação!T75+Consolidação!W75,Consolidação!$W$4,IF(F64+M64+T64&lt;=Consolidação!H75+Consolidação!K75+Consolidação!N75+Consolidação!Q75+Consolidação!T75+Consolidação!W75+Consolidação!Z75,Consolidação!$Z$4,IF(F64+M64+T64&lt;=Consolidação!H75+Consolidação!K75+Consolidação!N75+Consolidação!Q75+Consolidação!T75+Consolidação!W75+Consolidação!Z75+Consolidação!AC75,Consolidação!$AC$4,IF(F64+M64+T64&lt;=Consolidação!H75+Consolidação!K75+Consolidação!N75+Consolidação!Q75+Consolidação!T75+Consolidação!W75+Consolidação!Z75+Consolidação!AC75+Consolidação!AF75,Consolidação!$AF$4,IF(F64+M64+T64&lt;=Consolidação!H75+Consolidação!K75+Consolidação!N75+Consolidação!Q75+Consolidação!T75+Consolidação!W75+Consolidação!Z75+Consolidação!AC75+Consolidação!AF75+Consolidação!AI75,Consolidação!$AI$4,IF(F64+M64+T64&lt;=Consolidação!H75+Consolidação!K75+Consolidação!N75+Consolidação!Q75+Consolidação!T75+Consolidação!W75+Consolidação!Z75+Consolidação!AC75+Consolidação!AF75+Consolidação!AI75+Consolidação!AL75,Consolidação!$AL$4,IF(F64+M64+T64&lt;=Consolidação!H75+Consolidação!K75+Consolidação!N75+Consolidação!Q75+Consolidação!T75+Consolidação!W75+Consolidação!Z75+Consolidação!AC75+Consolidação!AF75+Consolidação!AI75+Consolidação!AL75+Consolidação!AO75,Consolidação!$AO$4,IF(F64+M64+T64&lt;=Consolidação!H75+Consolidação!K75+Consolidação!N75+Consolidação!Q75+Consolidação!T75+Consolidação!W75+Consolidação!Z75+Consolidação!AC75+Consolidação!AF75+Consolidação!AI75+Consolidação!AL75+Consolidação!AO75+Consolidação!AR75,Consolidação!$AR$4,IF(F64+M64+T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+M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+T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/>
      </c>
      <c r="X64" s="318" t="str">
        <f t="shared" si="88"/>
        <v/>
      </c>
      <c r="Y64" s="312"/>
      <c r="Z64" s="270"/>
      <c r="AA64" s="314"/>
      <c r="AB64" s="315"/>
      <c r="AC64" s="316"/>
      <c r="AD64" s="317" t="str">
        <f>IF(AA64=0,"",IF(F64+M64+T64+AA64&lt;=Consolidação!H75,Consolidação!$H$4,IF(F64+M64+T64+AA64&lt;=Consolidação!H75+Consolidação!K75,Consolidação!$K$4,IF(F64+M64+T64+AA64&lt;=Consolidação!H75+Consolidação!K75+Consolidação!N75,Consolidação!$N$4,IF(F64+M64+T64+AA64&lt;=Consolidação!H75+Consolidação!K75+Consolidação!N75+Consolidação!Q75,Consolidação!$Q$4,IF(F64+M64+T64+AA64&lt;=Consolidação!H75+Consolidação!K75+Consolidação!N75+Consolidação!Q75+Consolidação!T75,Consolidação!$T$4,IF(F64+M64+T64+AA64&lt;=Consolidação!H75+Consolidação!K75+Consolidação!N75+Consolidação!Q75+Consolidação!T75+Consolidação!W75,Consolidação!$W$4,IF(F64+M64+T64+AA64&lt;=Consolidação!H75+Consolidação!K75+Consolidação!N75+Consolidação!Q75+Consolidação!T75+Consolidação!W75+Consolidação!Z75,Consolidação!$Z$4,IF(F64+M64+T64+AA64&lt;=Consolidação!H75+Consolidação!K75+Consolidação!N75+Consolidação!Q75+Consolidação!T75+Consolidação!W75+Consolidação!Z75+Consolidação!AC75,Consolidação!$AC$4,IF(F64+M64+T64+AA64&lt;=Consolidação!H75+Consolidação!K75+Consolidação!N75+Consolidação!Q75+Consolidação!T75+Consolidação!W75+Consolidação!Z75+Consolidação!AC75+Consolidação!AF75,Consolidação!$AF$4,IF(F64+M64+T64+AA64&lt;=Consolidação!H75+Consolidação!K75+Consolidação!N75+Consolidação!Q75+Consolidação!T75+Consolidação!W75+Consolidação!Z75+Consolidação!AC75+Consolidação!AF75+Consolidação!AI75,Consolidação!$AI$4,IF(F64+M64+T64+AA64&lt;=Consolidação!H75+Consolidação!K75+Consolidação!N75+Consolidação!Q75+Consolidação!T75+Consolidação!W75+Consolidação!Z75+Consolidação!AC75+Consolidação!AF75+Consolidação!AI75+Consolidação!AL75,Consolidação!$AL$4,IF(F64+M64+T64+AA64&lt;=Consolidação!H75+Consolidação!K75+Consolidação!N75+Consolidação!Q75+Consolidação!T75+Consolidação!W75+Consolidação!Z75+Consolidação!AC75+Consolidação!AF75+Consolidação!AI75+Consolidação!AL75+Consolidação!AO75,Consolidação!$AO$4,IF(F64+M64+T64+AA64&lt;=Consolidação!H75+Consolidação!K75+Consolidação!N75+Consolidação!Q75+Consolidação!T75+Consolidação!W75+Consolidação!Z75+Consolidação!AC75+Consolidação!AF75+Consolidação!AI75+Consolidação!AL75+Consolidação!AO75+Consolidação!AR75,Consolidação!#REF!,IF(F64+M64+T64+AA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+M64+T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+T64+AA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/>
      </c>
      <c r="AE64" s="318" t="str">
        <f t="shared" si="89"/>
        <v/>
      </c>
      <c r="AF64" s="312"/>
      <c r="AG64" s="270"/>
      <c r="AH64" s="314"/>
      <c r="AI64" s="315"/>
      <c r="AJ64" s="316"/>
      <c r="AK64" s="317" t="str">
        <f>IF(AH64=0,"",IF(F64+M64+T64+AA64+AH64&lt;=Consolidação!H75,Consolidação!$H$4,IF(F64+M64+T64+AA64+AH64&lt;=Consolidação!H75+Consolidação!K75,Consolidação!$K$4,IF(F64+M64+T64+AA64+AH64&lt;=Consolidação!H75+Consolidação!K75+Consolidação!N75,Consolidação!$N$4,IF(F64+M64+T64+AA64+AH64&lt;=Consolidação!H75+Consolidação!K75+Consolidação!N75+Consolidação!Q75,Consolidação!$Q$4,IF(F64+M64+T64+AA64+AH64&lt;=Consolidação!H75+Consolidação!K75+Consolidação!N75+Consolidação!Q75+Consolidação!T75,Consolidação!$T$4,IF(F64+M64+T64+AA64+AH64&lt;=Consolidação!H75+Consolidação!K75+Consolidação!N75+Consolidação!Q75+Consolidação!T75+Consolidação!W75,Consolidação!$W$4,IF(F64+M64+T64+AA64+AH64&lt;=Consolidação!H75+Consolidação!K75+Consolidação!N75+Consolidação!Q75+Consolidação!T75+Consolidação!W75+Consolidação!Z75,Consolidação!$Z$4,IF(F64+M64+T64+AA64+AH64&lt;=Consolidação!H75+Consolidação!K75+Consolidação!N75+Consolidação!Q75+Consolidação!T75+Consolidação!W75+Consolidação!Z75+Consolidação!AC75,Consolidação!$AC$4,IF(F64+M64+T64+AA64+AH64&lt;=Consolidação!H75+Consolidação!K75+Consolidação!N75+Consolidação!Q75+Consolidação!T75+Consolidação!W75+Consolidação!Z75+Consolidação!AC75+Consolidação!AF75,Consolidação!$AF$4,IF(F64+M64+T64+AA64+AH64&lt;=Consolidação!H75+Consolidação!K75+Consolidação!N75+Consolidação!Q75+Consolidação!T75+Consolidação!W75+Consolidação!Z75+Consolidação!AC75+Consolidação!AF75+Consolidação!AI75,Consolidação!$AI$4,IF(F64+M64+T64+AA64+AH64&lt;=Consolidação!H75+Consolidação!K75+Consolidação!N75+Consolidação!Q75+Consolidação!T75+Consolidação!W75+Consolidação!Z75+Consolidação!AC75+Consolidação!AF75+Consolidação!AI75+Consolidação!AL75,Consolidação!$AL$4,IF(F64+M64+T64+AA64+AH64&lt;=Consolidação!H75+Consolidação!K75+Consolidação!N75+Consolidação!Q75+Consolidação!T75+Consolidação!W75+Consolidação!Z75+Consolidação!AC75+Consolidação!AF75+Consolidação!AI75+Consolidação!AL75+Consolidação!AO75,Consolidação!$AO$4,IF(F64+M64+T64+AA64+AH64&lt;=Consolidação!H75+Consolidação!K75+Consolidação!N75+Consolidação!Q75+Consolidação!T75+Consolidação!W75+Consolidação!Z75+Consolidação!AC75+Consolidação!AF75+Consolidação!AI75+Consolidação!AL75+Consolidação!AO75+Consolidação!AR75,Consolidação!$AR$4,IF(F64+M64+T64+AA64+AH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+M64+T64+AA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+T64+AA64+AH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/>
      </c>
      <c r="AL64" s="318" t="str">
        <f t="shared" si="90"/>
        <v/>
      </c>
      <c r="AM64" s="312"/>
      <c r="AN64" s="270"/>
      <c r="AO64" s="314"/>
      <c r="AP64" s="345"/>
      <c r="AQ64" s="346"/>
      <c r="AR64" s="317" t="str">
        <f>IF(AO64=0,"",IF(F64+M64+T64+AA64+AH64+AO64&lt;=Consolidação!H75,Consolidação!$H$4,IF(F64+M64+T64+AA64+AH64+AO64&lt;=Consolidação!H75+Consolidação!K75,Consolidação!$K$4,IF(F64+M64+T64+AA64+AH64+AO64&lt;=Consolidação!H75+Consolidação!K75+Consolidação!N75,Consolidação!$N$4,IF(F64+M64+T64+AA64+AH64+AO64&lt;=Consolidação!H75+Consolidação!K75+Consolidação!N75+Consolidação!Q75,Consolidação!$Q$4,IF(F64+M64+T64+AA64+AH64+AO64&lt;=Consolidação!H75+Consolidação!K75+Consolidação!N75+Consolidação!Q75+Consolidação!T75,Consolidação!$T$4,IF(F64+M64+T64+AA64+AH64+AO64&lt;=Consolidação!H75+Consolidação!K75+Consolidação!N75+Consolidação!Q75+Consolidação!T75+Consolidação!W75,Consolidação!$W$4,IF(F64+M64+T64+AA64+AH64+AO64&lt;=Consolidação!H75+Consolidação!K75+Consolidação!N75+Consolidação!Q75+Consolidação!T75+Consolidação!W75+Consolidação!Z75,Consolidação!$Z$4,IF(F64+M64+T64+AA64+AH64+AO64&lt;=Consolidação!H75+Consolidação!K75+Consolidação!N75+Consolidação!Q75+Consolidação!T75+Consolidação!W75+Consolidação!Z75+Consolidação!AC75,Consolidação!$AC$4,IF(F64+M64+T64+AA64+AH64+AO64&lt;=Consolidação!H75+Consolidação!K75+Consolidação!N75+Consolidação!Q75+Consolidação!T75+Consolidação!W75+Consolidação!Z75+Consolidação!AC75+Consolidação!AF75,Consolidação!$AF$4,IF(F64+M64+T64+AA64+AH64+AO64&lt;=Consolidação!H75+Consolidação!K75+Consolidação!N75+Consolidação!Q75+Consolidação!T75+Consolidação!W75+Consolidação!Z75+Consolidação!AC75+Consolidação!AF75+Consolidação!AI75,Consolidação!$AI$4,IF(F64+M64+T64+AA64+AH64+AO64&lt;=Consolidação!H75+Consolidação!K75+Consolidação!N75+Consolidação!Q75+Consolidação!T75+Consolidação!W75+Consolidação!Z75+Consolidação!AC75+Consolidação!AF75+Consolidação!AI75+Consolidação!AL75,Consolidação!$AL$4,IF(F64+M64+T64+AA64+AH64+AO64&lt;=Consolidação!H75+Consolidação!K75+Consolidação!N75+Consolidação!Q75+Consolidação!T75+Consolidação!W75+Consolidação!Z75+Consolidação!AC75+Consolidação!AF75+Consolidação!AI75+Consolidação!AL75+Consolidação!AO75,Consolidação!$AO$4,IF(F64+M64+T64+AA64+AH64+AO64&lt;=Consolidação!H75+Consolidação!K75+Consolidação!N75+Consolidação!Q75+Consolidação!T75+Consolidação!W75+Consolidação!Z75+Consolidação!AC75+Consolidação!AF75+Consolidação!AI75+Consolidação!AL75+Consolidação!AO75+Consolidação!AR75,Consolidação!$AR$4,IF(F64+M64+T64+AA64+AH64+AO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+M64+T64+AA64+AH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+T64+AA64+AH64+AO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/>
      </c>
      <c r="AS64" s="318" t="str">
        <f t="shared" si="91"/>
        <v/>
      </c>
      <c r="AT64" s="312"/>
      <c r="AU64" s="270"/>
      <c r="AV64" s="314"/>
      <c r="AW64" s="345"/>
      <c r="AX64" s="346"/>
      <c r="AY64" s="317" t="str">
        <f>IF(AV64=0,"",IF(F64+M64+T64+AA64+AH64+AO64+AV64&lt;=Consolidação!H75,Consolidação!$H$4,IF(F64+M64+T64+AA64+AH64+AO64+AV64&lt;=Consolidação!H75+Consolidação!K75,Consolidação!$K$4,IF(F64+M64+T64+AA64+AH64+AO64+AV64&lt;=Consolidação!H75+Consolidação!K75+Consolidação!N75,Consolidação!$N$4,IF(F64+M64+T64+AA64+AH64+AO64+AV64&lt;=Consolidação!H75+Consolidação!K75+Consolidação!N75+Consolidação!Q75,Consolidação!$Q$4,IF(F64+M64+T64+AA64+AH64+AO64+AV64&lt;=Consolidação!H75+Consolidação!K75+Consolidação!N75+Consolidação!Q75+Consolidação!T75,Consolidação!$T$4,IF(F64+M64+T64+AA64+AH64+AO64+AV64&lt;=Consolidação!H75+Consolidação!K75+Consolidação!N75+Consolidação!Q75+Consolidação!T75+Consolidação!W75,Consolidação!$W$4,IF(F64+M64+T64+AA64+AH64+AO64+AV64&lt;=Consolidação!H75+Consolidação!K75+Consolidação!N75+Consolidação!Q75+Consolidação!T75+Consolidação!W75+Consolidação!Z75,Consolidação!$Z$4,IF(F64+M64+T64+AA64+AH64+AO64+AV64&lt;=Consolidação!H75+Consolidação!K75+Consolidação!N75+Consolidação!Q75+Consolidação!T75+Consolidação!W75+Consolidação!Z75+Consolidação!AC75,Consolidação!$AC$4,IF(F64+M64+T64+AA64+AH64+AO64+AV64&lt;=Consolidação!H75+Consolidação!K75+Consolidação!N75+Consolidação!Q75+Consolidação!T75+Consolidação!W75+Consolidação!Z75+Consolidação!AC75+Consolidação!AF75,Consolidação!$AF$4,IF(F64+M64+T64+AA64+AH64+AO64+AV64&lt;=Consolidação!H75+Consolidação!K75+Consolidação!N75+Consolidação!Q75+Consolidação!T75+Consolidação!W75+Consolidação!Z75+Consolidação!AC75+Consolidação!AF75+Consolidação!AI75,Consolidação!$AI$4,IF(F64+M64+T64+AA64+AH64+AO64+AV64&lt;=Consolidação!H75+Consolidação!K75+Consolidação!N75+Consolidação!Q75+Consolidação!T75+Consolidação!W75+Consolidação!Z75+Consolidação!AC75+Consolidação!AF75+Consolidação!AI75+Consolidação!AL75,Consolidação!$AL$4,IF(F64+M64+T64+AA64+AH64+AO64+AV64&lt;=Consolidação!H75+Consolidação!K75+Consolidação!N75+Consolidação!Q75+Consolidação!T75+Consolidação!W75+Consolidação!Z75+Consolidação!AC75+Consolidação!AF75+Consolidação!AI75+Consolidação!AL75+Consolidação!AO75,Consolidação!$AO$4,IF(F64+M64+T64+AA64+AH64+AO64+AV64&lt;=Consolidação!H75+Consolidação!K75+Consolidação!N75+Consolidação!Q75+Consolidação!T75+Consolidação!W75+Consolidação!Z75+Consolidação!AC75+Consolidação!AF75+Consolidação!AI75+Consolidação!AL75+Consolidação!AO75+Consolidação!AR75,Consolidação!$AR$4,IF(F64+M64+T64+AA64+AH64+AO64+AV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+M64+T64+AA64+AH64+AO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+T64+AA64+AH64+AO64+AV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/>
      </c>
      <c r="AZ64" s="318" t="str">
        <f t="shared" si="92"/>
        <v/>
      </c>
      <c r="BA64" s="312"/>
      <c r="BB64" s="270"/>
      <c r="BC64" s="314"/>
      <c r="BD64" s="345"/>
      <c r="BE64" s="346"/>
      <c r="BF64" s="317" t="str">
        <f>IF(BC64=0,"",IF(F64+M64+T64+AA64+AH64+AO64+AV64+BC64&lt;=Consolidação!H75,Consolidação!$H$4,IF(F64+M64+T64+AA64+AH64+AO64+AV64+BC64&lt;=Consolidação!H75+Consolidação!K75,Consolidação!$K$4,IF(F64+M64+T64+AA64+AH64+AO64+AV64+BC64&lt;=Consolidação!H75+Consolidação!K75+Consolidação!N75,Consolidação!$N$4,IF(F64+M64+T64+AA64+AH64+AO64+AV64+BC64&lt;=Consolidação!H75+Consolidação!K75+Consolidação!N75+Consolidação!Q75,Consolidação!$Q$4,IF(F64+M64+T64+AA64+AH64+AO64+AV64+BC64&lt;=Consolidação!H75+Consolidação!K75+Consolidação!N75+Consolidação!Q75+Consolidação!T75,Consolidação!$T$4,IF(F64+M64+T64+AA64+AH64+AO64+AV64+BC64&lt;=Consolidação!H75+Consolidação!K75+Consolidação!N75+Consolidação!Q75+Consolidação!T75+Consolidação!W75,Consolidação!$W$4,IF(F64+M64+T64+AA64+AH64+AO64+AV64+BC64&lt;=Consolidação!H75+Consolidação!K75+Consolidação!N75+Consolidação!Q75+Consolidação!T75+Consolidação!W75+Consolidação!Z75,Consolidação!$Z$4,IF(F64+M64+T64+AA64+AH64+AO64+AV64+BC64&lt;=Consolidação!H75+Consolidação!K75+Consolidação!N75+Consolidação!Q75+Consolidação!T75+Consolidação!W75+Consolidação!Z75+Consolidação!AC75,Consolidação!$AC$4,IF(F64+M64+T64+AA64+AH64+AO64+AV64+BC64&lt;=Consolidação!H75+Consolidação!K75+Consolidação!N75+Consolidação!Q75+Consolidação!T75+Consolidação!W75+Consolidação!Z75+Consolidação!AC75+Consolidação!AF75,Consolidação!$AF$4,IF(F64+M64+T64+AA64+AH64+AO64+AV64+BC64&lt;=Consolidação!H75+Consolidação!K75+Consolidação!N75+Consolidação!Q75+Consolidação!T75+Consolidação!W75+Consolidação!Z75+Consolidação!AC75+Consolidação!AF75+Consolidação!AI75,Consolidação!$AI$4,IF(F64+M64+T64+AA64+AH64+AO64+AV64+BC64&lt;=Consolidação!H75+Consolidação!K75+Consolidação!N75+Consolidação!Q75+Consolidação!T75+Consolidação!W75+Consolidação!Z75+Consolidação!AC75+Consolidação!AF75+Consolidação!AI75+Consolidação!AL75,Consolidação!$AL$4,IF(F64+M64+T64+AA64+AH64+AO64+AV64+BC64&lt;=Consolidação!H75+Consolidação!K75+Consolidação!N75+Consolidação!Q75+Consolidação!T75+Consolidação!W75+Consolidação!Z75+Consolidação!AC75+Consolidação!AF75+Consolidação!AI75+Consolidação!AL75+Consolidação!AO75,Consolidação!$AO$4,IF(F64+M64+T64+AA64+AH64+AO64+AV64+BC64&lt;=Consolidação!H75+Consolidação!K75+Consolidação!N75+Consolidação!Q75+Consolidação!T75+Consolidação!W75+Consolidação!Z75+Consolidação!AC75+Consolidação!AF75+Consolidação!AI75+Consolidação!AL75+Consolidação!AO75+Consolidação!AR75,Consolidação!$AR$4,IF(F64+M64+T64+AA64+AH64+AO64+AV64+BC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+M64+T64+AA64+AH64+AO64+AV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+T64+AA64+AH64+AO64+AV64+BC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/>
      </c>
      <c r="BG64" s="318" t="str">
        <f t="shared" si="93"/>
        <v/>
      </c>
      <c r="BH64" s="312"/>
      <c r="BI64" s="270"/>
      <c r="BJ64" s="314"/>
      <c r="BK64" s="345"/>
      <c r="BL64" s="346"/>
      <c r="BM64" s="317" t="str">
        <f>IF(BJ64=0,"",IF(F64+M64+T64+AA64+AH64+AO64+AV64+BC64+BJ64&lt;=Consolidação!H75,Consolidação!$H$4,IF(F64+M64+T64+AA64+AH64+AO64+AV64+BC64+BJ64&lt;=Consolidação!H75+Consolidação!K75,Consolidação!$K$4,IF(F64+M64+T64+AA64+AH64+AO64+AV64+BC64+BJ64&lt;=Consolidação!H75+Consolidação!K75+Consolidação!N75,Consolidação!$N$4,IF(F64+M64+T64+AA64+AH64+AO64+AV64+BC64+BJ64&lt;=Consolidação!H75+Consolidação!K75+Consolidação!N75+Consolidação!Q75,Consolidação!$Q$4,IF(F64+M64+T64+AA64+AH64+AO64+AV64+BC64+BJ64&lt;=Consolidação!H75+Consolidação!K75+Consolidação!N75+Consolidação!Q75+Consolidação!T75,Consolidação!$T$4,IF(F64+M64+T64+AA64+AH64+AO64+AV64+BC64+BJ64&lt;=Consolidação!H75+Consolidação!K75+Consolidação!N75+Consolidação!Q75+Consolidação!T75+Consolidação!W75,Consolidação!$W$4,IF(F64+M64+T64+AA64+AH64+AO64+AV64+BC64+BJ64&lt;=Consolidação!H75+Consolidação!K75+Consolidação!N75+Consolidação!Q75+Consolidação!T75+Consolidação!W75+Consolidação!Z75,Consolidação!$Z$4,IF(F64+M64+T64+AA64+AH64+AO64+AV64+BC64+BJ64&lt;=Consolidação!H75+Consolidação!K75+Consolidação!N75+Consolidação!Q75+Consolidação!T75+Consolidação!W75+Consolidação!Z75+Consolidação!AC75,Consolidação!$AC$4,IF(F64+M64+T64+AA64+AH64+AO64+AV64+BC64+BJ64&lt;=Consolidação!H75+Consolidação!K75+Consolidação!N75+Consolidação!Q75+Consolidação!T75+Consolidação!W75+Consolidação!Z75+Consolidação!AC75+Consolidação!AF75,Consolidação!$AF$4,IF(F64+M64+T64+AA64+AH64+AO64+AV64+BC64+BJ64&lt;=Consolidação!H75+Consolidação!K75+Consolidação!N75+Consolidação!Q75+Consolidação!T75+Consolidação!W75+Consolidação!Z75+Consolidação!AC75+Consolidação!AF75+Consolidação!AI75,Consolidação!$AI$4,IF(F64+M64+T64+AA64+AH64+AO64+AV64+BC64+BJ64&lt;=Consolidação!H75+Consolidação!K75+Consolidação!N75+Consolidação!Q75+Consolidação!T75+Consolidação!W75+Consolidação!Z75+Consolidação!AC75+Consolidação!AF75+Consolidação!AI75+Consolidação!AL75,Consolidação!$AL$4,IF(F64+M64+T64+AA64+AH64+AO64+AV64+BC64+BJ64&lt;=Consolidação!H75+Consolidação!K75+Consolidação!N75+Consolidação!Q75+Consolidação!T75+Consolidação!W75+Consolidação!Z75+Consolidação!AC75+Consolidação!AF75+Consolidação!AI75+Consolidação!AL75+Consolidação!AO75,Consolidação!$AO$4,IF(F64+M64+T64+AA64+AH64+AO64+AV64+BC64+BJ64&lt;=Consolidação!H75+Consolidação!K75+Consolidação!N75+Consolidação!Q75+Consolidação!T75+Consolidação!W75+Consolidação!Z75+Consolidação!AC75+Consolidação!AF75+Consolidação!AI75+Consolidação!AL75+Consolidação!AO75+Consolidação!AR75,Consolidação!$AR$4,IF(F64+M64+T64+AA64+AH64+AO64+AV64+BC64+BJ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+M64+T64+AA64+AH64+AO64+AV64+BC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+T64+AA64+AH64+AO64+AV64+BC64+BJ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/>
      </c>
      <c r="BN64" s="318" t="str">
        <f t="shared" si="94"/>
        <v/>
      </c>
      <c r="BO64" s="312"/>
      <c r="BP64" s="270"/>
      <c r="BQ64" s="314"/>
      <c r="BR64" s="345"/>
      <c r="BS64" s="346"/>
      <c r="BT64" s="317" t="str">
        <f>IF(BQ64=0,"",IF(F64+M64+T64+AA64+AH64+AO64+AV64+BC64+BJ64+BQ64&lt;=Consolidação!H75,Consolidação!$H$4,IF(F64+M64+T64+AA64+AH64+AO64+AV64+BC64+BJ64+BQ64&lt;=Consolidação!H75+Consolidação!K75,Consolidação!$K$4,IF(F64+M64+T64+AA64+AH64+AO64+AV64+BC64+BJ64+BQ64&lt;=Consolidação!H75+Consolidação!K75+Consolidação!N75,Consolidação!$N$4,IF(F64+M64+T64+AA64+AH64+AO64+AV64+BC64+BJ64+BQ64&lt;=Consolidação!H75+Consolidação!K75+Consolidação!N75+Consolidação!Q75,Consolidação!$Q$4,IF(F64+M64+T64+AA64+AH64+AO64+AV64+BC64+BJ64+BQ64&lt;=Consolidação!H75+Consolidação!K75+Consolidação!N75+Consolidação!Q75+Consolidação!T75,Consolidação!$T$4,IF(F64+M64+T64+AA64+AH64+AO64+AV64+BC64+BJ64+BQ64&lt;=Consolidação!H75+Consolidação!K75+Consolidação!N75+Consolidação!Q75+Consolidação!T75+Consolidação!W75,Consolidação!$W$4,IF(F64+M64+T64+AA64+AH64+AO64+AV64+BC64+BJ64+BQ64&lt;=Consolidação!H75+Consolidação!K75+Consolidação!N75+Consolidação!Q75+Consolidação!T75+Consolidação!W75+Consolidação!Z75,Consolidação!$Z$4,IF(F64+M64+T64+AA64+AH64+AO64+AV64+BC64+BJ64+BQ64&lt;=Consolidação!H75+Consolidação!K75+Consolidação!N75+Consolidação!Q75+Consolidação!T75+Consolidação!W75+Consolidação!Z75+Consolidação!AC75,Consolidação!$AC$4,IF(F64+M64+T64+AA64+AH64+AO64+AV64+BC64+BJ64+BQ64&lt;=Consolidação!H75+Consolidação!K75+Consolidação!N75+Consolidação!Q75+Consolidação!T75+Consolidação!W75+Consolidação!Z75+Consolidação!AC75+Consolidação!AF75,Consolidação!$AF$4,IF(F64+M64+T64+AA64+AH64+AO64+AV64+BC64+BJ64+BQ64&lt;=Consolidação!H75+Consolidação!K75+Consolidação!N75+Consolidação!Q75+Consolidação!T75+Consolidação!W75+Consolidação!Z75+Consolidação!AC75+Consolidação!AF75+Consolidação!AI75,Consolidação!$AI$4,IF(F64+M64+T64+AA64+AH64+AO64+AV64+BC64+BJ64+BQ64&lt;=Consolidação!H75+Consolidação!K75+Consolidação!N75+Consolidação!Q75+Consolidação!T75+Consolidação!W75+Consolidação!Z75+Consolidação!AC75+Consolidação!AF75+Consolidação!AI75+Consolidação!AL75,Consolidação!$AL$4,IF(F64+M64+T64+AA64+AH64+AO64+AV64+BC64+BJ64+BQ64&lt;=Consolidação!H75+Consolidação!K75+Consolidação!N75+Consolidação!Q75+Consolidação!T75+Consolidação!W75+Consolidação!Z75+Consolidação!AC75+Consolidação!AF75+Consolidação!AI75+Consolidação!AL75+Consolidação!AO75,Consolidação!$AO$4,IF(F64+M64+T64+AA64+AH64+AO64+AV64+BC64+BJ64+BQ64&lt;=Consolidação!H75+Consolidação!K75+Consolidação!N75+Consolidação!Q75+Consolidação!T75+Consolidação!W75+Consolidação!Z75+Consolidação!AC75+Consolidação!AF75+Consolidação!AI75+Consolidação!AL75+Consolidação!AO75+Consolidação!AR75,Consolidação!$AR$4,IF(F64+M64+T64+AA64+AH64+AO64+AV64+BC64+BJ64+BQ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+M64+T64+AA64+AH64+AO64+AV64+BC64+BJ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+T64+AA64+AH64+AO64+AV64+BC64+BJ64+BQ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/>
      </c>
      <c r="BU64" s="318" t="str">
        <f t="shared" si="95"/>
        <v/>
      </c>
      <c r="BV64" s="312"/>
      <c r="BW64" s="270"/>
      <c r="BX64" s="314"/>
      <c r="BY64" s="345"/>
      <c r="BZ64" s="346"/>
      <c r="CA64" s="317" t="str">
        <f>IF(BX64=0,"",IF(F64+M64+T64+AA64+AH64+AO64+AV64+BC64+BJ64+BQ64+BX64&lt;=Consolidação!H75,Consolidação!$H$4,IF(F64+M64+T64+AA64+AH64+AO64+AV64+BC64+BJ64+BQ64+BX64&lt;=Consolidação!H75+Consolidação!K75,Consolidação!$K$4,IF(F64+M64+T64+AA64+AH64+AO64+AV64+BC64+BJ64+BQ64+BX64&lt;=Consolidação!H75+Consolidação!K75+Consolidação!N75,Consolidação!$N$4,IF(F64+M64+T64+AA64+AH64+AO64+AV64+BC64+BJ64+BQ64+BX64&lt;=Consolidação!H75+Consolidação!K75+Consolidação!N75+Consolidação!Q75,Consolidação!$Q$4,IF(F64+M64+T64+AA64+AH64+AO64+AV64+BC64+BJ64+BQ64+BX64&lt;=Consolidação!H75+Consolidação!K75+Consolidação!N75+Consolidação!Q75+Consolidação!T75,Consolidação!$T$4,IF(F64+M64+T64+AA64+AH64+AO64+AV64+BC64+BJ64+BQ64+BX64&lt;=Consolidação!H75+Consolidação!K75+Consolidação!N75+Consolidação!Q75+Consolidação!T75+Consolidação!W75,Consolidação!$W$4,IF(F64+M64+T64+AA64+AH64+AO64+AV64+BC64+BJ64+BQ64+BX64&lt;=Consolidação!H75+Consolidação!K75+Consolidação!N75+Consolidação!Q75+Consolidação!T75+Consolidação!W75+Consolidação!Z75,Consolidação!$Z$4,IF(F64+M64+T64+AA64+AH64+AO64+AV64+BC64+BJ64+BQ64+BX64&lt;=Consolidação!H75+Consolidação!K75+Consolidação!N75+Consolidação!Q75+Consolidação!T75+Consolidação!W75+Consolidação!Z75+Consolidação!AC75,Consolidação!$AC$4,IF(F64+M64+T64+AA64+AH64+AO64+AV64+BC64+BJ64+BQ64+BX64&lt;=Consolidação!H75+Consolidação!K75+Consolidação!N75+Consolidação!Q75+Consolidação!T75+Consolidação!W75+Consolidação!Z75+Consolidação!AC75+Consolidação!AF75,Consolidação!$AF$4,IF(F64+M64+T64+AA64+AH64+AO64+AV64+BC64+BJ64+BQ64+BX64&lt;=Consolidação!H75+Consolidação!K75+Consolidação!N75+Consolidação!Q75+Consolidação!T75+Consolidação!W75+Consolidação!Z75+Consolidação!AC75+Consolidação!AF75+Consolidação!AI75,Consolidação!$AI$4,IF(F64+M64+T64+AA64+AH64+AO64+AV64+BC64+BJ64+BQ64+BX64&lt;=Consolidação!H75+Consolidação!K75+Consolidação!N75+Consolidação!Q75+Consolidação!T75+Consolidação!W75+Consolidação!Z75+Consolidação!AC75+Consolidação!AF75+Consolidação!AI75+Consolidação!AL75,Consolidação!$AL$4,IF(F64+M64+T64+AA64+AH64+AO64+AV64+BC64+BJ64+BQ64+BX64&lt;=Consolidação!H75+Consolidação!K75+Consolidação!N75+Consolidação!Q75+Consolidação!T75+Consolidação!W75+Consolidação!Z75+Consolidação!AC75+Consolidação!AF75+Consolidação!AI75+Consolidação!AL75+Consolidação!AO75,Consolidação!$AO$4,IF(F64+M64+T64+AA64+AH64+AO64+AV64+BC64+BJ64+BQ64+BX64&lt;=Consolidação!H75+Consolidação!K75+Consolidação!N75+Consolidação!Q75+Consolidação!T75+Consolidação!W75+Consolidação!Z75+Consolidação!AC75+Consolidação!AF75+Consolidação!AI75+Consolidação!AL75+Consolidação!AO75+Consolidação!AR75,Consolidação!$AR$4,IF(F64+M64+T64+AA64+AH64+AO64+AV64+BC64+BJ64+BQ64+BX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+M64+T64+AA64+AH64+AO64+AV64+BC64+BJ64+BQ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+T64+AA64+AH64+AO64+AV64+BC64+BJ64+BQ64+BX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/>
      </c>
      <c r="CB64" s="318" t="str">
        <f t="shared" si="96"/>
        <v/>
      </c>
      <c r="CC64" s="312"/>
      <c r="CD64" s="270"/>
      <c r="CE64" s="314"/>
      <c r="CF64" s="345"/>
      <c r="CG64" s="346"/>
      <c r="CH64" s="317" t="str">
        <f>IF(CE64=0,"",IF(F64+M64+T64+AA64+AH64+AO64+AV64+BC64+BJ64+BQ64+BX64+CE64&lt;=Consolidação!H75,Consolidação!$H$4,IF(F64+M64+T64+AA64+AH64+AO64+AV64+BC64+BJ64+BQ64+BX64+CE64&lt;=Consolidação!H75+Consolidação!K75,Consolidação!$K$4,IF(F64+M64+T64+AA64+AH64+AO64+AV64+BC64+BJ64+BQ64+BX64+CE64&lt;=Consolidação!H75+Consolidação!K75+Consolidação!N75,Consolidação!$N$4,IF(F64+M64+T64+AA64+AH64+AO64+AV64+BC64+BJ64+BQ64+BX64+CE64&lt;=Consolidação!H75+Consolidação!K75+Consolidação!N75+Consolidação!Q75,Consolidação!$Q$4,IF(F64+M64+T64+AA64+AH64+AO64+AV64+BC64+BJ64+BQ64+BX64+CE64&lt;=Consolidação!H75+Consolidação!K75+Consolidação!N75+Consolidação!Q75+Consolidação!T75,Consolidação!$T$4,IF(F64+M64+T64+AA64+AH64+AO64+AV64+BC64+BJ64+BQ64+BX64+CE64&lt;=Consolidação!H75+Consolidação!K75+Consolidação!N75+Consolidação!Q75+Consolidação!T75+Consolidação!W75,Consolidação!$W$4,IF(F64+M64+T64+AA64+AH64+AO64+AV64+BC64+BJ64+BQ64+BX64+CE64&lt;=Consolidação!H75+Consolidação!K75+Consolidação!N75+Consolidação!Q75+Consolidação!T75+Consolidação!W75+Consolidação!Z75,Consolidação!$Z$4,IF(F64+M64+T64+AA64+AH64+AO64+AV64+BC64+BJ64+BQ64+BX64+CE64&lt;=Consolidação!H75+Consolidação!K75+Consolidação!N75+Consolidação!Q75+Consolidação!T75+Consolidação!W75+Consolidação!Z75+Consolidação!AC75,Consolidação!$AC$4,IF(F64+M64+T64+AA64+AH64+AO64+AV64+BC64+BJ64+BQ64+BX64+CE64&lt;=Consolidação!H75+Consolidação!K75+Consolidação!N75+Consolidação!Q75+Consolidação!T75+Consolidação!W75+Consolidação!Z75+Consolidação!AC75+Consolidação!AF75,Consolidação!$AF$4,IF(F64+M64+T64+AA64+AH64+AO64+AV64+BC64+BJ64+BQ64+BX64+CE64&lt;=Consolidação!H75+Consolidação!K75+Consolidação!N75+Consolidação!Q75+Consolidação!T75+Consolidação!W75+Consolidação!Z75+Consolidação!AC75+Consolidação!AF75+Consolidação!AI75,Consolidação!$AI$4,IF(F64+M64+T64+AA64+AH64+AO64+AV64+BC64+BJ64+BQ64+BX64+CE64&lt;=Consolidação!H75+Consolidação!K75+Consolidação!N75+Consolidação!Q75+Consolidação!T75+Consolidação!W75+Consolidação!Z75+Consolidação!AC75+Consolidação!AF75+Consolidação!AI75+Consolidação!AL75,Consolidação!$AL$4,IF(F64+M64+T64+AA64+AH64+AO64+AV64+BC64+BJ64+BQ64+BX64+CE64&lt;=Consolidação!H75+Consolidação!K75+Consolidação!N75+Consolidação!Q75+Consolidação!T75+Consolidação!W75+Consolidação!Z75+Consolidação!AC75+Consolidação!AF75+Consolidação!AI75+Consolidação!AL75+Consolidação!AO75,Consolidação!$AO$4,IF(F64+M64+T64+AA64+AH64+AO64+AV64+BC64+BJ64+BQ64+BX64+CE64&lt;=Consolidação!H75+Consolidação!K75+Consolidação!N75+Consolidação!Q75+Consolidação!T75+Consolidação!W75+Consolidação!Z75+Consolidação!AC75+Consolidação!AF75+Consolidação!AI75+Consolidação!AL75+Consolidação!AO75+Consolidação!AR75,Consolidação!$AR$4,IF(F64+M64+T64+AA64+AH64+AO64+AV64+BC64+BJ64+BQ64+BX64+CE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+M64+T64+AA64+AH64+AO64+AV64+BC64+BJ64+BQ64+BX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+T64+AA64+AH64+AO64+AV64+BC64+BJ64+BQ64+BX64+CE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/>
      </c>
      <c r="CI64" s="318" t="str">
        <f t="shared" si="97"/>
        <v/>
      </c>
      <c r="CJ64" s="312"/>
      <c r="CK64" s="270"/>
      <c r="CL64" s="314"/>
      <c r="CM64" s="345"/>
      <c r="CN64" s="346"/>
      <c r="CO64" s="317" t="str">
        <f>IF(CL64=0,"",IF(F64+M64+T64+AA64+AH64+AO64+AV64+BC64+BJ64+BQ64+BX64+CE64+CL64&lt;=Consolidação!H75,Consolidação!$H$4,IF(F64+M64+T64+AA64+AH64+AO64+AV64+BC64+BJ64+BQ64+BX64+CE64+CL64&lt;=Consolidação!H75+Consolidação!K75,Consolidação!$K$4,IF(F64+M64+T64+AA64+AH64+AO64+AV64+BC64+BJ64+BQ64+BX64+CE64+CL64&lt;=Consolidação!H75+Consolidação!K75+Consolidação!N75,Consolidação!$N$4,IF(F64+M64+T64+AA64+AH64+AO64+AV64+BC64+BJ64+BQ64+BX64+CE64+CL64&lt;=Consolidação!H75+Consolidação!K75+Consolidação!N75+Consolidação!Q75,Consolidação!$Q$4,IF(F64+M64+T64+AA64+AH64+AO64+AV64+BC64+BJ64+BQ64+BX64+CE64+CL64&lt;=Consolidação!H75+Consolidação!K75+Consolidação!N75+Consolidação!Q75+Consolidação!T75,Consolidação!$T$4,IF(F64+M64+T64+AA64+AH64+AO64+AV64+BC64+BJ64+BQ64+BX64+CE64+CL64&lt;=Consolidação!H75+Consolidação!K75+Consolidação!N75+Consolidação!Q75+Consolidação!T75+Consolidação!W75,Consolidação!$W$4,IF(F64+M64+T64+AA64+AH64+AO64+AV64+BC64+BJ64+BQ64+BX64+CE64+CL64&lt;=Consolidação!H75+Consolidação!K75+Consolidação!N75+Consolidação!Q75+Consolidação!T75+Consolidação!W75+Consolidação!Z75,Consolidação!$Z$4,IF(F64+M64+T64+AA64+AH64+AO64+AV64+BC64+BJ64+BQ64+BX64+CE64+CL64&lt;=Consolidação!H75+Consolidação!K75+Consolidação!N75+Consolidação!Q75+Consolidação!T75+Consolidação!W75+Consolidação!Z75+Consolidação!AC75,Consolidação!$AC$4,IF(F64+M64+T64+AA64+AH64+AO64+AV64+BC64+BJ64+BQ64+BX64+CE64+CL64&lt;=Consolidação!H75+Consolidação!K75+Consolidação!N75+Consolidação!Q75+Consolidação!T75+Consolidação!W75+Consolidação!Z75+Consolidação!AC75+Consolidação!AF75,Consolidação!$AF$4,IF(F64+M64+T64+AA64+AH64+AO64+AV64+BC64+BJ64+BQ64+BX64+CE64+CL64&lt;=Consolidação!H75+Consolidação!K75+Consolidação!N75+Consolidação!Q75+Consolidação!T75+Consolidação!W75+Consolidação!Z75+Consolidação!AC75+Consolidação!AF75+Consolidação!AI75,Consolidação!$AI$4,IF(F64+M64+T64+AA64+AH64+AO64+AV64+BC64+BJ64+BQ64+BX64+CE64+CL64&lt;=Consolidação!H75+Consolidação!K75+Consolidação!N75+Consolidação!Q75+Consolidação!T75+Consolidação!W75+Consolidação!Z75+Consolidação!AC75+Consolidação!AF75+Consolidação!AI75+Consolidação!AL75,Consolidação!$AL$4,IF(F64+M64+T64+AA64+AH64+AO64+AV64+BC64+BJ64+BQ64+BX64+CE64+CL64&lt;=Consolidação!H75+Consolidação!K75+Consolidação!N75+Consolidação!Q75+Consolidação!T75+Consolidação!W75+Consolidação!Z75+Consolidação!AC75+Consolidação!AF75+Consolidação!AI75+Consolidação!AL75+Consolidação!AO75,Consolidação!$AO$4,IF(F64+M64+T64+AA64+AH64+AO64+AV64+BC64+BJ64+BQ64+BX64+CE64+CL64&lt;=Consolidação!H75+Consolidação!K75+Consolidação!N75+Consolidação!Q75+Consolidação!T75+Consolidação!W75+Consolidação!Z75+Consolidação!AC75+Consolidação!AF75+Consolidação!AI75+Consolidação!AL75+Consolidação!AO75+Consolidação!AR75,Consolidação!$AR$4,IF(F64+M64+T64+AA64+AH64+AO64+AV64+BC64+BJ64+BQ64+BX64+CE64+CL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+M64+T64+AA64+AH64+AO64+AV64+BC64+BJ64+BQ64+BX64+CE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+T64+AA64+AH64+AO64+AV64+BC64+BJ64+BQ64+BX64+CE64+CL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/>
      </c>
      <c r="CP64" s="318" t="str">
        <f t="shared" si="98"/>
        <v/>
      </c>
      <c r="CQ64" s="312"/>
      <c r="CR64" s="270"/>
      <c r="CS64" s="314"/>
      <c r="CT64" s="345"/>
      <c r="CU64" s="346"/>
      <c r="CV64" s="317" t="str">
        <f>IF(CS64=0,"",IF(F64+M64+T64+AA64+AH64+AO64+AV64+BC64+BJ64+BQ64+BX64+CE64+CL64+CS64&lt;=Consolidação!H75,Consolidação!$H$4,IF(F64+M64+T64+AA64+AH64+AO64+AV64+BC64+BJ64+BQ64+BX64+CE64+CL64+CS64&lt;=Consolidação!H75+Consolidação!K75,Consolidação!$K$4,IF(F64+M64+T64+AA64+AH64+AO64+AV64+BC64+BJ64+BQ64+BX64+CE64+CL64+CS64&lt;=Consolidação!H75+Consolidação!K75+Consolidação!N75,Consolidação!$N$4,IF(F64+M64+T64+AA64+AH64+AO64+AV64+BC64+BJ64+BQ64+BX64+CE64+CL64+CS64&lt;=Consolidação!H75+Consolidação!K75+Consolidação!N75+Consolidação!Q75,Consolidação!$Q$4,IF(F64+M64+T64+AA64+AH64+AO64+AV64+BC64+BJ64+BQ64+BX64+CE64+CL64+CS64&lt;=Consolidação!H75+Consolidação!K75+Consolidação!N75+Consolidação!Q75+Consolidação!T75,Consolidação!$T$4,IF(F64+M64+T64+AA64+AH64+AO64+AV64+BC64+BJ64+BQ64+BX64+CE64+CL64+CS64&lt;=Consolidação!H75+Consolidação!K75+Consolidação!N75+Consolidação!Q75+Consolidação!T75+Consolidação!W75,Consolidação!$W$4,IF(F64+M64+T64+AA64+AH64+AO64+AV64+BC64+BJ64+BQ64+BX64+CE64+CL64+CS64&lt;=Consolidação!H75+Consolidação!K75+Consolidação!N75+Consolidação!Q75+Consolidação!T75+Consolidação!W75+Consolidação!Z75,Consolidação!$Z$4,IF(F64+M64+T64+AA64+AH64+AO64+AV64+BC64+BJ64+BQ64+BX64+CE64+CL64+CS64&lt;=Consolidação!H75+Consolidação!K75+Consolidação!N75+Consolidação!Q75+Consolidação!T75+Consolidação!W75+Consolidação!Z75+Consolidação!AC75,Consolidação!$AC$4,IF(F64+M64+T64+AA64+AH64+AO64+AV64+BC64+BJ64+BQ64+BX64+CE64+CL64+CS64&lt;=Consolidação!H75+Consolidação!K75+Consolidação!N75+Consolidação!Q75+Consolidação!T75+Consolidação!W75+Consolidação!Z75+Consolidação!AC75+Consolidação!AF75,Consolidação!$AF$4,IF(F64+M64+T64+AA64+AH64+AO64+AV64+BC64+BJ64+BQ64+BX64+CE64+CL64+CS64&lt;=Consolidação!H75+Consolidação!K75+Consolidação!N75+Consolidação!Q75+Consolidação!T75+Consolidação!W75+Consolidação!Z75+Consolidação!AC75+Consolidação!AF75+Consolidação!AI75,Consolidação!$AI$4,IF(F64+M64+T64+AA64+AH64+AO64+AV64+BC64+BJ64+BQ64+BX64+CE64+CL64+CS64&lt;=Consolidação!H75+Consolidação!K75+Consolidação!N75+Consolidação!Q75+Consolidação!T75+Consolidação!W75+Consolidação!Z75+Consolidação!AC75+Consolidação!AF75+Consolidação!AI75+Consolidação!AL75,Consolidação!$AL$4,IF(F64+M64+T64+AA64+AH64+AO64+AV64+BC64+BJ64+BQ64+BX64+CE64+CL64+CS64&lt;=Consolidação!H75+Consolidação!K75+Consolidação!N75+Consolidação!Q75+Consolidação!T75+Consolidação!W75+Consolidação!Z75+Consolidação!AC75+Consolidação!AF75+Consolidação!AI75+Consolidação!AL75+Consolidação!AO75,Consolidação!$AO$4,IF(F64+M64+T64+AA64+AH64+AO64+AV64+BC64+BJ64+BQ64+BX64+CE64+CL64+CS64&lt;=Consolidação!H75+Consolidação!K75+Consolidação!N75+Consolidação!Q75+Consolidação!T75+Consolidação!W75+Consolidação!Z75+Consolidação!AC75+Consolidação!AF75+Consolidação!AI75+Consolidação!AL75+Consolidação!AO75+Consolidação!AR75,Consolidação!$AR$4,IF(F64+M64+T64+AA64+AH64+AO64+AV64+BC64+BJ64+BQ64+BX64+CE64+CL64+CS64&lt;=Consolidação!H75+Consolidação!K75+Consolidação!N75+Consolidação!Q75+Consolidação!T75+Consolidação!W75+Consolidação!Z75+Consolidação!AC75+Consolidação!AF75+Consolidação!AI75+Consolidação!AL75+Consolidação!AO75+Consolidação!AR75+Consolidação!AU75,Consolidação!$AU$4,IF(AND((Consolidação!H75+Consolidação!K75+Consolidação!N75+Consolidação!Q75+Consolidação!T75+Consolidação!W75+Consolidação!Z75+Consolidação!AC75+Consolidação!AF75+Consolidação!AI75+Consolidação!AL75+Consolidação!AO75+Consolidação!AR75+Consolidação!AU75)&gt;0,F64+M64+T64+AA64+AH64+AO64+AV64+BC64+BJ64+BQ64+BX64+CE64+CL64&lt;Consolidação!H75+Consolidação!K75+Consolidação!N75+Consolidação!Q75+Consolidação!T75+Consolidação!W75+Consolidação!Z75+Consolidação!AC75+Consolidação!AF75+Consolidação!AI75+Consolidação!AL75+Consolidação!AO75+Consolidação!AR75+Consolidação!AU75,F64+M64+T64+AA64+AH64+AO64+AV64+BC64+BJ64+BQ64+BX64+CE64+CL64+CS64&gt;Consolidação!H75+Consolidação!K75+Consolidação!N75+Consolidação!Q75+Consolidação!T75+Consolidação!W75+Consolidação!Z75+Consolidação!AC75+Consolidação!AF75+Consolidação!AI75+Consolidação!AL75+Consolidação!AO75+Consolidação!AR75+Consolidação!AU75),"CONSUMO PARCIAL","SEM PREVISÃO"))))))))))))))))</f>
        <v/>
      </c>
      <c r="CW64" s="318" t="str">
        <f t="shared" si="99"/>
        <v/>
      </c>
      <c r="CX64" s="270"/>
      <c r="CY64" s="314"/>
      <c r="CZ64" s="345"/>
      <c r="DA64" s="346"/>
      <c r="DB64" s="317" t="str">
        <f>IF(CY64=0,"",IF(L64+S64+Z64+AG64+AN64+AU64+BB64+BI64+BP64+BW64+CD64+CK64+CR64+CY64&lt;=Consolidação!N75,Consolidação!$H$4,IF(L64+S64+Z64+AG64+AN64+AU64+BB64+BI64+BP64+BW64+CD64+CK64+CR64+CY64&lt;=Consolidação!N75+Consolidação!Q75,Consolidação!$K$4,IF(L64+S64+Z64+AG64+AN64+AU64+BB64+BI64+BP64+BW64+CD64+CK64+CR64+CY64&lt;=Consolidação!N75+Consolidação!Q75+Consolidação!T75,Consolidação!$N$4,IF(L64+S64+Z64+AG64+AN64+AU64+BB64+BI64+BP64+BW64+CD64+CK64+CR64+CY64&lt;=Consolidação!N75+Consolidação!Q75+Consolidação!T75+Consolidação!W75,Consolidação!$Q$4,IF(L64+S64+Z64+AG64+AN64+AU64+BB64+BI64+BP64+BW64+CD64+CK64+CR64+CY64&lt;=Consolidação!N75+Consolidação!Q75+Consolidação!T75+Consolidação!W75+Consolidação!Z75,Consolidação!$T$4,IF(L64+S64+Z64+AG64+AN64+AU64+BB64+BI64+BP64+BW64+CD64+CK64+CR64+CY64&lt;=Consolidação!N75+Consolidação!Q75+Consolidação!T75+Consolidação!W75+Consolidação!Z75+Consolidação!AC75,Consolidação!$W$4,IF(L64+S64+Z64+AG64+AN64+AU64+BB64+BI64+BP64+BW64+CD64+CK64+CR64+CY64&lt;=Consolidação!N75+Consolidação!Q75+Consolidação!T75+Consolidação!W75+Consolidação!Z75+Consolidação!AC75+Consolidação!AF75,Consolidação!$Z$4,IF(L64+S64+Z64+AG64+AN64+AU64+BB64+BI64+BP64+BW64+CD64+CK64+CR64+CY64&lt;=Consolidação!N75+Consolidação!Q75+Consolidação!T75+Consolidação!W75+Consolidação!Z75+Consolidação!AC75+Consolidação!AF75+Consolidação!AI75,Consolidação!$AC$4,IF(L64+S64+Z64+AG64+AN64+AU64+BB64+BI64+BP64+BW64+CD64+CK64+CR64+CY64&lt;=Consolidação!N75+Consolidação!Q75+Consolidação!T75+Consolidação!W75+Consolidação!Z75+Consolidação!AC75+Consolidação!AF75+Consolidação!AI75+Consolidação!AL75,Consolidação!$AF$4,IF(L64+S64+Z64+AG64+AN64+AU64+BB64+BI64+BP64+BW64+CD64+CK64+CR64+CY64&lt;=Consolidação!N75+Consolidação!Q75+Consolidação!T75+Consolidação!W75+Consolidação!Z75+Consolidação!AC75+Consolidação!AF75+Consolidação!AI75+Consolidação!AL75+Consolidação!AO75,Consolidação!$AI$4,IF(L64+S64+Z64+AG64+AN64+AU64+BB64+BI64+BP64+BW64+CD64+CK64+CR64+CY64&lt;=Consolidação!N75+Consolidação!Q75+Consolidação!T75+Consolidação!W75+Consolidação!Z75+Consolidação!AC75+Consolidação!AF75+Consolidação!AI75+Consolidação!AL75+Consolidação!AO75+Consolidação!AR75,Consolidação!$AL$4,IF(L64+S64+Z64+AG64+AN64+AU64+BB64+BI64+BP64+BW64+CD64+CK64+CR64+CY64&lt;=Consolidação!N75+Consolidação!Q75+Consolidação!T75+Consolidação!W75+Consolidação!Z75+Consolidação!AC75+Consolidação!AF75+Consolidação!AI75+Consolidação!AL75+Consolidação!AO75+Consolidação!AR75+Consolidação!AU75,Consolidação!$AO$4,IF(L64+S64+Z64+AG64+AN64+AU64+BB64+BI64+BP64+BW64+CD64+CK64+CR64+CY64&lt;=Consolidação!N75+Consolidação!Q75+Consolidação!T75+Consolidação!W75+Consolidação!Z75+Consolidação!AC75+Consolidação!AF75+Consolidação!AI75+Consolidação!AL75+Consolidação!AO75+Consolidação!AR75+Consolidação!AU75+Consolidação!AX75,Consolidação!$AR$4,IF(L64+S64+Z64+AG64+AN64+AU64+BB64+BI64+BP64+BW64+CD64+CK64+CR64+CY64&lt;=Consolidação!N75+Consolidação!Q75+Consolidação!T75+Consolidação!W75+Consolidação!Z75+Consolidação!AC75+Consolidação!AF75+Consolidação!AI75+Consolidação!AL75+Consolidação!AO75+Consolidação!AR75+Consolidação!AU75+Consolidação!AX75+Consolidação!#REF!,Consolidação!$AU$4,IF(AND((Consolidação!N75+Consolidação!Q75+Consolidação!T75+Consolidação!W75+Consolidação!Z75+Consolidação!AC75+Consolidação!AF75+Consolidação!AI75+Consolidação!AL75+Consolidação!AO75+Consolidação!AR75+Consolidação!AU75+Consolidação!AX75+Consolidação!#REF!)&gt;0,L64+S64+Z64+AG64+AN64+AU64+BB64+BI64+BP64+BW64+CD64+CK64+CR64&lt;Consolidação!N75+Consolidação!Q75+Consolidação!T75+Consolidação!W75+Consolidação!Z75+Consolidação!AC75+Consolidação!AF75+Consolidação!AI75+Consolidação!AL75+Consolidação!AO75+Consolidação!AR75+Consolidação!AU75+Consolidação!AX75+Consolidação!#REF!,L64+S64+Z64+AG64+AN64+AU64+BB64+BI64+BP64+BW64+CD64+CK64+CR64+CY64&gt;Consolidação!N75+Consolidação!Q75+Consolidação!T75+Consolidação!W75+Consolidação!Z75+Consolidação!AC75+Consolidação!AF75+Consolidação!AI75+Consolidação!AL75+Consolidação!AO75+Consolidação!AR75+Consolidação!AU75+Consolidação!AX75+Consolidação!#REF!),"CONSUMO PARCIAL","SEM PREVISÃO"))))))))))))))))</f>
        <v/>
      </c>
      <c r="DC64" s="318" t="str">
        <f t="shared" si="100"/>
        <v/>
      </c>
      <c r="DD64" s="270"/>
      <c r="DE64" s="314"/>
      <c r="DF64" s="345"/>
      <c r="DG64" s="346"/>
      <c r="DH64" s="317" t="str">
        <f>IF(DE64=0,"",IF(R64+Y64+AF64+AM64+AT64+BA64+BH64+BO64+BV64+CC64+CJ64+CQ64+CX64+DE64&lt;=Consolidação!T75,Consolidação!$H$4,IF(R64+Y64+AF64+AM64+AT64+BA64+BH64+BO64+BV64+CC64+CJ64+CQ64+CX64+DE64&lt;=Consolidação!T75+Consolidação!W75,Consolidação!$K$4,IF(R64+Y64+AF64+AM64+AT64+BA64+BH64+BO64+BV64+CC64+CJ64+CQ64+CX64+DE64&lt;=Consolidação!T75+Consolidação!W75+Consolidação!Z75,Consolidação!$N$4,IF(R64+Y64+AF64+AM64+AT64+BA64+BH64+BO64+BV64+CC64+CJ64+CQ64+CX64+DE64&lt;=Consolidação!T75+Consolidação!W75+Consolidação!Z75+Consolidação!AC75,Consolidação!$Q$4,IF(R64+Y64+AF64+AM64+AT64+BA64+BH64+BO64+BV64+CC64+CJ64+CQ64+CX64+DE64&lt;=Consolidação!T75+Consolidação!W75+Consolidação!Z75+Consolidação!AC75+Consolidação!AF75,Consolidação!$T$4,IF(R64+Y64+AF64+AM64+AT64+BA64+BH64+BO64+BV64+CC64+CJ64+CQ64+CX64+DE64&lt;=Consolidação!T75+Consolidação!W75+Consolidação!Z75+Consolidação!AC75+Consolidação!AF75+Consolidação!AI75,Consolidação!$W$4,IF(R64+Y64+AF64+AM64+AT64+BA64+BH64+BO64+BV64+CC64+CJ64+CQ64+CX64+DE64&lt;=Consolidação!T75+Consolidação!W75+Consolidação!Z75+Consolidação!AC75+Consolidação!AF75+Consolidação!AI75+Consolidação!AL75,Consolidação!$Z$4,IF(R64+Y64+AF64+AM64+AT64+BA64+BH64+BO64+BV64+CC64+CJ64+CQ64+CX64+DE64&lt;=Consolidação!T75+Consolidação!W75+Consolidação!Z75+Consolidação!AC75+Consolidação!AF75+Consolidação!AI75+Consolidação!AL75+Consolidação!AO75,Consolidação!$AC$4,IF(R64+Y64+AF64+AM64+AT64+BA64+BH64+BO64+BV64+CC64+CJ64+CQ64+CX64+DE64&lt;=Consolidação!T75+Consolidação!W75+Consolidação!Z75+Consolidação!AC75+Consolidação!AF75+Consolidação!AI75+Consolidação!AL75+Consolidação!AO75+Consolidação!AR75,Consolidação!$AF$4,IF(R64+Y64+AF64+AM64+AT64+BA64+BH64+BO64+BV64+CC64+CJ64+CQ64+CX64+DE64&lt;=Consolidação!T75+Consolidação!W75+Consolidação!Z75+Consolidação!AC75+Consolidação!AF75+Consolidação!AI75+Consolidação!AL75+Consolidação!AO75+Consolidação!AR75+Consolidação!AU75,Consolidação!$AI$4,IF(R64+Y64+AF64+AM64+AT64+BA64+BH64+BO64+BV64+CC64+CJ64+CQ64+CX64+DE64&lt;=Consolidação!T75+Consolidação!W75+Consolidação!Z75+Consolidação!AC75+Consolidação!AF75+Consolidação!AI75+Consolidação!AL75+Consolidação!AO75+Consolidação!AR75+Consolidação!AU75+Consolidação!AX75,Consolidação!$AL$4,IF(R64+Y64+AF64+AM64+AT64+BA64+BH64+BO64+BV64+CC64+CJ64+CQ64+CX64+DE64&lt;=Consolidação!T75+Consolidação!W75+Consolidação!Z75+Consolidação!AC75+Consolidação!AF75+Consolidação!AI75+Consolidação!AL75+Consolidação!AO75+Consolidação!AR75+Consolidação!AU75+Consolidação!AX75+Consolidação!#REF!,Consolidação!$AO$4,IF(R64+Y64+AF64+AM64+AT64+BA64+BH64+BO64+BV64+CC64+CJ64+CQ64+CX64+DE64&lt;=Consolidação!T75+Consolidação!W75+Consolidação!Z75+Consolidação!AC75+Consolidação!AF75+Consolidação!AI75+Consolidação!AL75+Consolidação!AO75+Consolidação!AR75+Consolidação!AU75+Consolidação!AX75+Consolidação!#REF!+Consolidação!BC75,Consolidação!$AR$4,IF(R64+Y64+AF64+AM64+AT64+BA64+BH64+BO64+BV64+CC64+CJ64+CQ64+CX64+DE64&lt;=Consolidação!T75+Consolidação!W75+Consolidação!Z75+Consolidação!AC75+Consolidação!AF75+Consolidação!AI75+Consolidação!AL75+Consolidação!AO75+Consolidação!AR75+Consolidação!AU75+Consolidação!AX75+Consolidação!#REF!+Consolidação!BC75+Consolidação!BF75,Consolidação!$AU$4,IF(AND((Consolidação!T75+Consolidação!W75+Consolidação!Z75+Consolidação!AC75+Consolidação!AF75+Consolidação!AI75+Consolidação!AL75+Consolidação!AO75+Consolidação!AR75+Consolidação!AU75+Consolidação!AX75+Consolidação!#REF!+Consolidação!BC75+Consolidação!BF75)&gt;0,R64+Y64+AF64+AM64+AT64+BA64+BH64+BO64+BV64+CC64+CJ64+CQ64+CX64&lt;Consolidação!T75+Consolidação!W75+Consolidação!Z75+Consolidação!AC75+Consolidação!AF75+Consolidação!AI75+Consolidação!AL75+Consolidação!AO75+Consolidação!AR75+Consolidação!AU75+Consolidação!AX75+Consolidação!#REF!+Consolidação!BC75+Consolidação!BF75,R64+Y64+AF64+AM64+AT64+BA64+BH64+BO64+BV64+CC64+CJ64+CQ64+CX64+DE64&gt;Consolidação!T75+Consolidação!W75+Consolidação!Z75+Consolidação!AC75+Consolidação!AF75+Consolidação!AI75+Consolidação!AL75+Consolidação!AO75+Consolidação!AR75+Consolidação!AU75+Consolidação!AX75+Consolidação!#REF!+Consolidação!BC75+Consolidação!BF75),"CONSUMO PARCIAL","SEM PREVISÃO"))))))))))))))))</f>
        <v/>
      </c>
      <c r="DI64" s="318" t="str">
        <f t="shared" si="101"/>
        <v/>
      </c>
      <c r="DJ64" s="270"/>
      <c r="DK64" s="314"/>
      <c r="DL64" s="345"/>
      <c r="DM64" s="346"/>
      <c r="DN64" s="317" t="str">
        <f>IF(DK64=0,"",IF(X64+AE64+AL64+AS64+AZ64+BG64+BN64+BU64+CB64+CI64+CP64+CW64+DD64+DK64&lt;=Consolidação!Z75,Consolidação!$H$4,IF(X64+AE64+AL64+AS64+AZ64+BG64+BN64+BU64+CB64+CI64+CP64+CW64+DD64+DK64&lt;=Consolidação!Z75+Consolidação!AC75,Consolidação!$K$4,IF(X64+AE64+AL64+AS64+AZ64+BG64+BN64+BU64+CB64+CI64+CP64+CW64+DD64+DK64&lt;=Consolidação!Z75+Consolidação!AC75+Consolidação!AF75,Consolidação!$N$4,IF(X64+AE64+AL64+AS64+AZ64+BG64+BN64+BU64+CB64+CI64+CP64+CW64+DD64+DK64&lt;=Consolidação!Z75+Consolidação!AC75+Consolidação!AF75+Consolidação!AI75,Consolidação!$Q$4,IF(X64+AE64+AL64+AS64+AZ64+BG64+BN64+BU64+CB64+CI64+CP64+CW64+DD64+DK64&lt;=Consolidação!Z75+Consolidação!AC75+Consolidação!AF75+Consolidação!AI75+Consolidação!AL75,Consolidação!$T$4,IF(X64+AE64+AL64+AS64+AZ64+BG64+BN64+BU64+CB64+CI64+CP64+CW64+DD64+DK64&lt;=Consolidação!Z75+Consolidação!AC75+Consolidação!AF75+Consolidação!AI75+Consolidação!AL75+Consolidação!AO75,Consolidação!$W$4,IF(X64+AE64+AL64+AS64+AZ64+BG64+BN64+BU64+CB64+CI64+CP64+CW64+DD64+DK64&lt;=Consolidação!Z75+Consolidação!AC75+Consolidação!AF75+Consolidação!AI75+Consolidação!AL75+Consolidação!AO75+Consolidação!AR75,Consolidação!$Z$4,IF(X64+AE64+AL64+AS64+AZ64+BG64+BN64+BU64+CB64+CI64+CP64+CW64+DD64+DK64&lt;=Consolidação!Z75+Consolidação!AC75+Consolidação!AF75+Consolidação!AI75+Consolidação!AL75+Consolidação!AO75+Consolidação!AR75+Consolidação!AU75,Consolidação!$AC$4,IF(X64+AE64+AL64+AS64+AZ64+BG64+BN64+BU64+CB64+CI64+CP64+CW64+DD64+DK64&lt;=Consolidação!Z75+Consolidação!AC75+Consolidação!AF75+Consolidação!AI75+Consolidação!AL75+Consolidação!AO75+Consolidação!AR75+Consolidação!AU75+Consolidação!AX75,Consolidação!$AF$4,IF(X64+AE64+AL64+AS64+AZ64+BG64+BN64+BU64+CB64+CI64+CP64+CW64+DD64+DK64&lt;=Consolidação!Z75+Consolidação!AC75+Consolidação!AF75+Consolidação!AI75+Consolidação!AL75+Consolidação!AO75+Consolidação!AR75+Consolidação!AU75+Consolidação!AX75+Consolidação!#REF!,Consolidação!$AI$4,IF(X64+AE64+AL64+AS64+AZ64+BG64+BN64+BU64+CB64+CI64+CP64+CW64+DD64+DK64&lt;=Consolidação!Z75+Consolidação!AC75+Consolidação!AF75+Consolidação!AI75+Consolidação!AL75+Consolidação!AO75+Consolidação!AR75+Consolidação!AU75+Consolidação!AX75+Consolidação!#REF!+Consolidação!BC75,Consolidação!$AL$4,IF(X64+AE64+AL64+AS64+AZ64+BG64+BN64+BU64+CB64+CI64+CP64+CW64+DD64+DK64&lt;=Consolidação!Z75+Consolidação!AC75+Consolidação!AF75+Consolidação!AI75+Consolidação!AL75+Consolidação!AO75+Consolidação!AR75+Consolidação!AU75+Consolidação!AX75+Consolidação!#REF!+Consolidação!BC75+Consolidação!BF75,Consolidação!$AO$4,IF(X64+AE64+AL64+AS64+AZ64+BG64+BN64+BU64+CB64+CI64+CP64+CW64+DD64+DK64&lt;=Consolidação!Z75+Consolidação!AC75+Consolidação!AF75+Consolidação!AI75+Consolidação!AL75+Consolidação!AO75+Consolidação!AR75+Consolidação!AU75+Consolidação!AX75+Consolidação!#REF!+Consolidação!BC75+Consolidação!BF75+Consolidação!BI75,Consolidação!$AR$4,IF(X64+AE64+AL64+AS64+AZ64+BG64+BN64+BU64+CB64+CI64+CP64+CW64+DD64+DK64&lt;=Consolidação!Z75+Consolidação!AC75+Consolidação!AF75+Consolidação!AI75+Consolidação!AL75+Consolidação!AO75+Consolidação!AR75+Consolidação!AU75+Consolidação!AX75+Consolidação!#REF!+Consolidação!BC75+Consolidação!BF75+Consolidação!BI75+Consolidação!BL75,Consolidação!$AU$4,IF(AND((Consolidação!Z75+Consolidação!AC75+Consolidação!AF75+Consolidação!AI75+Consolidação!AL75+Consolidação!AO75+Consolidação!AR75+Consolidação!AU75+Consolidação!AX75+Consolidação!#REF!+Consolidação!BC75+Consolidação!BF75+Consolidação!BI75+Consolidação!BL75)&gt;0,X64+AE64+AL64+AS64+AZ64+BG64+BN64+BU64+CB64+CI64+CP64+CW64+DD64&lt;Consolidação!Z75+Consolidação!AC75+Consolidação!AF75+Consolidação!AI75+Consolidação!AL75+Consolidação!AO75+Consolidação!AR75+Consolidação!AU75+Consolidação!AX75+Consolidação!#REF!+Consolidação!BC75+Consolidação!BF75+Consolidação!BI75+Consolidação!BL75,X64+AE64+AL64+AS64+AZ64+BG64+BN64+BU64+CB64+CI64+CP64+CW64+DD64+DK64&gt;Consolidação!Z75+Consolidação!AC75+Consolidação!AF75+Consolidação!AI75+Consolidação!AL75+Consolidação!AO75+Consolidação!AR75+Consolidação!AU75+Consolidação!AX75+Consolidação!#REF!+Consolidação!BC75+Consolidação!BF75+Consolidação!BI75+Consolidação!BL75),"CONSUMO PARCIAL","SEM PREVISÃO"))))))))))))))))</f>
        <v/>
      </c>
      <c r="DO64" s="318" t="str">
        <f t="shared" si="102"/>
        <v/>
      </c>
      <c r="DP64" s="270"/>
      <c r="DQ64" s="314"/>
      <c r="DR64" s="345"/>
      <c r="DS64" s="346"/>
      <c r="DT64" s="317" t="str">
        <f>IF(DQ64=0,"",IF(AD64+AK64+AR64+AY64+BF64+BM64+BT64+CA64+CH64+CO64+CV64+DC64+DJ64+DQ64&lt;=Consolidação!AF75,Consolidação!$H$4,IF(AD64+AK64+AR64+AY64+BF64+BM64+BT64+CA64+CH64+CO64+CV64+DC64+DJ64+DQ64&lt;=Consolidação!AF75+Consolidação!AI75,Consolidação!$K$4,IF(AD64+AK64+AR64+AY64+BF64+BM64+BT64+CA64+CH64+CO64+CV64+DC64+DJ64+DQ64&lt;=Consolidação!AF75+Consolidação!AI75+Consolidação!AL75,Consolidação!$N$4,IF(AD64+AK64+AR64+AY64+BF64+BM64+BT64+CA64+CH64+CO64+CV64+DC64+DJ64+DQ64&lt;=Consolidação!AF75+Consolidação!AI75+Consolidação!AL75+Consolidação!AO75,Consolidação!$Q$4,IF(AD64+AK64+AR64+AY64+BF64+BM64+BT64+CA64+CH64+CO64+CV64+DC64+DJ64+DQ64&lt;=Consolidação!AF75+Consolidação!AI75+Consolidação!AL75+Consolidação!AO75+Consolidação!AR75,Consolidação!$T$4,IF(AD64+AK64+AR64+AY64+BF64+BM64+BT64+CA64+CH64+CO64+CV64+DC64+DJ64+DQ64&lt;=Consolidação!AF75+Consolidação!AI75+Consolidação!AL75+Consolidação!AO75+Consolidação!AR75+Consolidação!AU75,Consolidação!$W$4,IF(AD64+AK64+AR64+AY64+BF64+BM64+BT64+CA64+CH64+CO64+CV64+DC64+DJ64+DQ64&lt;=Consolidação!AF75+Consolidação!AI75+Consolidação!AL75+Consolidação!AO75+Consolidação!AR75+Consolidação!AU75+Consolidação!AX75,Consolidação!$Z$4,IF(AD64+AK64+AR64+AY64+BF64+BM64+BT64+CA64+CH64+CO64+CV64+DC64+DJ64+DQ64&lt;=Consolidação!AF75+Consolidação!AI75+Consolidação!AL75+Consolidação!AO75+Consolidação!AR75+Consolidação!AU75+Consolidação!AX75+Consolidação!#REF!,Consolidação!$AC$4,IF(AD64+AK64+AR64+AY64+BF64+BM64+BT64+CA64+CH64+CO64+CV64+DC64+DJ64+DQ64&lt;=Consolidação!AF75+Consolidação!AI75+Consolidação!AL75+Consolidação!AO75+Consolidação!AR75+Consolidação!AU75+Consolidação!AX75+Consolidação!#REF!+Consolidação!BC75,Consolidação!$AF$4,IF(AD64+AK64+AR64+AY64+BF64+BM64+BT64+CA64+CH64+CO64+CV64+DC64+DJ64+DQ64&lt;=Consolidação!AF75+Consolidação!AI75+Consolidação!AL75+Consolidação!AO75+Consolidação!AR75+Consolidação!AU75+Consolidação!AX75+Consolidação!#REF!+Consolidação!BC75+Consolidação!BF75,Consolidação!$AI$4,IF(AD64+AK64+AR64+AY64+BF64+BM64+BT64+CA64+CH64+CO64+CV64+DC64+DJ64+DQ64&lt;=Consolidação!AF75+Consolidação!AI75+Consolidação!AL75+Consolidação!AO75+Consolidação!AR75+Consolidação!AU75+Consolidação!AX75+Consolidação!#REF!+Consolidação!BC75+Consolidação!BF75+Consolidação!BI75,Consolidação!$AL$4,IF(AD64+AK64+AR64+AY64+BF64+BM64+BT64+CA64+CH64+CO64+CV64+DC64+DJ64+DQ64&lt;=Consolidação!AF75+Consolidação!AI75+Consolidação!AL75+Consolidação!AO75+Consolidação!AR75+Consolidação!AU75+Consolidação!AX75+Consolidação!#REF!+Consolidação!BC75+Consolidação!BF75+Consolidação!BI75+Consolidação!BL75,Consolidação!$AO$4,IF(AD64+AK64+AR64+AY64+BF64+BM64+BT64+CA64+CH64+CO64+CV64+DC64+DJ64+DQ64&lt;=Consolidação!AF75+Consolidação!AI75+Consolidação!AL75+Consolidação!AO75+Consolidação!AR75+Consolidação!AU75+Consolidação!AX75+Consolidação!#REF!+Consolidação!BC75+Consolidação!BF75+Consolidação!BI75+Consolidação!BL75+Consolidação!BO75,Consolidação!$AR$4,IF(AD64+AK64+AR64+AY64+BF64+BM64+BT64+CA64+CH64+CO64+CV64+DC64+DJ64+DQ64&lt;=Consolidação!AF75+Consolidação!AI75+Consolidação!AL75+Consolidação!AO75+Consolidação!AR75+Consolidação!AU75+Consolidação!AX75+Consolidação!#REF!+Consolidação!BC75+Consolidação!BF75+Consolidação!BI75+Consolidação!BL75+Consolidação!BO75+Consolidação!BR75,Consolidação!$AU$4,IF(AND((Consolidação!AF75+Consolidação!AI75+Consolidação!AL75+Consolidação!AO75+Consolidação!AR75+Consolidação!AU75+Consolidação!AX75+Consolidação!#REF!+Consolidação!BC75+Consolidação!BF75+Consolidação!BI75+Consolidação!BL75+Consolidação!BO75+Consolidação!BR75)&gt;0,AD64+AK64+AR64+AY64+BF64+BM64+BT64+CA64+CH64+CO64+CV64+DC64+DJ64&lt;Consolidação!AF75+Consolidação!AI75+Consolidação!AL75+Consolidação!AO75+Consolidação!AR75+Consolidação!AU75+Consolidação!AX75+Consolidação!#REF!+Consolidação!BC75+Consolidação!BF75+Consolidação!BI75+Consolidação!BL75+Consolidação!BO75+Consolidação!BR75,AD64+AK64+AR64+AY64+BF64+BM64+BT64+CA64+CH64+CO64+CV64+DC64+DJ64+DQ64&gt;Consolidação!AF75+Consolidação!AI75+Consolidação!AL75+Consolidação!AO75+Consolidação!AR75+Consolidação!AU75+Consolidação!AX75+Consolidação!#REF!+Consolidação!BC75+Consolidação!BF75+Consolidação!BI75+Consolidação!BL75+Consolidação!BO75+Consolidação!BR75),"CONSUMO PARCIAL","SEM PREVISÃO"))))))))))))))))</f>
        <v/>
      </c>
      <c r="DU64" s="318" t="str">
        <f t="shared" si="103"/>
        <v/>
      </c>
      <c r="DV64" s="270"/>
      <c r="DW64" s="314"/>
      <c r="DX64" s="345"/>
      <c r="DY64" s="346"/>
      <c r="DZ64" s="317" t="str">
        <f>IF(DW64=0,"",IF(AJ64+AQ64+AX64+BE64+BL64+BS64+BZ64+CG64+CN64+CU64+DB64+DI64+DP64+DW64&lt;=Consolidação!AL75,Consolidação!$H$4,IF(AJ64+AQ64+AX64+BE64+BL64+BS64+BZ64+CG64+CN64+CU64+DB64+DI64+DP64+DW64&lt;=Consolidação!AL75+Consolidação!AO75,Consolidação!$K$4,IF(AJ64+AQ64+AX64+BE64+BL64+BS64+BZ64+CG64+CN64+CU64+DB64+DI64+DP64+DW64&lt;=Consolidação!AL75+Consolidação!AO75+Consolidação!AR75,Consolidação!$N$4,IF(AJ64+AQ64+AX64+BE64+BL64+BS64+BZ64+CG64+CN64+CU64+DB64+DI64+DP64+DW64&lt;=Consolidação!AL75+Consolidação!AO75+Consolidação!AR75+Consolidação!AU75,Consolidação!$Q$4,IF(AJ64+AQ64+AX64+BE64+BL64+BS64+BZ64+CG64+CN64+CU64+DB64+DI64+DP64+DW64&lt;=Consolidação!AL75+Consolidação!AO75+Consolidação!AR75+Consolidação!AU75+Consolidação!AX75,Consolidação!$T$4,IF(AJ64+AQ64+AX64+BE64+BL64+BS64+BZ64+CG64+CN64+CU64+DB64+DI64+DP64+DW64&lt;=Consolidação!AL75+Consolidação!AO75+Consolidação!AR75+Consolidação!AU75+Consolidação!AX75+Consolidação!#REF!,Consolidação!$W$4,IF(AJ64+AQ64+AX64+BE64+BL64+BS64+BZ64+CG64+CN64+CU64+DB64+DI64+DP64+DW64&lt;=Consolidação!AL75+Consolidação!AO75+Consolidação!AR75+Consolidação!AU75+Consolidação!AX75+Consolidação!#REF!+Consolidação!BC75,Consolidação!$Z$4,IF(AJ64+AQ64+AX64+BE64+BL64+BS64+BZ64+CG64+CN64+CU64+DB64+DI64+DP64+DW64&lt;=Consolidação!AL75+Consolidação!AO75+Consolidação!AR75+Consolidação!AU75+Consolidação!AX75+Consolidação!#REF!+Consolidação!BC75+Consolidação!BF75,Consolidação!$AC$4,IF(AJ64+AQ64+AX64+BE64+BL64+BS64+BZ64+CG64+CN64+CU64+DB64+DI64+DP64+DW64&lt;=Consolidação!AL75+Consolidação!AO75+Consolidação!AR75+Consolidação!AU75+Consolidação!AX75+Consolidação!#REF!+Consolidação!BC75+Consolidação!BF75+Consolidação!BI75,Consolidação!$AF$4,IF(AJ64+AQ64+AX64+BE64+BL64+BS64+BZ64+CG64+CN64+CU64+DB64+DI64+DP64+DW64&lt;=Consolidação!AL75+Consolidação!AO75+Consolidação!AR75+Consolidação!AU75+Consolidação!AX75+Consolidação!#REF!+Consolidação!BC75+Consolidação!BF75+Consolidação!BI75+Consolidação!BL75,Consolidação!$AI$4,IF(AJ64+AQ64+AX64+BE64+BL64+BS64+BZ64+CG64+CN64+CU64+DB64+DI64+DP64+DW64&lt;=Consolidação!AL75+Consolidação!AO75+Consolidação!AR75+Consolidação!AU75+Consolidação!AX75+Consolidação!#REF!+Consolidação!BC75+Consolidação!BF75+Consolidação!BI75+Consolidação!BL75+Consolidação!BO75,Consolidação!$AL$4,IF(AJ64+AQ64+AX64+BE64+BL64+BS64+BZ64+CG64+CN64+CU64+DB64+DI64+DP64+DW64&lt;=Consolidação!AL75+Consolidação!AO75+Consolidação!AR75+Consolidação!AU75+Consolidação!AX75+Consolidação!#REF!+Consolidação!BC75+Consolidação!BF75+Consolidação!BI75+Consolidação!BL75+Consolidação!BO75+Consolidação!BR75,Consolidação!$AO$4,IF(AJ64+AQ64+AX64+BE64+BL64+BS64+BZ64+CG64+CN64+CU64+DB64+DI64+DP64+DW64&lt;=Consolidação!AL75+Consolidação!AO75+Consolidação!AR75+Consolidação!AU75+Consolidação!AX75+Consolidação!#REF!+Consolidação!BC75+Consolidação!BF75+Consolidação!BI75+Consolidação!BL75+Consolidação!BO75+Consolidação!BR75+Consolidação!BU75,Consolidação!$AR$4,IF(AJ64+AQ64+AX64+BE64+BL64+BS64+BZ64+CG64+CN64+CU64+DB64+DI64+DP64+DW64&lt;=Consolidação!AL75+Consolidação!AO75+Consolidação!AR75+Consolidação!AU75+Consolidação!AX75+Consolidação!#REF!+Consolidação!BC75+Consolidação!BF75+Consolidação!BI75+Consolidação!BL75+Consolidação!BO75+Consolidação!BR75+Consolidação!BU75+Consolidação!BX75,Consolidação!$AU$4,IF(AND((Consolidação!AL75+Consolidação!AO75+Consolidação!AR75+Consolidação!AU75+Consolidação!AX75+Consolidação!#REF!+Consolidação!BC75+Consolidação!BF75+Consolidação!BI75+Consolidação!BL75+Consolidação!BO75+Consolidação!BR75+Consolidação!BU75+Consolidação!BX75)&gt;0,AJ64+AQ64+AX64+BE64+BL64+BS64+BZ64+CG64+CN64+CU64+DB64+DI64+DP64&lt;Consolidação!AL75+Consolidação!AO75+Consolidação!AR75+Consolidação!AU75+Consolidação!AX75+Consolidação!#REF!+Consolidação!BC75+Consolidação!BF75+Consolidação!BI75+Consolidação!BL75+Consolidação!BO75+Consolidação!BR75+Consolidação!BU75+Consolidação!BX75,AJ64+AQ64+AX64+BE64+BL64+BS64+BZ64+CG64+CN64+CU64+DB64+DI64+DP64+DW64&gt;Consolidação!AL75+Consolidação!AO75+Consolidação!AR75+Consolidação!AU75+Consolidação!AX75+Consolidação!#REF!+Consolidação!BC75+Consolidação!BF75+Consolidação!BI75+Consolidação!BL75+Consolidação!BO75+Consolidação!BR75+Consolidação!BU75+Consolidação!BX75),"CONSUMO PARCIAL","SEM PREVISÃO"))))))))))))))))</f>
        <v/>
      </c>
      <c r="EA64" s="318" t="str">
        <f t="shared" si="104"/>
        <v/>
      </c>
      <c r="EB64" s="270"/>
      <c r="EC64" s="314"/>
      <c r="ED64" s="345"/>
      <c r="EE64" s="346"/>
      <c r="EF64" s="317" t="str">
        <f>IF(EC64=0,"",IF(AP64+AW64+BD64+BK64+BR64+BY64+CF64+CM64+CT64+DA64+DH64+DO64+DV64+EC64&lt;=Consolidação!AR75,Consolidação!$H$4,IF(AP64+AW64+BD64+BK64+BR64+BY64+CF64+CM64+CT64+DA64+DH64+DO64+DV64+EC64&lt;=Consolidação!AR75+Consolidação!AU75,Consolidação!$K$4,IF(AP64+AW64+BD64+BK64+BR64+BY64+CF64+CM64+CT64+DA64+DH64+DO64+DV64+EC64&lt;=Consolidação!AR75+Consolidação!AU75+Consolidação!AX75,Consolidação!$N$4,IF(AP64+AW64+BD64+BK64+BR64+BY64+CF64+CM64+CT64+DA64+DH64+DO64+DV64+EC64&lt;=Consolidação!AR75+Consolidação!AU75+Consolidação!AX75+Consolidação!#REF!,Consolidação!$Q$4,IF(AP64+AW64+BD64+BK64+BR64+BY64+CF64+CM64+CT64+DA64+DH64+DO64+DV64+EC64&lt;=Consolidação!AR75+Consolidação!AU75+Consolidação!AX75+Consolidação!#REF!+Consolidação!BC75,Consolidação!$T$4,IF(AP64+AW64+BD64+BK64+BR64+BY64+CF64+CM64+CT64+DA64+DH64+DO64+DV64+EC64&lt;=Consolidação!AR75+Consolidação!AU75+Consolidação!AX75+Consolidação!#REF!+Consolidação!BC75+Consolidação!BF75,Consolidação!$W$4,IF(AP64+AW64+BD64+BK64+BR64+BY64+CF64+CM64+CT64+DA64+DH64+DO64+DV64+EC64&lt;=Consolidação!AR75+Consolidação!AU75+Consolidação!AX75+Consolidação!#REF!+Consolidação!BC75+Consolidação!BF75+Consolidação!BI75,Consolidação!$Z$4,IF(AP64+AW64+BD64+BK64+BR64+BY64+CF64+CM64+CT64+DA64+DH64+DO64+DV64+EC64&lt;=Consolidação!AR75+Consolidação!AU75+Consolidação!AX75+Consolidação!#REF!+Consolidação!BC75+Consolidação!BF75+Consolidação!BI75+Consolidação!BL75,Consolidação!$AC$4,IF(AP64+AW64+BD64+BK64+BR64+BY64+CF64+CM64+CT64+DA64+DH64+DO64+DV64+EC64&lt;=Consolidação!AR75+Consolidação!AU75+Consolidação!AX75+Consolidação!#REF!+Consolidação!BC75+Consolidação!BF75+Consolidação!BI75+Consolidação!BL75+Consolidação!BO75,Consolidação!$AF$4,IF(AP64+AW64+BD64+BK64+BR64+BY64+CF64+CM64+CT64+DA64+DH64+DO64+DV64+EC64&lt;=Consolidação!AR75+Consolidação!AU75+Consolidação!AX75+Consolidação!#REF!+Consolidação!BC75+Consolidação!BF75+Consolidação!BI75+Consolidação!BL75+Consolidação!BO75+Consolidação!BR75,Consolidação!$AI$4,IF(AP64+AW64+BD64+BK64+BR64+BY64+CF64+CM64+CT64+DA64+DH64+DO64+DV64+EC64&lt;=Consolidação!AR75+Consolidação!AU75+Consolidação!AX75+Consolidação!#REF!+Consolidação!BC75+Consolidação!BF75+Consolidação!BI75+Consolidação!BL75+Consolidação!BO75+Consolidação!BR75+Consolidação!BU75,Consolidação!$AL$4,IF(AP64+AW64+BD64+BK64+BR64+BY64+CF64+CM64+CT64+DA64+DH64+DO64+DV64+EC64&lt;=Consolidação!AR75+Consolidação!AU75+Consolidação!AX75+Consolidação!#REF!+Consolidação!BC75+Consolidação!BF75+Consolidação!BI75+Consolidação!BL75+Consolidação!BO75+Consolidação!BR75+Consolidação!BU75+Consolidação!BX75,Consolidação!$AO$4,IF(AP64+AW64+BD64+BK64+BR64+BY64+CF64+CM64+CT64+DA64+DH64+DO64+DV64+EC64&lt;=Consolidação!AR75+Consolidação!AU75+Consolidação!AX75+Consolidação!#REF!+Consolidação!BC75+Consolidação!BF75+Consolidação!BI75+Consolidação!BL75+Consolidação!BO75+Consolidação!BR75+Consolidação!BU75+Consolidação!BX75+Consolidação!CA75,Consolidação!$AR$4,IF(AP64+AW64+BD64+BK64+BR64+BY64+CF64+CM64+CT64+DA64+DH64+DO64+DV64+EC64&lt;=Consolidação!AR75+Consolidação!AU75+Consolidação!AX75+Consolidação!#REF!+Consolidação!BC75+Consolidação!BF75+Consolidação!BI75+Consolidação!BL75+Consolidação!BO75+Consolidação!BR75+Consolidação!BU75+Consolidação!BX75+Consolidação!CA75+Consolidação!CD75,Consolidação!$AU$4,IF(AND((Consolidação!AR75+Consolidação!AU75+Consolidação!AX75+Consolidação!#REF!+Consolidação!BC75+Consolidação!BF75+Consolidação!BI75+Consolidação!BL75+Consolidação!BO75+Consolidação!BR75+Consolidação!BU75+Consolidação!BX75+Consolidação!CA75+Consolidação!CD75)&gt;0,AP64+AW64+BD64+BK64+BR64+BY64+CF64+CM64+CT64+DA64+DH64+DO64+DV64&lt;Consolidação!AR75+Consolidação!AU75+Consolidação!AX75+Consolidação!#REF!+Consolidação!BC75+Consolidação!BF75+Consolidação!BI75+Consolidação!BL75+Consolidação!BO75+Consolidação!BR75+Consolidação!BU75+Consolidação!BX75+Consolidação!CA75+Consolidação!CD75,AP64+AW64+BD64+BK64+BR64+BY64+CF64+CM64+CT64+DA64+DH64+DO64+DV64+EC64&gt;Consolidação!AR75+Consolidação!AU75+Consolidação!AX75+Consolidação!#REF!+Consolidação!BC75+Consolidação!BF75+Consolidação!BI75+Consolidação!BL75+Consolidação!BO75+Consolidação!BR75+Consolidação!BU75+Consolidação!BX75+Consolidação!CA75+Consolidação!CD75),"CONSUMO PARCIAL","SEM PREVISÃO"))))))))))))))))</f>
        <v/>
      </c>
      <c r="EG64" s="318" t="str">
        <f t="shared" si="105"/>
        <v/>
      </c>
      <c r="EH64" s="270"/>
      <c r="EI64" s="314"/>
      <c r="EJ64" s="345"/>
      <c r="EK64" s="346"/>
      <c r="EL64" s="317" t="str">
        <f>IF(EI64=0,"",IF(AV64+BC64+BJ64+BQ64+BX64+CE64+CL64+CS64+CZ64+DG64+DN64+DU64+EB64+EI64&lt;=Consolidação!AX75,Consolidação!$H$4,IF(AV64+BC64+BJ64+BQ64+BX64+CE64+CL64+CS64+CZ64+DG64+DN64+DU64+EB64+EI64&lt;=Consolidação!AX75+Consolidação!#REF!,Consolidação!$K$4,IF(AV64+BC64+BJ64+BQ64+BX64+CE64+CL64+CS64+CZ64+DG64+DN64+DU64+EB64+EI64&lt;=Consolidação!AX75+Consolidação!#REF!+Consolidação!BC75,Consolidação!$N$4,IF(AV64+BC64+BJ64+BQ64+BX64+CE64+CL64+CS64+CZ64+DG64+DN64+DU64+EB64+EI64&lt;=Consolidação!AX75+Consolidação!#REF!+Consolidação!BC75+Consolidação!BF75,Consolidação!$Q$4,IF(AV64+BC64+BJ64+BQ64+BX64+CE64+CL64+CS64+CZ64+DG64+DN64+DU64+EB64+EI64&lt;=Consolidação!AX75+Consolidação!#REF!+Consolidação!BC75+Consolidação!BF75+Consolidação!BI75,Consolidação!$T$4,IF(AV64+BC64+BJ64+BQ64+BX64+CE64+CL64+CS64+CZ64+DG64+DN64+DU64+EB64+EI64&lt;=Consolidação!AX75+Consolidação!#REF!+Consolidação!BC75+Consolidação!BF75+Consolidação!BI75+Consolidação!BL75,Consolidação!$W$4,IF(AV64+BC64+BJ64+BQ64+BX64+CE64+CL64+CS64+CZ64+DG64+DN64+DU64+EB64+EI64&lt;=Consolidação!AX75+Consolidação!#REF!+Consolidação!BC75+Consolidação!BF75+Consolidação!BI75+Consolidação!BL75+Consolidação!BO75,Consolidação!$Z$4,IF(AV64+BC64+BJ64+BQ64+BX64+CE64+CL64+CS64+CZ64+DG64+DN64+DU64+EB64+EI64&lt;=Consolidação!AX75+Consolidação!#REF!+Consolidação!BC75+Consolidação!BF75+Consolidação!BI75+Consolidação!BL75+Consolidação!BO75+Consolidação!BR75,Consolidação!$AC$4,IF(AV64+BC64+BJ64+BQ64+BX64+CE64+CL64+CS64+CZ64+DG64+DN64+DU64+EB64+EI64&lt;=Consolidação!AX75+Consolidação!#REF!+Consolidação!BC75+Consolidação!BF75+Consolidação!BI75+Consolidação!BL75+Consolidação!BO75+Consolidação!BR75+Consolidação!BU75,Consolidação!$AF$4,IF(AV64+BC64+BJ64+BQ64+BX64+CE64+CL64+CS64+CZ64+DG64+DN64+DU64+EB64+EI64&lt;=Consolidação!AX75+Consolidação!#REF!+Consolidação!BC75+Consolidação!BF75+Consolidação!BI75+Consolidação!BL75+Consolidação!BO75+Consolidação!BR75+Consolidação!BU75+Consolidação!BX75,Consolidação!$AI$4,IF(AV64+BC64+BJ64+BQ64+BX64+CE64+CL64+CS64+CZ64+DG64+DN64+DU64+EB64+EI64&lt;=Consolidação!AX75+Consolidação!#REF!+Consolidação!BC75+Consolidação!BF75+Consolidação!BI75+Consolidação!BL75+Consolidação!BO75+Consolidação!BR75+Consolidação!BU75+Consolidação!BX75+Consolidação!CA75,Consolidação!$AL$4,IF(AV64+BC64+BJ64+BQ64+BX64+CE64+CL64+CS64+CZ64+DG64+DN64+DU64+EB64+EI64&lt;=Consolidação!AX75+Consolidação!#REF!+Consolidação!BC75+Consolidação!BF75+Consolidação!BI75+Consolidação!BL75+Consolidação!BO75+Consolidação!BR75+Consolidação!BU75+Consolidação!BX75+Consolidação!CA75+Consolidação!CD75,Consolidação!$AO$4,IF(AV64+BC64+BJ64+BQ64+BX64+CE64+CL64+CS64+CZ64+DG64+DN64+DU64+EB64+EI64&lt;=Consolidação!AX75+Consolidação!#REF!+Consolidação!BC75+Consolidação!BF75+Consolidação!BI75+Consolidação!BL75+Consolidação!BO75+Consolidação!BR75+Consolidação!BU75+Consolidação!BX75+Consolidação!CA75+Consolidação!CD75+Consolidação!CG75,Consolidação!$AR$4,IF(AV64+BC64+BJ64+BQ64+BX64+CE64+CL64+CS64+CZ64+DG64+DN64+DU64+EB64+EI64&lt;=Consolidação!AX75+Consolidação!#REF!+Consolidação!BC75+Consolidação!BF75+Consolidação!BI75+Consolidação!BL75+Consolidação!BO75+Consolidação!BR75+Consolidação!BU75+Consolidação!BX75+Consolidação!CA75+Consolidação!CD75+Consolidação!CG75+Consolidação!CJ75,Consolidação!$AU$4,IF(AND((Consolidação!AX75+Consolidação!#REF!+Consolidação!BC75+Consolidação!BF75+Consolidação!BI75+Consolidação!BL75+Consolidação!BO75+Consolidação!BR75+Consolidação!BU75+Consolidação!BX75+Consolidação!CA75+Consolidação!CD75+Consolidação!CG75+Consolidação!CJ75)&gt;0,AV64+BC64+BJ64+BQ64+BX64+CE64+CL64+CS64+CZ64+DG64+DN64+DU64+EB64&lt;Consolidação!AX75+Consolidação!#REF!+Consolidação!BC75+Consolidação!BF75+Consolidação!BI75+Consolidação!BL75+Consolidação!BO75+Consolidação!BR75+Consolidação!BU75+Consolidação!BX75+Consolidação!CA75+Consolidação!CD75+Consolidação!CG75+Consolidação!CJ75,AV64+BC64+BJ64+BQ64+BX64+CE64+CL64+CS64+CZ64+DG64+DN64+DU64+EB64+EI64&gt;Consolidação!AX75+Consolidação!#REF!+Consolidação!BC75+Consolidação!BF75+Consolidação!BI75+Consolidação!BL75+Consolidação!BO75+Consolidação!BR75+Consolidação!BU75+Consolidação!BX75+Consolidação!CA75+Consolidação!CD75+Consolidação!CG75+Consolidação!CJ75),"CONSUMO PARCIAL","SEM PREVISÃO"))))))))))))))))</f>
        <v/>
      </c>
      <c r="EM64" s="318" t="str">
        <f t="shared" si="106"/>
        <v/>
      </c>
      <c r="EN64" s="270"/>
      <c r="EO64" s="314"/>
      <c r="EP64" s="345"/>
      <c r="EQ64" s="346"/>
      <c r="ER64" s="317" t="str">
        <f>IF(EO64=0,"",IF(BB64+BI64+BP64+BW64+CD64+CK64+CR64+CY64+DF64+DM64+DT64+EA64+EH64+EO64&lt;=Consolidação!BC75,Consolidação!$H$4,IF(BB64+BI64+BP64+BW64+CD64+CK64+CR64+CY64+DF64+DM64+DT64+EA64+EH64+EO64&lt;=Consolidação!BC75+Consolidação!BF75,Consolidação!$K$4,IF(BB64+BI64+BP64+BW64+CD64+CK64+CR64+CY64+DF64+DM64+DT64+EA64+EH64+EO64&lt;=Consolidação!BC75+Consolidação!BF75+Consolidação!BI75,Consolidação!$N$4,IF(BB64+BI64+BP64+BW64+CD64+CK64+CR64+CY64+DF64+DM64+DT64+EA64+EH64+EO64&lt;=Consolidação!BC75+Consolidação!BF75+Consolidação!BI75+Consolidação!BL75,Consolidação!$Q$4,IF(BB64+BI64+BP64+BW64+CD64+CK64+CR64+CY64+DF64+DM64+DT64+EA64+EH64+EO64&lt;=Consolidação!BC75+Consolidação!BF75+Consolidação!BI75+Consolidação!BL75+Consolidação!BO75,Consolidação!$T$4,IF(BB64+BI64+BP64+BW64+CD64+CK64+CR64+CY64+DF64+DM64+DT64+EA64+EH64+EO64&lt;=Consolidação!BC75+Consolidação!BF75+Consolidação!BI75+Consolidação!BL75+Consolidação!BO75+Consolidação!BR75,Consolidação!$W$4,IF(BB64+BI64+BP64+BW64+CD64+CK64+CR64+CY64+DF64+DM64+DT64+EA64+EH64+EO64&lt;=Consolidação!BC75+Consolidação!BF75+Consolidação!BI75+Consolidação!BL75+Consolidação!BO75+Consolidação!BR75+Consolidação!BU75,Consolidação!$Z$4,IF(BB64+BI64+BP64+BW64+CD64+CK64+CR64+CY64+DF64+DM64+DT64+EA64+EH64+EO64&lt;=Consolidação!BC75+Consolidação!BF75+Consolidação!BI75+Consolidação!BL75+Consolidação!BO75+Consolidação!BR75+Consolidação!BU75+Consolidação!BX75,Consolidação!$AC$4,IF(BB64+BI64+BP64+BW64+CD64+CK64+CR64+CY64+DF64+DM64+DT64+EA64+EH64+EO64&lt;=Consolidação!BC75+Consolidação!BF75+Consolidação!BI75+Consolidação!BL75+Consolidação!BO75+Consolidação!BR75+Consolidação!BU75+Consolidação!BX75+Consolidação!CA75,Consolidação!$AF$4,IF(BB64+BI64+BP64+BW64+CD64+CK64+CR64+CY64+DF64+DM64+DT64+EA64+EH64+EO64&lt;=Consolidação!BC75+Consolidação!BF75+Consolidação!BI75+Consolidação!BL75+Consolidação!BO75+Consolidação!BR75+Consolidação!BU75+Consolidação!BX75+Consolidação!CA75+Consolidação!CD75,Consolidação!$AI$4,IF(BB64+BI64+BP64+BW64+CD64+CK64+CR64+CY64+DF64+DM64+DT64+EA64+EH64+EO64&lt;=Consolidação!BC75+Consolidação!BF75+Consolidação!BI75+Consolidação!BL75+Consolidação!BO75+Consolidação!BR75+Consolidação!BU75+Consolidação!BX75+Consolidação!CA75+Consolidação!CD75+Consolidação!CG75,Consolidação!$AL$4,IF(BB64+BI64+BP64+BW64+CD64+CK64+CR64+CY64+DF64+DM64+DT64+EA64+EH64+EO64&lt;=Consolidação!BC75+Consolidação!BF75+Consolidação!BI75+Consolidação!BL75+Consolidação!BO75+Consolidação!BR75+Consolidação!BU75+Consolidação!BX75+Consolidação!CA75+Consolidação!CD75+Consolidação!CG75+Consolidação!CJ75,Consolidação!$AO$4,IF(BB64+BI64+BP64+BW64+CD64+CK64+CR64+CY64+DF64+DM64+DT64+EA64+EH64+EO64&lt;=Consolidação!BC75+Consolidação!BF75+Consolidação!BI75+Consolidação!BL75+Consolidação!BO75+Consolidação!BR75+Consolidação!BU75+Consolidação!BX75+Consolidação!CA75+Consolidação!CD75+Consolidação!CG75+Consolidação!CJ75+Consolidação!CM75,Consolidação!$AR$4,IF(BB64+BI64+BP64+BW64+CD64+CK64+CR64+CY64+DF64+DM64+DT64+EA64+EH64+EO64&lt;=Consolidação!BC75+Consolidação!BF75+Consolidação!BI75+Consolidação!BL75+Consolidação!BO75+Consolidação!BR75+Consolidação!BU75+Consolidação!BX75+Consolidação!CA75+Consolidação!CD75+Consolidação!CG75+Consolidação!CJ75+Consolidação!CM75+Consolidação!CP75,Consolidação!$AU$4,IF(AND((Consolidação!BC75+Consolidação!BF75+Consolidação!BI75+Consolidação!BL75+Consolidação!BO75+Consolidação!BR75+Consolidação!BU75+Consolidação!BX75+Consolidação!CA75+Consolidação!CD75+Consolidação!CG75+Consolidação!CJ75+Consolidação!CM75+Consolidação!CP75)&gt;0,BB64+BI64+BP64+BW64+CD64+CK64+CR64+CY64+DF64+DM64+DT64+EA64+EH64&lt;Consolidação!BC75+Consolidação!BF75+Consolidação!BI75+Consolidação!BL75+Consolidação!BO75+Consolidação!BR75+Consolidação!BU75+Consolidação!BX75+Consolidação!CA75+Consolidação!CD75+Consolidação!CG75+Consolidação!CJ75+Consolidação!CM75+Consolidação!CP75,BB64+BI64+BP64+BW64+CD64+CK64+CR64+CY64+DF64+DM64+DT64+EA64+EH64+EO64&gt;Consolidação!BC75+Consolidação!BF75+Consolidação!BI75+Consolidação!BL75+Consolidação!BO75+Consolidação!BR75+Consolidação!BU75+Consolidação!BX75+Consolidação!CA75+Consolidação!CD75+Consolidação!CG75+Consolidação!CJ75+Consolidação!CM75+Consolidação!CP75),"CONSUMO PARCIAL","SEM PREVISÃO"))))))))))))))))</f>
        <v/>
      </c>
      <c r="ES64" s="318" t="str">
        <f t="shared" si="107"/>
        <v/>
      </c>
      <c r="ET64" s="270"/>
      <c r="EU64" s="314"/>
      <c r="EV64" s="345"/>
      <c r="EW64" s="346"/>
      <c r="EX64" s="317" t="str">
        <f>IF(EU64=0,"",IF(BH64+BO64+BV64+CC64+CJ64+CQ64+CX64+DE64+DL64+DS64+DZ64+EG64+EN64+EU64&lt;=Consolidação!BI75,Consolidação!$H$4,IF(BH64+BO64+BV64+CC64+CJ64+CQ64+CX64+DE64+DL64+DS64+DZ64+EG64+EN64+EU64&lt;=Consolidação!BI75+Consolidação!BL75,Consolidação!$K$4,IF(BH64+BO64+BV64+CC64+CJ64+CQ64+CX64+DE64+DL64+DS64+DZ64+EG64+EN64+EU64&lt;=Consolidação!BI75+Consolidação!BL75+Consolidação!BO75,Consolidação!$N$4,IF(BH64+BO64+BV64+CC64+CJ64+CQ64+CX64+DE64+DL64+DS64+DZ64+EG64+EN64+EU64&lt;=Consolidação!BI75+Consolidação!BL75+Consolidação!BO75+Consolidação!BR75,Consolidação!$Q$4,IF(BH64+BO64+BV64+CC64+CJ64+CQ64+CX64+DE64+DL64+DS64+DZ64+EG64+EN64+EU64&lt;=Consolidação!BI75+Consolidação!BL75+Consolidação!BO75+Consolidação!BR75+Consolidação!BU75,Consolidação!$T$4,IF(BH64+BO64+BV64+CC64+CJ64+CQ64+CX64+DE64+DL64+DS64+DZ64+EG64+EN64+EU64&lt;=Consolidação!BI75+Consolidação!BL75+Consolidação!BO75+Consolidação!BR75+Consolidação!BU75+Consolidação!BX75,Consolidação!$W$4,IF(BH64+BO64+BV64+CC64+CJ64+CQ64+CX64+DE64+DL64+DS64+DZ64+EG64+EN64+EU64&lt;=Consolidação!BI75+Consolidação!BL75+Consolidação!BO75+Consolidação!BR75+Consolidação!BU75+Consolidação!BX75+Consolidação!CA75,Consolidação!$Z$4,IF(BH64+BO64+BV64+CC64+CJ64+CQ64+CX64+DE64+DL64+DS64+DZ64+EG64+EN64+EU64&lt;=Consolidação!BI75+Consolidação!BL75+Consolidação!BO75+Consolidação!BR75+Consolidação!BU75+Consolidação!BX75+Consolidação!CA75+Consolidação!CD75,Consolidação!$AC$4,IF(BH64+BO64+BV64+CC64+CJ64+CQ64+CX64+DE64+DL64+DS64+DZ64+EG64+EN64+EU64&lt;=Consolidação!BI75+Consolidação!BL75+Consolidação!BO75+Consolidação!BR75+Consolidação!BU75+Consolidação!BX75+Consolidação!CA75+Consolidação!CD75+Consolidação!CG75,Consolidação!$AF$4,IF(BH64+BO64+BV64+CC64+CJ64+CQ64+CX64+DE64+DL64+DS64+DZ64+EG64+EN64+EU64&lt;=Consolidação!BI75+Consolidação!BL75+Consolidação!BO75+Consolidação!BR75+Consolidação!BU75+Consolidação!BX75+Consolidação!CA75+Consolidação!CD75+Consolidação!CG75+Consolidação!CJ75,Consolidação!$AI$4,IF(BH64+BO64+BV64+CC64+CJ64+CQ64+CX64+DE64+DL64+DS64+DZ64+EG64+EN64+EU64&lt;=Consolidação!BI75+Consolidação!BL75+Consolidação!BO75+Consolidação!BR75+Consolidação!BU75+Consolidação!BX75+Consolidação!CA75+Consolidação!CD75+Consolidação!CG75+Consolidação!CJ75+Consolidação!CM75,Consolidação!$AL$4,IF(BH64+BO64+BV64+CC64+CJ64+CQ64+CX64+DE64+DL64+DS64+DZ64+EG64+EN64+EU64&lt;=Consolidação!BI75+Consolidação!BL75+Consolidação!BO75+Consolidação!BR75+Consolidação!BU75+Consolidação!BX75+Consolidação!CA75+Consolidação!CD75+Consolidação!CG75+Consolidação!CJ75+Consolidação!CM75+Consolidação!CP75,Consolidação!$AO$4,IF(BH64+BO64+BV64+CC64+CJ64+CQ64+CX64+DE64+DL64+DS64+DZ64+EG64+EN64+EU64&lt;=Consolidação!BI75+Consolidação!BL75+Consolidação!BO75+Consolidação!BR75+Consolidação!BU75+Consolidação!BX75+Consolidação!CA75+Consolidação!CD75+Consolidação!CG75+Consolidação!CJ75+Consolidação!CM75+Consolidação!CP75+Consolidação!CS75,Consolidação!$AR$4,IF(BH64+BO64+BV64+CC64+CJ64+CQ64+CX64+DE64+DL64+DS64+DZ64+EG64+EN64+EU64&lt;=Consolidação!BI75+Consolidação!BL75+Consolidação!BO75+Consolidação!BR75+Consolidação!BU75+Consolidação!BX75+Consolidação!CA75+Consolidação!CD75+Consolidação!CG75+Consolidação!CJ75+Consolidação!CM75+Consolidação!CP75+Consolidação!CS75+Consolidação!CV75,Consolidação!$AU$4,IF(AND((Consolidação!BI75+Consolidação!BL75+Consolidação!BO75+Consolidação!BR75+Consolidação!BU75+Consolidação!BX75+Consolidação!CA75+Consolidação!CD75+Consolidação!CG75+Consolidação!CJ75+Consolidação!CM75+Consolidação!CP75+Consolidação!CS75+Consolidação!CV75)&gt;0,BH64+BO64+BV64+CC64+CJ64+CQ64+CX64+DE64+DL64+DS64+DZ64+EG64+EN64&lt;Consolidação!BI75+Consolidação!BL75+Consolidação!BO75+Consolidação!BR75+Consolidação!BU75+Consolidação!BX75+Consolidação!CA75+Consolidação!CD75+Consolidação!CG75+Consolidação!CJ75+Consolidação!CM75+Consolidação!CP75+Consolidação!CS75+Consolidação!CV75,BH64+BO64+BV64+CC64+CJ64+CQ64+CX64+DE64+DL64+DS64+DZ64+EG64+EN64+EU64&gt;Consolidação!BI75+Consolidação!BL75+Consolidação!BO75+Consolidação!BR75+Consolidação!BU75+Consolidação!BX75+Consolidação!CA75+Consolidação!CD75+Consolidação!CG75+Consolidação!CJ75+Consolidação!CM75+Consolidação!CP75+Consolidação!CS75+Consolidação!CV75),"CONSUMO PARCIAL","SEM PREVISÃO"))))))))))))))))</f>
        <v/>
      </c>
      <c r="EY64" s="318" t="str">
        <f t="shared" si="108"/>
        <v/>
      </c>
      <c r="EZ64" s="270"/>
      <c r="FA64" s="314"/>
      <c r="FB64" s="345"/>
      <c r="FC64" s="346"/>
      <c r="FD64" s="317" t="str">
        <f>IF(FA64=0,"",IF(BN64+BU64+CB64+CI64+CP64+CW64+DD64+DK64+DR64+DY64+EF64+EM64+ET64+FA64&lt;=Consolidação!BO75,Consolidação!$H$4,IF(BN64+BU64+CB64+CI64+CP64+CW64+DD64+DK64+DR64+DY64+EF64+EM64+ET64+FA64&lt;=Consolidação!BO75+Consolidação!BR75,Consolidação!$K$4,IF(BN64+BU64+CB64+CI64+CP64+CW64+DD64+DK64+DR64+DY64+EF64+EM64+ET64+FA64&lt;=Consolidação!BO75+Consolidação!BR75+Consolidação!BU75,Consolidação!$N$4,IF(BN64+BU64+CB64+CI64+CP64+CW64+DD64+DK64+DR64+DY64+EF64+EM64+ET64+FA64&lt;=Consolidação!BO75+Consolidação!BR75+Consolidação!BU75+Consolidação!BX75,Consolidação!$Q$4,IF(BN64+BU64+CB64+CI64+CP64+CW64+DD64+DK64+DR64+DY64+EF64+EM64+ET64+FA64&lt;=Consolidação!BO75+Consolidação!BR75+Consolidação!BU75+Consolidação!BX75+Consolidação!CA75,Consolidação!$T$4,IF(BN64+BU64+CB64+CI64+CP64+CW64+DD64+DK64+DR64+DY64+EF64+EM64+ET64+FA64&lt;=Consolidação!BO75+Consolidação!BR75+Consolidação!BU75+Consolidação!BX75+Consolidação!CA75+Consolidação!CD75,Consolidação!$W$4,IF(BN64+BU64+CB64+CI64+CP64+CW64+DD64+DK64+DR64+DY64+EF64+EM64+ET64+FA64&lt;=Consolidação!BO75+Consolidação!BR75+Consolidação!BU75+Consolidação!BX75+Consolidação!CA75+Consolidação!CD75+Consolidação!CG75,Consolidação!$Z$4,IF(BN64+BU64+CB64+CI64+CP64+CW64+DD64+DK64+DR64+DY64+EF64+EM64+ET64+FA64&lt;=Consolidação!BO75+Consolidação!BR75+Consolidação!BU75+Consolidação!BX75+Consolidação!CA75+Consolidação!CD75+Consolidação!CG75+Consolidação!CJ75,Consolidação!$AC$4,IF(BN64+BU64+CB64+CI64+CP64+CW64+DD64+DK64+DR64+DY64+EF64+EM64+ET64+FA64&lt;=Consolidação!BO75+Consolidação!BR75+Consolidação!BU75+Consolidação!BX75+Consolidação!CA75+Consolidação!CD75+Consolidação!CG75+Consolidação!CJ75+Consolidação!CM75,Consolidação!$AF$4,IF(BN64+BU64+CB64+CI64+CP64+CW64+DD64+DK64+DR64+DY64+EF64+EM64+ET64+FA64&lt;=Consolidação!BO75+Consolidação!BR75+Consolidação!BU75+Consolidação!BX75+Consolidação!CA75+Consolidação!CD75+Consolidação!CG75+Consolidação!CJ75+Consolidação!CM75+Consolidação!CP75,Consolidação!$AI$4,IF(BN64+BU64+CB64+CI64+CP64+CW64+DD64+DK64+DR64+DY64+EF64+EM64+ET64+FA64&lt;=Consolidação!BO75+Consolidação!BR75+Consolidação!BU75+Consolidação!BX75+Consolidação!CA75+Consolidação!CD75+Consolidação!CG75+Consolidação!CJ75+Consolidação!CM75+Consolidação!CP75+Consolidação!CS75,Consolidação!$AL$4,IF(BN64+BU64+CB64+CI64+CP64+CW64+DD64+DK64+DR64+DY64+EF64+EM64+ET64+FA64&lt;=Consolidação!BO75+Consolidação!BR75+Consolidação!BU75+Consolidação!BX75+Consolidação!CA75+Consolidação!CD75+Consolidação!CG75+Consolidação!CJ75+Consolidação!CM75+Consolidação!CP75+Consolidação!CS75+Consolidação!CV75,Consolidação!$AO$4,IF(BN64+BU64+CB64+CI64+CP64+CW64+DD64+DK64+DR64+DY64+EF64+EM64+ET64+FA64&lt;=Consolidação!BO75+Consolidação!BR75+Consolidação!BU75+Consolidação!BX75+Consolidação!CA75+Consolidação!CD75+Consolidação!CG75+Consolidação!CJ75+Consolidação!CM75+Consolidação!CP75+Consolidação!CS75+Consolidação!CV75+Consolidação!CY75,Consolidação!$AR$4,IF(BN64+BU64+CB64+CI64+CP64+CW64+DD64+DK64+DR64+DY64+EF64+EM64+ET64+FA64&lt;=Consolidação!BO75+Consolidação!BR75+Consolidação!BU75+Consolidação!BX75+Consolidação!CA75+Consolidação!CD75+Consolidação!CG75+Consolidação!CJ75+Consolidação!CM75+Consolidação!CP75+Consolidação!CS75+Consolidação!CV75+Consolidação!CY75+Consolidação!DB75,Consolidação!$AU$4,IF(AND((Consolidação!BO75+Consolidação!BR75+Consolidação!BU75+Consolidação!BX75+Consolidação!CA75+Consolidação!CD75+Consolidação!CG75+Consolidação!CJ75+Consolidação!CM75+Consolidação!CP75+Consolidação!CS75+Consolidação!CV75+Consolidação!CY75+Consolidação!DB75)&gt;0,BN64+BU64+CB64+CI64+CP64+CW64+DD64+DK64+DR64+DY64+EF64+EM64+ET64&lt;Consolidação!BO75+Consolidação!BR75+Consolidação!BU75+Consolidação!BX75+Consolidação!CA75+Consolidação!CD75+Consolidação!CG75+Consolidação!CJ75+Consolidação!CM75+Consolidação!CP75+Consolidação!CS75+Consolidação!CV75+Consolidação!CY75+Consolidação!DB75,BN64+BU64+CB64+CI64+CP64+CW64+DD64+DK64+DR64+DY64+EF64+EM64+ET64+FA64&gt;Consolidação!BO75+Consolidação!BR75+Consolidação!BU75+Consolidação!BX75+Consolidação!CA75+Consolidação!CD75+Consolidação!CG75+Consolidação!CJ75+Consolidação!CM75+Consolidação!CP75+Consolidação!CS75+Consolidação!CV75+Consolidação!CY75+Consolidação!DB75),"CONSUMO PARCIAL","SEM PREVISÃO"))))))))))))))))</f>
        <v/>
      </c>
      <c r="FE64" s="318" t="str">
        <f t="shared" si="109"/>
        <v/>
      </c>
      <c r="FF64" s="270"/>
      <c r="FG64" s="314"/>
      <c r="FH64" s="345"/>
      <c r="FI64" s="346"/>
      <c r="FJ64" s="317" t="str">
        <f>IF(FG64=0,"",IF(BT64+CA64+CH64+CO64+CV64+DC64+DJ64+DQ64+DX64+EE64+EL64+ES64+EZ64+FG64&lt;=Consolidação!BU75,Consolidação!$H$4,IF(BT64+CA64+CH64+CO64+CV64+DC64+DJ64+DQ64+DX64+EE64+EL64+ES64+EZ64+FG64&lt;=Consolidação!BU75+Consolidação!BX75,Consolidação!$K$4,IF(BT64+CA64+CH64+CO64+CV64+DC64+DJ64+DQ64+DX64+EE64+EL64+ES64+EZ64+FG64&lt;=Consolidação!BU75+Consolidação!BX75+Consolidação!CA75,Consolidação!$N$4,IF(BT64+CA64+CH64+CO64+CV64+DC64+DJ64+DQ64+DX64+EE64+EL64+ES64+EZ64+FG64&lt;=Consolidação!BU75+Consolidação!BX75+Consolidação!CA75+Consolidação!CD75,Consolidação!$Q$4,IF(BT64+CA64+CH64+CO64+CV64+DC64+DJ64+DQ64+DX64+EE64+EL64+ES64+EZ64+FG64&lt;=Consolidação!BU75+Consolidação!BX75+Consolidação!CA75+Consolidação!CD75+Consolidação!CG75,Consolidação!$T$4,IF(BT64+CA64+CH64+CO64+CV64+DC64+DJ64+DQ64+DX64+EE64+EL64+ES64+EZ64+FG64&lt;=Consolidação!BU75+Consolidação!BX75+Consolidação!CA75+Consolidação!CD75+Consolidação!CG75+Consolidação!CJ75,Consolidação!$W$4,IF(BT64+CA64+CH64+CO64+CV64+DC64+DJ64+DQ64+DX64+EE64+EL64+ES64+EZ64+FG64&lt;=Consolidação!BU75+Consolidação!BX75+Consolidação!CA75+Consolidação!CD75+Consolidação!CG75+Consolidação!CJ75+Consolidação!CM75,Consolidação!$Z$4,IF(BT64+CA64+CH64+CO64+CV64+DC64+DJ64+DQ64+DX64+EE64+EL64+ES64+EZ64+FG64&lt;=Consolidação!BU75+Consolidação!BX75+Consolidação!CA75+Consolidação!CD75+Consolidação!CG75+Consolidação!CJ75+Consolidação!CM75+Consolidação!CP75,Consolidação!$AC$4,IF(BT64+CA64+CH64+CO64+CV64+DC64+DJ64+DQ64+DX64+EE64+EL64+ES64+EZ64+FG64&lt;=Consolidação!BU75+Consolidação!BX75+Consolidação!CA75+Consolidação!CD75+Consolidação!CG75+Consolidação!CJ75+Consolidação!CM75+Consolidação!CP75+Consolidação!CS75,Consolidação!$AF$4,IF(BT64+CA64+CH64+CO64+CV64+DC64+DJ64+DQ64+DX64+EE64+EL64+ES64+EZ64+FG64&lt;=Consolidação!BU75+Consolidação!BX75+Consolidação!CA75+Consolidação!CD75+Consolidação!CG75+Consolidação!CJ75+Consolidação!CM75+Consolidação!CP75+Consolidação!CS75+Consolidação!CV75,Consolidação!$AI$4,IF(BT64+CA64+CH64+CO64+CV64+DC64+DJ64+DQ64+DX64+EE64+EL64+ES64+EZ64+FG64&lt;=Consolidação!BU75+Consolidação!BX75+Consolidação!CA75+Consolidação!CD75+Consolidação!CG75+Consolidação!CJ75+Consolidação!CM75+Consolidação!CP75+Consolidação!CS75+Consolidação!CV75+Consolidação!CY75,Consolidação!$AL$4,IF(BT64+CA64+CH64+CO64+CV64+DC64+DJ64+DQ64+DX64+EE64+EL64+ES64+EZ64+FG64&lt;=Consolidação!BU75+Consolidação!BX75+Consolidação!CA75+Consolidação!CD75+Consolidação!CG75+Consolidação!CJ75+Consolidação!CM75+Consolidação!CP75+Consolidação!CS75+Consolidação!CV75+Consolidação!CY75+Consolidação!DB75,Consolidação!$AO$4,IF(BT64+CA64+CH64+CO64+CV64+DC64+DJ64+DQ64+DX64+EE64+EL64+ES64+EZ64+FG64&lt;=Consolidação!BU75+Consolidação!BX75+Consolidação!CA75+Consolidação!CD75+Consolidação!CG75+Consolidação!CJ75+Consolidação!CM75+Consolidação!CP75+Consolidação!CS75+Consolidação!CV75+Consolidação!CY75+Consolidação!DB75+Consolidação!DE75,Consolidação!$AR$4,IF(BT64+CA64+CH64+CO64+CV64+DC64+DJ64+DQ64+DX64+EE64+EL64+ES64+EZ64+FG64&lt;=Consolidação!BU75+Consolidação!BX75+Consolidação!CA75+Consolidação!CD75+Consolidação!CG75+Consolidação!CJ75+Consolidação!CM75+Consolidação!CP75+Consolidação!CS75+Consolidação!CV75+Consolidação!CY75+Consolidação!DB75+Consolidação!DE75+Consolidação!DH75,Consolidação!$AU$4,IF(AND((Consolidação!BU75+Consolidação!BX75+Consolidação!CA75+Consolidação!CD75+Consolidação!CG75+Consolidação!CJ75+Consolidação!CM75+Consolidação!CP75+Consolidação!CS75+Consolidação!CV75+Consolidação!CY75+Consolidação!DB75+Consolidação!DE75+Consolidação!DH75)&gt;0,BT64+CA64+CH64+CO64+CV64+DC64+DJ64+DQ64+DX64+EE64+EL64+ES64+EZ64&lt;Consolidação!BU75+Consolidação!BX75+Consolidação!CA75+Consolidação!CD75+Consolidação!CG75+Consolidação!CJ75+Consolidação!CM75+Consolidação!CP75+Consolidação!CS75+Consolidação!CV75+Consolidação!CY75+Consolidação!DB75+Consolidação!DE75+Consolidação!DH75,BT64+CA64+CH64+CO64+CV64+DC64+DJ64+DQ64+DX64+EE64+EL64+ES64+EZ64+FG64&gt;Consolidação!BU75+Consolidação!BX75+Consolidação!CA75+Consolidação!CD75+Consolidação!CG75+Consolidação!CJ75+Consolidação!CM75+Consolidação!CP75+Consolidação!CS75+Consolidação!CV75+Consolidação!CY75+Consolidação!DB75+Consolidação!DE75+Consolidação!DH75),"CONSUMO PARCIAL","SEM PREVISÃO"))))))))))))))))</f>
        <v/>
      </c>
      <c r="FK64" s="540" t="str">
        <f t="shared" si="110"/>
        <v/>
      </c>
      <c r="FL64" s="569"/>
      <c r="FM64" s="550"/>
      <c r="FN64" s="550"/>
      <c r="FO64" s="550"/>
      <c r="FP64" s="550"/>
      <c r="FQ64" s="576"/>
      <c r="FR64" s="569"/>
      <c r="FS64" s="550"/>
      <c r="FT64" s="550"/>
      <c r="FU64" s="550"/>
      <c r="FV64" s="550"/>
      <c r="FW64" s="550"/>
      <c r="FX64" s="545" t="str">
        <f>IF((Consolidação!C75+Consolidação!E75)=(F64+M64+T64+AA64+AH64+AO64+AV64+BC64+BJ64+BQ64+BX64+CE64+CL64+CS64),"ATUALIZADO","DESATUALIZADO")</f>
        <v>DESATUALIZADO</v>
      </c>
    </row>
    <row r="65" spans="1:180" x14ac:dyDescent="0.3">
      <c r="A65" s="270">
        <v>11845</v>
      </c>
      <c r="B65" s="634"/>
      <c r="C65" s="273" t="s">
        <v>2</v>
      </c>
      <c r="D65" s="274"/>
      <c r="E65" s="270" t="s">
        <v>214</v>
      </c>
      <c r="F65" s="314">
        <v>2235</v>
      </c>
      <c r="G65" s="315"/>
      <c r="H65" s="316">
        <v>45324</v>
      </c>
      <c r="I65" s="317" t="str">
        <f>IF(F65=0,"",IF(F65&lt;=Consolidação!H76,Consolidação!H$4,IF(F65&lt;=Consolidação!H76+Consolidação!K76,Consolidação!K$4,IF(F65&lt;=Consolidação!H76+Consolidação!K76+Consolidação!N76,Consolidação!N$4,IF(F65&lt;=Consolidação!H76+Consolidação!K76+Consolidação!N76+Consolidação!Q76,Consolidação!Q$4,IF(F65&lt;=Consolidação!H76+Consolidação!K76+Consolidação!N76+Consolidação!Q76+Consolidação!T76,Consolidação!T$4,IF(F65&lt;=Consolidação!H76+Consolidação!K76+Consolidação!N76+Consolidação!Q76+Consolidação!T76+Consolidação!W76,Consolidação!W$4,IF(F65&lt;=Consolidação!H76+Consolidação!K76+Consolidação!N76+Consolidação!Q76+Consolidação!T76+Consolidação!W76+Consolidação!Z76,Consolidação!Z$4,IF(F65&lt;=Consolidação!H76+Consolidação!K76+Consolidação!N76+Consolidação!Q76+Consolidação!T76+Consolidação!W76+Consolidação!Z76+Consolidação!AC76,Consolidação!AC$4,IF(F65&lt;=Consolidação!H76+Consolidação!K76+Consolidação!N76+Consolidação!Q76+Consolidação!T76+Consolidação!W76+Consolidação!Z76+Consolidação!AC76+Consolidação!AF76,Consolidação!AF$4,IF(F65&lt;=Consolidação!H76+Consolidação!K76+Consolidação!N76+Consolidação!Q76+Consolidação!T76+Consolidação!W76+Consolidação!Z76+Consolidação!AC76+Consolidação!AF76+Consolidação!AI76,Consolidação!AI$4,IF(F65&lt;=Consolidação!H76+Consolidação!K76+Consolidação!N76+Consolidação!Q76+Consolidação!T76+Consolidação!W76+Consolidação!Z76+Consolidação!AC76+Consolidação!AF76+Consolidação!AI76+Consolidação!AL76,Consolidação!AL$4,IF(F65&lt;=Consolidação!H76+Consolidação!K76+Consolidação!N76+Consolidação!Q76+Consolidação!T76+Consolidação!W76+Consolidação!Z76+Consolidação!AC76+Consolidação!AF76+Consolidação!AI76+Consolidação!AL76+Consolidação!AO76,Consolidação!AO$4,IF(F65&lt;=Consolidação!H76+Consolidação!K76+Consolidação!N76+Consolidação!Q76+Consolidação!T76+Consolidação!W76+Consolidação!Z76+Consolidação!AC76+Consolidação!AF76+Consolidação!AI76+Consolidação!AL76+Consolidação!AO76+Consolidação!AR76,Consolidação!AR$4,IF(F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>SEM PREVISÃO</v>
      </c>
      <c r="J65" s="318" t="str">
        <f t="shared" si="86"/>
        <v>û</v>
      </c>
      <c r="K65" s="312"/>
      <c r="L65" s="270" t="s">
        <v>167</v>
      </c>
      <c r="M65" s="314">
        <v>2586</v>
      </c>
      <c r="N65" s="315"/>
      <c r="O65" s="316">
        <v>45386</v>
      </c>
      <c r="P65" s="317" t="str">
        <f>IF(M65=0,"",IF(F65+M65&lt;=Consolidação!H76,Consolidação!$H$4,IF(F65+M65&lt;=Consolidação!H76+Consolidação!K76,Consolidação!$K$4,IF(F65+M65&lt;=Consolidação!H76+Consolidação!K76+Consolidação!N76,Consolidação!$N$4,IF(F65+M65&lt;=Consolidação!H76+Consolidação!K76+Consolidação!N76+Consolidação!Q76,Consolidação!$Q$4,IF(F65+M65&lt;=Consolidação!H76+Consolidação!K76+Consolidação!N76+Consolidação!Q76+Consolidação!T76,Consolidação!$T$4,IF(F65+M65&lt;=Consolidação!H76+Consolidação!K76+Consolidação!N76+Consolidação!Q76+Consolidação!T76+Consolidação!W76,Consolidação!$W$4,IF(F65+M65&lt;=Consolidação!H76+Consolidação!K76+Consolidação!N76+Consolidação!Q76+Consolidação!T76+Consolidação!W76+Consolidação!Z76,Consolidação!$Z$4,IF(F65+M65&lt;=Consolidação!H76+Consolidação!K76+Consolidação!N76+Consolidação!Q76+Consolidação!T76+Consolidação!W76+Consolidação!Z76+Consolidação!AC76,Consolidação!$AC$4,IF(F65+M65&lt;=Consolidação!H76+Consolidação!K76+Consolidação!N76+Consolidação!Q76+Consolidação!T76+Consolidação!W76+Consolidação!Z76+Consolidação!AC76+Consolidação!AF76,Consolidação!$AF$4,IF(F65+M65&lt;=Consolidação!H76+Consolidação!K76+Consolidação!N76+Consolidação!Q76+Consolidação!T76+Consolidação!W76+Consolidação!Z76+Consolidação!AC76+Consolidação!AF76+Consolidação!AI76,Consolidação!$AI$4,IF(F65+M65&lt;=Consolidação!H76+Consolidação!K76+Consolidação!N76+Consolidação!Q76+Consolidação!T76+Consolidação!W76+Consolidação!Z76+Consolidação!AC76+Consolidação!AF76+Consolidação!AI76+Consolidação!AL76,Consolidação!$AL$4,IF(F65+M65&lt;=Consolidação!H76+Consolidação!K76+Consolidação!N76+Consolidação!Q76+Consolidação!T76+Consolidação!W76+Consolidação!Z76+Consolidação!AC76+Consolidação!AF76+Consolidação!AI76+Consolidação!AL76+Consolidação!AO76,Consolidação!$AO$4,IF(F65+M65&lt;=Consolidação!H76+Consolidação!K76+Consolidação!N76+Consolidação!Q76+Consolidação!T76+Consolidação!W76+Consolidação!Z76+Consolidação!AC76+Consolidação!AF76+Consolidação!AI76+Consolidação!AL76+Consolidação!AO76+Consolidação!AR76,Consolidação!$AR$4,IF(F65+M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>SEM PREVISÃO</v>
      </c>
      <c r="Q65" s="318" t="str">
        <f t="shared" si="87"/>
        <v>û</v>
      </c>
      <c r="R65" s="312"/>
      <c r="S65" s="270" t="s">
        <v>268</v>
      </c>
      <c r="T65" s="314">
        <v>53714</v>
      </c>
      <c r="U65" s="315"/>
      <c r="V65" s="316">
        <v>45557</v>
      </c>
      <c r="W65" s="317" t="str">
        <f>IF(T65=0,"",IF(F65+M65+T65&lt;=Consolidação!H76,Consolidação!$H$4,IF(F65+M65+T65&lt;=Consolidação!H76+Consolidação!K76,Consolidação!$K$4,IF(F65+M65+T65&lt;=Consolidação!H76+Consolidação!K76+Consolidação!N76,Consolidação!$N$4,IF(F65+M65+T65&lt;=Consolidação!H76+Consolidação!K76+Consolidação!N76+Consolidação!Q76,Consolidação!$Q$4,IF(F65+M65+T65&lt;=Consolidação!H76+Consolidação!K76+Consolidação!N76+Consolidação!Q76+Consolidação!T76,Consolidação!$T$4,IF(F65+M65+T65&lt;=Consolidação!H76+Consolidação!K76+Consolidação!N76+Consolidação!Q76+Consolidação!T76+Consolidação!W76,Consolidação!$W$4,IF(F65+M65+T65&lt;=Consolidação!H76+Consolidação!K76+Consolidação!N76+Consolidação!Q76+Consolidação!T76+Consolidação!W76+Consolidação!Z76,Consolidação!$Z$4,IF(F65+M65+T65&lt;=Consolidação!H76+Consolidação!K76+Consolidação!N76+Consolidação!Q76+Consolidação!T76+Consolidação!W76+Consolidação!Z76+Consolidação!AC76,Consolidação!$AC$4,IF(F65+M65+T65&lt;=Consolidação!H76+Consolidação!K76+Consolidação!N76+Consolidação!Q76+Consolidação!T76+Consolidação!W76+Consolidação!Z76+Consolidação!AC76+Consolidação!AF76,Consolidação!$AF$4,IF(F65+M65+T65&lt;=Consolidação!H76+Consolidação!K76+Consolidação!N76+Consolidação!Q76+Consolidação!T76+Consolidação!W76+Consolidação!Z76+Consolidação!AC76+Consolidação!AF76+Consolidação!AI76,Consolidação!$AI$4,IF(F65+M65+T65&lt;=Consolidação!H76+Consolidação!K76+Consolidação!N76+Consolidação!Q76+Consolidação!T76+Consolidação!W76+Consolidação!Z76+Consolidação!AC76+Consolidação!AF76+Consolidação!AI76+Consolidação!AL76,Consolidação!$AL$4,IF(F65+M65+T65&lt;=Consolidação!H76+Consolidação!K76+Consolidação!N76+Consolidação!Q76+Consolidação!T76+Consolidação!W76+Consolidação!Z76+Consolidação!AC76+Consolidação!AF76+Consolidação!AI76+Consolidação!AL76+Consolidação!AO76,Consolidação!$AO$4,IF(F65+M65+T65&lt;=Consolidação!H76+Consolidação!K76+Consolidação!N76+Consolidação!Q76+Consolidação!T76+Consolidação!W76+Consolidação!Z76+Consolidação!AC76+Consolidação!AF76+Consolidação!AI76+Consolidação!AL76+Consolidação!AO76+Consolidação!AR76,Consolidação!$AR$4,IF(F65+M65+T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+M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+T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>SEM PREVISÃO</v>
      </c>
      <c r="X65" s="318" t="str">
        <f t="shared" si="88"/>
        <v>û</v>
      </c>
      <c r="Y65" s="312"/>
      <c r="Z65" s="270"/>
      <c r="AA65" s="314"/>
      <c r="AB65" s="315"/>
      <c r="AC65" s="316"/>
      <c r="AD65" s="317" t="str">
        <f>IF(AA65=0,"",IF(F65+M65+T65+AA65&lt;=Consolidação!H76,Consolidação!$H$4,IF(F65+M65+T65+AA65&lt;=Consolidação!H76+Consolidação!K76,Consolidação!$K$4,IF(F65+M65+T65+AA65&lt;=Consolidação!H76+Consolidação!K76+Consolidação!N76,Consolidação!$N$4,IF(F65+M65+T65+AA65&lt;=Consolidação!H76+Consolidação!K76+Consolidação!N76+Consolidação!Q76,Consolidação!$Q$4,IF(F65+M65+T65+AA65&lt;=Consolidação!H76+Consolidação!K76+Consolidação!N76+Consolidação!Q76+Consolidação!T76,Consolidação!$T$4,IF(F65+M65+T65+AA65&lt;=Consolidação!H76+Consolidação!K76+Consolidação!N76+Consolidação!Q76+Consolidação!T76+Consolidação!W76,Consolidação!$W$4,IF(F65+M65+T65+AA65&lt;=Consolidação!H76+Consolidação!K76+Consolidação!N76+Consolidação!Q76+Consolidação!T76+Consolidação!W76+Consolidação!Z76,Consolidação!$Z$4,IF(F65+M65+T65+AA65&lt;=Consolidação!H76+Consolidação!K76+Consolidação!N76+Consolidação!Q76+Consolidação!T76+Consolidação!W76+Consolidação!Z76+Consolidação!AC76,Consolidação!$AC$4,IF(F65+M65+T65+AA65&lt;=Consolidação!H76+Consolidação!K76+Consolidação!N76+Consolidação!Q76+Consolidação!T76+Consolidação!W76+Consolidação!Z76+Consolidação!AC76+Consolidação!AF76,Consolidação!$AF$4,IF(F65+M65+T65+AA65&lt;=Consolidação!H76+Consolidação!K76+Consolidação!N76+Consolidação!Q76+Consolidação!T76+Consolidação!W76+Consolidação!Z76+Consolidação!AC76+Consolidação!AF76+Consolidação!AI76,Consolidação!$AI$4,IF(F65+M65+T65+AA65&lt;=Consolidação!H76+Consolidação!K76+Consolidação!N76+Consolidação!Q76+Consolidação!T76+Consolidação!W76+Consolidação!Z76+Consolidação!AC76+Consolidação!AF76+Consolidação!AI76+Consolidação!AL76,Consolidação!$AL$4,IF(F65+M65+T65+AA65&lt;=Consolidação!H76+Consolidação!K76+Consolidação!N76+Consolidação!Q76+Consolidação!T76+Consolidação!W76+Consolidação!Z76+Consolidação!AC76+Consolidação!AF76+Consolidação!AI76+Consolidação!AL76+Consolidação!AO76,Consolidação!$AO$4,IF(F65+M65+T65+AA65&lt;=Consolidação!H76+Consolidação!K76+Consolidação!N76+Consolidação!Q76+Consolidação!T76+Consolidação!W76+Consolidação!Z76+Consolidação!AC76+Consolidação!AF76+Consolidação!AI76+Consolidação!AL76+Consolidação!AO76+Consolidação!AR76,Consolidação!AR73,IF(F65+M65+T65+AA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+M65+T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+T65+AA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/>
      </c>
      <c r="AE65" s="318" t="str">
        <f t="shared" si="89"/>
        <v/>
      </c>
      <c r="AF65" s="312"/>
      <c r="AG65" s="270"/>
      <c r="AH65" s="314"/>
      <c r="AI65" s="315"/>
      <c r="AJ65" s="316"/>
      <c r="AK65" s="317" t="str">
        <f>IF(AH65=0,"",IF(F65+M65+T65+AA65+AH65&lt;=Consolidação!H76,Consolidação!$H$4,IF(F65+M65+T65+AA65+AH65&lt;=Consolidação!H76+Consolidação!K76,Consolidação!$K$4,IF(F65+M65+T65+AA65+AH65&lt;=Consolidação!H76+Consolidação!K76+Consolidação!N76,Consolidação!$N$4,IF(F65+M65+T65+AA65+AH65&lt;=Consolidação!H76+Consolidação!K76+Consolidação!N76+Consolidação!Q76,Consolidação!$Q$4,IF(F65+M65+T65+AA65+AH65&lt;=Consolidação!H76+Consolidação!K76+Consolidação!N76+Consolidação!Q76+Consolidação!T76,Consolidação!$T$4,IF(F65+M65+T65+AA65+AH65&lt;=Consolidação!H76+Consolidação!K76+Consolidação!N76+Consolidação!Q76+Consolidação!T76+Consolidação!W76,Consolidação!$W$4,IF(F65+M65+T65+AA65+AH65&lt;=Consolidação!H76+Consolidação!K76+Consolidação!N76+Consolidação!Q76+Consolidação!T76+Consolidação!W76+Consolidação!Z76,Consolidação!$Z$4,IF(F65+M65+T65+AA65+AH65&lt;=Consolidação!H76+Consolidação!K76+Consolidação!N76+Consolidação!Q76+Consolidação!T76+Consolidação!W76+Consolidação!Z76+Consolidação!AC76,Consolidação!$AC$4,IF(F65+M65+T65+AA65+AH65&lt;=Consolidação!H76+Consolidação!K76+Consolidação!N76+Consolidação!Q76+Consolidação!T76+Consolidação!W76+Consolidação!Z76+Consolidação!AC76+Consolidação!AF76,Consolidação!$AF$4,IF(F65+M65+T65+AA65+AH65&lt;=Consolidação!H76+Consolidação!K76+Consolidação!N76+Consolidação!Q76+Consolidação!T76+Consolidação!W76+Consolidação!Z76+Consolidação!AC76+Consolidação!AF76+Consolidação!AI76,Consolidação!$AI$4,IF(F65+M65+T65+AA65+AH65&lt;=Consolidação!H76+Consolidação!K76+Consolidação!N76+Consolidação!Q76+Consolidação!T76+Consolidação!W76+Consolidação!Z76+Consolidação!AC76+Consolidação!AF76+Consolidação!AI76+Consolidação!AL76,Consolidação!$AL$4,IF(F65+M65+T65+AA65+AH65&lt;=Consolidação!H76+Consolidação!K76+Consolidação!N76+Consolidação!Q76+Consolidação!T76+Consolidação!W76+Consolidação!Z76+Consolidação!AC76+Consolidação!AF76+Consolidação!AI76+Consolidação!AL76+Consolidação!AO76,Consolidação!$AO$4,IF(F65+M65+T65+AA65+AH65&lt;=Consolidação!H76+Consolidação!K76+Consolidação!N76+Consolidação!Q76+Consolidação!T76+Consolidação!W76+Consolidação!Z76+Consolidação!AC76+Consolidação!AF76+Consolidação!AI76+Consolidação!AL76+Consolidação!AO76+Consolidação!AR76,Consolidação!$AR$4,IF(F65+M65+T65+AA65+AH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+M65+T65+AA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+T65+AA65+AH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/>
      </c>
      <c r="AL65" s="318" t="str">
        <f t="shared" si="90"/>
        <v/>
      </c>
      <c r="AM65" s="312"/>
      <c r="AN65" s="270"/>
      <c r="AO65" s="314"/>
      <c r="AP65" s="345"/>
      <c r="AQ65" s="346"/>
      <c r="AR65" s="317" t="str">
        <f>IF(AO65=0,"",IF(F65+M65+T65+AA65+AH65+AO65&lt;=Consolidação!H76,Consolidação!$H$4,IF(F65+M65+T65+AA65+AH65+AO65&lt;=Consolidação!H76+Consolidação!K76,Consolidação!$K$4,IF(F65+M65+T65+AA65+AH65+AO65&lt;=Consolidação!H76+Consolidação!K76+Consolidação!N76,Consolidação!$N$4,IF(F65+M65+T65+AA65+AH65+AO65&lt;=Consolidação!H76+Consolidação!K76+Consolidação!N76+Consolidação!Q76,Consolidação!$Q$4,IF(F65+M65+T65+AA65+AH65+AO65&lt;=Consolidação!H76+Consolidação!K76+Consolidação!N76+Consolidação!Q76+Consolidação!T76,Consolidação!$T$4,IF(F65+M65+T65+AA65+AH65+AO65&lt;=Consolidação!H76+Consolidação!K76+Consolidação!N76+Consolidação!Q76+Consolidação!T76+Consolidação!W76,Consolidação!$W$4,IF(F65+M65+T65+AA65+AH65+AO65&lt;=Consolidação!H76+Consolidação!K76+Consolidação!N76+Consolidação!Q76+Consolidação!T76+Consolidação!W76+Consolidação!Z76,Consolidação!$Z$4,IF(F65+M65+T65+AA65+AH65+AO65&lt;=Consolidação!H76+Consolidação!K76+Consolidação!N76+Consolidação!Q76+Consolidação!T76+Consolidação!W76+Consolidação!Z76+Consolidação!AC76,Consolidação!$AC$4,IF(F65+M65+T65+AA65+AH65+AO65&lt;=Consolidação!H76+Consolidação!K76+Consolidação!N76+Consolidação!Q76+Consolidação!T76+Consolidação!W76+Consolidação!Z76+Consolidação!AC76+Consolidação!AF76,Consolidação!$AF$4,IF(F65+M65+T65+AA65+AH65+AO65&lt;=Consolidação!H76+Consolidação!K76+Consolidação!N76+Consolidação!Q76+Consolidação!T76+Consolidação!W76+Consolidação!Z76+Consolidação!AC76+Consolidação!AF76+Consolidação!AI76,Consolidação!$AI$4,IF(F65+M65+T65+AA65+AH65+AO65&lt;=Consolidação!H76+Consolidação!K76+Consolidação!N76+Consolidação!Q76+Consolidação!T76+Consolidação!W76+Consolidação!Z76+Consolidação!AC76+Consolidação!AF76+Consolidação!AI76+Consolidação!AL76,Consolidação!$AL$4,IF(F65+M65+T65+AA65+AH65+AO65&lt;=Consolidação!H76+Consolidação!K76+Consolidação!N76+Consolidação!Q76+Consolidação!T76+Consolidação!W76+Consolidação!Z76+Consolidação!AC76+Consolidação!AF76+Consolidação!AI76+Consolidação!AL76+Consolidação!AO76,Consolidação!$AO$4,IF(F65+M65+T65+AA65+AH65+AO65&lt;=Consolidação!H76+Consolidação!K76+Consolidação!N76+Consolidação!Q76+Consolidação!T76+Consolidação!W76+Consolidação!Z76+Consolidação!AC76+Consolidação!AF76+Consolidação!AI76+Consolidação!AL76+Consolidação!AO76+Consolidação!AR76,Consolidação!$AR$4,IF(F65+M65+T65+AA65+AH65+AO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+M65+T65+AA65+AH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+T65+AA65+AH65+AO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/>
      </c>
      <c r="AS65" s="318" t="str">
        <f t="shared" si="91"/>
        <v/>
      </c>
      <c r="AT65" s="312"/>
      <c r="AU65" s="270"/>
      <c r="AV65" s="314"/>
      <c r="AW65" s="345"/>
      <c r="AX65" s="346"/>
      <c r="AY65" s="317" t="str">
        <f>IF(AV65=0,"",IF(F65+M65+T65+AA65+AH65+AO65+AV65&lt;=Consolidação!H76,Consolidação!$H$4,IF(F65+M65+T65+AA65+AH65+AO65+AV65&lt;=Consolidação!H76+Consolidação!K76,Consolidação!$K$4,IF(F65+M65+T65+AA65+AH65+AO65+AV65&lt;=Consolidação!H76+Consolidação!K76+Consolidação!N76,Consolidação!$N$4,IF(F65+M65+T65+AA65+AH65+AO65+AV65&lt;=Consolidação!H76+Consolidação!K76+Consolidação!N76+Consolidação!Q76,Consolidação!$Q$4,IF(F65+M65+T65+AA65+AH65+AO65+AV65&lt;=Consolidação!H76+Consolidação!K76+Consolidação!N76+Consolidação!Q76+Consolidação!T76,Consolidação!$T$4,IF(F65+M65+T65+AA65+AH65+AO65+AV65&lt;=Consolidação!H76+Consolidação!K76+Consolidação!N76+Consolidação!Q76+Consolidação!T76+Consolidação!W76,Consolidação!$W$4,IF(F65+M65+T65+AA65+AH65+AO65+AV65&lt;=Consolidação!H76+Consolidação!K76+Consolidação!N76+Consolidação!Q76+Consolidação!T76+Consolidação!W76+Consolidação!Z76,Consolidação!$Z$4,IF(F65+M65+T65+AA65+AH65+AO65+AV65&lt;=Consolidação!H76+Consolidação!K76+Consolidação!N76+Consolidação!Q76+Consolidação!T76+Consolidação!W76+Consolidação!Z76+Consolidação!AC76,Consolidação!$AC$4,IF(F65+M65+T65+AA65+AH65+AO65+AV65&lt;=Consolidação!H76+Consolidação!K76+Consolidação!N76+Consolidação!Q76+Consolidação!T76+Consolidação!W76+Consolidação!Z76+Consolidação!AC76+Consolidação!AF76,Consolidação!$AF$4,IF(F65+M65+T65+AA65+AH65+AO65+AV65&lt;=Consolidação!H76+Consolidação!K76+Consolidação!N76+Consolidação!Q76+Consolidação!T76+Consolidação!W76+Consolidação!Z76+Consolidação!AC76+Consolidação!AF76+Consolidação!AI76,Consolidação!$AI$4,IF(F65+M65+T65+AA65+AH65+AO65+AV65&lt;=Consolidação!H76+Consolidação!K76+Consolidação!N76+Consolidação!Q76+Consolidação!T76+Consolidação!W76+Consolidação!Z76+Consolidação!AC76+Consolidação!AF76+Consolidação!AI76+Consolidação!AL76,Consolidação!$AL$4,IF(F65+M65+T65+AA65+AH65+AO65+AV65&lt;=Consolidação!H76+Consolidação!K76+Consolidação!N76+Consolidação!Q76+Consolidação!T76+Consolidação!W76+Consolidação!Z76+Consolidação!AC76+Consolidação!AF76+Consolidação!AI76+Consolidação!AL76+Consolidação!AO76,Consolidação!$AO$4,IF(F65+M65+T65+AA65+AH65+AO65+AV65&lt;=Consolidação!H76+Consolidação!K76+Consolidação!N76+Consolidação!Q76+Consolidação!T76+Consolidação!W76+Consolidação!Z76+Consolidação!AC76+Consolidação!AF76+Consolidação!AI76+Consolidação!AL76+Consolidação!AO76+Consolidação!AR76,Consolidação!$AR$4,IF(F65+M65+T65+AA65+AH65+AO65+AV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+M65+T65+AA65+AH65+AO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+T65+AA65+AH65+AO65+AV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/>
      </c>
      <c r="AZ65" s="318" t="str">
        <f t="shared" si="92"/>
        <v/>
      </c>
      <c r="BA65" s="312"/>
      <c r="BB65" s="270"/>
      <c r="BC65" s="314"/>
      <c r="BD65" s="345"/>
      <c r="BE65" s="346"/>
      <c r="BF65" s="317" t="str">
        <f>IF(BC65=0,"",IF(F65+M65+T65+AA65+AH65+AO65+AV65+BC65&lt;=Consolidação!H76,Consolidação!$H$4,IF(F65+M65+T65+AA65+AH65+AO65+AV65+BC65&lt;=Consolidação!H76+Consolidação!K76,Consolidação!$K$4,IF(F65+M65+T65+AA65+AH65+AO65+AV65+BC65&lt;=Consolidação!H76+Consolidação!K76+Consolidação!N76,Consolidação!$N$4,IF(F65+M65+T65+AA65+AH65+AO65+AV65+BC65&lt;=Consolidação!H76+Consolidação!K76+Consolidação!N76+Consolidação!Q76,Consolidação!$Q$4,IF(F65+M65+T65+AA65+AH65+AO65+AV65+BC65&lt;=Consolidação!H76+Consolidação!K76+Consolidação!N76+Consolidação!Q76+Consolidação!T76,Consolidação!$T$4,IF(F65+M65+T65+AA65+AH65+AO65+AV65+BC65&lt;=Consolidação!H76+Consolidação!K76+Consolidação!N76+Consolidação!Q76+Consolidação!T76+Consolidação!W76,Consolidação!$W$4,IF(F65+M65+T65+AA65+AH65+AO65+AV65+BC65&lt;=Consolidação!H76+Consolidação!K76+Consolidação!N76+Consolidação!Q76+Consolidação!T76+Consolidação!W76+Consolidação!Z76,Consolidação!$Z$4,IF(F65+M65+T65+AA65+AH65+AO65+AV65+BC65&lt;=Consolidação!H76+Consolidação!K76+Consolidação!N76+Consolidação!Q76+Consolidação!T76+Consolidação!W76+Consolidação!Z76+Consolidação!AC76,Consolidação!$AC$4,IF(F65+M65+T65+AA65+AH65+AO65+AV65+BC65&lt;=Consolidação!H76+Consolidação!K76+Consolidação!N76+Consolidação!Q76+Consolidação!T76+Consolidação!W76+Consolidação!Z76+Consolidação!AC76+Consolidação!AF76,Consolidação!$AF$4,IF(F65+M65+T65+AA65+AH65+AO65+AV65+BC65&lt;=Consolidação!H76+Consolidação!K76+Consolidação!N76+Consolidação!Q76+Consolidação!T76+Consolidação!W76+Consolidação!Z76+Consolidação!AC76+Consolidação!AF76+Consolidação!AI76,Consolidação!$AI$4,IF(F65+M65+T65+AA65+AH65+AO65+AV65+BC65&lt;=Consolidação!H76+Consolidação!K76+Consolidação!N76+Consolidação!Q76+Consolidação!T76+Consolidação!W76+Consolidação!Z76+Consolidação!AC76+Consolidação!AF76+Consolidação!AI76+Consolidação!AL76,Consolidação!$AL$4,IF(F65+M65+T65+AA65+AH65+AO65+AV65+BC65&lt;=Consolidação!H76+Consolidação!K76+Consolidação!N76+Consolidação!Q76+Consolidação!T76+Consolidação!W76+Consolidação!Z76+Consolidação!AC76+Consolidação!AF76+Consolidação!AI76+Consolidação!AL76+Consolidação!AO76,Consolidação!$AO$4,IF(F65+M65+T65+AA65+AH65+AO65+AV65+BC65&lt;=Consolidação!H76+Consolidação!K76+Consolidação!N76+Consolidação!Q76+Consolidação!T76+Consolidação!W76+Consolidação!Z76+Consolidação!AC76+Consolidação!AF76+Consolidação!AI76+Consolidação!AL76+Consolidação!AO76+Consolidação!AR76,Consolidação!$AR$4,IF(F65+M65+T65+AA65+AH65+AO65+AV65+BC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+M65+T65+AA65+AH65+AO65+AV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+T65+AA65+AH65+AO65+AV65+BC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/>
      </c>
      <c r="BG65" s="318" t="str">
        <f t="shared" si="93"/>
        <v/>
      </c>
      <c r="BH65" s="312"/>
      <c r="BI65" s="270"/>
      <c r="BJ65" s="314"/>
      <c r="BK65" s="345"/>
      <c r="BL65" s="346"/>
      <c r="BM65" s="317" t="str">
        <f>IF(BJ65=0,"",IF(F65+M65+T65+AA65+AH65+AO65+AV65+BC65+BJ65&lt;=Consolidação!H76,Consolidação!$H$4,IF(F65+M65+T65+AA65+AH65+AO65+AV65+BC65+BJ65&lt;=Consolidação!H76+Consolidação!K76,Consolidação!$K$4,IF(F65+M65+T65+AA65+AH65+AO65+AV65+BC65+BJ65&lt;=Consolidação!H76+Consolidação!K76+Consolidação!N76,Consolidação!$N$4,IF(F65+M65+T65+AA65+AH65+AO65+AV65+BC65+BJ65&lt;=Consolidação!H76+Consolidação!K76+Consolidação!N76+Consolidação!Q76,Consolidação!$Q$4,IF(F65+M65+T65+AA65+AH65+AO65+AV65+BC65+BJ65&lt;=Consolidação!H76+Consolidação!K76+Consolidação!N76+Consolidação!Q76+Consolidação!T76,Consolidação!$T$4,IF(F65+M65+T65+AA65+AH65+AO65+AV65+BC65+BJ65&lt;=Consolidação!H76+Consolidação!K76+Consolidação!N76+Consolidação!Q76+Consolidação!T76+Consolidação!W76,Consolidação!$W$4,IF(F65+M65+T65+AA65+AH65+AO65+AV65+BC65+BJ65&lt;=Consolidação!H76+Consolidação!K76+Consolidação!N76+Consolidação!Q76+Consolidação!T76+Consolidação!W76+Consolidação!Z76,Consolidação!$Z$4,IF(F65+M65+T65+AA65+AH65+AO65+AV65+BC65+BJ65&lt;=Consolidação!H76+Consolidação!K76+Consolidação!N76+Consolidação!Q76+Consolidação!T76+Consolidação!W76+Consolidação!Z76+Consolidação!AC76,Consolidação!$AC$4,IF(F65+M65+T65+AA65+AH65+AO65+AV65+BC65+BJ65&lt;=Consolidação!H76+Consolidação!K76+Consolidação!N76+Consolidação!Q76+Consolidação!T76+Consolidação!W76+Consolidação!Z76+Consolidação!AC76+Consolidação!AF76,Consolidação!$AF$4,IF(F65+M65+T65+AA65+AH65+AO65+AV65+BC65+BJ65&lt;=Consolidação!H76+Consolidação!K76+Consolidação!N76+Consolidação!Q76+Consolidação!T76+Consolidação!W76+Consolidação!Z76+Consolidação!AC76+Consolidação!AF76+Consolidação!AI76,Consolidação!$AI$4,IF(F65+M65+T65+AA65+AH65+AO65+AV65+BC65+BJ65&lt;=Consolidação!H76+Consolidação!K76+Consolidação!N76+Consolidação!Q76+Consolidação!T76+Consolidação!W76+Consolidação!Z76+Consolidação!AC76+Consolidação!AF76+Consolidação!AI76+Consolidação!AL76,Consolidação!$AL$4,IF(F65+M65+T65+AA65+AH65+AO65+AV65+BC65+BJ65&lt;=Consolidação!H76+Consolidação!K76+Consolidação!N76+Consolidação!Q76+Consolidação!T76+Consolidação!W76+Consolidação!Z76+Consolidação!AC76+Consolidação!AF76+Consolidação!AI76+Consolidação!AL76+Consolidação!AO76,Consolidação!$AO$4,IF(F65+M65+T65+AA65+AH65+AO65+AV65+BC65+BJ65&lt;=Consolidação!H76+Consolidação!K76+Consolidação!N76+Consolidação!Q76+Consolidação!T76+Consolidação!W76+Consolidação!Z76+Consolidação!AC76+Consolidação!AF76+Consolidação!AI76+Consolidação!AL76+Consolidação!AO76+Consolidação!AR76,Consolidação!$AR$4,IF(F65+M65+T65+AA65+AH65+AO65+AV65+BC65+BJ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+M65+T65+AA65+AH65+AO65+AV65+BC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+T65+AA65+AH65+AO65+AV65+BC65+BJ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/>
      </c>
      <c r="BN65" s="318" t="str">
        <f t="shared" si="94"/>
        <v/>
      </c>
      <c r="BO65" s="312"/>
      <c r="BP65" s="270"/>
      <c r="BQ65" s="314"/>
      <c r="BR65" s="345"/>
      <c r="BS65" s="346"/>
      <c r="BT65" s="317" t="str">
        <f>IF(BQ65=0,"",IF(F65+M65+T65+AA65+AH65+AO65+AV65+BC65+BJ65+BQ65&lt;=Consolidação!H76,Consolidação!$H$4,IF(F65+M65+T65+AA65+AH65+AO65+AV65+BC65+BJ65+BQ65&lt;=Consolidação!H76+Consolidação!K76,Consolidação!$K$4,IF(F65+M65+T65+AA65+AH65+AO65+AV65+BC65+BJ65+BQ65&lt;=Consolidação!H76+Consolidação!K76+Consolidação!N76,Consolidação!$N$4,IF(F65+M65+T65+AA65+AH65+AO65+AV65+BC65+BJ65+BQ65&lt;=Consolidação!H76+Consolidação!K76+Consolidação!N76+Consolidação!Q76,Consolidação!$Q$4,IF(F65+M65+T65+AA65+AH65+AO65+AV65+BC65+BJ65+BQ65&lt;=Consolidação!H76+Consolidação!K76+Consolidação!N76+Consolidação!Q76+Consolidação!T76,Consolidação!$T$4,IF(F65+M65+T65+AA65+AH65+AO65+AV65+BC65+BJ65+BQ65&lt;=Consolidação!H76+Consolidação!K76+Consolidação!N76+Consolidação!Q76+Consolidação!T76+Consolidação!W76,Consolidação!$W$4,IF(F65+M65+T65+AA65+AH65+AO65+AV65+BC65+BJ65+BQ65&lt;=Consolidação!H76+Consolidação!K76+Consolidação!N76+Consolidação!Q76+Consolidação!T76+Consolidação!W76+Consolidação!Z76,Consolidação!$Z$4,IF(F65+M65+T65+AA65+AH65+AO65+AV65+BC65+BJ65+BQ65&lt;=Consolidação!H76+Consolidação!K76+Consolidação!N76+Consolidação!Q76+Consolidação!T76+Consolidação!W76+Consolidação!Z76+Consolidação!AC76,Consolidação!$AC$4,IF(F65+M65+T65+AA65+AH65+AO65+AV65+BC65+BJ65+BQ65&lt;=Consolidação!H76+Consolidação!K76+Consolidação!N76+Consolidação!Q76+Consolidação!T76+Consolidação!W76+Consolidação!Z76+Consolidação!AC76+Consolidação!AF76,Consolidação!$AF$4,IF(F65+M65+T65+AA65+AH65+AO65+AV65+BC65+BJ65+BQ65&lt;=Consolidação!H76+Consolidação!K76+Consolidação!N76+Consolidação!Q76+Consolidação!T76+Consolidação!W76+Consolidação!Z76+Consolidação!AC76+Consolidação!AF76+Consolidação!AI76,Consolidação!$AI$4,IF(F65+M65+T65+AA65+AH65+AO65+AV65+BC65+BJ65+BQ65&lt;=Consolidação!H76+Consolidação!K76+Consolidação!N76+Consolidação!Q76+Consolidação!T76+Consolidação!W76+Consolidação!Z76+Consolidação!AC76+Consolidação!AF76+Consolidação!AI76+Consolidação!AL76,Consolidação!$AL$4,IF(F65+M65+T65+AA65+AH65+AO65+AV65+BC65+BJ65+BQ65&lt;=Consolidação!H76+Consolidação!K76+Consolidação!N76+Consolidação!Q76+Consolidação!T76+Consolidação!W76+Consolidação!Z76+Consolidação!AC76+Consolidação!AF76+Consolidação!AI76+Consolidação!AL76+Consolidação!AO76,Consolidação!$AO$4,IF(F65+M65+T65+AA65+AH65+AO65+AV65+BC65+BJ65+BQ65&lt;=Consolidação!H76+Consolidação!K76+Consolidação!N76+Consolidação!Q76+Consolidação!T76+Consolidação!W76+Consolidação!Z76+Consolidação!AC76+Consolidação!AF76+Consolidação!AI76+Consolidação!AL76+Consolidação!AO76+Consolidação!AR76,Consolidação!$AR$4,IF(F65+M65+T65+AA65+AH65+AO65+AV65+BC65+BJ65+BQ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+M65+T65+AA65+AH65+AO65+AV65+BC65+BJ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+T65+AA65+AH65+AO65+AV65+BC65+BJ65+BQ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/>
      </c>
      <c r="BU65" s="318" t="str">
        <f t="shared" si="95"/>
        <v/>
      </c>
      <c r="BV65" s="312"/>
      <c r="BW65" s="270"/>
      <c r="BX65" s="314"/>
      <c r="BY65" s="345"/>
      <c r="BZ65" s="346"/>
      <c r="CA65" s="317" t="str">
        <f>IF(BX65=0,"",IF(F65+M65+T65+AA65+AH65+AO65+AV65+BC65+BJ65+BQ65+BX65&lt;=Consolidação!H76,Consolidação!$H$4,IF(F65+M65+T65+AA65+AH65+AO65+AV65+BC65+BJ65+BQ65+BX65&lt;=Consolidação!H76+Consolidação!K76,Consolidação!$K$4,IF(F65+M65+T65+AA65+AH65+AO65+AV65+BC65+BJ65+BQ65+BX65&lt;=Consolidação!H76+Consolidação!K76+Consolidação!N76,Consolidação!$N$4,IF(F65+M65+T65+AA65+AH65+AO65+AV65+BC65+BJ65+BQ65+BX65&lt;=Consolidação!H76+Consolidação!K76+Consolidação!N76+Consolidação!Q76,Consolidação!$Q$4,IF(F65+M65+T65+AA65+AH65+AO65+AV65+BC65+BJ65+BQ65+BX65&lt;=Consolidação!H76+Consolidação!K76+Consolidação!N76+Consolidação!Q76+Consolidação!T76,Consolidação!$T$4,IF(F65+M65+T65+AA65+AH65+AO65+AV65+BC65+BJ65+BQ65+BX65&lt;=Consolidação!H76+Consolidação!K76+Consolidação!N76+Consolidação!Q76+Consolidação!T76+Consolidação!W76,Consolidação!$W$4,IF(F65+M65+T65+AA65+AH65+AO65+AV65+BC65+BJ65+BQ65+BX65&lt;=Consolidação!H76+Consolidação!K76+Consolidação!N76+Consolidação!Q76+Consolidação!T76+Consolidação!W76+Consolidação!Z76,Consolidação!$Z$4,IF(F65+M65+T65+AA65+AH65+AO65+AV65+BC65+BJ65+BQ65+BX65&lt;=Consolidação!H76+Consolidação!K76+Consolidação!N76+Consolidação!Q76+Consolidação!T76+Consolidação!W76+Consolidação!Z76+Consolidação!AC76,Consolidação!$AC$4,IF(F65+M65+T65+AA65+AH65+AO65+AV65+BC65+BJ65+BQ65+BX65&lt;=Consolidação!H76+Consolidação!K76+Consolidação!N76+Consolidação!Q76+Consolidação!T76+Consolidação!W76+Consolidação!Z76+Consolidação!AC76+Consolidação!AF76,Consolidação!$AF$4,IF(F65+M65+T65+AA65+AH65+AO65+AV65+BC65+BJ65+BQ65+BX65&lt;=Consolidação!H76+Consolidação!K76+Consolidação!N76+Consolidação!Q76+Consolidação!T76+Consolidação!W76+Consolidação!Z76+Consolidação!AC76+Consolidação!AF76+Consolidação!AI76,Consolidação!$AI$4,IF(F65+M65+T65+AA65+AH65+AO65+AV65+BC65+BJ65+BQ65+BX65&lt;=Consolidação!H76+Consolidação!K76+Consolidação!N76+Consolidação!Q76+Consolidação!T76+Consolidação!W76+Consolidação!Z76+Consolidação!AC76+Consolidação!AF76+Consolidação!AI76+Consolidação!AL76,Consolidação!$AL$4,IF(F65+M65+T65+AA65+AH65+AO65+AV65+BC65+BJ65+BQ65+BX65&lt;=Consolidação!H76+Consolidação!K76+Consolidação!N76+Consolidação!Q76+Consolidação!T76+Consolidação!W76+Consolidação!Z76+Consolidação!AC76+Consolidação!AF76+Consolidação!AI76+Consolidação!AL76+Consolidação!AO76,Consolidação!$AO$4,IF(F65+M65+T65+AA65+AH65+AO65+AV65+BC65+BJ65+BQ65+BX65&lt;=Consolidação!H76+Consolidação!K76+Consolidação!N76+Consolidação!Q76+Consolidação!T76+Consolidação!W76+Consolidação!Z76+Consolidação!AC76+Consolidação!AF76+Consolidação!AI76+Consolidação!AL76+Consolidação!AO76+Consolidação!AR76,Consolidação!$AR$4,IF(F65+M65+T65+AA65+AH65+AO65+AV65+BC65+BJ65+BQ65+BX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+M65+T65+AA65+AH65+AO65+AV65+BC65+BJ65+BQ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+T65+AA65+AH65+AO65+AV65+BC65+BJ65+BQ65+BX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/>
      </c>
      <c r="CB65" s="318" t="str">
        <f t="shared" si="96"/>
        <v/>
      </c>
      <c r="CC65" s="312"/>
      <c r="CD65" s="270"/>
      <c r="CE65" s="314"/>
      <c r="CF65" s="345"/>
      <c r="CG65" s="346"/>
      <c r="CH65" s="317" t="str">
        <f>IF(CE65=0,"",IF(F65+M65+T65+AA65+AH65+AO65+AV65+BC65+BJ65+BQ65+BX65+CE65&lt;=Consolidação!H76,Consolidação!$H$4,IF(F65+M65+T65+AA65+AH65+AO65+AV65+BC65+BJ65+BQ65+BX65+CE65&lt;=Consolidação!H76+Consolidação!K76,Consolidação!$K$4,IF(F65+M65+T65+AA65+AH65+AO65+AV65+BC65+BJ65+BQ65+BX65+CE65&lt;=Consolidação!H76+Consolidação!K76+Consolidação!N76,Consolidação!$N$4,IF(F65+M65+T65+AA65+AH65+AO65+AV65+BC65+BJ65+BQ65+BX65+CE65&lt;=Consolidação!H76+Consolidação!K76+Consolidação!N76+Consolidação!Q76,Consolidação!$Q$4,IF(F65+M65+T65+AA65+AH65+AO65+AV65+BC65+BJ65+BQ65+BX65+CE65&lt;=Consolidação!H76+Consolidação!K76+Consolidação!N76+Consolidação!Q76+Consolidação!T76,Consolidação!$T$4,IF(F65+M65+T65+AA65+AH65+AO65+AV65+BC65+BJ65+BQ65+BX65+CE65&lt;=Consolidação!H76+Consolidação!K76+Consolidação!N76+Consolidação!Q76+Consolidação!T76+Consolidação!W76,Consolidação!$W$4,IF(F65+M65+T65+AA65+AH65+AO65+AV65+BC65+BJ65+BQ65+BX65+CE65&lt;=Consolidação!H76+Consolidação!K76+Consolidação!N76+Consolidação!Q76+Consolidação!T76+Consolidação!W76+Consolidação!Z76,Consolidação!$Z$4,IF(F65+M65+T65+AA65+AH65+AO65+AV65+BC65+BJ65+BQ65+BX65+CE65&lt;=Consolidação!H76+Consolidação!K76+Consolidação!N76+Consolidação!Q76+Consolidação!T76+Consolidação!W76+Consolidação!Z76+Consolidação!AC76,Consolidação!$AC$4,IF(F65+M65+T65+AA65+AH65+AO65+AV65+BC65+BJ65+BQ65+BX65+CE65&lt;=Consolidação!H76+Consolidação!K76+Consolidação!N76+Consolidação!Q76+Consolidação!T76+Consolidação!W76+Consolidação!Z76+Consolidação!AC76+Consolidação!AF76,Consolidação!$AF$4,IF(F65+M65+T65+AA65+AH65+AO65+AV65+BC65+BJ65+BQ65+BX65+CE65&lt;=Consolidação!H76+Consolidação!K76+Consolidação!N76+Consolidação!Q76+Consolidação!T76+Consolidação!W76+Consolidação!Z76+Consolidação!AC76+Consolidação!AF76+Consolidação!AI76,Consolidação!$AI$4,IF(F65+M65+T65+AA65+AH65+AO65+AV65+BC65+BJ65+BQ65+BX65+CE65&lt;=Consolidação!H76+Consolidação!K76+Consolidação!N76+Consolidação!Q76+Consolidação!T76+Consolidação!W76+Consolidação!Z76+Consolidação!AC76+Consolidação!AF76+Consolidação!AI76+Consolidação!AL76,Consolidação!$AL$4,IF(F65+M65+T65+AA65+AH65+AO65+AV65+BC65+BJ65+BQ65+BX65+CE65&lt;=Consolidação!H76+Consolidação!K76+Consolidação!N76+Consolidação!Q76+Consolidação!T76+Consolidação!W76+Consolidação!Z76+Consolidação!AC76+Consolidação!AF76+Consolidação!AI76+Consolidação!AL76+Consolidação!AO76,Consolidação!$AO$4,IF(F65+M65+T65+AA65+AH65+AO65+AV65+BC65+BJ65+BQ65+BX65+CE65&lt;=Consolidação!H76+Consolidação!K76+Consolidação!N76+Consolidação!Q76+Consolidação!T76+Consolidação!W76+Consolidação!Z76+Consolidação!AC76+Consolidação!AF76+Consolidação!AI76+Consolidação!AL76+Consolidação!AO76+Consolidação!AR76,Consolidação!$AR$4,IF(F65+M65+T65+AA65+AH65+AO65+AV65+BC65+BJ65+BQ65+BX65+CE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+M65+T65+AA65+AH65+AO65+AV65+BC65+BJ65+BQ65+BX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+T65+AA65+AH65+AO65+AV65+BC65+BJ65+BQ65+BX65+CE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/>
      </c>
      <c r="CI65" s="318" t="str">
        <f t="shared" si="97"/>
        <v/>
      </c>
      <c r="CJ65" s="312"/>
      <c r="CK65" s="270"/>
      <c r="CL65" s="314"/>
      <c r="CM65" s="345"/>
      <c r="CN65" s="346"/>
      <c r="CO65" s="317" t="str">
        <f>IF(CL65=0,"",IF(F65+M65+T65+AA65+AH65+AO65+AV65+BC65+BJ65+BQ65+BX65+CE65+CL65&lt;=Consolidação!H76,Consolidação!$H$4,IF(F65+M65+T65+AA65+AH65+AO65+AV65+BC65+BJ65+BQ65+BX65+CE65+CL65&lt;=Consolidação!H76+Consolidação!K76,Consolidação!$K$4,IF(F65+M65+T65+AA65+AH65+AO65+AV65+BC65+BJ65+BQ65+BX65+CE65+CL65&lt;=Consolidação!H76+Consolidação!K76+Consolidação!N76,Consolidação!$N$4,IF(F65+M65+T65+AA65+AH65+AO65+AV65+BC65+BJ65+BQ65+BX65+CE65+CL65&lt;=Consolidação!H76+Consolidação!K76+Consolidação!N76+Consolidação!Q76,Consolidação!$Q$4,IF(F65+M65+T65+AA65+AH65+AO65+AV65+BC65+BJ65+BQ65+BX65+CE65+CL65&lt;=Consolidação!H76+Consolidação!K76+Consolidação!N76+Consolidação!Q76+Consolidação!T76,Consolidação!$T$4,IF(F65+M65+T65+AA65+AH65+AO65+AV65+BC65+BJ65+BQ65+BX65+CE65+CL65&lt;=Consolidação!H76+Consolidação!K76+Consolidação!N76+Consolidação!Q76+Consolidação!T76+Consolidação!W76,Consolidação!$W$4,IF(F65+M65+T65+AA65+AH65+AO65+AV65+BC65+BJ65+BQ65+BX65+CE65+CL65&lt;=Consolidação!H76+Consolidação!K76+Consolidação!N76+Consolidação!Q76+Consolidação!T76+Consolidação!W76+Consolidação!Z76,Consolidação!$Z$4,IF(F65+M65+T65+AA65+AH65+AO65+AV65+BC65+BJ65+BQ65+BX65+CE65+CL65&lt;=Consolidação!H76+Consolidação!K76+Consolidação!N76+Consolidação!Q76+Consolidação!T76+Consolidação!W76+Consolidação!Z76+Consolidação!AC76,Consolidação!$AC$4,IF(F65+M65+T65+AA65+AH65+AO65+AV65+BC65+BJ65+BQ65+BX65+CE65+CL65&lt;=Consolidação!H76+Consolidação!K76+Consolidação!N76+Consolidação!Q76+Consolidação!T76+Consolidação!W76+Consolidação!Z76+Consolidação!AC76+Consolidação!AF76,Consolidação!$AF$4,IF(F65+M65+T65+AA65+AH65+AO65+AV65+BC65+BJ65+BQ65+BX65+CE65+CL65&lt;=Consolidação!H76+Consolidação!K76+Consolidação!N76+Consolidação!Q76+Consolidação!T76+Consolidação!W76+Consolidação!Z76+Consolidação!AC76+Consolidação!AF76+Consolidação!AI76,Consolidação!$AI$4,IF(F65+M65+T65+AA65+AH65+AO65+AV65+BC65+BJ65+BQ65+BX65+CE65+CL65&lt;=Consolidação!H76+Consolidação!K76+Consolidação!N76+Consolidação!Q76+Consolidação!T76+Consolidação!W76+Consolidação!Z76+Consolidação!AC76+Consolidação!AF76+Consolidação!AI76+Consolidação!AL76,Consolidação!$AL$4,IF(F65+M65+T65+AA65+AH65+AO65+AV65+BC65+BJ65+BQ65+BX65+CE65+CL65&lt;=Consolidação!H76+Consolidação!K76+Consolidação!N76+Consolidação!Q76+Consolidação!T76+Consolidação!W76+Consolidação!Z76+Consolidação!AC76+Consolidação!AF76+Consolidação!AI76+Consolidação!AL76+Consolidação!AO76,Consolidação!$AO$4,IF(F65+M65+T65+AA65+AH65+AO65+AV65+BC65+BJ65+BQ65+BX65+CE65+CL65&lt;=Consolidação!H76+Consolidação!K76+Consolidação!N76+Consolidação!Q76+Consolidação!T76+Consolidação!W76+Consolidação!Z76+Consolidação!AC76+Consolidação!AF76+Consolidação!AI76+Consolidação!AL76+Consolidação!AO76+Consolidação!AR76,Consolidação!$AR$4,IF(F65+M65+T65+AA65+AH65+AO65+AV65+BC65+BJ65+BQ65+BX65+CE65+CL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+M65+T65+AA65+AH65+AO65+AV65+BC65+BJ65+BQ65+BX65+CE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+T65+AA65+AH65+AO65+AV65+BC65+BJ65+BQ65+BX65+CE65+CL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/>
      </c>
      <c r="CP65" s="318" t="str">
        <f t="shared" si="98"/>
        <v/>
      </c>
      <c r="CQ65" s="312"/>
      <c r="CR65" s="270"/>
      <c r="CS65" s="314"/>
      <c r="CT65" s="345"/>
      <c r="CU65" s="346"/>
      <c r="CV65" s="317" t="str">
        <f>IF(CS65=0,"",IF(F65+M65+T65+AA65+AH65+AO65+AV65+BC65+BJ65+BQ65+BX65+CE65+CL65+CS65&lt;=Consolidação!H76,Consolidação!$H$4,IF(F65+M65+T65+AA65+AH65+AO65+AV65+BC65+BJ65+BQ65+BX65+CE65+CL65+CS65&lt;=Consolidação!H76+Consolidação!K76,Consolidação!$K$4,IF(F65+M65+T65+AA65+AH65+AO65+AV65+BC65+BJ65+BQ65+BX65+CE65+CL65+CS65&lt;=Consolidação!H76+Consolidação!K76+Consolidação!N76,Consolidação!$N$4,IF(F65+M65+T65+AA65+AH65+AO65+AV65+BC65+BJ65+BQ65+BX65+CE65+CL65+CS65&lt;=Consolidação!H76+Consolidação!K76+Consolidação!N76+Consolidação!Q76,Consolidação!$Q$4,IF(F65+M65+T65+AA65+AH65+AO65+AV65+BC65+BJ65+BQ65+BX65+CE65+CL65+CS65&lt;=Consolidação!H76+Consolidação!K76+Consolidação!N76+Consolidação!Q76+Consolidação!T76,Consolidação!$T$4,IF(F65+M65+T65+AA65+AH65+AO65+AV65+BC65+BJ65+BQ65+BX65+CE65+CL65+CS65&lt;=Consolidação!H76+Consolidação!K76+Consolidação!N76+Consolidação!Q76+Consolidação!T76+Consolidação!W76,Consolidação!$W$4,IF(F65+M65+T65+AA65+AH65+AO65+AV65+BC65+BJ65+BQ65+BX65+CE65+CL65+CS65&lt;=Consolidação!H76+Consolidação!K76+Consolidação!N76+Consolidação!Q76+Consolidação!T76+Consolidação!W76+Consolidação!Z76,Consolidação!$Z$4,IF(F65+M65+T65+AA65+AH65+AO65+AV65+BC65+BJ65+BQ65+BX65+CE65+CL65+CS65&lt;=Consolidação!H76+Consolidação!K76+Consolidação!N76+Consolidação!Q76+Consolidação!T76+Consolidação!W76+Consolidação!Z76+Consolidação!AC76,Consolidação!$AC$4,IF(F65+M65+T65+AA65+AH65+AO65+AV65+BC65+BJ65+BQ65+BX65+CE65+CL65+CS65&lt;=Consolidação!H76+Consolidação!K76+Consolidação!N76+Consolidação!Q76+Consolidação!T76+Consolidação!W76+Consolidação!Z76+Consolidação!AC76+Consolidação!AF76,Consolidação!$AF$4,IF(F65+M65+T65+AA65+AH65+AO65+AV65+BC65+BJ65+BQ65+BX65+CE65+CL65+CS65&lt;=Consolidação!H76+Consolidação!K76+Consolidação!N76+Consolidação!Q76+Consolidação!T76+Consolidação!W76+Consolidação!Z76+Consolidação!AC76+Consolidação!AF76+Consolidação!AI76,Consolidação!$AI$4,IF(F65+M65+T65+AA65+AH65+AO65+AV65+BC65+BJ65+BQ65+BX65+CE65+CL65+CS65&lt;=Consolidação!H76+Consolidação!K76+Consolidação!N76+Consolidação!Q76+Consolidação!T76+Consolidação!W76+Consolidação!Z76+Consolidação!AC76+Consolidação!AF76+Consolidação!AI76+Consolidação!AL76,Consolidação!$AL$4,IF(F65+M65+T65+AA65+AH65+AO65+AV65+BC65+BJ65+BQ65+BX65+CE65+CL65+CS65&lt;=Consolidação!H76+Consolidação!K76+Consolidação!N76+Consolidação!Q76+Consolidação!T76+Consolidação!W76+Consolidação!Z76+Consolidação!AC76+Consolidação!AF76+Consolidação!AI76+Consolidação!AL76+Consolidação!AO76,Consolidação!$AO$4,IF(F65+M65+T65+AA65+AH65+AO65+AV65+BC65+BJ65+BQ65+BX65+CE65+CL65+CS65&lt;=Consolidação!H76+Consolidação!K76+Consolidação!N76+Consolidação!Q76+Consolidação!T76+Consolidação!W76+Consolidação!Z76+Consolidação!AC76+Consolidação!AF76+Consolidação!AI76+Consolidação!AL76+Consolidação!AO76+Consolidação!AR76,Consolidação!$AR$4,IF(F65+M65+T65+AA65+AH65+AO65+AV65+BC65+BJ65+BQ65+BX65+CE65+CL65+CS65&lt;=Consolidação!H76+Consolidação!K76+Consolidação!N76+Consolidação!Q76+Consolidação!T76+Consolidação!W76+Consolidação!Z76+Consolidação!AC76+Consolidação!AF76+Consolidação!AI76+Consolidação!AL76+Consolidação!AO76+Consolidação!AR76+Consolidação!AU76,Consolidação!$AU$4,IF(AND((Consolidação!H76+Consolidação!K76+Consolidação!N76+Consolidação!Q76+Consolidação!T76+Consolidação!W76+Consolidação!Z76+Consolidação!AC76+Consolidação!AF76+Consolidação!AI76+Consolidação!AL76+Consolidação!AO76+Consolidação!AR76+Consolidação!AU76)&gt;0,F65+M65+T65+AA65+AH65+AO65+AV65+BC65+BJ65+BQ65+BX65+CE65+CL65&lt;Consolidação!H76+Consolidação!K76+Consolidação!N76+Consolidação!Q76+Consolidação!T76+Consolidação!W76+Consolidação!Z76+Consolidação!AC76+Consolidação!AF76+Consolidação!AI76+Consolidação!AL76+Consolidação!AO76+Consolidação!AR76+Consolidação!AU76,F65+M65+T65+AA65+AH65+AO65+AV65+BC65+BJ65+BQ65+BX65+CE65+CL65+CS65&gt;Consolidação!H76+Consolidação!K76+Consolidação!N76+Consolidação!Q76+Consolidação!T76+Consolidação!W76+Consolidação!Z76+Consolidação!AC76+Consolidação!AF76+Consolidação!AI76+Consolidação!AL76+Consolidação!AO76+Consolidação!AR76+Consolidação!AU76),"CONSUMO PARCIAL","SEM PREVISÃO"))))))))))))))))</f>
        <v/>
      </c>
      <c r="CW65" s="318" t="str">
        <f t="shared" si="99"/>
        <v/>
      </c>
      <c r="CX65" s="270"/>
      <c r="CY65" s="314"/>
      <c r="CZ65" s="345"/>
      <c r="DA65" s="346"/>
      <c r="DB65" s="317" t="str">
        <f>IF(CY65=0,"",IF(L65+S65+Z65+AG65+AN65+AU65+BB65+BI65+BP65+BW65+CD65+CK65+CR65+CY65&lt;=Consolidação!N76,Consolidação!$H$4,IF(L65+S65+Z65+AG65+AN65+AU65+BB65+BI65+BP65+BW65+CD65+CK65+CR65+CY65&lt;=Consolidação!N76+Consolidação!Q76,Consolidação!$K$4,IF(L65+S65+Z65+AG65+AN65+AU65+BB65+BI65+BP65+BW65+CD65+CK65+CR65+CY65&lt;=Consolidação!N76+Consolidação!Q76+Consolidação!T76,Consolidação!$N$4,IF(L65+S65+Z65+AG65+AN65+AU65+BB65+BI65+BP65+BW65+CD65+CK65+CR65+CY65&lt;=Consolidação!N76+Consolidação!Q76+Consolidação!T76+Consolidação!W76,Consolidação!$Q$4,IF(L65+S65+Z65+AG65+AN65+AU65+BB65+BI65+BP65+BW65+CD65+CK65+CR65+CY65&lt;=Consolidação!N76+Consolidação!Q76+Consolidação!T76+Consolidação!W76+Consolidação!Z76,Consolidação!$T$4,IF(L65+S65+Z65+AG65+AN65+AU65+BB65+BI65+BP65+BW65+CD65+CK65+CR65+CY65&lt;=Consolidação!N76+Consolidação!Q76+Consolidação!T76+Consolidação!W76+Consolidação!Z76+Consolidação!AC76,Consolidação!$W$4,IF(L65+S65+Z65+AG65+AN65+AU65+BB65+BI65+BP65+BW65+CD65+CK65+CR65+CY65&lt;=Consolidação!N76+Consolidação!Q76+Consolidação!T76+Consolidação!W76+Consolidação!Z76+Consolidação!AC76+Consolidação!AF76,Consolidação!$Z$4,IF(L65+S65+Z65+AG65+AN65+AU65+BB65+BI65+BP65+BW65+CD65+CK65+CR65+CY65&lt;=Consolidação!N76+Consolidação!Q76+Consolidação!T76+Consolidação!W76+Consolidação!Z76+Consolidação!AC76+Consolidação!AF76+Consolidação!AI76,Consolidação!$AC$4,IF(L65+S65+Z65+AG65+AN65+AU65+BB65+BI65+BP65+BW65+CD65+CK65+CR65+CY65&lt;=Consolidação!N76+Consolidação!Q76+Consolidação!T76+Consolidação!W76+Consolidação!Z76+Consolidação!AC76+Consolidação!AF76+Consolidação!AI76+Consolidação!AL76,Consolidação!$AF$4,IF(L65+S65+Z65+AG65+AN65+AU65+BB65+BI65+BP65+BW65+CD65+CK65+CR65+CY65&lt;=Consolidação!N76+Consolidação!Q76+Consolidação!T76+Consolidação!W76+Consolidação!Z76+Consolidação!AC76+Consolidação!AF76+Consolidação!AI76+Consolidação!AL76+Consolidação!AO76,Consolidação!$AI$4,IF(L65+S65+Z65+AG65+AN65+AU65+BB65+BI65+BP65+BW65+CD65+CK65+CR65+CY65&lt;=Consolidação!N76+Consolidação!Q76+Consolidação!T76+Consolidação!W76+Consolidação!Z76+Consolidação!AC76+Consolidação!AF76+Consolidação!AI76+Consolidação!AL76+Consolidação!AO76+Consolidação!AR76,Consolidação!$AL$4,IF(L65+S65+Z65+AG65+AN65+AU65+BB65+BI65+BP65+BW65+CD65+CK65+CR65+CY65&lt;=Consolidação!N76+Consolidação!Q76+Consolidação!T76+Consolidação!W76+Consolidação!Z76+Consolidação!AC76+Consolidação!AF76+Consolidação!AI76+Consolidação!AL76+Consolidação!AO76+Consolidação!AR76+Consolidação!AU76,Consolidação!$AO$4,IF(L65+S65+Z65+AG65+AN65+AU65+BB65+BI65+BP65+BW65+CD65+CK65+CR65+CY65&lt;=Consolidação!N76+Consolidação!Q76+Consolidação!T76+Consolidação!W76+Consolidação!Z76+Consolidação!AC76+Consolidação!AF76+Consolidação!AI76+Consolidação!AL76+Consolidação!AO76+Consolidação!AR76+Consolidação!AU76+Consolidação!AX76,Consolidação!$AR$4,IF(L65+S65+Z65+AG65+AN65+AU65+BB65+BI65+BP65+BW65+CD65+CK65+CR65+CY65&lt;=Consolidação!N76+Consolidação!Q76+Consolidação!T76+Consolidação!W76+Consolidação!Z76+Consolidação!AC76+Consolidação!AF76+Consolidação!AI76+Consolidação!AL76+Consolidação!AO76+Consolidação!AR76+Consolidação!AU76+Consolidação!AX76+Consolidação!#REF!,Consolidação!$AU$4,IF(AND((Consolidação!N76+Consolidação!Q76+Consolidação!T76+Consolidação!W76+Consolidação!Z76+Consolidação!AC76+Consolidação!AF76+Consolidação!AI76+Consolidação!AL76+Consolidação!AO76+Consolidação!AR76+Consolidação!AU76+Consolidação!AX76+Consolidação!#REF!)&gt;0,L65+S65+Z65+AG65+AN65+AU65+BB65+BI65+BP65+BW65+CD65+CK65+CR65&lt;Consolidação!N76+Consolidação!Q76+Consolidação!T76+Consolidação!W76+Consolidação!Z76+Consolidação!AC76+Consolidação!AF76+Consolidação!AI76+Consolidação!AL76+Consolidação!AO76+Consolidação!AR76+Consolidação!AU76+Consolidação!AX76+Consolidação!#REF!,L65+S65+Z65+AG65+AN65+AU65+BB65+BI65+BP65+BW65+CD65+CK65+CR65+CY65&gt;Consolidação!N76+Consolidação!Q76+Consolidação!T76+Consolidação!W76+Consolidação!Z76+Consolidação!AC76+Consolidação!AF76+Consolidação!AI76+Consolidação!AL76+Consolidação!AO76+Consolidação!AR76+Consolidação!AU76+Consolidação!AX76+Consolidação!#REF!),"CONSUMO PARCIAL","SEM PREVISÃO"))))))))))))))))</f>
        <v/>
      </c>
      <c r="DC65" s="318" t="str">
        <f t="shared" si="100"/>
        <v/>
      </c>
      <c r="DD65" s="270"/>
      <c r="DE65" s="314"/>
      <c r="DF65" s="345"/>
      <c r="DG65" s="346"/>
      <c r="DH65" s="317" t="str">
        <f>IF(DE65=0,"",IF(R65+Y65+AF65+AM65+AT65+BA65+BH65+BO65+BV65+CC65+CJ65+CQ65+CX65+DE65&lt;=Consolidação!T76,Consolidação!$H$4,IF(R65+Y65+AF65+AM65+AT65+BA65+BH65+BO65+BV65+CC65+CJ65+CQ65+CX65+DE65&lt;=Consolidação!T76+Consolidação!W76,Consolidação!$K$4,IF(R65+Y65+AF65+AM65+AT65+BA65+BH65+BO65+BV65+CC65+CJ65+CQ65+CX65+DE65&lt;=Consolidação!T76+Consolidação!W76+Consolidação!Z76,Consolidação!$N$4,IF(R65+Y65+AF65+AM65+AT65+BA65+BH65+BO65+BV65+CC65+CJ65+CQ65+CX65+DE65&lt;=Consolidação!T76+Consolidação!W76+Consolidação!Z76+Consolidação!AC76,Consolidação!$Q$4,IF(R65+Y65+AF65+AM65+AT65+BA65+BH65+BO65+BV65+CC65+CJ65+CQ65+CX65+DE65&lt;=Consolidação!T76+Consolidação!W76+Consolidação!Z76+Consolidação!AC76+Consolidação!AF76,Consolidação!$T$4,IF(R65+Y65+AF65+AM65+AT65+BA65+BH65+BO65+BV65+CC65+CJ65+CQ65+CX65+DE65&lt;=Consolidação!T76+Consolidação!W76+Consolidação!Z76+Consolidação!AC76+Consolidação!AF76+Consolidação!AI76,Consolidação!$W$4,IF(R65+Y65+AF65+AM65+AT65+BA65+BH65+BO65+BV65+CC65+CJ65+CQ65+CX65+DE65&lt;=Consolidação!T76+Consolidação!W76+Consolidação!Z76+Consolidação!AC76+Consolidação!AF76+Consolidação!AI76+Consolidação!AL76,Consolidação!$Z$4,IF(R65+Y65+AF65+AM65+AT65+BA65+BH65+BO65+BV65+CC65+CJ65+CQ65+CX65+DE65&lt;=Consolidação!T76+Consolidação!W76+Consolidação!Z76+Consolidação!AC76+Consolidação!AF76+Consolidação!AI76+Consolidação!AL76+Consolidação!AO76,Consolidação!$AC$4,IF(R65+Y65+AF65+AM65+AT65+BA65+BH65+BO65+BV65+CC65+CJ65+CQ65+CX65+DE65&lt;=Consolidação!T76+Consolidação!W76+Consolidação!Z76+Consolidação!AC76+Consolidação!AF76+Consolidação!AI76+Consolidação!AL76+Consolidação!AO76+Consolidação!AR76,Consolidação!$AF$4,IF(R65+Y65+AF65+AM65+AT65+BA65+BH65+BO65+BV65+CC65+CJ65+CQ65+CX65+DE65&lt;=Consolidação!T76+Consolidação!W76+Consolidação!Z76+Consolidação!AC76+Consolidação!AF76+Consolidação!AI76+Consolidação!AL76+Consolidação!AO76+Consolidação!AR76+Consolidação!AU76,Consolidação!$AI$4,IF(R65+Y65+AF65+AM65+AT65+BA65+BH65+BO65+BV65+CC65+CJ65+CQ65+CX65+DE65&lt;=Consolidação!T76+Consolidação!W76+Consolidação!Z76+Consolidação!AC76+Consolidação!AF76+Consolidação!AI76+Consolidação!AL76+Consolidação!AO76+Consolidação!AR76+Consolidação!AU76+Consolidação!AX76,Consolidação!$AL$4,IF(R65+Y65+AF65+AM65+AT65+BA65+BH65+BO65+BV65+CC65+CJ65+CQ65+CX65+DE65&lt;=Consolidação!T76+Consolidação!W76+Consolidação!Z76+Consolidação!AC76+Consolidação!AF76+Consolidação!AI76+Consolidação!AL76+Consolidação!AO76+Consolidação!AR76+Consolidação!AU76+Consolidação!AX76+Consolidação!#REF!,Consolidação!$AO$4,IF(R65+Y65+AF65+AM65+AT65+BA65+BH65+BO65+BV65+CC65+CJ65+CQ65+CX65+DE65&lt;=Consolidação!T76+Consolidação!W76+Consolidação!Z76+Consolidação!AC76+Consolidação!AF76+Consolidação!AI76+Consolidação!AL76+Consolidação!AO76+Consolidação!AR76+Consolidação!AU76+Consolidação!AX76+Consolidação!#REF!+Consolidação!BC76,Consolidação!$AR$4,IF(R65+Y65+AF65+AM65+AT65+BA65+BH65+BO65+BV65+CC65+CJ65+CQ65+CX65+DE65&lt;=Consolidação!T76+Consolidação!W76+Consolidação!Z76+Consolidação!AC76+Consolidação!AF76+Consolidação!AI76+Consolidação!AL76+Consolidação!AO76+Consolidação!AR76+Consolidação!AU76+Consolidação!AX76+Consolidação!#REF!+Consolidação!BC76+Consolidação!BF76,Consolidação!$AU$4,IF(AND((Consolidação!T76+Consolidação!W76+Consolidação!Z76+Consolidação!AC76+Consolidação!AF76+Consolidação!AI76+Consolidação!AL76+Consolidação!AO76+Consolidação!AR76+Consolidação!AU76+Consolidação!AX76+Consolidação!#REF!+Consolidação!BC76+Consolidação!BF76)&gt;0,R65+Y65+AF65+AM65+AT65+BA65+BH65+BO65+BV65+CC65+CJ65+CQ65+CX65&lt;Consolidação!T76+Consolidação!W76+Consolidação!Z76+Consolidação!AC76+Consolidação!AF76+Consolidação!AI76+Consolidação!AL76+Consolidação!AO76+Consolidação!AR76+Consolidação!AU76+Consolidação!AX76+Consolidação!#REF!+Consolidação!BC76+Consolidação!BF76,R65+Y65+AF65+AM65+AT65+BA65+BH65+BO65+BV65+CC65+CJ65+CQ65+CX65+DE65&gt;Consolidação!T76+Consolidação!W76+Consolidação!Z76+Consolidação!AC76+Consolidação!AF76+Consolidação!AI76+Consolidação!AL76+Consolidação!AO76+Consolidação!AR76+Consolidação!AU76+Consolidação!AX76+Consolidação!#REF!+Consolidação!BC76+Consolidação!BF76),"CONSUMO PARCIAL","SEM PREVISÃO"))))))))))))))))</f>
        <v/>
      </c>
      <c r="DI65" s="318" t="str">
        <f t="shared" si="101"/>
        <v/>
      </c>
      <c r="DJ65" s="270"/>
      <c r="DK65" s="314"/>
      <c r="DL65" s="345"/>
      <c r="DM65" s="346"/>
      <c r="DN65" s="317" t="str">
        <f>IF(DK65=0,"",IF(X65+AE65+AL65+AS65+AZ65+BG65+BN65+BU65+CB65+CI65+CP65+CW65+DD65+DK65&lt;=Consolidação!Z76,Consolidação!$H$4,IF(X65+AE65+AL65+AS65+AZ65+BG65+BN65+BU65+CB65+CI65+CP65+CW65+DD65+DK65&lt;=Consolidação!Z76+Consolidação!AC76,Consolidação!$K$4,IF(X65+AE65+AL65+AS65+AZ65+BG65+BN65+BU65+CB65+CI65+CP65+CW65+DD65+DK65&lt;=Consolidação!Z76+Consolidação!AC76+Consolidação!AF76,Consolidação!$N$4,IF(X65+AE65+AL65+AS65+AZ65+BG65+BN65+BU65+CB65+CI65+CP65+CW65+DD65+DK65&lt;=Consolidação!Z76+Consolidação!AC76+Consolidação!AF76+Consolidação!AI76,Consolidação!$Q$4,IF(X65+AE65+AL65+AS65+AZ65+BG65+BN65+BU65+CB65+CI65+CP65+CW65+DD65+DK65&lt;=Consolidação!Z76+Consolidação!AC76+Consolidação!AF76+Consolidação!AI76+Consolidação!AL76,Consolidação!$T$4,IF(X65+AE65+AL65+AS65+AZ65+BG65+BN65+BU65+CB65+CI65+CP65+CW65+DD65+DK65&lt;=Consolidação!Z76+Consolidação!AC76+Consolidação!AF76+Consolidação!AI76+Consolidação!AL76+Consolidação!AO76,Consolidação!$W$4,IF(X65+AE65+AL65+AS65+AZ65+BG65+BN65+BU65+CB65+CI65+CP65+CW65+DD65+DK65&lt;=Consolidação!Z76+Consolidação!AC76+Consolidação!AF76+Consolidação!AI76+Consolidação!AL76+Consolidação!AO76+Consolidação!AR76,Consolidação!$Z$4,IF(X65+AE65+AL65+AS65+AZ65+BG65+BN65+BU65+CB65+CI65+CP65+CW65+DD65+DK65&lt;=Consolidação!Z76+Consolidação!AC76+Consolidação!AF76+Consolidação!AI76+Consolidação!AL76+Consolidação!AO76+Consolidação!AR76+Consolidação!AU76,Consolidação!$AC$4,IF(X65+AE65+AL65+AS65+AZ65+BG65+BN65+BU65+CB65+CI65+CP65+CW65+DD65+DK65&lt;=Consolidação!Z76+Consolidação!AC76+Consolidação!AF76+Consolidação!AI76+Consolidação!AL76+Consolidação!AO76+Consolidação!AR76+Consolidação!AU76+Consolidação!AX76,Consolidação!$AF$4,IF(X65+AE65+AL65+AS65+AZ65+BG65+BN65+BU65+CB65+CI65+CP65+CW65+DD65+DK65&lt;=Consolidação!Z76+Consolidação!AC76+Consolidação!AF76+Consolidação!AI76+Consolidação!AL76+Consolidação!AO76+Consolidação!AR76+Consolidação!AU76+Consolidação!AX76+Consolidação!#REF!,Consolidação!$AI$4,IF(X65+AE65+AL65+AS65+AZ65+BG65+BN65+BU65+CB65+CI65+CP65+CW65+DD65+DK65&lt;=Consolidação!Z76+Consolidação!AC76+Consolidação!AF76+Consolidação!AI76+Consolidação!AL76+Consolidação!AO76+Consolidação!AR76+Consolidação!AU76+Consolidação!AX76+Consolidação!#REF!+Consolidação!BC76,Consolidação!$AL$4,IF(X65+AE65+AL65+AS65+AZ65+BG65+BN65+BU65+CB65+CI65+CP65+CW65+DD65+DK65&lt;=Consolidação!Z76+Consolidação!AC76+Consolidação!AF76+Consolidação!AI76+Consolidação!AL76+Consolidação!AO76+Consolidação!AR76+Consolidação!AU76+Consolidação!AX76+Consolidação!#REF!+Consolidação!BC76+Consolidação!BF76,Consolidação!$AO$4,IF(X65+AE65+AL65+AS65+AZ65+BG65+BN65+BU65+CB65+CI65+CP65+CW65+DD65+DK65&lt;=Consolidação!Z76+Consolidação!AC76+Consolidação!AF76+Consolidação!AI76+Consolidação!AL76+Consolidação!AO76+Consolidação!AR76+Consolidação!AU76+Consolidação!AX76+Consolidação!#REF!+Consolidação!BC76+Consolidação!BF76+Consolidação!BI76,Consolidação!$AR$4,IF(X65+AE65+AL65+AS65+AZ65+BG65+BN65+BU65+CB65+CI65+CP65+CW65+DD65+DK65&lt;=Consolidação!Z76+Consolidação!AC76+Consolidação!AF76+Consolidação!AI76+Consolidação!AL76+Consolidação!AO76+Consolidação!AR76+Consolidação!AU76+Consolidação!AX76+Consolidação!#REF!+Consolidação!BC76+Consolidação!BF76+Consolidação!BI76+Consolidação!BL76,Consolidação!$AU$4,IF(AND((Consolidação!Z76+Consolidação!AC76+Consolidação!AF76+Consolidação!AI76+Consolidação!AL76+Consolidação!AO76+Consolidação!AR76+Consolidação!AU76+Consolidação!AX76+Consolidação!#REF!+Consolidação!BC76+Consolidação!BF76+Consolidação!BI76+Consolidação!BL76)&gt;0,X65+AE65+AL65+AS65+AZ65+BG65+BN65+BU65+CB65+CI65+CP65+CW65+DD65&lt;Consolidação!Z76+Consolidação!AC76+Consolidação!AF76+Consolidação!AI76+Consolidação!AL76+Consolidação!AO76+Consolidação!AR76+Consolidação!AU76+Consolidação!AX76+Consolidação!#REF!+Consolidação!BC76+Consolidação!BF76+Consolidação!BI76+Consolidação!BL76,X65+AE65+AL65+AS65+AZ65+BG65+BN65+BU65+CB65+CI65+CP65+CW65+DD65+DK65&gt;Consolidação!Z76+Consolidação!AC76+Consolidação!AF76+Consolidação!AI76+Consolidação!AL76+Consolidação!AO76+Consolidação!AR76+Consolidação!AU76+Consolidação!AX76+Consolidação!#REF!+Consolidação!BC76+Consolidação!BF76+Consolidação!BI76+Consolidação!BL76),"CONSUMO PARCIAL","SEM PREVISÃO"))))))))))))))))</f>
        <v/>
      </c>
      <c r="DO65" s="318" t="str">
        <f t="shared" si="102"/>
        <v/>
      </c>
      <c r="DP65" s="270"/>
      <c r="DQ65" s="314"/>
      <c r="DR65" s="345"/>
      <c r="DS65" s="346"/>
      <c r="DT65" s="317" t="str">
        <f>IF(DQ65=0,"",IF(AD65+AK65+AR65+AY65+BF65+BM65+BT65+CA65+CH65+CO65+CV65+DC65+DJ65+DQ65&lt;=Consolidação!AF76,Consolidação!$H$4,IF(AD65+AK65+AR65+AY65+BF65+BM65+BT65+CA65+CH65+CO65+CV65+DC65+DJ65+DQ65&lt;=Consolidação!AF76+Consolidação!AI76,Consolidação!$K$4,IF(AD65+AK65+AR65+AY65+BF65+BM65+BT65+CA65+CH65+CO65+CV65+DC65+DJ65+DQ65&lt;=Consolidação!AF76+Consolidação!AI76+Consolidação!AL76,Consolidação!$N$4,IF(AD65+AK65+AR65+AY65+BF65+BM65+BT65+CA65+CH65+CO65+CV65+DC65+DJ65+DQ65&lt;=Consolidação!AF76+Consolidação!AI76+Consolidação!AL76+Consolidação!AO76,Consolidação!$Q$4,IF(AD65+AK65+AR65+AY65+BF65+BM65+BT65+CA65+CH65+CO65+CV65+DC65+DJ65+DQ65&lt;=Consolidação!AF76+Consolidação!AI76+Consolidação!AL76+Consolidação!AO76+Consolidação!AR76,Consolidação!$T$4,IF(AD65+AK65+AR65+AY65+BF65+BM65+BT65+CA65+CH65+CO65+CV65+DC65+DJ65+DQ65&lt;=Consolidação!AF76+Consolidação!AI76+Consolidação!AL76+Consolidação!AO76+Consolidação!AR76+Consolidação!AU76,Consolidação!$W$4,IF(AD65+AK65+AR65+AY65+BF65+BM65+BT65+CA65+CH65+CO65+CV65+DC65+DJ65+DQ65&lt;=Consolidação!AF76+Consolidação!AI76+Consolidação!AL76+Consolidação!AO76+Consolidação!AR76+Consolidação!AU76+Consolidação!AX76,Consolidação!$Z$4,IF(AD65+AK65+AR65+AY65+BF65+BM65+BT65+CA65+CH65+CO65+CV65+DC65+DJ65+DQ65&lt;=Consolidação!AF76+Consolidação!AI76+Consolidação!AL76+Consolidação!AO76+Consolidação!AR76+Consolidação!AU76+Consolidação!AX76+Consolidação!#REF!,Consolidação!$AC$4,IF(AD65+AK65+AR65+AY65+BF65+BM65+BT65+CA65+CH65+CO65+CV65+DC65+DJ65+DQ65&lt;=Consolidação!AF76+Consolidação!AI76+Consolidação!AL76+Consolidação!AO76+Consolidação!AR76+Consolidação!AU76+Consolidação!AX76+Consolidação!#REF!+Consolidação!BC76,Consolidação!$AF$4,IF(AD65+AK65+AR65+AY65+BF65+BM65+BT65+CA65+CH65+CO65+CV65+DC65+DJ65+DQ65&lt;=Consolidação!AF76+Consolidação!AI76+Consolidação!AL76+Consolidação!AO76+Consolidação!AR76+Consolidação!AU76+Consolidação!AX76+Consolidação!#REF!+Consolidação!BC76+Consolidação!BF76,Consolidação!$AI$4,IF(AD65+AK65+AR65+AY65+BF65+BM65+BT65+CA65+CH65+CO65+CV65+DC65+DJ65+DQ65&lt;=Consolidação!AF76+Consolidação!AI76+Consolidação!AL76+Consolidação!AO76+Consolidação!AR76+Consolidação!AU76+Consolidação!AX76+Consolidação!#REF!+Consolidação!BC76+Consolidação!BF76+Consolidação!BI76,Consolidação!$AL$4,IF(AD65+AK65+AR65+AY65+BF65+BM65+BT65+CA65+CH65+CO65+CV65+DC65+DJ65+DQ65&lt;=Consolidação!AF76+Consolidação!AI76+Consolidação!AL76+Consolidação!AO76+Consolidação!AR76+Consolidação!AU76+Consolidação!AX76+Consolidação!#REF!+Consolidação!BC76+Consolidação!BF76+Consolidação!BI76+Consolidação!BL76,Consolidação!$AO$4,IF(AD65+AK65+AR65+AY65+BF65+BM65+BT65+CA65+CH65+CO65+CV65+DC65+DJ65+DQ65&lt;=Consolidação!AF76+Consolidação!AI76+Consolidação!AL76+Consolidação!AO76+Consolidação!AR76+Consolidação!AU76+Consolidação!AX76+Consolidação!#REF!+Consolidação!BC76+Consolidação!BF76+Consolidação!BI76+Consolidação!BL76+Consolidação!BO76,Consolidação!$AR$4,IF(AD65+AK65+AR65+AY65+BF65+BM65+BT65+CA65+CH65+CO65+CV65+DC65+DJ65+DQ65&lt;=Consolidação!AF76+Consolidação!AI76+Consolidação!AL76+Consolidação!AO76+Consolidação!AR76+Consolidação!AU76+Consolidação!AX76+Consolidação!#REF!+Consolidação!BC76+Consolidação!BF76+Consolidação!BI76+Consolidação!BL76+Consolidação!BO76+Consolidação!BR76,Consolidação!$AU$4,IF(AND((Consolidação!AF76+Consolidação!AI76+Consolidação!AL76+Consolidação!AO76+Consolidação!AR76+Consolidação!AU76+Consolidação!AX76+Consolidação!#REF!+Consolidação!BC76+Consolidação!BF76+Consolidação!BI76+Consolidação!BL76+Consolidação!BO76+Consolidação!BR76)&gt;0,AD65+AK65+AR65+AY65+BF65+BM65+BT65+CA65+CH65+CO65+CV65+DC65+DJ65&lt;Consolidação!AF76+Consolidação!AI76+Consolidação!AL76+Consolidação!AO76+Consolidação!AR76+Consolidação!AU76+Consolidação!AX76+Consolidação!#REF!+Consolidação!BC76+Consolidação!BF76+Consolidação!BI76+Consolidação!BL76+Consolidação!BO76+Consolidação!BR76,AD65+AK65+AR65+AY65+BF65+BM65+BT65+CA65+CH65+CO65+CV65+DC65+DJ65+DQ65&gt;Consolidação!AF76+Consolidação!AI76+Consolidação!AL76+Consolidação!AO76+Consolidação!AR76+Consolidação!AU76+Consolidação!AX76+Consolidação!#REF!+Consolidação!BC76+Consolidação!BF76+Consolidação!BI76+Consolidação!BL76+Consolidação!BO76+Consolidação!BR76),"CONSUMO PARCIAL","SEM PREVISÃO"))))))))))))))))</f>
        <v/>
      </c>
      <c r="DU65" s="318" t="str">
        <f t="shared" si="103"/>
        <v/>
      </c>
      <c r="DV65" s="270"/>
      <c r="DW65" s="314"/>
      <c r="DX65" s="345"/>
      <c r="DY65" s="346"/>
      <c r="DZ65" s="317" t="str">
        <f>IF(DW65=0,"",IF(AJ65+AQ65+AX65+BE65+BL65+BS65+BZ65+CG65+CN65+CU65+DB65+DI65+DP65+DW65&lt;=Consolidação!AL76,Consolidação!$H$4,IF(AJ65+AQ65+AX65+BE65+BL65+BS65+BZ65+CG65+CN65+CU65+DB65+DI65+DP65+DW65&lt;=Consolidação!AL76+Consolidação!AO76,Consolidação!$K$4,IF(AJ65+AQ65+AX65+BE65+BL65+BS65+BZ65+CG65+CN65+CU65+DB65+DI65+DP65+DW65&lt;=Consolidação!AL76+Consolidação!AO76+Consolidação!AR76,Consolidação!$N$4,IF(AJ65+AQ65+AX65+BE65+BL65+BS65+BZ65+CG65+CN65+CU65+DB65+DI65+DP65+DW65&lt;=Consolidação!AL76+Consolidação!AO76+Consolidação!AR76+Consolidação!AU76,Consolidação!$Q$4,IF(AJ65+AQ65+AX65+BE65+BL65+BS65+BZ65+CG65+CN65+CU65+DB65+DI65+DP65+DW65&lt;=Consolidação!AL76+Consolidação!AO76+Consolidação!AR76+Consolidação!AU76+Consolidação!AX76,Consolidação!$T$4,IF(AJ65+AQ65+AX65+BE65+BL65+BS65+BZ65+CG65+CN65+CU65+DB65+DI65+DP65+DW65&lt;=Consolidação!AL76+Consolidação!AO76+Consolidação!AR76+Consolidação!AU76+Consolidação!AX76+Consolidação!#REF!,Consolidação!$W$4,IF(AJ65+AQ65+AX65+BE65+BL65+BS65+BZ65+CG65+CN65+CU65+DB65+DI65+DP65+DW65&lt;=Consolidação!AL76+Consolidação!AO76+Consolidação!AR76+Consolidação!AU76+Consolidação!AX76+Consolidação!#REF!+Consolidação!BC76,Consolidação!$Z$4,IF(AJ65+AQ65+AX65+BE65+BL65+BS65+BZ65+CG65+CN65+CU65+DB65+DI65+DP65+DW65&lt;=Consolidação!AL76+Consolidação!AO76+Consolidação!AR76+Consolidação!AU76+Consolidação!AX76+Consolidação!#REF!+Consolidação!BC76+Consolidação!BF76,Consolidação!$AC$4,IF(AJ65+AQ65+AX65+BE65+BL65+BS65+BZ65+CG65+CN65+CU65+DB65+DI65+DP65+DW65&lt;=Consolidação!AL76+Consolidação!AO76+Consolidação!AR76+Consolidação!AU76+Consolidação!AX76+Consolidação!#REF!+Consolidação!BC76+Consolidação!BF76+Consolidação!BI76,Consolidação!$AF$4,IF(AJ65+AQ65+AX65+BE65+BL65+BS65+BZ65+CG65+CN65+CU65+DB65+DI65+DP65+DW65&lt;=Consolidação!AL76+Consolidação!AO76+Consolidação!AR76+Consolidação!AU76+Consolidação!AX76+Consolidação!#REF!+Consolidação!BC76+Consolidação!BF76+Consolidação!BI76+Consolidação!BL76,Consolidação!$AI$4,IF(AJ65+AQ65+AX65+BE65+BL65+BS65+BZ65+CG65+CN65+CU65+DB65+DI65+DP65+DW65&lt;=Consolidação!AL76+Consolidação!AO76+Consolidação!AR76+Consolidação!AU76+Consolidação!AX76+Consolidação!#REF!+Consolidação!BC76+Consolidação!BF76+Consolidação!BI76+Consolidação!BL76+Consolidação!BO76,Consolidação!$AL$4,IF(AJ65+AQ65+AX65+BE65+BL65+BS65+BZ65+CG65+CN65+CU65+DB65+DI65+DP65+DW65&lt;=Consolidação!AL76+Consolidação!AO76+Consolidação!AR76+Consolidação!AU76+Consolidação!AX76+Consolidação!#REF!+Consolidação!BC76+Consolidação!BF76+Consolidação!BI76+Consolidação!BL76+Consolidação!BO76+Consolidação!BR76,Consolidação!$AO$4,IF(AJ65+AQ65+AX65+BE65+BL65+BS65+BZ65+CG65+CN65+CU65+DB65+DI65+DP65+DW65&lt;=Consolidação!AL76+Consolidação!AO76+Consolidação!AR76+Consolidação!AU76+Consolidação!AX76+Consolidação!#REF!+Consolidação!BC76+Consolidação!BF76+Consolidação!BI76+Consolidação!BL76+Consolidação!BO76+Consolidação!BR76+Consolidação!BU76,Consolidação!$AR$4,IF(AJ65+AQ65+AX65+BE65+BL65+BS65+BZ65+CG65+CN65+CU65+DB65+DI65+DP65+DW65&lt;=Consolidação!AL76+Consolidação!AO76+Consolidação!AR76+Consolidação!AU76+Consolidação!AX76+Consolidação!#REF!+Consolidação!BC76+Consolidação!BF76+Consolidação!BI76+Consolidação!BL76+Consolidação!BO76+Consolidação!BR76+Consolidação!BU76+Consolidação!BX76,Consolidação!$AU$4,IF(AND((Consolidação!AL76+Consolidação!AO76+Consolidação!AR76+Consolidação!AU76+Consolidação!AX76+Consolidação!#REF!+Consolidação!BC76+Consolidação!BF76+Consolidação!BI76+Consolidação!BL76+Consolidação!BO76+Consolidação!BR76+Consolidação!BU76+Consolidação!BX76)&gt;0,AJ65+AQ65+AX65+BE65+BL65+BS65+BZ65+CG65+CN65+CU65+DB65+DI65+DP65&lt;Consolidação!AL76+Consolidação!AO76+Consolidação!AR76+Consolidação!AU76+Consolidação!AX76+Consolidação!#REF!+Consolidação!BC76+Consolidação!BF76+Consolidação!BI76+Consolidação!BL76+Consolidação!BO76+Consolidação!BR76+Consolidação!BU76+Consolidação!BX76,AJ65+AQ65+AX65+BE65+BL65+BS65+BZ65+CG65+CN65+CU65+DB65+DI65+DP65+DW65&gt;Consolidação!AL76+Consolidação!AO76+Consolidação!AR76+Consolidação!AU76+Consolidação!AX76+Consolidação!#REF!+Consolidação!BC76+Consolidação!BF76+Consolidação!BI76+Consolidação!BL76+Consolidação!BO76+Consolidação!BR76+Consolidação!BU76+Consolidação!BX76),"CONSUMO PARCIAL","SEM PREVISÃO"))))))))))))))))</f>
        <v/>
      </c>
      <c r="EA65" s="318" t="str">
        <f t="shared" si="104"/>
        <v/>
      </c>
      <c r="EB65" s="270"/>
      <c r="EC65" s="314"/>
      <c r="ED65" s="345"/>
      <c r="EE65" s="346"/>
      <c r="EF65" s="317" t="str">
        <f>IF(EC65=0,"",IF(AP65+AW65+BD65+BK65+BR65+BY65+CF65+CM65+CT65+DA65+DH65+DO65+DV65+EC65&lt;=Consolidação!AR76,Consolidação!$H$4,IF(AP65+AW65+BD65+BK65+BR65+BY65+CF65+CM65+CT65+DA65+DH65+DO65+DV65+EC65&lt;=Consolidação!AR76+Consolidação!AU76,Consolidação!$K$4,IF(AP65+AW65+BD65+BK65+BR65+BY65+CF65+CM65+CT65+DA65+DH65+DO65+DV65+EC65&lt;=Consolidação!AR76+Consolidação!AU76+Consolidação!AX76,Consolidação!$N$4,IF(AP65+AW65+BD65+BK65+BR65+BY65+CF65+CM65+CT65+DA65+DH65+DO65+DV65+EC65&lt;=Consolidação!AR76+Consolidação!AU76+Consolidação!AX76+Consolidação!#REF!,Consolidação!$Q$4,IF(AP65+AW65+BD65+BK65+BR65+BY65+CF65+CM65+CT65+DA65+DH65+DO65+DV65+EC65&lt;=Consolidação!AR76+Consolidação!AU76+Consolidação!AX76+Consolidação!#REF!+Consolidação!BC76,Consolidação!$T$4,IF(AP65+AW65+BD65+BK65+BR65+BY65+CF65+CM65+CT65+DA65+DH65+DO65+DV65+EC65&lt;=Consolidação!AR76+Consolidação!AU76+Consolidação!AX76+Consolidação!#REF!+Consolidação!BC76+Consolidação!BF76,Consolidação!$W$4,IF(AP65+AW65+BD65+BK65+BR65+BY65+CF65+CM65+CT65+DA65+DH65+DO65+DV65+EC65&lt;=Consolidação!AR76+Consolidação!AU76+Consolidação!AX76+Consolidação!#REF!+Consolidação!BC76+Consolidação!BF76+Consolidação!BI76,Consolidação!$Z$4,IF(AP65+AW65+BD65+BK65+BR65+BY65+CF65+CM65+CT65+DA65+DH65+DO65+DV65+EC65&lt;=Consolidação!AR76+Consolidação!AU76+Consolidação!AX76+Consolidação!#REF!+Consolidação!BC76+Consolidação!BF76+Consolidação!BI76+Consolidação!BL76,Consolidação!$AC$4,IF(AP65+AW65+BD65+BK65+BR65+BY65+CF65+CM65+CT65+DA65+DH65+DO65+DV65+EC65&lt;=Consolidação!AR76+Consolidação!AU76+Consolidação!AX76+Consolidação!#REF!+Consolidação!BC76+Consolidação!BF76+Consolidação!BI76+Consolidação!BL76+Consolidação!BO76,Consolidação!$AF$4,IF(AP65+AW65+BD65+BK65+BR65+BY65+CF65+CM65+CT65+DA65+DH65+DO65+DV65+EC65&lt;=Consolidação!AR76+Consolidação!AU76+Consolidação!AX76+Consolidação!#REF!+Consolidação!BC76+Consolidação!BF76+Consolidação!BI76+Consolidação!BL76+Consolidação!BO76+Consolidação!BR76,Consolidação!$AI$4,IF(AP65+AW65+BD65+BK65+BR65+BY65+CF65+CM65+CT65+DA65+DH65+DO65+DV65+EC65&lt;=Consolidação!AR76+Consolidação!AU76+Consolidação!AX76+Consolidação!#REF!+Consolidação!BC76+Consolidação!BF76+Consolidação!BI76+Consolidação!BL76+Consolidação!BO76+Consolidação!BR76+Consolidação!BU76,Consolidação!$AL$4,IF(AP65+AW65+BD65+BK65+BR65+BY65+CF65+CM65+CT65+DA65+DH65+DO65+DV65+EC65&lt;=Consolidação!AR76+Consolidação!AU76+Consolidação!AX76+Consolidação!#REF!+Consolidação!BC76+Consolidação!BF76+Consolidação!BI76+Consolidação!BL76+Consolidação!BO76+Consolidação!BR76+Consolidação!BU76+Consolidação!BX76,Consolidação!$AO$4,IF(AP65+AW65+BD65+BK65+BR65+BY65+CF65+CM65+CT65+DA65+DH65+DO65+DV65+EC65&lt;=Consolidação!AR76+Consolidação!AU76+Consolidação!AX76+Consolidação!#REF!+Consolidação!BC76+Consolidação!BF76+Consolidação!BI76+Consolidação!BL76+Consolidação!BO76+Consolidação!BR76+Consolidação!BU76+Consolidação!BX76+Consolidação!CA76,Consolidação!$AR$4,IF(AP65+AW65+BD65+BK65+BR65+BY65+CF65+CM65+CT65+DA65+DH65+DO65+DV65+EC65&lt;=Consolidação!AR76+Consolidação!AU76+Consolidação!AX76+Consolidação!#REF!+Consolidação!BC76+Consolidação!BF76+Consolidação!BI76+Consolidação!BL76+Consolidação!BO76+Consolidação!BR76+Consolidação!BU76+Consolidação!BX76+Consolidação!CA76+Consolidação!CD76,Consolidação!$AU$4,IF(AND((Consolidação!AR76+Consolidação!AU76+Consolidação!AX76+Consolidação!#REF!+Consolidação!BC76+Consolidação!BF76+Consolidação!BI76+Consolidação!BL76+Consolidação!BO76+Consolidação!BR76+Consolidação!BU76+Consolidação!BX76+Consolidação!CA76+Consolidação!CD76)&gt;0,AP65+AW65+BD65+BK65+BR65+BY65+CF65+CM65+CT65+DA65+DH65+DO65+DV65&lt;Consolidação!AR76+Consolidação!AU76+Consolidação!AX76+Consolidação!#REF!+Consolidação!BC76+Consolidação!BF76+Consolidação!BI76+Consolidação!BL76+Consolidação!BO76+Consolidação!BR76+Consolidação!BU76+Consolidação!BX76+Consolidação!CA76+Consolidação!CD76,AP65+AW65+BD65+BK65+BR65+BY65+CF65+CM65+CT65+DA65+DH65+DO65+DV65+EC65&gt;Consolidação!AR76+Consolidação!AU76+Consolidação!AX76+Consolidação!#REF!+Consolidação!BC76+Consolidação!BF76+Consolidação!BI76+Consolidação!BL76+Consolidação!BO76+Consolidação!BR76+Consolidação!BU76+Consolidação!BX76+Consolidação!CA76+Consolidação!CD76),"CONSUMO PARCIAL","SEM PREVISÃO"))))))))))))))))</f>
        <v/>
      </c>
      <c r="EG65" s="318" t="str">
        <f t="shared" si="105"/>
        <v/>
      </c>
      <c r="EH65" s="270"/>
      <c r="EI65" s="314"/>
      <c r="EJ65" s="345"/>
      <c r="EK65" s="346"/>
      <c r="EL65" s="317" t="str">
        <f>IF(EI65=0,"",IF(AV65+BC65+BJ65+BQ65+BX65+CE65+CL65+CS65+CZ65+DG65+DN65+DU65+EB65+EI65&lt;=Consolidação!AX76,Consolidação!$H$4,IF(AV65+BC65+BJ65+BQ65+BX65+CE65+CL65+CS65+CZ65+DG65+DN65+DU65+EB65+EI65&lt;=Consolidação!AX76+Consolidação!#REF!,Consolidação!$K$4,IF(AV65+BC65+BJ65+BQ65+BX65+CE65+CL65+CS65+CZ65+DG65+DN65+DU65+EB65+EI65&lt;=Consolidação!AX76+Consolidação!#REF!+Consolidação!BC76,Consolidação!$N$4,IF(AV65+BC65+BJ65+BQ65+BX65+CE65+CL65+CS65+CZ65+DG65+DN65+DU65+EB65+EI65&lt;=Consolidação!AX76+Consolidação!#REF!+Consolidação!BC76+Consolidação!BF76,Consolidação!$Q$4,IF(AV65+BC65+BJ65+BQ65+BX65+CE65+CL65+CS65+CZ65+DG65+DN65+DU65+EB65+EI65&lt;=Consolidação!AX76+Consolidação!#REF!+Consolidação!BC76+Consolidação!BF76+Consolidação!BI76,Consolidação!$T$4,IF(AV65+BC65+BJ65+BQ65+BX65+CE65+CL65+CS65+CZ65+DG65+DN65+DU65+EB65+EI65&lt;=Consolidação!AX76+Consolidação!#REF!+Consolidação!BC76+Consolidação!BF76+Consolidação!BI76+Consolidação!BL76,Consolidação!$W$4,IF(AV65+BC65+BJ65+BQ65+BX65+CE65+CL65+CS65+CZ65+DG65+DN65+DU65+EB65+EI65&lt;=Consolidação!AX76+Consolidação!#REF!+Consolidação!BC76+Consolidação!BF76+Consolidação!BI76+Consolidação!BL76+Consolidação!BO76,Consolidação!$Z$4,IF(AV65+BC65+BJ65+BQ65+BX65+CE65+CL65+CS65+CZ65+DG65+DN65+DU65+EB65+EI65&lt;=Consolidação!AX76+Consolidação!#REF!+Consolidação!BC76+Consolidação!BF76+Consolidação!BI76+Consolidação!BL76+Consolidação!BO76+Consolidação!BR76,Consolidação!$AC$4,IF(AV65+BC65+BJ65+BQ65+BX65+CE65+CL65+CS65+CZ65+DG65+DN65+DU65+EB65+EI65&lt;=Consolidação!AX76+Consolidação!#REF!+Consolidação!BC76+Consolidação!BF76+Consolidação!BI76+Consolidação!BL76+Consolidação!BO76+Consolidação!BR76+Consolidação!BU76,Consolidação!$AF$4,IF(AV65+BC65+BJ65+BQ65+BX65+CE65+CL65+CS65+CZ65+DG65+DN65+DU65+EB65+EI65&lt;=Consolidação!AX76+Consolidação!#REF!+Consolidação!BC76+Consolidação!BF76+Consolidação!BI76+Consolidação!BL76+Consolidação!BO76+Consolidação!BR76+Consolidação!BU76+Consolidação!BX76,Consolidação!$AI$4,IF(AV65+BC65+BJ65+BQ65+BX65+CE65+CL65+CS65+CZ65+DG65+DN65+DU65+EB65+EI65&lt;=Consolidação!AX76+Consolidação!#REF!+Consolidação!BC76+Consolidação!BF76+Consolidação!BI76+Consolidação!BL76+Consolidação!BO76+Consolidação!BR76+Consolidação!BU76+Consolidação!BX76+Consolidação!CA76,Consolidação!$AL$4,IF(AV65+BC65+BJ65+BQ65+BX65+CE65+CL65+CS65+CZ65+DG65+DN65+DU65+EB65+EI65&lt;=Consolidação!AX76+Consolidação!#REF!+Consolidação!BC76+Consolidação!BF76+Consolidação!BI76+Consolidação!BL76+Consolidação!BO76+Consolidação!BR76+Consolidação!BU76+Consolidação!BX76+Consolidação!CA76+Consolidação!CD76,Consolidação!$AO$4,IF(AV65+BC65+BJ65+BQ65+BX65+CE65+CL65+CS65+CZ65+DG65+DN65+DU65+EB65+EI65&lt;=Consolidação!AX76+Consolidação!#REF!+Consolidação!BC76+Consolidação!BF76+Consolidação!BI76+Consolidação!BL76+Consolidação!BO76+Consolidação!BR76+Consolidação!BU76+Consolidação!BX76+Consolidação!CA76+Consolidação!CD76+Consolidação!CG76,Consolidação!$AR$4,IF(AV65+BC65+BJ65+BQ65+BX65+CE65+CL65+CS65+CZ65+DG65+DN65+DU65+EB65+EI65&lt;=Consolidação!AX76+Consolidação!#REF!+Consolidação!BC76+Consolidação!BF76+Consolidação!BI76+Consolidação!BL76+Consolidação!BO76+Consolidação!BR76+Consolidação!BU76+Consolidação!BX76+Consolidação!CA76+Consolidação!CD76+Consolidação!CG76+Consolidação!CJ76,Consolidação!$AU$4,IF(AND((Consolidação!AX76+Consolidação!#REF!+Consolidação!BC76+Consolidação!BF76+Consolidação!BI76+Consolidação!BL76+Consolidação!BO76+Consolidação!BR76+Consolidação!BU76+Consolidação!BX76+Consolidação!CA76+Consolidação!CD76+Consolidação!CG76+Consolidação!CJ76)&gt;0,AV65+BC65+BJ65+BQ65+BX65+CE65+CL65+CS65+CZ65+DG65+DN65+DU65+EB65&lt;Consolidação!AX76+Consolidação!#REF!+Consolidação!BC76+Consolidação!BF76+Consolidação!BI76+Consolidação!BL76+Consolidação!BO76+Consolidação!BR76+Consolidação!BU76+Consolidação!BX76+Consolidação!CA76+Consolidação!CD76+Consolidação!CG76+Consolidação!CJ76,AV65+BC65+BJ65+BQ65+BX65+CE65+CL65+CS65+CZ65+DG65+DN65+DU65+EB65+EI65&gt;Consolidação!AX76+Consolidação!#REF!+Consolidação!BC76+Consolidação!BF76+Consolidação!BI76+Consolidação!BL76+Consolidação!BO76+Consolidação!BR76+Consolidação!BU76+Consolidação!BX76+Consolidação!CA76+Consolidação!CD76+Consolidação!CG76+Consolidação!CJ76),"CONSUMO PARCIAL","SEM PREVISÃO"))))))))))))))))</f>
        <v/>
      </c>
      <c r="EM65" s="318" t="str">
        <f t="shared" si="106"/>
        <v/>
      </c>
      <c r="EN65" s="270"/>
      <c r="EO65" s="314"/>
      <c r="EP65" s="345"/>
      <c r="EQ65" s="346"/>
      <c r="ER65" s="317" t="str">
        <f>IF(EO65=0,"",IF(BB65+BI65+BP65+BW65+CD65+CK65+CR65+CY65+DF65+DM65+DT65+EA65+EH65+EO65&lt;=Consolidação!BC76,Consolidação!$H$4,IF(BB65+BI65+BP65+BW65+CD65+CK65+CR65+CY65+DF65+DM65+DT65+EA65+EH65+EO65&lt;=Consolidação!BC76+Consolidação!BF76,Consolidação!$K$4,IF(BB65+BI65+BP65+BW65+CD65+CK65+CR65+CY65+DF65+DM65+DT65+EA65+EH65+EO65&lt;=Consolidação!BC76+Consolidação!BF76+Consolidação!BI76,Consolidação!$N$4,IF(BB65+BI65+BP65+BW65+CD65+CK65+CR65+CY65+DF65+DM65+DT65+EA65+EH65+EO65&lt;=Consolidação!BC76+Consolidação!BF76+Consolidação!BI76+Consolidação!BL76,Consolidação!$Q$4,IF(BB65+BI65+BP65+BW65+CD65+CK65+CR65+CY65+DF65+DM65+DT65+EA65+EH65+EO65&lt;=Consolidação!BC76+Consolidação!BF76+Consolidação!BI76+Consolidação!BL76+Consolidação!BO76,Consolidação!$T$4,IF(BB65+BI65+BP65+BW65+CD65+CK65+CR65+CY65+DF65+DM65+DT65+EA65+EH65+EO65&lt;=Consolidação!BC76+Consolidação!BF76+Consolidação!BI76+Consolidação!BL76+Consolidação!BO76+Consolidação!BR76,Consolidação!$W$4,IF(BB65+BI65+BP65+BW65+CD65+CK65+CR65+CY65+DF65+DM65+DT65+EA65+EH65+EO65&lt;=Consolidação!BC76+Consolidação!BF76+Consolidação!BI76+Consolidação!BL76+Consolidação!BO76+Consolidação!BR76+Consolidação!BU76,Consolidação!$Z$4,IF(BB65+BI65+BP65+BW65+CD65+CK65+CR65+CY65+DF65+DM65+DT65+EA65+EH65+EO65&lt;=Consolidação!BC76+Consolidação!BF76+Consolidação!BI76+Consolidação!BL76+Consolidação!BO76+Consolidação!BR76+Consolidação!BU76+Consolidação!BX76,Consolidação!$AC$4,IF(BB65+BI65+BP65+BW65+CD65+CK65+CR65+CY65+DF65+DM65+DT65+EA65+EH65+EO65&lt;=Consolidação!BC76+Consolidação!BF76+Consolidação!BI76+Consolidação!BL76+Consolidação!BO76+Consolidação!BR76+Consolidação!BU76+Consolidação!BX76+Consolidação!CA76,Consolidação!$AF$4,IF(BB65+BI65+BP65+BW65+CD65+CK65+CR65+CY65+DF65+DM65+DT65+EA65+EH65+EO65&lt;=Consolidação!BC76+Consolidação!BF76+Consolidação!BI76+Consolidação!BL76+Consolidação!BO76+Consolidação!BR76+Consolidação!BU76+Consolidação!BX76+Consolidação!CA76+Consolidação!CD76,Consolidação!$AI$4,IF(BB65+BI65+BP65+BW65+CD65+CK65+CR65+CY65+DF65+DM65+DT65+EA65+EH65+EO65&lt;=Consolidação!BC76+Consolidação!BF76+Consolidação!BI76+Consolidação!BL76+Consolidação!BO76+Consolidação!BR76+Consolidação!BU76+Consolidação!BX76+Consolidação!CA76+Consolidação!CD76+Consolidação!CG76,Consolidação!$AL$4,IF(BB65+BI65+BP65+BW65+CD65+CK65+CR65+CY65+DF65+DM65+DT65+EA65+EH65+EO65&lt;=Consolidação!BC76+Consolidação!BF76+Consolidação!BI76+Consolidação!BL76+Consolidação!BO76+Consolidação!BR76+Consolidação!BU76+Consolidação!BX76+Consolidação!CA76+Consolidação!CD76+Consolidação!CG76+Consolidação!CJ76,Consolidação!$AO$4,IF(BB65+BI65+BP65+BW65+CD65+CK65+CR65+CY65+DF65+DM65+DT65+EA65+EH65+EO65&lt;=Consolidação!BC76+Consolidação!BF76+Consolidação!BI76+Consolidação!BL76+Consolidação!BO76+Consolidação!BR76+Consolidação!BU76+Consolidação!BX76+Consolidação!CA76+Consolidação!CD76+Consolidação!CG76+Consolidação!CJ76+Consolidação!CM76,Consolidação!$AR$4,IF(BB65+BI65+BP65+BW65+CD65+CK65+CR65+CY65+DF65+DM65+DT65+EA65+EH65+EO65&lt;=Consolidação!BC76+Consolidação!BF76+Consolidação!BI76+Consolidação!BL76+Consolidação!BO76+Consolidação!BR76+Consolidação!BU76+Consolidação!BX76+Consolidação!CA76+Consolidação!CD76+Consolidação!CG76+Consolidação!CJ76+Consolidação!CM76+Consolidação!CP76,Consolidação!$AU$4,IF(AND((Consolidação!BC76+Consolidação!BF76+Consolidação!BI76+Consolidação!BL76+Consolidação!BO76+Consolidação!BR76+Consolidação!BU76+Consolidação!BX76+Consolidação!CA76+Consolidação!CD76+Consolidação!CG76+Consolidação!CJ76+Consolidação!CM76+Consolidação!CP76)&gt;0,BB65+BI65+BP65+BW65+CD65+CK65+CR65+CY65+DF65+DM65+DT65+EA65+EH65&lt;Consolidação!BC76+Consolidação!BF76+Consolidação!BI76+Consolidação!BL76+Consolidação!BO76+Consolidação!BR76+Consolidação!BU76+Consolidação!BX76+Consolidação!CA76+Consolidação!CD76+Consolidação!CG76+Consolidação!CJ76+Consolidação!CM76+Consolidação!CP76,BB65+BI65+BP65+BW65+CD65+CK65+CR65+CY65+DF65+DM65+DT65+EA65+EH65+EO65&gt;Consolidação!BC76+Consolidação!BF76+Consolidação!BI76+Consolidação!BL76+Consolidação!BO76+Consolidação!BR76+Consolidação!BU76+Consolidação!BX76+Consolidação!CA76+Consolidação!CD76+Consolidação!CG76+Consolidação!CJ76+Consolidação!CM76+Consolidação!CP76),"CONSUMO PARCIAL","SEM PREVISÃO"))))))))))))))))</f>
        <v/>
      </c>
      <c r="ES65" s="318" t="str">
        <f t="shared" si="107"/>
        <v/>
      </c>
      <c r="ET65" s="270"/>
      <c r="EU65" s="314"/>
      <c r="EV65" s="345"/>
      <c r="EW65" s="346"/>
      <c r="EX65" s="317" t="str">
        <f>IF(EU65=0,"",IF(BH65+BO65+BV65+CC65+CJ65+CQ65+CX65+DE65+DL65+DS65+DZ65+EG65+EN65+EU65&lt;=Consolidação!BI76,Consolidação!$H$4,IF(BH65+BO65+BV65+CC65+CJ65+CQ65+CX65+DE65+DL65+DS65+DZ65+EG65+EN65+EU65&lt;=Consolidação!BI76+Consolidação!BL76,Consolidação!$K$4,IF(BH65+BO65+BV65+CC65+CJ65+CQ65+CX65+DE65+DL65+DS65+DZ65+EG65+EN65+EU65&lt;=Consolidação!BI76+Consolidação!BL76+Consolidação!BO76,Consolidação!$N$4,IF(BH65+BO65+BV65+CC65+CJ65+CQ65+CX65+DE65+DL65+DS65+DZ65+EG65+EN65+EU65&lt;=Consolidação!BI76+Consolidação!BL76+Consolidação!BO76+Consolidação!BR76,Consolidação!$Q$4,IF(BH65+BO65+BV65+CC65+CJ65+CQ65+CX65+DE65+DL65+DS65+DZ65+EG65+EN65+EU65&lt;=Consolidação!BI76+Consolidação!BL76+Consolidação!BO76+Consolidação!BR76+Consolidação!BU76,Consolidação!$T$4,IF(BH65+BO65+BV65+CC65+CJ65+CQ65+CX65+DE65+DL65+DS65+DZ65+EG65+EN65+EU65&lt;=Consolidação!BI76+Consolidação!BL76+Consolidação!BO76+Consolidação!BR76+Consolidação!BU76+Consolidação!BX76,Consolidação!$W$4,IF(BH65+BO65+BV65+CC65+CJ65+CQ65+CX65+DE65+DL65+DS65+DZ65+EG65+EN65+EU65&lt;=Consolidação!BI76+Consolidação!BL76+Consolidação!BO76+Consolidação!BR76+Consolidação!BU76+Consolidação!BX76+Consolidação!CA76,Consolidação!$Z$4,IF(BH65+BO65+BV65+CC65+CJ65+CQ65+CX65+DE65+DL65+DS65+DZ65+EG65+EN65+EU65&lt;=Consolidação!BI76+Consolidação!BL76+Consolidação!BO76+Consolidação!BR76+Consolidação!BU76+Consolidação!BX76+Consolidação!CA76+Consolidação!CD76,Consolidação!$AC$4,IF(BH65+BO65+BV65+CC65+CJ65+CQ65+CX65+DE65+DL65+DS65+DZ65+EG65+EN65+EU65&lt;=Consolidação!BI76+Consolidação!BL76+Consolidação!BO76+Consolidação!BR76+Consolidação!BU76+Consolidação!BX76+Consolidação!CA76+Consolidação!CD76+Consolidação!CG76,Consolidação!$AF$4,IF(BH65+BO65+BV65+CC65+CJ65+CQ65+CX65+DE65+DL65+DS65+DZ65+EG65+EN65+EU65&lt;=Consolidação!BI76+Consolidação!BL76+Consolidação!BO76+Consolidação!BR76+Consolidação!BU76+Consolidação!BX76+Consolidação!CA76+Consolidação!CD76+Consolidação!CG76+Consolidação!CJ76,Consolidação!$AI$4,IF(BH65+BO65+BV65+CC65+CJ65+CQ65+CX65+DE65+DL65+DS65+DZ65+EG65+EN65+EU65&lt;=Consolidação!BI76+Consolidação!BL76+Consolidação!BO76+Consolidação!BR76+Consolidação!BU76+Consolidação!BX76+Consolidação!CA76+Consolidação!CD76+Consolidação!CG76+Consolidação!CJ76+Consolidação!CM76,Consolidação!$AL$4,IF(BH65+BO65+BV65+CC65+CJ65+CQ65+CX65+DE65+DL65+DS65+DZ65+EG65+EN65+EU65&lt;=Consolidação!BI76+Consolidação!BL76+Consolidação!BO76+Consolidação!BR76+Consolidação!BU76+Consolidação!BX76+Consolidação!CA76+Consolidação!CD76+Consolidação!CG76+Consolidação!CJ76+Consolidação!CM76+Consolidação!CP76,Consolidação!$AO$4,IF(BH65+BO65+BV65+CC65+CJ65+CQ65+CX65+DE65+DL65+DS65+DZ65+EG65+EN65+EU65&lt;=Consolidação!BI76+Consolidação!BL76+Consolidação!BO76+Consolidação!BR76+Consolidação!BU76+Consolidação!BX76+Consolidação!CA76+Consolidação!CD76+Consolidação!CG76+Consolidação!CJ76+Consolidação!CM76+Consolidação!CP76+Consolidação!CS76,Consolidação!$AR$4,IF(BH65+BO65+BV65+CC65+CJ65+CQ65+CX65+DE65+DL65+DS65+DZ65+EG65+EN65+EU65&lt;=Consolidação!BI76+Consolidação!BL76+Consolidação!BO76+Consolidação!BR76+Consolidação!BU76+Consolidação!BX76+Consolidação!CA76+Consolidação!CD76+Consolidação!CG76+Consolidação!CJ76+Consolidação!CM76+Consolidação!CP76+Consolidação!CS76+Consolidação!CV76,Consolidação!$AU$4,IF(AND((Consolidação!BI76+Consolidação!BL76+Consolidação!BO76+Consolidação!BR76+Consolidação!BU76+Consolidação!BX76+Consolidação!CA76+Consolidação!CD76+Consolidação!CG76+Consolidação!CJ76+Consolidação!CM76+Consolidação!CP76+Consolidação!CS76+Consolidação!CV76)&gt;0,BH65+BO65+BV65+CC65+CJ65+CQ65+CX65+DE65+DL65+DS65+DZ65+EG65+EN65&lt;Consolidação!BI76+Consolidação!BL76+Consolidação!BO76+Consolidação!BR76+Consolidação!BU76+Consolidação!BX76+Consolidação!CA76+Consolidação!CD76+Consolidação!CG76+Consolidação!CJ76+Consolidação!CM76+Consolidação!CP76+Consolidação!CS76+Consolidação!CV76,BH65+BO65+BV65+CC65+CJ65+CQ65+CX65+DE65+DL65+DS65+DZ65+EG65+EN65+EU65&gt;Consolidação!BI76+Consolidação!BL76+Consolidação!BO76+Consolidação!BR76+Consolidação!BU76+Consolidação!BX76+Consolidação!CA76+Consolidação!CD76+Consolidação!CG76+Consolidação!CJ76+Consolidação!CM76+Consolidação!CP76+Consolidação!CS76+Consolidação!CV76),"CONSUMO PARCIAL","SEM PREVISÃO"))))))))))))))))</f>
        <v/>
      </c>
      <c r="EY65" s="318" t="str">
        <f t="shared" si="108"/>
        <v/>
      </c>
      <c r="EZ65" s="270"/>
      <c r="FA65" s="314"/>
      <c r="FB65" s="345"/>
      <c r="FC65" s="346"/>
      <c r="FD65" s="317" t="str">
        <f>IF(FA65=0,"",IF(BN65+BU65+CB65+CI65+CP65+CW65+DD65+DK65+DR65+DY65+EF65+EM65+ET65+FA65&lt;=Consolidação!BO76,Consolidação!$H$4,IF(BN65+BU65+CB65+CI65+CP65+CW65+DD65+DK65+DR65+DY65+EF65+EM65+ET65+FA65&lt;=Consolidação!BO76+Consolidação!BR76,Consolidação!$K$4,IF(BN65+BU65+CB65+CI65+CP65+CW65+DD65+DK65+DR65+DY65+EF65+EM65+ET65+FA65&lt;=Consolidação!BO76+Consolidação!BR76+Consolidação!BU76,Consolidação!$N$4,IF(BN65+BU65+CB65+CI65+CP65+CW65+DD65+DK65+DR65+DY65+EF65+EM65+ET65+FA65&lt;=Consolidação!BO76+Consolidação!BR76+Consolidação!BU76+Consolidação!BX76,Consolidação!$Q$4,IF(BN65+BU65+CB65+CI65+CP65+CW65+DD65+DK65+DR65+DY65+EF65+EM65+ET65+FA65&lt;=Consolidação!BO76+Consolidação!BR76+Consolidação!BU76+Consolidação!BX76+Consolidação!CA76,Consolidação!$T$4,IF(BN65+BU65+CB65+CI65+CP65+CW65+DD65+DK65+DR65+DY65+EF65+EM65+ET65+FA65&lt;=Consolidação!BO76+Consolidação!BR76+Consolidação!BU76+Consolidação!BX76+Consolidação!CA76+Consolidação!CD76,Consolidação!$W$4,IF(BN65+BU65+CB65+CI65+CP65+CW65+DD65+DK65+DR65+DY65+EF65+EM65+ET65+FA65&lt;=Consolidação!BO76+Consolidação!BR76+Consolidação!BU76+Consolidação!BX76+Consolidação!CA76+Consolidação!CD76+Consolidação!CG76,Consolidação!$Z$4,IF(BN65+BU65+CB65+CI65+CP65+CW65+DD65+DK65+DR65+DY65+EF65+EM65+ET65+FA65&lt;=Consolidação!BO76+Consolidação!BR76+Consolidação!BU76+Consolidação!BX76+Consolidação!CA76+Consolidação!CD76+Consolidação!CG76+Consolidação!CJ76,Consolidação!$AC$4,IF(BN65+BU65+CB65+CI65+CP65+CW65+DD65+DK65+DR65+DY65+EF65+EM65+ET65+FA65&lt;=Consolidação!BO76+Consolidação!BR76+Consolidação!BU76+Consolidação!BX76+Consolidação!CA76+Consolidação!CD76+Consolidação!CG76+Consolidação!CJ76+Consolidação!CM76,Consolidação!$AF$4,IF(BN65+BU65+CB65+CI65+CP65+CW65+DD65+DK65+DR65+DY65+EF65+EM65+ET65+FA65&lt;=Consolidação!BO76+Consolidação!BR76+Consolidação!BU76+Consolidação!BX76+Consolidação!CA76+Consolidação!CD76+Consolidação!CG76+Consolidação!CJ76+Consolidação!CM76+Consolidação!CP76,Consolidação!$AI$4,IF(BN65+BU65+CB65+CI65+CP65+CW65+DD65+DK65+DR65+DY65+EF65+EM65+ET65+FA65&lt;=Consolidação!BO76+Consolidação!BR76+Consolidação!BU76+Consolidação!BX76+Consolidação!CA76+Consolidação!CD76+Consolidação!CG76+Consolidação!CJ76+Consolidação!CM76+Consolidação!CP76+Consolidação!CS76,Consolidação!$AL$4,IF(BN65+BU65+CB65+CI65+CP65+CW65+DD65+DK65+DR65+DY65+EF65+EM65+ET65+FA65&lt;=Consolidação!BO76+Consolidação!BR76+Consolidação!BU76+Consolidação!BX76+Consolidação!CA76+Consolidação!CD76+Consolidação!CG76+Consolidação!CJ76+Consolidação!CM76+Consolidação!CP76+Consolidação!CS76+Consolidação!CV76,Consolidação!$AO$4,IF(BN65+BU65+CB65+CI65+CP65+CW65+DD65+DK65+DR65+DY65+EF65+EM65+ET65+FA65&lt;=Consolidação!BO76+Consolidação!BR76+Consolidação!BU76+Consolidação!BX76+Consolidação!CA76+Consolidação!CD76+Consolidação!CG76+Consolidação!CJ76+Consolidação!CM76+Consolidação!CP76+Consolidação!CS76+Consolidação!CV76+Consolidação!CY76,Consolidação!$AR$4,IF(BN65+BU65+CB65+CI65+CP65+CW65+DD65+DK65+DR65+DY65+EF65+EM65+ET65+FA65&lt;=Consolidação!BO76+Consolidação!BR76+Consolidação!BU76+Consolidação!BX76+Consolidação!CA76+Consolidação!CD76+Consolidação!CG76+Consolidação!CJ76+Consolidação!CM76+Consolidação!CP76+Consolidação!CS76+Consolidação!CV76+Consolidação!CY76+Consolidação!DB76,Consolidação!$AU$4,IF(AND((Consolidação!BO76+Consolidação!BR76+Consolidação!BU76+Consolidação!BX76+Consolidação!CA76+Consolidação!CD76+Consolidação!CG76+Consolidação!CJ76+Consolidação!CM76+Consolidação!CP76+Consolidação!CS76+Consolidação!CV76+Consolidação!CY76+Consolidação!DB76)&gt;0,BN65+BU65+CB65+CI65+CP65+CW65+DD65+DK65+DR65+DY65+EF65+EM65+ET65&lt;Consolidação!BO76+Consolidação!BR76+Consolidação!BU76+Consolidação!BX76+Consolidação!CA76+Consolidação!CD76+Consolidação!CG76+Consolidação!CJ76+Consolidação!CM76+Consolidação!CP76+Consolidação!CS76+Consolidação!CV76+Consolidação!CY76+Consolidação!DB76,BN65+BU65+CB65+CI65+CP65+CW65+DD65+DK65+DR65+DY65+EF65+EM65+ET65+FA65&gt;Consolidação!BO76+Consolidação!BR76+Consolidação!BU76+Consolidação!BX76+Consolidação!CA76+Consolidação!CD76+Consolidação!CG76+Consolidação!CJ76+Consolidação!CM76+Consolidação!CP76+Consolidação!CS76+Consolidação!CV76+Consolidação!CY76+Consolidação!DB76),"CONSUMO PARCIAL","SEM PREVISÃO"))))))))))))))))</f>
        <v/>
      </c>
      <c r="FE65" s="318" t="str">
        <f t="shared" si="109"/>
        <v/>
      </c>
      <c r="FF65" s="270"/>
      <c r="FG65" s="314"/>
      <c r="FH65" s="345"/>
      <c r="FI65" s="346"/>
      <c r="FJ65" s="317" t="str">
        <f>IF(FG65=0,"",IF(BT65+CA65+CH65+CO65+CV65+DC65+DJ65+DQ65+DX65+EE65+EL65+ES65+EZ65+FG65&lt;=Consolidação!BU76,Consolidação!$H$4,IF(BT65+CA65+CH65+CO65+CV65+DC65+DJ65+DQ65+DX65+EE65+EL65+ES65+EZ65+FG65&lt;=Consolidação!BU76+Consolidação!BX76,Consolidação!$K$4,IF(BT65+CA65+CH65+CO65+CV65+DC65+DJ65+DQ65+DX65+EE65+EL65+ES65+EZ65+FG65&lt;=Consolidação!BU76+Consolidação!BX76+Consolidação!CA76,Consolidação!$N$4,IF(BT65+CA65+CH65+CO65+CV65+DC65+DJ65+DQ65+DX65+EE65+EL65+ES65+EZ65+FG65&lt;=Consolidação!BU76+Consolidação!BX76+Consolidação!CA76+Consolidação!CD76,Consolidação!$Q$4,IF(BT65+CA65+CH65+CO65+CV65+DC65+DJ65+DQ65+DX65+EE65+EL65+ES65+EZ65+FG65&lt;=Consolidação!BU76+Consolidação!BX76+Consolidação!CA76+Consolidação!CD76+Consolidação!CG76,Consolidação!$T$4,IF(BT65+CA65+CH65+CO65+CV65+DC65+DJ65+DQ65+DX65+EE65+EL65+ES65+EZ65+FG65&lt;=Consolidação!BU76+Consolidação!BX76+Consolidação!CA76+Consolidação!CD76+Consolidação!CG76+Consolidação!CJ76,Consolidação!$W$4,IF(BT65+CA65+CH65+CO65+CV65+DC65+DJ65+DQ65+DX65+EE65+EL65+ES65+EZ65+FG65&lt;=Consolidação!BU76+Consolidação!BX76+Consolidação!CA76+Consolidação!CD76+Consolidação!CG76+Consolidação!CJ76+Consolidação!CM76,Consolidação!$Z$4,IF(BT65+CA65+CH65+CO65+CV65+DC65+DJ65+DQ65+DX65+EE65+EL65+ES65+EZ65+FG65&lt;=Consolidação!BU76+Consolidação!BX76+Consolidação!CA76+Consolidação!CD76+Consolidação!CG76+Consolidação!CJ76+Consolidação!CM76+Consolidação!CP76,Consolidação!$AC$4,IF(BT65+CA65+CH65+CO65+CV65+DC65+DJ65+DQ65+DX65+EE65+EL65+ES65+EZ65+FG65&lt;=Consolidação!BU76+Consolidação!BX76+Consolidação!CA76+Consolidação!CD76+Consolidação!CG76+Consolidação!CJ76+Consolidação!CM76+Consolidação!CP76+Consolidação!CS76,Consolidação!$AF$4,IF(BT65+CA65+CH65+CO65+CV65+DC65+DJ65+DQ65+DX65+EE65+EL65+ES65+EZ65+FG65&lt;=Consolidação!BU76+Consolidação!BX76+Consolidação!CA76+Consolidação!CD76+Consolidação!CG76+Consolidação!CJ76+Consolidação!CM76+Consolidação!CP76+Consolidação!CS76+Consolidação!CV76,Consolidação!$AI$4,IF(BT65+CA65+CH65+CO65+CV65+DC65+DJ65+DQ65+DX65+EE65+EL65+ES65+EZ65+FG65&lt;=Consolidação!BU76+Consolidação!BX76+Consolidação!CA76+Consolidação!CD76+Consolidação!CG76+Consolidação!CJ76+Consolidação!CM76+Consolidação!CP76+Consolidação!CS76+Consolidação!CV76+Consolidação!CY76,Consolidação!$AL$4,IF(BT65+CA65+CH65+CO65+CV65+DC65+DJ65+DQ65+DX65+EE65+EL65+ES65+EZ65+FG65&lt;=Consolidação!BU76+Consolidação!BX76+Consolidação!CA76+Consolidação!CD76+Consolidação!CG76+Consolidação!CJ76+Consolidação!CM76+Consolidação!CP76+Consolidação!CS76+Consolidação!CV76+Consolidação!CY76+Consolidação!DB76,Consolidação!$AO$4,IF(BT65+CA65+CH65+CO65+CV65+DC65+DJ65+DQ65+DX65+EE65+EL65+ES65+EZ65+FG65&lt;=Consolidação!BU76+Consolidação!BX76+Consolidação!CA76+Consolidação!CD76+Consolidação!CG76+Consolidação!CJ76+Consolidação!CM76+Consolidação!CP76+Consolidação!CS76+Consolidação!CV76+Consolidação!CY76+Consolidação!DB76+Consolidação!DE76,Consolidação!$AR$4,IF(BT65+CA65+CH65+CO65+CV65+DC65+DJ65+DQ65+DX65+EE65+EL65+ES65+EZ65+FG65&lt;=Consolidação!BU76+Consolidação!BX76+Consolidação!CA76+Consolidação!CD76+Consolidação!CG76+Consolidação!CJ76+Consolidação!CM76+Consolidação!CP76+Consolidação!CS76+Consolidação!CV76+Consolidação!CY76+Consolidação!DB76+Consolidação!DE76+Consolidação!DH76,Consolidação!$AU$4,IF(AND((Consolidação!BU76+Consolidação!BX76+Consolidação!CA76+Consolidação!CD76+Consolidação!CG76+Consolidação!CJ76+Consolidação!CM76+Consolidação!CP76+Consolidação!CS76+Consolidação!CV76+Consolidação!CY76+Consolidação!DB76+Consolidação!DE76+Consolidação!DH76)&gt;0,BT65+CA65+CH65+CO65+CV65+DC65+DJ65+DQ65+DX65+EE65+EL65+ES65+EZ65&lt;Consolidação!BU76+Consolidação!BX76+Consolidação!CA76+Consolidação!CD76+Consolidação!CG76+Consolidação!CJ76+Consolidação!CM76+Consolidação!CP76+Consolidação!CS76+Consolidação!CV76+Consolidação!CY76+Consolidação!DB76+Consolidação!DE76+Consolidação!DH76,BT65+CA65+CH65+CO65+CV65+DC65+DJ65+DQ65+DX65+EE65+EL65+ES65+EZ65+FG65&gt;Consolidação!BU76+Consolidação!BX76+Consolidação!CA76+Consolidação!CD76+Consolidação!CG76+Consolidação!CJ76+Consolidação!CM76+Consolidação!CP76+Consolidação!CS76+Consolidação!CV76+Consolidação!CY76+Consolidação!DB76+Consolidação!DE76+Consolidação!DH76),"CONSUMO PARCIAL","SEM PREVISÃO"))))))))))))))))</f>
        <v/>
      </c>
      <c r="FK65" s="540" t="str">
        <f t="shared" si="110"/>
        <v/>
      </c>
      <c r="FL65" s="569"/>
      <c r="FM65" s="550"/>
      <c r="FN65" s="550"/>
      <c r="FO65" s="550"/>
      <c r="FP65" s="550"/>
      <c r="FQ65" s="576"/>
      <c r="FR65" s="569"/>
      <c r="FS65" s="550"/>
      <c r="FT65" s="550"/>
      <c r="FU65" s="550"/>
      <c r="FV65" s="550"/>
      <c r="FW65" s="550"/>
      <c r="FX65" s="545" t="str">
        <f>IF((Consolidação!C76+Consolidação!E76)=(F65+M65+T65+AA65+AH65+AO65+AV65+BC65+BJ65+BQ65+BX65+CE65+CL65+CS65),"ATUALIZADO","DESATUALIZADO")</f>
        <v>DESATUALIZADO</v>
      </c>
    </row>
    <row r="66" spans="1:180" x14ac:dyDescent="0.3">
      <c r="A66" s="270">
        <v>11853</v>
      </c>
      <c r="B66" s="634"/>
      <c r="C66" s="273" t="s">
        <v>104</v>
      </c>
      <c r="D66" s="274"/>
      <c r="E66" s="270" t="s">
        <v>269</v>
      </c>
      <c r="F66" s="314">
        <v>8.9090000000000007</v>
      </c>
      <c r="G66" s="315"/>
      <c r="H66" s="316">
        <v>45536</v>
      </c>
      <c r="I66" s="317">
        <f>IF(F66=0,"",IF(F66&lt;=Consolidação!H77,Consolidação!H$4,IF(F66&lt;=Consolidação!H77+Consolidação!K77,Consolidação!K$4,IF(F66&lt;=Consolidação!H77+Consolidação!K77+Consolidação!N77,Consolidação!N$4,IF(F66&lt;=Consolidação!H77+Consolidação!K77+Consolidação!N77+Consolidação!Q77,Consolidação!Q$4,IF(F66&lt;=Consolidação!H77+Consolidação!K77+Consolidação!N77+Consolidação!Q77+Consolidação!T77,Consolidação!T$4,IF(F66&lt;=Consolidação!H77+Consolidação!K77+Consolidação!N77+Consolidação!Q77+Consolidação!T77+Consolidação!W77,Consolidação!W$4,IF(F66&lt;=Consolidação!H77+Consolidação!K77+Consolidação!N77+Consolidação!Q77+Consolidação!T77+Consolidação!W77+Consolidação!Z77,Consolidação!Z$4,IF(F66&lt;=Consolidação!H77+Consolidação!K77+Consolidação!N77+Consolidação!Q77+Consolidação!T77+Consolidação!W77+Consolidação!Z77+Consolidação!AC77,Consolidação!AC$4,IF(F66&lt;=Consolidação!H77+Consolidação!K77+Consolidação!N77+Consolidação!Q77+Consolidação!T77+Consolidação!W77+Consolidação!Z77+Consolidação!AC77+Consolidação!AF77,Consolidação!AF$4,IF(F66&lt;=Consolidação!H77+Consolidação!K77+Consolidação!N77+Consolidação!Q77+Consolidação!T77+Consolidação!W77+Consolidação!Z77+Consolidação!AC77+Consolidação!AF77+Consolidação!AI77,Consolidação!AI$4,IF(F66&lt;=Consolidação!H77+Consolidação!K77+Consolidação!N77+Consolidação!Q77+Consolidação!T77+Consolidação!W77+Consolidação!Z77+Consolidação!AC77+Consolidação!AF77+Consolidação!AI77+Consolidação!AL77,Consolidação!AL$4,IF(F66&lt;=Consolidação!H77+Consolidação!K77+Consolidação!N77+Consolidação!Q77+Consolidação!T77+Consolidação!W77+Consolidação!Z77+Consolidação!AC77+Consolidação!AF77+Consolidação!AI77+Consolidação!AL77+Consolidação!AO77,Consolidação!AO$4,IF(F66&lt;=Consolidação!H77+Consolidação!K77+Consolidação!N77+Consolidação!Q77+Consolidação!T77+Consolidação!W77+Consolidação!Z77+Consolidação!AC77+Consolidação!AF77+Consolidação!AI77+Consolidação!AL77+Consolidação!AO77+Consolidação!AR77,Consolidação!AR$4,IF(F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>45413</v>
      </c>
      <c r="J66" s="318" t="str">
        <f t="shared" si="86"/>
        <v>ü</v>
      </c>
      <c r="K66" s="312"/>
      <c r="L66" s="270"/>
      <c r="M66" s="314"/>
      <c r="N66" s="315"/>
      <c r="O66" s="316"/>
      <c r="P66" s="317" t="str">
        <f>IF(M66=0,"",IF(F66+M66&lt;=Consolidação!H77,Consolidação!$H$4,IF(F66+M66&lt;=Consolidação!H77+Consolidação!K77,Consolidação!$K$4,IF(F66+M66&lt;=Consolidação!H77+Consolidação!K77+Consolidação!N77,Consolidação!$N$4,IF(F66+M66&lt;=Consolidação!H77+Consolidação!K77+Consolidação!N77+Consolidação!Q77,Consolidação!$Q$4,IF(F66+M66&lt;=Consolidação!H77+Consolidação!K77+Consolidação!N77+Consolidação!Q77+Consolidação!T77,Consolidação!$T$4,IF(F66+M66&lt;=Consolidação!H77+Consolidação!K77+Consolidação!N77+Consolidação!Q77+Consolidação!T77+Consolidação!W77,Consolidação!$W$4,IF(F66+M66&lt;=Consolidação!H77+Consolidação!K77+Consolidação!N77+Consolidação!Q77+Consolidação!T77+Consolidação!W77+Consolidação!Z77,Consolidação!$Z$4,IF(F66+M66&lt;=Consolidação!H77+Consolidação!K77+Consolidação!N77+Consolidação!Q77+Consolidação!T77+Consolidação!W77+Consolidação!Z77+Consolidação!AC77,Consolidação!$AC$4,IF(F66+M66&lt;=Consolidação!H77+Consolidação!K77+Consolidação!N77+Consolidação!Q77+Consolidação!T77+Consolidação!W77+Consolidação!Z77+Consolidação!AC77+Consolidação!AF77,Consolidação!$AF$4,IF(F66+M66&lt;=Consolidação!H77+Consolidação!K77+Consolidação!N77+Consolidação!Q77+Consolidação!T77+Consolidação!W77+Consolidação!Z77+Consolidação!AC77+Consolidação!AF77+Consolidação!AI77,Consolidação!$AI$4,IF(F66+M66&lt;=Consolidação!H77+Consolidação!K77+Consolidação!N77+Consolidação!Q77+Consolidação!T77+Consolidação!W77+Consolidação!Z77+Consolidação!AC77+Consolidação!AF77+Consolidação!AI77+Consolidação!AL77,Consolidação!$AL$4,IF(F66+M66&lt;=Consolidação!H77+Consolidação!K77+Consolidação!N77+Consolidação!Q77+Consolidação!T77+Consolidação!W77+Consolidação!Z77+Consolidação!AC77+Consolidação!AF77+Consolidação!AI77+Consolidação!AL77+Consolidação!AO77,Consolidação!$AO$4,IF(F66+M66&lt;=Consolidação!H77+Consolidação!K77+Consolidação!N77+Consolidação!Q77+Consolidação!T77+Consolidação!W77+Consolidação!Z77+Consolidação!AC77+Consolidação!AF77+Consolidação!AI77+Consolidação!AL77+Consolidação!AO77+Consolidação!AR77,Consolidação!$AR$4,IF(F66+M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Q66" s="318" t="str">
        <f t="shared" si="87"/>
        <v/>
      </c>
      <c r="R66" s="312"/>
      <c r="S66" s="270"/>
      <c r="T66" s="314"/>
      <c r="U66" s="315"/>
      <c r="V66" s="316"/>
      <c r="W66" s="317" t="str">
        <f>IF(T66=0,"",IF(F66+M66+T66&lt;=Consolidação!H77,Consolidação!$H$4,IF(F66+M66+T66&lt;=Consolidação!H77+Consolidação!K77,Consolidação!$K$4,IF(F66+M66+T66&lt;=Consolidação!H77+Consolidação!K77+Consolidação!N77,Consolidação!$N$4,IF(F66+M66+T66&lt;=Consolidação!H77+Consolidação!K77+Consolidação!N77+Consolidação!Q77,Consolidação!$Q$4,IF(F66+M66+T66&lt;=Consolidação!H77+Consolidação!K77+Consolidação!N77+Consolidação!Q77+Consolidação!T77,Consolidação!$T$4,IF(F66+M66+T66&lt;=Consolidação!H77+Consolidação!K77+Consolidação!N77+Consolidação!Q77+Consolidação!T77+Consolidação!W77,Consolidação!$W$4,IF(F66+M66+T66&lt;=Consolidação!H77+Consolidação!K77+Consolidação!N77+Consolidação!Q77+Consolidação!T77+Consolidação!W77+Consolidação!Z77,Consolidação!$Z$4,IF(F66+M66+T66&lt;=Consolidação!H77+Consolidação!K77+Consolidação!N77+Consolidação!Q77+Consolidação!T77+Consolidação!W77+Consolidação!Z77+Consolidação!AC77,Consolidação!$AC$4,IF(F66+M66+T66&lt;=Consolidação!H77+Consolidação!K77+Consolidação!N77+Consolidação!Q77+Consolidação!T77+Consolidação!W77+Consolidação!Z77+Consolidação!AC77+Consolidação!AF77,Consolidação!$AF$4,IF(F66+M66+T66&lt;=Consolidação!H77+Consolidação!K77+Consolidação!N77+Consolidação!Q77+Consolidação!T77+Consolidação!W77+Consolidação!Z77+Consolidação!AC77+Consolidação!AF77+Consolidação!AI77,Consolidação!$AI$4,IF(F66+M66+T66&lt;=Consolidação!H77+Consolidação!K77+Consolidação!N77+Consolidação!Q77+Consolidação!T77+Consolidação!W77+Consolidação!Z77+Consolidação!AC77+Consolidação!AF77+Consolidação!AI77+Consolidação!AL77,Consolidação!$AL$4,IF(F66+M66+T66&lt;=Consolidação!H77+Consolidação!K77+Consolidação!N77+Consolidação!Q77+Consolidação!T77+Consolidação!W77+Consolidação!Z77+Consolidação!AC77+Consolidação!AF77+Consolidação!AI77+Consolidação!AL77+Consolidação!AO77,Consolidação!$AO$4,IF(F66+M66+T66&lt;=Consolidação!H77+Consolidação!K77+Consolidação!N77+Consolidação!Q77+Consolidação!T77+Consolidação!W77+Consolidação!Z77+Consolidação!AC77+Consolidação!AF77+Consolidação!AI77+Consolidação!AL77+Consolidação!AO77+Consolidação!AR77,Consolidação!$AR$4,IF(F66+M66+T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+M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+T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X66" s="318" t="str">
        <f t="shared" si="88"/>
        <v/>
      </c>
      <c r="Y66" s="312"/>
      <c r="Z66" s="270"/>
      <c r="AA66" s="314"/>
      <c r="AB66" s="315"/>
      <c r="AC66" s="316"/>
      <c r="AD66" s="317" t="str">
        <f>IF(AA66=0,"",IF(F66+M66+T66+AA66&lt;=Consolidação!H77,Consolidação!$H$4,IF(F66+M66+T66+AA66&lt;=Consolidação!H77+Consolidação!K77,Consolidação!$K$4,IF(F66+M66+T66+AA66&lt;=Consolidação!H77+Consolidação!K77+Consolidação!N77,Consolidação!$N$4,IF(F66+M66+T66+AA66&lt;=Consolidação!H77+Consolidação!K77+Consolidação!N77+Consolidação!Q77,Consolidação!$Q$4,IF(F66+M66+T66+AA66&lt;=Consolidação!H77+Consolidação!K77+Consolidação!N77+Consolidação!Q77+Consolidação!T77,Consolidação!$T$4,IF(F66+M66+T66+AA66&lt;=Consolidação!H77+Consolidação!K77+Consolidação!N77+Consolidação!Q77+Consolidação!T77+Consolidação!W77,Consolidação!$W$4,IF(F66+M66+T66+AA66&lt;=Consolidação!H77+Consolidação!K77+Consolidação!N77+Consolidação!Q77+Consolidação!T77+Consolidação!W77+Consolidação!Z77,Consolidação!$Z$4,IF(F66+M66+T66+AA66&lt;=Consolidação!H77+Consolidação!K77+Consolidação!N77+Consolidação!Q77+Consolidação!T77+Consolidação!W77+Consolidação!Z77+Consolidação!AC77,Consolidação!$AC$4,IF(F66+M66+T66+AA66&lt;=Consolidação!H77+Consolidação!K77+Consolidação!N77+Consolidação!Q77+Consolidação!T77+Consolidação!W77+Consolidação!Z77+Consolidação!AC77+Consolidação!AF77,Consolidação!$AF$4,IF(F66+M66+T66+AA66&lt;=Consolidação!H77+Consolidação!K77+Consolidação!N77+Consolidação!Q77+Consolidação!T77+Consolidação!W77+Consolidação!Z77+Consolidação!AC77+Consolidação!AF77+Consolidação!AI77,Consolidação!$AI$4,IF(F66+M66+T66+AA66&lt;=Consolidação!H77+Consolidação!K77+Consolidação!N77+Consolidação!Q77+Consolidação!T77+Consolidação!W77+Consolidação!Z77+Consolidação!AC77+Consolidação!AF77+Consolidação!AI77+Consolidação!AL77,Consolidação!$AL$4,IF(F66+M66+T66+AA66&lt;=Consolidação!H77+Consolidação!K77+Consolidação!N77+Consolidação!Q77+Consolidação!T77+Consolidação!W77+Consolidação!Z77+Consolidação!AC77+Consolidação!AF77+Consolidação!AI77+Consolidação!AL77+Consolidação!AO77,Consolidação!$AO$4,IF(F66+M66+T66+AA66&lt;=Consolidação!H77+Consolidação!K77+Consolidação!N77+Consolidação!Q77+Consolidação!T77+Consolidação!W77+Consolidação!Z77+Consolidação!AC77+Consolidação!AF77+Consolidação!AI77+Consolidação!AL77+Consolidação!AO77+Consolidação!AR77,Consolidação!AR76,IF(F66+M66+T66+AA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+M66+T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+T66+AA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AE66" s="318" t="str">
        <f t="shared" si="89"/>
        <v/>
      </c>
      <c r="AF66" s="312"/>
      <c r="AG66" s="270"/>
      <c r="AH66" s="314"/>
      <c r="AI66" s="315"/>
      <c r="AJ66" s="316"/>
      <c r="AK66" s="317" t="str">
        <f>IF(AH66=0,"",IF(F66+M66+T66+AA66+AH66&lt;=Consolidação!H77,Consolidação!$H$4,IF(F66+M66+T66+AA66+AH66&lt;=Consolidação!H77+Consolidação!K77,Consolidação!$K$4,IF(F66+M66+T66+AA66+AH66&lt;=Consolidação!H77+Consolidação!K77+Consolidação!N77,Consolidação!$N$4,IF(F66+M66+T66+AA66+AH66&lt;=Consolidação!H77+Consolidação!K77+Consolidação!N77+Consolidação!Q77,Consolidação!$Q$4,IF(F66+M66+T66+AA66+AH66&lt;=Consolidação!H77+Consolidação!K77+Consolidação!N77+Consolidação!Q77+Consolidação!T77,Consolidação!$T$4,IF(F66+M66+T66+AA66+AH66&lt;=Consolidação!H77+Consolidação!K77+Consolidação!N77+Consolidação!Q77+Consolidação!T77+Consolidação!W77,Consolidação!$W$4,IF(F66+M66+T66+AA66+AH66&lt;=Consolidação!H77+Consolidação!K77+Consolidação!N77+Consolidação!Q77+Consolidação!T77+Consolidação!W77+Consolidação!Z77,Consolidação!$Z$4,IF(F66+M66+T66+AA66+AH66&lt;=Consolidação!H77+Consolidação!K77+Consolidação!N77+Consolidação!Q77+Consolidação!T77+Consolidação!W77+Consolidação!Z77+Consolidação!AC77,Consolidação!$AC$4,IF(F66+M66+T66+AA66+AH66&lt;=Consolidação!H77+Consolidação!K77+Consolidação!N77+Consolidação!Q77+Consolidação!T77+Consolidação!W77+Consolidação!Z77+Consolidação!AC77+Consolidação!AF77,Consolidação!$AF$4,IF(F66+M66+T66+AA66+AH66&lt;=Consolidação!H77+Consolidação!K77+Consolidação!N77+Consolidação!Q77+Consolidação!T77+Consolidação!W77+Consolidação!Z77+Consolidação!AC77+Consolidação!AF77+Consolidação!AI77,Consolidação!$AI$4,IF(F66+M66+T66+AA66+AH66&lt;=Consolidação!H77+Consolidação!K77+Consolidação!N77+Consolidação!Q77+Consolidação!T77+Consolidação!W77+Consolidação!Z77+Consolidação!AC77+Consolidação!AF77+Consolidação!AI77+Consolidação!AL77,Consolidação!$AL$4,IF(F66+M66+T66+AA66+AH66&lt;=Consolidação!H77+Consolidação!K77+Consolidação!N77+Consolidação!Q77+Consolidação!T77+Consolidação!W77+Consolidação!Z77+Consolidação!AC77+Consolidação!AF77+Consolidação!AI77+Consolidação!AL77+Consolidação!AO77,Consolidação!$AO$4,IF(F66+M66+T66+AA66+AH66&lt;=Consolidação!H77+Consolidação!K77+Consolidação!N77+Consolidação!Q77+Consolidação!T77+Consolidação!W77+Consolidação!Z77+Consolidação!AC77+Consolidação!AF77+Consolidação!AI77+Consolidação!AL77+Consolidação!AO77+Consolidação!AR77,Consolidação!$AR$4,IF(F66+M66+T66+AA66+AH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+M66+T66+AA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+T66+AA66+AH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AL66" s="318" t="str">
        <f t="shared" si="90"/>
        <v/>
      </c>
      <c r="AM66" s="312"/>
      <c r="AN66" s="270"/>
      <c r="AO66" s="314"/>
      <c r="AP66" s="345"/>
      <c r="AQ66" s="346"/>
      <c r="AR66" s="317" t="str">
        <f>IF(AO66=0,"",IF(F66+M66+T66+AA66+AH66+AO66&lt;=Consolidação!H77,Consolidação!$H$4,IF(F66+M66+T66+AA66+AH66+AO66&lt;=Consolidação!H77+Consolidação!K77,Consolidação!$K$4,IF(F66+M66+T66+AA66+AH66+AO66&lt;=Consolidação!H77+Consolidação!K77+Consolidação!N77,Consolidação!$N$4,IF(F66+M66+T66+AA66+AH66+AO66&lt;=Consolidação!H77+Consolidação!K77+Consolidação!N77+Consolidação!Q77,Consolidação!$Q$4,IF(F66+M66+T66+AA66+AH66+AO66&lt;=Consolidação!H77+Consolidação!K77+Consolidação!N77+Consolidação!Q77+Consolidação!T77,Consolidação!$T$4,IF(F66+M66+T66+AA66+AH66+AO66&lt;=Consolidação!H77+Consolidação!K77+Consolidação!N77+Consolidação!Q77+Consolidação!T77+Consolidação!W77,Consolidação!$W$4,IF(F66+M66+T66+AA66+AH66+AO66&lt;=Consolidação!H77+Consolidação!K77+Consolidação!N77+Consolidação!Q77+Consolidação!T77+Consolidação!W77+Consolidação!Z77,Consolidação!$Z$4,IF(F66+M66+T66+AA66+AH66+AO66&lt;=Consolidação!H77+Consolidação!K77+Consolidação!N77+Consolidação!Q77+Consolidação!T77+Consolidação!W77+Consolidação!Z77+Consolidação!AC77,Consolidação!$AC$4,IF(F66+M66+T66+AA66+AH66+AO66&lt;=Consolidação!H77+Consolidação!K77+Consolidação!N77+Consolidação!Q77+Consolidação!T77+Consolidação!W77+Consolidação!Z77+Consolidação!AC77+Consolidação!AF77,Consolidação!$AF$4,IF(F66+M66+T66+AA66+AH66+AO66&lt;=Consolidação!H77+Consolidação!K77+Consolidação!N77+Consolidação!Q77+Consolidação!T77+Consolidação!W77+Consolidação!Z77+Consolidação!AC77+Consolidação!AF77+Consolidação!AI77,Consolidação!$AI$4,IF(F66+M66+T66+AA66+AH66+AO66&lt;=Consolidação!H77+Consolidação!K77+Consolidação!N77+Consolidação!Q77+Consolidação!T77+Consolidação!W77+Consolidação!Z77+Consolidação!AC77+Consolidação!AF77+Consolidação!AI77+Consolidação!AL77,Consolidação!$AL$4,IF(F66+M66+T66+AA66+AH66+AO66&lt;=Consolidação!H77+Consolidação!K77+Consolidação!N77+Consolidação!Q77+Consolidação!T77+Consolidação!W77+Consolidação!Z77+Consolidação!AC77+Consolidação!AF77+Consolidação!AI77+Consolidação!AL77+Consolidação!AO77,Consolidação!$AO$4,IF(F66+M66+T66+AA66+AH66+AO66&lt;=Consolidação!H77+Consolidação!K77+Consolidação!N77+Consolidação!Q77+Consolidação!T77+Consolidação!W77+Consolidação!Z77+Consolidação!AC77+Consolidação!AF77+Consolidação!AI77+Consolidação!AL77+Consolidação!AO77+Consolidação!AR77,Consolidação!$AR$4,IF(F66+M66+T66+AA66+AH66+AO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+M66+T66+AA66+AH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+T66+AA66+AH66+AO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AS66" s="318" t="str">
        <f t="shared" si="91"/>
        <v/>
      </c>
      <c r="AT66" s="312"/>
      <c r="AU66" s="270"/>
      <c r="AV66" s="314"/>
      <c r="AW66" s="345"/>
      <c r="AX66" s="346"/>
      <c r="AY66" s="317" t="str">
        <f>IF(AV66=0,"",IF(F66+M66+T66+AA66+AH66+AO66+AV66&lt;=Consolidação!H77,Consolidação!$H$4,IF(F66+M66+T66+AA66+AH66+AO66+AV66&lt;=Consolidação!H77+Consolidação!K77,Consolidação!$K$4,IF(F66+M66+T66+AA66+AH66+AO66+AV66&lt;=Consolidação!H77+Consolidação!K77+Consolidação!N77,Consolidação!$N$4,IF(F66+M66+T66+AA66+AH66+AO66+AV66&lt;=Consolidação!H77+Consolidação!K77+Consolidação!N77+Consolidação!Q77,Consolidação!$Q$4,IF(F66+M66+T66+AA66+AH66+AO66+AV66&lt;=Consolidação!H77+Consolidação!K77+Consolidação!N77+Consolidação!Q77+Consolidação!T77,Consolidação!$T$4,IF(F66+M66+T66+AA66+AH66+AO66+AV66&lt;=Consolidação!H77+Consolidação!K77+Consolidação!N77+Consolidação!Q77+Consolidação!T77+Consolidação!W77,Consolidação!$W$4,IF(F66+M66+T66+AA66+AH66+AO66+AV66&lt;=Consolidação!H77+Consolidação!K77+Consolidação!N77+Consolidação!Q77+Consolidação!T77+Consolidação!W77+Consolidação!Z77,Consolidação!$Z$4,IF(F66+M66+T66+AA66+AH66+AO66+AV66&lt;=Consolidação!H77+Consolidação!K77+Consolidação!N77+Consolidação!Q77+Consolidação!T77+Consolidação!W77+Consolidação!Z77+Consolidação!AC77,Consolidação!$AC$4,IF(F66+M66+T66+AA66+AH66+AO66+AV66&lt;=Consolidação!H77+Consolidação!K77+Consolidação!N77+Consolidação!Q77+Consolidação!T77+Consolidação!W77+Consolidação!Z77+Consolidação!AC77+Consolidação!AF77,Consolidação!$AF$4,IF(F66+M66+T66+AA66+AH66+AO66+AV66&lt;=Consolidação!H77+Consolidação!K77+Consolidação!N77+Consolidação!Q77+Consolidação!T77+Consolidação!W77+Consolidação!Z77+Consolidação!AC77+Consolidação!AF77+Consolidação!AI77,Consolidação!$AI$4,IF(F66+M66+T66+AA66+AH66+AO66+AV66&lt;=Consolidação!H77+Consolidação!K77+Consolidação!N77+Consolidação!Q77+Consolidação!T77+Consolidação!W77+Consolidação!Z77+Consolidação!AC77+Consolidação!AF77+Consolidação!AI77+Consolidação!AL77,Consolidação!$AL$4,IF(F66+M66+T66+AA66+AH66+AO66+AV66&lt;=Consolidação!H77+Consolidação!K77+Consolidação!N77+Consolidação!Q77+Consolidação!T77+Consolidação!W77+Consolidação!Z77+Consolidação!AC77+Consolidação!AF77+Consolidação!AI77+Consolidação!AL77+Consolidação!AO77,Consolidação!$AO$4,IF(F66+M66+T66+AA66+AH66+AO66+AV66&lt;=Consolidação!H77+Consolidação!K77+Consolidação!N77+Consolidação!Q77+Consolidação!T77+Consolidação!W77+Consolidação!Z77+Consolidação!AC77+Consolidação!AF77+Consolidação!AI77+Consolidação!AL77+Consolidação!AO77+Consolidação!AR77,Consolidação!$AR$4,IF(F66+M66+T66+AA66+AH66+AO66+AV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+M66+T66+AA66+AH66+AO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+T66+AA66+AH66+AO66+AV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AZ66" s="318" t="str">
        <f t="shared" si="92"/>
        <v/>
      </c>
      <c r="BA66" s="312"/>
      <c r="BB66" s="270"/>
      <c r="BC66" s="314"/>
      <c r="BD66" s="345"/>
      <c r="BE66" s="346"/>
      <c r="BF66" s="317" t="str">
        <f>IF(BC66=0,"",IF(F66+M66+T66+AA66+AH66+AO66+AV66+BC66&lt;=Consolidação!H77,Consolidação!$H$4,IF(F66+M66+T66+AA66+AH66+AO66+AV66+BC66&lt;=Consolidação!H77+Consolidação!K77,Consolidação!$K$4,IF(F66+M66+T66+AA66+AH66+AO66+AV66+BC66&lt;=Consolidação!H77+Consolidação!K77+Consolidação!N77,Consolidação!$N$4,IF(F66+M66+T66+AA66+AH66+AO66+AV66+BC66&lt;=Consolidação!H77+Consolidação!K77+Consolidação!N77+Consolidação!Q77,Consolidação!$Q$4,IF(F66+M66+T66+AA66+AH66+AO66+AV66+BC66&lt;=Consolidação!H77+Consolidação!K77+Consolidação!N77+Consolidação!Q77+Consolidação!T77,Consolidação!$T$4,IF(F66+M66+T66+AA66+AH66+AO66+AV66+BC66&lt;=Consolidação!H77+Consolidação!K77+Consolidação!N77+Consolidação!Q77+Consolidação!T77+Consolidação!W77,Consolidação!$W$4,IF(F66+M66+T66+AA66+AH66+AO66+AV66+BC66&lt;=Consolidação!H77+Consolidação!K77+Consolidação!N77+Consolidação!Q77+Consolidação!T77+Consolidação!W77+Consolidação!Z77,Consolidação!$Z$4,IF(F66+M66+T66+AA66+AH66+AO66+AV66+BC66&lt;=Consolidação!H77+Consolidação!K77+Consolidação!N77+Consolidação!Q77+Consolidação!T77+Consolidação!W77+Consolidação!Z77+Consolidação!AC77,Consolidação!$AC$4,IF(F66+M66+T66+AA66+AH66+AO66+AV66+BC66&lt;=Consolidação!H77+Consolidação!K77+Consolidação!N77+Consolidação!Q77+Consolidação!T77+Consolidação!W77+Consolidação!Z77+Consolidação!AC77+Consolidação!AF77,Consolidação!$AF$4,IF(F66+M66+T66+AA66+AH66+AO66+AV66+BC66&lt;=Consolidação!H77+Consolidação!K77+Consolidação!N77+Consolidação!Q77+Consolidação!T77+Consolidação!W77+Consolidação!Z77+Consolidação!AC77+Consolidação!AF77+Consolidação!AI77,Consolidação!$AI$4,IF(F66+M66+T66+AA66+AH66+AO66+AV66+BC66&lt;=Consolidação!H77+Consolidação!K77+Consolidação!N77+Consolidação!Q77+Consolidação!T77+Consolidação!W77+Consolidação!Z77+Consolidação!AC77+Consolidação!AF77+Consolidação!AI77+Consolidação!AL77,Consolidação!$AL$4,IF(F66+M66+T66+AA66+AH66+AO66+AV66+BC66&lt;=Consolidação!H77+Consolidação!K77+Consolidação!N77+Consolidação!Q77+Consolidação!T77+Consolidação!W77+Consolidação!Z77+Consolidação!AC77+Consolidação!AF77+Consolidação!AI77+Consolidação!AL77+Consolidação!AO77,Consolidação!$AO$4,IF(F66+M66+T66+AA66+AH66+AO66+AV66+BC66&lt;=Consolidação!H77+Consolidação!K77+Consolidação!N77+Consolidação!Q77+Consolidação!T77+Consolidação!W77+Consolidação!Z77+Consolidação!AC77+Consolidação!AF77+Consolidação!AI77+Consolidação!AL77+Consolidação!AO77+Consolidação!AR77,Consolidação!$AR$4,IF(F66+M66+T66+AA66+AH66+AO66+AV66+BC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+M66+T66+AA66+AH66+AO66+AV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+T66+AA66+AH66+AO66+AV66+BC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BG66" s="318" t="str">
        <f t="shared" si="93"/>
        <v/>
      </c>
      <c r="BH66" s="312"/>
      <c r="BI66" s="270"/>
      <c r="BJ66" s="314"/>
      <c r="BK66" s="345"/>
      <c r="BL66" s="346"/>
      <c r="BM66" s="317" t="str">
        <f>IF(BJ66=0,"",IF(F66+M66+T66+AA66+AH66+AO66+AV66+BC66+BJ66&lt;=Consolidação!H77,Consolidação!$H$4,IF(F66+M66+T66+AA66+AH66+AO66+AV66+BC66+BJ66&lt;=Consolidação!H77+Consolidação!K77,Consolidação!$K$4,IF(F66+M66+T66+AA66+AH66+AO66+AV66+BC66+BJ66&lt;=Consolidação!H77+Consolidação!K77+Consolidação!N77,Consolidação!$N$4,IF(F66+M66+T66+AA66+AH66+AO66+AV66+BC66+BJ66&lt;=Consolidação!H77+Consolidação!K77+Consolidação!N77+Consolidação!Q77,Consolidação!$Q$4,IF(F66+M66+T66+AA66+AH66+AO66+AV66+BC66+BJ66&lt;=Consolidação!H77+Consolidação!K77+Consolidação!N77+Consolidação!Q77+Consolidação!T77,Consolidação!$T$4,IF(F66+M66+T66+AA66+AH66+AO66+AV66+BC66+BJ66&lt;=Consolidação!H77+Consolidação!K77+Consolidação!N77+Consolidação!Q77+Consolidação!T77+Consolidação!W77,Consolidação!$W$4,IF(F66+M66+T66+AA66+AH66+AO66+AV66+BC66+BJ66&lt;=Consolidação!H77+Consolidação!K77+Consolidação!N77+Consolidação!Q77+Consolidação!T77+Consolidação!W77+Consolidação!Z77,Consolidação!$Z$4,IF(F66+M66+T66+AA66+AH66+AO66+AV66+BC66+BJ66&lt;=Consolidação!H77+Consolidação!K77+Consolidação!N77+Consolidação!Q77+Consolidação!T77+Consolidação!W77+Consolidação!Z77+Consolidação!AC77,Consolidação!$AC$4,IF(F66+M66+T66+AA66+AH66+AO66+AV66+BC66+BJ66&lt;=Consolidação!H77+Consolidação!K77+Consolidação!N77+Consolidação!Q77+Consolidação!T77+Consolidação!W77+Consolidação!Z77+Consolidação!AC77+Consolidação!AF77,Consolidação!$AF$4,IF(F66+M66+T66+AA66+AH66+AO66+AV66+BC66+BJ66&lt;=Consolidação!H77+Consolidação!K77+Consolidação!N77+Consolidação!Q77+Consolidação!T77+Consolidação!W77+Consolidação!Z77+Consolidação!AC77+Consolidação!AF77+Consolidação!AI77,Consolidação!$AI$4,IF(F66+M66+T66+AA66+AH66+AO66+AV66+BC66+BJ66&lt;=Consolidação!H77+Consolidação!K77+Consolidação!N77+Consolidação!Q77+Consolidação!T77+Consolidação!W77+Consolidação!Z77+Consolidação!AC77+Consolidação!AF77+Consolidação!AI77+Consolidação!AL77,Consolidação!$AL$4,IF(F66+M66+T66+AA66+AH66+AO66+AV66+BC66+BJ66&lt;=Consolidação!H77+Consolidação!K77+Consolidação!N77+Consolidação!Q77+Consolidação!T77+Consolidação!W77+Consolidação!Z77+Consolidação!AC77+Consolidação!AF77+Consolidação!AI77+Consolidação!AL77+Consolidação!AO77,Consolidação!$AO$4,IF(F66+M66+T66+AA66+AH66+AO66+AV66+BC66+BJ66&lt;=Consolidação!H77+Consolidação!K77+Consolidação!N77+Consolidação!Q77+Consolidação!T77+Consolidação!W77+Consolidação!Z77+Consolidação!AC77+Consolidação!AF77+Consolidação!AI77+Consolidação!AL77+Consolidação!AO77+Consolidação!AR77,Consolidação!$AR$4,IF(F66+M66+T66+AA66+AH66+AO66+AV66+BC66+BJ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+M66+T66+AA66+AH66+AO66+AV66+BC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+T66+AA66+AH66+AO66+AV66+BC66+BJ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BN66" s="318" t="str">
        <f t="shared" si="94"/>
        <v/>
      </c>
      <c r="BO66" s="312"/>
      <c r="BP66" s="270"/>
      <c r="BQ66" s="314"/>
      <c r="BR66" s="345"/>
      <c r="BS66" s="346"/>
      <c r="BT66" s="317" t="str">
        <f>IF(BQ66=0,"",IF(F66+M66+T66+AA66+AH66+AO66+AV66+BC66+BJ66+BQ66&lt;=Consolidação!H77,Consolidação!$H$4,IF(F66+M66+T66+AA66+AH66+AO66+AV66+BC66+BJ66+BQ66&lt;=Consolidação!H77+Consolidação!K77,Consolidação!$K$4,IF(F66+M66+T66+AA66+AH66+AO66+AV66+BC66+BJ66+BQ66&lt;=Consolidação!H77+Consolidação!K77+Consolidação!N77,Consolidação!$N$4,IF(F66+M66+T66+AA66+AH66+AO66+AV66+BC66+BJ66+BQ66&lt;=Consolidação!H77+Consolidação!K77+Consolidação!N77+Consolidação!Q77,Consolidação!$Q$4,IF(F66+M66+T66+AA66+AH66+AO66+AV66+BC66+BJ66+BQ66&lt;=Consolidação!H77+Consolidação!K77+Consolidação!N77+Consolidação!Q77+Consolidação!T77,Consolidação!$T$4,IF(F66+M66+T66+AA66+AH66+AO66+AV66+BC66+BJ66+BQ66&lt;=Consolidação!H77+Consolidação!K77+Consolidação!N77+Consolidação!Q77+Consolidação!T77+Consolidação!W77,Consolidação!$W$4,IF(F66+M66+T66+AA66+AH66+AO66+AV66+BC66+BJ66+BQ66&lt;=Consolidação!H77+Consolidação!K77+Consolidação!N77+Consolidação!Q77+Consolidação!T77+Consolidação!W77+Consolidação!Z77,Consolidação!$Z$4,IF(F66+M66+T66+AA66+AH66+AO66+AV66+BC66+BJ66+BQ66&lt;=Consolidação!H77+Consolidação!K77+Consolidação!N77+Consolidação!Q77+Consolidação!T77+Consolidação!W77+Consolidação!Z77+Consolidação!AC77,Consolidação!$AC$4,IF(F66+M66+T66+AA66+AH66+AO66+AV66+BC66+BJ66+BQ66&lt;=Consolidação!H77+Consolidação!K77+Consolidação!N77+Consolidação!Q77+Consolidação!T77+Consolidação!W77+Consolidação!Z77+Consolidação!AC77+Consolidação!AF77,Consolidação!$AF$4,IF(F66+M66+T66+AA66+AH66+AO66+AV66+BC66+BJ66+BQ66&lt;=Consolidação!H77+Consolidação!K77+Consolidação!N77+Consolidação!Q77+Consolidação!T77+Consolidação!W77+Consolidação!Z77+Consolidação!AC77+Consolidação!AF77+Consolidação!AI77,Consolidação!$AI$4,IF(F66+M66+T66+AA66+AH66+AO66+AV66+BC66+BJ66+BQ66&lt;=Consolidação!H77+Consolidação!K77+Consolidação!N77+Consolidação!Q77+Consolidação!T77+Consolidação!W77+Consolidação!Z77+Consolidação!AC77+Consolidação!AF77+Consolidação!AI77+Consolidação!AL77,Consolidação!$AL$4,IF(F66+M66+T66+AA66+AH66+AO66+AV66+BC66+BJ66+BQ66&lt;=Consolidação!H77+Consolidação!K77+Consolidação!N77+Consolidação!Q77+Consolidação!T77+Consolidação!W77+Consolidação!Z77+Consolidação!AC77+Consolidação!AF77+Consolidação!AI77+Consolidação!AL77+Consolidação!AO77,Consolidação!$AO$4,IF(F66+M66+T66+AA66+AH66+AO66+AV66+BC66+BJ66+BQ66&lt;=Consolidação!H77+Consolidação!K77+Consolidação!N77+Consolidação!Q77+Consolidação!T77+Consolidação!W77+Consolidação!Z77+Consolidação!AC77+Consolidação!AF77+Consolidação!AI77+Consolidação!AL77+Consolidação!AO77+Consolidação!AR77,Consolidação!$AR$4,IF(F66+M66+T66+AA66+AH66+AO66+AV66+BC66+BJ66+BQ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+M66+T66+AA66+AH66+AO66+AV66+BC66+BJ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+T66+AA66+AH66+AO66+AV66+BC66+BJ66+BQ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BU66" s="318" t="str">
        <f t="shared" si="95"/>
        <v/>
      </c>
      <c r="BV66" s="312"/>
      <c r="BW66" s="270"/>
      <c r="BX66" s="314"/>
      <c r="BY66" s="345"/>
      <c r="BZ66" s="346"/>
      <c r="CA66" s="317" t="str">
        <f>IF(BX66=0,"",IF(F66+M66+T66+AA66+AH66+AO66+AV66+BC66+BJ66+BQ66+BX66&lt;=Consolidação!H77,Consolidação!$H$4,IF(F66+M66+T66+AA66+AH66+AO66+AV66+BC66+BJ66+BQ66+BX66&lt;=Consolidação!H77+Consolidação!K77,Consolidação!$K$4,IF(F66+M66+T66+AA66+AH66+AO66+AV66+BC66+BJ66+BQ66+BX66&lt;=Consolidação!H77+Consolidação!K77+Consolidação!N77,Consolidação!$N$4,IF(F66+M66+T66+AA66+AH66+AO66+AV66+BC66+BJ66+BQ66+BX66&lt;=Consolidação!H77+Consolidação!K77+Consolidação!N77+Consolidação!Q77,Consolidação!$Q$4,IF(F66+M66+T66+AA66+AH66+AO66+AV66+BC66+BJ66+BQ66+BX66&lt;=Consolidação!H77+Consolidação!K77+Consolidação!N77+Consolidação!Q77+Consolidação!T77,Consolidação!$T$4,IF(F66+M66+T66+AA66+AH66+AO66+AV66+BC66+BJ66+BQ66+BX66&lt;=Consolidação!H77+Consolidação!K77+Consolidação!N77+Consolidação!Q77+Consolidação!T77+Consolidação!W77,Consolidação!$W$4,IF(F66+M66+T66+AA66+AH66+AO66+AV66+BC66+BJ66+BQ66+BX66&lt;=Consolidação!H77+Consolidação!K77+Consolidação!N77+Consolidação!Q77+Consolidação!T77+Consolidação!W77+Consolidação!Z77,Consolidação!$Z$4,IF(F66+M66+T66+AA66+AH66+AO66+AV66+BC66+BJ66+BQ66+BX66&lt;=Consolidação!H77+Consolidação!K77+Consolidação!N77+Consolidação!Q77+Consolidação!T77+Consolidação!W77+Consolidação!Z77+Consolidação!AC77,Consolidação!$AC$4,IF(F66+M66+T66+AA66+AH66+AO66+AV66+BC66+BJ66+BQ66+BX66&lt;=Consolidação!H77+Consolidação!K77+Consolidação!N77+Consolidação!Q77+Consolidação!T77+Consolidação!W77+Consolidação!Z77+Consolidação!AC77+Consolidação!AF77,Consolidação!$AF$4,IF(F66+M66+T66+AA66+AH66+AO66+AV66+BC66+BJ66+BQ66+BX66&lt;=Consolidação!H77+Consolidação!K77+Consolidação!N77+Consolidação!Q77+Consolidação!T77+Consolidação!W77+Consolidação!Z77+Consolidação!AC77+Consolidação!AF77+Consolidação!AI77,Consolidação!$AI$4,IF(F66+M66+T66+AA66+AH66+AO66+AV66+BC66+BJ66+BQ66+BX66&lt;=Consolidação!H77+Consolidação!K77+Consolidação!N77+Consolidação!Q77+Consolidação!T77+Consolidação!W77+Consolidação!Z77+Consolidação!AC77+Consolidação!AF77+Consolidação!AI77+Consolidação!AL77,Consolidação!$AL$4,IF(F66+M66+T66+AA66+AH66+AO66+AV66+BC66+BJ66+BQ66+BX66&lt;=Consolidação!H77+Consolidação!K77+Consolidação!N77+Consolidação!Q77+Consolidação!T77+Consolidação!W77+Consolidação!Z77+Consolidação!AC77+Consolidação!AF77+Consolidação!AI77+Consolidação!AL77+Consolidação!AO77,Consolidação!$AO$4,IF(F66+M66+T66+AA66+AH66+AO66+AV66+BC66+BJ66+BQ66+BX66&lt;=Consolidação!H77+Consolidação!K77+Consolidação!N77+Consolidação!Q77+Consolidação!T77+Consolidação!W77+Consolidação!Z77+Consolidação!AC77+Consolidação!AF77+Consolidação!AI77+Consolidação!AL77+Consolidação!AO77+Consolidação!AR77,Consolidação!$AR$4,IF(F66+M66+T66+AA66+AH66+AO66+AV66+BC66+BJ66+BQ66+BX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+M66+T66+AA66+AH66+AO66+AV66+BC66+BJ66+BQ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+T66+AA66+AH66+AO66+AV66+BC66+BJ66+BQ66+BX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CB66" s="318" t="str">
        <f t="shared" si="96"/>
        <v/>
      </c>
      <c r="CC66" s="312"/>
      <c r="CD66" s="270"/>
      <c r="CE66" s="314"/>
      <c r="CF66" s="345"/>
      <c r="CG66" s="346"/>
      <c r="CH66" s="317" t="str">
        <f>IF(CE66=0,"",IF(F66+M66+T66+AA66+AH66+AO66+AV66+BC66+BJ66+BQ66+BX66+CE66&lt;=Consolidação!H77,Consolidação!$H$4,IF(F66+M66+T66+AA66+AH66+AO66+AV66+BC66+BJ66+BQ66+BX66+CE66&lt;=Consolidação!H77+Consolidação!K77,Consolidação!$K$4,IF(F66+M66+T66+AA66+AH66+AO66+AV66+BC66+BJ66+BQ66+BX66+CE66&lt;=Consolidação!H77+Consolidação!K77+Consolidação!N77,Consolidação!$N$4,IF(F66+M66+T66+AA66+AH66+AO66+AV66+BC66+BJ66+BQ66+BX66+CE66&lt;=Consolidação!H77+Consolidação!K77+Consolidação!N77+Consolidação!Q77,Consolidação!$Q$4,IF(F66+M66+T66+AA66+AH66+AO66+AV66+BC66+BJ66+BQ66+BX66+CE66&lt;=Consolidação!H77+Consolidação!K77+Consolidação!N77+Consolidação!Q77+Consolidação!T77,Consolidação!$T$4,IF(F66+M66+T66+AA66+AH66+AO66+AV66+BC66+BJ66+BQ66+BX66+CE66&lt;=Consolidação!H77+Consolidação!K77+Consolidação!N77+Consolidação!Q77+Consolidação!T77+Consolidação!W77,Consolidação!$W$4,IF(F66+M66+T66+AA66+AH66+AO66+AV66+BC66+BJ66+BQ66+BX66+CE66&lt;=Consolidação!H77+Consolidação!K77+Consolidação!N77+Consolidação!Q77+Consolidação!T77+Consolidação!W77+Consolidação!Z77,Consolidação!$Z$4,IF(F66+M66+T66+AA66+AH66+AO66+AV66+BC66+BJ66+BQ66+BX66+CE66&lt;=Consolidação!H77+Consolidação!K77+Consolidação!N77+Consolidação!Q77+Consolidação!T77+Consolidação!W77+Consolidação!Z77+Consolidação!AC77,Consolidação!$AC$4,IF(F66+M66+T66+AA66+AH66+AO66+AV66+BC66+BJ66+BQ66+BX66+CE66&lt;=Consolidação!H77+Consolidação!K77+Consolidação!N77+Consolidação!Q77+Consolidação!T77+Consolidação!W77+Consolidação!Z77+Consolidação!AC77+Consolidação!AF77,Consolidação!$AF$4,IF(F66+M66+T66+AA66+AH66+AO66+AV66+BC66+BJ66+BQ66+BX66+CE66&lt;=Consolidação!H77+Consolidação!K77+Consolidação!N77+Consolidação!Q77+Consolidação!T77+Consolidação!W77+Consolidação!Z77+Consolidação!AC77+Consolidação!AF77+Consolidação!AI77,Consolidação!$AI$4,IF(F66+M66+T66+AA66+AH66+AO66+AV66+BC66+BJ66+BQ66+BX66+CE66&lt;=Consolidação!H77+Consolidação!K77+Consolidação!N77+Consolidação!Q77+Consolidação!T77+Consolidação!W77+Consolidação!Z77+Consolidação!AC77+Consolidação!AF77+Consolidação!AI77+Consolidação!AL77,Consolidação!$AL$4,IF(F66+M66+T66+AA66+AH66+AO66+AV66+BC66+BJ66+BQ66+BX66+CE66&lt;=Consolidação!H77+Consolidação!K77+Consolidação!N77+Consolidação!Q77+Consolidação!T77+Consolidação!W77+Consolidação!Z77+Consolidação!AC77+Consolidação!AF77+Consolidação!AI77+Consolidação!AL77+Consolidação!AO77,Consolidação!$AO$4,IF(F66+M66+T66+AA66+AH66+AO66+AV66+BC66+BJ66+BQ66+BX66+CE66&lt;=Consolidação!H77+Consolidação!K77+Consolidação!N77+Consolidação!Q77+Consolidação!T77+Consolidação!W77+Consolidação!Z77+Consolidação!AC77+Consolidação!AF77+Consolidação!AI77+Consolidação!AL77+Consolidação!AO77+Consolidação!AR77,Consolidação!$AR$4,IF(F66+M66+T66+AA66+AH66+AO66+AV66+BC66+BJ66+BQ66+BX66+CE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+M66+T66+AA66+AH66+AO66+AV66+BC66+BJ66+BQ66+BX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+T66+AA66+AH66+AO66+AV66+BC66+BJ66+BQ66+BX66+CE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CI66" s="318" t="str">
        <f t="shared" si="97"/>
        <v/>
      </c>
      <c r="CJ66" s="312"/>
      <c r="CK66" s="270"/>
      <c r="CL66" s="314"/>
      <c r="CM66" s="345"/>
      <c r="CN66" s="346"/>
      <c r="CO66" s="317" t="str">
        <f>IF(CL66=0,"",IF(F66+M66+T66+AA66+AH66+AO66+AV66+BC66+BJ66+BQ66+BX66+CE66+CL66&lt;=Consolidação!H77,Consolidação!$H$4,IF(F66+M66+T66+AA66+AH66+AO66+AV66+BC66+BJ66+BQ66+BX66+CE66+CL66&lt;=Consolidação!H77+Consolidação!K77,Consolidação!$K$4,IF(F66+M66+T66+AA66+AH66+AO66+AV66+BC66+BJ66+BQ66+BX66+CE66+CL66&lt;=Consolidação!H77+Consolidação!K77+Consolidação!N77,Consolidação!$N$4,IF(F66+M66+T66+AA66+AH66+AO66+AV66+BC66+BJ66+BQ66+BX66+CE66+CL66&lt;=Consolidação!H77+Consolidação!K77+Consolidação!N77+Consolidação!Q77,Consolidação!$Q$4,IF(F66+M66+T66+AA66+AH66+AO66+AV66+BC66+BJ66+BQ66+BX66+CE66+CL66&lt;=Consolidação!H77+Consolidação!K77+Consolidação!N77+Consolidação!Q77+Consolidação!T77,Consolidação!$T$4,IF(F66+M66+T66+AA66+AH66+AO66+AV66+BC66+BJ66+BQ66+BX66+CE66+CL66&lt;=Consolidação!H77+Consolidação!K77+Consolidação!N77+Consolidação!Q77+Consolidação!T77+Consolidação!W77,Consolidação!$W$4,IF(F66+M66+T66+AA66+AH66+AO66+AV66+BC66+BJ66+BQ66+BX66+CE66+CL66&lt;=Consolidação!H77+Consolidação!K77+Consolidação!N77+Consolidação!Q77+Consolidação!T77+Consolidação!W77+Consolidação!Z77,Consolidação!$Z$4,IF(F66+M66+T66+AA66+AH66+AO66+AV66+BC66+BJ66+BQ66+BX66+CE66+CL66&lt;=Consolidação!H77+Consolidação!K77+Consolidação!N77+Consolidação!Q77+Consolidação!T77+Consolidação!W77+Consolidação!Z77+Consolidação!AC77,Consolidação!$AC$4,IF(F66+M66+T66+AA66+AH66+AO66+AV66+BC66+BJ66+BQ66+BX66+CE66+CL66&lt;=Consolidação!H77+Consolidação!K77+Consolidação!N77+Consolidação!Q77+Consolidação!T77+Consolidação!W77+Consolidação!Z77+Consolidação!AC77+Consolidação!AF77,Consolidação!$AF$4,IF(F66+M66+T66+AA66+AH66+AO66+AV66+BC66+BJ66+BQ66+BX66+CE66+CL66&lt;=Consolidação!H77+Consolidação!K77+Consolidação!N77+Consolidação!Q77+Consolidação!T77+Consolidação!W77+Consolidação!Z77+Consolidação!AC77+Consolidação!AF77+Consolidação!AI77,Consolidação!$AI$4,IF(F66+M66+T66+AA66+AH66+AO66+AV66+BC66+BJ66+BQ66+BX66+CE66+CL66&lt;=Consolidação!H77+Consolidação!K77+Consolidação!N77+Consolidação!Q77+Consolidação!T77+Consolidação!W77+Consolidação!Z77+Consolidação!AC77+Consolidação!AF77+Consolidação!AI77+Consolidação!AL77,Consolidação!$AL$4,IF(F66+M66+T66+AA66+AH66+AO66+AV66+BC66+BJ66+BQ66+BX66+CE66+CL66&lt;=Consolidação!H77+Consolidação!K77+Consolidação!N77+Consolidação!Q77+Consolidação!T77+Consolidação!W77+Consolidação!Z77+Consolidação!AC77+Consolidação!AF77+Consolidação!AI77+Consolidação!AL77+Consolidação!AO77,Consolidação!$AO$4,IF(F66+M66+T66+AA66+AH66+AO66+AV66+BC66+BJ66+BQ66+BX66+CE66+CL66&lt;=Consolidação!H77+Consolidação!K77+Consolidação!N77+Consolidação!Q77+Consolidação!T77+Consolidação!W77+Consolidação!Z77+Consolidação!AC77+Consolidação!AF77+Consolidação!AI77+Consolidação!AL77+Consolidação!AO77+Consolidação!AR77,Consolidação!$AR$4,IF(F66+M66+T66+AA66+AH66+AO66+AV66+BC66+BJ66+BQ66+BX66+CE66+CL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+M66+T66+AA66+AH66+AO66+AV66+BC66+BJ66+BQ66+BX66+CE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+T66+AA66+AH66+AO66+AV66+BC66+BJ66+BQ66+BX66+CE66+CL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CP66" s="318" t="str">
        <f t="shared" si="98"/>
        <v/>
      </c>
      <c r="CQ66" s="312"/>
      <c r="CR66" s="270"/>
      <c r="CS66" s="314"/>
      <c r="CT66" s="345"/>
      <c r="CU66" s="346"/>
      <c r="CV66" s="317" t="str">
        <f>IF(CS66=0,"",IF(F66+M66+T66+AA66+AH66+AO66+AV66+BC66+BJ66+BQ66+BX66+CE66+CL66+CS66&lt;=Consolidação!H77,Consolidação!$H$4,IF(F66+M66+T66+AA66+AH66+AO66+AV66+BC66+BJ66+BQ66+BX66+CE66+CL66+CS66&lt;=Consolidação!H77+Consolidação!K77,Consolidação!$K$4,IF(F66+M66+T66+AA66+AH66+AO66+AV66+BC66+BJ66+BQ66+BX66+CE66+CL66+CS66&lt;=Consolidação!H77+Consolidação!K77+Consolidação!N77,Consolidação!$N$4,IF(F66+M66+T66+AA66+AH66+AO66+AV66+BC66+BJ66+BQ66+BX66+CE66+CL66+CS66&lt;=Consolidação!H77+Consolidação!K77+Consolidação!N77+Consolidação!Q77,Consolidação!$Q$4,IF(F66+M66+T66+AA66+AH66+AO66+AV66+BC66+BJ66+BQ66+BX66+CE66+CL66+CS66&lt;=Consolidação!H77+Consolidação!K77+Consolidação!N77+Consolidação!Q77+Consolidação!T77,Consolidação!$T$4,IF(F66+M66+T66+AA66+AH66+AO66+AV66+BC66+BJ66+BQ66+BX66+CE66+CL66+CS66&lt;=Consolidação!H77+Consolidação!K77+Consolidação!N77+Consolidação!Q77+Consolidação!T77+Consolidação!W77,Consolidação!$W$4,IF(F66+M66+T66+AA66+AH66+AO66+AV66+BC66+BJ66+BQ66+BX66+CE66+CL66+CS66&lt;=Consolidação!H77+Consolidação!K77+Consolidação!N77+Consolidação!Q77+Consolidação!T77+Consolidação!W77+Consolidação!Z77,Consolidação!$Z$4,IF(F66+M66+T66+AA66+AH66+AO66+AV66+BC66+BJ66+BQ66+BX66+CE66+CL66+CS66&lt;=Consolidação!H77+Consolidação!K77+Consolidação!N77+Consolidação!Q77+Consolidação!T77+Consolidação!W77+Consolidação!Z77+Consolidação!AC77,Consolidação!$AC$4,IF(F66+M66+T66+AA66+AH66+AO66+AV66+BC66+BJ66+BQ66+BX66+CE66+CL66+CS66&lt;=Consolidação!H77+Consolidação!K77+Consolidação!N77+Consolidação!Q77+Consolidação!T77+Consolidação!W77+Consolidação!Z77+Consolidação!AC77+Consolidação!AF77,Consolidação!$AF$4,IF(F66+M66+T66+AA66+AH66+AO66+AV66+BC66+BJ66+BQ66+BX66+CE66+CL66+CS66&lt;=Consolidação!H77+Consolidação!K77+Consolidação!N77+Consolidação!Q77+Consolidação!T77+Consolidação!W77+Consolidação!Z77+Consolidação!AC77+Consolidação!AF77+Consolidação!AI77,Consolidação!$AI$4,IF(F66+M66+T66+AA66+AH66+AO66+AV66+BC66+BJ66+BQ66+BX66+CE66+CL66+CS66&lt;=Consolidação!H77+Consolidação!K77+Consolidação!N77+Consolidação!Q77+Consolidação!T77+Consolidação!W77+Consolidação!Z77+Consolidação!AC77+Consolidação!AF77+Consolidação!AI77+Consolidação!AL77,Consolidação!$AL$4,IF(F66+M66+T66+AA66+AH66+AO66+AV66+BC66+BJ66+BQ66+BX66+CE66+CL66+CS66&lt;=Consolidação!H77+Consolidação!K77+Consolidação!N77+Consolidação!Q77+Consolidação!T77+Consolidação!W77+Consolidação!Z77+Consolidação!AC77+Consolidação!AF77+Consolidação!AI77+Consolidação!AL77+Consolidação!AO77,Consolidação!$AO$4,IF(F66+M66+T66+AA66+AH66+AO66+AV66+BC66+BJ66+BQ66+BX66+CE66+CL66+CS66&lt;=Consolidação!H77+Consolidação!K77+Consolidação!N77+Consolidação!Q77+Consolidação!T77+Consolidação!W77+Consolidação!Z77+Consolidação!AC77+Consolidação!AF77+Consolidação!AI77+Consolidação!AL77+Consolidação!AO77+Consolidação!AR77,Consolidação!$AR$4,IF(F66+M66+T66+AA66+AH66+AO66+AV66+BC66+BJ66+BQ66+BX66+CE66+CL66+CS66&lt;=Consolidação!H77+Consolidação!K77+Consolidação!N77+Consolidação!Q77+Consolidação!T77+Consolidação!W77+Consolidação!Z77+Consolidação!AC77+Consolidação!AF77+Consolidação!AI77+Consolidação!AL77+Consolidação!AO77+Consolidação!AR77+Consolidação!AU77,Consolidação!$AU$4,IF(AND((Consolidação!H77+Consolidação!K77+Consolidação!N77+Consolidação!Q77+Consolidação!T77+Consolidação!W77+Consolidação!Z77+Consolidação!AC77+Consolidação!AF77+Consolidação!AI77+Consolidação!AL77+Consolidação!AO77+Consolidação!AR77+Consolidação!AU77)&gt;0,F66+M66+T66+AA66+AH66+AO66+AV66+BC66+BJ66+BQ66+BX66+CE66+CL66&lt;Consolidação!H77+Consolidação!K77+Consolidação!N77+Consolidação!Q77+Consolidação!T77+Consolidação!W77+Consolidação!Z77+Consolidação!AC77+Consolidação!AF77+Consolidação!AI77+Consolidação!AL77+Consolidação!AO77+Consolidação!AR77+Consolidação!AU77,F66+M66+T66+AA66+AH66+AO66+AV66+BC66+BJ66+BQ66+BX66+CE66+CL66+CS66&gt;Consolidação!H77+Consolidação!K77+Consolidação!N77+Consolidação!Q77+Consolidação!T77+Consolidação!W77+Consolidação!Z77+Consolidação!AC77+Consolidação!AF77+Consolidação!AI77+Consolidação!AL77+Consolidação!AO77+Consolidação!AR77+Consolidação!AU77),"CONSUMO PARCIAL","SEM PREVISÃO"))))))))))))))))</f>
        <v/>
      </c>
      <c r="CW66" s="318" t="str">
        <f t="shared" si="99"/>
        <v/>
      </c>
      <c r="CX66" s="270"/>
      <c r="CY66" s="314"/>
      <c r="CZ66" s="345"/>
      <c r="DA66" s="346"/>
      <c r="DB66" s="317" t="str">
        <f>IF(CY66=0,"",IF(L66+S66+Z66+AG66+AN66+AU66+BB66+BI66+BP66+BW66+CD66+CK66+CR66+CY66&lt;=Consolidação!N77,Consolidação!$H$4,IF(L66+S66+Z66+AG66+AN66+AU66+BB66+BI66+BP66+BW66+CD66+CK66+CR66+CY66&lt;=Consolidação!N77+Consolidação!Q77,Consolidação!$K$4,IF(L66+S66+Z66+AG66+AN66+AU66+BB66+BI66+BP66+BW66+CD66+CK66+CR66+CY66&lt;=Consolidação!N77+Consolidação!Q77+Consolidação!T77,Consolidação!$N$4,IF(L66+S66+Z66+AG66+AN66+AU66+BB66+BI66+BP66+BW66+CD66+CK66+CR66+CY66&lt;=Consolidação!N77+Consolidação!Q77+Consolidação!T77+Consolidação!W77,Consolidação!$Q$4,IF(L66+S66+Z66+AG66+AN66+AU66+BB66+BI66+BP66+BW66+CD66+CK66+CR66+CY66&lt;=Consolidação!N77+Consolidação!Q77+Consolidação!T77+Consolidação!W77+Consolidação!Z77,Consolidação!$T$4,IF(L66+S66+Z66+AG66+AN66+AU66+BB66+BI66+BP66+BW66+CD66+CK66+CR66+CY66&lt;=Consolidação!N77+Consolidação!Q77+Consolidação!T77+Consolidação!W77+Consolidação!Z77+Consolidação!AC77,Consolidação!$W$4,IF(L66+S66+Z66+AG66+AN66+AU66+BB66+BI66+BP66+BW66+CD66+CK66+CR66+CY66&lt;=Consolidação!N77+Consolidação!Q77+Consolidação!T77+Consolidação!W77+Consolidação!Z77+Consolidação!AC77+Consolidação!AF77,Consolidação!$Z$4,IF(L66+S66+Z66+AG66+AN66+AU66+BB66+BI66+BP66+BW66+CD66+CK66+CR66+CY66&lt;=Consolidação!N77+Consolidação!Q77+Consolidação!T77+Consolidação!W77+Consolidação!Z77+Consolidação!AC77+Consolidação!AF77+Consolidação!AI77,Consolidação!$AC$4,IF(L66+S66+Z66+AG66+AN66+AU66+BB66+BI66+BP66+BW66+CD66+CK66+CR66+CY66&lt;=Consolidação!N77+Consolidação!Q77+Consolidação!T77+Consolidação!W77+Consolidação!Z77+Consolidação!AC77+Consolidação!AF77+Consolidação!AI77+Consolidação!AL77,Consolidação!$AF$4,IF(L66+S66+Z66+AG66+AN66+AU66+BB66+BI66+BP66+BW66+CD66+CK66+CR66+CY66&lt;=Consolidação!N77+Consolidação!Q77+Consolidação!T77+Consolidação!W77+Consolidação!Z77+Consolidação!AC77+Consolidação!AF77+Consolidação!AI77+Consolidação!AL77+Consolidação!AO77,Consolidação!$AI$4,IF(L66+S66+Z66+AG66+AN66+AU66+BB66+BI66+BP66+BW66+CD66+CK66+CR66+CY66&lt;=Consolidação!N77+Consolidação!Q77+Consolidação!T77+Consolidação!W77+Consolidação!Z77+Consolidação!AC77+Consolidação!AF77+Consolidação!AI77+Consolidação!AL77+Consolidação!AO77+Consolidação!AR77,Consolidação!$AL$4,IF(L66+S66+Z66+AG66+AN66+AU66+BB66+BI66+BP66+BW66+CD66+CK66+CR66+CY66&lt;=Consolidação!N77+Consolidação!Q77+Consolidação!T77+Consolidação!W77+Consolidação!Z77+Consolidação!AC77+Consolidação!AF77+Consolidação!AI77+Consolidação!AL77+Consolidação!AO77+Consolidação!AR77+Consolidação!AU77,Consolidação!$AO$4,IF(L66+S66+Z66+AG66+AN66+AU66+BB66+BI66+BP66+BW66+CD66+CK66+CR66+CY66&lt;=Consolidação!N77+Consolidação!Q77+Consolidação!T77+Consolidação!W77+Consolidação!Z77+Consolidação!AC77+Consolidação!AF77+Consolidação!AI77+Consolidação!AL77+Consolidação!AO77+Consolidação!AR77+Consolidação!AU77+Consolidação!AX77,Consolidação!$AR$4,IF(L66+S66+Z66+AG66+AN66+AU66+BB66+BI66+BP66+BW66+CD66+CK66+CR66+CY66&lt;=Consolidação!N77+Consolidação!Q77+Consolidação!T77+Consolidação!W77+Consolidação!Z77+Consolidação!AC77+Consolidação!AF77+Consolidação!AI77+Consolidação!AL77+Consolidação!AO77+Consolidação!AR77+Consolidação!AU77+Consolidação!AX77+Consolidação!#REF!,Consolidação!$AU$4,IF(AND((Consolidação!N77+Consolidação!Q77+Consolidação!T77+Consolidação!W77+Consolidação!Z77+Consolidação!AC77+Consolidação!AF77+Consolidação!AI77+Consolidação!AL77+Consolidação!AO77+Consolidação!AR77+Consolidação!AU77+Consolidação!AX77+Consolidação!#REF!)&gt;0,L66+S66+Z66+AG66+AN66+AU66+BB66+BI66+BP66+BW66+CD66+CK66+CR66&lt;Consolidação!N77+Consolidação!Q77+Consolidação!T77+Consolidação!W77+Consolidação!Z77+Consolidação!AC77+Consolidação!AF77+Consolidação!AI77+Consolidação!AL77+Consolidação!AO77+Consolidação!AR77+Consolidação!AU77+Consolidação!AX77+Consolidação!#REF!,L66+S66+Z66+AG66+AN66+AU66+BB66+BI66+BP66+BW66+CD66+CK66+CR66+CY66&gt;Consolidação!N77+Consolidação!Q77+Consolidação!T77+Consolidação!W77+Consolidação!Z77+Consolidação!AC77+Consolidação!AF77+Consolidação!AI77+Consolidação!AL77+Consolidação!AO77+Consolidação!AR77+Consolidação!AU77+Consolidação!AX77+Consolidação!#REF!),"CONSUMO PARCIAL","SEM PREVISÃO"))))))))))))))))</f>
        <v/>
      </c>
      <c r="DC66" s="318" t="str">
        <f t="shared" si="100"/>
        <v/>
      </c>
      <c r="DD66" s="270"/>
      <c r="DE66" s="314"/>
      <c r="DF66" s="345"/>
      <c r="DG66" s="346"/>
      <c r="DH66" s="317" t="str">
        <f>IF(DE66=0,"",IF(R66+Y66+AF66+AM66+AT66+BA66+BH66+BO66+BV66+CC66+CJ66+CQ66+CX66+DE66&lt;=Consolidação!T77,Consolidação!$H$4,IF(R66+Y66+AF66+AM66+AT66+BA66+BH66+BO66+BV66+CC66+CJ66+CQ66+CX66+DE66&lt;=Consolidação!T77+Consolidação!W77,Consolidação!$K$4,IF(R66+Y66+AF66+AM66+AT66+BA66+BH66+BO66+BV66+CC66+CJ66+CQ66+CX66+DE66&lt;=Consolidação!T77+Consolidação!W77+Consolidação!Z77,Consolidação!$N$4,IF(R66+Y66+AF66+AM66+AT66+BA66+BH66+BO66+BV66+CC66+CJ66+CQ66+CX66+DE66&lt;=Consolidação!T77+Consolidação!W77+Consolidação!Z77+Consolidação!AC77,Consolidação!$Q$4,IF(R66+Y66+AF66+AM66+AT66+BA66+BH66+BO66+BV66+CC66+CJ66+CQ66+CX66+DE66&lt;=Consolidação!T77+Consolidação!W77+Consolidação!Z77+Consolidação!AC77+Consolidação!AF77,Consolidação!$T$4,IF(R66+Y66+AF66+AM66+AT66+BA66+BH66+BO66+BV66+CC66+CJ66+CQ66+CX66+DE66&lt;=Consolidação!T77+Consolidação!W77+Consolidação!Z77+Consolidação!AC77+Consolidação!AF77+Consolidação!AI77,Consolidação!$W$4,IF(R66+Y66+AF66+AM66+AT66+BA66+BH66+BO66+BV66+CC66+CJ66+CQ66+CX66+DE66&lt;=Consolidação!T77+Consolidação!W77+Consolidação!Z77+Consolidação!AC77+Consolidação!AF77+Consolidação!AI77+Consolidação!AL77,Consolidação!$Z$4,IF(R66+Y66+AF66+AM66+AT66+BA66+BH66+BO66+BV66+CC66+CJ66+CQ66+CX66+DE66&lt;=Consolidação!T77+Consolidação!W77+Consolidação!Z77+Consolidação!AC77+Consolidação!AF77+Consolidação!AI77+Consolidação!AL77+Consolidação!AO77,Consolidação!$AC$4,IF(R66+Y66+AF66+AM66+AT66+BA66+BH66+BO66+BV66+CC66+CJ66+CQ66+CX66+DE66&lt;=Consolidação!T77+Consolidação!W77+Consolidação!Z77+Consolidação!AC77+Consolidação!AF77+Consolidação!AI77+Consolidação!AL77+Consolidação!AO77+Consolidação!AR77,Consolidação!$AF$4,IF(R66+Y66+AF66+AM66+AT66+BA66+BH66+BO66+BV66+CC66+CJ66+CQ66+CX66+DE66&lt;=Consolidação!T77+Consolidação!W77+Consolidação!Z77+Consolidação!AC77+Consolidação!AF77+Consolidação!AI77+Consolidação!AL77+Consolidação!AO77+Consolidação!AR77+Consolidação!AU77,Consolidação!$AI$4,IF(R66+Y66+AF66+AM66+AT66+BA66+BH66+BO66+BV66+CC66+CJ66+CQ66+CX66+DE66&lt;=Consolidação!T77+Consolidação!W77+Consolidação!Z77+Consolidação!AC77+Consolidação!AF77+Consolidação!AI77+Consolidação!AL77+Consolidação!AO77+Consolidação!AR77+Consolidação!AU77+Consolidação!AX77,Consolidação!$AL$4,IF(R66+Y66+AF66+AM66+AT66+BA66+BH66+BO66+BV66+CC66+CJ66+CQ66+CX66+DE66&lt;=Consolidação!T77+Consolidação!W77+Consolidação!Z77+Consolidação!AC77+Consolidação!AF77+Consolidação!AI77+Consolidação!AL77+Consolidação!AO77+Consolidação!AR77+Consolidação!AU77+Consolidação!AX77+Consolidação!#REF!,Consolidação!$AO$4,IF(R66+Y66+AF66+AM66+AT66+BA66+BH66+BO66+BV66+CC66+CJ66+CQ66+CX66+DE66&lt;=Consolidação!T77+Consolidação!W77+Consolidação!Z77+Consolidação!AC77+Consolidação!AF77+Consolidação!AI77+Consolidação!AL77+Consolidação!AO77+Consolidação!AR77+Consolidação!AU77+Consolidação!AX77+Consolidação!#REF!+Consolidação!BC77,Consolidação!$AR$4,IF(R66+Y66+AF66+AM66+AT66+BA66+BH66+BO66+BV66+CC66+CJ66+CQ66+CX66+DE66&lt;=Consolidação!T77+Consolidação!W77+Consolidação!Z77+Consolidação!AC77+Consolidação!AF77+Consolidação!AI77+Consolidação!AL77+Consolidação!AO77+Consolidação!AR77+Consolidação!AU77+Consolidação!AX77+Consolidação!#REF!+Consolidação!BC77+Consolidação!BF77,Consolidação!$AU$4,IF(AND((Consolidação!T77+Consolidação!W77+Consolidação!Z77+Consolidação!AC77+Consolidação!AF77+Consolidação!AI77+Consolidação!AL77+Consolidação!AO77+Consolidação!AR77+Consolidação!AU77+Consolidação!AX77+Consolidação!#REF!+Consolidação!BC77+Consolidação!BF77)&gt;0,R66+Y66+AF66+AM66+AT66+BA66+BH66+BO66+BV66+CC66+CJ66+CQ66+CX66&lt;Consolidação!T77+Consolidação!W77+Consolidação!Z77+Consolidação!AC77+Consolidação!AF77+Consolidação!AI77+Consolidação!AL77+Consolidação!AO77+Consolidação!AR77+Consolidação!AU77+Consolidação!AX77+Consolidação!#REF!+Consolidação!BC77+Consolidação!BF77,R66+Y66+AF66+AM66+AT66+BA66+BH66+BO66+BV66+CC66+CJ66+CQ66+CX66+DE66&gt;Consolidação!T77+Consolidação!W77+Consolidação!Z77+Consolidação!AC77+Consolidação!AF77+Consolidação!AI77+Consolidação!AL77+Consolidação!AO77+Consolidação!AR77+Consolidação!AU77+Consolidação!AX77+Consolidação!#REF!+Consolidação!BC77+Consolidação!BF77),"CONSUMO PARCIAL","SEM PREVISÃO"))))))))))))))))</f>
        <v/>
      </c>
      <c r="DI66" s="318" t="str">
        <f t="shared" si="101"/>
        <v/>
      </c>
      <c r="DJ66" s="270"/>
      <c r="DK66" s="314"/>
      <c r="DL66" s="345"/>
      <c r="DM66" s="346"/>
      <c r="DN66" s="317" t="str">
        <f>IF(DK66=0,"",IF(X66+AE66+AL66+AS66+AZ66+BG66+BN66+BU66+CB66+CI66+CP66+CW66+DD66+DK66&lt;=Consolidação!Z77,Consolidação!$H$4,IF(X66+AE66+AL66+AS66+AZ66+BG66+BN66+BU66+CB66+CI66+CP66+CW66+DD66+DK66&lt;=Consolidação!Z77+Consolidação!AC77,Consolidação!$K$4,IF(X66+AE66+AL66+AS66+AZ66+BG66+BN66+BU66+CB66+CI66+CP66+CW66+DD66+DK66&lt;=Consolidação!Z77+Consolidação!AC77+Consolidação!AF77,Consolidação!$N$4,IF(X66+AE66+AL66+AS66+AZ66+BG66+BN66+BU66+CB66+CI66+CP66+CW66+DD66+DK66&lt;=Consolidação!Z77+Consolidação!AC77+Consolidação!AF77+Consolidação!AI77,Consolidação!$Q$4,IF(X66+AE66+AL66+AS66+AZ66+BG66+BN66+BU66+CB66+CI66+CP66+CW66+DD66+DK66&lt;=Consolidação!Z77+Consolidação!AC77+Consolidação!AF77+Consolidação!AI77+Consolidação!AL77,Consolidação!$T$4,IF(X66+AE66+AL66+AS66+AZ66+BG66+BN66+BU66+CB66+CI66+CP66+CW66+DD66+DK66&lt;=Consolidação!Z77+Consolidação!AC77+Consolidação!AF77+Consolidação!AI77+Consolidação!AL77+Consolidação!AO77,Consolidação!$W$4,IF(X66+AE66+AL66+AS66+AZ66+BG66+BN66+BU66+CB66+CI66+CP66+CW66+DD66+DK66&lt;=Consolidação!Z77+Consolidação!AC77+Consolidação!AF77+Consolidação!AI77+Consolidação!AL77+Consolidação!AO77+Consolidação!AR77,Consolidação!$Z$4,IF(X66+AE66+AL66+AS66+AZ66+BG66+BN66+BU66+CB66+CI66+CP66+CW66+DD66+DK66&lt;=Consolidação!Z77+Consolidação!AC77+Consolidação!AF77+Consolidação!AI77+Consolidação!AL77+Consolidação!AO77+Consolidação!AR77+Consolidação!AU77,Consolidação!$AC$4,IF(X66+AE66+AL66+AS66+AZ66+BG66+BN66+BU66+CB66+CI66+CP66+CW66+DD66+DK66&lt;=Consolidação!Z77+Consolidação!AC77+Consolidação!AF77+Consolidação!AI77+Consolidação!AL77+Consolidação!AO77+Consolidação!AR77+Consolidação!AU77+Consolidação!AX77,Consolidação!$AF$4,IF(X66+AE66+AL66+AS66+AZ66+BG66+BN66+BU66+CB66+CI66+CP66+CW66+DD66+DK66&lt;=Consolidação!Z77+Consolidação!AC77+Consolidação!AF77+Consolidação!AI77+Consolidação!AL77+Consolidação!AO77+Consolidação!AR77+Consolidação!AU77+Consolidação!AX77+Consolidação!#REF!,Consolidação!$AI$4,IF(X66+AE66+AL66+AS66+AZ66+BG66+BN66+BU66+CB66+CI66+CP66+CW66+DD66+DK66&lt;=Consolidação!Z77+Consolidação!AC77+Consolidação!AF77+Consolidação!AI77+Consolidação!AL77+Consolidação!AO77+Consolidação!AR77+Consolidação!AU77+Consolidação!AX77+Consolidação!#REF!+Consolidação!BC77,Consolidação!$AL$4,IF(X66+AE66+AL66+AS66+AZ66+BG66+BN66+BU66+CB66+CI66+CP66+CW66+DD66+DK66&lt;=Consolidação!Z77+Consolidação!AC77+Consolidação!AF77+Consolidação!AI77+Consolidação!AL77+Consolidação!AO77+Consolidação!AR77+Consolidação!AU77+Consolidação!AX77+Consolidação!#REF!+Consolidação!BC77+Consolidação!BF77,Consolidação!$AO$4,IF(X66+AE66+AL66+AS66+AZ66+BG66+BN66+BU66+CB66+CI66+CP66+CW66+DD66+DK66&lt;=Consolidação!Z77+Consolidação!AC77+Consolidação!AF77+Consolidação!AI77+Consolidação!AL77+Consolidação!AO77+Consolidação!AR77+Consolidação!AU77+Consolidação!AX77+Consolidação!#REF!+Consolidação!BC77+Consolidação!BF77+Consolidação!BI77,Consolidação!$AR$4,IF(X66+AE66+AL66+AS66+AZ66+BG66+BN66+BU66+CB66+CI66+CP66+CW66+DD66+DK66&lt;=Consolidação!Z77+Consolidação!AC77+Consolidação!AF77+Consolidação!AI77+Consolidação!AL77+Consolidação!AO77+Consolidação!AR77+Consolidação!AU77+Consolidação!AX77+Consolidação!#REF!+Consolidação!BC77+Consolidação!BF77+Consolidação!BI77+Consolidação!BL77,Consolidação!$AU$4,IF(AND((Consolidação!Z77+Consolidação!AC77+Consolidação!AF77+Consolidação!AI77+Consolidação!AL77+Consolidação!AO77+Consolidação!AR77+Consolidação!AU77+Consolidação!AX77+Consolidação!#REF!+Consolidação!BC77+Consolidação!BF77+Consolidação!BI77+Consolidação!BL77)&gt;0,X66+AE66+AL66+AS66+AZ66+BG66+BN66+BU66+CB66+CI66+CP66+CW66+DD66&lt;Consolidação!Z77+Consolidação!AC77+Consolidação!AF77+Consolidação!AI77+Consolidação!AL77+Consolidação!AO77+Consolidação!AR77+Consolidação!AU77+Consolidação!AX77+Consolidação!#REF!+Consolidação!BC77+Consolidação!BF77+Consolidação!BI77+Consolidação!BL77,X66+AE66+AL66+AS66+AZ66+BG66+BN66+BU66+CB66+CI66+CP66+CW66+DD66+DK66&gt;Consolidação!Z77+Consolidação!AC77+Consolidação!AF77+Consolidação!AI77+Consolidação!AL77+Consolidação!AO77+Consolidação!AR77+Consolidação!AU77+Consolidação!AX77+Consolidação!#REF!+Consolidação!BC77+Consolidação!BF77+Consolidação!BI77+Consolidação!BL77),"CONSUMO PARCIAL","SEM PREVISÃO"))))))))))))))))</f>
        <v/>
      </c>
      <c r="DO66" s="318" t="str">
        <f t="shared" si="102"/>
        <v/>
      </c>
      <c r="DP66" s="270"/>
      <c r="DQ66" s="314"/>
      <c r="DR66" s="345"/>
      <c r="DS66" s="346"/>
      <c r="DT66" s="317" t="str">
        <f>IF(DQ66=0,"",IF(AD66+AK66+AR66+AY66+BF66+BM66+BT66+CA66+CH66+CO66+CV66+DC66+DJ66+DQ66&lt;=Consolidação!AF77,Consolidação!$H$4,IF(AD66+AK66+AR66+AY66+BF66+BM66+BT66+CA66+CH66+CO66+CV66+DC66+DJ66+DQ66&lt;=Consolidação!AF77+Consolidação!AI77,Consolidação!$K$4,IF(AD66+AK66+AR66+AY66+BF66+BM66+BT66+CA66+CH66+CO66+CV66+DC66+DJ66+DQ66&lt;=Consolidação!AF77+Consolidação!AI77+Consolidação!AL77,Consolidação!$N$4,IF(AD66+AK66+AR66+AY66+BF66+BM66+BT66+CA66+CH66+CO66+CV66+DC66+DJ66+DQ66&lt;=Consolidação!AF77+Consolidação!AI77+Consolidação!AL77+Consolidação!AO77,Consolidação!$Q$4,IF(AD66+AK66+AR66+AY66+BF66+BM66+BT66+CA66+CH66+CO66+CV66+DC66+DJ66+DQ66&lt;=Consolidação!AF77+Consolidação!AI77+Consolidação!AL77+Consolidação!AO77+Consolidação!AR77,Consolidação!$T$4,IF(AD66+AK66+AR66+AY66+BF66+BM66+BT66+CA66+CH66+CO66+CV66+DC66+DJ66+DQ66&lt;=Consolidação!AF77+Consolidação!AI77+Consolidação!AL77+Consolidação!AO77+Consolidação!AR77+Consolidação!AU77,Consolidação!$W$4,IF(AD66+AK66+AR66+AY66+BF66+BM66+BT66+CA66+CH66+CO66+CV66+DC66+DJ66+DQ66&lt;=Consolidação!AF77+Consolidação!AI77+Consolidação!AL77+Consolidação!AO77+Consolidação!AR77+Consolidação!AU77+Consolidação!AX77,Consolidação!$Z$4,IF(AD66+AK66+AR66+AY66+BF66+BM66+BT66+CA66+CH66+CO66+CV66+DC66+DJ66+DQ66&lt;=Consolidação!AF77+Consolidação!AI77+Consolidação!AL77+Consolidação!AO77+Consolidação!AR77+Consolidação!AU77+Consolidação!AX77+Consolidação!#REF!,Consolidação!$AC$4,IF(AD66+AK66+AR66+AY66+BF66+BM66+BT66+CA66+CH66+CO66+CV66+DC66+DJ66+DQ66&lt;=Consolidação!AF77+Consolidação!AI77+Consolidação!AL77+Consolidação!AO77+Consolidação!AR77+Consolidação!AU77+Consolidação!AX77+Consolidação!#REF!+Consolidação!BC77,Consolidação!$AF$4,IF(AD66+AK66+AR66+AY66+BF66+BM66+BT66+CA66+CH66+CO66+CV66+DC66+DJ66+DQ66&lt;=Consolidação!AF77+Consolidação!AI77+Consolidação!AL77+Consolidação!AO77+Consolidação!AR77+Consolidação!AU77+Consolidação!AX77+Consolidação!#REF!+Consolidação!BC77+Consolidação!BF77,Consolidação!$AI$4,IF(AD66+AK66+AR66+AY66+BF66+BM66+BT66+CA66+CH66+CO66+CV66+DC66+DJ66+DQ66&lt;=Consolidação!AF77+Consolidação!AI77+Consolidação!AL77+Consolidação!AO77+Consolidação!AR77+Consolidação!AU77+Consolidação!AX77+Consolidação!#REF!+Consolidação!BC77+Consolidação!BF77+Consolidação!BI77,Consolidação!$AL$4,IF(AD66+AK66+AR66+AY66+BF66+BM66+BT66+CA66+CH66+CO66+CV66+DC66+DJ66+DQ66&lt;=Consolidação!AF77+Consolidação!AI77+Consolidação!AL77+Consolidação!AO77+Consolidação!AR77+Consolidação!AU77+Consolidação!AX77+Consolidação!#REF!+Consolidação!BC77+Consolidação!BF77+Consolidação!BI77+Consolidação!BL77,Consolidação!$AO$4,IF(AD66+AK66+AR66+AY66+BF66+BM66+BT66+CA66+CH66+CO66+CV66+DC66+DJ66+DQ66&lt;=Consolidação!AF77+Consolidação!AI77+Consolidação!AL77+Consolidação!AO77+Consolidação!AR77+Consolidação!AU77+Consolidação!AX77+Consolidação!#REF!+Consolidação!BC77+Consolidação!BF77+Consolidação!BI77+Consolidação!BL77+Consolidação!BO77,Consolidação!$AR$4,IF(AD66+AK66+AR66+AY66+BF66+BM66+BT66+CA66+CH66+CO66+CV66+DC66+DJ66+DQ66&lt;=Consolidação!AF77+Consolidação!AI77+Consolidação!AL77+Consolidação!AO77+Consolidação!AR77+Consolidação!AU77+Consolidação!AX77+Consolidação!#REF!+Consolidação!BC77+Consolidação!BF77+Consolidação!BI77+Consolidação!BL77+Consolidação!BO77+Consolidação!BR77,Consolidação!$AU$4,IF(AND((Consolidação!AF77+Consolidação!AI77+Consolidação!AL77+Consolidação!AO77+Consolidação!AR77+Consolidação!AU77+Consolidação!AX77+Consolidação!#REF!+Consolidação!BC77+Consolidação!BF77+Consolidação!BI77+Consolidação!BL77+Consolidação!BO77+Consolidação!BR77)&gt;0,AD66+AK66+AR66+AY66+BF66+BM66+BT66+CA66+CH66+CO66+CV66+DC66+DJ66&lt;Consolidação!AF77+Consolidação!AI77+Consolidação!AL77+Consolidação!AO77+Consolidação!AR77+Consolidação!AU77+Consolidação!AX77+Consolidação!#REF!+Consolidação!BC77+Consolidação!BF77+Consolidação!BI77+Consolidação!BL77+Consolidação!BO77+Consolidação!BR77,AD66+AK66+AR66+AY66+BF66+BM66+BT66+CA66+CH66+CO66+CV66+DC66+DJ66+DQ66&gt;Consolidação!AF77+Consolidação!AI77+Consolidação!AL77+Consolidação!AO77+Consolidação!AR77+Consolidação!AU77+Consolidação!AX77+Consolidação!#REF!+Consolidação!BC77+Consolidação!BF77+Consolidação!BI77+Consolidação!BL77+Consolidação!BO77+Consolidação!BR77),"CONSUMO PARCIAL","SEM PREVISÃO"))))))))))))))))</f>
        <v/>
      </c>
      <c r="DU66" s="318" t="str">
        <f t="shared" si="103"/>
        <v/>
      </c>
      <c r="DV66" s="270"/>
      <c r="DW66" s="314"/>
      <c r="DX66" s="345"/>
      <c r="DY66" s="346"/>
      <c r="DZ66" s="317" t="str">
        <f>IF(DW66=0,"",IF(AJ66+AQ66+AX66+BE66+BL66+BS66+BZ66+CG66+CN66+CU66+DB66+DI66+DP66+DW66&lt;=Consolidação!AL77,Consolidação!$H$4,IF(AJ66+AQ66+AX66+BE66+BL66+BS66+BZ66+CG66+CN66+CU66+DB66+DI66+DP66+DW66&lt;=Consolidação!AL77+Consolidação!AO77,Consolidação!$K$4,IF(AJ66+AQ66+AX66+BE66+BL66+BS66+BZ66+CG66+CN66+CU66+DB66+DI66+DP66+DW66&lt;=Consolidação!AL77+Consolidação!AO77+Consolidação!AR77,Consolidação!$N$4,IF(AJ66+AQ66+AX66+BE66+BL66+BS66+BZ66+CG66+CN66+CU66+DB66+DI66+DP66+DW66&lt;=Consolidação!AL77+Consolidação!AO77+Consolidação!AR77+Consolidação!AU77,Consolidação!$Q$4,IF(AJ66+AQ66+AX66+BE66+BL66+BS66+BZ66+CG66+CN66+CU66+DB66+DI66+DP66+DW66&lt;=Consolidação!AL77+Consolidação!AO77+Consolidação!AR77+Consolidação!AU77+Consolidação!AX77,Consolidação!$T$4,IF(AJ66+AQ66+AX66+BE66+BL66+BS66+BZ66+CG66+CN66+CU66+DB66+DI66+DP66+DW66&lt;=Consolidação!AL77+Consolidação!AO77+Consolidação!AR77+Consolidação!AU77+Consolidação!AX77+Consolidação!#REF!,Consolidação!$W$4,IF(AJ66+AQ66+AX66+BE66+BL66+BS66+BZ66+CG66+CN66+CU66+DB66+DI66+DP66+DW66&lt;=Consolidação!AL77+Consolidação!AO77+Consolidação!AR77+Consolidação!AU77+Consolidação!AX77+Consolidação!#REF!+Consolidação!BC77,Consolidação!$Z$4,IF(AJ66+AQ66+AX66+BE66+BL66+BS66+BZ66+CG66+CN66+CU66+DB66+DI66+DP66+DW66&lt;=Consolidação!AL77+Consolidação!AO77+Consolidação!AR77+Consolidação!AU77+Consolidação!AX77+Consolidação!#REF!+Consolidação!BC77+Consolidação!BF77,Consolidação!$AC$4,IF(AJ66+AQ66+AX66+BE66+BL66+BS66+BZ66+CG66+CN66+CU66+DB66+DI66+DP66+DW66&lt;=Consolidação!AL77+Consolidação!AO77+Consolidação!AR77+Consolidação!AU77+Consolidação!AX77+Consolidação!#REF!+Consolidação!BC77+Consolidação!BF77+Consolidação!BI77,Consolidação!$AF$4,IF(AJ66+AQ66+AX66+BE66+BL66+BS66+BZ66+CG66+CN66+CU66+DB66+DI66+DP66+DW66&lt;=Consolidação!AL77+Consolidação!AO77+Consolidação!AR77+Consolidação!AU77+Consolidação!AX77+Consolidação!#REF!+Consolidação!BC77+Consolidação!BF77+Consolidação!BI77+Consolidação!BL77,Consolidação!$AI$4,IF(AJ66+AQ66+AX66+BE66+BL66+BS66+BZ66+CG66+CN66+CU66+DB66+DI66+DP66+DW66&lt;=Consolidação!AL77+Consolidação!AO77+Consolidação!AR77+Consolidação!AU77+Consolidação!AX77+Consolidação!#REF!+Consolidação!BC77+Consolidação!BF77+Consolidação!BI77+Consolidação!BL77+Consolidação!BO77,Consolidação!$AL$4,IF(AJ66+AQ66+AX66+BE66+BL66+BS66+BZ66+CG66+CN66+CU66+DB66+DI66+DP66+DW66&lt;=Consolidação!AL77+Consolidação!AO77+Consolidação!AR77+Consolidação!AU77+Consolidação!AX77+Consolidação!#REF!+Consolidação!BC77+Consolidação!BF77+Consolidação!BI77+Consolidação!BL77+Consolidação!BO77+Consolidação!BR77,Consolidação!$AO$4,IF(AJ66+AQ66+AX66+BE66+BL66+BS66+BZ66+CG66+CN66+CU66+DB66+DI66+DP66+DW66&lt;=Consolidação!AL77+Consolidação!AO77+Consolidação!AR77+Consolidação!AU77+Consolidação!AX77+Consolidação!#REF!+Consolidação!BC77+Consolidação!BF77+Consolidação!BI77+Consolidação!BL77+Consolidação!BO77+Consolidação!BR77+Consolidação!BU77,Consolidação!$AR$4,IF(AJ66+AQ66+AX66+BE66+BL66+BS66+BZ66+CG66+CN66+CU66+DB66+DI66+DP66+DW66&lt;=Consolidação!AL77+Consolidação!AO77+Consolidação!AR77+Consolidação!AU77+Consolidação!AX77+Consolidação!#REF!+Consolidação!BC77+Consolidação!BF77+Consolidação!BI77+Consolidação!BL77+Consolidação!BO77+Consolidação!BR77+Consolidação!BU77+Consolidação!BX77,Consolidação!$AU$4,IF(AND((Consolidação!AL77+Consolidação!AO77+Consolidação!AR77+Consolidação!AU77+Consolidação!AX77+Consolidação!#REF!+Consolidação!BC77+Consolidação!BF77+Consolidação!BI77+Consolidação!BL77+Consolidação!BO77+Consolidação!BR77+Consolidação!BU77+Consolidação!BX77)&gt;0,AJ66+AQ66+AX66+BE66+BL66+BS66+BZ66+CG66+CN66+CU66+DB66+DI66+DP66&lt;Consolidação!AL77+Consolidação!AO77+Consolidação!AR77+Consolidação!AU77+Consolidação!AX77+Consolidação!#REF!+Consolidação!BC77+Consolidação!BF77+Consolidação!BI77+Consolidação!BL77+Consolidação!BO77+Consolidação!BR77+Consolidação!BU77+Consolidação!BX77,AJ66+AQ66+AX66+BE66+BL66+BS66+BZ66+CG66+CN66+CU66+DB66+DI66+DP66+DW66&gt;Consolidação!AL77+Consolidação!AO77+Consolidação!AR77+Consolidação!AU77+Consolidação!AX77+Consolidação!#REF!+Consolidação!BC77+Consolidação!BF77+Consolidação!BI77+Consolidação!BL77+Consolidação!BO77+Consolidação!BR77+Consolidação!BU77+Consolidação!BX77),"CONSUMO PARCIAL","SEM PREVISÃO"))))))))))))))))</f>
        <v/>
      </c>
      <c r="EA66" s="318" t="str">
        <f t="shared" si="104"/>
        <v/>
      </c>
      <c r="EB66" s="270"/>
      <c r="EC66" s="314"/>
      <c r="ED66" s="345"/>
      <c r="EE66" s="346"/>
      <c r="EF66" s="317" t="str">
        <f>IF(EC66=0,"",IF(AP66+AW66+BD66+BK66+BR66+BY66+CF66+CM66+CT66+DA66+DH66+DO66+DV66+EC66&lt;=Consolidação!AR77,Consolidação!$H$4,IF(AP66+AW66+BD66+BK66+BR66+BY66+CF66+CM66+CT66+DA66+DH66+DO66+DV66+EC66&lt;=Consolidação!AR77+Consolidação!AU77,Consolidação!$K$4,IF(AP66+AW66+BD66+BK66+BR66+BY66+CF66+CM66+CT66+DA66+DH66+DO66+DV66+EC66&lt;=Consolidação!AR77+Consolidação!AU77+Consolidação!AX77,Consolidação!$N$4,IF(AP66+AW66+BD66+BK66+BR66+BY66+CF66+CM66+CT66+DA66+DH66+DO66+DV66+EC66&lt;=Consolidação!AR77+Consolidação!AU77+Consolidação!AX77+Consolidação!#REF!,Consolidação!$Q$4,IF(AP66+AW66+BD66+BK66+BR66+BY66+CF66+CM66+CT66+DA66+DH66+DO66+DV66+EC66&lt;=Consolidação!AR77+Consolidação!AU77+Consolidação!AX77+Consolidação!#REF!+Consolidação!BC77,Consolidação!$T$4,IF(AP66+AW66+BD66+BK66+BR66+BY66+CF66+CM66+CT66+DA66+DH66+DO66+DV66+EC66&lt;=Consolidação!AR77+Consolidação!AU77+Consolidação!AX77+Consolidação!#REF!+Consolidação!BC77+Consolidação!BF77,Consolidação!$W$4,IF(AP66+AW66+BD66+BK66+BR66+BY66+CF66+CM66+CT66+DA66+DH66+DO66+DV66+EC66&lt;=Consolidação!AR77+Consolidação!AU77+Consolidação!AX77+Consolidação!#REF!+Consolidação!BC77+Consolidação!BF77+Consolidação!BI77,Consolidação!$Z$4,IF(AP66+AW66+BD66+BK66+BR66+BY66+CF66+CM66+CT66+DA66+DH66+DO66+DV66+EC66&lt;=Consolidação!AR77+Consolidação!AU77+Consolidação!AX77+Consolidação!#REF!+Consolidação!BC77+Consolidação!BF77+Consolidação!BI77+Consolidação!BL77,Consolidação!$AC$4,IF(AP66+AW66+BD66+BK66+BR66+BY66+CF66+CM66+CT66+DA66+DH66+DO66+DV66+EC66&lt;=Consolidação!AR77+Consolidação!AU77+Consolidação!AX77+Consolidação!#REF!+Consolidação!BC77+Consolidação!BF77+Consolidação!BI77+Consolidação!BL77+Consolidação!BO77,Consolidação!$AF$4,IF(AP66+AW66+BD66+BK66+BR66+BY66+CF66+CM66+CT66+DA66+DH66+DO66+DV66+EC66&lt;=Consolidação!AR77+Consolidação!AU77+Consolidação!AX77+Consolidação!#REF!+Consolidação!BC77+Consolidação!BF77+Consolidação!BI77+Consolidação!BL77+Consolidação!BO77+Consolidação!BR77,Consolidação!$AI$4,IF(AP66+AW66+BD66+BK66+BR66+BY66+CF66+CM66+CT66+DA66+DH66+DO66+DV66+EC66&lt;=Consolidação!AR77+Consolidação!AU77+Consolidação!AX77+Consolidação!#REF!+Consolidação!BC77+Consolidação!BF77+Consolidação!BI77+Consolidação!BL77+Consolidação!BO77+Consolidação!BR77+Consolidação!BU77,Consolidação!$AL$4,IF(AP66+AW66+BD66+BK66+BR66+BY66+CF66+CM66+CT66+DA66+DH66+DO66+DV66+EC66&lt;=Consolidação!AR77+Consolidação!AU77+Consolidação!AX77+Consolidação!#REF!+Consolidação!BC77+Consolidação!BF77+Consolidação!BI77+Consolidação!BL77+Consolidação!BO77+Consolidação!BR77+Consolidação!BU77+Consolidação!BX77,Consolidação!$AO$4,IF(AP66+AW66+BD66+BK66+BR66+BY66+CF66+CM66+CT66+DA66+DH66+DO66+DV66+EC66&lt;=Consolidação!AR77+Consolidação!AU77+Consolidação!AX77+Consolidação!#REF!+Consolidação!BC77+Consolidação!BF77+Consolidação!BI77+Consolidação!BL77+Consolidação!BO77+Consolidação!BR77+Consolidação!BU77+Consolidação!BX77+Consolidação!CA77,Consolidação!$AR$4,IF(AP66+AW66+BD66+BK66+BR66+BY66+CF66+CM66+CT66+DA66+DH66+DO66+DV66+EC66&lt;=Consolidação!AR77+Consolidação!AU77+Consolidação!AX77+Consolidação!#REF!+Consolidação!BC77+Consolidação!BF77+Consolidação!BI77+Consolidação!BL77+Consolidação!BO77+Consolidação!BR77+Consolidação!BU77+Consolidação!BX77+Consolidação!CA77+Consolidação!CD77,Consolidação!$AU$4,IF(AND((Consolidação!AR77+Consolidação!AU77+Consolidação!AX77+Consolidação!#REF!+Consolidação!BC77+Consolidação!BF77+Consolidação!BI77+Consolidação!BL77+Consolidação!BO77+Consolidação!BR77+Consolidação!BU77+Consolidação!BX77+Consolidação!CA77+Consolidação!CD77)&gt;0,AP66+AW66+BD66+BK66+BR66+BY66+CF66+CM66+CT66+DA66+DH66+DO66+DV66&lt;Consolidação!AR77+Consolidação!AU77+Consolidação!AX77+Consolidação!#REF!+Consolidação!BC77+Consolidação!BF77+Consolidação!BI77+Consolidação!BL77+Consolidação!BO77+Consolidação!BR77+Consolidação!BU77+Consolidação!BX77+Consolidação!CA77+Consolidação!CD77,AP66+AW66+BD66+BK66+BR66+BY66+CF66+CM66+CT66+DA66+DH66+DO66+DV66+EC66&gt;Consolidação!AR77+Consolidação!AU77+Consolidação!AX77+Consolidação!#REF!+Consolidação!BC77+Consolidação!BF77+Consolidação!BI77+Consolidação!BL77+Consolidação!BO77+Consolidação!BR77+Consolidação!BU77+Consolidação!BX77+Consolidação!CA77+Consolidação!CD77),"CONSUMO PARCIAL","SEM PREVISÃO"))))))))))))))))</f>
        <v/>
      </c>
      <c r="EG66" s="318" t="str">
        <f t="shared" si="105"/>
        <v/>
      </c>
      <c r="EH66" s="270"/>
      <c r="EI66" s="314"/>
      <c r="EJ66" s="345"/>
      <c r="EK66" s="346"/>
      <c r="EL66" s="317" t="str">
        <f>IF(EI66=0,"",IF(AV66+BC66+BJ66+BQ66+BX66+CE66+CL66+CS66+CZ66+DG66+DN66+DU66+EB66+EI66&lt;=Consolidação!AX77,Consolidação!$H$4,IF(AV66+BC66+BJ66+BQ66+BX66+CE66+CL66+CS66+CZ66+DG66+DN66+DU66+EB66+EI66&lt;=Consolidação!AX77+Consolidação!#REF!,Consolidação!$K$4,IF(AV66+BC66+BJ66+BQ66+BX66+CE66+CL66+CS66+CZ66+DG66+DN66+DU66+EB66+EI66&lt;=Consolidação!AX77+Consolidação!#REF!+Consolidação!BC77,Consolidação!$N$4,IF(AV66+BC66+BJ66+BQ66+BX66+CE66+CL66+CS66+CZ66+DG66+DN66+DU66+EB66+EI66&lt;=Consolidação!AX77+Consolidação!#REF!+Consolidação!BC77+Consolidação!BF77,Consolidação!$Q$4,IF(AV66+BC66+BJ66+BQ66+BX66+CE66+CL66+CS66+CZ66+DG66+DN66+DU66+EB66+EI66&lt;=Consolidação!AX77+Consolidação!#REF!+Consolidação!BC77+Consolidação!BF77+Consolidação!BI77,Consolidação!$T$4,IF(AV66+BC66+BJ66+BQ66+BX66+CE66+CL66+CS66+CZ66+DG66+DN66+DU66+EB66+EI66&lt;=Consolidação!AX77+Consolidação!#REF!+Consolidação!BC77+Consolidação!BF77+Consolidação!BI77+Consolidação!BL77,Consolidação!$W$4,IF(AV66+BC66+BJ66+BQ66+BX66+CE66+CL66+CS66+CZ66+DG66+DN66+DU66+EB66+EI66&lt;=Consolidação!AX77+Consolidação!#REF!+Consolidação!BC77+Consolidação!BF77+Consolidação!BI77+Consolidação!BL77+Consolidação!BO77,Consolidação!$Z$4,IF(AV66+BC66+BJ66+BQ66+BX66+CE66+CL66+CS66+CZ66+DG66+DN66+DU66+EB66+EI66&lt;=Consolidação!AX77+Consolidação!#REF!+Consolidação!BC77+Consolidação!BF77+Consolidação!BI77+Consolidação!BL77+Consolidação!BO77+Consolidação!BR77,Consolidação!$AC$4,IF(AV66+BC66+BJ66+BQ66+BX66+CE66+CL66+CS66+CZ66+DG66+DN66+DU66+EB66+EI66&lt;=Consolidação!AX77+Consolidação!#REF!+Consolidação!BC77+Consolidação!BF77+Consolidação!BI77+Consolidação!BL77+Consolidação!BO77+Consolidação!BR77+Consolidação!BU77,Consolidação!$AF$4,IF(AV66+BC66+BJ66+BQ66+BX66+CE66+CL66+CS66+CZ66+DG66+DN66+DU66+EB66+EI66&lt;=Consolidação!AX77+Consolidação!#REF!+Consolidação!BC77+Consolidação!BF77+Consolidação!BI77+Consolidação!BL77+Consolidação!BO77+Consolidação!BR77+Consolidação!BU77+Consolidação!BX77,Consolidação!$AI$4,IF(AV66+BC66+BJ66+BQ66+BX66+CE66+CL66+CS66+CZ66+DG66+DN66+DU66+EB66+EI66&lt;=Consolidação!AX77+Consolidação!#REF!+Consolidação!BC77+Consolidação!BF77+Consolidação!BI77+Consolidação!BL77+Consolidação!BO77+Consolidação!BR77+Consolidação!BU77+Consolidação!BX77+Consolidação!CA77,Consolidação!$AL$4,IF(AV66+BC66+BJ66+BQ66+BX66+CE66+CL66+CS66+CZ66+DG66+DN66+DU66+EB66+EI66&lt;=Consolidação!AX77+Consolidação!#REF!+Consolidação!BC77+Consolidação!BF77+Consolidação!BI77+Consolidação!BL77+Consolidação!BO77+Consolidação!BR77+Consolidação!BU77+Consolidação!BX77+Consolidação!CA77+Consolidação!CD77,Consolidação!$AO$4,IF(AV66+BC66+BJ66+BQ66+BX66+CE66+CL66+CS66+CZ66+DG66+DN66+DU66+EB66+EI66&lt;=Consolidação!AX77+Consolidação!#REF!+Consolidação!BC77+Consolidação!BF77+Consolidação!BI77+Consolidação!BL77+Consolidação!BO77+Consolidação!BR77+Consolidação!BU77+Consolidação!BX77+Consolidação!CA77+Consolidação!CD77+Consolidação!CG77,Consolidação!$AR$4,IF(AV66+BC66+BJ66+BQ66+BX66+CE66+CL66+CS66+CZ66+DG66+DN66+DU66+EB66+EI66&lt;=Consolidação!AX77+Consolidação!#REF!+Consolidação!BC77+Consolidação!BF77+Consolidação!BI77+Consolidação!BL77+Consolidação!BO77+Consolidação!BR77+Consolidação!BU77+Consolidação!BX77+Consolidação!CA77+Consolidação!CD77+Consolidação!CG77+Consolidação!CJ77,Consolidação!$AU$4,IF(AND((Consolidação!AX77+Consolidação!#REF!+Consolidação!BC77+Consolidação!BF77+Consolidação!BI77+Consolidação!BL77+Consolidação!BO77+Consolidação!BR77+Consolidação!BU77+Consolidação!BX77+Consolidação!CA77+Consolidação!CD77+Consolidação!CG77+Consolidação!CJ77)&gt;0,AV66+BC66+BJ66+BQ66+BX66+CE66+CL66+CS66+CZ66+DG66+DN66+DU66+EB66&lt;Consolidação!AX77+Consolidação!#REF!+Consolidação!BC77+Consolidação!BF77+Consolidação!BI77+Consolidação!BL77+Consolidação!BO77+Consolidação!BR77+Consolidação!BU77+Consolidação!BX77+Consolidação!CA77+Consolidação!CD77+Consolidação!CG77+Consolidação!CJ77,AV66+BC66+BJ66+BQ66+BX66+CE66+CL66+CS66+CZ66+DG66+DN66+DU66+EB66+EI66&gt;Consolidação!AX77+Consolidação!#REF!+Consolidação!BC77+Consolidação!BF77+Consolidação!BI77+Consolidação!BL77+Consolidação!BO77+Consolidação!BR77+Consolidação!BU77+Consolidação!BX77+Consolidação!CA77+Consolidação!CD77+Consolidação!CG77+Consolidação!CJ77),"CONSUMO PARCIAL","SEM PREVISÃO"))))))))))))))))</f>
        <v/>
      </c>
      <c r="EM66" s="318" t="str">
        <f t="shared" si="106"/>
        <v/>
      </c>
      <c r="EN66" s="270"/>
      <c r="EO66" s="314"/>
      <c r="EP66" s="345"/>
      <c r="EQ66" s="346"/>
      <c r="ER66" s="317" t="str">
        <f>IF(EO66=0,"",IF(BB66+BI66+BP66+BW66+CD66+CK66+CR66+CY66+DF66+DM66+DT66+EA66+EH66+EO66&lt;=Consolidação!BC77,Consolidação!$H$4,IF(BB66+BI66+BP66+BW66+CD66+CK66+CR66+CY66+DF66+DM66+DT66+EA66+EH66+EO66&lt;=Consolidação!BC77+Consolidação!BF77,Consolidação!$K$4,IF(BB66+BI66+BP66+BW66+CD66+CK66+CR66+CY66+DF66+DM66+DT66+EA66+EH66+EO66&lt;=Consolidação!BC77+Consolidação!BF77+Consolidação!BI77,Consolidação!$N$4,IF(BB66+BI66+BP66+BW66+CD66+CK66+CR66+CY66+DF66+DM66+DT66+EA66+EH66+EO66&lt;=Consolidação!BC77+Consolidação!BF77+Consolidação!BI77+Consolidação!BL77,Consolidação!$Q$4,IF(BB66+BI66+BP66+BW66+CD66+CK66+CR66+CY66+DF66+DM66+DT66+EA66+EH66+EO66&lt;=Consolidação!BC77+Consolidação!BF77+Consolidação!BI77+Consolidação!BL77+Consolidação!BO77,Consolidação!$T$4,IF(BB66+BI66+BP66+BW66+CD66+CK66+CR66+CY66+DF66+DM66+DT66+EA66+EH66+EO66&lt;=Consolidação!BC77+Consolidação!BF77+Consolidação!BI77+Consolidação!BL77+Consolidação!BO77+Consolidação!BR77,Consolidação!$W$4,IF(BB66+BI66+BP66+BW66+CD66+CK66+CR66+CY66+DF66+DM66+DT66+EA66+EH66+EO66&lt;=Consolidação!BC77+Consolidação!BF77+Consolidação!BI77+Consolidação!BL77+Consolidação!BO77+Consolidação!BR77+Consolidação!BU77,Consolidação!$Z$4,IF(BB66+BI66+BP66+BW66+CD66+CK66+CR66+CY66+DF66+DM66+DT66+EA66+EH66+EO66&lt;=Consolidação!BC77+Consolidação!BF77+Consolidação!BI77+Consolidação!BL77+Consolidação!BO77+Consolidação!BR77+Consolidação!BU77+Consolidação!BX77,Consolidação!$AC$4,IF(BB66+BI66+BP66+BW66+CD66+CK66+CR66+CY66+DF66+DM66+DT66+EA66+EH66+EO66&lt;=Consolidação!BC77+Consolidação!BF77+Consolidação!BI77+Consolidação!BL77+Consolidação!BO77+Consolidação!BR77+Consolidação!BU77+Consolidação!BX77+Consolidação!CA77,Consolidação!$AF$4,IF(BB66+BI66+BP66+BW66+CD66+CK66+CR66+CY66+DF66+DM66+DT66+EA66+EH66+EO66&lt;=Consolidação!BC77+Consolidação!BF77+Consolidação!BI77+Consolidação!BL77+Consolidação!BO77+Consolidação!BR77+Consolidação!BU77+Consolidação!BX77+Consolidação!CA77+Consolidação!CD77,Consolidação!$AI$4,IF(BB66+BI66+BP66+BW66+CD66+CK66+CR66+CY66+DF66+DM66+DT66+EA66+EH66+EO66&lt;=Consolidação!BC77+Consolidação!BF77+Consolidação!BI77+Consolidação!BL77+Consolidação!BO77+Consolidação!BR77+Consolidação!BU77+Consolidação!BX77+Consolidação!CA77+Consolidação!CD77+Consolidação!CG77,Consolidação!$AL$4,IF(BB66+BI66+BP66+BW66+CD66+CK66+CR66+CY66+DF66+DM66+DT66+EA66+EH66+EO66&lt;=Consolidação!BC77+Consolidação!BF77+Consolidação!BI77+Consolidação!BL77+Consolidação!BO77+Consolidação!BR77+Consolidação!BU77+Consolidação!BX77+Consolidação!CA77+Consolidação!CD77+Consolidação!CG77+Consolidação!CJ77,Consolidação!$AO$4,IF(BB66+BI66+BP66+BW66+CD66+CK66+CR66+CY66+DF66+DM66+DT66+EA66+EH66+EO66&lt;=Consolidação!BC77+Consolidação!BF77+Consolidação!BI77+Consolidação!BL77+Consolidação!BO77+Consolidação!BR77+Consolidação!BU77+Consolidação!BX77+Consolidação!CA77+Consolidação!CD77+Consolidação!CG77+Consolidação!CJ77+Consolidação!CM77,Consolidação!$AR$4,IF(BB66+BI66+BP66+BW66+CD66+CK66+CR66+CY66+DF66+DM66+DT66+EA66+EH66+EO66&lt;=Consolidação!BC77+Consolidação!BF77+Consolidação!BI77+Consolidação!BL77+Consolidação!BO77+Consolidação!BR77+Consolidação!BU77+Consolidação!BX77+Consolidação!CA77+Consolidação!CD77+Consolidação!CG77+Consolidação!CJ77+Consolidação!CM77+Consolidação!CP77,Consolidação!$AU$4,IF(AND((Consolidação!BC77+Consolidação!BF77+Consolidação!BI77+Consolidação!BL77+Consolidação!BO77+Consolidação!BR77+Consolidação!BU77+Consolidação!BX77+Consolidação!CA77+Consolidação!CD77+Consolidação!CG77+Consolidação!CJ77+Consolidação!CM77+Consolidação!CP77)&gt;0,BB66+BI66+BP66+BW66+CD66+CK66+CR66+CY66+DF66+DM66+DT66+EA66+EH66&lt;Consolidação!BC77+Consolidação!BF77+Consolidação!BI77+Consolidação!BL77+Consolidação!BO77+Consolidação!BR77+Consolidação!BU77+Consolidação!BX77+Consolidação!CA77+Consolidação!CD77+Consolidação!CG77+Consolidação!CJ77+Consolidação!CM77+Consolidação!CP77,BB66+BI66+BP66+BW66+CD66+CK66+CR66+CY66+DF66+DM66+DT66+EA66+EH66+EO66&gt;Consolidação!BC77+Consolidação!BF77+Consolidação!BI77+Consolidação!BL77+Consolidação!BO77+Consolidação!BR77+Consolidação!BU77+Consolidação!BX77+Consolidação!CA77+Consolidação!CD77+Consolidação!CG77+Consolidação!CJ77+Consolidação!CM77+Consolidação!CP77),"CONSUMO PARCIAL","SEM PREVISÃO"))))))))))))))))</f>
        <v/>
      </c>
      <c r="ES66" s="318" t="str">
        <f t="shared" si="107"/>
        <v/>
      </c>
      <c r="ET66" s="270"/>
      <c r="EU66" s="314"/>
      <c r="EV66" s="345"/>
      <c r="EW66" s="346"/>
      <c r="EX66" s="317" t="str">
        <f>IF(EU66=0,"",IF(BH66+BO66+BV66+CC66+CJ66+CQ66+CX66+DE66+DL66+DS66+DZ66+EG66+EN66+EU66&lt;=Consolidação!BI77,Consolidação!$H$4,IF(BH66+BO66+BV66+CC66+CJ66+CQ66+CX66+DE66+DL66+DS66+DZ66+EG66+EN66+EU66&lt;=Consolidação!BI77+Consolidação!BL77,Consolidação!$K$4,IF(BH66+BO66+BV66+CC66+CJ66+CQ66+CX66+DE66+DL66+DS66+DZ66+EG66+EN66+EU66&lt;=Consolidação!BI77+Consolidação!BL77+Consolidação!BO77,Consolidação!$N$4,IF(BH66+BO66+BV66+CC66+CJ66+CQ66+CX66+DE66+DL66+DS66+DZ66+EG66+EN66+EU66&lt;=Consolidação!BI77+Consolidação!BL77+Consolidação!BO77+Consolidação!BR77,Consolidação!$Q$4,IF(BH66+BO66+BV66+CC66+CJ66+CQ66+CX66+DE66+DL66+DS66+DZ66+EG66+EN66+EU66&lt;=Consolidação!BI77+Consolidação!BL77+Consolidação!BO77+Consolidação!BR77+Consolidação!BU77,Consolidação!$T$4,IF(BH66+BO66+BV66+CC66+CJ66+CQ66+CX66+DE66+DL66+DS66+DZ66+EG66+EN66+EU66&lt;=Consolidação!BI77+Consolidação!BL77+Consolidação!BO77+Consolidação!BR77+Consolidação!BU77+Consolidação!BX77,Consolidação!$W$4,IF(BH66+BO66+BV66+CC66+CJ66+CQ66+CX66+DE66+DL66+DS66+DZ66+EG66+EN66+EU66&lt;=Consolidação!BI77+Consolidação!BL77+Consolidação!BO77+Consolidação!BR77+Consolidação!BU77+Consolidação!BX77+Consolidação!CA77,Consolidação!$Z$4,IF(BH66+BO66+BV66+CC66+CJ66+CQ66+CX66+DE66+DL66+DS66+DZ66+EG66+EN66+EU66&lt;=Consolidação!BI77+Consolidação!BL77+Consolidação!BO77+Consolidação!BR77+Consolidação!BU77+Consolidação!BX77+Consolidação!CA77+Consolidação!CD77,Consolidação!$AC$4,IF(BH66+BO66+BV66+CC66+CJ66+CQ66+CX66+DE66+DL66+DS66+DZ66+EG66+EN66+EU66&lt;=Consolidação!BI77+Consolidação!BL77+Consolidação!BO77+Consolidação!BR77+Consolidação!BU77+Consolidação!BX77+Consolidação!CA77+Consolidação!CD77+Consolidação!CG77,Consolidação!$AF$4,IF(BH66+BO66+BV66+CC66+CJ66+CQ66+CX66+DE66+DL66+DS66+DZ66+EG66+EN66+EU66&lt;=Consolidação!BI77+Consolidação!BL77+Consolidação!BO77+Consolidação!BR77+Consolidação!BU77+Consolidação!BX77+Consolidação!CA77+Consolidação!CD77+Consolidação!CG77+Consolidação!CJ77,Consolidação!$AI$4,IF(BH66+BO66+BV66+CC66+CJ66+CQ66+CX66+DE66+DL66+DS66+DZ66+EG66+EN66+EU66&lt;=Consolidação!BI77+Consolidação!BL77+Consolidação!BO77+Consolidação!BR77+Consolidação!BU77+Consolidação!BX77+Consolidação!CA77+Consolidação!CD77+Consolidação!CG77+Consolidação!CJ77+Consolidação!CM77,Consolidação!$AL$4,IF(BH66+BO66+BV66+CC66+CJ66+CQ66+CX66+DE66+DL66+DS66+DZ66+EG66+EN66+EU66&lt;=Consolidação!BI77+Consolidação!BL77+Consolidação!BO77+Consolidação!BR77+Consolidação!BU77+Consolidação!BX77+Consolidação!CA77+Consolidação!CD77+Consolidação!CG77+Consolidação!CJ77+Consolidação!CM77+Consolidação!CP77,Consolidação!$AO$4,IF(BH66+BO66+BV66+CC66+CJ66+CQ66+CX66+DE66+DL66+DS66+DZ66+EG66+EN66+EU66&lt;=Consolidação!BI77+Consolidação!BL77+Consolidação!BO77+Consolidação!BR77+Consolidação!BU77+Consolidação!BX77+Consolidação!CA77+Consolidação!CD77+Consolidação!CG77+Consolidação!CJ77+Consolidação!CM77+Consolidação!CP77+Consolidação!CS77,Consolidação!$AR$4,IF(BH66+BO66+BV66+CC66+CJ66+CQ66+CX66+DE66+DL66+DS66+DZ66+EG66+EN66+EU66&lt;=Consolidação!BI77+Consolidação!BL77+Consolidação!BO77+Consolidação!BR77+Consolidação!BU77+Consolidação!BX77+Consolidação!CA77+Consolidação!CD77+Consolidação!CG77+Consolidação!CJ77+Consolidação!CM77+Consolidação!CP77+Consolidação!CS77+Consolidação!CV77,Consolidação!$AU$4,IF(AND((Consolidação!BI77+Consolidação!BL77+Consolidação!BO77+Consolidação!BR77+Consolidação!BU77+Consolidação!BX77+Consolidação!CA77+Consolidação!CD77+Consolidação!CG77+Consolidação!CJ77+Consolidação!CM77+Consolidação!CP77+Consolidação!CS77+Consolidação!CV77)&gt;0,BH66+BO66+BV66+CC66+CJ66+CQ66+CX66+DE66+DL66+DS66+DZ66+EG66+EN66&lt;Consolidação!BI77+Consolidação!BL77+Consolidação!BO77+Consolidação!BR77+Consolidação!BU77+Consolidação!BX77+Consolidação!CA77+Consolidação!CD77+Consolidação!CG77+Consolidação!CJ77+Consolidação!CM77+Consolidação!CP77+Consolidação!CS77+Consolidação!CV77,BH66+BO66+BV66+CC66+CJ66+CQ66+CX66+DE66+DL66+DS66+DZ66+EG66+EN66+EU66&gt;Consolidação!BI77+Consolidação!BL77+Consolidação!BO77+Consolidação!BR77+Consolidação!BU77+Consolidação!BX77+Consolidação!CA77+Consolidação!CD77+Consolidação!CG77+Consolidação!CJ77+Consolidação!CM77+Consolidação!CP77+Consolidação!CS77+Consolidação!CV77),"CONSUMO PARCIAL","SEM PREVISÃO"))))))))))))))))</f>
        <v/>
      </c>
      <c r="EY66" s="318" t="str">
        <f t="shared" si="108"/>
        <v/>
      </c>
      <c r="EZ66" s="270"/>
      <c r="FA66" s="314"/>
      <c r="FB66" s="345"/>
      <c r="FC66" s="346"/>
      <c r="FD66" s="317" t="str">
        <f>IF(FA66=0,"",IF(BN66+BU66+CB66+CI66+CP66+CW66+DD66+DK66+DR66+DY66+EF66+EM66+ET66+FA66&lt;=Consolidação!BO77,Consolidação!$H$4,IF(BN66+BU66+CB66+CI66+CP66+CW66+DD66+DK66+DR66+DY66+EF66+EM66+ET66+FA66&lt;=Consolidação!BO77+Consolidação!BR77,Consolidação!$K$4,IF(BN66+BU66+CB66+CI66+CP66+CW66+DD66+DK66+DR66+DY66+EF66+EM66+ET66+FA66&lt;=Consolidação!BO77+Consolidação!BR77+Consolidação!BU77,Consolidação!$N$4,IF(BN66+BU66+CB66+CI66+CP66+CW66+DD66+DK66+DR66+DY66+EF66+EM66+ET66+FA66&lt;=Consolidação!BO77+Consolidação!BR77+Consolidação!BU77+Consolidação!BX77,Consolidação!$Q$4,IF(BN66+BU66+CB66+CI66+CP66+CW66+DD66+DK66+DR66+DY66+EF66+EM66+ET66+FA66&lt;=Consolidação!BO77+Consolidação!BR77+Consolidação!BU77+Consolidação!BX77+Consolidação!CA77,Consolidação!$T$4,IF(BN66+BU66+CB66+CI66+CP66+CW66+DD66+DK66+DR66+DY66+EF66+EM66+ET66+FA66&lt;=Consolidação!BO77+Consolidação!BR77+Consolidação!BU77+Consolidação!BX77+Consolidação!CA77+Consolidação!CD77,Consolidação!$W$4,IF(BN66+BU66+CB66+CI66+CP66+CW66+DD66+DK66+DR66+DY66+EF66+EM66+ET66+FA66&lt;=Consolidação!BO77+Consolidação!BR77+Consolidação!BU77+Consolidação!BX77+Consolidação!CA77+Consolidação!CD77+Consolidação!CG77,Consolidação!$Z$4,IF(BN66+BU66+CB66+CI66+CP66+CW66+DD66+DK66+DR66+DY66+EF66+EM66+ET66+FA66&lt;=Consolidação!BO77+Consolidação!BR77+Consolidação!BU77+Consolidação!BX77+Consolidação!CA77+Consolidação!CD77+Consolidação!CG77+Consolidação!CJ77,Consolidação!$AC$4,IF(BN66+BU66+CB66+CI66+CP66+CW66+DD66+DK66+DR66+DY66+EF66+EM66+ET66+FA66&lt;=Consolidação!BO77+Consolidação!BR77+Consolidação!BU77+Consolidação!BX77+Consolidação!CA77+Consolidação!CD77+Consolidação!CG77+Consolidação!CJ77+Consolidação!CM77,Consolidação!$AF$4,IF(BN66+BU66+CB66+CI66+CP66+CW66+DD66+DK66+DR66+DY66+EF66+EM66+ET66+FA66&lt;=Consolidação!BO77+Consolidação!BR77+Consolidação!BU77+Consolidação!BX77+Consolidação!CA77+Consolidação!CD77+Consolidação!CG77+Consolidação!CJ77+Consolidação!CM77+Consolidação!CP77,Consolidação!$AI$4,IF(BN66+BU66+CB66+CI66+CP66+CW66+DD66+DK66+DR66+DY66+EF66+EM66+ET66+FA66&lt;=Consolidação!BO77+Consolidação!BR77+Consolidação!BU77+Consolidação!BX77+Consolidação!CA77+Consolidação!CD77+Consolidação!CG77+Consolidação!CJ77+Consolidação!CM77+Consolidação!CP77+Consolidação!CS77,Consolidação!$AL$4,IF(BN66+BU66+CB66+CI66+CP66+CW66+DD66+DK66+DR66+DY66+EF66+EM66+ET66+FA66&lt;=Consolidação!BO77+Consolidação!BR77+Consolidação!BU77+Consolidação!BX77+Consolidação!CA77+Consolidação!CD77+Consolidação!CG77+Consolidação!CJ77+Consolidação!CM77+Consolidação!CP77+Consolidação!CS77+Consolidação!CV77,Consolidação!$AO$4,IF(BN66+BU66+CB66+CI66+CP66+CW66+DD66+DK66+DR66+DY66+EF66+EM66+ET66+FA66&lt;=Consolidação!BO77+Consolidação!BR77+Consolidação!BU77+Consolidação!BX77+Consolidação!CA77+Consolidação!CD77+Consolidação!CG77+Consolidação!CJ77+Consolidação!CM77+Consolidação!CP77+Consolidação!CS77+Consolidação!CV77+Consolidação!CY77,Consolidação!$AR$4,IF(BN66+BU66+CB66+CI66+CP66+CW66+DD66+DK66+DR66+DY66+EF66+EM66+ET66+FA66&lt;=Consolidação!BO77+Consolidação!BR77+Consolidação!BU77+Consolidação!BX77+Consolidação!CA77+Consolidação!CD77+Consolidação!CG77+Consolidação!CJ77+Consolidação!CM77+Consolidação!CP77+Consolidação!CS77+Consolidação!CV77+Consolidação!CY77+Consolidação!DB77,Consolidação!$AU$4,IF(AND((Consolidação!BO77+Consolidação!BR77+Consolidação!BU77+Consolidação!BX77+Consolidação!CA77+Consolidação!CD77+Consolidação!CG77+Consolidação!CJ77+Consolidação!CM77+Consolidação!CP77+Consolidação!CS77+Consolidação!CV77+Consolidação!CY77+Consolidação!DB77)&gt;0,BN66+BU66+CB66+CI66+CP66+CW66+DD66+DK66+DR66+DY66+EF66+EM66+ET66&lt;Consolidação!BO77+Consolidação!BR77+Consolidação!BU77+Consolidação!BX77+Consolidação!CA77+Consolidação!CD77+Consolidação!CG77+Consolidação!CJ77+Consolidação!CM77+Consolidação!CP77+Consolidação!CS77+Consolidação!CV77+Consolidação!CY77+Consolidação!DB77,BN66+BU66+CB66+CI66+CP66+CW66+DD66+DK66+DR66+DY66+EF66+EM66+ET66+FA66&gt;Consolidação!BO77+Consolidação!BR77+Consolidação!BU77+Consolidação!BX77+Consolidação!CA77+Consolidação!CD77+Consolidação!CG77+Consolidação!CJ77+Consolidação!CM77+Consolidação!CP77+Consolidação!CS77+Consolidação!CV77+Consolidação!CY77+Consolidação!DB77),"CONSUMO PARCIAL","SEM PREVISÃO"))))))))))))))))</f>
        <v/>
      </c>
      <c r="FE66" s="318" t="str">
        <f t="shared" si="109"/>
        <v/>
      </c>
      <c r="FF66" s="270"/>
      <c r="FG66" s="314"/>
      <c r="FH66" s="345"/>
      <c r="FI66" s="346"/>
      <c r="FJ66" s="317" t="str">
        <f>IF(FG66=0,"",IF(BT66+CA66+CH66+CO66+CV66+DC66+DJ66+DQ66+DX66+EE66+EL66+ES66+EZ66+FG66&lt;=Consolidação!BU77,Consolidação!$H$4,IF(BT66+CA66+CH66+CO66+CV66+DC66+DJ66+DQ66+DX66+EE66+EL66+ES66+EZ66+FG66&lt;=Consolidação!BU77+Consolidação!BX77,Consolidação!$K$4,IF(BT66+CA66+CH66+CO66+CV66+DC66+DJ66+DQ66+DX66+EE66+EL66+ES66+EZ66+FG66&lt;=Consolidação!BU77+Consolidação!BX77+Consolidação!CA77,Consolidação!$N$4,IF(BT66+CA66+CH66+CO66+CV66+DC66+DJ66+DQ66+DX66+EE66+EL66+ES66+EZ66+FG66&lt;=Consolidação!BU77+Consolidação!BX77+Consolidação!CA77+Consolidação!CD77,Consolidação!$Q$4,IF(BT66+CA66+CH66+CO66+CV66+DC66+DJ66+DQ66+DX66+EE66+EL66+ES66+EZ66+FG66&lt;=Consolidação!BU77+Consolidação!BX77+Consolidação!CA77+Consolidação!CD77+Consolidação!CG77,Consolidação!$T$4,IF(BT66+CA66+CH66+CO66+CV66+DC66+DJ66+DQ66+DX66+EE66+EL66+ES66+EZ66+FG66&lt;=Consolidação!BU77+Consolidação!BX77+Consolidação!CA77+Consolidação!CD77+Consolidação!CG77+Consolidação!CJ77,Consolidação!$W$4,IF(BT66+CA66+CH66+CO66+CV66+DC66+DJ66+DQ66+DX66+EE66+EL66+ES66+EZ66+FG66&lt;=Consolidação!BU77+Consolidação!BX77+Consolidação!CA77+Consolidação!CD77+Consolidação!CG77+Consolidação!CJ77+Consolidação!CM77,Consolidação!$Z$4,IF(BT66+CA66+CH66+CO66+CV66+DC66+DJ66+DQ66+DX66+EE66+EL66+ES66+EZ66+FG66&lt;=Consolidação!BU77+Consolidação!BX77+Consolidação!CA77+Consolidação!CD77+Consolidação!CG77+Consolidação!CJ77+Consolidação!CM77+Consolidação!CP77,Consolidação!$AC$4,IF(BT66+CA66+CH66+CO66+CV66+DC66+DJ66+DQ66+DX66+EE66+EL66+ES66+EZ66+FG66&lt;=Consolidação!BU77+Consolidação!BX77+Consolidação!CA77+Consolidação!CD77+Consolidação!CG77+Consolidação!CJ77+Consolidação!CM77+Consolidação!CP77+Consolidação!CS77,Consolidação!$AF$4,IF(BT66+CA66+CH66+CO66+CV66+DC66+DJ66+DQ66+DX66+EE66+EL66+ES66+EZ66+FG66&lt;=Consolidação!BU77+Consolidação!BX77+Consolidação!CA77+Consolidação!CD77+Consolidação!CG77+Consolidação!CJ77+Consolidação!CM77+Consolidação!CP77+Consolidação!CS77+Consolidação!CV77,Consolidação!$AI$4,IF(BT66+CA66+CH66+CO66+CV66+DC66+DJ66+DQ66+DX66+EE66+EL66+ES66+EZ66+FG66&lt;=Consolidação!BU77+Consolidação!BX77+Consolidação!CA77+Consolidação!CD77+Consolidação!CG77+Consolidação!CJ77+Consolidação!CM77+Consolidação!CP77+Consolidação!CS77+Consolidação!CV77+Consolidação!CY77,Consolidação!$AL$4,IF(BT66+CA66+CH66+CO66+CV66+DC66+DJ66+DQ66+DX66+EE66+EL66+ES66+EZ66+FG66&lt;=Consolidação!BU77+Consolidação!BX77+Consolidação!CA77+Consolidação!CD77+Consolidação!CG77+Consolidação!CJ77+Consolidação!CM77+Consolidação!CP77+Consolidação!CS77+Consolidação!CV77+Consolidação!CY77+Consolidação!DB77,Consolidação!$AO$4,IF(BT66+CA66+CH66+CO66+CV66+DC66+DJ66+DQ66+DX66+EE66+EL66+ES66+EZ66+FG66&lt;=Consolidação!BU77+Consolidação!BX77+Consolidação!CA77+Consolidação!CD77+Consolidação!CG77+Consolidação!CJ77+Consolidação!CM77+Consolidação!CP77+Consolidação!CS77+Consolidação!CV77+Consolidação!CY77+Consolidação!DB77+Consolidação!DE77,Consolidação!$AR$4,IF(BT66+CA66+CH66+CO66+CV66+DC66+DJ66+DQ66+DX66+EE66+EL66+ES66+EZ66+FG66&lt;=Consolidação!BU77+Consolidação!BX77+Consolidação!CA77+Consolidação!CD77+Consolidação!CG77+Consolidação!CJ77+Consolidação!CM77+Consolidação!CP77+Consolidação!CS77+Consolidação!CV77+Consolidação!CY77+Consolidação!DB77+Consolidação!DE77+Consolidação!DH77,Consolidação!$AU$4,IF(AND((Consolidação!BU77+Consolidação!BX77+Consolidação!CA77+Consolidação!CD77+Consolidação!CG77+Consolidação!CJ77+Consolidação!CM77+Consolidação!CP77+Consolidação!CS77+Consolidação!CV77+Consolidação!CY77+Consolidação!DB77+Consolidação!DE77+Consolidação!DH77)&gt;0,BT66+CA66+CH66+CO66+CV66+DC66+DJ66+DQ66+DX66+EE66+EL66+ES66+EZ66&lt;Consolidação!BU77+Consolidação!BX77+Consolidação!CA77+Consolidação!CD77+Consolidação!CG77+Consolidação!CJ77+Consolidação!CM77+Consolidação!CP77+Consolidação!CS77+Consolidação!CV77+Consolidação!CY77+Consolidação!DB77+Consolidação!DE77+Consolidação!DH77,BT66+CA66+CH66+CO66+CV66+DC66+DJ66+DQ66+DX66+EE66+EL66+ES66+EZ66+FG66&gt;Consolidação!BU77+Consolidação!BX77+Consolidação!CA77+Consolidação!CD77+Consolidação!CG77+Consolidação!CJ77+Consolidação!CM77+Consolidação!CP77+Consolidação!CS77+Consolidação!CV77+Consolidação!CY77+Consolidação!DB77+Consolidação!DE77+Consolidação!DH77),"CONSUMO PARCIAL","SEM PREVISÃO"))))))))))))))))</f>
        <v/>
      </c>
      <c r="FK66" s="540" t="str">
        <f t="shared" si="110"/>
        <v/>
      </c>
      <c r="FL66" s="569"/>
      <c r="FM66" s="550"/>
      <c r="FN66" s="550"/>
      <c r="FO66" s="550"/>
      <c r="FP66" s="550"/>
      <c r="FQ66" s="576"/>
      <c r="FR66" s="569"/>
      <c r="FS66" s="550"/>
      <c r="FT66" s="550"/>
      <c r="FU66" s="550"/>
      <c r="FV66" s="550"/>
      <c r="FW66" s="550"/>
      <c r="FX66" s="545" t="str">
        <f>IF((Consolidação!C77+Consolidação!E77)=(F66+M66+T66+AA66+AH66+AO66+AV66+BC66+BJ66+BQ66+BX66+CE66+CL66+CS66),"ATUALIZADO","DESATUALIZADO")</f>
        <v>DESATUALIZADO</v>
      </c>
    </row>
    <row r="67" spans="1:180" x14ac:dyDescent="0.3">
      <c r="A67" s="270">
        <v>11854</v>
      </c>
      <c r="B67" s="634"/>
      <c r="C67" s="273" t="s">
        <v>104</v>
      </c>
      <c r="D67" s="274"/>
      <c r="E67" s="270" t="s">
        <v>270</v>
      </c>
      <c r="F67" s="314">
        <v>1.3740000000000001</v>
      </c>
      <c r="G67" s="315"/>
      <c r="H67" s="316">
        <v>45536</v>
      </c>
      <c r="I67" s="317" t="str">
        <f>IF(F67=0,"",IF(F67&lt;=Consolidação!H78,Consolidação!H$4,IF(F67&lt;=Consolidação!H78+Consolidação!K78,Consolidação!K$4,IF(F67&lt;=Consolidação!H78+Consolidação!K78+Consolidação!N78,Consolidação!N$4,IF(F67&lt;=Consolidação!H78+Consolidação!K78+Consolidação!N78+Consolidação!Q78,Consolidação!Q$4,IF(F67&lt;=Consolidação!H78+Consolidação!K78+Consolidação!N78+Consolidação!Q78+Consolidação!T78,Consolidação!T$4,IF(F67&lt;=Consolidação!H78+Consolidação!K78+Consolidação!N78+Consolidação!Q78+Consolidação!T78+Consolidação!W78,Consolidação!W$4,IF(F67&lt;=Consolidação!H78+Consolidação!K78+Consolidação!N78+Consolidação!Q78+Consolidação!T78+Consolidação!W78+Consolidação!Z78,Consolidação!Z$4,IF(F67&lt;=Consolidação!H78+Consolidação!K78+Consolidação!N78+Consolidação!Q78+Consolidação!T78+Consolidação!W78+Consolidação!Z78+Consolidação!AC78,Consolidação!AC$4,IF(F67&lt;=Consolidação!H78+Consolidação!K78+Consolidação!N78+Consolidação!Q78+Consolidação!T78+Consolidação!W78+Consolidação!Z78+Consolidação!AC78+Consolidação!AF78,Consolidação!AF$4,IF(F67&lt;=Consolidação!H78+Consolidação!K78+Consolidação!N78+Consolidação!Q78+Consolidação!T78+Consolidação!W78+Consolidação!Z78+Consolidação!AC78+Consolidação!AF78+Consolidação!AI78,Consolidação!AI$4,IF(F67&lt;=Consolidação!H78+Consolidação!K78+Consolidação!N78+Consolidação!Q78+Consolidação!T78+Consolidação!W78+Consolidação!Z78+Consolidação!AC78+Consolidação!AF78+Consolidação!AI78+Consolidação!AL78,Consolidação!AL$4,IF(F67&lt;=Consolidação!H78+Consolidação!K78+Consolidação!N78+Consolidação!Q78+Consolidação!T78+Consolidação!W78+Consolidação!Z78+Consolidação!AC78+Consolidação!AF78+Consolidação!AI78+Consolidação!AL78+Consolidação!AO78,Consolidação!AO$4,IF(F67&lt;=Consolidação!H78+Consolidação!K78+Consolidação!N78+Consolidação!Q78+Consolidação!T78+Consolidação!W78+Consolidação!Z78+Consolidação!AC78+Consolidação!AF78+Consolidação!AI78+Consolidação!AL78+Consolidação!AO78+Consolidação!AR78,Consolidação!AR$4,IF(F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>SEM PREVISÃO</v>
      </c>
      <c r="J67" s="318" t="str">
        <f t="shared" si="86"/>
        <v>û</v>
      </c>
      <c r="K67" s="312"/>
      <c r="L67" s="270"/>
      <c r="M67" s="314"/>
      <c r="N67" s="315"/>
      <c r="O67" s="316"/>
      <c r="P67" s="317" t="str">
        <f>IF(M67=0,"",IF(F67+M67&lt;=Consolidação!H78,Consolidação!$H$4,IF(F67+M67&lt;=Consolidação!H78+Consolidação!K78,Consolidação!$K$4,IF(F67+M67&lt;=Consolidação!H78+Consolidação!K78+Consolidação!N78,Consolidação!$N$4,IF(F67+M67&lt;=Consolidação!H78+Consolidação!K78+Consolidação!N78+Consolidação!Q78,Consolidação!$Q$4,IF(F67+M67&lt;=Consolidação!H78+Consolidação!K78+Consolidação!N78+Consolidação!Q78+Consolidação!T78,Consolidação!$T$4,IF(F67+M67&lt;=Consolidação!H78+Consolidação!K78+Consolidação!N78+Consolidação!Q78+Consolidação!T78+Consolidação!W78,Consolidação!$W$4,IF(F67+M67&lt;=Consolidação!H78+Consolidação!K78+Consolidação!N78+Consolidação!Q78+Consolidação!T78+Consolidação!W78+Consolidação!Z78,Consolidação!$Z$4,IF(F67+M67&lt;=Consolidação!H78+Consolidação!K78+Consolidação!N78+Consolidação!Q78+Consolidação!T78+Consolidação!W78+Consolidação!Z78+Consolidação!AC78,Consolidação!$AC$4,IF(F67+M67&lt;=Consolidação!H78+Consolidação!K78+Consolidação!N78+Consolidação!Q78+Consolidação!T78+Consolidação!W78+Consolidação!Z78+Consolidação!AC78+Consolidação!AF78,Consolidação!$AF$4,IF(F67+M67&lt;=Consolidação!H78+Consolidação!K78+Consolidação!N78+Consolidação!Q78+Consolidação!T78+Consolidação!W78+Consolidação!Z78+Consolidação!AC78+Consolidação!AF78+Consolidação!AI78,Consolidação!$AI$4,IF(F67+M67&lt;=Consolidação!H78+Consolidação!K78+Consolidação!N78+Consolidação!Q78+Consolidação!T78+Consolidação!W78+Consolidação!Z78+Consolidação!AC78+Consolidação!AF78+Consolidação!AI78+Consolidação!AL78,Consolidação!$AL$4,IF(F67+M67&lt;=Consolidação!H78+Consolidação!K78+Consolidação!N78+Consolidação!Q78+Consolidação!T78+Consolidação!W78+Consolidação!Z78+Consolidação!AC78+Consolidação!AF78+Consolidação!AI78+Consolidação!AL78+Consolidação!AO78,Consolidação!$AO$4,IF(F67+M67&lt;=Consolidação!H78+Consolidação!K78+Consolidação!N78+Consolidação!Q78+Consolidação!T78+Consolidação!W78+Consolidação!Z78+Consolidação!AC78+Consolidação!AF78+Consolidação!AI78+Consolidação!AL78+Consolidação!AO78+Consolidação!AR78,Consolidação!$AR$4,IF(F67+M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Q67" s="318" t="str">
        <f t="shared" si="87"/>
        <v/>
      </c>
      <c r="R67" s="312"/>
      <c r="S67" s="270"/>
      <c r="T67" s="314"/>
      <c r="U67" s="315"/>
      <c r="V67" s="316"/>
      <c r="W67" s="317" t="str">
        <f>IF(T67=0,"",IF(F67+M67+T67&lt;=Consolidação!H78,Consolidação!$H$4,IF(F67+M67+T67&lt;=Consolidação!H78+Consolidação!K78,Consolidação!$K$4,IF(F67+M67+T67&lt;=Consolidação!H78+Consolidação!K78+Consolidação!N78,Consolidação!$N$4,IF(F67+M67+T67&lt;=Consolidação!H78+Consolidação!K78+Consolidação!N78+Consolidação!Q78,Consolidação!$Q$4,IF(F67+M67+T67&lt;=Consolidação!H78+Consolidação!K78+Consolidação!N78+Consolidação!Q78+Consolidação!T78,Consolidação!$T$4,IF(F67+M67+T67&lt;=Consolidação!H78+Consolidação!K78+Consolidação!N78+Consolidação!Q78+Consolidação!T78+Consolidação!W78,Consolidação!$W$4,IF(F67+M67+T67&lt;=Consolidação!H78+Consolidação!K78+Consolidação!N78+Consolidação!Q78+Consolidação!T78+Consolidação!W78+Consolidação!Z78,Consolidação!$Z$4,IF(F67+M67+T67&lt;=Consolidação!H78+Consolidação!K78+Consolidação!N78+Consolidação!Q78+Consolidação!T78+Consolidação!W78+Consolidação!Z78+Consolidação!AC78,Consolidação!$AC$4,IF(F67+M67+T67&lt;=Consolidação!H78+Consolidação!K78+Consolidação!N78+Consolidação!Q78+Consolidação!T78+Consolidação!W78+Consolidação!Z78+Consolidação!AC78+Consolidação!AF78,Consolidação!$AF$4,IF(F67+M67+T67&lt;=Consolidação!H78+Consolidação!K78+Consolidação!N78+Consolidação!Q78+Consolidação!T78+Consolidação!W78+Consolidação!Z78+Consolidação!AC78+Consolidação!AF78+Consolidação!AI78,Consolidação!$AI$4,IF(F67+M67+T67&lt;=Consolidação!H78+Consolidação!K78+Consolidação!N78+Consolidação!Q78+Consolidação!T78+Consolidação!W78+Consolidação!Z78+Consolidação!AC78+Consolidação!AF78+Consolidação!AI78+Consolidação!AL78,Consolidação!$AL$4,IF(F67+M67+T67&lt;=Consolidação!H78+Consolidação!K78+Consolidação!N78+Consolidação!Q78+Consolidação!T78+Consolidação!W78+Consolidação!Z78+Consolidação!AC78+Consolidação!AF78+Consolidação!AI78+Consolidação!AL78+Consolidação!AO78,Consolidação!$AO$4,IF(F67+M67+T67&lt;=Consolidação!H78+Consolidação!K78+Consolidação!N78+Consolidação!Q78+Consolidação!T78+Consolidação!W78+Consolidação!Z78+Consolidação!AC78+Consolidação!AF78+Consolidação!AI78+Consolidação!AL78+Consolidação!AO78+Consolidação!AR78,Consolidação!$AR$4,IF(F67+M67+T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+M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+T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X67" s="318" t="str">
        <f t="shared" si="88"/>
        <v/>
      </c>
      <c r="Y67" s="312"/>
      <c r="Z67" s="270"/>
      <c r="AA67" s="314"/>
      <c r="AB67" s="322"/>
      <c r="AC67" s="316"/>
      <c r="AD67" s="317" t="str">
        <f>IF(AA67=0,"",IF(F67+M67+T67+AA67&lt;=Consolidação!H78,Consolidação!$H$4,IF(F67+M67+T67+AA67&lt;=Consolidação!H78+Consolidação!K78,Consolidação!$K$4,IF(F67+M67+T67+AA67&lt;=Consolidação!H78+Consolidação!K78+Consolidação!N78,Consolidação!$N$4,IF(F67+M67+T67+AA67&lt;=Consolidação!H78+Consolidação!K78+Consolidação!N78+Consolidação!Q78,Consolidação!$Q$4,IF(F67+M67+T67+AA67&lt;=Consolidação!H78+Consolidação!K78+Consolidação!N78+Consolidação!Q78+Consolidação!T78,Consolidação!$T$4,IF(F67+M67+T67+AA67&lt;=Consolidação!H78+Consolidação!K78+Consolidação!N78+Consolidação!Q78+Consolidação!T78+Consolidação!W78,Consolidação!$W$4,IF(F67+M67+T67+AA67&lt;=Consolidação!H78+Consolidação!K78+Consolidação!N78+Consolidação!Q78+Consolidação!T78+Consolidação!W78+Consolidação!Z78,Consolidação!$Z$4,IF(F67+M67+T67+AA67&lt;=Consolidação!H78+Consolidação!K78+Consolidação!N78+Consolidação!Q78+Consolidação!T78+Consolidação!W78+Consolidação!Z78+Consolidação!AC78,Consolidação!$AC$4,IF(F67+M67+T67+AA67&lt;=Consolidação!H78+Consolidação!K78+Consolidação!N78+Consolidação!Q78+Consolidação!T78+Consolidação!W78+Consolidação!Z78+Consolidação!AC78+Consolidação!AF78,Consolidação!$AF$4,IF(F67+M67+T67+AA67&lt;=Consolidação!H78+Consolidação!K78+Consolidação!N78+Consolidação!Q78+Consolidação!T78+Consolidação!W78+Consolidação!Z78+Consolidação!AC78+Consolidação!AF78+Consolidação!AI78,Consolidação!$AI$4,IF(F67+M67+T67+AA67&lt;=Consolidação!H78+Consolidação!K78+Consolidação!N78+Consolidação!Q78+Consolidação!T78+Consolidação!W78+Consolidação!Z78+Consolidação!AC78+Consolidação!AF78+Consolidação!AI78+Consolidação!AL78,Consolidação!$AL$4,IF(F67+M67+T67+AA67&lt;=Consolidação!H78+Consolidação!K78+Consolidação!N78+Consolidação!Q78+Consolidação!T78+Consolidação!W78+Consolidação!Z78+Consolidação!AC78+Consolidação!AF78+Consolidação!AI78+Consolidação!AL78+Consolidação!AO78,Consolidação!$AO$4,IF(F67+M67+T67+AA67&lt;=Consolidação!H78+Consolidação!K78+Consolidação!N78+Consolidação!Q78+Consolidação!T78+Consolidação!W78+Consolidação!Z78+Consolidação!AC78+Consolidação!AF78+Consolidação!AI78+Consolidação!AL78+Consolidação!AO78+Consolidação!AR78,Consolidação!#REF!,IF(F67+M67+T67+AA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+M67+T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+T67+AA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AE67" s="318" t="str">
        <f t="shared" si="89"/>
        <v/>
      </c>
      <c r="AF67" s="312"/>
      <c r="AG67" s="270"/>
      <c r="AH67" s="314"/>
      <c r="AI67" s="315"/>
      <c r="AJ67" s="316"/>
      <c r="AK67" s="317" t="str">
        <f>IF(AH67=0,"",IF(F67+M67+T67+AA67+AH67&lt;=Consolidação!H78,Consolidação!$H$4,IF(F67+M67+T67+AA67+AH67&lt;=Consolidação!H78+Consolidação!K78,Consolidação!$K$4,IF(F67+M67+T67+AA67+AH67&lt;=Consolidação!H78+Consolidação!K78+Consolidação!N78,Consolidação!$N$4,IF(F67+M67+T67+AA67+AH67&lt;=Consolidação!H78+Consolidação!K78+Consolidação!N78+Consolidação!Q78,Consolidação!$Q$4,IF(F67+M67+T67+AA67+AH67&lt;=Consolidação!H78+Consolidação!K78+Consolidação!N78+Consolidação!Q78+Consolidação!T78,Consolidação!$T$4,IF(F67+M67+T67+AA67+AH67&lt;=Consolidação!H78+Consolidação!K78+Consolidação!N78+Consolidação!Q78+Consolidação!T78+Consolidação!W78,Consolidação!$W$4,IF(F67+M67+T67+AA67+AH67&lt;=Consolidação!H78+Consolidação!K78+Consolidação!N78+Consolidação!Q78+Consolidação!T78+Consolidação!W78+Consolidação!Z78,Consolidação!$Z$4,IF(F67+M67+T67+AA67+AH67&lt;=Consolidação!H78+Consolidação!K78+Consolidação!N78+Consolidação!Q78+Consolidação!T78+Consolidação!W78+Consolidação!Z78+Consolidação!AC78,Consolidação!$AC$4,IF(F67+M67+T67+AA67+AH67&lt;=Consolidação!H78+Consolidação!K78+Consolidação!N78+Consolidação!Q78+Consolidação!T78+Consolidação!W78+Consolidação!Z78+Consolidação!AC78+Consolidação!AF78,Consolidação!$AF$4,IF(F67+M67+T67+AA67+AH67&lt;=Consolidação!H78+Consolidação!K78+Consolidação!N78+Consolidação!Q78+Consolidação!T78+Consolidação!W78+Consolidação!Z78+Consolidação!AC78+Consolidação!AF78+Consolidação!AI78,Consolidação!$AI$4,IF(F67+M67+T67+AA67+AH67&lt;=Consolidação!H78+Consolidação!K78+Consolidação!N78+Consolidação!Q78+Consolidação!T78+Consolidação!W78+Consolidação!Z78+Consolidação!AC78+Consolidação!AF78+Consolidação!AI78+Consolidação!AL78,Consolidação!$AL$4,IF(F67+M67+T67+AA67+AH67&lt;=Consolidação!H78+Consolidação!K78+Consolidação!N78+Consolidação!Q78+Consolidação!T78+Consolidação!W78+Consolidação!Z78+Consolidação!AC78+Consolidação!AF78+Consolidação!AI78+Consolidação!AL78+Consolidação!AO78,Consolidação!$AO$4,IF(F67+M67+T67+AA67+AH67&lt;=Consolidação!H78+Consolidação!K78+Consolidação!N78+Consolidação!Q78+Consolidação!T78+Consolidação!W78+Consolidação!Z78+Consolidação!AC78+Consolidação!AF78+Consolidação!AI78+Consolidação!AL78+Consolidação!AO78+Consolidação!AR78,Consolidação!$AR$4,IF(F67+M67+T67+AA67+AH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+M67+T67+AA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+T67+AA67+AH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AL67" s="318" t="str">
        <f t="shared" si="90"/>
        <v/>
      </c>
      <c r="AM67" s="312"/>
      <c r="AN67" s="270"/>
      <c r="AO67" s="314"/>
      <c r="AP67" s="348"/>
      <c r="AQ67" s="346"/>
      <c r="AR67" s="317" t="str">
        <f>IF(AO67=0,"",IF(F67+M67+T67+AA67+AH67+AO67&lt;=Consolidação!H78,Consolidação!$H$4,IF(F67+M67+T67+AA67+AH67+AO67&lt;=Consolidação!H78+Consolidação!K78,Consolidação!$K$4,IF(F67+M67+T67+AA67+AH67+AO67&lt;=Consolidação!H78+Consolidação!K78+Consolidação!N78,Consolidação!$N$4,IF(F67+M67+T67+AA67+AH67+AO67&lt;=Consolidação!H78+Consolidação!K78+Consolidação!N78+Consolidação!Q78,Consolidação!$Q$4,IF(F67+M67+T67+AA67+AH67+AO67&lt;=Consolidação!H78+Consolidação!K78+Consolidação!N78+Consolidação!Q78+Consolidação!T78,Consolidação!$T$4,IF(F67+M67+T67+AA67+AH67+AO67&lt;=Consolidação!H78+Consolidação!K78+Consolidação!N78+Consolidação!Q78+Consolidação!T78+Consolidação!W78,Consolidação!$W$4,IF(F67+M67+T67+AA67+AH67+AO67&lt;=Consolidação!H78+Consolidação!K78+Consolidação!N78+Consolidação!Q78+Consolidação!T78+Consolidação!W78+Consolidação!Z78,Consolidação!$Z$4,IF(F67+M67+T67+AA67+AH67+AO67&lt;=Consolidação!H78+Consolidação!K78+Consolidação!N78+Consolidação!Q78+Consolidação!T78+Consolidação!W78+Consolidação!Z78+Consolidação!AC78,Consolidação!$AC$4,IF(F67+M67+T67+AA67+AH67+AO67&lt;=Consolidação!H78+Consolidação!K78+Consolidação!N78+Consolidação!Q78+Consolidação!T78+Consolidação!W78+Consolidação!Z78+Consolidação!AC78+Consolidação!AF78,Consolidação!$AF$4,IF(F67+M67+T67+AA67+AH67+AO67&lt;=Consolidação!H78+Consolidação!K78+Consolidação!N78+Consolidação!Q78+Consolidação!T78+Consolidação!W78+Consolidação!Z78+Consolidação!AC78+Consolidação!AF78+Consolidação!AI78,Consolidação!$AI$4,IF(F67+M67+T67+AA67+AH67+AO67&lt;=Consolidação!H78+Consolidação!K78+Consolidação!N78+Consolidação!Q78+Consolidação!T78+Consolidação!W78+Consolidação!Z78+Consolidação!AC78+Consolidação!AF78+Consolidação!AI78+Consolidação!AL78,Consolidação!$AL$4,IF(F67+M67+T67+AA67+AH67+AO67&lt;=Consolidação!H78+Consolidação!K78+Consolidação!N78+Consolidação!Q78+Consolidação!T78+Consolidação!W78+Consolidação!Z78+Consolidação!AC78+Consolidação!AF78+Consolidação!AI78+Consolidação!AL78+Consolidação!AO78,Consolidação!$AO$4,IF(F67+M67+T67+AA67+AH67+AO67&lt;=Consolidação!H78+Consolidação!K78+Consolidação!N78+Consolidação!Q78+Consolidação!T78+Consolidação!W78+Consolidação!Z78+Consolidação!AC78+Consolidação!AF78+Consolidação!AI78+Consolidação!AL78+Consolidação!AO78+Consolidação!AR78,Consolidação!$AR$4,IF(F67+M67+T67+AA67+AH67+AO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+M67+T67+AA67+AH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+T67+AA67+AH67+AO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AS67" s="318" t="str">
        <f t="shared" si="91"/>
        <v/>
      </c>
      <c r="AT67" s="312"/>
      <c r="AU67" s="270"/>
      <c r="AV67" s="314"/>
      <c r="AW67" s="345"/>
      <c r="AX67" s="346"/>
      <c r="AY67" s="317" t="str">
        <f>IF(AV67=0,"",IF(F67+M67+T67+AA67+AH67+AO67+AV67&lt;=Consolidação!H78,Consolidação!$H$4,IF(F67+M67+T67+AA67+AH67+AO67+AV67&lt;=Consolidação!H78+Consolidação!K78,Consolidação!$K$4,IF(F67+M67+T67+AA67+AH67+AO67+AV67&lt;=Consolidação!H78+Consolidação!K78+Consolidação!N78,Consolidação!$N$4,IF(F67+M67+T67+AA67+AH67+AO67+AV67&lt;=Consolidação!H78+Consolidação!K78+Consolidação!N78+Consolidação!Q78,Consolidação!$Q$4,IF(F67+M67+T67+AA67+AH67+AO67+AV67&lt;=Consolidação!H78+Consolidação!K78+Consolidação!N78+Consolidação!Q78+Consolidação!T78,Consolidação!$T$4,IF(F67+M67+T67+AA67+AH67+AO67+AV67&lt;=Consolidação!H78+Consolidação!K78+Consolidação!N78+Consolidação!Q78+Consolidação!T78+Consolidação!W78,Consolidação!$W$4,IF(F67+M67+T67+AA67+AH67+AO67+AV67&lt;=Consolidação!H78+Consolidação!K78+Consolidação!N78+Consolidação!Q78+Consolidação!T78+Consolidação!W78+Consolidação!Z78,Consolidação!$Z$4,IF(F67+M67+T67+AA67+AH67+AO67+AV67&lt;=Consolidação!H78+Consolidação!K78+Consolidação!N78+Consolidação!Q78+Consolidação!T78+Consolidação!W78+Consolidação!Z78+Consolidação!AC78,Consolidação!$AC$4,IF(F67+M67+T67+AA67+AH67+AO67+AV67&lt;=Consolidação!H78+Consolidação!K78+Consolidação!N78+Consolidação!Q78+Consolidação!T78+Consolidação!W78+Consolidação!Z78+Consolidação!AC78+Consolidação!AF78,Consolidação!$AF$4,IF(F67+M67+T67+AA67+AH67+AO67+AV67&lt;=Consolidação!H78+Consolidação!K78+Consolidação!N78+Consolidação!Q78+Consolidação!T78+Consolidação!W78+Consolidação!Z78+Consolidação!AC78+Consolidação!AF78+Consolidação!AI78,Consolidação!$AI$4,IF(F67+M67+T67+AA67+AH67+AO67+AV67&lt;=Consolidação!H78+Consolidação!K78+Consolidação!N78+Consolidação!Q78+Consolidação!T78+Consolidação!W78+Consolidação!Z78+Consolidação!AC78+Consolidação!AF78+Consolidação!AI78+Consolidação!AL78,Consolidação!$AL$4,IF(F67+M67+T67+AA67+AH67+AO67+AV67&lt;=Consolidação!H78+Consolidação!K78+Consolidação!N78+Consolidação!Q78+Consolidação!T78+Consolidação!W78+Consolidação!Z78+Consolidação!AC78+Consolidação!AF78+Consolidação!AI78+Consolidação!AL78+Consolidação!AO78,Consolidação!$AO$4,IF(F67+M67+T67+AA67+AH67+AO67+AV67&lt;=Consolidação!H78+Consolidação!K78+Consolidação!N78+Consolidação!Q78+Consolidação!T78+Consolidação!W78+Consolidação!Z78+Consolidação!AC78+Consolidação!AF78+Consolidação!AI78+Consolidação!AL78+Consolidação!AO78+Consolidação!AR78,Consolidação!$AR$4,IF(F67+M67+T67+AA67+AH67+AO67+AV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+M67+T67+AA67+AH67+AO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+T67+AA67+AH67+AO67+AV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AZ67" s="318" t="str">
        <f t="shared" si="92"/>
        <v/>
      </c>
      <c r="BA67" s="312"/>
      <c r="BB67" s="270"/>
      <c r="BC67" s="314"/>
      <c r="BD67" s="345"/>
      <c r="BE67" s="346"/>
      <c r="BF67" s="317" t="str">
        <f>IF(BC67=0,"",IF(F67+M67+T67+AA67+AH67+AO67+AV67+BC67&lt;=Consolidação!H78,Consolidação!$H$4,IF(F67+M67+T67+AA67+AH67+AO67+AV67+BC67&lt;=Consolidação!H78+Consolidação!K78,Consolidação!$K$4,IF(F67+M67+T67+AA67+AH67+AO67+AV67+BC67&lt;=Consolidação!H78+Consolidação!K78+Consolidação!N78,Consolidação!$N$4,IF(F67+M67+T67+AA67+AH67+AO67+AV67+BC67&lt;=Consolidação!H78+Consolidação!K78+Consolidação!N78+Consolidação!Q78,Consolidação!$Q$4,IF(F67+M67+T67+AA67+AH67+AO67+AV67+BC67&lt;=Consolidação!H78+Consolidação!K78+Consolidação!N78+Consolidação!Q78+Consolidação!T78,Consolidação!$T$4,IF(F67+M67+T67+AA67+AH67+AO67+AV67+BC67&lt;=Consolidação!H78+Consolidação!K78+Consolidação!N78+Consolidação!Q78+Consolidação!T78+Consolidação!W78,Consolidação!$W$4,IF(F67+M67+T67+AA67+AH67+AO67+AV67+BC67&lt;=Consolidação!H78+Consolidação!K78+Consolidação!N78+Consolidação!Q78+Consolidação!T78+Consolidação!W78+Consolidação!Z78,Consolidação!$Z$4,IF(F67+M67+T67+AA67+AH67+AO67+AV67+BC67&lt;=Consolidação!H78+Consolidação!K78+Consolidação!N78+Consolidação!Q78+Consolidação!T78+Consolidação!W78+Consolidação!Z78+Consolidação!AC78,Consolidação!$AC$4,IF(F67+M67+T67+AA67+AH67+AO67+AV67+BC67&lt;=Consolidação!H78+Consolidação!K78+Consolidação!N78+Consolidação!Q78+Consolidação!T78+Consolidação!W78+Consolidação!Z78+Consolidação!AC78+Consolidação!AF78,Consolidação!$AF$4,IF(F67+M67+T67+AA67+AH67+AO67+AV67+BC67&lt;=Consolidação!H78+Consolidação!K78+Consolidação!N78+Consolidação!Q78+Consolidação!T78+Consolidação!W78+Consolidação!Z78+Consolidação!AC78+Consolidação!AF78+Consolidação!AI78,Consolidação!$AI$4,IF(F67+M67+T67+AA67+AH67+AO67+AV67+BC67&lt;=Consolidação!H78+Consolidação!K78+Consolidação!N78+Consolidação!Q78+Consolidação!T78+Consolidação!W78+Consolidação!Z78+Consolidação!AC78+Consolidação!AF78+Consolidação!AI78+Consolidação!AL78,Consolidação!$AL$4,IF(F67+M67+T67+AA67+AH67+AO67+AV67+BC67&lt;=Consolidação!H78+Consolidação!K78+Consolidação!N78+Consolidação!Q78+Consolidação!T78+Consolidação!W78+Consolidação!Z78+Consolidação!AC78+Consolidação!AF78+Consolidação!AI78+Consolidação!AL78+Consolidação!AO78,Consolidação!$AO$4,IF(F67+M67+T67+AA67+AH67+AO67+AV67+BC67&lt;=Consolidação!H78+Consolidação!K78+Consolidação!N78+Consolidação!Q78+Consolidação!T78+Consolidação!W78+Consolidação!Z78+Consolidação!AC78+Consolidação!AF78+Consolidação!AI78+Consolidação!AL78+Consolidação!AO78+Consolidação!AR78,Consolidação!$AR$4,IF(F67+M67+T67+AA67+AH67+AO67+AV67+BC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+M67+T67+AA67+AH67+AO67+AV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+T67+AA67+AH67+AO67+AV67+BC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BG67" s="318" t="str">
        <f t="shared" si="93"/>
        <v/>
      </c>
      <c r="BH67" s="312"/>
      <c r="BI67" s="270"/>
      <c r="BJ67" s="314"/>
      <c r="BK67" s="345"/>
      <c r="BL67" s="346"/>
      <c r="BM67" s="317" t="str">
        <f>IF(BJ67=0,"",IF(F67+M67+T67+AA67+AH67+AO67+AV67+BC67+BJ67&lt;=Consolidação!H78,Consolidação!$H$4,IF(F67+M67+T67+AA67+AH67+AO67+AV67+BC67+BJ67&lt;=Consolidação!H78+Consolidação!K78,Consolidação!$K$4,IF(F67+M67+T67+AA67+AH67+AO67+AV67+BC67+BJ67&lt;=Consolidação!H78+Consolidação!K78+Consolidação!N78,Consolidação!$N$4,IF(F67+M67+T67+AA67+AH67+AO67+AV67+BC67+BJ67&lt;=Consolidação!H78+Consolidação!K78+Consolidação!N78+Consolidação!Q78,Consolidação!$Q$4,IF(F67+M67+T67+AA67+AH67+AO67+AV67+BC67+BJ67&lt;=Consolidação!H78+Consolidação!K78+Consolidação!N78+Consolidação!Q78+Consolidação!T78,Consolidação!$T$4,IF(F67+M67+T67+AA67+AH67+AO67+AV67+BC67+BJ67&lt;=Consolidação!H78+Consolidação!K78+Consolidação!N78+Consolidação!Q78+Consolidação!T78+Consolidação!W78,Consolidação!$W$4,IF(F67+M67+T67+AA67+AH67+AO67+AV67+BC67+BJ67&lt;=Consolidação!H78+Consolidação!K78+Consolidação!N78+Consolidação!Q78+Consolidação!T78+Consolidação!W78+Consolidação!Z78,Consolidação!$Z$4,IF(F67+M67+T67+AA67+AH67+AO67+AV67+BC67+BJ67&lt;=Consolidação!H78+Consolidação!K78+Consolidação!N78+Consolidação!Q78+Consolidação!T78+Consolidação!W78+Consolidação!Z78+Consolidação!AC78,Consolidação!$AC$4,IF(F67+M67+T67+AA67+AH67+AO67+AV67+BC67+BJ67&lt;=Consolidação!H78+Consolidação!K78+Consolidação!N78+Consolidação!Q78+Consolidação!T78+Consolidação!W78+Consolidação!Z78+Consolidação!AC78+Consolidação!AF78,Consolidação!$AF$4,IF(F67+M67+T67+AA67+AH67+AO67+AV67+BC67+BJ67&lt;=Consolidação!H78+Consolidação!K78+Consolidação!N78+Consolidação!Q78+Consolidação!T78+Consolidação!W78+Consolidação!Z78+Consolidação!AC78+Consolidação!AF78+Consolidação!AI78,Consolidação!$AI$4,IF(F67+M67+T67+AA67+AH67+AO67+AV67+BC67+BJ67&lt;=Consolidação!H78+Consolidação!K78+Consolidação!N78+Consolidação!Q78+Consolidação!T78+Consolidação!W78+Consolidação!Z78+Consolidação!AC78+Consolidação!AF78+Consolidação!AI78+Consolidação!AL78,Consolidação!$AL$4,IF(F67+M67+T67+AA67+AH67+AO67+AV67+BC67+BJ67&lt;=Consolidação!H78+Consolidação!K78+Consolidação!N78+Consolidação!Q78+Consolidação!T78+Consolidação!W78+Consolidação!Z78+Consolidação!AC78+Consolidação!AF78+Consolidação!AI78+Consolidação!AL78+Consolidação!AO78,Consolidação!$AO$4,IF(F67+M67+T67+AA67+AH67+AO67+AV67+BC67+BJ67&lt;=Consolidação!H78+Consolidação!K78+Consolidação!N78+Consolidação!Q78+Consolidação!T78+Consolidação!W78+Consolidação!Z78+Consolidação!AC78+Consolidação!AF78+Consolidação!AI78+Consolidação!AL78+Consolidação!AO78+Consolidação!AR78,Consolidação!$AR$4,IF(F67+M67+T67+AA67+AH67+AO67+AV67+BC67+BJ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+M67+T67+AA67+AH67+AO67+AV67+BC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+T67+AA67+AH67+AO67+AV67+BC67+BJ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BN67" s="318" t="str">
        <f t="shared" si="94"/>
        <v/>
      </c>
      <c r="BO67" s="312"/>
      <c r="BP67" s="270"/>
      <c r="BQ67" s="314"/>
      <c r="BR67" s="345"/>
      <c r="BS67" s="346"/>
      <c r="BT67" s="317" t="str">
        <f>IF(BQ67=0,"",IF(F67+M67+T67+AA67+AH67+AO67+AV67+BC67+BJ67+BQ67&lt;=Consolidação!H78,Consolidação!$H$4,IF(F67+M67+T67+AA67+AH67+AO67+AV67+BC67+BJ67+BQ67&lt;=Consolidação!H78+Consolidação!K78,Consolidação!$K$4,IF(F67+M67+T67+AA67+AH67+AO67+AV67+BC67+BJ67+BQ67&lt;=Consolidação!H78+Consolidação!K78+Consolidação!N78,Consolidação!$N$4,IF(F67+M67+T67+AA67+AH67+AO67+AV67+BC67+BJ67+BQ67&lt;=Consolidação!H78+Consolidação!K78+Consolidação!N78+Consolidação!Q78,Consolidação!$Q$4,IF(F67+M67+T67+AA67+AH67+AO67+AV67+BC67+BJ67+BQ67&lt;=Consolidação!H78+Consolidação!K78+Consolidação!N78+Consolidação!Q78+Consolidação!T78,Consolidação!$T$4,IF(F67+M67+T67+AA67+AH67+AO67+AV67+BC67+BJ67+BQ67&lt;=Consolidação!H78+Consolidação!K78+Consolidação!N78+Consolidação!Q78+Consolidação!T78+Consolidação!W78,Consolidação!$W$4,IF(F67+M67+T67+AA67+AH67+AO67+AV67+BC67+BJ67+BQ67&lt;=Consolidação!H78+Consolidação!K78+Consolidação!N78+Consolidação!Q78+Consolidação!T78+Consolidação!W78+Consolidação!Z78,Consolidação!$Z$4,IF(F67+M67+T67+AA67+AH67+AO67+AV67+BC67+BJ67+BQ67&lt;=Consolidação!H78+Consolidação!K78+Consolidação!N78+Consolidação!Q78+Consolidação!T78+Consolidação!W78+Consolidação!Z78+Consolidação!AC78,Consolidação!$AC$4,IF(F67+M67+T67+AA67+AH67+AO67+AV67+BC67+BJ67+BQ67&lt;=Consolidação!H78+Consolidação!K78+Consolidação!N78+Consolidação!Q78+Consolidação!T78+Consolidação!W78+Consolidação!Z78+Consolidação!AC78+Consolidação!AF78,Consolidação!$AF$4,IF(F67+M67+T67+AA67+AH67+AO67+AV67+BC67+BJ67+BQ67&lt;=Consolidação!H78+Consolidação!K78+Consolidação!N78+Consolidação!Q78+Consolidação!T78+Consolidação!W78+Consolidação!Z78+Consolidação!AC78+Consolidação!AF78+Consolidação!AI78,Consolidação!$AI$4,IF(F67+M67+T67+AA67+AH67+AO67+AV67+BC67+BJ67+BQ67&lt;=Consolidação!H78+Consolidação!K78+Consolidação!N78+Consolidação!Q78+Consolidação!T78+Consolidação!W78+Consolidação!Z78+Consolidação!AC78+Consolidação!AF78+Consolidação!AI78+Consolidação!AL78,Consolidação!$AL$4,IF(F67+M67+T67+AA67+AH67+AO67+AV67+BC67+BJ67+BQ67&lt;=Consolidação!H78+Consolidação!K78+Consolidação!N78+Consolidação!Q78+Consolidação!T78+Consolidação!W78+Consolidação!Z78+Consolidação!AC78+Consolidação!AF78+Consolidação!AI78+Consolidação!AL78+Consolidação!AO78,Consolidação!$AO$4,IF(F67+M67+T67+AA67+AH67+AO67+AV67+BC67+BJ67+BQ67&lt;=Consolidação!H78+Consolidação!K78+Consolidação!N78+Consolidação!Q78+Consolidação!T78+Consolidação!W78+Consolidação!Z78+Consolidação!AC78+Consolidação!AF78+Consolidação!AI78+Consolidação!AL78+Consolidação!AO78+Consolidação!AR78,Consolidação!$AR$4,IF(F67+M67+T67+AA67+AH67+AO67+AV67+BC67+BJ67+BQ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+M67+T67+AA67+AH67+AO67+AV67+BC67+BJ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+T67+AA67+AH67+AO67+AV67+BC67+BJ67+BQ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BU67" s="318" t="str">
        <f t="shared" si="95"/>
        <v/>
      </c>
      <c r="BV67" s="312"/>
      <c r="BW67" s="270"/>
      <c r="BX67" s="314"/>
      <c r="BY67" s="345"/>
      <c r="BZ67" s="346"/>
      <c r="CA67" s="317" t="str">
        <f>IF(BX67=0,"",IF(F67+M67+T67+AA67+AH67+AO67+AV67+BC67+BJ67+BQ67+BX67&lt;=Consolidação!H78,Consolidação!$H$4,IF(F67+M67+T67+AA67+AH67+AO67+AV67+BC67+BJ67+BQ67+BX67&lt;=Consolidação!H78+Consolidação!K78,Consolidação!$K$4,IF(F67+M67+T67+AA67+AH67+AO67+AV67+BC67+BJ67+BQ67+BX67&lt;=Consolidação!H78+Consolidação!K78+Consolidação!N78,Consolidação!$N$4,IF(F67+M67+T67+AA67+AH67+AO67+AV67+BC67+BJ67+BQ67+BX67&lt;=Consolidação!H78+Consolidação!K78+Consolidação!N78+Consolidação!Q78,Consolidação!$Q$4,IF(F67+M67+T67+AA67+AH67+AO67+AV67+BC67+BJ67+BQ67+BX67&lt;=Consolidação!H78+Consolidação!K78+Consolidação!N78+Consolidação!Q78+Consolidação!T78,Consolidação!$T$4,IF(F67+M67+T67+AA67+AH67+AO67+AV67+BC67+BJ67+BQ67+BX67&lt;=Consolidação!H78+Consolidação!K78+Consolidação!N78+Consolidação!Q78+Consolidação!T78+Consolidação!W78,Consolidação!$W$4,IF(F67+M67+T67+AA67+AH67+AO67+AV67+BC67+BJ67+BQ67+BX67&lt;=Consolidação!H78+Consolidação!K78+Consolidação!N78+Consolidação!Q78+Consolidação!T78+Consolidação!W78+Consolidação!Z78,Consolidação!$Z$4,IF(F67+M67+T67+AA67+AH67+AO67+AV67+BC67+BJ67+BQ67+BX67&lt;=Consolidação!H78+Consolidação!K78+Consolidação!N78+Consolidação!Q78+Consolidação!T78+Consolidação!W78+Consolidação!Z78+Consolidação!AC78,Consolidação!$AC$4,IF(F67+M67+T67+AA67+AH67+AO67+AV67+BC67+BJ67+BQ67+BX67&lt;=Consolidação!H78+Consolidação!K78+Consolidação!N78+Consolidação!Q78+Consolidação!T78+Consolidação!W78+Consolidação!Z78+Consolidação!AC78+Consolidação!AF78,Consolidação!$AF$4,IF(F67+M67+T67+AA67+AH67+AO67+AV67+BC67+BJ67+BQ67+BX67&lt;=Consolidação!H78+Consolidação!K78+Consolidação!N78+Consolidação!Q78+Consolidação!T78+Consolidação!W78+Consolidação!Z78+Consolidação!AC78+Consolidação!AF78+Consolidação!AI78,Consolidação!$AI$4,IF(F67+M67+T67+AA67+AH67+AO67+AV67+BC67+BJ67+BQ67+BX67&lt;=Consolidação!H78+Consolidação!K78+Consolidação!N78+Consolidação!Q78+Consolidação!T78+Consolidação!W78+Consolidação!Z78+Consolidação!AC78+Consolidação!AF78+Consolidação!AI78+Consolidação!AL78,Consolidação!$AL$4,IF(F67+M67+T67+AA67+AH67+AO67+AV67+BC67+BJ67+BQ67+BX67&lt;=Consolidação!H78+Consolidação!K78+Consolidação!N78+Consolidação!Q78+Consolidação!T78+Consolidação!W78+Consolidação!Z78+Consolidação!AC78+Consolidação!AF78+Consolidação!AI78+Consolidação!AL78+Consolidação!AO78,Consolidação!$AO$4,IF(F67+M67+T67+AA67+AH67+AO67+AV67+BC67+BJ67+BQ67+BX67&lt;=Consolidação!H78+Consolidação!K78+Consolidação!N78+Consolidação!Q78+Consolidação!T78+Consolidação!W78+Consolidação!Z78+Consolidação!AC78+Consolidação!AF78+Consolidação!AI78+Consolidação!AL78+Consolidação!AO78+Consolidação!AR78,Consolidação!$AR$4,IF(F67+M67+T67+AA67+AH67+AO67+AV67+BC67+BJ67+BQ67+BX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+M67+T67+AA67+AH67+AO67+AV67+BC67+BJ67+BQ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+T67+AA67+AH67+AO67+AV67+BC67+BJ67+BQ67+BX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CB67" s="318" t="str">
        <f t="shared" si="96"/>
        <v/>
      </c>
      <c r="CC67" s="312"/>
      <c r="CD67" s="270"/>
      <c r="CE67" s="314"/>
      <c r="CF67" s="348"/>
      <c r="CG67" s="346"/>
      <c r="CH67" s="317" t="str">
        <f>IF(CE67=0,"",IF(F67+M67+T67+AA67+AH67+AO67+AV67+BC67+BJ67+BQ67+BX67+CE67&lt;=Consolidação!H78,Consolidação!$H$4,IF(F67+M67+T67+AA67+AH67+AO67+AV67+BC67+BJ67+BQ67+BX67+CE67&lt;=Consolidação!H78+Consolidação!K78,Consolidação!$K$4,IF(F67+M67+T67+AA67+AH67+AO67+AV67+BC67+BJ67+BQ67+BX67+CE67&lt;=Consolidação!H78+Consolidação!K78+Consolidação!N78,Consolidação!$N$4,IF(F67+M67+T67+AA67+AH67+AO67+AV67+BC67+BJ67+BQ67+BX67+CE67&lt;=Consolidação!H78+Consolidação!K78+Consolidação!N78+Consolidação!Q78,Consolidação!$Q$4,IF(F67+M67+T67+AA67+AH67+AO67+AV67+BC67+BJ67+BQ67+BX67+CE67&lt;=Consolidação!H78+Consolidação!K78+Consolidação!N78+Consolidação!Q78+Consolidação!T78,Consolidação!$T$4,IF(F67+M67+T67+AA67+AH67+AO67+AV67+BC67+BJ67+BQ67+BX67+CE67&lt;=Consolidação!H78+Consolidação!K78+Consolidação!N78+Consolidação!Q78+Consolidação!T78+Consolidação!W78,Consolidação!$W$4,IF(F67+M67+T67+AA67+AH67+AO67+AV67+BC67+BJ67+BQ67+BX67+CE67&lt;=Consolidação!H78+Consolidação!K78+Consolidação!N78+Consolidação!Q78+Consolidação!T78+Consolidação!W78+Consolidação!Z78,Consolidação!$Z$4,IF(F67+M67+T67+AA67+AH67+AO67+AV67+BC67+BJ67+BQ67+BX67+CE67&lt;=Consolidação!H78+Consolidação!K78+Consolidação!N78+Consolidação!Q78+Consolidação!T78+Consolidação!W78+Consolidação!Z78+Consolidação!AC78,Consolidação!$AC$4,IF(F67+M67+T67+AA67+AH67+AO67+AV67+BC67+BJ67+BQ67+BX67+CE67&lt;=Consolidação!H78+Consolidação!K78+Consolidação!N78+Consolidação!Q78+Consolidação!T78+Consolidação!W78+Consolidação!Z78+Consolidação!AC78+Consolidação!AF78,Consolidação!$AF$4,IF(F67+M67+T67+AA67+AH67+AO67+AV67+BC67+BJ67+BQ67+BX67+CE67&lt;=Consolidação!H78+Consolidação!K78+Consolidação!N78+Consolidação!Q78+Consolidação!T78+Consolidação!W78+Consolidação!Z78+Consolidação!AC78+Consolidação!AF78+Consolidação!AI78,Consolidação!$AI$4,IF(F67+M67+T67+AA67+AH67+AO67+AV67+BC67+BJ67+BQ67+BX67+CE67&lt;=Consolidação!H78+Consolidação!K78+Consolidação!N78+Consolidação!Q78+Consolidação!T78+Consolidação!W78+Consolidação!Z78+Consolidação!AC78+Consolidação!AF78+Consolidação!AI78+Consolidação!AL78,Consolidação!$AL$4,IF(F67+M67+T67+AA67+AH67+AO67+AV67+BC67+BJ67+BQ67+BX67+CE67&lt;=Consolidação!H78+Consolidação!K78+Consolidação!N78+Consolidação!Q78+Consolidação!T78+Consolidação!W78+Consolidação!Z78+Consolidação!AC78+Consolidação!AF78+Consolidação!AI78+Consolidação!AL78+Consolidação!AO78,Consolidação!$AO$4,IF(F67+M67+T67+AA67+AH67+AO67+AV67+BC67+BJ67+BQ67+BX67+CE67&lt;=Consolidação!H78+Consolidação!K78+Consolidação!N78+Consolidação!Q78+Consolidação!T78+Consolidação!W78+Consolidação!Z78+Consolidação!AC78+Consolidação!AF78+Consolidação!AI78+Consolidação!AL78+Consolidação!AO78+Consolidação!AR78,Consolidação!$AR$4,IF(F67+M67+T67+AA67+AH67+AO67+AV67+BC67+BJ67+BQ67+BX67+CE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+M67+T67+AA67+AH67+AO67+AV67+BC67+BJ67+BQ67+BX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+T67+AA67+AH67+AO67+AV67+BC67+BJ67+BQ67+BX67+CE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CI67" s="318" t="str">
        <f t="shared" si="97"/>
        <v/>
      </c>
      <c r="CJ67" s="312"/>
      <c r="CK67" s="270"/>
      <c r="CL67" s="314"/>
      <c r="CM67" s="345"/>
      <c r="CN67" s="346"/>
      <c r="CO67" s="317" t="str">
        <f>IF(CL67=0,"",IF(F67+M67+T67+AA67+AH67+AO67+AV67+BC67+BJ67+BQ67+BX67+CE67+CL67&lt;=Consolidação!H78,Consolidação!$H$4,IF(F67+M67+T67+AA67+AH67+AO67+AV67+BC67+BJ67+BQ67+BX67+CE67+CL67&lt;=Consolidação!H78+Consolidação!K78,Consolidação!$K$4,IF(F67+M67+T67+AA67+AH67+AO67+AV67+BC67+BJ67+BQ67+BX67+CE67+CL67&lt;=Consolidação!H78+Consolidação!K78+Consolidação!N78,Consolidação!$N$4,IF(F67+M67+T67+AA67+AH67+AO67+AV67+BC67+BJ67+BQ67+BX67+CE67+CL67&lt;=Consolidação!H78+Consolidação!K78+Consolidação!N78+Consolidação!Q78,Consolidação!$Q$4,IF(F67+M67+T67+AA67+AH67+AO67+AV67+BC67+BJ67+BQ67+BX67+CE67+CL67&lt;=Consolidação!H78+Consolidação!K78+Consolidação!N78+Consolidação!Q78+Consolidação!T78,Consolidação!$T$4,IF(F67+M67+T67+AA67+AH67+AO67+AV67+BC67+BJ67+BQ67+BX67+CE67+CL67&lt;=Consolidação!H78+Consolidação!K78+Consolidação!N78+Consolidação!Q78+Consolidação!T78+Consolidação!W78,Consolidação!$W$4,IF(F67+M67+T67+AA67+AH67+AO67+AV67+BC67+BJ67+BQ67+BX67+CE67+CL67&lt;=Consolidação!H78+Consolidação!K78+Consolidação!N78+Consolidação!Q78+Consolidação!T78+Consolidação!W78+Consolidação!Z78,Consolidação!$Z$4,IF(F67+M67+T67+AA67+AH67+AO67+AV67+BC67+BJ67+BQ67+BX67+CE67+CL67&lt;=Consolidação!H78+Consolidação!K78+Consolidação!N78+Consolidação!Q78+Consolidação!T78+Consolidação!W78+Consolidação!Z78+Consolidação!AC78,Consolidação!$AC$4,IF(F67+M67+T67+AA67+AH67+AO67+AV67+BC67+BJ67+BQ67+BX67+CE67+CL67&lt;=Consolidação!H78+Consolidação!K78+Consolidação!N78+Consolidação!Q78+Consolidação!T78+Consolidação!W78+Consolidação!Z78+Consolidação!AC78+Consolidação!AF78,Consolidação!$AF$4,IF(F67+M67+T67+AA67+AH67+AO67+AV67+BC67+BJ67+BQ67+BX67+CE67+CL67&lt;=Consolidação!H78+Consolidação!K78+Consolidação!N78+Consolidação!Q78+Consolidação!T78+Consolidação!W78+Consolidação!Z78+Consolidação!AC78+Consolidação!AF78+Consolidação!AI78,Consolidação!$AI$4,IF(F67+M67+T67+AA67+AH67+AO67+AV67+BC67+BJ67+BQ67+BX67+CE67+CL67&lt;=Consolidação!H78+Consolidação!K78+Consolidação!N78+Consolidação!Q78+Consolidação!T78+Consolidação!W78+Consolidação!Z78+Consolidação!AC78+Consolidação!AF78+Consolidação!AI78+Consolidação!AL78,Consolidação!$AL$4,IF(F67+M67+T67+AA67+AH67+AO67+AV67+BC67+BJ67+BQ67+BX67+CE67+CL67&lt;=Consolidação!H78+Consolidação!K78+Consolidação!N78+Consolidação!Q78+Consolidação!T78+Consolidação!W78+Consolidação!Z78+Consolidação!AC78+Consolidação!AF78+Consolidação!AI78+Consolidação!AL78+Consolidação!AO78,Consolidação!$AO$4,IF(F67+M67+T67+AA67+AH67+AO67+AV67+BC67+BJ67+BQ67+BX67+CE67+CL67&lt;=Consolidação!H78+Consolidação!K78+Consolidação!N78+Consolidação!Q78+Consolidação!T78+Consolidação!W78+Consolidação!Z78+Consolidação!AC78+Consolidação!AF78+Consolidação!AI78+Consolidação!AL78+Consolidação!AO78+Consolidação!AR78,Consolidação!$AR$4,IF(F67+M67+T67+AA67+AH67+AO67+AV67+BC67+BJ67+BQ67+BX67+CE67+CL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+M67+T67+AA67+AH67+AO67+AV67+BC67+BJ67+BQ67+BX67+CE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+T67+AA67+AH67+AO67+AV67+BC67+BJ67+BQ67+BX67+CE67+CL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CP67" s="318" t="str">
        <f t="shared" si="98"/>
        <v/>
      </c>
      <c r="CQ67" s="312"/>
      <c r="CR67" s="270"/>
      <c r="CS67" s="314"/>
      <c r="CT67" s="345"/>
      <c r="CU67" s="346"/>
      <c r="CV67" s="317" t="str">
        <f>IF(CS67=0,"",IF(F67+M67+T67+AA67+AH67+AO67+AV67+BC67+BJ67+BQ67+BX67+CE67+CL67+CS67&lt;=Consolidação!H78,Consolidação!$H$4,IF(F67+M67+T67+AA67+AH67+AO67+AV67+BC67+BJ67+BQ67+BX67+CE67+CL67+CS67&lt;=Consolidação!H78+Consolidação!K78,Consolidação!$K$4,IF(F67+M67+T67+AA67+AH67+AO67+AV67+BC67+BJ67+BQ67+BX67+CE67+CL67+CS67&lt;=Consolidação!H78+Consolidação!K78+Consolidação!N78,Consolidação!$N$4,IF(F67+M67+T67+AA67+AH67+AO67+AV67+BC67+BJ67+BQ67+BX67+CE67+CL67+CS67&lt;=Consolidação!H78+Consolidação!K78+Consolidação!N78+Consolidação!Q78,Consolidação!$Q$4,IF(F67+M67+T67+AA67+AH67+AO67+AV67+BC67+BJ67+BQ67+BX67+CE67+CL67+CS67&lt;=Consolidação!H78+Consolidação!K78+Consolidação!N78+Consolidação!Q78+Consolidação!T78,Consolidação!$T$4,IF(F67+M67+T67+AA67+AH67+AO67+AV67+BC67+BJ67+BQ67+BX67+CE67+CL67+CS67&lt;=Consolidação!H78+Consolidação!K78+Consolidação!N78+Consolidação!Q78+Consolidação!T78+Consolidação!W78,Consolidação!$W$4,IF(F67+M67+T67+AA67+AH67+AO67+AV67+BC67+BJ67+BQ67+BX67+CE67+CL67+CS67&lt;=Consolidação!H78+Consolidação!K78+Consolidação!N78+Consolidação!Q78+Consolidação!T78+Consolidação!W78+Consolidação!Z78,Consolidação!$Z$4,IF(F67+M67+T67+AA67+AH67+AO67+AV67+BC67+BJ67+BQ67+BX67+CE67+CL67+CS67&lt;=Consolidação!H78+Consolidação!K78+Consolidação!N78+Consolidação!Q78+Consolidação!T78+Consolidação!W78+Consolidação!Z78+Consolidação!AC78,Consolidação!$AC$4,IF(F67+M67+T67+AA67+AH67+AO67+AV67+BC67+BJ67+BQ67+BX67+CE67+CL67+CS67&lt;=Consolidação!H78+Consolidação!K78+Consolidação!N78+Consolidação!Q78+Consolidação!T78+Consolidação!W78+Consolidação!Z78+Consolidação!AC78+Consolidação!AF78,Consolidação!$AF$4,IF(F67+M67+T67+AA67+AH67+AO67+AV67+BC67+BJ67+BQ67+BX67+CE67+CL67+CS67&lt;=Consolidação!H78+Consolidação!K78+Consolidação!N78+Consolidação!Q78+Consolidação!T78+Consolidação!W78+Consolidação!Z78+Consolidação!AC78+Consolidação!AF78+Consolidação!AI78,Consolidação!$AI$4,IF(F67+M67+T67+AA67+AH67+AO67+AV67+BC67+BJ67+BQ67+BX67+CE67+CL67+CS67&lt;=Consolidação!H78+Consolidação!K78+Consolidação!N78+Consolidação!Q78+Consolidação!T78+Consolidação!W78+Consolidação!Z78+Consolidação!AC78+Consolidação!AF78+Consolidação!AI78+Consolidação!AL78,Consolidação!$AL$4,IF(F67+M67+T67+AA67+AH67+AO67+AV67+BC67+BJ67+BQ67+BX67+CE67+CL67+CS67&lt;=Consolidação!H78+Consolidação!K78+Consolidação!N78+Consolidação!Q78+Consolidação!T78+Consolidação!W78+Consolidação!Z78+Consolidação!AC78+Consolidação!AF78+Consolidação!AI78+Consolidação!AL78+Consolidação!AO78,Consolidação!$AO$4,IF(F67+M67+T67+AA67+AH67+AO67+AV67+BC67+BJ67+BQ67+BX67+CE67+CL67+CS67&lt;=Consolidação!H78+Consolidação!K78+Consolidação!N78+Consolidação!Q78+Consolidação!T78+Consolidação!W78+Consolidação!Z78+Consolidação!AC78+Consolidação!AF78+Consolidação!AI78+Consolidação!AL78+Consolidação!AO78+Consolidação!AR78,Consolidação!$AR$4,IF(F67+M67+T67+AA67+AH67+AO67+AV67+BC67+BJ67+BQ67+BX67+CE67+CL67+CS67&lt;=Consolidação!H78+Consolidação!K78+Consolidação!N78+Consolidação!Q78+Consolidação!T78+Consolidação!W78+Consolidação!Z78+Consolidação!AC78+Consolidação!AF78+Consolidação!AI78+Consolidação!AL78+Consolidação!AO78+Consolidação!AR78+Consolidação!AU78,Consolidação!$AU$4,IF(AND((Consolidação!H78+Consolidação!K78+Consolidação!N78+Consolidação!Q78+Consolidação!T78+Consolidação!W78+Consolidação!Z78+Consolidação!AC78+Consolidação!AF78+Consolidação!AI78+Consolidação!AL78+Consolidação!AO78+Consolidação!AR78+Consolidação!AU78)&gt;0,F67+M67+T67+AA67+AH67+AO67+AV67+BC67+BJ67+BQ67+BX67+CE67+CL67&lt;Consolidação!H78+Consolidação!K78+Consolidação!N78+Consolidação!Q78+Consolidação!T78+Consolidação!W78+Consolidação!Z78+Consolidação!AC78+Consolidação!AF78+Consolidação!AI78+Consolidação!AL78+Consolidação!AO78+Consolidação!AR78+Consolidação!AU78,F67+M67+T67+AA67+AH67+AO67+AV67+BC67+BJ67+BQ67+BX67+CE67+CL67+CS67&gt;Consolidação!H78+Consolidação!K78+Consolidação!N78+Consolidação!Q78+Consolidação!T78+Consolidação!W78+Consolidação!Z78+Consolidação!AC78+Consolidação!AF78+Consolidação!AI78+Consolidação!AL78+Consolidação!AO78+Consolidação!AR78+Consolidação!AU78),"CONSUMO PARCIAL","SEM PREVISÃO"))))))))))))))))</f>
        <v/>
      </c>
      <c r="CW67" s="318" t="str">
        <f t="shared" si="99"/>
        <v/>
      </c>
      <c r="CX67" s="270"/>
      <c r="CY67" s="314"/>
      <c r="CZ67" s="345"/>
      <c r="DA67" s="346"/>
      <c r="DB67" s="317" t="str">
        <f>IF(CY67=0,"",IF(L67+S67+Z67+AG67+AN67+AU67+BB67+BI67+BP67+BW67+CD67+CK67+CR67+CY67&lt;=Consolidação!N78,Consolidação!$H$4,IF(L67+S67+Z67+AG67+AN67+AU67+BB67+BI67+BP67+BW67+CD67+CK67+CR67+CY67&lt;=Consolidação!N78+Consolidação!Q78,Consolidação!$K$4,IF(L67+S67+Z67+AG67+AN67+AU67+BB67+BI67+BP67+BW67+CD67+CK67+CR67+CY67&lt;=Consolidação!N78+Consolidação!Q78+Consolidação!T78,Consolidação!$N$4,IF(L67+S67+Z67+AG67+AN67+AU67+BB67+BI67+BP67+BW67+CD67+CK67+CR67+CY67&lt;=Consolidação!N78+Consolidação!Q78+Consolidação!T78+Consolidação!W78,Consolidação!$Q$4,IF(L67+S67+Z67+AG67+AN67+AU67+BB67+BI67+BP67+BW67+CD67+CK67+CR67+CY67&lt;=Consolidação!N78+Consolidação!Q78+Consolidação!T78+Consolidação!W78+Consolidação!Z78,Consolidação!$T$4,IF(L67+S67+Z67+AG67+AN67+AU67+BB67+BI67+BP67+BW67+CD67+CK67+CR67+CY67&lt;=Consolidação!N78+Consolidação!Q78+Consolidação!T78+Consolidação!W78+Consolidação!Z78+Consolidação!AC78,Consolidação!$W$4,IF(L67+S67+Z67+AG67+AN67+AU67+BB67+BI67+BP67+BW67+CD67+CK67+CR67+CY67&lt;=Consolidação!N78+Consolidação!Q78+Consolidação!T78+Consolidação!W78+Consolidação!Z78+Consolidação!AC78+Consolidação!AF78,Consolidação!$Z$4,IF(L67+S67+Z67+AG67+AN67+AU67+BB67+BI67+BP67+BW67+CD67+CK67+CR67+CY67&lt;=Consolidação!N78+Consolidação!Q78+Consolidação!T78+Consolidação!W78+Consolidação!Z78+Consolidação!AC78+Consolidação!AF78+Consolidação!AI78,Consolidação!$AC$4,IF(L67+S67+Z67+AG67+AN67+AU67+BB67+BI67+BP67+BW67+CD67+CK67+CR67+CY67&lt;=Consolidação!N78+Consolidação!Q78+Consolidação!T78+Consolidação!W78+Consolidação!Z78+Consolidação!AC78+Consolidação!AF78+Consolidação!AI78+Consolidação!AL78,Consolidação!$AF$4,IF(L67+S67+Z67+AG67+AN67+AU67+BB67+BI67+BP67+BW67+CD67+CK67+CR67+CY67&lt;=Consolidação!N78+Consolidação!Q78+Consolidação!T78+Consolidação!W78+Consolidação!Z78+Consolidação!AC78+Consolidação!AF78+Consolidação!AI78+Consolidação!AL78+Consolidação!AO78,Consolidação!$AI$4,IF(L67+S67+Z67+AG67+AN67+AU67+BB67+BI67+BP67+BW67+CD67+CK67+CR67+CY67&lt;=Consolidação!N78+Consolidação!Q78+Consolidação!T78+Consolidação!W78+Consolidação!Z78+Consolidação!AC78+Consolidação!AF78+Consolidação!AI78+Consolidação!AL78+Consolidação!AO78+Consolidação!AR78,Consolidação!$AL$4,IF(L67+S67+Z67+AG67+AN67+AU67+BB67+BI67+BP67+BW67+CD67+CK67+CR67+CY67&lt;=Consolidação!N78+Consolidação!Q78+Consolidação!T78+Consolidação!W78+Consolidação!Z78+Consolidação!AC78+Consolidação!AF78+Consolidação!AI78+Consolidação!AL78+Consolidação!AO78+Consolidação!AR78+Consolidação!AU78,Consolidação!$AO$4,IF(L67+S67+Z67+AG67+AN67+AU67+BB67+BI67+BP67+BW67+CD67+CK67+CR67+CY67&lt;=Consolidação!N78+Consolidação!Q78+Consolidação!T78+Consolidação!W78+Consolidação!Z78+Consolidação!AC78+Consolidação!AF78+Consolidação!AI78+Consolidação!AL78+Consolidação!AO78+Consolidação!AR78+Consolidação!AU78+Consolidação!AX78,Consolidação!$AR$4,IF(L67+S67+Z67+AG67+AN67+AU67+BB67+BI67+BP67+BW67+CD67+CK67+CR67+CY67&lt;=Consolidação!N78+Consolidação!Q78+Consolidação!T78+Consolidação!W78+Consolidação!Z78+Consolidação!AC78+Consolidação!AF78+Consolidação!AI78+Consolidação!AL78+Consolidação!AO78+Consolidação!AR78+Consolidação!AU78+Consolidação!AX78+Consolidação!#REF!,Consolidação!$AU$4,IF(AND((Consolidação!N78+Consolidação!Q78+Consolidação!T78+Consolidação!W78+Consolidação!Z78+Consolidação!AC78+Consolidação!AF78+Consolidação!AI78+Consolidação!AL78+Consolidação!AO78+Consolidação!AR78+Consolidação!AU78+Consolidação!AX78+Consolidação!#REF!)&gt;0,L67+S67+Z67+AG67+AN67+AU67+BB67+BI67+BP67+BW67+CD67+CK67+CR67&lt;Consolidação!N78+Consolidação!Q78+Consolidação!T78+Consolidação!W78+Consolidação!Z78+Consolidação!AC78+Consolidação!AF78+Consolidação!AI78+Consolidação!AL78+Consolidação!AO78+Consolidação!AR78+Consolidação!AU78+Consolidação!AX78+Consolidação!#REF!,L67+S67+Z67+AG67+AN67+AU67+BB67+BI67+BP67+BW67+CD67+CK67+CR67+CY67&gt;Consolidação!N78+Consolidação!Q78+Consolidação!T78+Consolidação!W78+Consolidação!Z78+Consolidação!AC78+Consolidação!AF78+Consolidação!AI78+Consolidação!AL78+Consolidação!AO78+Consolidação!AR78+Consolidação!AU78+Consolidação!AX78+Consolidação!#REF!),"CONSUMO PARCIAL","SEM PREVISÃO"))))))))))))))))</f>
        <v/>
      </c>
      <c r="DC67" s="318" t="str">
        <f t="shared" si="100"/>
        <v/>
      </c>
      <c r="DD67" s="270"/>
      <c r="DE67" s="314"/>
      <c r="DF67" s="345"/>
      <c r="DG67" s="346"/>
      <c r="DH67" s="317" t="str">
        <f>IF(DE67=0,"",IF(R67+Y67+AF67+AM67+AT67+BA67+BH67+BO67+BV67+CC67+CJ67+CQ67+CX67+DE67&lt;=Consolidação!T78,Consolidação!$H$4,IF(R67+Y67+AF67+AM67+AT67+BA67+BH67+BO67+BV67+CC67+CJ67+CQ67+CX67+DE67&lt;=Consolidação!T78+Consolidação!W78,Consolidação!$K$4,IF(R67+Y67+AF67+AM67+AT67+BA67+BH67+BO67+BV67+CC67+CJ67+CQ67+CX67+DE67&lt;=Consolidação!T78+Consolidação!W78+Consolidação!Z78,Consolidação!$N$4,IF(R67+Y67+AF67+AM67+AT67+BA67+BH67+BO67+BV67+CC67+CJ67+CQ67+CX67+DE67&lt;=Consolidação!T78+Consolidação!W78+Consolidação!Z78+Consolidação!AC78,Consolidação!$Q$4,IF(R67+Y67+AF67+AM67+AT67+BA67+BH67+BO67+BV67+CC67+CJ67+CQ67+CX67+DE67&lt;=Consolidação!T78+Consolidação!W78+Consolidação!Z78+Consolidação!AC78+Consolidação!AF78,Consolidação!$T$4,IF(R67+Y67+AF67+AM67+AT67+BA67+BH67+BO67+BV67+CC67+CJ67+CQ67+CX67+DE67&lt;=Consolidação!T78+Consolidação!W78+Consolidação!Z78+Consolidação!AC78+Consolidação!AF78+Consolidação!AI78,Consolidação!$W$4,IF(R67+Y67+AF67+AM67+AT67+BA67+BH67+BO67+BV67+CC67+CJ67+CQ67+CX67+DE67&lt;=Consolidação!T78+Consolidação!W78+Consolidação!Z78+Consolidação!AC78+Consolidação!AF78+Consolidação!AI78+Consolidação!AL78,Consolidação!$Z$4,IF(R67+Y67+AF67+AM67+AT67+BA67+BH67+BO67+BV67+CC67+CJ67+CQ67+CX67+DE67&lt;=Consolidação!T78+Consolidação!W78+Consolidação!Z78+Consolidação!AC78+Consolidação!AF78+Consolidação!AI78+Consolidação!AL78+Consolidação!AO78,Consolidação!$AC$4,IF(R67+Y67+AF67+AM67+AT67+BA67+BH67+BO67+BV67+CC67+CJ67+CQ67+CX67+DE67&lt;=Consolidação!T78+Consolidação!W78+Consolidação!Z78+Consolidação!AC78+Consolidação!AF78+Consolidação!AI78+Consolidação!AL78+Consolidação!AO78+Consolidação!AR78,Consolidação!$AF$4,IF(R67+Y67+AF67+AM67+AT67+BA67+BH67+BO67+BV67+CC67+CJ67+CQ67+CX67+DE67&lt;=Consolidação!T78+Consolidação!W78+Consolidação!Z78+Consolidação!AC78+Consolidação!AF78+Consolidação!AI78+Consolidação!AL78+Consolidação!AO78+Consolidação!AR78+Consolidação!AU78,Consolidação!$AI$4,IF(R67+Y67+AF67+AM67+AT67+BA67+BH67+BO67+BV67+CC67+CJ67+CQ67+CX67+DE67&lt;=Consolidação!T78+Consolidação!W78+Consolidação!Z78+Consolidação!AC78+Consolidação!AF78+Consolidação!AI78+Consolidação!AL78+Consolidação!AO78+Consolidação!AR78+Consolidação!AU78+Consolidação!AX78,Consolidação!$AL$4,IF(R67+Y67+AF67+AM67+AT67+BA67+BH67+BO67+BV67+CC67+CJ67+CQ67+CX67+DE67&lt;=Consolidação!T78+Consolidação!W78+Consolidação!Z78+Consolidação!AC78+Consolidação!AF78+Consolidação!AI78+Consolidação!AL78+Consolidação!AO78+Consolidação!AR78+Consolidação!AU78+Consolidação!AX78+Consolidação!#REF!,Consolidação!$AO$4,IF(R67+Y67+AF67+AM67+AT67+BA67+BH67+BO67+BV67+CC67+CJ67+CQ67+CX67+DE67&lt;=Consolidação!T78+Consolidação!W78+Consolidação!Z78+Consolidação!AC78+Consolidação!AF78+Consolidação!AI78+Consolidação!AL78+Consolidação!AO78+Consolidação!AR78+Consolidação!AU78+Consolidação!AX78+Consolidação!#REF!+Consolidação!BC78,Consolidação!$AR$4,IF(R67+Y67+AF67+AM67+AT67+BA67+BH67+BO67+BV67+CC67+CJ67+CQ67+CX67+DE67&lt;=Consolidação!T78+Consolidação!W78+Consolidação!Z78+Consolidação!AC78+Consolidação!AF78+Consolidação!AI78+Consolidação!AL78+Consolidação!AO78+Consolidação!AR78+Consolidação!AU78+Consolidação!AX78+Consolidação!#REF!+Consolidação!BC78+Consolidação!BF78,Consolidação!$AU$4,IF(AND((Consolidação!T78+Consolidação!W78+Consolidação!Z78+Consolidação!AC78+Consolidação!AF78+Consolidação!AI78+Consolidação!AL78+Consolidação!AO78+Consolidação!AR78+Consolidação!AU78+Consolidação!AX78+Consolidação!#REF!+Consolidação!BC78+Consolidação!BF78)&gt;0,R67+Y67+AF67+AM67+AT67+BA67+BH67+BO67+BV67+CC67+CJ67+CQ67+CX67&lt;Consolidação!T78+Consolidação!W78+Consolidação!Z78+Consolidação!AC78+Consolidação!AF78+Consolidação!AI78+Consolidação!AL78+Consolidação!AO78+Consolidação!AR78+Consolidação!AU78+Consolidação!AX78+Consolidação!#REF!+Consolidação!BC78+Consolidação!BF78,R67+Y67+AF67+AM67+AT67+BA67+BH67+BO67+BV67+CC67+CJ67+CQ67+CX67+DE67&gt;Consolidação!T78+Consolidação!W78+Consolidação!Z78+Consolidação!AC78+Consolidação!AF78+Consolidação!AI78+Consolidação!AL78+Consolidação!AO78+Consolidação!AR78+Consolidação!AU78+Consolidação!AX78+Consolidação!#REF!+Consolidação!BC78+Consolidação!BF78),"CONSUMO PARCIAL","SEM PREVISÃO"))))))))))))))))</f>
        <v/>
      </c>
      <c r="DI67" s="318" t="str">
        <f t="shared" si="101"/>
        <v/>
      </c>
      <c r="DJ67" s="270"/>
      <c r="DK67" s="314"/>
      <c r="DL67" s="345"/>
      <c r="DM67" s="346"/>
      <c r="DN67" s="317" t="str">
        <f>IF(DK67=0,"",IF(X67+AE67+AL67+AS67+AZ67+BG67+BN67+BU67+CB67+CI67+CP67+CW67+DD67+DK67&lt;=Consolidação!Z78,Consolidação!$H$4,IF(X67+AE67+AL67+AS67+AZ67+BG67+BN67+BU67+CB67+CI67+CP67+CW67+DD67+DK67&lt;=Consolidação!Z78+Consolidação!AC78,Consolidação!$K$4,IF(X67+AE67+AL67+AS67+AZ67+BG67+BN67+BU67+CB67+CI67+CP67+CW67+DD67+DK67&lt;=Consolidação!Z78+Consolidação!AC78+Consolidação!AF78,Consolidação!$N$4,IF(X67+AE67+AL67+AS67+AZ67+BG67+BN67+BU67+CB67+CI67+CP67+CW67+DD67+DK67&lt;=Consolidação!Z78+Consolidação!AC78+Consolidação!AF78+Consolidação!AI78,Consolidação!$Q$4,IF(X67+AE67+AL67+AS67+AZ67+BG67+BN67+BU67+CB67+CI67+CP67+CW67+DD67+DK67&lt;=Consolidação!Z78+Consolidação!AC78+Consolidação!AF78+Consolidação!AI78+Consolidação!AL78,Consolidação!$T$4,IF(X67+AE67+AL67+AS67+AZ67+BG67+BN67+BU67+CB67+CI67+CP67+CW67+DD67+DK67&lt;=Consolidação!Z78+Consolidação!AC78+Consolidação!AF78+Consolidação!AI78+Consolidação!AL78+Consolidação!AO78,Consolidação!$W$4,IF(X67+AE67+AL67+AS67+AZ67+BG67+BN67+BU67+CB67+CI67+CP67+CW67+DD67+DK67&lt;=Consolidação!Z78+Consolidação!AC78+Consolidação!AF78+Consolidação!AI78+Consolidação!AL78+Consolidação!AO78+Consolidação!AR78,Consolidação!$Z$4,IF(X67+AE67+AL67+AS67+AZ67+BG67+BN67+BU67+CB67+CI67+CP67+CW67+DD67+DK67&lt;=Consolidação!Z78+Consolidação!AC78+Consolidação!AF78+Consolidação!AI78+Consolidação!AL78+Consolidação!AO78+Consolidação!AR78+Consolidação!AU78,Consolidação!$AC$4,IF(X67+AE67+AL67+AS67+AZ67+BG67+BN67+BU67+CB67+CI67+CP67+CW67+DD67+DK67&lt;=Consolidação!Z78+Consolidação!AC78+Consolidação!AF78+Consolidação!AI78+Consolidação!AL78+Consolidação!AO78+Consolidação!AR78+Consolidação!AU78+Consolidação!AX78,Consolidação!$AF$4,IF(X67+AE67+AL67+AS67+AZ67+BG67+BN67+BU67+CB67+CI67+CP67+CW67+DD67+DK67&lt;=Consolidação!Z78+Consolidação!AC78+Consolidação!AF78+Consolidação!AI78+Consolidação!AL78+Consolidação!AO78+Consolidação!AR78+Consolidação!AU78+Consolidação!AX78+Consolidação!#REF!,Consolidação!$AI$4,IF(X67+AE67+AL67+AS67+AZ67+BG67+BN67+BU67+CB67+CI67+CP67+CW67+DD67+DK67&lt;=Consolidação!Z78+Consolidação!AC78+Consolidação!AF78+Consolidação!AI78+Consolidação!AL78+Consolidação!AO78+Consolidação!AR78+Consolidação!AU78+Consolidação!AX78+Consolidação!#REF!+Consolidação!BC78,Consolidação!$AL$4,IF(X67+AE67+AL67+AS67+AZ67+BG67+BN67+BU67+CB67+CI67+CP67+CW67+DD67+DK67&lt;=Consolidação!Z78+Consolidação!AC78+Consolidação!AF78+Consolidação!AI78+Consolidação!AL78+Consolidação!AO78+Consolidação!AR78+Consolidação!AU78+Consolidação!AX78+Consolidação!#REF!+Consolidação!BC78+Consolidação!BF78,Consolidação!$AO$4,IF(X67+AE67+AL67+AS67+AZ67+BG67+BN67+BU67+CB67+CI67+CP67+CW67+DD67+DK67&lt;=Consolidação!Z78+Consolidação!AC78+Consolidação!AF78+Consolidação!AI78+Consolidação!AL78+Consolidação!AO78+Consolidação!AR78+Consolidação!AU78+Consolidação!AX78+Consolidação!#REF!+Consolidação!BC78+Consolidação!BF78+Consolidação!BI78,Consolidação!$AR$4,IF(X67+AE67+AL67+AS67+AZ67+BG67+BN67+BU67+CB67+CI67+CP67+CW67+DD67+DK67&lt;=Consolidação!Z78+Consolidação!AC78+Consolidação!AF78+Consolidação!AI78+Consolidação!AL78+Consolidação!AO78+Consolidação!AR78+Consolidação!AU78+Consolidação!AX78+Consolidação!#REF!+Consolidação!BC78+Consolidação!BF78+Consolidação!BI78+Consolidação!BL78,Consolidação!$AU$4,IF(AND((Consolidação!Z78+Consolidação!AC78+Consolidação!AF78+Consolidação!AI78+Consolidação!AL78+Consolidação!AO78+Consolidação!AR78+Consolidação!AU78+Consolidação!AX78+Consolidação!#REF!+Consolidação!BC78+Consolidação!BF78+Consolidação!BI78+Consolidação!BL78)&gt;0,X67+AE67+AL67+AS67+AZ67+BG67+BN67+BU67+CB67+CI67+CP67+CW67+DD67&lt;Consolidação!Z78+Consolidação!AC78+Consolidação!AF78+Consolidação!AI78+Consolidação!AL78+Consolidação!AO78+Consolidação!AR78+Consolidação!AU78+Consolidação!AX78+Consolidação!#REF!+Consolidação!BC78+Consolidação!BF78+Consolidação!BI78+Consolidação!BL78,X67+AE67+AL67+AS67+AZ67+BG67+BN67+BU67+CB67+CI67+CP67+CW67+DD67+DK67&gt;Consolidação!Z78+Consolidação!AC78+Consolidação!AF78+Consolidação!AI78+Consolidação!AL78+Consolidação!AO78+Consolidação!AR78+Consolidação!AU78+Consolidação!AX78+Consolidação!#REF!+Consolidação!BC78+Consolidação!BF78+Consolidação!BI78+Consolidação!BL78),"CONSUMO PARCIAL","SEM PREVISÃO"))))))))))))))))</f>
        <v/>
      </c>
      <c r="DO67" s="318" t="str">
        <f t="shared" si="102"/>
        <v/>
      </c>
      <c r="DP67" s="270"/>
      <c r="DQ67" s="314"/>
      <c r="DR67" s="345"/>
      <c r="DS67" s="346"/>
      <c r="DT67" s="317" t="str">
        <f>IF(DQ67=0,"",IF(AD67+AK67+AR67+AY67+BF67+BM67+BT67+CA67+CH67+CO67+CV67+DC67+DJ67+DQ67&lt;=Consolidação!AF78,Consolidação!$H$4,IF(AD67+AK67+AR67+AY67+BF67+BM67+BT67+CA67+CH67+CO67+CV67+DC67+DJ67+DQ67&lt;=Consolidação!AF78+Consolidação!AI78,Consolidação!$K$4,IF(AD67+AK67+AR67+AY67+BF67+BM67+BT67+CA67+CH67+CO67+CV67+DC67+DJ67+DQ67&lt;=Consolidação!AF78+Consolidação!AI78+Consolidação!AL78,Consolidação!$N$4,IF(AD67+AK67+AR67+AY67+BF67+BM67+BT67+CA67+CH67+CO67+CV67+DC67+DJ67+DQ67&lt;=Consolidação!AF78+Consolidação!AI78+Consolidação!AL78+Consolidação!AO78,Consolidação!$Q$4,IF(AD67+AK67+AR67+AY67+BF67+BM67+BT67+CA67+CH67+CO67+CV67+DC67+DJ67+DQ67&lt;=Consolidação!AF78+Consolidação!AI78+Consolidação!AL78+Consolidação!AO78+Consolidação!AR78,Consolidação!$T$4,IF(AD67+AK67+AR67+AY67+BF67+BM67+BT67+CA67+CH67+CO67+CV67+DC67+DJ67+DQ67&lt;=Consolidação!AF78+Consolidação!AI78+Consolidação!AL78+Consolidação!AO78+Consolidação!AR78+Consolidação!AU78,Consolidação!$W$4,IF(AD67+AK67+AR67+AY67+BF67+BM67+BT67+CA67+CH67+CO67+CV67+DC67+DJ67+DQ67&lt;=Consolidação!AF78+Consolidação!AI78+Consolidação!AL78+Consolidação!AO78+Consolidação!AR78+Consolidação!AU78+Consolidação!AX78,Consolidação!$Z$4,IF(AD67+AK67+AR67+AY67+BF67+BM67+BT67+CA67+CH67+CO67+CV67+DC67+DJ67+DQ67&lt;=Consolidação!AF78+Consolidação!AI78+Consolidação!AL78+Consolidação!AO78+Consolidação!AR78+Consolidação!AU78+Consolidação!AX78+Consolidação!#REF!,Consolidação!$AC$4,IF(AD67+AK67+AR67+AY67+BF67+BM67+BT67+CA67+CH67+CO67+CV67+DC67+DJ67+DQ67&lt;=Consolidação!AF78+Consolidação!AI78+Consolidação!AL78+Consolidação!AO78+Consolidação!AR78+Consolidação!AU78+Consolidação!AX78+Consolidação!#REF!+Consolidação!BC78,Consolidação!$AF$4,IF(AD67+AK67+AR67+AY67+BF67+BM67+BT67+CA67+CH67+CO67+CV67+DC67+DJ67+DQ67&lt;=Consolidação!AF78+Consolidação!AI78+Consolidação!AL78+Consolidação!AO78+Consolidação!AR78+Consolidação!AU78+Consolidação!AX78+Consolidação!#REF!+Consolidação!BC78+Consolidação!BF78,Consolidação!$AI$4,IF(AD67+AK67+AR67+AY67+BF67+BM67+BT67+CA67+CH67+CO67+CV67+DC67+DJ67+DQ67&lt;=Consolidação!AF78+Consolidação!AI78+Consolidação!AL78+Consolidação!AO78+Consolidação!AR78+Consolidação!AU78+Consolidação!AX78+Consolidação!#REF!+Consolidação!BC78+Consolidação!BF78+Consolidação!BI78,Consolidação!$AL$4,IF(AD67+AK67+AR67+AY67+BF67+BM67+BT67+CA67+CH67+CO67+CV67+DC67+DJ67+DQ67&lt;=Consolidação!AF78+Consolidação!AI78+Consolidação!AL78+Consolidação!AO78+Consolidação!AR78+Consolidação!AU78+Consolidação!AX78+Consolidação!#REF!+Consolidação!BC78+Consolidação!BF78+Consolidação!BI78+Consolidação!BL78,Consolidação!$AO$4,IF(AD67+AK67+AR67+AY67+BF67+BM67+BT67+CA67+CH67+CO67+CV67+DC67+DJ67+DQ67&lt;=Consolidação!AF78+Consolidação!AI78+Consolidação!AL78+Consolidação!AO78+Consolidação!AR78+Consolidação!AU78+Consolidação!AX78+Consolidação!#REF!+Consolidação!BC78+Consolidação!BF78+Consolidação!BI78+Consolidação!BL78+Consolidação!BO78,Consolidação!$AR$4,IF(AD67+AK67+AR67+AY67+BF67+BM67+BT67+CA67+CH67+CO67+CV67+DC67+DJ67+DQ67&lt;=Consolidação!AF78+Consolidação!AI78+Consolidação!AL78+Consolidação!AO78+Consolidação!AR78+Consolidação!AU78+Consolidação!AX78+Consolidação!#REF!+Consolidação!BC78+Consolidação!BF78+Consolidação!BI78+Consolidação!BL78+Consolidação!BO78+Consolidação!BR78,Consolidação!$AU$4,IF(AND((Consolidação!AF78+Consolidação!AI78+Consolidação!AL78+Consolidação!AO78+Consolidação!AR78+Consolidação!AU78+Consolidação!AX78+Consolidação!#REF!+Consolidação!BC78+Consolidação!BF78+Consolidação!BI78+Consolidação!BL78+Consolidação!BO78+Consolidação!BR78)&gt;0,AD67+AK67+AR67+AY67+BF67+BM67+BT67+CA67+CH67+CO67+CV67+DC67+DJ67&lt;Consolidação!AF78+Consolidação!AI78+Consolidação!AL78+Consolidação!AO78+Consolidação!AR78+Consolidação!AU78+Consolidação!AX78+Consolidação!#REF!+Consolidação!BC78+Consolidação!BF78+Consolidação!BI78+Consolidação!BL78+Consolidação!BO78+Consolidação!BR78,AD67+AK67+AR67+AY67+BF67+BM67+BT67+CA67+CH67+CO67+CV67+DC67+DJ67+DQ67&gt;Consolidação!AF78+Consolidação!AI78+Consolidação!AL78+Consolidação!AO78+Consolidação!AR78+Consolidação!AU78+Consolidação!AX78+Consolidação!#REF!+Consolidação!BC78+Consolidação!BF78+Consolidação!BI78+Consolidação!BL78+Consolidação!BO78+Consolidação!BR78),"CONSUMO PARCIAL","SEM PREVISÃO"))))))))))))))))</f>
        <v/>
      </c>
      <c r="DU67" s="318" t="str">
        <f t="shared" si="103"/>
        <v/>
      </c>
      <c r="DV67" s="270"/>
      <c r="DW67" s="314"/>
      <c r="DX67" s="345"/>
      <c r="DY67" s="346"/>
      <c r="DZ67" s="317" t="str">
        <f>IF(DW67=0,"",IF(AJ67+AQ67+AX67+BE67+BL67+BS67+BZ67+CG67+CN67+CU67+DB67+DI67+DP67+DW67&lt;=Consolidação!AL78,Consolidação!$H$4,IF(AJ67+AQ67+AX67+BE67+BL67+BS67+BZ67+CG67+CN67+CU67+DB67+DI67+DP67+DW67&lt;=Consolidação!AL78+Consolidação!AO78,Consolidação!$K$4,IF(AJ67+AQ67+AX67+BE67+BL67+BS67+BZ67+CG67+CN67+CU67+DB67+DI67+DP67+DW67&lt;=Consolidação!AL78+Consolidação!AO78+Consolidação!AR78,Consolidação!$N$4,IF(AJ67+AQ67+AX67+BE67+BL67+BS67+BZ67+CG67+CN67+CU67+DB67+DI67+DP67+DW67&lt;=Consolidação!AL78+Consolidação!AO78+Consolidação!AR78+Consolidação!AU78,Consolidação!$Q$4,IF(AJ67+AQ67+AX67+BE67+BL67+BS67+BZ67+CG67+CN67+CU67+DB67+DI67+DP67+DW67&lt;=Consolidação!AL78+Consolidação!AO78+Consolidação!AR78+Consolidação!AU78+Consolidação!AX78,Consolidação!$T$4,IF(AJ67+AQ67+AX67+BE67+BL67+BS67+BZ67+CG67+CN67+CU67+DB67+DI67+DP67+DW67&lt;=Consolidação!AL78+Consolidação!AO78+Consolidação!AR78+Consolidação!AU78+Consolidação!AX78+Consolidação!#REF!,Consolidação!$W$4,IF(AJ67+AQ67+AX67+BE67+BL67+BS67+BZ67+CG67+CN67+CU67+DB67+DI67+DP67+DW67&lt;=Consolidação!AL78+Consolidação!AO78+Consolidação!AR78+Consolidação!AU78+Consolidação!AX78+Consolidação!#REF!+Consolidação!BC78,Consolidação!$Z$4,IF(AJ67+AQ67+AX67+BE67+BL67+BS67+BZ67+CG67+CN67+CU67+DB67+DI67+DP67+DW67&lt;=Consolidação!AL78+Consolidação!AO78+Consolidação!AR78+Consolidação!AU78+Consolidação!AX78+Consolidação!#REF!+Consolidação!BC78+Consolidação!BF78,Consolidação!$AC$4,IF(AJ67+AQ67+AX67+BE67+BL67+BS67+BZ67+CG67+CN67+CU67+DB67+DI67+DP67+DW67&lt;=Consolidação!AL78+Consolidação!AO78+Consolidação!AR78+Consolidação!AU78+Consolidação!AX78+Consolidação!#REF!+Consolidação!BC78+Consolidação!BF78+Consolidação!BI78,Consolidação!$AF$4,IF(AJ67+AQ67+AX67+BE67+BL67+BS67+BZ67+CG67+CN67+CU67+DB67+DI67+DP67+DW67&lt;=Consolidação!AL78+Consolidação!AO78+Consolidação!AR78+Consolidação!AU78+Consolidação!AX78+Consolidação!#REF!+Consolidação!BC78+Consolidação!BF78+Consolidação!BI78+Consolidação!BL78,Consolidação!$AI$4,IF(AJ67+AQ67+AX67+BE67+BL67+BS67+BZ67+CG67+CN67+CU67+DB67+DI67+DP67+DW67&lt;=Consolidação!AL78+Consolidação!AO78+Consolidação!AR78+Consolidação!AU78+Consolidação!AX78+Consolidação!#REF!+Consolidação!BC78+Consolidação!BF78+Consolidação!BI78+Consolidação!BL78+Consolidação!BO78,Consolidação!$AL$4,IF(AJ67+AQ67+AX67+BE67+BL67+BS67+BZ67+CG67+CN67+CU67+DB67+DI67+DP67+DW67&lt;=Consolidação!AL78+Consolidação!AO78+Consolidação!AR78+Consolidação!AU78+Consolidação!AX78+Consolidação!#REF!+Consolidação!BC78+Consolidação!BF78+Consolidação!BI78+Consolidação!BL78+Consolidação!BO78+Consolidação!BR78,Consolidação!$AO$4,IF(AJ67+AQ67+AX67+BE67+BL67+BS67+BZ67+CG67+CN67+CU67+DB67+DI67+DP67+DW67&lt;=Consolidação!AL78+Consolidação!AO78+Consolidação!AR78+Consolidação!AU78+Consolidação!AX78+Consolidação!#REF!+Consolidação!BC78+Consolidação!BF78+Consolidação!BI78+Consolidação!BL78+Consolidação!BO78+Consolidação!BR78+Consolidação!BU78,Consolidação!$AR$4,IF(AJ67+AQ67+AX67+BE67+BL67+BS67+BZ67+CG67+CN67+CU67+DB67+DI67+DP67+DW67&lt;=Consolidação!AL78+Consolidação!AO78+Consolidação!AR78+Consolidação!AU78+Consolidação!AX78+Consolidação!#REF!+Consolidação!BC78+Consolidação!BF78+Consolidação!BI78+Consolidação!BL78+Consolidação!BO78+Consolidação!BR78+Consolidação!BU78+Consolidação!BX78,Consolidação!$AU$4,IF(AND((Consolidação!AL78+Consolidação!AO78+Consolidação!AR78+Consolidação!AU78+Consolidação!AX78+Consolidação!#REF!+Consolidação!BC78+Consolidação!BF78+Consolidação!BI78+Consolidação!BL78+Consolidação!BO78+Consolidação!BR78+Consolidação!BU78+Consolidação!BX78)&gt;0,AJ67+AQ67+AX67+BE67+BL67+BS67+BZ67+CG67+CN67+CU67+DB67+DI67+DP67&lt;Consolidação!AL78+Consolidação!AO78+Consolidação!AR78+Consolidação!AU78+Consolidação!AX78+Consolidação!#REF!+Consolidação!BC78+Consolidação!BF78+Consolidação!BI78+Consolidação!BL78+Consolidação!BO78+Consolidação!BR78+Consolidação!BU78+Consolidação!BX78,AJ67+AQ67+AX67+BE67+BL67+BS67+BZ67+CG67+CN67+CU67+DB67+DI67+DP67+DW67&gt;Consolidação!AL78+Consolidação!AO78+Consolidação!AR78+Consolidação!AU78+Consolidação!AX78+Consolidação!#REF!+Consolidação!BC78+Consolidação!BF78+Consolidação!BI78+Consolidação!BL78+Consolidação!BO78+Consolidação!BR78+Consolidação!BU78+Consolidação!BX78),"CONSUMO PARCIAL","SEM PREVISÃO"))))))))))))))))</f>
        <v/>
      </c>
      <c r="EA67" s="318" t="str">
        <f t="shared" si="104"/>
        <v/>
      </c>
      <c r="EB67" s="270"/>
      <c r="EC67" s="314"/>
      <c r="ED67" s="345"/>
      <c r="EE67" s="346"/>
      <c r="EF67" s="317" t="str">
        <f>IF(EC67=0,"",IF(AP67+AW67+BD67+BK67+BR67+BY67+CF67+CM67+CT67+DA67+DH67+DO67+DV67+EC67&lt;=Consolidação!AR78,Consolidação!$H$4,IF(AP67+AW67+BD67+BK67+BR67+BY67+CF67+CM67+CT67+DA67+DH67+DO67+DV67+EC67&lt;=Consolidação!AR78+Consolidação!AU78,Consolidação!$K$4,IF(AP67+AW67+BD67+BK67+BR67+BY67+CF67+CM67+CT67+DA67+DH67+DO67+DV67+EC67&lt;=Consolidação!AR78+Consolidação!AU78+Consolidação!AX78,Consolidação!$N$4,IF(AP67+AW67+BD67+BK67+BR67+BY67+CF67+CM67+CT67+DA67+DH67+DO67+DV67+EC67&lt;=Consolidação!AR78+Consolidação!AU78+Consolidação!AX78+Consolidação!#REF!,Consolidação!$Q$4,IF(AP67+AW67+BD67+BK67+BR67+BY67+CF67+CM67+CT67+DA67+DH67+DO67+DV67+EC67&lt;=Consolidação!AR78+Consolidação!AU78+Consolidação!AX78+Consolidação!#REF!+Consolidação!BC78,Consolidação!$T$4,IF(AP67+AW67+BD67+BK67+BR67+BY67+CF67+CM67+CT67+DA67+DH67+DO67+DV67+EC67&lt;=Consolidação!AR78+Consolidação!AU78+Consolidação!AX78+Consolidação!#REF!+Consolidação!BC78+Consolidação!BF78,Consolidação!$W$4,IF(AP67+AW67+BD67+BK67+BR67+BY67+CF67+CM67+CT67+DA67+DH67+DO67+DV67+EC67&lt;=Consolidação!AR78+Consolidação!AU78+Consolidação!AX78+Consolidação!#REF!+Consolidação!BC78+Consolidação!BF78+Consolidação!BI78,Consolidação!$Z$4,IF(AP67+AW67+BD67+BK67+BR67+BY67+CF67+CM67+CT67+DA67+DH67+DO67+DV67+EC67&lt;=Consolidação!AR78+Consolidação!AU78+Consolidação!AX78+Consolidação!#REF!+Consolidação!BC78+Consolidação!BF78+Consolidação!BI78+Consolidação!BL78,Consolidação!$AC$4,IF(AP67+AW67+BD67+BK67+BR67+BY67+CF67+CM67+CT67+DA67+DH67+DO67+DV67+EC67&lt;=Consolidação!AR78+Consolidação!AU78+Consolidação!AX78+Consolidação!#REF!+Consolidação!BC78+Consolidação!BF78+Consolidação!BI78+Consolidação!BL78+Consolidação!BO78,Consolidação!$AF$4,IF(AP67+AW67+BD67+BK67+BR67+BY67+CF67+CM67+CT67+DA67+DH67+DO67+DV67+EC67&lt;=Consolidação!AR78+Consolidação!AU78+Consolidação!AX78+Consolidação!#REF!+Consolidação!BC78+Consolidação!BF78+Consolidação!BI78+Consolidação!BL78+Consolidação!BO78+Consolidação!BR78,Consolidação!$AI$4,IF(AP67+AW67+BD67+BK67+BR67+BY67+CF67+CM67+CT67+DA67+DH67+DO67+DV67+EC67&lt;=Consolidação!AR78+Consolidação!AU78+Consolidação!AX78+Consolidação!#REF!+Consolidação!BC78+Consolidação!BF78+Consolidação!BI78+Consolidação!BL78+Consolidação!BO78+Consolidação!BR78+Consolidação!BU78,Consolidação!$AL$4,IF(AP67+AW67+BD67+BK67+BR67+BY67+CF67+CM67+CT67+DA67+DH67+DO67+DV67+EC67&lt;=Consolidação!AR78+Consolidação!AU78+Consolidação!AX78+Consolidação!#REF!+Consolidação!BC78+Consolidação!BF78+Consolidação!BI78+Consolidação!BL78+Consolidação!BO78+Consolidação!BR78+Consolidação!BU78+Consolidação!BX78,Consolidação!$AO$4,IF(AP67+AW67+BD67+BK67+BR67+BY67+CF67+CM67+CT67+DA67+DH67+DO67+DV67+EC67&lt;=Consolidação!AR78+Consolidação!AU78+Consolidação!AX78+Consolidação!#REF!+Consolidação!BC78+Consolidação!BF78+Consolidação!BI78+Consolidação!BL78+Consolidação!BO78+Consolidação!BR78+Consolidação!BU78+Consolidação!BX78+Consolidação!CA78,Consolidação!$AR$4,IF(AP67+AW67+BD67+BK67+BR67+BY67+CF67+CM67+CT67+DA67+DH67+DO67+DV67+EC67&lt;=Consolidação!AR78+Consolidação!AU78+Consolidação!AX78+Consolidação!#REF!+Consolidação!BC78+Consolidação!BF78+Consolidação!BI78+Consolidação!BL78+Consolidação!BO78+Consolidação!BR78+Consolidação!BU78+Consolidação!BX78+Consolidação!CA78+Consolidação!CD78,Consolidação!$AU$4,IF(AND((Consolidação!AR78+Consolidação!AU78+Consolidação!AX78+Consolidação!#REF!+Consolidação!BC78+Consolidação!BF78+Consolidação!BI78+Consolidação!BL78+Consolidação!BO78+Consolidação!BR78+Consolidação!BU78+Consolidação!BX78+Consolidação!CA78+Consolidação!CD78)&gt;0,AP67+AW67+BD67+BK67+BR67+BY67+CF67+CM67+CT67+DA67+DH67+DO67+DV67&lt;Consolidação!AR78+Consolidação!AU78+Consolidação!AX78+Consolidação!#REF!+Consolidação!BC78+Consolidação!BF78+Consolidação!BI78+Consolidação!BL78+Consolidação!BO78+Consolidação!BR78+Consolidação!BU78+Consolidação!BX78+Consolidação!CA78+Consolidação!CD78,AP67+AW67+BD67+BK67+BR67+BY67+CF67+CM67+CT67+DA67+DH67+DO67+DV67+EC67&gt;Consolidação!AR78+Consolidação!AU78+Consolidação!AX78+Consolidação!#REF!+Consolidação!BC78+Consolidação!BF78+Consolidação!BI78+Consolidação!BL78+Consolidação!BO78+Consolidação!BR78+Consolidação!BU78+Consolidação!BX78+Consolidação!CA78+Consolidação!CD78),"CONSUMO PARCIAL","SEM PREVISÃO"))))))))))))))))</f>
        <v/>
      </c>
      <c r="EG67" s="318" t="str">
        <f t="shared" si="105"/>
        <v/>
      </c>
      <c r="EH67" s="270"/>
      <c r="EI67" s="314"/>
      <c r="EJ67" s="345"/>
      <c r="EK67" s="346"/>
      <c r="EL67" s="317" t="str">
        <f>IF(EI67=0,"",IF(AV67+BC67+BJ67+BQ67+BX67+CE67+CL67+CS67+CZ67+DG67+DN67+DU67+EB67+EI67&lt;=Consolidação!AX78,Consolidação!$H$4,IF(AV67+BC67+BJ67+BQ67+BX67+CE67+CL67+CS67+CZ67+DG67+DN67+DU67+EB67+EI67&lt;=Consolidação!AX78+Consolidação!#REF!,Consolidação!$K$4,IF(AV67+BC67+BJ67+BQ67+BX67+CE67+CL67+CS67+CZ67+DG67+DN67+DU67+EB67+EI67&lt;=Consolidação!AX78+Consolidação!#REF!+Consolidação!BC78,Consolidação!$N$4,IF(AV67+BC67+BJ67+BQ67+BX67+CE67+CL67+CS67+CZ67+DG67+DN67+DU67+EB67+EI67&lt;=Consolidação!AX78+Consolidação!#REF!+Consolidação!BC78+Consolidação!BF78,Consolidação!$Q$4,IF(AV67+BC67+BJ67+BQ67+BX67+CE67+CL67+CS67+CZ67+DG67+DN67+DU67+EB67+EI67&lt;=Consolidação!AX78+Consolidação!#REF!+Consolidação!BC78+Consolidação!BF78+Consolidação!BI78,Consolidação!$T$4,IF(AV67+BC67+BJ67+BQ67+BX67+CE67+CL67+CS67+CZ67+DG67+DN67+DU67+EB67+EI67&lt;=Consolidação!AX78+Consolidação!#REF!+Consolidação!BC78+Consolidação!BF78+Consolidação!BI78+Consolidação!BL78,Consolidação!$W$4,IF(AV67+BC67+BJ67+BQ67+BX67+CE67+CL67+CS67+CZ67+DG67+DN67+DU67+EB67+EI67&lt;=Consolidação!AX78+Consolidação!#REF!+Consolidação!BC78+Consolidação!BF78+Consolidação!BI78+Consolidação!BL78+Consolidação!BO78,Consolidação!$Z$4,IF(AV67+BC67+BJ67+BQ67+BX67+CE67+CL67+CS67+CZ67+DG67+DN67+DU67+EB67+EI67&lt;=Consolidação!AX78+Consolidação!#REF!+Consolidação!BC78+Consolidação!BF78+Consolidação!BI78+Consolidação!BL78+Consolidação!BO78+Consolidação!BR78,Consolidação!$AC$4,IF(AV67+BC67+BJ67+BQ67+BX67+CE67+CL67+CS67+CZ67+DG67+DN67+DU67+EB67+EI67&lt;=Consolidação!AX78+Consolidação!#REF!+Consolidação!BC78+Consolidação!BF78+Consolidação!BI78+Consolidação!BL78+Consolidação!BO78+Consolidação!BR78+Consolidação!BU78,Consolidação!$AF$4,IF(AV67+BC67+BJ67+BQ67+BX67+CE67+CL67+CS67+CZ67+DG67+DN67+DU67+EB67+EI67&lt;=Consolidação!AX78+Consolidação!#REF!+Consolidação!BC78+Consolidação!BF78+Consolidação!BI78+Consolidação!BL78+Consolidação!BO78+Consolidação!BR78+Consolidação!BU78+Consolidação!BX78,Consolidação!$AI$4,IF(AV67+BC67+BJ67+BQ67+BX67+CE67+CL67+CS67+CZ67+DG67+DN67+DU67+EB67+EI67&lt;=Consolidação!AX78+Consolidação!#REF!+Consolidação!BC78+Consolidação!BF78+Consolidação!BI78+Consolidação!BL78+Consolidação!BO78+Consolidação!BR78+Consolidação!BU78+Consolidação!BX78+Consolidação!CA78,Consolidação!$AL$4,IF(AV67+BC67+BJ67+BQ67+BX67+CE67+CL67+CS67+CZ67+DG67+DN67+DU67+EB67+EI67&lt;=Consolidação!AX78+Consolidação!#REF!+Consolidação!BC78+Consolidação!BF78+Consolidação!BI78+Consolidação!BL78+Consolidação!BO78+Consolidação!BR78+Consolidação!BU78+Consolidação!BX78+Consolidação!CA78+Consolidação!CD78,Consolidação!$AO$4,IF(AV67+BC67+BJ67+BQ67+BX67+CE67+CL67+CS67+CZ67+DG67+DN67+DU67+EB67+EI67&lt;=Consolidação!AX78+Consolidação!#REF!+Consolidação!BC78+Consolidação!BF78+Consolidação!BI78+Consolidação!BL78+Consolidação!BO78+Consolidação!BR78+Consolidação!BU78+Consolidação!BX78+Consolidação!CA78+Consolidação!CD78+Consolidação!CG78,Consolidação!$AR$4,IF(AV67+BC67+BJ67+BQ67+BX67+CE67+CL67+CS67+CZ67+DG67+DN67+DU67+EB67+EI67&lt;=Consolidação!AX78+Consolidação!#REF!+Consolidação!BC78+Consolidação!BF78+Consolidação!BI78+Consolidação!BL78+Consolidação!BO78+Consolidação!BR78+Consolidação!BU78+Consolidação!BX78+Consolidação!CA78+Consolidação!CD78+Consolidação!CG78+Consolidação!CJ78,Consolidação!$AU$4,IF(AND((Consolidação!AX78+Consolidação!#REF!+Consolidação!BC78+Consolidação!BF78+Consolidação!BI78+Consolidação!BL78+Consolidação!BO78+Consolidação!BR78+Consolidação!BU78+Consolidação!BX78+Consolidação!CA78+Consolidação!CD78+Consolidação!CG78+Consolidação!CJ78)&gt;0,AV67+BC67+BJ67+BQ67+BX67+CE67+CL67+CS67+CZ67+DG67+DN67+DU67+EB67&lt;Consolidação!AX78+Consolidação!#REF!+Consolidação!BC78+Consolidação!BF78+Consolidação!BI78+Consolidação!BL78+Consolidação!BO78+Consolidação!BR78+Consolidação!BU78+Consolidação!BX78+Consolidação!CA78+Consolidação!CD78+Consolidação!CG78+Consolidação!CJ78,AV67+BC67+BJ67+BQ67+BX67+CE67+CL67+CS67+CZ67+DG67+DN67+DU67+EB67+EI67&gt;Consolidação!AX78+Consolidação!#REF!+Consolidação!BC78+Consolidação!BF78+Consolidação!BI78+Consolidação!BL78+Consolidação!BO78+Consolidação!BR78+Consolidação!BU78+Consolidação!BX78+Consolidação!CA78+Consolidação!CD78+Consolidação!CG78+Consolidação!CJ78),"CONSUMO PARCIAL","SEM PREVISÃO"))))))))))))))))</f>
        <v/>
      </c>
      <c r="EM67" s="318" t="str">
        <f t="shared" si="106"/>
        <v/>
      </c>
      <c r="EN67" s="270"/>
      <c r="EO67" s="314"/>
      <c r="EP67" s="345"/>
      <c r="EQ67" s="346"/>
      <c r="ER67" s="317" t="str">
        <f>IF(EO67=0,"",IF(BB67+BI67+BP67+BW67+CD67+CK67+CR67+CY67+DF67+DM67+DT67+EA67+EH67+EO67&lt;=Consolidação!BC78,Consolidação!$H$4,IF(BB67+BI67+BP67+BW67+CD67+CK67+CR67+CY67+DF67+DM67+DT67+EA67+EH67+EO67&lt;=Consolidação!BC78+Consolidação!BF78,Consolidação!$K$4,IF(BB67+BI67+BP67+BW67+CD67+CK67+CR67+CY67+DF67+DM67+DT67+EA67+EH67+EO67&lt;=Consolidação!BC78+Consolidação!BF78+Consolidação!BI78,Consolidação!$N$4,IF(BB67+BI67+BP67+BW67+CD67+CK67+CR67+CY67+DF67+DM67+DT67+EA67+EH67+EO67&lt;=Consolidação!BC78+Consolidação!BF78+Consolidação!BI78+Consolidação!BL78,Consolidação!$Q$4,IF(BB67+BI67+BP67+BW67+CD67+CK67+CR67+CY67+DF67+DM67+DT67+EA67+EH67+EO67&lt;=Consolidação!BC78+Consolidação!BF78+Consolidação!BI78+Consolidação!BL78+Consolidação!BO78,Consolidação!$T$4,IF(BB67+BI67+BP67+BW67+CD67+CK67+CR67+CY67+DF67+DM67+DT67+EA67+EH67+EO67&lt;=Consolidação!BC78+Consolidação!BF78+Consolidação!BI78+Consolidação!BL78+Consolidação!BO78+Consolidação!BR78,Consolidação!$W$4,IF(BB67+BI67+BP67+BW67+CD67+CK67+CR67+CY67+DF67+DM67+DT67+EA67+EH67+EO67&lt;=Consolidação!BC78+Consolidação!BF78+Consolidação!BI78+Consolidação!BL78+Consolidação!BO78+Consolidação!BR78+Consolidação!BU78,Consolidação!$Z$4,IF(BB67+BI67+BP67+BW67+CD67+CK67+CR67+CY67+DF67+DM67+DT67+EA67+EH67+EO67&lt;=Consolidação!BC78+Consolidação!BF78+Consolidação!BI78+Consolidação!BL78+Consolidação!BO78+Consolidação!BR78+Consolidação!BU78+Consolidação!BX78,Consolidação!$AC$4,IF(BB67+BI67+BP67+BW67+CD67+CK67+CR67+CY67+DF67+DM67+DT67+EA67+EH67+EO67&lt;=Consolidação!BC78+Consolidação!BF78+Consolidação!BI78+Consolidação!BL78+Consolidação!BO78+Consolidação!BR78+Consolidação!BU78+Consolidação!BX78+Consolidação!CA78,Consolidação!$AF$4,IF(BB67+BI67+BP67+BW67+CD67+CK67+CR67+CY67+DF67+DM67+DT67+EA67+EH67+EO67&lt;=Consolidação!BC78+Consolidação!BF78+Consolidação!BI78+Consolidação!BL78+Consolidação!BO78+Consolidação!BR78+Consolidação!BU78+Consolidação!BX78+Consolidação!CA78+Consolidação!CD78,Consolidação!$AI$4,IF(BB67+BI67+BP67+BW67+CD67+CK67+CR67+CY67+DF67+DM67+DT67+EA67+EH67+EO67&lt;=Consolidação!BC78+Consolidação!BF78+Consolidação!BI78+Consolidação!BL78+Consolidação!BO78+Consolidação!BR78+Consolidação!BU78+Consolidação!BX78+Consolidação!CA78+Consolidação!CD78+Consolidação!CG78,Consolidação!$AL$4,IF(BB67+BI67+BP67+BW67+CD67+CK67+CR67+CY67+DF67+DM67+DT67+EA67+EH67+EO67&lt;=Consolidação!BC78+Consolidação!BF78+Consolidação!BI78+Consolidação!BL78+Consolidação!BO78+Consolidação!BR78+Consolidação!BU78+Consolidação!BX78+Consolidação!CA78+Consolidação!CD78+Consolidação!CG78+Consolidação!CJ78,Consolidação!$AO$4,IF(BB67+BI67+BP67+BW67+CD67+CK67+CR67+CY67+DF67+DM67+DT67+EA67+EH67+EO67&lt;=Consolidação!BC78+Consolidação!BF78+Consolidação!BI78+Consolidação!BL78+Consolidação!BO78+Consolidação!BR78+Consolidação!BU78+Consolidação!BX78+Consolidação!CA78+Consolidação!CD78+Consolidação!CG78+Consolidação!CJ78+Consolidação!CM78,Consolidação!$AR$4,IF(BB67+BI67+BP67+BW67+CD67+CK67+CR67+CY67+DF67+DM67+DT67+EA67+EH67+EO67&lt;=Consolidação!BC78+Consolidação!BF78+Consolidação!BI78+Consolidação!BL78+Consolidação!BO78+Consolidação!BR78+Consolidação!BU78+Consolidação!BX78+Consolidação!CA78+Consolidação!CD78+Consolidação!CG78+Consolidação!CJ78+Consolidação!CM78+Consolidação!CP78,Consolidação!$AU$4,IF(AND((Consolidação!BC78+Consolidação!BF78+Consolidação!BI78+Consolidação!BL78+Consolidação!BO78+Consolidação!BR78+Consolidação!BU78+Consolidação!BX78+Consolidação!CA78+Consolidação!CD78+Consolidação!CG78+Consolidação!CJ78+Consolidação!CM78+Consolidação!CP78)&gt;0,BB67+BI67+BP67+BW67+CD67+CK67+CR67+CY67+DF67+DM67+DT67+EA67+EH67&lt;Consolidação!BC78+Consolidação!BF78+Consolidação!BI78+Consolidação!BL78+Consolidação!BO78+Consolidação!BR78+Consolidação!BU78+Consolidação!BX78+Consolidação!CA78+Consolidação!CD78+Consolidação!CG78+Consolidação!CJ78+Consolidação!CM78+Consolidação!CP78,BB67+BI67+BP67+BW67+CD67+CK67+CR67+CY67+DF67+DM67+DT67+EA67+EH67+EO67&gt;Consolidação!BC78+Consolidação!BF78+Consolidação!BI78+Consolidação!BL78+Consolidação!BO78+Consolidação!BR78+Consolidação!BU78+Consolidação!BX78+Consolidação!CA78+Consolidação!CD78+Consolidação!CG78+Consolidação!CJ78+Consolidação!CM78+Consolidação!CP78),"CONSUMO PARCIAL","SEM PREVISÃO"))))))))))))))))</f>
        <v/>
      </c>
      <c r="ES67" s="318" t="str">
        <f t="shared" si="107"/>
        <v/>
      </c>
      <c r="ET67" s="270"/>
      <c r="EU67" s="314"/>
      <c r="EV67" s="345"/>
      <c r="EW67" s="346"/>
      <c r="EX67" s="317" t="str">
        <f>IF(EU67=0,"",IF(BH67+BO67+BV67+CC67+CJ67+CQ67+CX67+DE67+DL67+DS67+DZ67+EG67+EN67+EU67&lt;=Consolidação!BI78,Consolidação!$H$4,IF(BH67+BO67+BV67+CC67+CJ67+CQ67+CX67+DE67+DL67+DS67+DZ67+EG67+EN67+EU67&lt;=Consolidação!BI78+Consolidação!BL78,Consolidação!$K$4,IF(BH67+BO67+BV67+CC67+CJ67+CQ67+CX67+DE67+DL67+DS67+DZ67+EG67+EN67+EU67&lt;=Consolidação!BI78+Consolidação!BL78+Consolidação!BO78,Consolidação!$N$4,IF(BH67+BO67+BV67+CC67+CJ67+CQ67+CX67+DE67+DL67+DS67+DZ67+EG67+EN67+EU67&lt;=Consolidação!BI78+Consolidação!BL78+Consolidação!BO78+Consolidação!BR78,Consolidação!$Q$4,IF(BH67+BO67+BV67+CC67+CJ67+CQ67+CX67+DE67+DL67+DS67+DZ67+EG67+EN67+EU67&lt;=Consolidação!BI78+Consolidação!BL78+Consolidação!BO78+Consolidação!BR78+Consolidação!BU78,Consolidação!$T$4,IF(BH67+BO67+BV67+CC67+CJ67+CQ67+CX67+DE67+DL67+DS67+DZ67+EG67+EN67+EU67&lt;=Consolidação!BI78+Consolidação!BL78+Consolidação!BO78+Consolidação!BR78+Consolidação!BU78+Consolidação!BX78,Consolidação!$W$4,IF(BH67+BO67+BV67+CC67+CJ67+CQ67+CX67+DE67+DL67+DS67+DZ67+EG67+EN67+EU67&lt;=Consolidação!BI78+Consolidação!BL78+Consolidação!BO78+Consolidação!BR78+Consolidação!BU78+Consolidação!BX78+Consolidação!CA78,Consolidação!$Z$4,IF(BH67+BO67+BV67+CC67+CJ67+CQ67+CX67+DE67+DL67+DS67+DZ67+EG67+EN67+EU67&lt;=Consolidação!BI78+Consolidação!BL78+Consolidação!BO78+Consolidação!BR78+Consolidação!BU78+Consolidação!BX78+Consolidação!CA78+Consolidação!CD78,Consolidação!$AC$4,IF(BH67+BO67+BV67+CC67+CJ67+CQ67+CX67+DE67+DL67+DS67+DZ67+EG67+EN67+EU67&lt;=Consolidação!BI78+Consolidação!BL78+Consolidação!BO78+Consolidação!BR78+Consolidação!BU78+Consolidação!BX78+Consolidação!CA78+Consolidação!CD78+Consolidação!CG78,Consolidação!$AF$4,IF(BH67+BO67+BV67+CC67+CJ67+CQ67+CX67+DE67+DL67+DS67+DZ67+EG67+EN67+EU67&lt;=Consolidação!BI78+Consolidação!BL78+Consolidação!BO78+Consolidação!BR78+Consolidação!BU78+Consolidação!BX78+Consolidação!CA78+Consolidação!CD78+Consolidação!CG78+Consolidação!CJ78,Consolidação!$AI$4,IF(BH67+BO67+BV67+CC67+CJ67+CQ67+CX67+DE67+DL67+DS67+DZ67+EG67+EN67+EU67&lt;=Consolidação!BI78+Consolidação!BL78+Consolidação!BO78+Consolidação!BR78+Consolidação!BU78+Consolidação!BX78+Consolidação!CA78+Consolidação!CD78+Consolidação!CG78+Consolidação!CJ78+Consolidação!CM78,Consolidação!$AL$4,IF(BH67+BO67+BV67+CC67+CJ67+CQ67+CX67+DE67+DL67+DS67+DZ67+EG67+EN67+EU67&lt;=Consolidação!BI78+Consolidação!BL78+Consolidação!BO78+Consolidação!BR78+Consolidação!BU78+Consolidação!BX78+Consolidação!CA78+Consolidação!CD78+Consolidação!CG78+Consolidação!CJ78+Consolidação!CM78+Consolidação!CP78,Consolidação!$AO$4,IF(BH67+BO67+BV67+CC67+CJ67+CQ67+CX67+DE67+DL67+DS67+DZ67+EG67+EN67+EU67&lt;=Consolidação!BI78+Consolidação!BL78+Consolidação!BO78+Consolidação!BR78+Consolidação!BU78+Consolidação!BX78+Consolidação!CA78+Consolidação!CD78+Consolidação!CG78+Consolidação!CJ78+Consolidação!CM78+Consolidação!CP78+Consolidação!CS78,Consolidação!$AR$4,IF(BH67+BO67+BV67+CC67+CJ67+CQ67+CX67+DE67+DL67+DS67+DZ67+EG67+EN67+EU67&lt;=Consolidação!BI78+Consolidação!BL78+Consolidação!BO78+Consolidação!BR78+Consolidação!BU78+Consolidação!BX78+Consolidação!CA78+Consolidação!CD78+Consolidação!CG78+Consolidação!CJ78+Consolidação!CM78+Consolidação!CP78+Consolidação!CS78+Consolidação!CV78,Consolidação!$AU$4,IF(AND((Consolidação!BI78+Consolidação!BL78+Consolidação!BO78+Consolidação!BR78+Consolidação!BU78+Consolidação!BX78+Consolidação!CA78+Consolidação!CD78+Consolidação!CG78+Consolidação!CJ78+Consolidação!CM78+Consolidação!CP78+Consolidação!CS78+Consolidação!CV78)&gt;0,BH67+BO67+BV67+CC67+CJ67+CQ67+CX67+DE67+DL67+DS67+DZ67+EG67+EN67&lt;Consolidação!BI78+Consolidação!BL78+Consolidação!BO78+Consolidação!BR78+Consolidação!BU78+Consolidação!BX78+Consolidação!CA78+Consolidação!CD78+Consolidação!CG78+Consolidação!CJ78+Consolidação!CM78+Consolidação!CP78+Consolidação!CS78+Consolidação!CV78,BH67+BO67+BV67+CC67+CJ67+CQ67+CX67+DE67+DL67+DS67+DZ67+EG67+EN67+EU67&gt;Consolidação!BI78+Consolidação!BL78+Consolidação!BO78+Consolidação!BR78+Consolidação!BU78+Consolidação!BX78+Consolidação!CA78+Consolidação!CD78+Consolidação!CG78+Consolidação!CJ78+Consolidação!CM78+Consolidação!CP78+Consolidação!CS78+Consolidação!CV78),"CONSUMO PARCIAL","SEM PREVISÃO"))))))))))))))))</f>
        <v/>
      </c>
      <c r="EY67" s="318" t="str">
        <f t="shared" si="108"/>
        <v/>
      </c>
      <c r="EZ67" s="270"/>
      <c r="FA67" s="314"/>
      <c r="FB67" s="345"/>
      <c r="FC67" s="346"/>
      <c r="FD67" s="317" t="str">
        <f>IF(FA67=0,"",IF(BN67+BU67+CB67+CI67+CP67+CW67+DD67+DK67+DR67+DY67+EF67+EM67+ET67+FA67&lt;=Consolidação!BO78,Consolidação!$H$4,IF(BN67+BU67+CB67+CI67+CP67+CW67+DD67+DK67+DR67+DY67+EF67+EM67+ET67+FA67&lt;=Consolidação!BO78+Consolidação!BR78,Consolidação!$K$4,IF(BN67+BU67+CB67+CI67+CP67+CW67+DD67+DK67+DR67+DY67+EF67+EM67+ET67+FA67&lt;=Consolidação!BO78+Consolidação!BR78+Consolidação!BU78,Consolidação!$N$4,IF(BN67+BU67+CB67+CI67+CP67+CW67+DD67+DK67+DR67+DY67+EF67+EM67+ET67+FA67&lt;=Consolidação!BO78+Consolidação!BR78+Consolidação!BU78+Consolidação!BX78,Consolidação!$Q$4,IF(BN67+BU67+CB67+CI67+CP67+CW67+DD67+DK67+DR67+DY67+EF67+EM67+ET67+FA67&lt;=Consolidação!BO78+Consolidação!BR78+Consolidação!BU78+Consolidação!BX78+Consolidação!CA78,Consolidação!$T$4,IF(BN67+BU67+CB67+CI67+CP67+CW67+DD67+DK67+DR67+DY67+EF67+EM67+ET67+FA67&lt;=Consolidação!BO78+Consolidação!BR78+Consolidação!BU78+Consolidação!BX78+Consolidação!CA78+Consolidação!CD78,Consolidação!$W$4,IF(BN67+BU67+CB67+CI67+CP67+CW67+DD67+DK67+DR67+DY67+EF67+EM67+ET67+FA67&lt;=Consolidação!BO78+Consolidação!BR78+Consolidação!BU78+Consolidação!BX78+Consolidação!CA78+Consolidação!CD78+Consolidação!CG78,Consolidação!$Z$4,IF(BN67+BU67+CB67+CI67+CP67+CW67+DD67+DK67+DR67+DY67+EF67+EM67+ET67+FA67&lt;=Consolidação!BO78+Consolidação!BR78+Consolidação!BU78+Consolidação!BX78+Consolidação!CA78+Consolidação!CD78+Consolidação!CG78+Consolidação!CJ78,Consolidação!$AC$4,IF(BN67+BU67+CB67+CI67+CP67+CW67+DD67+DK67+DR67+DY67+EF67+EM67+ET67+FA67&lt;=Consolidação!BO78+Consolidação!BR78+Consolidação!BU78+Consolidação!BX78+Consolidação!CA78+Consolidação!CD78+Consolidação!CG78+Consolidação!CJ78+Consolidação!CM78,Consolidação!$AF$4,IF(BN67+BU67+CB67+CI67+CP67+CW67+DD67+DK67+DR67+DY67+EF67+EM67+ET67+FA67&lt;=Consolidação!BO78+Consolidação!BR78+Consolidação!BU78+Consolidação!BX78+Consolidação!CA78+Consolidação!CD78+Consolidação!CG78+Consolidação!CJ78+Consolidação!CM78+Consolidação!CP78,Consolidação!$AI$4,IF(BN67+BU67+CB67+CI67+CP67+CW67+DD67+DK67+DR67+DY67+EF67+EM67+ET67+FA67&lt;=Consolidação!BO78+Consolidação!BR78+Consolidação!BU78+Consolidação!BX78+Consolidação!CA78+Consolidação!CD78+Consolidação!CG78+Consolidação!CJ78+Consolidação!CM78+Consolidação!CP78+Consolidação!CS78,Consolidação!$AL$4,IF(BN67+BU67+CB67+CI67+CP67+CW67+DD67+DK67+DR67+DY67+EF67+EM67+ET67+FA67&lt;=Consolidação!BO78+Consolidação!BR78+Consolidação!BU78+Consolidação!BX78+Consolidação!CA78+Consolidação!CD78+Consolidação!CG78+Consolidação!CJ78+Consolidação!CM78+Consolidação!CP78+Consolidação!CS78+Consolidação!CV78,Consolidação!$AO$4,IF(BN67+BU67+CB67+CI67+CP67+CW67+DD67+DK67+DR67+DY67+EF67+EM67+ET67+FA67&lt;=Consolidação!BO78+Consolidação!BR78+Consolidação!BU78+Consolidação!BX78+Consolidação!CA78+Consolidação!CD78+Consolidação!CG78+Consolidação!CJ78+Consolidação!CM78+Consolidação!CP78+Consolidação!CS78+Consolidação!CV78+Consolidação!CY78,Consolidação!$AR$4,IF(BN67+BU67+CB67+CI67+CP67+CW67+DD67+DK67+DR67+DY67+EF67+EM67+ET67+FA67&lt;=Consolidação!BO78+Consolidação!BR78+Consolidação!BU78+Consolidação!BX78+Consolidação!CA78+Consolidação!CD78+Consolidação!CG78+Consolidação!CJ78+Consolidação!CM78+Consolidação!CP78+Consolidação!CS78+Consolidação!CV78+Consolidação!CY78+Consolidação!DB78,Consolidação!$AU$4,IF(AND((Consolidação!BO78+Consolidação!BR78+Consolidação!BU78+Consolidação!BX78+Consolidação!CA78+Consolidação!CD78+Consolidação!CG78+Consolidação!CJ78+Consolidação!CM78+Consolidação!CP78+Consolidação!CS78+Consolidação!CV78+Consolidação!CY78+Consolidação!DB78)&gt;0,BN67+BU67+CB67+CI67+CP67+CW67+DD67+DK67+DR67+DY67+EF67+EM67+ET67&lt;Consolidação!BO78+Consolidação!BR78+Consolidação!BU78+Consolidação!BX78+Consolidação!CA78+Consolidação!CD78+Consolidação!CG78+Consolidação!CJ78+Consolidação!CM78+Consolidação!CP78+Consolidação!CS78+Consolidação!CV78+Consolidação!CY78+Consolidação!DB78,BN67+BU67+CB67+CI67+CP67+CW67+DD67+DK67+DR67+DY67+EF67+EM67+ET67+FA67&gt;Consolidação!BO78+Consolidação!BR78+Consolidação!BU78+Consolidação!BX78+Consolidação!CA78+Consolidação!CD78+Consolidação!CG78+Consolidação!CJ78+Consolidação!CM78+Consolidação!CP78+Consolidação!CS78+Consolidação!CV78+Consolidação!CY78+Consolidação!DB78),"CONSUMO PARCIAL","SEM PREVISÃO"))))))))))))))))</f>
        <v/>
      </c>
      <c r="FE67" s="318" t="str">
        <f t="shared" si="109"/>
        <v/>
      </c>
      <c r="FF67" s="270"/>
      <c r="FG67" s="314"/>
      <c r="FH67" s="345"/>
      <c r="FI67" s="346"/>
      <c r="FJ67" s="317" t="str">
        <f>IF(FG67=0,"",IF(BT67+CA67+CH67+CO67+CV67+DC67+DJ67+DQ67+DX67+EE67+EL67+ES67+EZ67+FG67&lt;=Consolidação!BU78,Consolidação!$H$4,IF(BT67+CA67+CH67+CO67+CV67+DC67+DJ67+DQ67+DX67+EE67+EL67+ES67+EZ67+FG67&lt;=Consolidação!BU78+Consolidação!BX78,Consolidação!$K$4,IF(BT67+CA67+CH67+CO67+CV67+DC67+DJ67+DQ67+DX67+EE67+EL67+ES67+EZ67+FG67&lt;=Consolidação!BU78+Consolidação!BX78+Consolidação!CA78,Consolidação!$N$4,IF(BT67+CA67+CH67+CO67+CV67+DC67+DJ67+DQ67+DX67+EE67+EL67+ES67+EZ67+FG67&lt;=Consolidação!BU78+Consolidação!BX78+Consolidação!CA78+Consolidação!CD78,Consolidação!$Q$4,IF(BT67+CA67+CH67+CO67+CV67+DC67+DJ67+DQ67+DX67+EE67+EL67+ES67+EZ67+FG67&lt;=Consolidação!BU78+Consolidação!BX78+Consolidação!CA78+Consolidação!CD78+Consolidação!CG78,Consolidação!$T$4,IF(BT67+CA67+CH67+CO67+CV67+DC67+DJ67+DQ67+DX67+EE67+EL67+ES67+EZ67+FG67&lt;=Consolidação!BU78+Consolidação!BX78+Consolidação!CA78+Consolidação!CD78+Consolidação!CG78+Consolidação!CJ78,Consolidação!$W$4,IF(BT67+CA67+CH67+CO67+CV67+DC67+DJ67+DQ67+DX67+EE67+EL67+ES67+EZ67+FG67&lt;=Consolidação!BU78+Consolidação!BX78+Consolidação!CA78+Consolidação!CD78+Consolidação!CG78+Consolidação!CJ78+Consolidação!CM78,Consolidação!$Z$4,IF(BT67+CA67+CH67+CO67+CV67+DC67+DJ67+DQ67+DX67+EE67+EL67+ES67+EZ67+FG67&lt;=Consolidação!BU78+Consolidação!BX78+Consolidação!CA78+Consolidação!CD78+Consolidação!CG78+Consolidação!CJ78+Consolidação!CM78+Consolidação!CP78,Consolidação!$AC$4,IF(BT67+CA67+CH67+CO67+CV67+DC67+DJ67+DQ67+DX67+EE67+EL67+ES67+EZ67+FG67&lt;=Consolidação!BU78+Consolidação!BX78+Consolidação!CA78+Consolidação!CD78+Consolidação!CG78+Consolidação!CJ78+Consolidação!CM78+Consolidação!CP78+Consolidação!CS78,Consolidação!$AF$4,IF(BT67+CA67+CH67+CO67+CV67+DC67+DJ67+DQ67+DX67+EE67+EL67+ES67+EZ67+FG67&lt;=Consolidação!BU78+Consolidação!BX78+Consolidação!CA78+Consolidação!CD78+Consolidação!CG78+Consolidação!CJ78+Consolidação!CM78+Consolidação!CP78+Consolidação!CS78+Consolidação!CV78,Consolidação!$AI$4,IF(BT67+CA67+CH67+CO67+CV67+DC67+DJ67+DQ67+DX67+EE67+EL67+ES67+EZ67+FG67&lt;=Consolidação!BU78+Consolidação!BX78+Consolidação!CA78+Consolidação!CD78+Consolidação!CG78+Consolidação!CJ78+Consolidação!CM78+Consolidação!CP78+Consolidação!CS78+Consolidação!CV78+Consolidação!CY78,Consolidação!$AL$4,IF(BT67+CA67+CH67+CO67+CV67+DC67+DJ67+DQ67+DX67+EE67+EL67+ES67+EZ67+FG67&lt;=Consolidação!BU78+Consolidação!BX78+Consolidação!CA78+Consolidação!CD78+Consolidação!CG78+Consolidação!CJ78+Consolidação!CM78+Consolidação!CP78+Consolidação!CS78+Consolidação!CV78+Consolidação!CY78+Consolidação!DB78,Consolidação!$AO$4,IF(BT67+CA67+CH67+CO67+CV67+DC67+DJ67+DQ67+DX67+EE67+EL67+ES67+EZ67+FG67&lt;=Consolidação!BU78+Consolidação!BX78+Consolidação!CA78+Consolidação!CD78+Consolidação!CG78+Consolidação!CJ78+Consolidação!CM78+Consolidação!CP78+Consolidação!CS78+Consolidação!CV78+Consolidação!CY78+Consolidação!DB78+Consolidação!DE78,Consolidação!$AR$4,IF(BT67+CA67+CH67+CO67+CV67+DC67+DJ67+DQ67+DX67+EE67+EL67+ES67+EZ67+FG67&lt;=Consolidação!BU78+Consolidação!BX78+Consolidação!CA78+Consolidação!CD78+Consolidação!CG78+Consolidação!CJ78+Consolidação!CM78+Consolidação!CP78+Consolidação!CS78+Consolidação!CV78+Consolidação!CY78+Consolidação!DB78+Consolidação!DE78+Consolidação!DH78,Consolidação!$AU$4,IF(AND((Consolidação!BU78+Consolidação!BX78+Consolidação!CA78+Consolidação!CD78+Consolidação!CG78+Consolidação!CJ78+Consolidação!CM78+Consolidação!CP78+Consolidação!CS78+Consolidação!CV78+Consolidação!CY78+Consolidação!DB78+Consolidação!DE78+Consolidação!DH78)&gt;0,BT67+CA67+CH67+CO67+CV67+DC67+DJ67+DQ67+DX67+EE67+EL67+ES67+EZ67&lt;Consolidação!BU78+Consolidação!BX78+Consolidação!CA78+Consolidação!CD78+Consolidação!CG78+Consolidação!CJ78+Consolidação!CM78+Consolidação!CP78+Consolidação!CS78+Consolidação!CV78+Consolidação!CY78+Consolidação!DB78+Consolidação!DE78+Consolidação!DH78,BT67+CA67+CH67+CO67+CV67+DC67+DJ67+DQ67+DX67+EE67+EL67+ES67+EZ67+FG67&gt;Consolidação!BU78+Consolidação!BX78+Consolidação!CA78+Consolidação!CD78+Consolidação!CG78+Consolidação!CJ78+Consolidação!CM78+Consolidação!CP78+Consolidação!CS78+Consolidação!CV78+Consolidação!CY78+Consolidação!DB78+Consolidação!DE78+Consolidação!DH78),"CONSUMO PARCIAL","SEM PREVISÃO"))))))))))))))))</f>
        <v/>
      </c>
      <c r="FK67" s="540" t="str">
        <f t="shared" si="110"/>
        <v/>
      </c>
      <c r="FL67" s="569"/>
      <c r="FM67" s="550"/>
      <c r="FN67" s="550"/>
      <c r="FO67" s="550"/>
      <c r="FP67" s="550"/>
      <c r="FQ67" s="576"/>
      <c r="FR67" s="569"/>
      <c r="FS67" s="550"/>
      <c r="FT67" s="550"/>
      <c r="FU67" s="550"/>
      <c r="FV67" s="550"/>
      <c r="FW67" s="550"/>
      <c r="FX67" s="545" t="str">
        <f>IF((Consolidação!C78+Consolidação!E78)=(F67+M67+T67+AA67+AH67+AO67+AV67+BC67+BJ67+BQ67+BX67+CE67+CL67+CS67),"ATUALIZADO","DESATUALIZADO")</f>
        <v>DESATUALIZADO</v>
      </c>
    </row>
    <row r="68" spans="1:180" x14ac:dyDescent="0.3">
      <c r="A68" s="270">
        <v>11856</v>
      </c>
      <c r="B68" s="634"/>
      <c r="C68" s="273" t="s">
        <v>104</v>
      </c>
      <c r="D68" s="274"/>
      <c r="E68" s="270" t="s">
        <v>201</v>
      </c>
      <c r="F68" s="314">
        <v>0.7</v>
      </c>
      <c r="G68" s="345">
        <v>106.45</v>
      </c>
      <c r="H68" s="346">
        <v>46353</v>
      </c>
      <c r="I68" s="317">
        <f>IF(F68=0,"",IF(F68&lt;=Consolidação!H79,Consolidação!H$4,IF(F68&lt;=Consolidação!H79+Consolidação!K79,Consolidação!K$4,IF(F68&lt;=Consolidação!H79+Consolidação!K79+Consolidação!N79,Consolidação!N$4,IF(F68&lt;=Consolidação!H79+Consolidação!K79+Consolidação!N79+Consolidação!Q79,Consolidação!Q$4,IF(F68&lt;=Consolidação!H79+Consolidação!K79+Consolidação!N79+Consolidação!Q79+Consolidação!T79,Consolidação!T$4,IF(F68&lt;=Consolidação!H79+Consolidação!K79+Consolidação!N79+Consolidação!Q79+Consolidação!T79+Consolidação!W79,Consolidação!W$4,IF(F68&lt;=Consolidação!H79+Consolidação!K79+Consolidação!N79+Consolidação!Q79+Consolidação!T79+Consolidação!W79+Consolidação!Z79,Consolidação!Z$4,IF(F68&lt;=Consolidação!H79+Consolidação!K79+Consolidação!N79+Consolidação!Q79+Consolidação!T79+Consolidação!W79+Consolidação!Z79+Consolidação!AC79,Consolidação!AC$4,IF(F68&lt;=Consolidação!H79+Consolidação!K79+Consolidação!N79+Consolidação!Q79+Consolidação!T79+Consolidação!W79+Consolidação!Z79+Consolidação!AC79+Consolidação!AF79,Consolidação!AF$4,IF(F68&lt;=Consolidação!H79+Consolidação!K79+Consolidação!N79+Consolidação!Q79+Consolidação!T79+Consolidação!W79+Consolidação!Z79+Consolidação!AC79+Consolidação!AF79+Consolidação!AI79,Consolidação!AI$4,IF(F68&lt;=Consolidação!H79+Consolidação!K79+Consolidação!N79+Consolidação!Q79+Consolidação!T79+Consolidação!W79+Consolidação!Z79+Consolidação!AC79+Consolidação!AF79+Consolidação!AI79+Consolidação!AL79,Consolidação!AL$4,IF(F68&lt;=Consolidação!H79+Consolidação!K79+Consolidação!N79+Consolidação!Q79+Consolidação!T79+Consolidação!W79+Consolidação!Z79+Consolidação!AC79+Consolidação!AF79+Consolidação!AI79+Consolidação!AL79+Consolidação!AO79,Consolidação!AO$4,IF(F68&lt;=Consolidação!H79+Consolidação!K79+Consolidação!N79+Consolidação!Q79+Consolidação!T79+Consolidação!W79+Consolidação!Z79+Consolidação!AC79+Consolidação!AF79+Consolidação!AI79+Consolidação!AL79+Consolidação!AO79+Consolidação!AR79,Consolidação!AR$4,IF(F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>45323</v>
      </c>
      <c r="J68" s="318" t="str">
        <f t="shared" si="86"/>
        <v>ü</v>
      </c>
      <c r="K68" s="312"/>
      <c r="L68" s="270" t="s">
        <v>162</v>
      </c>
      <c r="M68" s="314">
        <v>0.83599999999999997</v>
      </c>
      <c r="N68" s="345">
        <v>106.45</v>
      </c>
      <c r="O68" s="346">
        <v>46353</v>
      </c>
      <c r="P68" s="317">
        <f>IF(M68=0,"",IF(F68+M68&lt;=Consolidação!H79,Consolidação!$H$4,IF(F68+M68&lt;=Consolidação!H79+Consolidação!K79,Consolidação!$K$4,IF(F68+M68&lt;=Consolidação!H79+Consolidação!K79+Consolidação!N79,Consolidação!$N$4,IF(F68+M68&lt;=Consolidação!H79+Consolidação!K79+Consolidação!N79+Consolidação!Q79,Consolidação!$Q$4,IF(F68+M68&lt;=Consolidação!H79+Consolidação!K79+Consolidação!N79+Consolidação!Q79+Consolidação!T79,Consolidação!$T$4,IF(F68+M68&lt;=Consolidação!H79+Consolidação!K79+Consolidação!N79+Consolidação!Q79+Consolidação!T79+Consolidação!W79,Consolidação!$W$4,IF(F68+M68&lt;=Consolidação!H79+Consolidação!K79+Consolidação!N79+Consolidação!Q79+Consolidação!T79+Consolidação!W79+Consolidação!Z79,Consolidação!$Z$4,IF(F68+M68&lt;=Consolidação!H79+Consolidação!K79+Consolidação!N79+Consolidação!Q79+Consolidação!T79+Consolidação!W79+Consolidação!Z79+Consolidação!AC79,Consolidação!$AC$4,IF(F68+M68&lt;=Consolidação!H79+Consolidação!K79+Consolidação!N79+Consolidação!Q79+Consolidação!T79+Consolidação!W79+Consolidação!Z79+Consolidação!AC79+Consolidação!AF79,Consolidação!$AF$4,IF(F68+M68&lt;=Consolidação!H79+Consolidação!K79+Consolidação!N79+Consolidação!Q79+Consolidação!T79+Consolidação!W79+Consolidação!Z79+Consolidação!AC79+Consolidação!AF79+Consolidação!AI79,Consolidação!$AI$4,IF(F68+M68&lt;=Consolidação!H79+Consolidação!K79+Consolidação!N79+Consolidação!Q79+Consolidação!T79+Consolidação!W79+Consolidação!Z79+Consolidação!AC79+Consolidação!AF79+Consolidação!AI79+Consolidação!AL79,Consolidação!$AL$4,IF(F68+M68&lt;=Consolidação!H79+Consolidação!K79+Consolidação!N79+Consolidação!Q79+Consolidação!T79+Consolidação!W79+Consolidação!Z79+Consolidação!AC79+Consolidação!AF79+Consolidação!AI79+Consolidação!AL79+Consolidação!AO79,Consolidação!$AO$4,IF(F68+M68&lt;=Consolidação!H79+Consolidação!K79+Consolidação!N79+Consolidação!Q79+Consolidação!T79+Consolidação!W79+Consolidação!Z79+Consolidação!AC79+Consolidação!AF79+Consolidação!AI79+Consolidação!AL79+Consolidação!AO79+Consolidação!AR79,Consolidação!$AR$4,IF(F68+M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>45323</v>
      </c>
      <c r="Q68" s="318" t="str">
        <f t="shared" si="87"/>
        <v>ü</v>
      </c>
      <c r="R68" s="312"/>
      <c r="S68" s="270" t="s">
        <v>166</v>
      </c>
      <c r="T68" s="314">
        <v>1.84</v>
      </c>
      <c r="U68" s="345">
        <v>106.45</v>
      </c>
      <c r="V68" s="346">
        <v>46386</v>
      </c>
      <c r="W68" s="317">
        <f>IF(T68=0,"",IF(F68+M68+T68&lt;=Consolidação!H79,Consolidação!$H$4,IF(F68+M68+T68&lt;=Consolidação!H79+Consolidação!K79,Consolidação!$K$4,IF(F68+M68+T68&lt;=Consolidação!H79+Consolidação!K79+Consolidação!N79,Consolidação!$N$4,IF(F68+M68+T68&lt;=Consolidação!H79+Consolidação!K79+Consolidação!N79+Consolidação!Q79,Consolidação!$Q$4,IF(F68+M68+T68&lt;=Consolidação!H79+Consolidação!K79+Consolidação!N79+Consolidação!Q79+Consolidação!T79,Consolidação!$T$4,IF(F68+M68+T68&lt;=Consolidação!H79+Consolidação!K79+Consolidação!N79+Consolidação!Q79+Consolidação!T79+Consolidação!W79,Consolidação!$W$4,IF(F68+M68+T68&lt;=Consolidação!H79+Consolidação!K79+Consolidação!N79+Consolidação!Q79+Consolidação!T79+Consolidação!W79+Consolidação!Z79,Consolidação!$Z$4,IF(F68+M68+T68&lt;=Consolidação!H79+Consolidação!K79+Consolidação!N79+Consolidação!Q79+Consolidação!T79+Consolidação!W79+Consolidação!Z79+Consolidação!AC79,Consolidação!$AC$4,IF(F68+M68+T68&lt;=Consolidação!H79+Consolidação!K79+Consolidação!N79+Consolidação!Q79+Consolidação!T79+Consolidação!W79+Consolidação!Z79+Consolidação!AC79+Consolidação!AF79,Consolidação!$AF$4,IF(F68+M68+T68&lt;=Consolidação!H79+Consolidação!K79+Consolidação!N79+Consolidação!Q79+Consolidação!T79+Consolidação!W79+Consolidação!Z79+Consolidação!AC79+Consolidação!AF79+Consolidação!AI79,Consolidação!$AI$4,IF(F68+M68+T68&lt;=Consolidação!H79+Consolidação!K79+Consolidação!N79+Consolidação!Q79+Consolidação!T79+Consolidação!W79+Consolidação!Z79+Consolidação!AC79+Consolidação!AF79+Consolidação!AI79+Consolidação!AL79,Consolidação!$AL$4,IF(F68+M68+T68&lt;=Consolidação!H79+Consolidação!K79+Consolidação!N79+Consolidação!Q79+Consolidação!T79+Consolidação!W79+Consolidação!Z79+Consolidação!AC79+Consolidação!AF79+Consolidação!AI79+Consolidação!AL79+Consolidação!AO79,Consolidação!$AO$4,IF(F68+M68+T68&lt;=Consolidação!H79+Consolidação!K79+Consolidação!N79+Consolidação!Q79+Consolidação!T79+Consolidação!W79+Consolidação!Z79+Consolidação!AC79+Consolidação!AF79+Consolidação!AI79+Consolidação!AL79+Consolidação!AO79+Consolidação!AR79,Consolidação!$AR$4,IF(F68+M68+T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+M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+T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>45323</v>
      </c>
      <c r="X68" s="318" t="str">
        <f t="shared" si="88"/>
        <v>ü</v>
      </c>
      <c r="Y68" s="312"/>
      <c r="Z68" s="270" t="s">
        <v>164</v>
      </c>
      <c r="AA68" s="314">
        <v>0.50800000000000001</v>
      </c>
      <c r="AB68" s="345">
        <v>106.45</v>
      </c>
      <c r="AC68" s="346">
        <v>46415</v>
      </c>
      <c r="AD68" s="317">
        <f>IF(AA68=0,"",IF(F68+M68+T68+AA68&lt;=Consolidação!H79,Consolidação!$H$4,IF(F68+M68+T68+AA68&lt;=Consolidação!H79+Consolidação!K79,Consolidação!$K$4,IF(F68+M68+T68+AA68&lt;=Consolidação!H79+Consolidação!K79+Consolidação!N79,Consolidação!$N$4,IF(F68+M68+T68+AA68&lt;=Consolidação!H79+Consolidação!K79+Consolidação!N79+Consolidação!Q79,Consolidação!$Q$4,IF(F68+M68+T68+AA68&lt;=Consolidação!H79+Consolidação!K79+Consolidação!N79+Consolidação!Q79+Consolidação!T79,Consolidação!$T$4,IF(F68+M68+T68+AA68&lt;=Consolidação!H79+Consolidação!K79+Consolidação!N79+Consolidação!Q79+Consolidação!T79+Consolidação!W79,Consolidação!$W$4,IF(F68+M68+T68+AA68&lt;=Consolidação!H79+Consolidação!K79+Consolidação!N79+Consolidação!Q79+Consolidação!T79+Consolidação!W79+Consolidação!Z79,Consolidação!$Z$4,IF(F68+M68+T68+AA68&lt;=Consolidação!H79+Consolidação!K79+Consolidação!N79+Consolidação!Q79+Consolidação!T79+Consolidação!W79+Consolidação!Z79+Consolidação!AC79,Consolidação!$AC$4,IF(F68+M68+T68+AA68&lt;=Consolidação!H79+Consolidação!K79+Consolidação!N79+Consolidação!Q79+Consolidação!T79+Consolidação!W79+Consolidação!Z79+Consolidação!AC79+Consolidação!AF79,Consolidação!$AF$4,IF(F68+M68+T68+AA68&lt;=Consolidação!H79+Consolidação!K79+Consolidação!N79+Consolidação!Q79+Consolidação!T79+Consolidação!W79+Consolidação!Z79+Consolidação!AC79+Consolidação!AF79+Consolidação!AI79,Consolidação!$AI$4,IF(F68+M68+T68+AA68&lt;=Consolidação!H79+Consolidação!K79+Consolidação!N79+Consolidação!Q79+Consolidação!T79+Consolidação!W79+Consolidação!Z79+Consolidação!AC79+Consolidação!AF79+Consolidação!AI79+Consolidação!AL79,Consolidação!$AL$4,IF(F68+M68+T68+AA68&lt;=Consolidação!H79+Consolidação!K79+Consolidação!N79+Consolidação!Q79+Consolidação!T79+Consolidação!W79+Consolidação!Z79+Consolidação!AC79+Consolidação!AF79+Consolidação!AI79+Consolidação!AL79+Consolidação!AO79,Consolidação!$AO$4,IF(F68+M68+T68+AA68&lt;=Consolidação!H79+Consolidação!K79+Consolidação!N79+Consolidação!Q79+Consolidação!T79+Consolidação!W79+Consolidação!Z79+Consolidação!AC79+Consolidação!AF79+Consolidação!AI79+Consolidação!AL79+Consolidação!AO79+Consolidação!AR79,Consolidação!#REF!,IF(F68+M68+T68+AA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+M68+T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+T68+AA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>45323</v>
      </c>
      <c r="AE68" s="318" t="str">
        <f t="shared" si="89"/>
        <v>ü</v>
      </c>
      <c r="AF68" s="312"/>
      <c r="AG68" s="270" t="s">
        <v>175</v>
      </c>
      <c r="AH68" s="314">
        <v>6.3869999999999996</v>
      </c>
      <c r="AI68" s="345">
        <v>106.45</v>
      </c>
      <c r="AJ68" s="346">
        <v>46485</v>
      </c>
      <c r="AK68" s="317">
        <f>IF(AH68=0,"",IF(F68+M68+T68+AA68+AH68&lt;=Consolidação!H79,Consolidação!$H$4,IF(F68+M68+T68+AA68+AH68&lt;=Consolidação!H79+Consolidação!K79,Consolidação!$K$4,IF(F68+M68+T68+AA68+AH68&lt;=Consolidação!H79+Consolidação!K79+Consolidação!N79,Consolidação!$N$4,IF(F68+M68+T68+AA68+AH68&lt;=Consolidação!H79+Consolidação!K79+Consolidação!N79+Consolidação!Q79,Consolidação!$Q$4,IF(F68+M68+T68+AA68+AH68&lt;=Consolidação!H79+Consolidação!K79+Consolidação!N79+Consolidação!Q79+Consolidação!T79,Consolidação!$T$4,IF(F68+M68+T68+AA68+AH68&lt;=Consolidação!H79+Consolidação!K79+Consolidação!N79+Consolidação!Q79+Consolidação!T79+Consolidação!W79,Consolidação!$W$4,IF(F68+M68+T68+AA68+AH68&lt;=Consolidação!H79+Consolidação!K79+Consolidação!N79+Consolidação!Q79+Consolidação!T79+Consolidação!W79+Consolidação!Z79,Consolidação!$Z$4,IF(F68+M68+T68+AA68+AH68&lt;=Consolidação!H79+Consolidação!K79+Consolidação!N79+Consolidação!Q79+Consolidação!T79+Consolidação!W79+Consolidação!Z79+Consolidação!AC79,Consolidação!$AC$4,IF(F68+M68+T68+AA68+AH68&lt;=Consolidação!H79+Consolidação!K79+Consolidação!N79+Consolidação!Q79+Consolidação!T79+Consolidação!W79+Consolidação!Z79+Consolidação!AC79+Consolidação!AF79,Consolidação!$AF$4,IF(F68+M68+T68+AA68+AH68&lt;=Consolidação!H79+Consolidação!K79+Consolidação!N79+Consolidação!Q79+Consolidação!T79+Consolidação!W79+Consolidação!Z79+Consolidação!AC79+Consolidação!AF79+Consolidação!AI79,Consolidação!$AI$4,IF(F68+M68+T68+AA68+AH68&lt;=Consolidação!H79+Consolidação!K79+Consolidação!N79+Consolidação!Q79+Consolidação!T79+Consolidação!W79+Consolidação!Z79+Consolidação!AC79+Consolidação!AF79+Consolidação!AI79+Consolidação!AL79,Consolidação!$AL$4,IF(F68+M68+T68+AA68+AH68&lt;=Consolidação!H79+Consolidação!K79+Consolidação!N79+Consolidação!Q79+Consolidação!T79+Consolidação!W79+Consolidação!Z79+Consolidação!AC79+Consolidação!AF79+Consolidação!AI79+Consolidação!AL79+Consolidação!AO79,Consolidação!$AO$4,IF(F68+M68+T68+AA68+AH68&lt;=Consolidação!H79+Consolidação!K79+Consolidação!N79+Consolidação!Q79+Consolidação!T79+Consolidação!W79+Consolidação!Z79+Consolidação!AC79+Consolidação!AF79+Consolidação!AI79+Consolidação!AL79+Consolidação!AO79+Consolidação!AR79,Consolidação!$AR$4,IF(F68+M68+T68+AA68+AH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+M68+T68+AA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+T68+AA68+AH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>45323</v>
      </c>
      <c r="AL68" s="318" t="str">
        <f>IF(AK68="","",IF(AK68="SEM PREVISÃO","û",IF(AK68="CONSUMO PARCIAL","û",IF(AJ68&lt;AK68+90,"û","ü"))))</f>
        <v>ü</v>
      </c>
      <c r="AM68" s="312"/>
      <c r="AN68" s="270" t="s">
        <v>174</v>
      </c>
      <c r="AO68" s="314">
        <v>4.1059999999999999</v>
      </c>
      <c r="AP68" s="345"/>
      <c r="AQ68" s="346">
        <v>46485</v>
      </c>
      <c r="AR68" s="317">
        <f>IF(AO68=0,"",IF(F68+M68+T68+AA68+AH68+AO68&lt;=Consolidação!H79,Consolidação!$H$4,IF(F68+M68+T68+AA68+AH68+AO68&lt;=Consolidação!H79+Consolidação!K79,Consolidação!$K$4,IF(F68+M68+T68+AA68+AH68+AO68&lt;=Consolidação!H79+Consolidação!K79+Consolidação!N79,Consolidação!$N$4,IF(F68+M68+T68+AA68+AH68+AO68&lt;=Consolidação!H79+Consolidação!K79+Consolidação!N79+Consolidação!Q79,Consolidação!$Q$4,IF(F68+M68+T68+AA68+AH68+AO68&lt;=Consolidação!H79+Consolidação!K79+Consolidação!N79+Consolidação!Q79+Consolidação!T79,Consolidação!$T$4,IF(F68+M68+T68+AA68+AH68+AO68&lt;=Consolidação!H79+Consolidação!K79+Consolidação!N79+Consolidação!Q79+Consolidação!T79+Consolidação!W79,Consolidação!$W$4,IF(F68+M68+T68+AA68+AH68+AO68&lt;=Consolidação!H79+Consolidação!K79+Consolidação!N79+Consolidação!Q79+Consolidação!T79+Consolidação!W79+Consolidação!Z79,Consolidação!$Z$4,IF(F68+M68+T68+AA68+AH68+AO68&lt;=Consolidação!H79+Consolidação!K79+Consolidação!N79+Consolidação!Q79+Consolidação!T79+Consolidação!W79+Consolidação!Z79+Consolidação!AC79,Consolidação!$AC$4,IF(F68+M68+T68+AA68+AH68+AO68&lt;=Consolidação!H79+Consolidação!K79+Consolidação!N79+Consolidação!Q79+Consolidação!T79+Consolidação!W79+Consolidação!Z79+Consolidação!AC79+Consolidação!AF79,Consolidação!$AF$4,IF(F68+M68+T68+AA68+AH68+AO68&lt;=Consolidação!H79+Consolidação!K79+Consolidação!N79+Consolidação!Q79+Consolidação!T79+Consolidação!W79+Consolidação!Z79+Consolidação!AC79+Consolidação!AF79+Consolidação!AI79,Consolidação!$AI$4,IF(F68+M68+T68+AA68+AH68+AO68&lt;=Consolidação!H79+Consolidação!K79+Consolidação!N79+Consolidação!Q79+Consolidação!T79+Consolidação!W79+Consolidação!Z79+Consolidação!AC79+Consolidação!AF79+Consolidação!AI79+Consolidação!AL79,Consolidação!$AL$4,IF(F68+M68+T68+AA68+AH68+AO68&lt;=Consolidação!H79+Consolidação!K79+Consolidação!N79+Consolidação!Q79+Consolidação!T79+Consolidação!W79+Consolidação!Z79+Consolidação!AC79+Consolidação!AF79+Consolidação!AI79+Consolidação!AL79+Consolidação!AO79,Consolidação!$AO$4,IF(F68+M68+T68+AA68+AH68+AO68&lt;=Consolidação!H79+Consolidação!K79+Consolidação!N79+Consolidação!Q79+Consolidação!T79+Consolidação!W79+Consolidação!Z79+Consolidação!AC79+Consolidação!AF79+Consolidação!AI79+Consolidação!AL79+Consolidação!AO79+Consolidação!AR79,Consolidação!$AR$4,IF(F68+M68+T68+AA68+AH68+AO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+M68+T68+AA68+AH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+T68+AA68+AH68+AO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>45323</v>
      </c>
      <c r="AS68" s="318" t="str">
        <f>IF(AR68="","",IF(AR68="SEM PREVISÃO","û",IF(AR68="CONSUMO PARCIAL","û",IF(AQ68&lt;AR68+90,"û","ü"))))</f>
        <v>ü</v>
      </c>
      <c r="AT68" s="312"/>
      <c r="AU68" s="270" t="s">
        <v>195</v>
      </c>
      <c r="AV68" s="314">
        <v>0.57199999999999995</v>
      </c>
      <c r="AW68" s="345"/>
      <c r="AX68" s="346">
        <v>46485</v>
      </c>
      <c r="AY68" s="317">
        <f>IF(AV68=0,"",IF(F68+M68+T68+AA68+AH68+AO68+AV68&lt;=Consolidação!H79,Consolidação!$H$4,IF(F68+M68+T68+AA68+AH68+AO68+AV68&lt;=Consolidação!H79+Consolidação!K79,Consolidação!$K$4,IF(F68+M68+T68+AA68+AH68+AO68+AV68&lt;=Consolidação!H79+Consolidação!K79+Consolidação!N79,Consolidação!$N$4,IF(F68+M68+T68+AA68+AH68+AO68+AV68&lt;=Consolidação!H79+Consolidação!K79+Consolidação!N79+Consolidação!Q79,Consolidação!$Q$4,IF(F68+M68+T68+AA68+AH68+AO68+AV68&lt;=Consolidação!H79+Consolidação!K79+Consolidação!N79+Consolidação!Q79+Consolidação!T79,Consolidação!$T$4,IF(F68+M68+T68+AA68+AH68+AO68+AV68&lt;=Consolidação!H79+Consolidação!K79+Consolidação!N79+Consolidação!Q79+Consolidação!T79+Consolidação!W79,Consolidação!$W$4,IF(F68+M68+T68+AA68+AH68+AO68+AV68&lt;=Consolidação!H79+Consolidação!K79+Consolidação!N79+Consolidação!Q79+Consolidação!T79+Consolidação!W79+Consolidação!Z79,Consolidação!$Z$4,IF(F68+M68+T68+AA68+AH68+AO68+AV68&lt;=Consolidação!H79+Consolidação!K79+Consolidação!N79+Consolidação!Q79+Consolidação!T79+Consolidação!W79+Consolidação!Z79+Consolidação!AC79,Consolidação!$AC$4,IF(F68+M68+T68+AA68+AH68+AO68+AV68&lt;=Consolidação!H79+Consolidação!K79+Consolidação!N79+Consolidação!Q79+Consolidação!T79+Consolidação!W79+Consolidação!Z79+Consolidação!AC79+Consolidação!AF79,Consolidação!$AF$4,IF(F68+M68+T68+AA68+AH68+AO68+AV68&lt;=Consolidação!H79+Consolidação!K79+Consolidação!N79+Consolidação!Q79+Consolidação!T79+Consolidação!W79+Consolidação!Z79+Consolidação!AC79+Consolidação!AF79+Consolidação!AI79,Consolidação!$AI$4,IF(F68+M68+T68+AA68+AH68+AO68+AV68&lt;=Consolidação!H79+Consolidação!K79+Consolidação!N79+Consolidação!Q79+Consolidação!T79+Consolidação!W79+Consolidação!Z79+Consolidação!AC79+Consolidação!AF79+Consolidação!AI79+Consolidação!AL79,Consolidação!$AL$4,IF(F68+M68+T68+AA68+AH68+AO68+AV68&lt;=Consolidação!H79+Consolidação!K79+Consolidação!N79+Consolidação!Q79+Consolidação!T79+Consolidação!W79+Consolidação!Z79+Consolidação!AC79+Consolidação!AF79+Consolidação!AI79+Consolidação!AL79+Consolidação!AO79,Consolidação!$AO$4,IF(F68+M68+T68+AA68+AH68+AO68+AV68&lt;=Consolidação!H79+Consolidação!K79+Consolidação!N79+Consolidação!Q79+Consolidação!T79+Consolidação!W79+Consolidação!Z79+Consolidação!AC79+Consolidação!AF79+Consolidação!AI79+Consolidação!AL79+Consolidação!AO79+Consolidação!AR79,Consolidação!$AR$4,IF(F68+M68+T68+AA68+AH68+AO68+AV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+M68+T68+AA68+AH68+AO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+T68+AA68+AH68+AO68+AV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>45323</v>
      </c>
      <c r="AZ68" s="318" t="str">
        <f t="shared" si="92"/>
        <v>ü</v>
      </c>
      <c r="BA68" s="312"/>
      <c r="BB68" s="270" t="s">
        <v>188</v>
      </c>
      <c r="BC68" s="314">
        <v>13.144</v>
      </c>
      <c r="BD68" s="345"/>
      <c r="BE68" s="346">
        <v>46485</v>
      </c>
      <c r="BF68" s="317">
        <f>IF(BC68=0,"",IF(F68+M68+T68+AA68+AH68+AO68+AV68+BC68&lt;=Consolidação!H79,Consolidação!$H$4,IF(F68+M68+T68+AA68+AH68+AO68+AV68+BC68&lt;=Consolidação!H79+Consolidação!K79,Consolidação!$K$4,IF(F68+M68+T68+AA68+AH68+AO68+AV68+BC68&lt;=Consolidação!H79+Consolidação!K79+Consolidação!N79,Consolidação!$N$4,IF(F68+M68+T68+AA68+AH68+AO68+AV68+BC68&lt;=Consolidação!H79+Consolidação!K79+Consolidação!N79+Consolidação!Q79,Consolidação!$Q$4,IF(F68+M68+T68+AA68+AH68+AO68+AV68+BC68&lt;=Consolidação!H79+Consolidação!K79+Consolidação!N79+Consolidação!Q79+Consolidação!T79,Consolidação!$T$4,IF(F68+M68+T68+AA68+AH68+AO68+AV68+BC68&lt;=Consolidação!H79+Consolidação!K79+Consolidação!N79+Consolidação!Q79+Consolidação!T79+Consolidação!W79,Consolidação!$W$4,IF(F68+M68+T68+AA68+AH68+AO68+AV68+BC68&lt;=Consolidação!H79+Consolidação!K79+Consolidação!N79+Consolidação!Q79+Consolidação!T79+Consolidação!W79+Consolidação!Z79,Consolidação!$Z$4,IF(F68+M68+T68+AA68+AH68+AO68+AV68+BC68&lt;=Consolidação!H79+Consolidação!K79+Consolidação!N79+Consolidação!Q79+Consolidação!T79+Consolidação!W79+Consolidação!Z79+Consolidação!AC79,Consolidação!$AC$4,IF(F68+M68+T68+AA68+AH68+AO68+AV68+BC68&lt;=Consolidação!H79+Consolidação!K79+Consolidação!N79+Consolidação!Q79+Consolidação!T79+Consolidação!W79+Consolidação!Z79+Consolidação!AC79+Consolidação!AF79,Consolidação!$AF$4,IF(F68+M68+T68+AA68+AH68+AO68+AV68+BC68&lt;=Consolidação!H79+Consolidação!K79+Consolidação!N79+Consolidação!Q79+Consolidação!T79+Consolidação!W79+Consolidação!Z79+Consolidação!AC79+Consolidação!AF79+Consolidação!AI79,Consolidação!$AI$4,IF(F68+M68+T68+AA68+AH68+AO68+AV68+BC68&lt;=Consolidação!H79+Consolidação!K79+Consolidação!N79+Consolidação!Q79+Consolidação!T79+Consolidação!W79+Consolidação!Z79+Consolidação!AC79+Consolidação!AF79+Consolidação!AI79+Consolidação!AL79,Consolidação!$AL$4,IF(F68+M68+T68+AA68+AH68+AO68+AV68+BC68&lt;=Consolidação!H79+Consolidação!K79+Consolidação!N79+Consolidação!Q79+Consolidação!T79+Consolidação!W79+Consolidação!Z79+Consolidação!AC79+Consolidação!AF79+Consolidação!AI79+Consolidação!AL79+Consolidação!AO79,Consolidação!$AO$4,IF(F68+M68+T68+AA68+AH68+AO68+AV68+BC68&lt;=Consolidação!H79+Consolidação!K79+Consolidação!N79+Consolidação!Q79+Consolidação!T79+Consolidação!W79+Consolidação!Z79+Consolidação!AC79+Consolidação!AF79+Consolidação!AI79+Consolidação!AL79+Consolidação!AO79+Consolidação!AR79,Consolidação!$AR$4,IF(F68+M68+T68+AA68+AH68+AO68+AV68+BC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+M68+T68+AA68+AH68+AO68+AV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+T68+AA68+AH68+AO68+AV68+BC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>45323</v>
      </c>
      <c r="BG68" s="318" t="str">
        <f t="shared" si="93"/>
        <v>ü</v>
      </c>
      <c r="BH68" s="312"/>
      <c r="BI68" s="270" t="s">
        <v>190</v>
      </c>
      <c r="BJ68" s="314">
        <v>6.08</v>
      </c>
      <c r="BK68" s="345"/>
      <c r="BL68" s="346">
        <v>46485</v>
      </c>
      <c r="BM68" s="317">
        <f>IF(BJ68=0,"",IF(F68+M68+T68+AA68+AH68+AO68+AV68+BC68+BJ68&lt;=Consolidação!H79,Consolidação!$H$4,IF(F68+M68+T68+AA68+AH68+AO68+AV68+BC68+BJ68&lt;=Consolidação!H79+Consolidação!K79,Consolidação!$K$4,IF(F68+M68+T68+AA68+AH68+AO68+AV68+BC68+BJ68&lt;=Consolidação!H79+Consolidação!K79+Consolidação!N79,Consolidação!$N$4,IF(F68+M68+T68+AA68+AH68+AO68+AV68+BC68+BJ68&lt;=Consolidação!H79+Consolidação!K79+Consolidação!N79+Consolidação!Q79,Consolidação!$Q$4,IF(F68+M68+T68+AA68+AH68+AO68+AV68+BC68+BJ68&lt;=Consolidação!H79+Consolidação!K79+Consolidação!N79+Consolidação!Q79+Consolidação!T79,Consolidação!$T$4,IF(F68+M68+T68+AA68+AH68+AO68+AV68+BC68+BJ68&lt;=Consolidação!H79+Consolidação!K79+Consolidação!N79+Consolidação!Q79+Consolidação!T79+Consolidação!W79,Consolidação!$W$4,IF(F68+M68+T68+AA68+AH68+AO68+AV68+BC68+BJ68&lt;=Consolidação!H79+Consolidação!K79+Consolidação!N79+Consolidação!Q79+Consolidação!T79+Consolidação!W79+Consolidação!Z79,Consolidação!$Z$4,IF(F68+M68+T68+AA68+AH68+AO68+AV68+BC68+BJ68&lt;=Consolidação!H79+Consolidação!K79+Consolidação!N79+Consolidação!Q79+Consolidação!T79+Consolidação!W79+Consolidação!Z79+Consolidação!AC79,Consolidação!$AC$4,IF(F68+M68+T68+AA68+AH68+AO68+AV68+BC68+BJ68&lt;=Consolidação!H79+Consolidação!K79+Consolidação!N79+Consolidação!Q79+Consolidação!T79+Consolidação!W79+Consolidação!Z79+Consolidação!AC79+Consolidação!AF79,Consolidação!$AF$4,IF(F68+M68+T68+AA68+AH68+AO68+AV68+BC68+BJ68&lt;=Consolidação!H79+Consolidação!K79+Consolidação!N79+Consolidação!Q79+Consolidação!T79+Consolidação!W79+Consolidação!Z79+Consolidação!AC79+Consolidação!AF79+Consolidação!AI79,Consolidação!$AI$4,IF(F68+M68+T68+AA68+AH68+AO68+AV68+BC68+BJ68&lt;=Consolidação!H79+Consolidação!K79+Consolidação!N79+Consolidação!Q79+Consolidação!T79+Consolidação!W79+Consolidação!Z79+Consolidação!AC79+Consolidação!AF79+Consolidação!AI79+Consolidação!AL79,Consolidação!$AL$4,IF(F68+M68+T68+AA68+AH68+AO68+AV68+BC68+BJ68&lt;=Consolidação!H79+Consolidação!K79+Consolidação!N79+Consolidação!Q79+Consolidação!T79+Consolidação!W79+Consolidação!Z79+Consolidação!AC79+Consolidação!AF79+Consolidação!AI79+Consolidação!AL79+Consolidação!AO79,Consolidação!$AO$4,IF(F68+M68+T68+AA68+AH68+AO68+AV68+BC68+BJ68&lt;=Consolidação!H79+Consolidação!K79+Consolidação!N79+Consolidação!Q79+Consolidação!T79+Consolidação!W79+Consolidação!Z79+Consolidação!AC79+Consolidação!AF79+Consolidação!AI79+Consolidação!AL79+Consolidação!AO79+Consolidação!AR79,Consolidação!$AR$4,IF(F68+M68+T68+AA68+AH68+AO68+AV68+BC68+BJ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+M68+T68+AA68+AH68+AO68+AV68+BC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+T68+AA68+AH68+AO68+AV68+BC68+BJ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>45323</v>
      </c>
      <c r="BN68" s="318" t="str">
        <f t="shared" si="94"/>
        <v>ü</v>
      </c>
      <c r="BO68" s="312"/>
      <c r="BP68" s="270" t="s">
        <v>199</v>
      </c>
      <c r="BQ68" s="314">
        <v>16.035</v>
      </c>
      <c r="BR68" s="345"/>
      <c r="BS68" s="346">
        <v>46485</v>
      </c>
      <c r="BT68" s="317">
        <f>IF(BQ68=0,"",IF(F68+M68+T68+AA68+AH68+AO68+AV68+BC68+BJ68+BQ68&lt;=Consolidação!H79,Consolidação!$H$4,IF(F68+M68+T68+AA68+AH68+AO68+AV68+BC68+BJ68+BQ68&lt;=Consolidação!H79+Consolidação!K79,Consolidação!$K$4,IF(F68+M68+T68+AA68+AH68+AO68+AV68+BC68+BJ68+BQ68&lt;=Consolidação!H79+Consolidação!K79+Consolidação!N79,Consolidação!$N$4,IF(F68+M68+T68+AA68+AH68+AO68+AV68+BC68+BJ68+BQ68&lt;=Consolidação!H79+Consolidação!K79+Consolidação!N79+Consolidação!Q79,Consolidação!$Q$4,IF(F68+M68+T68+AA68+AH68+AO68+AV68+BC68+BJ68+BQ68&lt;=Consolidação!H79+Consolidação!K79+Consolidação!N79+Consolidação!Q79+Consolidação!T79,Consolidação!$T$4,IF(F68+M68+T68+AA68+AH68+AO68+AV68+BC68+BJ68+BQ68&lt;=Consolidação!H79+Consolidação!K79+Consolidação!N79+Consolidação!Q79+Consolidação!T79+Consolidação!W79,Consolidação!$W$4,IF(F68+M68+T68+AA68+AH68+AO68+AV68+BC68+BJ68+BQ68&lt;=Consolidação!H79+Consolidação!K79+Consolidação!N79+Consolidação!Q79+Consolidação!T79+Consolidação!W79+Consolidação!Z79,Consolidação!$Z$4,IF(F68+M68+T68+AA68+AH68+AO68+AV68+BC68+BJ68+BQ68&lt;=Consolidação!H79+Consolidação!K79+Consolidação!N79+Consolidação!Q79+Consolidação!T79+Consolidação!W79+Consolidação!Z79+Consolidação!AC79,Consolidação!$AC$4,IF(F68+M68+T68+AA68+AH68+AO68+AV68+BC68+BJ68+BQ68&lt;=Consolidação!H79+Consolidação!K79+Consolidação!N79+Consolidação!Q79+Consolidação!T79+Consolidação!W79+Consolidação!Z79+Consolidação!AC79+Consolidação!AF79,Consolidação!$AF$4,IF(F68+M68+T68+AA68+AH68+AO68+AV68+BC68+BJ68+BQ68&lt;=Consolidação!H79+Consolidação!K79+Consolidação!N79+Consolidação!Q79+Consolidação!T79+Consolidação!W79+Consolidação!Z79+Consolidação!AC79+Consolidação!AF79+Consolidação!AI79,Consolidação!$AI$4,IF(F68+M68+T68+AA68+AH68+AO68+AV68+BC68+BJ68+BQ68&lt;=Consolidação!H79+Consolidação!K79+Consolidação!N79+Consolidação!Q79+Consolidação!T79+Consolidação!W79+Consolidação!Z79+Consolidação!AC79+Consolidação!AF79+Consolidação!AI79+Consolidação!AL79,Consolidação!$AL$4,IF(F68+M68+T68+AA68+AH68+AO68+AV68+BC68+BJ68+BQ68&lt;=Consolidação!H79+Consolidação!K79+Consolidação!N79+Consolidação!Q79+Consolidação!T79+Consolidação!W79+Consolidação!Z79+Consolidação!AC79+Consolidação!AF79+Consolidação!AI79+Consolidação!AL79+Consolidação!AO79,Consolidação!$AO$4,IF(F68+M68+T68+AA68+AH68+AO68+AV68+BC68+BJ68+BQ68&lt;=Consolidação!H79+Consolidação!K79+Consolidação!N79+Consolidação!Q79+Consolidação!T79+Consolidação!W79+Consolidação!Z79+Consolidação!AC79+Consolidação!AF79+Consolidação!AI79+Consolidação!AL79+Consolidação!AO79+Consolidação!AR79,Consolidação!$AR$4,IF(F68+M68+T68+AA68+AH68+AO68+AV68+BC68+BJ68+BQ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+M68+T68+AA68+AH68+AO68+AV68+BC68+BJ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+T68+AA68+AH68+AO68+AV68+BC68+BJ68+BQ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>45323</v>
      </c>
      <c r="BU68" s="318" t="str">
        <f t="shared" si="95"/>
        <v>ü</v>
      </c>
      <c r="BV68" s="312"/>
      <c r="BW68" s="270" t="s">
        <v>212</v>
      </c>
      <c r="BX68" s="314">
        <v>1.0029999999999999</v>
      </c>
      <c r="BY68" s="345"/>
      <c r="BZ68" s="346">
        <v>46649</v>
      </c>
      <c r="CA68" s="317">
        <f>IF(BX68=0,"",IF(F68+M68+T68+AA68+AH68+AO68+AV68+BC68+BJ68+BQ68+BX68&lt;=Consolidação!H79,Consolidação!$H$4,IF(F68+M68+T68+AA68+AH68+AO68+AV68+BC68+BJ68+BQ68+BX68&lt;=Consolidação!H79+Consolidação!K79,Consolidação!$K$4,IF(F68+M68+T68+AA68+AH68+AO68+AV68+BC68+BJ68+BQ68+BX68&lt;=Consolidação!H79+Consolidação!K79+Consolidação!N79,Consolidação!$N$4,IF(F68+M68+T68+AA68+AH68+AO68+AV68+BC68+BJ68+BQ68+BX68&lt;=Consolidação!H79+Consolidação!K79+Consolidação!N79+Consolidação!Q79,Consolidação!$Q$4,IF(F68+M68+T68+AA68+AH68+AO68+AV68+BC68+BJ68+BQ68+BX68&lt;=Consolidação!H79+Consolidação!K79+Consolidação!N79+Consolidação!Q79+Consolidação!T79,Consolidação!$T$4,IF(F68+M68+T68+AA68+AH68+AO68+AV68+BC68+BJ68+BQ68+BX68&lt;=Consolidação!H79+Consolidação!K79+Consolidação!N79+Consolidação!Q79+Consolidação!T79+Consolidação!W79,Consolidação!$W$4,IF(F68+M68+T68+AA68+AH68+AO68+AV68+BC68+BJ68+BQ68+BX68&lt;=Consolidação!H79+Consolidação!K79+Consolidação!N79+Consolidação!Q79+Consolidação!T79+Consolidação!W79+Consolidação!Z79,Consolidação!$Z$4,IF(F68+M68+T68+AA68+AH68+AO68+AV68+BC68+BJ68+BQ68+BX68&lt;=Consolidação!H79+Consolidação!K79+Consolidação!N79+Consolidação!Q79+Consolidação!T79+Consolidação!W79+Consolidação!Z79+Consolidação!AC79,Consolidação!$AC$4,IF(F68+M68+T68+AA68+AH68+AO68+AV68+BC68+BJ68+BQ68+BX68&lt;=Consolidação!H79+Consolidação!K79+Consolidação!N79+Consolidação!Q79+Consolidação!T79+Consolidação!W79+Consolidação!Z79+Consolidação!AC79+Consolidação!AF79,Consolidação!$AF$4,IF(F68+M68+T68+AA68+AH68+AO68+AV68+BC68+BJ68+BQ68+BX68&lt;=Consolidação!H79+Consolidação!K79+Consolidação!N79+Consolidação!Q79+Consolidação!T79+Consolidação!W79+Consolidação!Z79+Consolidação!AC79+Consolidação!AF79+Consolidação!AI79,Consolidação!$AI$4,IF(F68+M68+T68+AA68+AH68+AO68+AV68+BC68+BJ68+BQ68+BX68&lt;=Consolidação!H79+Consolidação!K79+Consolidação!N79+Consolidação!Q79+Consolidação!T79+Consolidação!W79+Consolidação!Z79+Consolidação!AC79+Consolidação!AF79+Consolidação!AI79+Consolidação!AL79,Consolidação!$AL$4,IF(F68+M68+T68+AA68+AH68+AO68+AV68+BC68+BJ68+BQ68+BX68&lt;=Consolidação!H79+Consolidação!K79+Consolidação!N79+Consolidação!Q79+Consolidação!T79+Consolidação!W79+Consolidação!Z79+Consolidação!AC79+Consolidação!AF79+Consolidação!AI79+Consolidação!AL79+Consolidação!AO79,Consolidação!$AO$4,IF(F68+M68+T68+AA68+AH68+AO68+AV68+BC68+BJ68+BQ68+BX68&lt;=Consolidação!H79+Consolidação!K79+Consolidação!N79+Consolidação!Q79+Consolidação!T79+Consolidação!W79+Consolidação!Z79+Consolidação!AC79+Consolidação!AF79+Consolidação!AI79+Consolidação!AL79+Consolidação!AO79+Consolidação!AR79,Consolidação!$AR$4,IF(F68+M68+T68+AA68+AH68+AO68+AV68+BC68+BJ68+BQ68+BX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+M68+T68+AA68+AH68+AO68+AV68+BC68+BJ68+BQ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+T68+AA68+AH68+AO68+AV68+BC68+BJ68+BQ68+BX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>45323</v>
      </c>
      <c r="CB68" s="318" t="str">
        <f t="shared" si="96"/>
        <v>ü</v>
      </c>
      <c r="CC68" s="312"/>
      <c r="CD68" s="270" t="s">
        <v>231</v>
      </c>
      <c r="CE68" s="314">
        <v>9.91</v>
      </c>
      <c r="CF68" s="345"/>
      <c r="CG68" s="346">
        <v>46783</v>
      </c>
      <c r="CH68" s="317">
        <f>IF(CE68=0,"",IF(F68+M68+T68+AA68+AH68+AO68+AV68+BC68+BJ68+BQ68+BX68+CE68&lt;=Consolidação!H79,Consolidação!$H$4,IF(F68+M68+T68+AA68+AH68+AO68+AV68+BC68+BJ68+BQ68+BX68+CE68&lt;=Consolidação!H79+Consolidação!K79,Consolidação!$K$4,IF(F68+M68+T68+AA68+AH68+AO68+AV68+BC68+BJ68+BQ68+BX68+CE68&lt;=Consolidação!H79+Consolidação!K79+Consolidação!N79,Consolidação!$N$4,IF(F68+M68+T68+AA68+AH68+AO68+AV68+BC68+BJ68+BQ68+BX68+CE68&lt;=Consolidação!H79+Consolidação!K79+Consolidação!N79+Consolidação!Q79,Consolidação!$Q$4,IF(F68+M68+T68+AA68+AH68+AO68+AV68+BC68+BJ68+BQ68+BX68+CE68&lt;=Consolidação!H79+Consolidação!K79+Consolidação!N79+Consolidação!Q79+Consolidação!T79,Consolidação!$T$4,IF(F68+M68+T68+AA68+AH68+AO68+AV68+BC68+BJ68+BQ68+BX68+CE68&lt;=Consolidação!H79+Consolidação!K79+Consolidação!N79+Consolidação!Q79+Consolidação!T79+Consolidação!W79,Consolidação!$W$4,IF(F68+M68+T68+AA68+AH68+AO68+AV68+BC68+BJ68+BQ68+BX68+CE68&lt;=Consolidação!H79+Consolidação!K79+Consolidação!N79+Consolidação!Q79+Consolidação!T79+Consolidação!W79+Consolidação!Z79,Consolidação!$Z$4,IF(F68+M68+T68+AA68+AH68+AO68+AV68+BC68+BJ68+BQ68+BX68+CE68&lt;=Consolidação!H79+Consolidação!K79+Consolidação!N79+Consolidação!Q79+Consolidação!T79+Consolidação!W79+Consolidação!Z79+Consolidação!AC79,Consolidação!$AC$4,IF(F68+M68+T68+AA68+AH68+AO68+AV68+BC68+BJ68+BQ68+BX68+CE68&lt;=Consolidação!H79+Consolidação!K79+Consolidação!N79+Consolidação!Q79+Consolidação!T79+Consolidação!W79+Consolidação!Z79+Consolidação!AC79+Consolidação!AF79,Consolidação!$AF$4,IF(F68+M68+T68+AA68+AH68+AO68+AV68+BC68+BJ68+BQ68+BX68+CE68&lt;=Consolidação!H79+Consolidação!K79+Consolidação!N79+Consolidação!Q79+Consolidação!T79+Consolidação!W79+Consolidação!Z79+Consolidação!AC79+Consolidação!AF79+Consolidação!AI79,Consolidação!$AI$4,IF(F68+M68+T68+AA68+AH68+AO68+AV68+BC68+BJ68+BQ68+BX68+CE68&lt;=Consolidação!H79+Consolidação!K79+Consolidação!N79+Consolidação!Q79+Consolidação!T79+Consolidação!W79+Consolidação!Z79+Consolidação!AC79+Consolidação!AF79+Consolidação!AI79+Consolidação!AL79,Consolidação!$AL$4,IF(F68+M68+T68+AA68+AH68+AO68+AV68+BC68+BJ68+BQ68+BX68+CE68&lt;=Consolidação!H79+Consolidação!K79+Consolidação!N79+Consolidação!Q79+Consolidação!T79+Consolidação!W79+Consolidação!Z79+Consolidação!AC79+Consolidação!AF79+Consolidação!AI79+Consolidação!AL79+Consolidação!AO79,Consolidação!$AO$4,IF(F68+M68+T68+AA68+AH68+AO68+AV68+BC68+BJ68+BQ68+BX68+CE68&lt;=Consolidação!H79+Consolidação!K79+Consolidação!N79+Consolidação!Q79+Consolidação!T79+Consolidação!W79+Consolidação!Z79+Consolidação!AC79+Consolidação!AF79+Consolidação!AI79+Consolidação!AL79+Consolidação!AO79+Consolidação!AR79,Consolidação!$AR$4,IF(F68+M68+T68+AA68+AH68+AO68+AV68+BC68+BJ68+BQ68+BX68+CE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+M68+T68+AA68+AH68+AO68+AV68+BC68+BJ68+BQ68+BX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+T68+AA68+AH68+AO68+AV68+BC68+BJ68+BQ68+BX68+CE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>45323</v>
      </c>
      <c r="CI68" s="318" t="str">
        <f t="shared" si="97"/>
        <v>ü</v>
      </c>
      <c r="CJ68" s="312"/>
      <c r="CK68" s="270"/>
      <c r="CL68" s="314"/>
      <c r="CM68" s="345"/>
      <c r="CN68" s="346"/>
      <c r="CO68" s="317" t="str">
        <f>IF(CL68=0,"",IF(F68+M68+T68+AA68+AH68+AO68+AV68+BC68+BJ68+BQ68+BX68+CE68+CL68&lt;=Consolidação!H79,Consolidação!$H$4,IF(F68+M68+T68+AA68+AH68+AO68+AV68+BC68+BJ68+BQ68+BX68+CE68+CL68&lt;=Consolidação!H79+Consolidação!K79,Consolidação!$K$4,IF(F68+M68+T68+AA68+AH68+AO68+AV68+BC68+BJ68+BQ68+BX68+CE68+CL68&lt;=Consolidação!H79+Consolidação!K79+Consolidação!N79,Consolidação!$N$4,IF(F68+M68+T68+AA68+AH68+AO68+AV68+BC68+BJ68+BQ68+BX68+CE68+CL68&lt;=Consolidação!H79+Consolidação!K79+Consolidação!N79+Consolidação!Q79,Consolidação!$Q$4,IF(F68+M68+T68+AA68+AH68+AO68+AV68+BC68+BJ68+BQ68+BX68+CE68+CL68&lt;=Consolidação!H79+Consolidação!K79+Consolidação!N79+Consolidação!Q79+Consolidação!T79,Consolidação!$T$4,IF(F68+M68+T68+AA68+AH68+AO68+AV68+BC68+BJ68+BQ68+BX68+CE68+CL68&lt;=Consolidação!H79+Consolidação!K79+Consolidação!N79+Consolidação!Q79+Consolidação!T79+Consolidação!W79,Consolidação!$W$4,IF(F68+M68+T68+AA68+AH68+AO68+AV68+BC68+BJ68+BQ68+BX68+CE68+CL68&lt;=Consolidação!H79+Consolidação!K79+Consolidação!N79+Consolidação!Q79+Consolidação!T79+Consolidação!W79+Consolidação!Z79,Consolidação!$Z$4,IF(F68+M68+T68+AA68+AH68+AO68+AV68+BC68+BJ68+BQ68+BX68+CE68+CL68&lt;=Consolidação!H79+Consolidação!K79+Consolidação!N79+Consolidação!Q79+Consolidação!T79+Consolidação!W79+Consolidação!Z79+Consolidação!AC79,Consolidação!$AC$4,IF(F68+M68+T68+AA68+AH68+AO68+AV68+BC68+BJ68+BQ68+BX68+CE68+CL68&lt;=Consolidação!H79+Consolidação!K79+Consolidação!N79+Consolidação!Q79+Consolidação!T79+Consolidação!W79+Consolidação!Z79+Consolidação!AC79+Consolidação!AF79,Consolidação!$AF$4,IF(F68+M68+T68+AA68+AH68+AO68+AV68+BC68+BJ68+BQ68+BX68+CE68+CL68&lt;=Consolidação!H79+Consolidação!K79+Consolidação!N79+Consolidação!Q79+Consolidação!T79+Consolidação!W79+Consolidação!Z79+Consolidação!AC79+Consolidação!AF79+Consolidação!AI79,Consolidação!$AI$4,IF(F68+M68+T68+AA68+AH68+AO68+AV68+BC68+BJ68+BQ68+BX68+CE68+CL68&lt;=Consolidação!H79+Consolidação!K79+Consolidação!N79+Consolidação!Q79+Consolidação!T79+Consolidação!W79+Consolidação!Z79+Consolidação!AC79+Consolidação!AF79+Consolidação!AI79+Consolidação!AL79,Consolidação!$AL$4,IF(F68+M68+T68+AA68+AH68+AO68+AV68+BC68+BJ68+BQ68+BX68+CE68+CL68&lt;=Consolidação!H79+Consolidação!K79+Consolidação!N79+Consolidação!Q79+Consolidação!T79+Consolidação!W79+Consolidação!Z79+Consolidação!AC79+Consolidação!AF79+Consolidação!AI79+Consolidação!AL79+Consolidação!AO79,Consolidação!$AO$4,IF(F68+M68+T68+AA68+AH68+AO68+AV68+BC68+BJ68+BQ68+BX68+CE68+CL68&lt;=Consolidação!H79+Consolidação!K79+Consolidação!N79+Consolidação!Q79+Consolidação!T79+Consolidação!W79+Consolidação!Z79+Consolidação!AC79+Consolidação!AF79+Consolidação!AI79+Consolidação!AL79+Consolidação!AO79+Consolidação!AR79,Consolidação!$AR$4,IF(F68+M68+T68+AA68+AH68+AO68+AV68+BC68+BJ68+BQ68+BX68+CE68+CL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+M68+T68+AA68+AH68+AO68+AV68+BC68+BJ68+BQ68+BX68+CE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+T68+AA68+AH68+AO68+AV68+BC68+BJ68+BQ68+BX68+CE68+CL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/>
      </c>
      <c r="CP68" s="318" t="str">
        <f t="shared" si="98"/>
        <v/>
      </c>
      <c r="CQ68" s="312"/>
      <c r="CR68" s="270"/>
      <c r="CS68" s="314"/>
      <c r="CT68" s="345"/>
      <c r="CU68" s="346"/>
      <c r="CV68" s="317" t="str">
        <f>IF(CS68=0,"",IF(F68+M68+T68+AA68+AH68+AO68+AV68+BC68+BJ68+BQ68+BX68+CE68+CL68+CS68&lt;=Consolidação!H79,Consolidação!$H$4,IF(F68+M68+T68+AA68+AH68+AO68+AV68+BC68+BJ68+BQ68+BX68+CE68+CL68+CS68&lt;=Consolidação!H79+Consolidação!K79,Consolidação!$K$4,IF(F68+M68+T68+AA68+AH68+AO68+AV68+BC68+BJ68+BQ68+BX68+CE68+CL68+CS68&lt;=Consolidação!H79+Consolidação!K79+Consolidação!N79,Consolidação!$N$4,IF(F68+M68+T68+AA68+AH68+AO68+AV68+BC68+BJ68+BQ68+BX68+CE68+CL68+CS68&lt;=Consolidação!H79+Consolidação!K79+Consolidação!N79+Consolidação!Q79,Consolidação!$Q$4,IF(F68+M68+T68+AA68+AH68+AO68+AV68+BC68+BJ68+BQ68+BX68+CE68+CL68+CS68&lt;=Consolidação!H79+Consolidação!K79+Consolidação!N79+Consolidação!Q79+Consolidação!T79,Consolidação!$T$4,IF(F68+M68+T68+AA68+AH68+AO68+AV68+BC68+BJ68+BQ68+BX68+CE68+CL68+CS68&lt;=Consolidação!H79+Consolidação!K79+Consolidação!N79+Consolidação!Q79+Consolidação!T79+Consolidação!W79,Consolidação!$W$4,IF(F68+M68+T68+AA68+AH68+AO68+AV68+BC68+BJ68+BQ68+BX68+CE68+CL68+CS68&lt;=Consolidação!H79+Consolidação!K79+Consolidação!N79+Consolidação!Q79+Consolidação!T79+Consolidação!W79+Consolidação!Z79,Consolidação!$Z$4,IF(F68+M68+T68+AA68+AH68+AO68+AV68+BC68+BJ68+BQ68+BX68+CE68+CL68+CS68&lt;=Consolidação!H79+Consolidação!K79+Consolidação!N79+Consolidação!Q79+Consolidação!T79+Consolidação!W79+Consolidação!Z79+Consolidação!AC79,Consolidação!$AC$4,IF(F68+M68+T68+AA68+AH68+AO68+AV68+BC68+BJ68+BQ68+BX68+CE68+CL68+CS68&lt;=Consolidação!H79+Consolidação!K79+Consolidação!N79+Consolidação!Q79+Consolidação!T79+Consolidação!W79+Consolidação!Z79+Consolidação!AC79+Consolidação!AF79,Consolidação!$AF$4,IF(F68+M68+T68+AA68+AH68+AO68+AV68+BC68+BJ68+BQ68+BX68+CE68+CL68+CS68&lt;=Consolidação!H79+Consolidação!K79+Consolidação!N79+Consolidação!Q79+Consolidação!T79+Consolidação!W79+Consolidação!Z79+Consolidação!AC79+Consolidação!AF79+Consolidação!AI79,Consolidação!$AI$4,IF(F68+M68+T68+AA68+AH68+AO68+AV68+BC68+BJ68+BQ68+BX68+CE68+CL68+CS68&lt;=Consolidação!H79+Consolidação!K79+Consolidação!N79+Consolidação!Q79+Consolidação!T79+Consolidação!W79+Consolidação!Z79+Consolidação!AC79+Consolidação!AF79+Consolidação!AI79+Consolidação!AL79,Consolidação!$AL$4,IF(F68+M68+T68+AA68+AH68+AO68+AV68+BC68+BJ68+BQ68+BX68+CE68+CL68+CS68&lt;=Consolidação!H79+Consolidação!K79+Consolidação!N79+Consolidação!Q79+Consolidação!T79+Consolidação!W79+Consolidação!Z79+Consolidação!AC79+Consolidação!AF79+Consolidação!AI79+Consolidação!AL79+Consolidação!AO79,Consolidação!$AO$4,IF(F68+M68+T68+AA68+AH68+AO68+AV68+BC68+BJ68+BQ68+BX68+CE68+CL68+CS68&lt;=Consolidação!H79+Consolidação!K79+Consolidação!N79+Consolidação!Q79+Consolidação!T79+Consolidação!W79+Consolidação!Z79+Consolidação!AC79+Consolidação!AF79+Consolidação!AI79+Consolidação!AL79+Consolidação!AO79+Consolidação!AR79,Consolidação!$AR$4,IF(F68+M68+T68+AA68+AH68+AO68+AV68+BC68+BJ68+BQ68+BX68+CE68+CL68+CS68&lt;=Consolidação!H79+Consolidação!K79+Consolidação!N79+Consolidação!Q79+Consolidação!T79+Consolidação!W79+Consolidação!Z79+Consolidação!AC79+Consolidação!AF79+Consolidação!AI79+Consolidação!AL79+Consolidação!AO79+Consolidação!AR79+Consolidação!AU79,Consolidação!$AU$4,IF(AND((Consolidação!H79+Consolidação!K79+Consolidação!N79+Consolidação!Q79+Consolidação!T79+Consolidação!W79+Consolidação!Z79+Consolidação!AC79+Consolidação!AF79+Consolidação!AI79+Consolidação!AL79+Consolidação!AO79+Consolidação!AR79+Consolidação!AU79)&gt;0,F68+M68+T68+AA68+AH68+AO68+AV68+BC68+BJ68+BQ68+BX68+CE68+CL68&lt;Consolidação!H79+Consolidação!K79+Consolidação!N79+Consolidação!Q79+Consolidação!T79+Consolidação!W79+Consolidação!Z79+Consolidação!AC79+Consolidação!AF79+Consolidação!AI79+Consolidação!AL79+Consolidação!AO79+Consolidação!AR79+Consolidação!AU79,F68+M68+T68+AA68+AH68+AO68+AV68+BC68+BJ68+BQ68+BX68+CE68+CL68+CS68&gt;Consolidação!H79+Consolidação!K79+Consolidação!N79+Consolidação!Q79+Consolidação!T79+Consolidação!W79+Consolidação!Z79+Consolidação!AC79+Consolidação!AF79+Consolidação!AI79+Consolidação!AL79+Consolidação!AO79+Consolidação!AR79+Consolidação!AU79),"CONSUMO PARCIAL","SEM PREVISÃO"))))))))))))))))</f>
        <v/>
      </c>
      <c r="CW68" s="318" t="str">
        <f t="shared" si="99"/>
        <v/>
      </c>
      <c r="CX68" s="270"/>
      <c r="CY68" s="314"/>
      <c r="CZ68" s="345"/>
      <c r="DA68" s="346"/>
      <c r="DB68" s="317" t="str">
        <f>IF(CY68=0,"",IF(L68+S68+Z68+AG68+AN68+AU68+BB68+BI68+BP68+BW68+CD68+CK68+CR68+CY68&lt;=Consolidação!N79,Consolidação!$H$4,IF(L68+S68+Z68+AG68+AN68+AU68+BB68+BI68+BP68+BW68+CD68+CK68+CR68+CY68&lt;=Consolidação!N79+Consolidação!Q79,Consolidação!$K$4,IF(L68+S68+Z68+AG68+AN68+AU68+BB68+BI68+BP68+BW68+CD68+CK68+CR68+CY68&lt;=Consolidação!N79+Consolidação!Q79+Consolidação!T79,Consolidação!$N$4,IF(L68+S68+Z68+AG68+AN68+AU68+BB68+BI68+BP68+BW68+CD68+CK68+CR68+CY68&lt;=Consolidação!N79+Consolidação!Q79+Consolidação!T79+Consolidação!W79,Consolidação!$Q$4,IF(L68+S68+Z68+AG68+AN68+AU68+BB68+BI68+BP68+BW68+CD68+CK68+CR68+CY68&lt;=Consolidação!N79+Consolidação!Q79+Consolidação!T79+Consolidação!W79+Consolidação!Z79,Consolidação!$T$4,IF(L68+S68+Z68+AG68+AN68+AU68+BB68+BI68+BP68+BW68+CD68+CK68+CR68+CY68&lt;=Consolidação!N79+Consolidação!Q79+Consolidação!T79+Consolidação!W79+Consolidação!Z79+Consolidação!AC79,Consolidação!$W$4,IF(L68+S68+Z68+AG68+AN68+AU68+BB68+BI68+BP68+BW68+CD68+CK68+CR68+CY68&lt;=Consolidação!N79+Consolidação!Q79+Consolidação!T79+Consolidação!W79+Consolidação!Z79+Consolidação!AC79+Consolidação!AF79,Consolidação!$Z$4,IF(L68+S68+Z68+AG68+AN68+AU68+BB68+BI68+BP68+BW68+CD68+CK68+CR68+CY68&lt;=Consolidação!N79+Consolidação!Q79+Consolidação!T79+Consolidação!W79+Consolidação!Z79+Consolidação!AC79+Consolidação!AF79+Consolidação!AI79,Consolidação!$AC$4,IF(L68+S68+Z68+AG68+AN68+AU68+BB68+BI68+BP68+BW68+CD68+CK68+CR68+CY68&lt;=Consolidação!N79+Consolidação!Q79+Consolidação!T79+Consolidação!W79+Consolidação!Z79+Consolidação!AC79+Consolidação!AF79+Consolidação!AI79+Consolidação!AL79,Consolidação!$AF$4,IF(L68+S68+Z68+AG68+AN68+AU68+BB68+BI68+BP68+BW68+CD68+CK68+CR68+CY68&lt;=Consolidação!N79+Consolidação!Q79+Consolidação!T79+Consolidação!W79+Consolidação!Z79+Consolidação!AC79+Consolidação!AF79+Consolidação!AI79+Consolidação!AL79+Consolidação!AO79,Consolidação!$AI$4,IF(L68+S68+Z68+AG68+AN68+AU68+BB68+BI68+BP68+BW68+CD68+CK68+CR68+CY68&lt;=Consolidação!N79+Consolidação!Q79+Consolidação!T79+Consolidação!W79+Consolidação!Z79+Consolidação!AC79+Consolidação!AF79+Consolidação!AI79+Consolidação!AL79+Consolidação!AO79+Consolidação!AR79,Consolidação!$AL$4,IF(L68+S68+Z68+AG68+AN68+AU68+BB68+BI68+BP68+BW68+CD68+CK68+CR68+CY68&lt;=Consolidação!N79+Consolidação!Q79+Consolidação!T79+Consolidação!W79+Consolidação!Z79+Consolidação!AC79+Consolidação!AF79+Consolidação!AI79+Consolidação!AL79+Consolidação!AO79+Consolidação!AR79+Consolidação!AU79,Consolidação!$AO$4,IF(L68+S68+Z68+AG68+AN68+AU68+BB68+BI68+BP68+BW68+CD68+CK68+CR68+CY68&lt;=Consolidação!N79+Consolidação!Q79+Consolidação!T79+Consolidação!W79+Consolidação!Z79+Consolidação!AC79+Consolidação!AF79+Consolidação!AI79+Consolidação!AL79+Consolidação!AO79+Consolidação!AR79+Consolidação!AU79+Consolidação!AX79,Consolidação!$AR$4,IF(L68+S68+Z68+AG68+AN68+AU68+BB68+BI68+BP68+BW68+CD68+CK68+CR68+CY68&lt;=Consolidação!N79+Consolidação!Q79+Consolidação!T79+Consolidação!W79+Consolidação!Z79+Consolidação!AC79+Consolidação!AF79+Consolidação!AI79+Consolidação!AL79+Consolidação!AO79+Consolidação!AR79+Consolidação!AU79+Consolidação!AX79+Consolidação!#REF!,Consolidação!$AU$4,IF(AND((Consolidação!N79+Consolidação!Q79+Consolidação!T79+Consolidação!W79+Consolidação!Z79+Consolidação!AC79+Consolidação!AF79+Consolidação!AI79+Consolidação!AL79+Consolidação!AO79+Consolidação!AR79+Consolidação!AU79+Consolidação!AX79+Consolidação!#REF!)&gt;0,L68+S68+Z68+AG68+AN68+AU68+BB68+BI68+BP68+BW68+CD68+CK68+CR68&lt;Consolidação!N79+Consolidação!Q79+Consolidação!T79+Consolidação!W79+Consolidação!Z79+Consolidação!AC79+Consolidação!AF79+Consolidação!AI79+Consolidação!AL79+Consolidação!AO79+Consolidação!AR79+Consolidação!AU79+Consolidação!AX79+Consolidação!#REF!,L68+S68+Z68+AG68+AN68+AU68+BB68+BI68+BP68+BW68+CD68+CK68+CR68+CY68&gt;Consolidação!N79+Consolidação!Q79+Consolidação!T79+Consolidação!W79+Consolidação!Z79+Consolidação!AC79+Consolidação!AF79+Consolidação!AI79+Consolidação!AL79+Consolidação!AO79+Consolidação!AR79+Consolidação!AU79+Consolidação!AX79+Consolidação!#REF!),"CONSUMO PARCIAL","SEM PREVISÃO"))))))))))))))))</f>
        <v/>
      </c>
      <c r="DC68" s="318" t="str">
        <f t="shared" si="100"/>
        <v/>
      </c>
      <c r="DD68" s="270" t="s">
        <v>200</v>
      </c>
      <c r="DE68" s="314">
        <v>18.295000000000002</v>
      </c>
      <c r="DF68" s="345"/>
      <c r="DG68" s="346">
        <v>46649</v>
      </c>
      <c r="DH68" s="317">
        <f>IF(DE68=0,"",IF(R68+Y68+AF68+AM68+AT68+BA68+BH68+BO68+BV68+CC68+CJ68+CQ68+CX68+DE68&lt;=Consolidação!T79,Consolidação!$H$4,IF(R68+Y68+AF68+AM68+AT68+BA68+BH68+BO68+BV68+CC68+CJ68+CQ68+CX68+DE68&lt;=Consolidação!T79+Consolidação!W79,Consolidação!$K$4,IF(R68+Y68+AF68+AM68+AT68+BA68+BH68+BO68+BV68+CC68+CJ68+CQ68+CX68+DE68&lt;=Consolidação!T79+Consolidação!W79+Consolidação!Z79,Consolidação!$N$4,IF(R68+Y68+AF68+AM68+AT68+BA68+BH68+BO68+BV68+CC68+CJ68+CQ68+CX68+DE68&lt;=Consolidação!T79+Consolidação!W79+Consolidação!Z79+Consolidação!AC79,Consolidação!$Q$4,IF(R68+Y68+AF68+AM68+AT68+BA68+BH68+BO68+BV68+CC68+CJ68+CQ68+CX68+DE68&lt;=Consolidação!T79+Consolidação!W79+Consolidação!Z79+Consolidação!AC79+Consolidação!AF79,Consolidação!$T$4,IF(R68+Y68+AF68+AM68+AT68+BA68+BH68+BO68+BV68+CC68+CJ68+CQ68+CX68+DE68&lt;=Consolidação!T79+Consolidação!W79+Consolidação!Z79+Consolidação!AC79+Consolidação!AF79+Consolidação!AI79,Consolidação!$W$4,IF(R68+Y68+AF68+AM68+AT68+BA68+BH68+BO68+BV68+CC68+CJ68+CQ68+CX68+DE68&lt;=Consolidação!T79+Consolidação!W79+Consolidação!Z79+Consolidação!AC79+Consolidação!AF79+Consolidação!AI79+Consolidação!AL79,Consolidação!$Z$4,IF(R68+Y68+AF68+AM68+AT68+BA68+BH68+BO68+BV68+CC68+CJ68+CQ68+CX68+DE68&lt;=Consolidação!T79+Consolidação!W79+Consolidação!Z79+Consolidação!AC79+Consolidação!AF79+Consolidação!AI79+Consolidação!AL79+Consolidação!AO79,Consolidação!$AC$4,IF(R68+Y68+AF68+AM68+AT68+BA68+BH68+BO68+BV68+CC68+CJ68+CQ68+CX68+DE68&lt;=Consolidação!T79+Consolidação!W79+Consolidação!Z79+Consolidação!AC79+Consolidação!AF79+Consolidação!AI79+Consolidação!AL79+Consolidação!AO79+Consolidação!AR79,Consolidação!$AF$4,IF(R68+Y68+AF68+AM68+AT68+BA68+BH68+BO68+BV68+CC68+CJ68+CQ68+CX68+DE68&lt;=Consolidação!T79+Consolidação!W79+Consolidação!Z79+Consolidação!AC79+Consolidação!AF79+Consolidação!AI79+Consolidação!AL79+Consolidação!AO79+Consolidação!AR79+Consolidação!AU79,Consolidação!$AI$4,IF(R68+Y68+AF68+AM68+AT68+BA68+BH68+BO68+BV68+CC68+CJ68+CQ68+CX68+DE68&lt;=Consolidação!T79+Consolidação!W79+Consolidação!Z79+Consolidação!AC79+Consolidação!AF79+Consolidação!AI79+Consolidação!AL79+Consolidação!AO79+Consolidação!AR79+Consolidação!AU79+Consolidação!AX79,Consolidação!$AL$4,IF(R68+Y68+AF68+AM68+AT68+BA68+BH68+BO68+BV68+CC68+CJ68+CQ68+CX68+DE68&lt;=Consolidação!T79+Consolidação!W79+Consolidação!Z79+Consolidação!AC79+Consolidação!AF79+Consolidação!AI79+Consolidação!AL79+Consolidação!AO79+Consolidação!AR79+Consolidação!AU79+Consolidação!AX79+Consolidação!#REF!,Consolidação!$AO$4,IF(R68+Y68+AF68+AM68+AT68+BA68+BH68+BO68+BV68+CC68+CJ68+CQ68+CX68+DE68&lt;=Consolidação!T79+Consolidação!W79+Consolidação!Z79+Consolidação!AC79+Consolidação!AF79+Consolidação!AI79+Consolidação!AL79+Consolidação!AO79+Consolidação!AR79+Consolidação!AU79+Consolidação!AX79+Consolidação!#REF!+Consolidação!BC79,Consolidação!$AR$4,IF(R68+Y68+AF68+AM68+AT68+BA68+BH68+BO68+BV68+CC68+CJ68+CQ68+CX68+DE68&lt;=Consolidação!T79+Consolidação!W79+Consolidação!Z79+Consolidação!AC79+Consolidação!AF79+Consolidação!AI79+Consolidação!AL79+Consolidação!AO79+Consolidação!AR79+Consolidação!AU79+Consolidação!AX79+Consolidação!#REF!+Consolidação!BC79+Consolidação!BF79,Consolidação!$AU$4,IF(AND((Consolidação!T79+Consolidação!W79+Consolidação!Z79+Consolidação!AC79+Consolidação!AF79+Consolidação!AI79+Consolidação!AL79+Consolidação!AO79+Consolidação!AR79+Consolidação!AU79+Consolidação!AX79+Consolidação!#REF!+Consolidação!BC79+Consolidação!BF79)&gt;0,R68+Y68+AF68+AM68+AT68+BA68+BH68+BO68+BV68+CC68+CJ68+CQ68+CX68&lt;Consolidação!T79+Consolidação!W79+Consolidação!Z79+Consolidação!AC79+Consolidação!AF79+Consolidação!AI79+Consolidação!AL79+Consolidação!AO79+Consolidação!AR79+Consolidação!AU79+Consolidação!AX79+Consolidação!#REF!+Consolidação!BC79+Consolidação!BF79,R68+Y68+AF68+AM68+AT68+BA68+BH68+BO68+BV68+CC68+CJ68+CQ68+CX68+DE68&gt;Consolidação!T79+Consolidação!W79+Consolidação!Z79+Consolidação!AC79+Consolidação!AF79+Consolidação!AI79+Consolidação!AL79+Consolidação!AO79+Consolidação!AR79+Consolidação!AU79+Consolidação!AX79+Consolidação!#REF!+Consolidação!BC79+Consolidação!BF79),"CONSUMO PARCIAL","SEM PREVISÃO"))))))))))))))))</f>
        <v>45627</v>
      </c>
      <c r="DI68" s="318" t="str">
        <f t="shared" si="101"/>
        <v>ü</v>
      </c>
      <c r="DJ68" s="270" t="s">
        <v>228</v>
      </c>
      <c r="DK68" s="314">
        <v>0.5</v>
      </c>
      <c r="DL68" s="345"/>
      <c r="DM68" s="346">
        <v>46799</v>
      </c>
      <c r="DN68" s="317" t="e">
        <f>IF(DK68=0,"",IF(X68+AE68+AL68+AS68+AZ68+BG68+BN68+BU68+CB68+CI68+CP68+CW68+DD68+DK68&lt;=Consolidação!Z79,Consolidação!$H$4,IF(X68+AE68+AL68+AS68+AZ68+BG68+BN68+BU68+CB68+CI68+CP68+CW68+DD68+DK68&lt;=Consolidação!Z79+Consolidação!AC79,Consolidação!$K$4,IF(X68+AE68+AL68+AS68+AZ68+BG68+BN68+BU68+CB68+CI68+CP68+CW68+DD68+DK68&lt;=Consolidação!Z79+Consolidação!AC79+Consolidação!AF79,Consolidação!$N$4,IF(X68+AE68+AL68+AS68+AZ68+BG68+BN68+BU68+CB68+CI68+CP68+CW68+DD68+DK68&lt;=Consolidação!Z79+Consolidação!AC79+Consolidação!AF79+Consolidação!AI79,Consolidação!$Q$4,IF(X68+AE68+AL68+AS68+AZ68+BG68+BN68+BU68+CB68+CI68+CP68+CW68+DD68+DK68&lt;=Consolidação!Z79+Consolidação!AC79+Consolidação!AF79+Consolidação!AI79+Consolidação!AL79,Consolidação!$T$4,IF(X68+AE68+AL68+AS68+AZ68+BG68+BN68+BU68+CB68+CI68+CP68+CW68+DD68+DK68&lt;=Consolidação!Z79+Consolidação!AC79+Consolidação!AF79+Consolidação!AI79+Consolidação!AL79+Consolidação!AO79,Consolidação!$W$4,IF(X68+AE68+AL68+AS68+AZ68+BG68+BN68+BU68+CB68+CI68+CP68+CW68+DD68+DK68&lt;=Consolidação!Z79+Consolidação!AC79+Consolidação!AF79+Consolidação!AI79+Consolidação!AL79+Consolidação!AO79+Consolidação!AR79,Consolidação!$Z$4,IF(X68+AE68+AL68+AS68+AZ68+BG68+BN68+BU68+CB68+CI68+CP68+CW68+DD68+DK68&lt;=Consolidação!Z79+Consolidação!AC79+Consolidação!AF79+Consolidação!AI79+Consolidação!AL79+Consolidação!AO79+Consolidação!AR79+Consolidação!AU79,Consolidação!$AC$4,IF(X68+AE68+AL68+AS68+AZ68+BG68+BN68+BU68+CB68+CI68+CP68+CW68+DD68+DK68&lt;=Consolidação!Z79+Consolidação!AC79+Consolidação!AF79+Consolidação!AI79+Consolidação!AL79+Consolidação!AO79+Consolidação!AR79+Consolidação!AU79+Consolidação!AX79,Consolidação!$AF$4,IF(X68+AE68+AL68+AS68+AZ68+BG68+BN68+BU68+CB68+CI68+CP68+CW68+DD68+DK68&lt;=Consolidação!Z79+Consolidação!AC79+Consolidação!AF79+Consolidação!AI79+Consolidação!AL79+Consolidação!AO79+Consolidação!AR79+Consolidação!AU79+Consolidação!AX79+Consolidação!#REF!,Consolidação!$AI$4,IF(X68+AE68+AL68+AS68+AZ68+BG68+BN68+BU68+CB68+CI68+CP68+CW68+DD68+DK68&lt;=Consolidação!Z79+Consolidação!AC79+Consolidação!AF79+Consolidação!AI79+Consolidação!AL79+Consolidação!AO79+Consolidação!AR79+Consolidação!AU79+Consolidação!AX79+Consolidação!#REF!+Consolidação!BC79,Consolidação!$AL$4,IF(X68+AE68+AL68+AS68+AZ68+BG68+BN68+BU68+CB68+CI68+CP68+CW68+DD68+DK68&lt;=Consolidação!Z79+Consolidação!AC79+Consolidação!AF79+Consolidação!AI79+Consolidação!AL79+Consolidação!AO79+Consolidação!AR79+Consolidação!AU79+Consolidação!AX79+Consolidação!#REF!+Consolidação!BC79+Consolidação!BF79,Consolidação!$AO$4,IF(X68+AE68+AL68+AS68+AZ68+BG68+BN68+BU68+CB68+CI68+CP68+CW68+DD68+DK68&lt;=Consolidação!Z79+Consolidação!AC79+Consolidação!AF79+Consolidação!AI79+Consolidação!AL79+Consolidação!AO79+Consolidação!AR79+Consolidação!AU79+Consolidação!AX79+Consolidação!#REF!+Consolidação!BC79+Consolidação!BF79+Consolidação!BI79,Consolidação!$AR$4,IF(X68+AE68+AL68+AS68+AZ68+BG68+BN68+BU68+CB68+CI68+CP68+CW68+DD68+DK68&lt;=Consolidação!Z79+Consolidação!AC79+Consolidação!AF79+Consolidação!AI79+Consolidação!AL79+Consolidação!AO79+Consolidação!AR79+Consolidação!AU79+Consolidação!AX79+Consolidação!#REF!+Consolidação!BC79+Consolidação!BF79+Consolidação!BI79+Consolidação!BL79,Consolidação!$AU$4,IF(AND((Consolidação!Z79+Consolidação!AC79+Consolidação!AF79+Consolidação!AI79+Consolidação!AL79+Consolidação!AO79+Consolidação!AR79+Consolidação!AU79+Consolidação!AX79+Consolidação!#REF!+Consolidação!BC79+Consolidação!BF79+Consolidação!BI79+Consolidação!BL79)&gt;0,X68+AE68+AL68+AS68+AZ68+BG68+BN68+BU68+CB68+CI68+CP68+CW68+DD68&lt;Consolidação!Z79+Consolidação!AC79+Consolidação!AF79+Consolidação!AI79+Consolidação!AL79+Consolidação!AO79+Consolidação!AR79+Consolidação!AU79+Consolidação!AX79+Consolidação!#REF!+Consolidação!BC79+Consolidação!BF79+Consolidação!BI79+Consolidação!BL79,X68+AE68+AL68+AS68+AZ68+BG68+BN68+BU68+CB68+CI68+CP68+CW68+DD68+DK68&gt;Consolidação!Z79+Consolidação!AC79+Consolidação!AF79+Consolidação!AI79+Consolidação!AL79+Consolidação!AO79+Consolidação!AR79+Consolidação!AU79+Consolidação!AX79+Consolidação!#REF!+Consolidação!BC79+Consolidação!BF79+Consolidação!BI79+Consolidação!BL79),"CONSUMO PARCIAL","SEM PREVISÃO"))))))))))))))))</f>
        <v>#VALUE!</v>
      </c>
      <c r="DO68" s="318" t="e">
        <f t="shared" si="102"/>
        <v>#VALUE!</v>
      </c>
      <c r="DP68" s="270" t="s">
        <v>233</v>
      </c>
      <c r="DQ68" s="314">
        <v>131.5</v>
      </c>
      <c r="DR68" s="345"/>
      <c r="DS68" s="346">
        <v>46824</v>
      </c>
      <c r="DT68" s="317" t="e">
        <f>IF(DQ68=0,"",IF(AD68+AK68+AR68+AY68+BF68+BM68+BT68+CA68+CH68+CO68+CV68+DC68+DJ68+DQ68&lt;=Consolidação!AF79,Consolidação!$H$4,IF(AD68+AK68+AR68+AY68+BF68+BM68+BT68+CA68+CH68+CO68+CV68+DC68+DJ68+DQ68&lt;=Consolidação!AF79+Consolidação!AI79,Consolidação!$K$4,IF(AD68+AK68+AR68+AY68+BF68+BM68+BT68+CA68+CH68+CO68+CV68+DC68+DJ68+DQ68&lt;=Consolidação!AF79+Consolidação!AI79+Consolidação!AL79,Consolidação!$N$4,IF(AD68+AK68+AR68+AY68+BF68+BM68+BT68+CA68+CH68+CO68+CV68+DC68+DJ68+DQ68&lt;=Consolidação!AF79+Consolidação!AI79+Consolidação!AL79+Consolidação!AO79,Consolidação!$Q$4,IF(AD68+AK68+AR68+AY68+BF68+BM68+BT68+CA68+CH68+CO68+CV68+DC68+DJ68+DQ68&lt;=Consolidação!AF79+Consolidação!AI79+Consolidação!AL79+Consolidação!AO79+Consolidação!AR79,Consolidação!$T$4,IF(AD68+AK68+AR68+AY68+BF68+BM68+BT68+CA68+CH68+CO68+CV68+DC68+DJ68+DQ68&lt;=Consolidação!AF79+Consolidação!AI79+Consolidação!AL79+Consolidação!AO79+Consolidação!AR79+Consolidação!AU79,Consolidação!$W$4,IF(AD68+AK68+AR68+AY68+BF68+BM68+BT68+CA68+CH68+CO68+CV68+DC68+DJ68+DQ68&lt;=Consolidação!AF79+Consolidação!AI79+Consolidação!AL79+Consolidação!AO79+Consolidação!AR79+Consolidação!AU79+Consolidação!AX79,Consolidação!$Z$4,IF(AD68+AK68+AR68+AY68+BF68+BM68+BT68+CA68+CH68+CO68+CV68+DC68+DJ68+DQ68&lt;=Consolidação!AF79+Consolidação!AI79+Consolidação!AL79+Consolidação!AO79+Consolidação!AR79+Consolidação!AU79+Consolidação!AX79+Consolidação!#REF!,Consolidação!$AC$4,IF(AD68+AK68+AR68+AY68+BF68+BM68+BT68+CA68+CH68+CO68+CV68+DC68+DJ68+DQ68&lt;=Consolidação!AF79+Consolidação!AI79+Consolidação!AL79+Consolidação!AO79+Consolidação!AR79+Consolidação!AU79+Consolidação!AX79+Consolidação!#REF!+Consolidação!BC79,Consolidação!$AF$4,IF(AD68+AK68+AR68+AY68+BF68+BM68+BT68+CA68+CH68+CO68+CV68+DC68+DJ68+DQ68&lt;=Consolidação!AF79+Consolidação!AI79+Consolidação!AL79+Consolidação!AO79+Consolidação!AR79+Consolidação!AU79+Consolidação!AX79+Consolidação!#REF!+Consolidação!BC79+Consolidação!BF79,Consolidação!$AI$4,IF(AD68+AK68+AR68+AY68+BF68+BM68+BT68+CA68+CH68+CO68+CV68+DC68+DJ68+DQ68&lt;=Consolidação!AF79+Consolidação!AI79+Consolidação!AL79+Consolidação!AO79+Consolidação!AR79+Consolidação!AU79+Consolidação!AX79+Consolidação!#REF!+Consolidação!BC79+Consolidação!BF79+Consolidação!BI79,Consolidação!$AL$4,IF(AD68+AK68+AR68+AY68+BF68+BM68+BT68+CA68+CH68+CO68+CV68+DC68+DJ68+DQ68&lt;=Consolidação!AF79+Consolidação!AI79+Consolidação!AL79+Consolidação!AO79+Consolidação!AR79+Consolidação!AU79+Consolidação!AX79+Consolidação!#REF!+Consolidação!BC79+Consolidação!BF79+Consolidação!BI79+Consolidação!BL79,Consolidação!$AO$4,IF(AD68+AK68+AR68+AY68+BF68+BM68+BT68+CA68+CH68+CO68+CV68+DC68+DJ68+DQ68&lt;=Consolidação!AF79+Consolidação!AI79+Consolidação!AL79+Consolidação!AO79+Consolidação!AR79+Consolidação!AU79+Consolidação!AX79+Consolidação!#REF!+Consolidação!BC79+Consolidação!BF79+Consolidação!BI79+Consolidação!BL79+Consolidação!BO79,Consolidação!$AR$4,IF(AD68+AK68+AR68+AY68+BF68+BM68+BT68+CA68+CH68+CO68+CV68+DC68+DJ68+DQ68&lt;=Consolidação!AF79+Consolidação!AI79+Consolidação!AL79+Consolidação!AO79+Consolidação!AR79+Consolidação!AU79+Consolidação!AX79+Consolidação!#REF!+Consolidação!BC79+Consolidação!BF79+Consolidação!BI79+Consolidação!BL79+Consolidação!BO79+Consolidação!BR79,Consolidação!$AU$4,IF(AND((Consolidação!AF79+Consolidação!AI79+Consolidação!AL79+Consolidação!AO79+Consolidação!AR79+Consolidação!AU79+Consolidação!AX79+Consolidação!#REF!+Consolidação!BC79+Consolidação!BF79+Consolidação!BI79+Consolidação!BL79+Consolidação!BO79+Consolidação!BR79)&gt;0,AD68+AK68+AR68+AY68+BF68+BM68+BT68+CA68+CH68+CO68+CV68+DC68+DJ68&lt;Consolidação!AF79+Consolidação!AI79+Consolidação!AL79+Consolidação!AO79+Consolidação!AR79+Consolidação!AU79+Consolidação!AX79+Consolidação!#REF!+Consolidação!BC79+Consolidação!BF79+Consolidação!BI79+Consolidação!BL79+Consolidação!BO79+Consolidação!BR79,AD68+AK68+AR68+AY68+BF68+BM68+BT68+CA68+CH68+CO68+CV68+DC68+DJ68+DQ68&gt;Consolidação!AF79+Consolidação!AI79+Consolidação!AL79+Consolidação!AO79+Consolidação!AR79+Consolidação!AU79+Consolidação!AX79+Consolidação!#REF!+Consolidação!BC79+Consolidação!BF79+Consolidação!BI79+Consolidação!BL79+Consolidação!BO79+Consolidação!BR79),"CONSUMO PARCIAL","SEM PREVISÃO"))))))))))))))))</f>
        <v>#VALUE!</v>
      </c>
      <c r="DU68" s="318" t="e">
        <f t="shared" si="103"/>
        <v>#VALUE!</v>
      </c>
      <c r="DV68" s="270"/>
      <c r="DW68" s="314"/>
      <c r="DX68" s="345"/>
      <c r="DY68" s="346"/>
      <c r="DZ68" s="317" t="str">
        <f>IF(DW68=0,"",IF(AJ68+AQ68+AX68+BE68+BL68+BS68+BZ68+CG68+CN68+CU68+DB68+DI68+DP68+DW68&lt;=Consolidação!AL79,Consolidação!$H$4,IF(AJ68+AQ68+AX68+BE68+BL68+BS68+BZ68+CG68+CN68+CU68+DB68+DI68+DP68+DW68&lt;=Consolidação!AL79+Consolidação!AO79,Consolidação!$K$4,IF(AJ68+AQ68+AX68+BE68+BL68+BS68+BZ68+CG68+CN68+CU68+DB68+DI68+DP68+DW68&lt;=Consolidação!AL79+Consolidação!AO79+Consolidação!AR79,Consolidação!$N$4,IF(AJ68+AQ68+AX68+BE68+BL68+BS68+BZ68+CG68+CN68+CU68+DB68+DI68+DP68+DW68&lt;=Consolidação!AL79+Consolidação!AO79+Consolidação!AR79+Consolidação!AU79,Consolidação!$Q$4,IF(AJ68+AQ68+AX68+BE68+BL68+BS68+BZ68+CG68+CN68+CU68+DB68+DI68+DP68+DW68&lt;=Consolidação!AL79+Consolidação!AO79+Consolidação!AR79+Consolidação!AU79+Consolidação!AX79,Consolidação!$T$4,IF(AJ68+AQ68+AX68+BE68+BL68+BS68+BZ68+CG68+CN68+CU68+DB68+DI68+DP68+DW68&lt;=Consolidação!AL79+Consolidação!AO79+Consolidação!AR79+Consolidação!AU79+Consolidação!AX79+Consolidação!#REF!,Consolidação!$W$4,IF(AJ68+AQ68+AX68+BE68+BL68+BS68+BZ68+CG68+CN68+CU68+DB68+DI68+DP68+DW68&lt;=Consolidação!AL79+Consolidação!AO79+Consolidação!AR79+Consolidação!AU79+Consolidação!AX79+Consolidação!#REF!+Consolidação!BC79,Consolidação!$Z$4,IF(AJ68+AQ68+AX68+BE68+BL68+BS68+BZ68+CG68+CN68+CU68+DB68+DI68+DP68+DW68&lt;=Consolidação!AL79+Consolidação!AO79+Consolidação!AR79+Consolidação!AU79+Consolidação!AX79+Consolidação!#REF!+Consolidação!BC79+Consolidação!BF79,Consolidação!$AC$4,IF(AJ68+AQ68+AX68+BE68+BL68+BS68+BZ68+CG68+CN68+CU68+DB68+DI68+DP68+DW68&lt;=Consolidação!AL79+Consolidação!AO79+Consolidação!AR79+Consolidação!AU79+Consolidação!AX79+Consolidação!#REF!+Consolidação!BC79+Consolidação!BF79+Consolidação!BI79,Consolidação!$AF$4,IF(AJ68+AQ68+AX68+BE68+BL68+BS68+BZ68+CG68+CN68+CU68+DB68+DI68+DP68+DW68&lt;=Consolidação!AL79+Consolidação!AO79+Consolidação!AR79+Consolidação!AU79+Consolidação!AX79+Consolidação!#REF!+Consolidação!BC79+Consolidação!BF79+Consolidação!BI79+Consolidação!BL79,Consolidação!$AI$4,IF(AJ68+AQ68+AX68+BE68+BL68+BS68+BZ68+CG68+CN68+CU68+DB68+DI68+DP68+DW68&lt;=Consolidação!AL79+Consolidação!AO79+Consolidação!AR79+Consolidação!AU79+Consolidação!AX79+Consolidação!#REF!+Consolidação!BC79+Consolidação!BF79+Consolidação!BI79+Consolidação!BL79+Consolidação!BO79,Consolidação!$AL$4,IF(AJ68+AQ68+AX68+BE68+BL68+BS68+BZ68+CG68+CN68+CU68+DB68+DI68+DP68+DW68&lt;=Consolidação!AL79+Consolidação!AO79+Consolidação!AR79+Consolidação!AU79+Consolidação!AX79+Consolidação!#REF!+Consolidação!BC79+Consolidação!BF79+Consolidação!BI79+Consolidação!BL79+Consolidação!BO79+Consolidação!BR79,Consolidação!$AO$4,IF(AJ68+AQ68+AX68+BE68+BL68+BS68+BZ68+CG68+CN68+CU68+DB68+DI68+DP68+DW68&lt;=Consolidação!AL79+Consolidação!AO79+Consolidação!AR79+Consolidação!AU79+Consolidação!AX79+Consolidação!#REF!+Consolidação!BC79+Consolidação!BF79+Consolidação!BI79+Consolidação!BL79+Consolidação!BO79+Consolidação!BR79+Consolidação!BU79,Consolidação!$AR$4,IF(AJ68+AQ68+AX68+BE68+BL68+BS68+BZ68+CG68+CN68+CU68+DB68+DI68+DP68+DW68&lt;=Consolidação!AL79+Consolidação!AO79+Consolidação!AR79+Consolidação!AU79+Consolidação!AX79+Consolidação!#REF!+Consolidação!BC79+Consolidação!BF79+Consolidação!BI79+Consolidação!BL79+Consolidação!BO79+Consolidação!BR79+Consolidação!BU79+Consolidação!BX79,Consolidação!$AU$4,IF(AND((Consolidação!AL79+Consolidação!AO79+Consolidação!AR79+Consolidação!AU79+Consolidação!AX79+Consolidação!#REF!+Consolidação!BC79+Consolidação!BF79+Consolidação!BI79+Consolidação!BL79+Consolidação!BO79+Consolidação!BR79+Consolidação!BU79+Consolidação!BX79)&gt;0,AJ68+AQ68+AX68+BE68+BL68+BS68+BZ68+CG68+CN68+CU68+DB68+DI68+DP68&lt;Consolidação!AL79+Consolidação!AO79+Consolidação!AR79+Consolidação!AU79+Consolidação!AX79+Consolidação!#REF!+Consolidação!BC79+Consolidação!BF79+Consolidação!BI79+Consolidação!BL79+Consolidação!BO79+Consolidação!BR79+Consolidação!BU79+Consolidação!BX79,AJ68+AQ68+AX68+BE68+BL68+BS68+BZ68+CG68+CN68+CU68+DB68+DI68+DP68+DW68&gt;Consolidação!AL79+Consolidação!AO79+Consolidação!AR79+Consolidação!AU79+Consolidação!AX79+Consolidação!#REF!+Consolidação!BC79+Consolidação!BF79+Consolidação!BI79+Consolidação!BL79+Consolidação!BO79+Consolidação!BR79+Consolidação!BU79+Consolidação!BX79),"CONSUMO PARCIAL","SEM PREVISÃO"))))))))))))))))</f>
        <v/>
      </c>
      <c r="EA68" s="318" t="str">
        <f t="shared" si="104"/>
        <v/>
      </c>
      <c r="EB68" s="270"/>
      <c r="EC68" s="314"/>
      <c r="ED68" s="345"/>
      <c r="EE68" s="346"/>
      <c r="EF68" s="317" t="str">
        <f>IF(EC68=0,"",IF(AP68+AW68+BD68+BK68+BR68+BY68+CF68+CM68+CT68+DA68+DH68+DO68+DV68+EC68&lt;=Consolidação!AR79,Consolidação!$H$4,IF(AP68+AW68+BD68+BK68+BR68+BY68+CF68+CM68+CT68+DA68+DH68+DO68+DV68+EC68&lt;=Consolidação!AR79+Consolidação!AU79,Consolidação!$K$4,IF(AP68+AW68+BD68+BK68+BR68+BY68+CF68+CM68+CT68+DA68+DH68+DO68+DV68+EC68&lt;=Consolidação!AR79+Consolidação!AU79+Consolidação!AX79,Consolidação!$N$4,IF(AP68+AW68+BD68+BK68+BR68+BY68+CF68+CM68+CT68+DA68+DH68+DO68+DV68+EC68&lt;=Consolidação!AR79+Consolidação!AU79+Consolidação!AX79+Consolidação!#REF!,Consolidação!$Q$4,IF(AP68+AW68+BD68+BK68+BR68+BY68+CF68+CM68+CT68+DA68+DH68+DO68+DV68+EC68&lt;=Consolidação!AR79+Consolidação!AU79+Consolidação!AX79+Consolidação!#REF!+Consolidação!BC79,Consolidação!$T$4,IF(AP68+AW68+BD68+BK68+BR68+BY68+CF68+CM68+CT68+DA68+DH68+DO68+DV68+EC68&lt;=Consolidação!AR79+Consolidação!AU79+Consolidação!AX79+Consolidação!#REF!+Consolidação!BC79+Consolidação!BF79,Consolidação!$W$4,IF(AP68+AW68+BD68+BK68+BR68+BY68+CF68+CM68+CT68+DA68+DH68+DO68+DV68+EC68&lt;=Consolidação!AR79+Consolidação!AU79+Consolidação!AX79+Consolidação!#REF!+Consolidação!BC79+Consolidação!BF79+Consolidação!BI79,Consolidação!$Z$4,IF(AP68+AW68+BD68+BK68+BR68+BY68+CF68+CM68+CT68+DA68+DH68+DO68+DV68+EC68&lt;=Consolidação!AR79+Consolidação!AU79+Consolidação!AX79+Consolidação!#REF!+Consolidação!BC79+Consolidação!BF79+Consolidação!BI79+Consolidação!BL79,Consolidação!$AC$4,IF(AP68+AW68+BD68+BK68+BR68+BY68+CF68+CM68+CT68+DA68+DH68+DO68+DV68+EC68&lt;=Consolidação!AR79+Consolidação!AU79+Consolidação!AX79+Consolidação!#REF!+Consolidação!BC79+Consolidação!BF79+Consolidação!BI79+Consolidação!BL79+Consolidação!BO79,Consolidação!$AF$4,IF(AP68+AW68+BD68+BK68+BR68+BY68+CF68+CM68+CT68+DA68+DH68+DO68+DV68+EC68&lt;=Consolidação!AR79+Consolidação!AU79+Consolidação!AX79+Consolidação!#REF!+Consolidação!BC79+Consolidação!BF79+Consolidação!BI79+Consolidação!BL79+Consolidação!BO79+Consolidação!BR79,Consolidação!$AI$4,IF(AP68+AW68+BD68+BK68+BR68+BY68+CF68+CM68+CT68+DA68+DH68+DO68+DV68+EC68&lt;=Consolidação!AR79+Consolidação!AU79+Consolidação!AX79+Consolidação!#REF!+Consolidação!BC79+Consolidação!BF79+Consolidação!BI79+Consolidação!BL79+Consolidação!BO79+Consolidação!BR79+Consolidação!BU79,Consolidação!$AL$4,IF(AP68+AW68+BD68+BK68+BR68+BY68+CF68+CM68+CT68+DA68+DH68+DO68+DV68+EC68&lt;=Consolidação!AR79+Consolidação!AU79+Consolidação!AX79+Consolidação!#REF!+Consolidação!BC79+Consolidação!BF79+Consolidação!BI79+Consolidação!BL79+Consolidação!BO79+Consolidação!BR79+Consolidação!BU79+Consolidação!BX79,Consolidação!$AO$4,IF(AP68+AW68+BD68+BK68+BR68+BY68+CF68+CM68+CT68+DA68+DH68+DO68+DV68+EC68&lt;=Consolidação!AR79+Consolidação!AU79+Consolidação!AX79+Consolidação!#REF!+Consolidação!BC79+Consolidação!BF79+Consolidação!BI79+Consolidação!BL79+Consolidação!BO79+Consolidação!BR79+Consolidação!BU79+Consolidação!BX79+Consolidação!CA79,Consolidação!$AR$4,IF(AP68+AW68+BD68+BK68+BR68+BY68+CF68+CM68+CT68+DA68+DH68+DO68+DV68+EC68&lt;=Consolidação!AR79+Consolidação!AU79+Consolidação!AX79+Consolidação!#REF!+Consolidação!BC79+Consolidação!BF79+Consolidação!BI79+Consolidação!BL79+Consolidação!BO79+Consolidação!BR79+Consolidação!BU79+Consolidação!BX79+Consolidação!CA79+Consolidação!CD79,Consolidação!$AU$4,IF(AND((Consolidação!AR79+Consolidação!AU79+Consolidação!AX79+Consolidação!#REF!+Consolidação!BC79+Consolidação!BF79+Consolidação!BI79+Consolidação!BL79+Consolidação!BO79+Consolidação!BR79+Consolidação!BU79+Consolidação!BX79+Consolidação!CA79+Consolidação!CD79)&gt;0,AP68+AW68+BD68+BK68+BR68+BY68+CF68+CM68+CT68+DA68+DH68+DO68+DV68&lt;Consolidação!AR79+Consolidação!AU79+Consolidação!AX79+Consolidação!#REF!+Consolidação!BC79+Consolidação!BF79+Consolidação!BI79+Consolidação!BL79+Consolidação!BO79+Consolidação!BR79+Consolidação!BU79+Consolidação!BX79+Consolidação!CA79+Consolidação!CD79,AP68+AW68+BD68+BK68+BR68+BY68+CF68+CM68+CT68+DA68+DH68+DO68+DV68+EC68&gt;Consolidação!AR79+Consolidação!AU79+Consolidação!AX79+Consolidação!#REF!+Consolidação!BC79+Consolidação!BF79+Consolidação!BI79+Consolidação!BL79+Consolidação!BO79+Consolidação!BR79+Consolidação!BU79+Consolidação!BX79+Consolidação!CA79+Consolidação!CD79),"CONSUMO PARCIAL","SEM PREVISÃO"))))))))))))))))</f>
        <v/>
      </c>
      <c r="EG68" s="318" t="str">
        <f t="shared" si="105"/>
        <v/>
      </c>
      <c r="EH68" s="270"/>
      <c r="EI68" s="314"/>
      <c r="EJ68" s="345"/>
      <c r="EK68" s="346"/>
      <c r="EL68" s="317" t="str">
        <f>IF(EI68=0,"",IF(AV68+BC68+BJ68+BQ68+BX68+CE68+CL68+CS68+CZ68+DG68+DN68+DU68+EB68+EI68&lt;=Consolidação!AX79,Consolidação!$H$4,IF(AV68+BC68+BJ68+BQ68+BX68+CE68+CL68+CS68+CZ68+DG68+DN68+DU68+EB68+EI68&lt;=Consolidação!AX79+Consolidação!#REF!,Consolidação!$K$4,IF(AV68+BC68+BJ68+BQ68+BX68+CE68+CL68+CS68+CZ68+DG68+DN68+DU68+EB68+EI68&lt;=Consolidação!AX79+Consolidação!#REF!+Consolidação!BC79,Consolidação!$N$4,IF(AV68+BC68+BJ68+BQ68+BX68+CE68+CL68+CS68+CZ68+DG68+DN68+DU68+EB68+EI68&lt;=Consolidação!AX79+Consolidação!#REF!+Consolidação!BC79+Consolidação!BF79,Consolidação!$Q$4,IF(AV68+BC68+BJ68+BQ68+BX68+CE68+CL68+CS68+CZ68+DG68+DN68+DU68+EB68+EI68&lt;=Consolidação!AX79+Consolidação!#REF!+Consolidação!BC79+Consolidação!BF79+Consolidação!BI79,Consolidação!$T$4,IF(AV68+BC68+BJ68+BQ68+BX68+CE68+CL68+CS68+CZ68+DG68+DN68+DU68+EB68+EI68&lt;=Consolidação!AX79+Consolidação!#REF!+Consolidação!BC79+Consolidação!BF79+Consolidação!BI79+Consolidação!BL79,Consolidação!$W$4,IF(AV68+BC68+BJ68+BQ68+BX68+CE68+CL68+CS68+CZ68+DG68+DN68+DU68+EB68+EI68&lt;=Consolidação!AX79+Consolidação!#REF!+Consolidação!BC79+Consolidação!BF79+Consolidação!BI79+Consolidação!BL79+Consolidação!BO79,Consolidação!$Z$4,IF(AV68+BC68+BJ68+BQ68+BX68+CE68+CL68+CS68+CZ68+DG68+DN68+DU68+EB68+EI68&lt;=Consolidação!AX79+Consolidação!#REF!+Consolidação!BC79+Consolidação!BF79+Consolidação!BI79+Consolidação!BL79+Consolidação!BO79+Consolidação!BR79,Consolidação!$AC$4,IF(AV68+BC68+BJ68+BQ68+BX68+CE68+CL68+CS68+CZ68+DG68+DN68+DU68+EB68+EI68&lt;=Consolidação!AX79+Consolidação!#REF!+Consolidação!BC79+Consolidação!BF79+Consolidação!BI79+Consolidação!BL79+Consolidação!BO79+Consolidação!BR79+Consolidação!BU79,Consolidação!$AF$4,IF(AV68+BC68+BJ68+BQ68+BX68+CE68+CL68+CS68+CZ68+DG68+DN68+DU68+EB68+EI68&lt;=Consolidação!AX79+Consolidação!#REF!+Consolidação!BC79+Consolidação!BF79+Consolidação!BI79+Consolidação!BL79+Consolidação!BO79+Consolidação!BR79+Consolidação!BU79+Consolidação!BX79,Consolidação!$AI$4,IF(AV68+BC68+BJ68+BQ68+BX68+CE68+CL68+CS68+CZ68+DG68+DN68+DU68+EB68+EI68&lt;=Consolidação!AX79+Consolidação!#REF!+Consolidação!BC79+Consolidação!BF79+Consolidação!BI79+Consolidação!BL79+Consolidação!BO79+Consolidação!BR79+Consolidação!BU79+Consolidação!BX79+Consolidação!CA79,Consolidação!$AL$4,IF(AV68+BC68+BJ68+BQ68+BX68+CE68+CL68+CS68+CZ68+DG68+DN68+DU68+EB68+EI68&lt;=Consolidação!AX79+Consolidação!#REF!+Consolidação!BC79+Consolidação!BF79+Consolidação!BI79+Consolidação!BL79+Consolidação!BO79+Consolidação!BR79+Consolidação!BU79+Consolidação!BX79+Consolidação!CA79+Consolidação!CD79,Consolidação!$AO$4,IF(AV68+BC68+BJ68+BQ68+BX68+CE68+CL68+CS68+CZ68+DG68+DN68+DU68+EB68+EI68&lt;=Consolidação!AX79+Consolidação!#REF!+Consolidação!BC79+Consolidação!BF79+Consolidação!BI79+Consolidação!BL79+Consolidação!BO79+Consolidação!BR79+Consolidação!BU79+Consolidação!BX79+Consolidação!CA79+Consolidação!CD79+Consolidação!CG79,Consolidação!$AR$4,IF(AV68+BC68+BJ68+BQ68+BX68+CE68+CL68+CS68+CZ68+DG68+DN68+DU68+EB68+EI68&lt;=Consolidação!AX79+Consolidação!#REF!+Consolidação!BC79+Consolidação!BF79+Consolidação!BI79+Consolidação!BL79+Consolidação!BO79+Consolidação!BR79+Consolidação!BU79+Consolidação!BX79+Consolidação!CA79+Consolidação!CD79+Consolidação!CG79+Consolidação!CJ79,Consolidação!$AU$4,IF(AND((Consolidação!AX79+Consolidação!#REF!+Consolidação!BC79+Consolidação!BF79+Consolidação!BI79+Consolidação!BL79+Consolidação!BO79+Consolidação!BR79+Consolidação!BU79+Consolidação!BX79+Consolidação!CA79+Consolidação!CD79+Consolidação!CG79+Consolidação!CJ79)&gt;0,AV68+BC68+BJ68+BQ68+BX68+CE68+CL68+CS68+CZ68+DG68+DN68+DU68+EB68&lt;Consolidação!AX79+Consolidação!#REF!+Consolidação!BC79+Consolidação!BF79+Consolidação!BI79+Consolidação!BL79+Consolidação!BO79+Consolidação!BR79+Consolidação!BU79+Consolidação!BX79+Consolidação!CA79+Consolidação!CD79+Consolidação!CG79+Consolidação!CJ79,AV68+BC68+BJ68+BQ68+BX68+CE68+CL68+CS68+CZ68+DG68+DN68+DU68+EB68+EI68&gt;Consolidação!AX79+Consolidação!#REF!+Consolidação!BC79+Consolidação!BF79+Consolidação!BI79+Consolidação!BL79+Consolidação!BO79+Consolidação!BR79+Consolidação!BU79+Consolidação!BX79+Consolidação!CA79+Consolidação!CD79+Consolidação!CG79+Consolidação!CJ79),"CONSUMO PARCIAL","SEM PREVISÃO"))))))))))))))))</f>
        <v/>
      </c>
      <c r="EM68" s="318" t="str">
        <f t="shared" si="106"/>
        <v/>
      </c>
      <c r="EN68" s="100"/>
      <c r="EO68" s="332"/>
      <c r="EP68" s="550"/>
      <c r="EQ68" s="316"/>
      <c r="ER68" s="317" t="str">
        <f>IF(EO68=0,"",IF(BB68+BI68+BP68+BW68+CD68+CK68+CR68+CY68+DF68+DM68+DT68+EA68+EH68+EO68&lt;=Consolidação!BC79,Consolidação!$H$4,IF(BB68+BI68+BP68+BW68+CD68+CK68+CR68+CY68+DF68+DM68+DT68+EA68+EH68+EO68&lt;=Consolidação!BC79+Consolidação!BF79,Consolidação!$K$4,IF(BB68+BI68+BP68+BW68+CD68+CK68+CR68+CY68+DF68+DM68+DT68+EA68+EH68+EO68&lt;=Consolidação!BC79+Consolidação!BF79+Consolidação!BI79,Consolidação!$N$4,IF(BB68+BI68+BP68+BW68+CD68+CK68+CR68+CY68+DF68+DM68+DT68+EA68+EH68+EO68&lt;=Consolidação!BC79+Consolidação!BF79+Consolidação!BI79+Consolidação!BL79,Consolidação!$Q$4,IF(BB68+BI68+BP68+BW68+CD68+CK68+CR68+CY68+DF68+DM68+DT68+EA68+EH68+EO68&lt;=Consolidação!BC79+Consolidação!BF79+Consolidação!BI79+Consolidação!BL79+Consolidação!BO79,Consolidação!$T$4,IF(BB68+BI68+BP68+BW68+CD68+CK68+CR68+CY68+DF68+DM68+DT68+EA68+EH68+EO68&lt;=Consolidação!BC79+Consolidação!BF79+Consolidação!BI79+Consolidação!BL79+Consolidação!BO79+Consolidação!BR79,Consolidação!$W$4,IF(BB68+BI68+BP68+BW68+CD68+CK68+CR68+CY68+DF68+DM68+DT68+EA68+EH68+EO68&lt;=Consolidação!BC79+Consolidação!BF79+Consolidação!BI79+Consolidação!BL79+Consolidação!BO79+Consolidação!BR79+Consolidação!BU79,Consolidação!$Z$4,IF(BB68+BI68+BP68+BW68+CD68+CK68+CR68+CY68+DF68+DM68+DT68+EA68+EH68+EO68&lt;=Consolidação!BC79+Consolidação!BF79+Consolidação!BI79+Consolidação!BL79+Consolidação!BO79+Consolidação!BR79+Consolidação!BU79+Consolidação!BX79,Consolidação!$AC$4,IF(BB68+BI68+BP68+BW68+CD68+CK68+CR68+CY68+DF68+DM68+DT68+EA68+EH68+EO68&lt;=Consolidação!BC79+Consolidação!BF79+Consolidação!BI79+Consolidação!BL79+Consolidação!BO79+Consolidação!BR79+Consolidação!BU79+Consolidação!BX79+Consolidação!CA79,Consolidação!$AF$4,IF(BB68+BI68+BP68+BW68+CD68+CK68+CR68+CY68+DF68+DM68+DT68+EA68+EH68+EO68&lt;=Consolidação!BC79+Consolidação!BF79+Consolidação!BI79+Consolidação!BL79+Consolidação!BO79+Consolidação!BR79+Consolidação!BU79+Consolidação!BX79+Consolidação!CA79+Consolidação!CD79,Consolidação!$AI$4,IF(BB68+BI68+BP68+BW68+CD68+CK68+CR68+CY68+DF68+DM68+DT68+EA68+EH68+EO68&lt;=Consolidação!BC79+Consolidação!BF79+Consolidação!BI79+Consolidação!BL79+Consolidação!BO79+Consolidação!BR79+Consolidação!BU79+Consolidação!BX79+Consolidação!CA79+Consolidação!CD79+Consolidação!CG79,Consolidação!$AL$4,IF(BB68+BI68+BP68+BW68+CD68+CK68+CR68+CY68+DF68+DM68+DT68+EA68+EH68+EO68&lt;=Consolidação!BC79+Consolidação!BF79+Consolidação!BI79+Consolidação!BL79+Consolidação!BO79+Consolidação!BR79+Consolidação!BU79+Consolidação!BX79+Consolidação!CA79+Consolidação!CD79+Consolidação!CG79+Consolidação!CJ79,Consolidação!$AO$4,IF(BB68+BI68+BP68+BW68+CD68+CK68+CR68+CY68+DF68+DM68+DT68+EA68+EH68+EO68&lt;=Consolidação!BC79+Consolidação!BF79+Consolidação!BI79+Consolidação!BL79+Consolidação!BO79+Consolidação!BR79+Consolidação!BU79+Consolidação!BX79+Consolidação!CA79+Consolidação!CD79+Consolidação!CG79+Consolidação!CJ79+Consolidação!CM79,Consolidação!$AR$4,IF(BB68+BI68+BP68+BW68+CD68+CK68+CR68+CY68+DF68+DM68+DT68+EA68+EH68+EO68&lt;=Consolidação!BC79+Consolidação!BF79+Consolidação!BI79+Consolidação!BL79+Consolidação!BO79+Consolidação!BR79+Consolidação!BU79+Consolidação!BX79+Consolidação!CA79+Consolidação!CD79+Consolidação!CG79+Consolidação!CJ79+Consolidação!CM79+Consolidação!CP79,Consolidação!$AU$4,IF(AND((Consolidação!BC79+Consolidação!BF79+Consolidação!BI79+Consolidação!BL79+Consolidação!BO79+Consolidação!BR79+Consolidação!BU79+Consolidação!BX79+Consolidação!CA79+Consolidação!CD79+Consolidação!CG79+Consolidação!CJ79+Consolidação!CM79+Consolidação!CP79)&gt;0,BB68+BI68+BP68+BW68+CD68+CK68+CR68+CY68+DF68+DM68+DT68+EA68+EH68&lt;Consolidação!BC79+Consolidação!BF79+Consolidação!BI79+Consolidação!BL79+Consolidação!BO79+Consolidação!BR79+Consolidação!BU79+Consolidação!BX79+Consolidação!CA79+Consolidação!CD79+Consolidação!CG79+Consolidação!CJ79+Consolidação!CM79+Consolidação!CP79,BB68+BI68+BP68+BW68+CD68+CK68+CR68+CY68+DF68+DM68+DT68+EA68+EH68+EO68&gt;Consolidação!BC79+Consolidação!BF79+Consolidação!BI79+Consolidação!BL79+Consolidação!BO79+Consolidação!BR79+Consolidação!BU79+Consolidação!BX79+Consolidação!CA79+Consolidação!CD79+Consolidação!CG79+Consolidação!CJ79+Consolidação!CM79+Consolidação!CP79),"CONSUMO PARCIAL","SEM PREVISÃO"))))))))))))))))</f>
        <v/>
      </c>
      <c r="ES68" s="318" t="str">
        <f t="shared" si="107"/>
        <v/>
      </c>
      <c r="ET68" s="270"/>
      <c r="EU68" s="314"/>
      <c r="EV68" s="345"/>
      <c r="EW68" s="346"/>
      <c r="EX68" s="317" t="str">
        <f>IF(EU68=0,"",IF(BH68+BO68+BV68+CC68+CJ68+CQ68+CX68+DE68+DL68+DS68+DZ68+EG68+EN68+EU68&lt;=Consolidação!BI79,Consolidação!$H$4,IF(BH68+BO68+BV68+CC68+CJ68+CQ68+CX68+DE68+DL68+DS68+DZ68+EG68+EN68+EU68&lt;=Consolidação!BI79+Consolidação!BL79,Consolidação!$K$4,IF(BH68+BO68+BV68+CC68+CJ68+CQ68+CX68+DE68+DL68+DS68+DZ68+EG68+EN68+EU68&lt;=Consolidação!BI79+Consolidação!BL79+Consolidação!BO79,Consolidação!$N$4,IF(BH68+BO68+BV68+CC68+CJ68+CQ68+CX68+DE68+DL68+DS68+DZ68+EG68+EN68+EU68&lt;=Consolidação!BI79+Consolidação!BL79+Consolidação!BO79+Consolidação!BR79,Consolidação!$Q$4,IF(BH68+BO68+BV68+CC68+CJ68+CQ68+CX68+DE68+DL68+DS68+DZ68+EG68+EN68+EU68&lt;=Consolidação!BI79+Consolidação!BL79+Consolidação!BO79+Consolidação!BR79+Consolidação!BU79,Consolidação!$T$4,IF(BH68+BO68+BV68+CC68+CJ68+CQ68+CX68+DE68+DL68+DS68+DZ68+EG68+EN68+EU68&lt;=Consolidação!BI79+Consolidação!BL79+Consolidação!BO79+Consolidação!BR79+Consolidação!BU79+Consolidação!BX79,Consolidação!$W$4,IF(BH68+BO68+BV68+CC68+CJ68+CQ68+CX68+DE68+DL68+DS68+DZ68+EG68+EN68+EU68&lt;=Consolidação!BI79+Consolidação!BL79+Consolidação!BO79+Consolidação!BR79+Consolidação!BU79+Consolidação!BX79+Consolidação!CA79,Consolidação!$Z$4,IF(BH68+BO68+BV68+CC68+CJ68+CQ68+CX68+DE68+DL68+DS68+DZ68+EG68+EN68+EU68&lt;=Consolidação!BI79+Consolidação!BL79+Consolidação!BO79+Consolidação!BR79+Consolidação!BU79+Consolidação!BX79+Consolidação!CA79+Consolidação!CD79,Consolidação!$AC$4,IF(BH68+BO68+BV68+CC68+CJ68+CQ68+CX68+DE68+DL68+DS68+DZ68+EG68+EN68+EU68&lt;=Consolidação!BI79+Consolidação!BL79+Consolidação!BO79+Consolidação!BR79+Consolidação!BU79+Consolidação!BX79+Consolidação!CA79+Consolidação!CD79+Consolidação!CG79,Consolidação!$AF$4,IF(BH68+BO68+BV68+CC68+CJ68+CQ68+CX68+DE68+DL68+DS68+DZ68+EG68+EN68+EU68&lt;=Consolidação!BI79+Consolidação!BL79+Consolidação!BO79+Consolidação!BR79+Consolidação!BU79+Consolidação!BX79+Consolidação!CA79+Consolidação!CD79+Consolidação!CG79+Consolidação!CJ79,Consolidação!$AI$4,IF(BH68+BO68+BV68+CC68+CJ68+CQ68+CX68+DE68+DL68+DS68+DZ68+EG68+EN68+EU68&lt;=Consolidação!BI79+Consolidação!BL79+Consolidação!BO79+Consolidação!BR79+Consolidação!BU79+Consolidação!BX79+Consolidação!CA79+Consolidação!CD79+Consolidação!CG79+Consolidação!CJ79+Consolidação!CM79,Consolidação!$AL$4,IF(BH68+BO68+BV68+CC68+CJ68+CQ68+CX68+DE68+DL68+DS68+DZ68+EG68+EN68+EU68&lt;=Consolidação!BI79+Consolidação!BL79+Consolidação!BO79+Consolidação!BR79+Consolidação!BU79+Consolidação!BX79+Consolidação!CA79+Consolidação!CD79+Consolidação!CG79+Consolidação!CJ79+Consolidação!CM79+Consolidação!CP79,Consolidação!$AO$4,IF(BH68+BO68+BV68+CC68+CJ68+CQ68+CX68+DE68+DL68+DS68+DZ68+EG68+EN68+EU68&lt;=Consolidação!BI79+Consolidação!BL79+Consolidação!BO79+Consolidação!BR79+Consolidação!BU79+Consolidação!BX79+Consolidação!CA79+Consolidação!CD79+Consolidação!CG79+Consolidação!CJ79+Consolidação!CM79+Consolidação!CP79+Consolidação!CS79,Consolidação!$AR$4,IF(BH68+BO68+BV68+CC68+CJ68+CQ68+CX68+DE68+DL68+DS68+DZ68+EG68+EN68+EU68&lt;=Consolidação!BI79+Consolidação!BL79+Consolidação!BO79+Consolidação!BR79+Consolidação!BU79+Consolidação!BX79+Consolidação!CA79+Consolidação!CD79+Consolidação!CG79+Consolidação!CJ79+Consolidação!CM79+Consolidação!CP79+Consolidação!CS79+Consolidação!CV79,Consolidação!$AU$4,IF(AND((Consolidação!BI79+Consolidação!BL79+Consolidação!BO79+Consolidação!BR79+Consolidação!BU79+Consolidação!BX79+Consolidação!CA79+Consolidação!CD79+Consolidação!CG79+Consolidação!CJ79+Consolidação!CM79+Consolidação!CP79+Consolidação!CS79+Consolidação!CV79)&gt;0,BH68+BO68+BV68+CC68+CJ68+CQ68+CX68+DE68+DL68+DS68+DZ68+EG68+EN68&lt;Consolidação!BI79+Consolidação!BL79+Consolidação!BO79+Consolidação!BR79+Consolidação!BU79+Consolidação!BX79+Consolidação!CA79+Consolidação!CD79+Consolidação!CG79+Consolidação!CJ79+Consolidação!CM79+Consolidação!CP79+Consolidação!CS79+Consolidação!CV79,BH68+BO68+BV68+CC68+CJ68+CQ68+CX68+DE68+DL68+DS68+DZ68+EG68+EN68+EU68&gt;Consolidação!BI79+Consolidação!BL79+Consolidação!BO79+Consolidação!BR79+Consolidação!BU79+Consolidação!BX79+Consolidação!CA79+Consolidação!CD79+Consolidação!CG79+Consolidação!CJ79+Consolidação!CM79+Consolidação!CP79+Consolidação!CS79+Consolidação!CV79),"CONSUMO PARCIAL","SEM PREVISÃO"))))))))))))))))</f>
        <v/>
      </c>
      <c r="EY68" s="318" t="str">
        <f t="shared" si="108"/>
        <v/>
      </c>
      <c r="EZ68" s="270"/>
      <c r="FA68" s="314"/>
      <c r="FB68" s="345"/>
      <c r="FC68" s="346"/>
      <c r="FD68" s="317" t="str">
        <f>IF(FA68=0,"",IF(BN68+BU68+CB68+CI68+CP68+CW68+DD68+DK68+DR68+DY68+EF68+EM68+ET68+FA68&lt;=Consolidação!BO79,Consolidação!$H$4,IF(BN68+BU68+CB68+CI68+CP68+CW68+DD68+DK68+DR68+DY68+EF68+EM68+ET68+FA68&lt;=Consolidação!BO79+Consolidação!BR79,Consolidação!$K$4,IF(BN68+BU68+CB68+CI68+CP68+CW68+DD68+DK68+DR68+DY68+EF68+EM68+ET68+FA68&lt;=Consolidação!BO79+Consolidação!BR79+Consolidação!BU79,Consolidação!$N$4,IF(BN68+BU68+CB68+CI68+CP68+CW68+DD68+DK68+DR68+DY68+EF68+EM68+ET68+FA68&lt;=Consolidação!BO79+Consolidação!BR79+Consolidação!BU79+Consolidação!BX79,Consolidação!$Q$4,IF(BN68+BU68+CB68+CI68+CP68+CW68+DD68+DK68+DR68+DY68+EF68+EM68+ET68+FA68&lt;=Consolidação!BO79+Consolidação!BR79+Consolidação!BU79+Consolidação!BX79+Consolidação!CA79,Consolidação!$T$4,IF(BN68+BU68+CB68+CI68+CP68+CW68+DD68+DK68+DR68+DY68+EF68+EM68+ET68+FA68&lt;=Consolidação!BO79+Consolidação!BR79+Consolidação!BU79+Consolidação!BX79+Consolidação!CA79+Consolidação!CD79,Consolidação!$W$4,IF(BN68+BU68+CB68+CI68+CP68+CW68+DD68+DK68+DR68+DY68+EF68+EM68+ET68+FA68&lt;=Consolidação!BO79+Consolidação!BR79+Consolidação!BU79+Consolidação!BX79+Consolidação!CA79+Consolidação!CD79+Consolidação!CG79,Consolidação!$Z$4,IF(BN68+BU68+CB68+CI68+CP68+CW68+DD68+DK68+DR68+DY68+EF68+EM68+ET68+FA68&lt;=Consolidação!BO79+Consolidação!BR79+Consolidação!BU79+Consolidação!BX79+Consolidação!CA79+Consolidação!CD79+Consolidação!CG79+Consolidação!CJ79,Consolidação!$AC$4,IF(BN68+BU68+CB68+CI68+CP68+CW68+DD68+DK68+DR68+DY68+EF68+EM68+ET68+FA68&lt;=Consolidação!BO79+Consolidação!BR79+Consolidação!BU79+Consolidação!BX79+Consolidação!CA79+Consolidação!CD79+Consolidação!CG79+Consolidação!CJ79+Consolidação!CM79,Consolidação!$AF$4,IF(BN68+BU68+CB68+CI68+CP68+CW68+DD68+DK68+DR68+DY68+EF68+EM68+ET68+FA68&lt;=Consolidação!BO79+Consolidação!BR79+Consolidação!BU79+Consolidação!BX79+Consolidação!CA79+Consolidação!CD79+Consolidação!CG79+Consolidação!CJ79+Consolidação!CM79+Consolidação!CP79,Consolidação!$AI$4,IF(BN68+BU68+CB68+CI68+CP68+CW68+DD68+DK68+DR68+DY68+EF68+EM68+ET68+FA68&lt;=Consolidação!BO79+Consolidação!BR79+Consolidação!BU79+Consolidação!BX79+Consolidação!CA79+Consolidação!CD79+Consolidação!CG79+Consolidação!CJ79+Consolidação!CM79+Consolidação!CP79+Consolidação!CS79,Consolidação!$AL$4,IF(BN68+BU68+CB68+CI68+CP68+CW68+DD68+DK68+DR68+DY68+EF68+EM68+ET68+FA68&lt;=Consolidação!BO79+Consolidação!BR79+Consolidação!BU79+Consolidação!BX79+Consolidação!CA79+Consolidação!CD79+Consolidação!CG79+Consolidação!CJ79+Consolidação!CM79+Consolidação!CP79+Consolidação!CS79+Consolidação!CV79,Consolidação!$AO$4,IF(BN68+BU68+CB68+CI68+CP68+CW68+DD68+DK68+DR68+DY68+EF68+EM68+ET68+FA68&lt;=Consolidação!BO79+Consolidação!BR79+Consolidação!BU79+Consolidação!BX79+Consolidação!CA79+Consolidação!CD79+Consolidação!CG79+Consolidação!CJ79+Consolidação!CM79+Consolidação!CP79+Consolidação!CS79+Consolidação!CV79+Consolidação!CY79,Consolidação!$AR$4,IF(BN68+BU68+CB68+CI68+CP68+CW68+DD68+DK68+DR68+DY68+EF68+EM68+ET68+FA68&lt;=Consolidação!BO79+Consolidação!BR79+Consolidação!BU79+Consolidação!BX79+Consolidação!CA79+Consolidação!CD79+Consolidação!CG79+Consolidação!CJ79+Consolidação!CM79+Consolidação!CP79+Consolidação!CS79+Consolidação!CV79+Consolidação!CY79+Consolidação!DB79,Consolidação!$AU$4,IF(AND((Consolidação!BO79+Consolidação!BR79+Consolidação!BU79+Consolidação!BX79+Consolidação!CA79+Consolidação!CD79+Consolidação!CG79+Consolidação!CJ79+Consolidação!CM79+Consolidação!CP79+Consolidação!CS79+Consolidação!CV79+Consolidação!CY79+Consolidação!DB79)&gt;0,BN68+BU68+CB68+CI68+CP68+CW68+DD68+DK68+DR68+DY68+EF68+EM68+ET68&lt;Consolidação!BO79+Consolidação!BR79+Consolidação!BU79+Consolidação!BX79+Consolidação!CA79+Consolidação!CD79+Consolidação!CG79+Consolidação!CJ79+Consolidação!CM79+Consolidação!CP79+Consolidação!CS79+Consolidação!CV79+Consolidação!CY79+Consolidação!DB79,BN68+BU68+CB68+CI68+CP68+CW68+DD68+DK68+DR68+DY68+EF68+EM68+ET68+FA68&gt;Consolidação!BO79+Consolidação!BR79+Consolidação!BU79+Consolidação!BX79+Consolidação!CA79+Consolidação!CD79+Consolidação!CG79+Consolidação!CJ79+Consolidação!CM79+Consolidação!CP79+Consolidação!CS79+Consolidação!CV79+Consolidação!CY79+Consolidação!DB79),"CONSUMO PARCIAL","SEM PREVISÃO"))))))))))))))))</f>
        <v/>
      </c>
      <c r="FE68" s="318" t="str">
        <f t="shared" si="109"/>
        <v/>
      </c>
      <c r="FF68" s="270"/>
      <c r="FG68" s="314"/>
      <c r="FH68" s="345"/>
      <c r="FI68" s="346"/>
      <c r="FJ68" s="317" t="str">
        <f>IF(FG68=0,"",IF(BT68+CA68+CH68+CO68+CV68+DC68+DJ68+DQ68+DX68+EE68+EL68+ES68+EZ68+FG68&lt;=Consolidação!BU79,Consolidação!$H$4,IF(BT68+CA68+CH68+CO68+CV68+DC68+DJ68+DQ68+DX68+EE68+EL68+ES68+EZ68+FG68&lt;=Consolidação!BU79+Consolidação!BX79,Consolidação!$K$4,IF(BT68+CA68+CH68+CO68+CV68+DC68+DJ68+DQ68+DX68+EE68+EL68+ES68+EZ68+FG68&lt;=Consolidação!BU79+Consolidação!BX79+Consolidação!CA79,Consolidação!$N$4,IF(BT68+CA68+CH68+CO68+CV68+DC68+DJ68+DQ68+DX68+EE68+EL68+ES68+EZ68+FG68&lt;=Consolidação!BU79+Consolidação!BX79+Consolidação!CA79+Consolidação!CD79,Consolidação!$Q$4,IF(BT68+CA68+CH68+CO68+CV68+DC68+DJ68+DQ68+DX68+EE68+EL68+ES68+EZ68+FG68&lt;=Consolidação!BU79+Consolidação!BX79+Consolidação!CA79+Consolidação!CD79+Consolidação!CG79,Consolidação!$T$4,IF(BT68+CA68+CH68+CO68+CV68+DC68+DJ68+DQ68+DX68+EE68+EL68+ES68+EZ68+FG68&lt;=Consolidação!BU79+Consolidação!BX79+Consolidação!CA79+Consolidação!CD79+Consolidação!CG79+Consolidação!CJ79,Consolidação!$W$4,IF(BT68+CA68+CH68+CO68+CV68+DC68+DJ68+DQ68+DX68+EE68+EL68+ES68+EZ68+FG68&lt;=Consolidação!BU79+Consolidação!BX79+Consolidação!CA79+Consolidação!CD79+Consolidação!CG79+Consolidação!CJ79+Consolidação!CM79,Consolidação!$Z$4,IF(BT68+CA68+CH68+CO68+CV68+DC68+DJ68+DQ68+DX68+EE68+EL68+ES68+EZ68+FG68&lt;=Consolidação!BU79+Consolidação!BX79+Consolidação!CA79+Consolidação!CD79+Consolidação!CG79+Consolidação!CJ79+Consolidação!CM79+Consolidação!CP79,Consolidação!$AC$4,IF(BT68+CA68+CH68+CO68+CV68+DC68+DJ68+DQ68+DX68+EE68+EL68+ES68+EZ68+FG68&lt;=Consolidação!BU79+Consolidação!BX79+Consolidação!CA79+Consolidação!CD79+Consolidação!CG79+Consolidação!CJ79+Consolidação!CM79+Consolidação!CP79+Consolidação!CS79,Consolidação!$AF$4,IF(BT68+CA68+CH68+CO68+CV68+DC68+DJ68+DQ68+DX68+EE68+EL68+ES68+EZ68+FG68&lt;=Consolidação!BU79+Consolidação!BX79+Consolidação!CA79+Consolidação!CD79+Consolidação!CG79+Consolidação!CJ79+Consolidação!CM79+Consolidação!CP79+Consolidação!CS79+Consolidação!CV79,Consolidação!$AI$4,IF(BT68+CA68+CH68+CO68+CV68+DC68+DJ68+DQ68+DX68+EE68+EL68+ES68+EZ68+FG68&lt;=Consolidação!BU79+Consolidação!BX79+Consolidação!CA79+Consolidação!CD79+Consolidação!CG79+Consolidação!CJ79+Consolidação!CM79+Consolidação!CP79+Consolidação!CS79+Consolidação!CV79+Consolidação!CY79,Consolidação!$AL$4,IF(BT68+CA68+CH68+CO68+CV68+DC68+DJ68+DQ68+DX68+EE68+EL68+ES68+EZ68+FG68&lt;=Consolidação!BU79+Consolidação!BX79+Consolidação!CA79+Consolidação!CD79+Consolidação!CG79+Consolidação!CJ79+Consolidação!CM79+Consolidação!CP79+Consolidação!CS79+Consolidação!CV79+Consolidação!CY79+Consolidação!DB79,Consolidação!$AO$4,IF(BT68+CA68+CH68+CO68+CV68+DC68+DJ68+DQ68+DX68+EE68+EL68+ES68+EZ68+FG68&lt;=Consolidação!BU79+Consolidação!BX79+Consolidação!CA79+Consolidação!CD79+Consolidação!CG79+Consolidação!CJ79+Consolidação!CM79+Consolidação!CP79+Consolidação!CS79+Consolidação!CV79+Consolidação!CY79+Consolidação!DB79+Consolidação!DE79,Consolidação!$AR$4,IF(BT68+CA68+CH68+CO68+CV68+DC68+DJ68+DQ68+DX68+EE68+EL68+ES68+EZ68+FG68&lt;=Consolidação!BU79+Consolidação!BX79+Consolidação!CA79+Consolidação!CD79+Consolidação!CG79+Consolidação!CJ79+Consolidação!CM79+Consolidação!CP79+Consolidação!CS79+Consolidação!CV79+Consolidação!CY79+Consolidação!DB79+Consolidação!DE79+Consolidação!DH79,Consolidação!$AU$4,IF(AND((Consolidação!BU79+Consolidação!BX79+Consolidação!CA79+Consolidação!CD79+Consolidação!CG79+Consolidação!CJ79+Consolidação!CM79+Consolidação!CP79+Consolidação!CS79+Consolidação!CV79+Consolidação!CY79+Consolidação!DB79+Consolidação!DE79+Consolidação!DH79)&gt;0,BT68+CA68+CH68+CO68+CV68+DC68+DJ68+DQ68+DX68+EE68+EL68+ES68+EZ68&lt;Consolidação!BU79+Consolidação!BX79+Consolidação!CA79+Consolidação!CD79+Consolidação!CG79+Consolidação!CJ79+Consolidação!CM79+Consolidação!CP79+Consolidação!CS79+Consolidação!CV79+Consolidação!CY79+Consolidação!DB79+Consolidação!DE79+Consolidação!DH79,BT68+CA68+CH68+CO68+CV68+DC68+DJ68+DQ68+DX68+EE68+EL68+ES68+EZ68+FG68&gt;Consolidação!BU79+Consolidação!BX79+Consolidação!CA79+Consolidação!CD79+Consolidação!CG79+Consolidação!CJ79+Consolidação!CM79+Consolidação!CP79+Consolidação!CS79+Consolidação!CV79+Consolidação!CY79+Consolidação!DB79+Consolidação!DE79+Consolidação!DH79),"CONSUMO PARCIAL","SEM PREVISÃO"))))))))))))))))</f>
        <v/>
      </c>
      <c r="FK68" s="540" t="str">
        <f t="shared" si="110"/>
        <v/>
      </c>
      <c r="FL68" s="572"/>
      <c r="FM68" s="332"/>
      <c r="FN68" s="550"/>
      <c r="FO68" s="316"/>
      <c r="FP68" s="353" t="str">
        <f>IF(FM68=0,"",IF(BZ68+CG68+CN68+CU68+DB68+DI68+DP68+DW68+ED68+EK68+ER68+EY68+FF68+FM68&lt;=Consolidação!CA79,Consolidação!$H$4,IF(BZ68+CG68+CN68+CU68+DB68+DI68+DP68+DW68+ED68+EK68+ER68+EY68+FF68+FM68&lt;=Consolidação!CA79+Consolidação!CD79,Consolidação!$K$4,IF(BZ68+CG68+CN68+CU68+DB68+DI68+DP68+DW68+ED68+EK68+ER68+EY68+FF68+FM68&lt;=Consolidação!CA79+Consolidação!CD79+Consolidação!CG79,Consolidação!$N$4,IF(BZ68+CG68+CN68+CU68+DB68+DI68+DP68+DW68+ED68+EK68+ER68+EY68+FF68+FM68&lt;=Consolidação!CA79+Consolidação!CD79+Consolidação!CG79+Consolidação!CJ79,Consolidação!$Q$4,IF(BZ68+CG68+CN68+CU68+DB68+DI68+DP68+DW68+ED68+EK68+ER68+EY68+FF68+FM68&lt;=Consolidação!CA79+Consolidação!CD79+Consolidação!CG79+Consolidação!CJ79+Consolidação!CM79,Consolidação!$T$4,IF(BZ68+CG68+CN68+CU68+DB68+DI68+DP68+DW68+ED68+EK68+ER68+EY68+FF68+FM68&lt;=Consolidação!CA79+Consolidação!CD79+Consolidação!CG79+Consolidação!CJ79+Consolidação!CM79+Consolidação!CP79,Consolidação!$W$4,IF(BZ68+CG68+CN68+CU68+DB68+DI68+DP68+DW68+ED68+EK68+ER68+EY68+FF68+FM68&lt;=Consolidação!CA79+Consolidação!CD79+Consolidação!CG79+Consolidação!CJ79+Consolidação!CM79+Consolidação!CP79+Consolidação!CS79,Consolidação!$Z$4,IF(BZ68+CG68+CN68+CU68+DB68+DI68+DP68+DW68+ED68+EK68+ER68+EY68+FF68+FM68&lt;=Consolidação!CA79+Consolidação!CD79+Consolidação!CG79+Consolidação!CJ79+Consolidação!CM79+Consolidação!CP79+Consolidação!CS79+Consolidação!CV79,Consolidação!$AC$4,IF(BZ68+CG68+CN68+CU68+DB68+DI68+DP68+DW68+ED68+EK68+ER68+EY68+FF68+FM68&lt;=Consolidação!CA79+Consolidação!CD79+Consolidação!CG79+Consolidação!CJ79+Consolidação!CM79+Consolidação!CP79+Consolidação!CS79+Consolidação!CV79+Consolidação!CY79,Consolidação!$AF$4,IF(BZ68+CG68+CN68+CU68+DB68+DI68+DP68+DW68+ED68+EK68+ER68+EY68+FF68+FM68&lt;=Consolidação!CA79+Consolidação!CD79+Consolidação!CG79+Consolidação!CJ79+Consolidação!CM79+Consolidação!CP79+Consolidação!CS79+Consolidação!CV79+Consolidação!CY79+Consolidação!DB79,Consolidação!$AI$4,IF(BZ68+CG68+CN68+CU68+DB68+DI68+DP68+DW68+ED68+EK68+ER68+EY68+FF68+FM68&lt;=Consolidação!CA79+Consolidação!CD79+Consolidação!CG79+Consolidação!CJ79+Consolidação!CM79+Consolidação!CP79+Consolidação!CS79+Consolidação!CV79+Consolidação!CY79+Consolidação!DB79+Consolidação!DE79,Consolidação!$AL$4,IF(BZ68+CG68+CN68+CU68+DB68+DI68+DP68+DW68+ED68+EK68+ER68+EY68+FF68+FM68&lt;=Consolidação!CA79+Consolidação!CD79+Consolidação!CG79+Consolidação!CJ79+Consolidação!CM79+Consolidação!CP79+Consolidação!CS79+Consolidação!CV79+Consolidação!CY79+Consolidação!DB79+Consolidação!DE79+Consolidação!DH79,Consolidação!$AO$4,IF(BZ68+CG68+CN68+CU68+DB68+DI68+DP68+DW68+ED68+EK68+ER68+EY68+FF68+FM68&lt;=Consolidação!CA79+Consolidação!CD79+Consolidação!CG79+Consolidação!CJ79+Consolidação!CM79+Consolidação!CP79+Consolidação!CS79+Consolidação!CV79+Consolidação!CY79+Consolidação!DB79+Consolidação!DE79+Consolidação!DH79+Consolidação!DK79,Consolidação!$AR$4,IF(BZ68+CG68+CN68+CU68+DB68+DI68+DP68+DW68+ED68+EK68+ER68+EY68+FF68+FM68&lt;=Consolidação!CA79+Consolidação!CD79+Consolidação!CG79+Consolidação!CJ79+Consolidação!CM79+Consolidação!CP79+Consolidação!CS79+Consolidação!CV79+Consolidação!CY79+Consolidação!DB79+Consolidação!DE79+Consolidação!DH79+Consolidação!DK79+Consolidação!DN79,Consolidação!$AU$4,IF(AND((Consolidação!CA79+Consolidação!CD79+Consolidação!CG79+Consolidação!CJ79+Consolidação!CM79+Consolidação!CP79+Consolidação!CS79+Consolidação!CV79+Consolidação!CY79+Consolidação!DB79+Consolidação!DE79+Consolidação!DH79+Consolidação!DK79+Consolidação!DN79)&gt;0,BZ68+CG68+CN68+CU68+DB68+DI68+DP68+DW68+ED68+EK68+ER68+EY68+FF68&lt;Consolidação!CA79+Consolidação!CD79+Consolidação!CG79+Consolidação!CJ79+Consolidação!CM79+Consolidação!CP79+Consolidação!CS79+Consolidação!CV79+Consolidação!CY79+Consolidação!DB79+Consolidação!DE79+Consolidação!DH79+Consolidação!DK79+Consolidação!DN79,BZ68+CG68+CN68+CU68+DB68+DI68+DP68+DW68+ED68+EK68+ER68+EY68+FF68+FM68&gt;Consolidação!CA79+Consolidação!CD79+Consolidação!CG79+Consolidação!CJ79+Consolidação!CM79+Consolidação!CP79+Consolidação!CS79+Consolidação!CV79+Consolidação!CY79+Consolidação!DB79+Consolidação!DE79+Consolidação!DH79+Consolidação!DK79+Consolidação!DN79),"CONSUMO PARCIAL","SEM PREVISÃO"))))))))))))))))</f>
        <v/>
      </c>
      <c r="FQ68" s="540" t="str">
        <f>IF(FP68="","",IF(FP68="SEM PREVISÃO","û",IF(FP68="CONSUMO PARCIAL","û",IF(FO68&lt;FP68+90,"û","ü"))))</f>
        <v/>
      </c>
      <c r="FR68" s="572"/>
      <c r="FS68" s="332"/>
      <c r="FT68" s="550"/>
      <c r="FU68" s="316"/>
      <c r="FV68" s="317" t="str">
        <f>IF(FS68=0,"",IF(CF68+CM68+CT68+DA68+DH68+DO68+DV68+EC68+EJ68+EQ68+EX68+FE68+FL68+FS68&lt;=Consolidação!CG79,Consolidação!$H$4,IF(CF68+CM68+CT68+DA68+DH68+DO68+DV68+EC68+EJ68+EQ68+EX68+FE68+FL68+FS68&lt;=Consolidação!CG79+Consolidação!CJ79,Consolidação!$K$4,IF(CF68+CM68+CT68+DA68+DH68+DO68+DV68+EC68+EJ68+EQ68+EX68+FE68+FL68+FS68&lt;=Consolidação!CG79+Consolidação!CJ79+Consolidação!CM79,Consolidação!$N$4,IF(CF68+CM68+CT68+DA68+DH68+DO68+DV68+EC68+EJ68+EQ68+EX68+FE68+FL68+FS68&lt;=Consolidação!CG79+Consolidação!CJ79+Consolidação!CM79+Consolidação!CP79,Consolidação!$Q$4,IF(CF68+CM68+CT68+DA68+DH68+DO68+DV68+EC68+EJ68+EQ68+EX68+FE68+FL68+FS68&lt;=Consolidação!CG79+Consolidação!CJ79+Consolidação!CM79+Consolidação!CP79+Consolidação!CS79,Consolidação!$T$4,IF(CF68+CM68+CT68+DA68+DH68+DO68+DV68+EC68+EJ68+EQ68+EX68+FE68+FL68+FS68&lt;=Consolidação!CG79+Consolidação!CJ79+Consolidação!CM79+Consolidação!CP79+Consolidação!CS79+Consolidação!CV79,Consolidação!$W$4,IF(CF68+CM68+CT68+DA68+DH68+DO68+DV68+EC68+EJ68+EQ68+EX68+FE68+FL68+FS68&lt;=Consolidação!CG79+Consolidação!CJ79+Consolidação!CM79+Consolidação!CP79+Consolidação!CS79+Consolidação!CV79+Consolidação!CY79,Consolidação!$Z$4,IF(CF68+CM68+CT68+DA68+DH68+DO68+DV68+EC68+EJ68+EQ68+EX68+FE68+FL68+FS68&lt;=Consolidação!CG79+Consolidação!CJ79+Consolidação!CM79+Consolidação!CP79+Consolidação!CS79+Consolidação!CV79+Consolidação!CY79+Consolidação!DB79,Consolidação!$AC$4,IF(CF68+CM68+CT68+DA68+DH68+DO68+DV68+EC68+EJ68+EQ68+EX68+FE68+FL68+FS68&lt;=Consolidação!CG79+Consolidação!CJ79+Consolidação!CM79+Consolidação!CP79+Consolidação!CS79+Consolidação!CV79+Consolidação!CY79+Consolidação!DB79+Consolidação!DE79,Consolidação!$AF$4,IF(CF68+CM68+CT68+DA68+DH68+DO68+DV68+EC68+EJ68+EQ68+EX68+FE68+FL68+FS68&lt;=Consolidação!CG79+Consolidação!CJ79+Consolidação!CM79+Consolidação!CP79+Consolidação!CS79+Consolidação!CV79+Consolidação!CY79+Consolidação!DB79+Consolidação!DE79+Consolidação!DH79,Consolidação!$AI$4,IF(CF68+CM68+CT68+DA68+DH68+DO68+DV68+EC68+EJ68+EQ68+EX68+FE68+FL68+FS68&lt;=Consolidação!CG79+Consolidação!CJ79+Consolidação!CM79+Consolidação!CP79+Consolidação!CS79+Consolidação!CV79+Consolidação!CY79+Consolidação!DB79+Consolidação!DE79+Consolidação!DH79+Consolidação!DK79,Consolidação!$AL$4,IF(CF68+CM68+CT68+DA68+DH68+DO68+DV68+EC68+EJ68+EQ68+EX68+FE68+FL68+FS68&lt;=Consolidação!CG79+Consolidação!CJ79+Consolidação!CM79+Consolidação!CP79+Consolidação!CS79+Consolidação!CV79+Consolidação!CY79+Consolidação!DB79+Consolidação!DE79+Consolidação!DH79+Consolidação!DK79+Consolidação!DN79,Consolidação!$AO$4,IF(CF68+CM68+CT68+DA68+DH68+DO68+DV68+EC68+EJ68+EQ68+EX68+FE68+FL68+FS68&lt;=Consolidação!CG79+Consolidação!CJ79+Consolidação!CM79+Consolidação!CP79+Consolidação!CS79+Consolidação!CV79+Consolidação!CY79+Consolidação!DB79+Consolidação!DE79+Consolidação!DH79+Consolidação!DK79+Consolidação!DN79+Consolidação!DQ79,Consolidação!$AR$4,IF(CF68+CM68+CT68+DA68+DH68+DO68+DV68+EC68+EJ68+EQ68+EX68+FE68+FL68+FS68&lt;=Consolidação!CG79+Consolidação!CJ79+Consolidação!CM79+Consolidação!CP79+Consolidação!CS79+Consolidação!CV79+Consolidação!CY79+Consolidação!DB79+Consolidação!DE79+Consolidação!DH79+Consolidação!DK79+Consolidação!DN79+Consolidação!DQ79+Consolidação!DT79,Consolidação!$AU$4,IF(AND((Consolidação!CG79+Consolidação!CJ79+Consolidação!CM79+Consolidação!CP79+Consolidação!CS79+Consolidação!CV79+Consolidação!CY79+Consolidação!DB79+Consolidação!DE79+Consolidação!DH79+Consolidação!DK79+Consolidação!DN79+Consolidação!DQ79+Consolidação!DT79)&gt;0,CF68+CM68+CT68+DA68+DH68+DO68+DV68+EC68+EJ68+EQ68+EX68+FE68+FL68&lt;Consolidação!CG79+Consolidação!CJ79+Consolidação!CM79+Consolidação!CP79+Consolidação!CS79+Consolidação!CV79+Consolidação!CY79+Consolidação!DB79+Consolidação!DE79+Consolidação!DH79+Consolidação!DK79+Consolidação!DN79+Consolidação!DQ79+Consolidação!DT79,CF68+CM68+CT68+DA68+DH68+DO68+DV68+EC68+EJ68+EQ68+EX68+FE68+FL68+FS68&gt;Consolidação!CG79+Consolidação!CJ79+Consolidação!CM79+Consolidação!CP79+Consolidação!CS79+Consolidação!CV79+Consolidação!CY79+Consolidação!DB79+Consolidação!DE79+Consolidação!DH79+Consolidação!DK79+Consolidação!DN79+Consolidação!DQ79+Consolidação!DT79),"CONSUMO PARCIAL","SEM PREVISÃO"))))))))))))))))</f>
        <v/>
      </c>
      <c r="FW68" s="560" t="str">
        <f>IF(FV68="","",IF(FV68="SEM PREVISÃO","û",IF(FV68="CONSUMO PARCIAL","û",IF(FU68&lt;FV68+90,"û","ü"))))</f>
        <v/>
      </c>
      <c r="FX68" s="545" t="str">
        <f>IF((Consolidação!C79+Consolidação!E79)=(F68+M68+T68+AA68+AH68+AO68+AV68+BC68+BJ68+BQ68+BX68+CE68+CL68+CS68+CY68+DE68+DK68+DQ68+DW68+EC68+EI68+EO68+EU68+FA68+FG68+FM68+FS68),"ATUALIZADO","DESATUALIZADO")</f>
        <v>DESATUALIZADO</v>
      </c>
    </row>
    <row r="69" spans="1:180" x14ac:dyDescent="0.3">
      <c r="A69" s="270">
        <v>11867</v>
      </c>
      <c r="B69" s="634"/>
      <c r="C69" s="273" t="s">
        <v>2</v>
      </c>
      <c r="D69" s="274"/>
      <c r="E69" s="270" t="s">
        <v>271</v>
      </c>
      <c r="F69" s="314">
        <v>62500</v>
      </c>
      <c r="G69" s="322"/>
      <c r="H69" s="316">
        <v>45442</v>
      </c>
      <c r="I69" s="317">
        <f>IF(F69=0,"",IF(F69&lt;=Consolidação!H80,Consolidação!H$4,IF(F69&lt;=Consolidação!H80+Consolidação!K80,Consolidação!K$4,IF(F69&lt;=Consolidação!H80+Consolidação!K80+Consolidação!N80,Consolidação!N$4,IF(F69&lt;=Consolidação!H80+Consolidação!K80+Consolidação!N80+Consolidação!Q80,Consolidação!Q$4,IF(F69&lt;=Consolidação!H80+Consolidação!K80+Consolidação!N80+Consolidação!Q80+Consolidação!T80,Consolidação!T$4,IF(F69&lt;=Consolidação!H80+Consolidação!K80+Consolidação!N80+Consolidação!Q80+Consolidação!T80+Consolidação!W80,Consolidação!W$4,IF(F69&lt;=Consolidação!H80+Consolidação!K80+Consolidação!N80+Consolidação!Q80+Consolidação!T80+Consolidação!W80+Consolidação!Z80,Consolidação!Z$4,IF(F69&lt;=Consolidação!H80+Consolidação!K80+Consolidação!N80+Consolidação!Q80+Consolidação!T80+Consolidação!W80+Consolidação!Z80+Consolidação!AC80,Consolidação!AC$4,IF(F69&lt;=Consolidação!H80+Consolidação!K80+Consolidação!N80+Consolidação!Q80+Consolidação!T80+Consolidação!W80+Consolidação!Z80+Consolidação!AC80+Consolidação!AF80,Consolidação!AF$4,IF(F69&lt;=Consolidação!H80+Consolidação!K80+Consolidação!N80+Consolidação!Q80+Consolidação!T80+Consolidação!W80+Consolidação!Z80+Consolidação!AC80+Consolidação!AF80+Consolidação!AI80,Consolidação!AI$4,IF(F69&lt;=Consolidação!H80+Consolidação!K80+Consolidação!N80+Consolidação!Q80+Consolidação!T80+Consolidação!W80+Consolidação!Z80+Consolidação!AC80+Consolidação!AF80+Consolidação!AI80+Consolidação!AL80,Consolidação!AL$4,IF(F69&lt;=Consolidação!H80+Consolidação!K80+Consolidação!N80+Consolidação!Q80+Consolidação!T80+Consolidação!W80+Consolidação!Z80+Consolidação!AC80+Consolidação!AF80+Consolidação!AI80+Consolidação!AL80+Consolidação!AO80,Consolidação!AO$4,IF(F69&lt;=Consolidação!H80+Consolidação!K80+Consolidação!N80+Consolidação!Q80+Consolidação!T80+Consolidação!W80+Consolidação!Z80+Consolidação!AC80+Consolidação!AF80+Consolidação!AI80+Consolidação!AL80+Consolidação!AO80+Consolidação!AR80,Consolidação!AR$4,IF(F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>45413</v>
      </c>
      <c r="J69" s="318" t="str">
        <f t="shared" si="86"/>
        <v>û</v>
      </c>
      <c r="K69" s="312"/>
      <c r="L69" s="270" t="s">
        <v>272</v>
      </c>
      <c r="M69" s="314">
        <v>233995</v>
      </c>
      <c r="N69" s="322"/>
      <c r="O69" s="316">
        <v>45563</v>
      </c>
      <c r="P69" s="317" t="str">
        <f>IF(M69=0,"",IF(F69+M69&lt;=Consolidação!H80,Consolidação!$H$4,IF(F69+M69&lt;=Consolidação!H80+Consolidação!K80,Consolidação!$K$4,IF(F69+M69&lt;=Consolidação!H80+Consolidação!K80+Consolidação!N80,Consolidação!$N$4,IF(F69+M69&lt;=Consolidação!H80+Consolidação!K80+Consolidação!N80+Consolidação!Q80,Consolidação!$Q$4,IF(F69+M69&lt;=Consolidação!H80+Consolidação!K80+Consolidação!N80+Consolidação!Q80+Consolidação!T80,Consolidação!$T$4,IF(F69+M69&lt;=Consolidação!H80+Consolidação!K80+Consolidação!N80+Consolidação!Q80+Consolidação!T80+Consolidação!W80,Consolidação!$W$4,IF(F69+M69&lt;=Consolidação!H80+Consolidação!K80+Consolidação!N80+Consolidação!Q80+Consolidação!T80+Consolidação!W80+Consolidação!Z80,Consolidação!$Z$4,IF(F69+M69&lt;=Consolidação!H80+Consolidação!K80+Consolidação!N80+Consolidação!Q80+Consolidação!T80+Consolidação!W80+Consolidação!Z80+Consolidação!AC80,Consolidação!$AC$4,IF(F69+M69&lt;=Consolidação!H80+Consolidação!K80+Consolidação!N80+Consolidação!Q80+Consolidação!T80+Consolidação!W80+Consolidação!Z80+Consolidação!AC80+Consolidação!AF80,Consolidação!$AF$4,IF(F69+M69&lt;=Consolidação!H80+Consolidação!K80+Consolidação!N80+Consolidação!Q80+Consolidação!T80+Consolidação!W80+Consolidação!Z80+Consolidação!AC80+Consolidação!AF80+Consolidação!AI80,Consolidação!$AI$4,IF(F69+M69&lt;=Consolidação!H80+Consolidação!K80+Consolidação!N80+Consolidação!Q80+Consolidação!T80+Consolidação!W80+Consolidação!Z80+Consolidação!AC80+Consolidação!AF80+Consolidação!AI80+Consolidação!AL80,Consolidação!$AL$4,IF(F69+M69&lt;=Consolidação!H80+Consolidação!K80+Consolidação!N80+Consolidação!Q80+Consolidação!T80+Consolidação!W80+Consolidação!Z80+Consolidação!AC80+Consolidação!AF80+Consolidação!AI80+Consolidação!AL80+Consolidação!AO80,Consolidação!$AO$4,IF(F69+M69&lt;=Consolidação!H80+Consolidação!K80+Consolidação!N80+Consolidação!Q80+Consolidação!T80+Consolidação!W80+Consolidação!Z80+Consolidação!AC80+Consolidação!AF80+Consolidação!AI80+Consolidação!AL80+Consolidação!AO80+Consolidação!AR80,Consolidação!$AR$4,IF(F69+M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>CONSUMO PARCIAL</v>
      </c>
      <c r="Q69" s="318" t="str">
        <f t="shared" si="87"/>
        <v>û</v>
      </c>
      <c r="R69" s="312"/>
      <c r="S69" s="270"/>
      <c r="T69" s="314"/>
      <c r="U69" s="322"/>
      <c r="V69" s="316"/>
      <c r="W69" s="317" t="str">
        <f>IF(T69=0,"",IF(F69+M69+T69&lt;=Consolidação!H80,Consolidação!$H$4,IF(F69+M69+T69&lt;=Consolidação!H80+Consolidação!K80,Consolidação!$K$4,IF(F69+M69+T69&lt;=Consolidação!H80+Consolidação!K80+Consolidação!N80,Consolidação!$N$4,IF(F69+M69+T69&lt;=Consolidação!H80+Consolidação!K80+Consolidação!N80+Consolidação!Q80,Consolidação!$Q$4,IF(F69+M69+T69&lt;=Consolidação!H80+Consolidação!K80+Consolidação!N80+Consolidação!Q80+Consolidação!T80,Consolidação!$T$4,IF(F69+M69+T69&lt;=Consolidação!H80+Consolidação!K80+Consolidação!N80+Consolidação!Q80+Consolidação!T80+Consolidação!W80,Consolidação!$W$4,IF(F69+M69+T69&lt;=Consolidação!H80+Consolidação!K80+Consolidação!N80+Consolidação!Q80+Consolidação!T80+Consolidação!W80+Consolidação!Z80,Consolidação!$Z$4,IF(F69+M69+T69&lt;=Consolidação!H80+Consolidação!K80+Consolidação!N80+Consolidação!Q80+Consolidação!T80+Consolidação!W80+Consolidação!Z80+Consolidação!AC80,Consolidação!$AC$4,IF(F69+M69+T69&lt;=Consolidação!H80+Consolidação!K80+Consolidação!N80+Consolidação!Q80+Consolidação!T80+Consolidação!W80+Consolidação!Z80+Consolidação!AC80+Consolidação!AF80,Consolidação!$AF$4,IF(F69+M69+T69&lt;=Consolidação!H80+Consolidação!K80+Consolidação!N80+Consolidação!Q80+Consolidação!T80+Consolidação!W80+Consolidação!Z80+Consolidação!AC80+Consolidação!AF80+Consolidação!AI80,Consolidação!$AI$4,IF(F69+M69+T69&lt;=Consolidação!H80+Consolidação!K80+Consolidação!N80+Consolidação!Q80+Consolidação!T80+Consolidação!W80+Consolidação!Z80+Consolidação!AC80+Consolidação!AF80+Consolidação!AI80+Consolidação!AL80,Consolidação!$AL$4,IF(F69+M69+T69&lt;=Consolidação!H80+Consolidação!K80+Consolidação!N80+Consolidação!Q80+Consolidação!T80+Consolidação!W80+Consolidação!Z80+Consolidação!AC80+Consolidação!AF80+Consolidação!AI80+Consolidação!AL80+Consolidação!AO80,Consolidação!$AO$4,IF(F69+M69+T69&lt;=Consolidação!H80+Consolidação!K80+Consolidação!N80+Consolidação!Q80+Consolidação!T80+Consolidação!W80+Consolidação!Z80+Consolidação!AC80+Consolidação!AF80+Consolidação!AI80+Consolidação!AL80+Consolidação!AO80+Consolidação!AR80,Consolidação!$AR$4,IF(F69+M69+T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+M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+T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/>
      </c>
      <c r="X69" s="318" t="str">
        <f t="shared" si="88"/>
        <v/>
      </c>
      <c r="Y69" s="312"/>
      <c r="Z69" s="270"/>
      <c r="AA69" s="314"/>
      <c r="AB69" s="322"/>
      <c r="AC69" s="346"/>
      <c r="AD69" s="317" t="str">
        <f>IF(AA69=0,"",IF(F69+M69+T69+AA69&lt;=Consolidação!H80,Consolidação!$H$4,IF(F69+M69+T69+AA69&lt;=Consolidação!H80+Consolidação!K80,Consolidação!$K$4,IF(F69+M69+T69+AA69&lt;=Consolidação!H80+Consolidação!K80+Consolidação!N80,Consolidação!$N$4,IF(F69+M69+T69+AA69&lt;=Consolidação!H80+Consolidação!K80+Consolidação!N80+Consolidação!Q80,Consolidação!$Q$4,IF(F69+M69+T69+AA69&lt;=Consolidação!H80+Consolidação!K80+Consolidação!N80+Consolidação!Q80+Consolidação!T80,Consolidação!$T$4,IF(F69+M69+T69+AA69&lt;=Consolidação!H80+Consolidação!K80+Consolidação!N80+Consolidação!Q80+Consolidação!T80+Consolidação!W80,Consolidação!$W$4,IF(F69+M69+T69+AA69&lt;=Consolidação!H80+Consolidação!K80+Consolidação!N80+Consolidação!Q80+Consolidação!T80+Consolidação!W80+Consolidação!Z80,Consolidação!$Z$4,IF(F69+M69+T69+AA69&lt;=Consolidação!H80+Consolidação!K80+Consolidação!N80+Consolidação!Q80+Consolidação!T80+Consolidação!W80+Consolidação!Z80+Consolidação!AC80,Consolidação!$AC$4,IF(F69+M69+T69+AA69&lt;=Consolidação!H80+Consolidação!K80+Consolidação!N80+Consolidação!Q80+Consolidação!T80+Consolidação!W80+Consolidação!Z80+Consolidação!AC80+Consolidação!AF80,Consolidação!$AF$4,IF(F69+M69+T69+AA69&lt;=Consolidação!H80+Consolidação!K80+Consolidação!N80+Consolidação!Q80+Consolidação!T80+Consolidação!W80+Consolidação!Z80+Consolidação!AC80+Consolidação!AF80+Consolidação!AI80,Consolidação!$AI$4,IF(F69+M69+T69+AA69&lt;=Consolidação!H80+Consolidação!K80+Consolidação!N80+Consolidação!Q80+Consolidação!T80+Consolidação!W80+Consolidação!Z80+Consolidação!AC80+Consolidação!AF80+Consolidação!AI80+Consolidação!AL80,Consolidação!$AL$4,IF(F69+M69+T69+AA69&lt;=Consolidação!H80+Consolidação!K80+Consolidação!N80+Consolidação!Q80+Consolidação!T80+Consolidação!W80+Consolidação!Z80+Consolidação!AC80+Consolidação!AF80+Consolidação!AI80+Consolidação!AL80+Consolidação!AO80,Consolidação!$AO$4,IF(F69+M69+T69+AA69&lt;=Consolidação!H80+Consolidação!K80+Consolidação!N80+Consolidação!Q80+Consolidação!T80+Consolidação!W80+Consolidação!Z80+Consolidação!AC80+Consolidação!AF80+Consolidação!AI80+Consolidação!AL80+Consolidação!AO80+Consolidação!AR80,Consolidação!#REF!,IF(F69+M69+T69+AA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+M69+T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+T69+AA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/>
      </c>
      <c r="AE69" s="318" t="str">
        <f t="shared" si="89"/>
        <v/>
      </c>
      <c r="AF69" s="312"/>
      <c r="AG69" s="270"/>
      <c r="AH69" s="314"/>
      <c r="AI69" s="315"/>
      <c r="AJ69" s="316"/>
      <c r="AK69" s="317" t="str">
        <f>IF(AH69=0,"",IF(F69+M69+T69+AA69+AH69&lt;=Consolidação!H80,Consolidação!$H$4,IF(F69+M69+T69+AA69+AH69&lt;=Consolidação!H80+Consolidação!K80,Consolidação!$K$4,IF(F69+M69+T69+AA69+AH69&lt;=Consolidação!H80+Consolidação!K80+Consolidação!N80,Consolidação!$N$4,IF(F69+M69+T69+AA69+AH69&lt;=Consolidação!H80+Consolidação!K80+Consolidação!N80+Consolidação!Q80,Consolidação!$Q$4,IF(F69+M69+T69+AA69+AH69&lt;=Consolidação!H80+Consolidação!K80+Consolidação!N80+Consolidação!Q80+Consolidação!T80,Consolidação!$T$4,IF(F69+M69+T69+AA69+AH69&lt;=Consolidação!H80+Consolidação!K80+Consolidação!N80+Consolidação!Q80+Consolidação!T80+Consolidação!W80,Consolidação!$W$4,IF(F69+M69+T69+AA69+AH69&lt;=Consolidação!H80+Consolidação!K80+Consolidação!N80+Consolidação!Q80+Consolidação!T80+Consolidação!W80+Consolidação!Z80,Consolidação!$Z$4,IF(F69+M69+T69+AA69+AH69&lt;=Consolidação!H80+Consolidação!K80+Consolidação!N80+Consolidação!Q80+Consolidação!T80+Consolidação!W80+Consolidação!Z80+Consolidação!AC80,Consolidação!$AC$4,IF(F69+M69+T69+AA69+AH69&lt;=Consolidação!H80+Consolidação!K80+Consolidação!N80+Consolidação!Q80+Consolidação!T80+Consolidação!W80+Consolidação!Z80+Consolidação!AC80+Consolidação!AF80,Consolidação!$AF$4,IF(F69+M69+T69+AA69+AH69&lt;=Consolidação!H80+Consolidação!K80+Consolidação!N80+Consolidação!Q80+Consolidação!T80+Consolidação!W80+Consolidação!Z80+Consolidação!AC80+Consolidação!AF80+Consolidação!AI80,Consolidação!$AI$4,IF(F69+M69+T69+AA69+AH69&lt;=Consolidação!H80+Consolidação!K80+Consolidação!N80+Consolidação!Q80+Consolidação!T80+Consolidação!W80+Consolidação!Z80+Consolidação!AC80+Consolidação!AF80+Consolidação!AI80+Consolidação!AL80,Consolidação!$AL$4,IF(F69+M69+T69+AA69+AH69&lt;=Consolidação!H80+Consolidação!K80+Consolidação!N80+Consolidação!Q80+Consolidação!T80+Consolidação!W80+Consolidação!Z80+Consolidação!AC80+Consolidação!AF80+Consolidação!AI80+Consolidação!AL80+Consolidação!AO80,Consolidação!$AO$4,IF(F69+M69+T69+AA69+AH69&lt;=Consolidação!H80+Consolidação!K80+Consolidação!N80+Consolidação!Q80+Consolidação!T80+Consolidação!W80+Consolidação!Z80+Consolidação!AC80+Consolidação!AF80+Consolidação!AI80+Consolidação!AL80+Consolidação!AO80+Consolidação!AR80,Consolidação!$AR$4,IF(F69+M69+T69+AA69+AH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+M69+T69+AA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+T69+AA69+AH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/>
      </c>
      <c r="AL69" s="318" t="str">
        <f t="shared" si="90"/>
        <v/>
      </c>
      <c r="AM69" s="312"/>
      <c r="AN69" s="270"/>
      <c r="AO69" s="314"/>
      <c r="AP69" s="345"/>
      <c r="AQ69" s="346"/>
      <c r="AR69" s="317" t="str">
        <f>IF(AO69=0,"",IF(F69+M69+T69+AA69+AH69+AO69&lt;=Consolidação!H80,Consolidação!$H$4,IF(F69+M69+T69+AA69+AH69+AO69&lt;=Consolidação!H80+Consolidação!K80,Consolidação!$K$4,IF(F69+M69+T69+AA69+AH69+AO69&lt;=Consolidação!H80+Consolidação!K80+Consolidação!N80,Consolidação!$N$4,IF(F69+M69+T69+AA69+AH69+AO69&lt;=Consolidação!H80+Consolidação!K80+Consolidação!N80+Consolidação!Q80,Consolidação!$Q$4,IF(F69+M69+T69+AA69+AH69+AO69&lt;=Consolidação!H80+Consolidação!K80+Consolidação!N80+Consolidação!Q80+Consolidação!T80,Consolidação!$T$4,IF(F69+M69+T69+AA69+AH69+AO69&lt;=Consolidação!H80+Consolidação!K80+Consolidação!N80+Consolidação!Q80+Consolidação!T80+Consolidação!W80,Consolidação!$W$4,IF(F69+M69+T69+AA69+AH69+AO69&lt;=Consolidação!H80+Consolidação!K80+Consolidação!N80+Consolidação!Q80+Consolidação!T80+Consolidação!W80+Consolidação!Z80,Consolidação!$Z$4,IF(F69+M69+T69+AA69+AH69+AO69&lt;=Consolidação!H80+Consolidação!K80+Consolidação!N80+Consolidação!Q80+Consolidação!T80+Consolidação!W80+Consolidação!Z80+Consolidação!AC80,Consolidação!$AC$4,IF(F69+M69+T69+AA69+AH69+AO69&lt;=Consolidação!H80+Consolidação!K80+Consolidação!N80+Consolidação!Q80+Consolidação!T80+Consolidação!W80+Consolidação!Z80+Consolidação!AC80+Consolidação!AF80,Consolidação!$AF$4,IF(F69+M69+T69+AA69+AH69+AO69&lt;=Consolidação!H80+Consolidação!K80+Consolidação!N80+Consolidação!Q80+Consolidação!T80+Consolidação!W80+Consolidação!Z80+Consolidação!AC80+Consolidação!AF80+Consolidação!AI80,Consolidação!$AI$4,IF(F69+M69+T69+AA69+AH69+AO69&lt;=Consolidação!H80+Consolidação!K80+Consolidação!N80+Consolidação!Q80+Consolidação!T80+Consolidação!W80+Consolidação!Z80+Consolidação!AC80+Consolidação!AF80+Consolidação!AI80+Consolidação!AL80,Consolidação!$AL$4,IF(F69+M69+T69+AA69+AH69+AO69&lt;=Consolidação!H80+Consolidação!K80+Consolidação!N80+Consolidação!Q80+Consolidação!T80+Consolidação!W80+Consolidação!Z80+Consolidação!AC80+Consolidação!AF80+Consolidação!AI80+Consolidação!AL80+Consolidação!AO80,Consolidação!$AO$4,IF(F69+M69+T69+AA69+AH69+AO69&lt;=Consolidação!H80+Consolidação!K80+Consolidação!N80+Consolidação!Q80+Consolidação!T80+Consolidação!W80+Consolidação!Z80+Consolidação!AC80+Consolidação!AF80+Consolidação!AI80+Consolidação!AL80+Consolidação!AO80+Consolidação!AR80,Consolidação!$AR$4,IF(F69+M69+T69+AA69+AH69+AO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+M69+T69+AA69+AH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+T69+AA69+AH69+AO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/>
      </c>
      <c r="AS69" s="318" t="str">
        <f t="shared" si="91"/>
        <v/>
      </c>
      <c r="AT69" s="312"/>
      <c r="AU69" s="270"/>
      <c r="AV69" s="314"/>
      <c r="AW69" s="345"/>
      <c r="AX69" s="346"/>
      <c r="AY69" s="317" t="str">
        <f>IF(AV69=0,"",IF(F69+M69+T69+AA69+AH69+AO69+AV69&lt;=Consolidação!H80,Consolidação!$H$4,IF(F69+M69+T69+AA69+AH69+AO69+AV69&lt;=Consolidação!H80+Consolidação!K80,Consolidação!$K$4,IF(F69+M69+T69+AA69+AH69+AO69+AV69&lt;=Consolidação!H80+Consolidação!K80+Consolidação!N80,Consolidação!$N$4,IF(F69+M69+T69+AA69+AH69+AO69+AV69&lt;=Consolidação!H80+Consolidação!K80+Consolidação!N80+Consolidação!Q80,Consolidação!$Q$4,IF(F69+M69+T69+AA69+AH69+AO69+AV69&lt;=Consolidação!H80+Consolidação!K80+Consolidação!N80+Consolidação!Q80+Consolidação!T80,Consolidação!$T$4,IF(F69+M69+T69+AA69+AH69+AO69+AV69&lt;=Consolidação!H80+Consolidação!K80+Consolidação!N80+Consolidação!Q80+Consolidação!T80+Consolidação!W80,Consolidação!$W$4,IF(F69+M69+T69+AA69+AH69+AO69+AV69&lt;=Consolidação!H80+Consolidação!K80+Consolidação!N80+Consolidação!Q80+Consolidação!T80+Consolidação!W80+Consolidação!Z80,Consolidação!$Z$4,IF(F69+M69+T69+AA69+AH69+AO69+AV69&lt;=Consolidação!H80+Consolidação!K80+Consolidação!N80+Consolidação!Q80+Consolidação!T80+Consolidação!W80+Consolidação!Z80+Consolidação!AC80,Consolidação!$AC$4,IF(F69+M69+T69+AA69+AH69+AO69+AV69&lt;=Consolidação!H80+Consolidação!K80+Consolidação!N80+Consolidação!Q80+Consolidação!T80+Consolidação!W80+Consolidação!Z80+Consolidação!AC80+Consolidação!AF80,Consolidação!$AF$4,IF(F69+M69+T69+AA69+AH69+AO69+AV69&lt;=Consolidação!H80+Consolidação!K80+Consolidação!N80+Consolidação!Q80+Consolidação!T80+Consolidação!W80+Consolidação!Z80+Consolidação!AC80+Consolidação!AF80+Consolidação!AI80,Consolidação!$AI$4,IF(F69+M69+T69+AA69+AH69+AO69+AV69&lt;=Consolidação!H80+Consolidação!K80+Consolidação!N80+Consolidação!Q80+Consolidação!T80+Consolidação!W80+Consolidação!Z80+Consolidação!AC80+Consolidação!AF80+Consolidação!AI80+Consolidação!AL80,Consolidação!$AL$4,IF(F69+M69+T69+AA69+AH69+AO69+AV69&lt;=Consolidação!H80+Consolidação!K80+Consolidação!N80+Consolidação!Q80+Consolidação!T80+Consolidação!W80+Consolidação!Z80+Consolidação!AC80+Consolidação!AF80+Consolidação!AI80+Consolidação!AL80+Consolidação!AO80,Consolidação!$AO$4,IF(F69+M69+T69+AA69+AH69+AO69+AV69&lt;=Consolidação!H80+Consolidação!K80+Consolidação!N80+Consolidação!Q80+Consolidação!T80+Consolidação!W80+Consolidação!Z80+Consolidação!AC80+Consolidação!AF80+Consolidação!AI80+Consolidação!AL80+Consolidação!AO80+Consolidação!AR80,Consolidação!$AR$4,IF(F69+M69+T69+AA69+AH69+AO69+AV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+M69+T69+AA69+AH69+AO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+T69+AA69+AH69+AO69+AV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/>
      </c>
      <c r="AZ69" s="318" t="str">
        <f t="shared" si="92"/>
        <v/>
      </c>
      <c r="BA69" s="312"/>
      <c r="BB69" s="270"/>
      <c r="BC69" s="314"/>
      <c r="BD69" s="345"/>
      <c r="BE69" s="346"/>
      <c r="BF69" s="317" t="str">
        <f>IF(BC69=0,"",IF(F69+M69+T69+AA69+AH69+AO69+AV69+BC69&lt;=Consolidação!H80,Consolidação!$H$4,IF(F69+M69+T69+AA69+AH69+AO69+AV69+BC69&lt;=Consolidação!H80+Consolidação!K80,Consolidação!$K$4,IF(F69+M69+T69+AA69+AH69+AO69+AV69+BC69&lt;=Consolidação!H80+Consolidação!K80+Consolidação!N80,Consolidação!$N$4,IF(F69+M69+T69+AA69+AH69+AO69+AV69+BC69&lt;=Consolidação!H80+Consolidação!K80+Consolidação!N80+Consolidação!Q80,Consolidação!$Q$4,IF(F69+M69+T69+AA69+AH69+AO69+AV69+BC69&lt;=Consolidação!H80+Consolidação!K80+Consolidação!N80+Consolidação!Q80+Consolidação!T80,Consolidação!$T$4,IF(F69+M69+T69+AA69+AH69+AO69+AV69+BC69&lt;=Consolidação!H80+Consolidação!K80+Consolidação!N80+Consolidação!Q80+Consolidação!T80+Consolidação!W80,Consolidação!$W$4,IF(F69+M69+T69+AA69+AH69+AO69+AV69+BC69&lt;=Consolidação!H80+Consolidação!K80+Consolidação!N80+Consolidação!Q80+Consolidação!T80+Consolidação!W80+Consolidação!Z80,Consolidação!$Z$4,IF(F69+M69+T69+AA69+AH69+AO69+AV69+BC69&lt;=Consolidação!H80+Consolidação!K80+Consolidação!N80+Consolidação!Q80+Consolidação!T80+Consolidação!W80+Consolidação!Z80+Consolidação!AC80,Consolidação!$AC$4,IF(F69+M69+T69+AA69+AH69+AO69+AV69+BC69&lt;=Consolidação!H80+Consolidação!K80+Consolidação!N80+Consolidação!Q80+Consolidação!T80+Consolidação!W80+Consolidação!Z80+Consolidação!AC80+Consolidação!AF80,Consolidação!$AF$4,IF(F69+M69+T69+AA69+AH69+AO69+AV69+BC69&lt;=Consolidação!H80+Consolidação!K80+Consolidação!N80+Consolidação!Q80+Consolidação!T80+Consolidação!W80+Consolidação!Z80+Consolidação!AC80+Consolidação!AF80+Consolidação!AI80,Consolidação!$AI$4,IF(F69+M69+T69+AA69+AH69+AO69+AV69+BC69&lt;=Consolidação!H80+Consolidação!K80+Consolidação!N80+Consolidação!Q80+Consolidação!T80+Consolidação!W80+Consolidação!Z80+Consolidação!AC80+Consolidação!AF80+Consolidação!AI80+Consolidação!AL80,Consolidação!$AL$4,IF(F69+M69+T69+AA69+AH69+AO69+AV69+BC69&lt;=Consolidação!H80+Consolidação!K80+Consolidação!N80+Consolidação!Q80+Consolidação!T80+Consolidação!W80+Consolidação!Z80+Consolidação!AC80+Consolidação!AF80+Consolidação!AI80+Consolidação!AL80+Consolidação!AO80,Consolidação!$AO$4,IF(F69+M69+T69+AA69+AH69+AO69+AV69+BC69&lt;=Consolidação!H80+Consolidação!K80+Consolidação!N80+Consolidação!Q80+Consolidação!T80+Consolidação!W80+Consolidação!Z80+Consolidação!AC80+Consolidação!AF80+Consolidação!AI80+Consolidação!AL80+Consolidação!AO80+Consolidação!AR80,Consolidação!$AR$4,IF(F69+M69+T69+AA69+AH69+AO69+AV69+BC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+M69+T69+AA69+AH69+AO69+AV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+T69+AA69+AH69+AO69+AV69+BC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/>
      </c>
      <c r="BG69" s="318" t="str">
        <f t="shared" si="93"/>
        <v/>
      </c>
      <c r="BH69" s="312"/>
      <c r="BI69" s="270"/>
      <c r="BJ69" s="314"/>
      <c r="BK69" s="345"/>
      <c r="BL69" s="346"/>
      <c r="BM69" s="317" t="str">
        <f>IF(BJ69=0,"",IF(F69+M69+T69+AA69+AH69+AO69+AV69+BC69+BJ69&lt;=Consolidação!H80,Consolidação!$H$4,IF(F69+M69+T69+AA69+AH69+AO69+AV69+BC69+BJ69&lt;=Consolidação!H80+Consolidação!K80,Consolidação!$K$4,IF(F69+M69+T69+AA69+AH69+AO69+AV69+BC69+BJ69&lt;=Consolidação!H80+Consolidação!K80+Consolidação!N80,Consolidação!$N$4,IF(F69+M69+T69+AA69+AH69+AO69+AV69+BC69+BJ69&lt;=Consolidação!H80+Consolidação!K80+Consolidação!N80+Consolidação!Q80,Consolidação!$Q$4,IF(F69+M69+T69+AA69+AH69+AO69+AV69+BC69+BJ69&lt;=Consolidação!H80+Consolidação!K80+Consolidação!N80+Consolidação!Q80+Consolidação!T80,Consolidação!$T$4,IF(F69+M69+T69+AA69+AH69+AO69+AV69+BC69+BJ69&lt;=Consolidação!H80+Consolidação!K80+Consolidação!N80+Consolidação!Q80+Consolidação!T80+Consolidação!W80,Consolidação!$W$4,IF(F69+M69+T69+AA69+AH69+AO69+AV69+BC69+BJ69&lt;=Consolidação!H80+Consolidação!K80+Consolidação!N80+Consolidação!Q80+Consolidação!T80+Consolidação!W80+Consolidação!Z80,Consolidação!$Z$4,IF(F69+M69+T69+AA69+AH69+AO69+AV69+BC69+BJ69&lt;=Consolidação!H80+Consolidação!K80+Consolidação!N80+Consolidação!Q80+Consolidação!T80+Consolidação!W80+Consolidação!Z80+Consolidação!AC80,Consolidação!$AC$4,IF(F69+M69+T69+AA69+AH69+AO69+AV69+BC69+BJ69&lt;=Consolidação!H80+Consolidação!K80+Consolidação!N80+Consolidação!Q80+Consolidação!T80+Consolidação!W80+Consolidação!Z80+Consolidação!AC80+Consolidação!AF80,Consolidação!$AF$4,IF(F69+M69+T69+AA69+AH69+AO69+AV69+BC69+BJ69&lt;=Consolidação!H80+Consolidação!K80+Consolidação!N80+Consolidação!Q80+Consolidação!T80+Consolidação!W80+Consolidação!Z80+Consolidação!AC80+Consolidação!AF80+Consolidação!AI80,Consolidação!$AI$4,IF(F69+M69+T69+AA69+AH69+AO69+AV69+BC69+BJ69&lt;=Consolidação!H80+Consolidação!K80+Consolidação!N80+Consolidação!Q80+Consolidação!T80+Consolidação!W80+Consolidação!Z80+Consolidação!AC80+Consolidação!AF80+Consolidação!AI80+Consolidação!AL80,Consolidação!$AL$4,IF(F69+M69+T69+AA69+AH69+AO69+AV69+BC69+BJ69&lt;=Consolidação!H80+Consolidação!K80+Consolidação!N80+Consolidação!Q80+Consolidação!T80+Consolidação!W80+Consolidação!Z80+Consolidação!AC80+Consolidação!AF80+Consolidação!AI80+Consolidação!AL80+Consolidação!AO80,Consolidação!$AO$4,IF(F69+M69+T69+AA69+AH69+AO69+AV69+BC69+BJ69&lt;=Consolidação!H80+Consolidação!K80+Consolidação!N80+Consolidação!Q80+Consolidação!T80+Consolidação!W80+Consolidação!Z80+Consolidação!AC80+Consolidação!AF80+Consolidação!AI80+Consolidação!AL80+Consolidação!AO80+Consolidação!AR80,Consolidação!$AR$4,IF(F69+M69+T69+AA69+AH69+AO69+AV69+BC69+BJ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+M69+T69+AA69+AH69+AO69+AV69+BC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+T69+AA69+AH69+AO69+AV69+BC69+BJ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/>
      </c>
      <c r="BN69" s="318" t="str">
        <f t="shared" si="94"/>
        <v/>
      </c>
      <c r="BO69" s="312"/>
      <c r="BP69" s="270"/>
      <c r="BQ69" s="314"/>
      <c r="BR69" s="345"/>
      <c r="BS69" s="346"/>
      <c r="BT69" s="317" t="str">
        <f>IF(BQ69=0,"",IF(F69+M69+T69+AA69+AH69+AO69+AV69+BC69+BJ69+BQ69&lt;=Consolidação!H80,Consolidação!$H$4,IF(F69+M69+T69+AA69+AH69+AO69+AV69+BC69+BJ69+BQ69&lt;=Consolidação!H80+Consolidação!K80,Consolidação!$K$4,IF(F69+M69+T69+AA69+AH69+AO69+AV69+BC69+BJ69+BQ69&lt;=Consolidação!H80+Consolidação!K80+Consolidação!N80,Consolidação!$N$4,IF(F69+M69+T69+AA69+AH69+AO69+AV69+BC69+BJ69+BQ69&lt;=Consolidação!H80+Consolidação!K80+Consolidação!N80+Consolidação!Q80,Consolidação!$Q$4,IF(F69+M69+T69+AA69+AH69+AO69+AV69+BC69+BJ69+BQ69&lt;=Consolidação!H80+Consolidação!K80+Consolidação!N80+Consolidação!Q80+Consolidação!T80,Consolidação!$T$4,IF(F69+M69+T69+AA69+AH69+AO69+AV69+BC69+BJ69+BQ69&lt;=Consolidação!H80+Consolidação!K80+Consolidação!N80+Consolidação!Q80+Consolidação!T80+Consolidação!W80,Consolidação!$W$4,IF(F69+M69+T69+AA69+AH69+AO69+AV69+BC69+BJ69+BQ69&lt;=Consolidação!H80+Consolidação!K80+Consolidação!N80+Consolidação!Q80+Consolidação!T80+Consolidação!W80+Consolidação!Z80,Consolidação!$Z$4,IF(F69+M69+T69+AA69+AH69+AO69+AV69+BC69+BJ69+BQ69&lt;=Consolidação!H80+Consolidação!K80+Consolidação!N80+Consolidação!Q80+Consolidação!T80+Consolidação!W80+Consolidação!Z80+Consolidação!AC80,Consolidação!$AC$4,IF(F69+M69+T69+AA69+AH69+AO69+AV69+BC69+BJ69+BQ69&lt;=Consolidação!H80+Consolidação!K80+Consolidação!N80+Consolidação!Q80+Consolidação!T80+Consolidação!W80+Consolidação!Z80+Consolidação!AC80+Consolidação!AF80,Consolidação!$AF$4,IF(F69+M69+T69+AA69+AH69+AO69+AV69+BC69+BJ69+BQ69&lt;=Consolidação!H80+Consolidação!K80+Consolidação!N80+Consolidação!Q80+Consolidação!T80+Consolidação!W80+Consolidação!Z80+Consolidação!AC80+Consolidação!AF80+Consolidação!AI80,Consolidação!$AI$4,IF(F69+M69+T69+AA69+AH69+AO69+AV69+BC69+BJ69+BQ69&lt;=Consolidação!H80+Consolidação!K80+Consolidação!N80+Consolidação!Q80+Consolidação!T80+Consolidação!W80+Consolidação!Z80+Consolidação!AC80+Consolidação!AF80+Consolidação!AI80+Consolidação!AL80,Consolidação!$AL$4,IF(F69+M69+T69+AA69+AH69+AO69+AV69+BC69+BJ69+BQ69&lt;=Consolidação!H80+Consolidação!K80+Consolidação!N80+Consolidação!Q80+Consolidação!T80+Consolidação!W80+Consolidação!Z80+Consolidação!AC80+Consolidação!AF80+Consolidação!AI80+Consolidação!AL80+Consolidação!AO80,Consolidação!$AO$4,IF(F69+M69+T69+AA69+AH69+AO69+AV69+BC69+BJ69+BQ69&lt;=Consolidação!H80+Consolidação!K80+Consolidação!N80+Consolidação!Q80+Consolidação!T80+Consolidação!W80+Consolidação!Z80+Consolidação!AC80+Consolidação!AF80+Consolidação!AI80+Consolidação!AL80+Consolidação!AO80+Consolidação!AR80,Consolidação!$AR$4,IF(F69+M69+T69+AA69+AH69+AO69+AV69+BC69+BJ69+BQ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+M69+T69+AA69+AH69+AO69+AV69+BC69+BJ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+T69+AA69+AH69+AO69+AV69+BC69+BJ69+BQ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/>
      </c>
      <c r="BU69" s="318" t="str">
        <f t="shared" si="95"/>
        <v/>
      </c>
      <c r="BV69" s="312"/>
      <c r="BW69" s="270"/>
      <c r="BX69" s="314"/>
      <c r="BY69" s="345"/>
      <c r="BZ69" s="346"/>
      <c r="CA69" s="317" t="str">
        <f>IF(BX69=0,"",IF(F69+M69+T69+AA69+AH69+AO69+AV69+BC69+BJ69+BQ69+BX69&lt;=Consolidação!H80,Consolidação!$H$4,IF(F69+M69+T69+AA69+AH69+AO69+AV69+BC69+BJ69+BQ69+BX69&lt;=Consolidação!H80+Consolidação!K80,Consolidação!$K$4,IF(F69+M69+T69+AA69+AH69+AO69+AV69+BC69+BJ69+BQ69+BX69&lt;=Consolidação!H80+Consolidação!K80+Consolidação!N80,Consolidação!$N$4,IF(F69+M69+T69+AA69+AH69+AO69+AV69+BC69+BJ69+BQ69+BX69&lt;=Consolidação!H80+Consolidação!K80+Consolidação!N80+Consolidação!Q80,Consolidação!$Q$4,IF(F69+M69+T69+AA69+AH69+AO69+AV69+BC69+BJ69+BQ69+BX69&lt;=Consolidação!H80+Consolidação!K80+Consolidação!N80+Consolidação!Q80+Consolidação!T80,Consolidação!$T$4,IF(F69+M69+T69+AA69+AH69+AO69+AV69+BC69+BJ69+BQ69+BX69&lt;=Consolidação!H80+Consolidação!K80+Consolidação!N80+Consolidação!Q80+Consolidação!T80+Consolidação!W80,Consolidação!$W$4,IF(F69+M69+T69+AA69+AH69+AO69+AV69+BC69+BJ69+BQ69+BX69&lt;=Consolidação!H80+Consolidação!K80+Consolidação!N80+Consolidação!Q80+Consolidação!T80+Consolidação!W80+Consolidação!Z80,Consolidação!$Z$4,IF(F69+M69+T69+AA69+AH69+AO69+AV69+BC69+BJ69+BQ69+BX69&lt;=Consolidação!H80+Consolidação!K80+Consolidação!N80+Consolidação!Q80+Consolidação!T80+Consolidação!W80+Consolidação!Z80+Consolidação!AC80,Consolidação!$AC$4,IF(F69+M69+T69+AA69+AH69+AO69+AV69+BC69+BJ69+BQ69+BX69&lt;=Consolidação!H80+Consolidação!K80+Consolidação!N80+Consolidação!Q80+Consolidação!T80+Consolidação!W80+Consolidação!Z80+Consolidação!AC80+Consolidação!AF80,Consolidação!$AF$4,IF(F69+M69+T69+AA69+AH69+AO69+AV69+BC69+BJ69+BQ69+BX69&lt;=Consolidação!H80+Consolidação!K80+Consolidação!N80+Consolidação!Q80+Consolidação!T80+Consolidação!W80+Consolidação!Z80+Consolidação!AC80+Consolidação!AF80+Consolidação!AI80,Consolidação!$AI$4,IF(F69+M69+T69+AA69+AH69+AO69+AV69+BC69+BJ69+BQ69+BX69&lt;=Consolidação!H80+Consolidação!K80+Consolidação!N80+Consolidação!Q80+Consolidação!T80+Consolidação!W80+Consolidação!Z80+Consolidação!AC80+Consolidação!AF80+Consolidação!AI80+Consolidação!AL80,Consolidação!$AL$4,IF(F69+M69+T69+AA69+AH69+AO69+AV69+BC69+BJ69+BQ69+BX69&lt;=Consolidação!H80+Consolidação!K80+Consolidação!N80+Consolidação!Q80+Consolidação!T80+Consolidação!W80+Consolidação!Z80+Consolidação!AC80+Consolidação!AF80+Consolidação!AI80+Consolidação!AL80+Consolidação!AO80,Consolidação!$AO$4,IF(F69+M69+T69+AA69+AH69+AO69+AV69+BC69+BJ69+BQ69+BX69&lt;=Consolidação!H80+Consolidação!K80+Consolidação!N80+Consolidação!Q80+Consolidação!T80+Consolidação!W80+Consolidação!Z80+Consolidação!AC80+Consolidação!AF80+Consolidação!AI80+Consolidação!AL80+Consolidação!AO80+Consolidação!AR80,Consolidação!$AR$4,IF(F69+M69+T69+AA69+AH69+AO69+AV69+BC69+BJ69+BQ69+BX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+M69+T69+AA69+AH69+AO69+AV69+BC69+BJ69+BQ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+T69+AA69+AH69+AO69+AV69+BC69+BJ69+BQ69+BX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/>
      </c>
      <c r="CB69" s="318" t="str">
        <f t="shared" si="96"/>
        <v/>
      </c>
      <c r="CC69" s="312"/>
      <c r="CD69" s="270"/>
      <c r="CE69" s="314"/>
      <c r="CF69" s="345"/>
      <c r="CG69" s="346"/>
      <c r="CH69" s="317" t="str">
        <f>IF(CE69=0,"",IF(F69+M69+T69+AA69+AH69+AO69+AV69+BC69+BJ69+BQ69+BX69+CE69&lt;=Consolidação!H80,Consolidação!$H$4,IF(F69+M69+T69+AA69+AH69+AO69+AV69+BC69+BJ69+BQ69+BX69+CE69&lt;=Consolidação!H80+Consolidação!K80,Consolidação!$K$4,IF(F69+M69+T69+AA69+AH69+AO69+AV69+BC69+BJ69+BQ69+BX69+CE69&lt;=Consolidação!H80+Consolidação!K80+Consolidação!N80,Consolidação!$N$4,IF(F69+M69+T69+AA69+AH69+AO69+AV69+BC69+BJ69+BQ69+BX69+CE69&lt;=Consolidação!H80+Consolidação!K80+Consolidação!N80+Consolidação!Q80,Consolidação!$Q$4,IF(F69+M69+T69+AA69+AH69+AO69+AV69+BC69+BJ69+BQ69+BX69+CE69&lt;=Consolidação!H80+Consolidação!K80+Consolidação!N80+Consolidação!Q80+Consolidação!T80,Consolidação!$T$4,IF(F69+M69+T69+AA69+AH69+AO69+AV69+BC69+BJ69+BQ69+BX69+CE69&lt;=Consolidação!H80+Consolidação!K80+Consolidação!N80+Consolidação!Q80+Consolidação!T80+Consolidação!W80,Consolidação!$W$4,IF(F69+M69+T69+AA69+AH69+AO69+AV69+BC69+BJ69+BQ69+BX69+CE69&lt;=Consolidação!H80+Consolidação!K80+Consolidação!N80+Consolidação!Q80+Consolidação!T80+Consolidação!W80+Consolidação!Z80,Consolidação!$Z$4,IF(F69+M69+T69+AA69+AH69+AO69+AV69+BC69+BJ69+BQ69+BX69+CE69&lt;=Consolidação!H80+Consolidação!K80+Consolidação!N80+Consolidação!Q80+Consolidação!T80+Consolidação!W80+Consolidação!Z80+Consolidação!AC80,Consolidação!$AC$4,IF(F69+M69+T69+AA69+AH69+AO69+AV69+BC69+BJ69+BQ69+BX69+CE69&lt;=Consolidação!H80+Consolidação!K80+Consolidação!N80+Consolidação!Q80+Consolidação!T80+Consolidação!W80+Consolidação!Z80+Consolidação!AC80+Consolidação!AF80,Consolidação!$AF$4,IF(F69+M69+T69+AA69+AH69+AO69+AV69+BC69+BJ69+BQ69+BX69+CE69&lt;=Consolidação!H80+Consolidação!K80+Consolidação!N80+Consolidação!Q80+Consolidação!T80+Consolidação!W80+Consolidação!Z80+Consolidação!AC80+Consolidação!AF80+Consolidação!AI80,Consolidação!$AI$4,IF(F69+M69+T69+AA69+AH69+AO69+AV69+BC69+BJ69+BQ69+BX69+CE69&lt;=Consolidação!H80+Consolidação!K80+Consolidação!N80+Consolidação!Q80+Consolidação!T80+Consolidação!W80+Consolidação!Z80+Consolidação!AC80+Consolidação!AF80+Consolidação!AI80+Consolidação!AL80,Consolidação!$AL$4,IF(F69+M69+T69+AA69+AH69+AO69+AV69+BC69+BJ69+BQ69+BX69+CE69&lt;=Consolidação!H80+Consolidação!K80+Consolidação!N80+Consolidação!Q80+Consolidação!T80+Consolidação!W80+Consolidação!Z80+Consolidação!AC80+Consolidação!AF80+Consolidação!AI80+Consolidação!AL80+Consolidação!AO80,Consolidação!$AO$4,IF(F69+M69+T69+AA69+AH69+AO69+AV69+BC69+BJ69+BQ69+BX69+CE69&lt;=Consolidação!H80+Consolidação!K80+Consolidação!N80+Consolidação!Q80+Consolidação!T80+Consolidação!W80+Consolidação!Z80+Consolidação!AC80+Consolidação!AF80+Consolidação!AI80+Consolidação!AL80+Consolidação!AO80+Consolidação!AR80,Consolidação!$AR$4,IF(F69+M69+T69+AA69+AH69+AO69+AV69+BC69+BJ69+BQ69+BX69+CE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+M69+T69+AA69+AH69+AO69+AV69+BC69+BJ69+BQ69+BX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+T69+AA69+AH69+AO69+AV69+BC69+BJ69+BQ69+BX69+CE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/>
      </c>
      <c r="CI69" s="318" t="str">
        <f t="shared" si="97"/>
        <v/>
      </c>
      <c r="CJ69" s="312"/>
      <c r="CK69" s="270"/>
      <c r="CL69" s="314"/>
      <c r="CM69" s="345"/>
      <c r="CN69" s="346"/>
      <c r="CO69" s="317" t="str">
        <f>IF(CL69=0,"",IF(F69+M69+T69+AA69+AH69+AO69+AV69+BC69+BJ69+BQ69+BX69+CE69+CL69&lt;=Consolidação!H80,Consolidação!$H$4,IF(F69+M69+T69+AA69+AH69+AO69+AV69+BC69+BJ69+BQ69+BX69+CE69+CL69&lt;=Consolidação!H80+Consolidação!K80,Consolidação!$K$4,IF(F69+M69+T69+AA69+AH69+AO69+AV69+BC69+BJ69+BQ69+BX69+CE69+CL69&lt;=Consolidação!H80+Consolidação!K80+Consolidação!N80,Consolidação!$N$4,IF(F69+M69+T69+AA69+AH69+AO69+AV69+BC69+BJ69+BQ69+BX69+CE69+CL69&lt;=Consolidação!H80+Consolidação!K80+Consolidação!N80+Consolidação!Q80,Consolidação!$Q$4,IF(F69+M69+T69+AA69+AH69+AO69+AV69+BC69+BJ69+BQ69+BX69+CE69+CL69&lt;=Consolidação!H80+Consolidação!K80+Consolidação!N80+Consolidação!Q80+Consolidação!T80,Consolidação!$T$4,IF(F69+M69+T69+AA69+AH69+AO69+AV69+BC69+BJ69+BQ69+BX69+CE69+CL69&lt;=Consolidação!H80+Consolidação!K80+Consolidação!N80+Consolidação!Q80+Consolidação!T80+Consolidação!W80,Consolidação!$W$4,IF(F69+M69+T69+AA69+AH69+AO69+AV69+BC69+BJ69+BQ69+BX69+CE69+CL69&lt;=Consolidação!H80+Consolidação!K80+Consolidação!N80+Consolidação!Q80+Consolidação!T80+Consolidação!W80+Consolidação!Z80,Consolidação!$Z$4,IF(F69+M69+T69+AA69+AH69+AO69+AV69+BC69+BJ69+BQ69+BX69+CE69+CL69&lt;=Consolidação!H80+Consolidação!K80+Consolidação!N80+Consolidação!Q80+Consolidação!T80+Consolidação!W80+Consolidação!Z80+Consolidação!AC80,Consolidação!$AC$4,IF(F69+M69+T69+AA69+AH69+AO69+AV69+BC69+BJ69+BQ69+BX69+CE69+CL69&lt;=Consolidação!H80+Consolidação!K80+Consolidação!N80+Consolidação!Q80+Consolidação!T80+Consolidação!W80+Consolidação!Z80+Consolidação!AC80+Consolidação!AF80,Consolidação!$AF$4,IF(F69+M69+T69+AA69+AH69+AO69+AV69+BC69+BJ69+BQ69+BX69+CE69+CL69&lt;=Consolidação!H80+Consolidação!K80+Consolidação!N80+Consolidação!Q80+Consolidação!T80+Consolidação!W80+Consolidação!Z80+Consolidação!AC80+Consolidação!AF80+Consolidação!AI80,Consolidação!$AI$4,IF(F69+M69+T69+AA69+AH69+AO69+AV69+BC69+BJ69+BQ69+BX69+CE69+CL69&lt;=Consolidação!H80+Consolidação!K80+Consolidação!N80+Consolidação!Q80+Consolidação!T80+Consolidação!W80+Consolidação!Z80+Consolidação!AC80+Consolidação!AF80+Consolidação!AI80+Consolidação!AL80,Consolidação!$AL$4,IF(F69+M69+T69+AA69+AH69+AO69+AV69+BC69+BJ69+BQ69+BX69+CE69+CL69&lt;=Consolidação!H80+Consolidação!K80+Consolidação!N80+Consolidação!Q80+Consolidação!T80+Consolidação!W80+Consolidação!Z80+Consolidação!AC80+Consolidação!AF80+Consolidação!AI80+Consolidação!AL80+Consolidação!AO80,Consolidação!$AO$4,IF(F69+M69+T69+AA69+AH69+AO69+AV69+BC69+BJ69+BQ69+BX69+CE69+CL69&lt;=Consolidação!H80+Consolidação!K80+Consolidação!N80+Consolidação!Q80+Consolidação!T80+Consolidação!W80+Consolidação!Z80+Consolidação!AC80+Consolidação!AF80+Consolidação!AI80+Consolidação!AL80+Consolidação!AO80+Consolidação!AR80,Consolidação!$AR$4,IF(F69+M69+T69+AA69+AH69+AO69+AV69+BC69+BJ69+BQ69+BX69+CE69+CL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+M69+T69+AA69+AH69+AO69+AV69+BC69+BJ69+BQ69+BX69+CE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+T69+AA69+AH69+AO69+AV69+BC69+BJ69+BQ69+BX69+CE69+CL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/>
      </c>
      <c r="CP69" s="318" t="str">
        <f t="shared" si="98"/>
        <v/>
      </c>
      <c r="CQ69" s="312"/>
      <c r="CR69" s="270"/>
      <c r="CS69" s="314"/>
      <c r="CT69" s="345"/>
      <c r="CU69" s="346"/>
      <c r="CV69" s="317" t="str">
        <f>IF(CS69=0,"",IF(F69+M69+T69+AA69+AH69+AO69+AV69+BC69+BJ69+BQ69+BX69+CE69+CL69+CS69&lt;=Consolidação!H80,Consolidação!$H$4,IF(F69+M69+T69+AA69+AH69+AO69+AV69+BC69+BJ69+BQ69+BX69+CE69+CL69+CS69&lt;=Consolidação!H80+Consolidação!K80,Consolidação!$K$4,IF(F69+M69+T69+AA69+AH69+AO69+AV69+BC69+BJ69+BQ69+BX69+CE69+CL69+CS69&lt;=Consolidação!H80+Consolidação!K80+Consolidação!N80,Consolidação!$N$4,IF(F69+M69+T69+AA69+AH69+AO69+AV69+BC69+BJ69+BQ69+BX69+CE69+CL69+CS69&lt;=Consolidação!H80+Consolidação!K80+Consolidação!N80+Consolidação!Q80,Consolidação!$Q$4,IF(F69+M69+T69+AA69+AH69+AO69+AV69+BC69+BJ69+BQ69+BX69+CE69+CL69+CS69&lt;=Consolidação!H80+Consolidação!K80+Consolidação!N80+Consolidação!Q80+Consolidação!T80,Consolidação!$T$4,IF(F69+M69+T69+AA69+AH69+AO69+AV69+BC69+BJ69+BQ69+BX69+CE69+CL69+CS69&lt;=Consolidação!H80+Consolidação!K80+Consolidação!N80+Consolidação!Q80+Consolidação!T80+Consolidação!W80,Consolidação!$W$4,IF(F69+M69+T69+AA69+AH69+AO69+AV69+BC69+BJ69+BQ69+BX69+CE69+CL69+CS69&lt;=Consolidação!H80+Consolidação!K80+Consolidação!N80+Consolidação!Q80+Consolidação!T80+Consolidação!W80+Consolidação!Z80,Consolidação!$Z$4,IF(F69+M69+T69+AA69+AH69+AO69+AV69+BC69+BJ69+BQ69+BX69+CE69+CL69+CS69&lt;=Consolidação!H80+Consolidação!K80+Consolidação!N80+Consolidação!Q80+Consolidação!T80+Consolidação!W80+Consolidação!Z80+Consolidação!AC80,Consolidação!$AC$4,IF(F69+M69+T69+AA69+AH69+AO69+AV69+BC69+BJ69+BQ69+BX69+CE69+CL69+CS69&lt;=Consolidação!H80+Consolidação!K80+Consolidação!N80+Consolidação!Q80+Consolidação!T80+Consolidação!W80+Consolidação!Z80+Consolidação!AC80+Consolidação!AF80,Consolidação!$AF$4,IF(F69+M69+T69+AA69+AH69+AO69+AV69+BC69+BJ69+BQ69+BX69+CE69+CL69+CS69&lt;=Consolidação!H80+Consolidação!K80+Consolidação!N80+Consolidação!Q80+Consolidação!T80+Consolidação!W80+Consolidação!Z80+Consolidação!AC80+Consolidação!AF80+Consolidação!AI80,Consolidação!$AI$4,IF(F69+M69+T69+AA69+AH69+AO69+AV69+BC69+BJ69+BQ69+BX69+CE69+CL69+CS69&lt;=Consolidação!H80+Consolidação!K80+Consolidação!N80+Consolidação!Q80+Consolidação!T80+Consolidação!W80+Consolidação!Z80+Consolidação!AC80+Consolidação!AF80+Consolidação!AI80+Consolidação!AL80,Consolidação!$AL$4,IF(F69+M69+T69+AA69+AH69+AO69+AV69+BC69+BJ69+BQ69+BX69+CE69+CL69+CS69&lt;=Consolidação!H80+Consolidação!K80+Consolidação!N80+Consolidação!Q80+Consolidação!T80+Consolidação!W80+Consolidação!Z80+Consolidação!AC80+Consolidação!AF80+Consolidação!AI80+Consolidação!AL80+Consolidação!AO80,Consolidação!$AO$4,IF(F69+M69+T69+AA69+AH69+AO69+AV69+BC69+BJ69+BQ69+BX69+CE69+CL69+CS69&lt;=Consolidação!H80+Consolidação!K80+Consolidação!N80+Consolidação!Q80+Consolidação!T80+Consolidação!W80+Consolidação!Z80+Consolidação!AC80+Consolidação!AF80+Consolidação!AI80+Consolidação!AL80+Consolidação!AO80+Consolidação!AR80,Consolidação!$AR$4,IF(F69+M69+T69+AA69+AH69+AO69+AV69+BC69+BJ69+BQ69+BX69+CE69+CL69+CS69&lt;=Consolidação!H80+Consolidação!K80+Consolidação!N80+Consolidação!Q80+Consolidação!T80+Consolidação!W80+Consolidação!Z80+Consolidação!AC80+Consolidação!AF80+Consolidação!AI80+Consolidação!AL80+Consolidação!AO80+Consolidação!AR80+Consolidação!AU80,Consolidação!$AU$4,IF(AND((Consolidação!H80+Consolidação!K80+Consolidação!N80+Consolidação!Q80+Consolidação!T80+Consolidação!W80+Consolidação!Z80+Consolidação!AC80+Consolidação!AF80+Consolidação!AI80+Consolidação!AL80+Consolidação!AO80+Consolidação!AR80+Consolidação!AU80)&gt;0,F69+M69+T69+AA69+AH69+AO69+AV69+BC69+BJ69+BQ69+BX69+CE69+CL69&lt;Consolidação!H80+Consolidação!K80+Consolidação!N80+Consolidação!Q80+Consolidação!T80+Consolidação!W80+Consolidação!Z80+Consolidação!AC80+Consolidação!AF80+Consolidação!AI80+Consolidação!AL80+Consolidação!AO80+Consolidação!AR80+Consolidação!AU80,F69+M69+T69+AA69+AH69+AO69+AV69+BC69+BJ69+BQ69+BX69+CE69+CL69+CS69&gt;Consolidação!H80+Consolidação!K80+Consolidação!N80+Consolidação!Q80+Consolidação!T80+Consolidação!W80+Consolidação!Z80+Consolidação!AC80+Consolidação!AF80+Consolidação!AI80+Consolidação!AL80+Consolidação!AO80+Consolidação!AR80+Consolidação!AU80),"CONSUMO PARCIAL","SEM PREVISÃO"))))))))))))))))</f>
        <v/>
      </c>
      <c r="CW69" s="318" t="str">
        <f t="shared" si="99"/>
        <v/>
      </c>
      <c r="CX69" s="270"/>
      <c r="CY69" s="314"/>
      <c r="CZ69" s="345"/>
      <c r="DA69" s="346"/>
      <c r="DB69" s="317" t="str">
        <f>IF(CY69=0,"",IF(L69+S69+Z69+AG69+AN69+AU69+BB69+BI69+BP69+BW69+CD69+CK69+CR69+CY69&lt;=Consolidação!N80,Consolidação!$H$4,IF(L69+S69+Z69+AG69+AN69+AU69+BB69+BI69+BP69+BW69+CD69+CK69+CR69+CY69&lt;=Consolidação!N80+Consolidação!Q80,Consolidação!$K$4,IF(L69+S69+Z69+AG69+AN69+AU69+BB69+BI69+BP69+BW69+CD69+CK69+CR69+CY69&lt;=Consolidação!N80+Consolidação!Q80+Consolidação!T80,Consolidação!$N$4,IF(L69+S69+Z69+AG69+AN69+AU69+BB69+BI69+BP69+BW69+CD69+CK69+CR69+CY69&lt;=Consolidação!N80+Consolidação!Q80+Consolidação!T80+Consolidação!W80,Consolidação!$Q$4,IF(L69+S69+Z69+AG69+AN69+AU69+BB69+BI69+BP69+BW69+CD69+CK69+CR69+CY69&lt;=Consolidação!N80+Consolidação!Q80+Consolidação!T80+Consolidação!W80+Consolidação!Z80,Consolidação!$T$4,IF(L69+S69+Z69+AG69+AN69+AU69+BB69+BI69+BP69+BW69+CD69+CK69+CR69+CY69&lt;=Consolidação!N80+Consolidação!Q80+Consolidação!T80+Consolidação!W80+Consolidação!Z80+Consolidação!AC80,Consolidação!$W$4,IF(L69+S69+Z69+AG69+AN69+AU69+BB69+BI69+BP69+BW69+CD69+CK69+CR69+CY69&lt;=Consolidação!N80+Consolidação!Q80+Consolidação!T80+Consolidação!W80+Consolidação!Z80+Consolidação!AC80+Consolidação!AF80,Consolidação!$Z$4,IF(L69+S69+Z69+AG69+AN69+AU69+BB69+BI69+BP69+BW69+CD69+CK69+CR69+CY69&lt;=Consolidação!N80+Consolidação!Q80+Consolidação!T80+Consolidação!W80+Consolidação!Z80+Consolidação!AC80+Consolidação!AF80+Consolidação!AI80,Consolidação!$AC$4,IF(L69+S69+Z69+AG69+AN69+AU69+BB69+BI69+BP69+BW69+CD69+CK69+CR69+CY69&lt;=Consolidação!N80+Consolidação!Q80+Consolidação!T80+Consolidação!W80+Consolidação!Z80+Consolidação!AC80+Consolidação!AF80+Consolidação!AI80+Consolidação!AL80,Consolidação!$AF$4,IF(L69+S69+Z69+AG69+AN69+AU69+BB69+BI69+BP69+BW69+CD69+CK69+CR69+CY69&lt;=Consolidação!N80+Consolidação!Q80+Consolidação!T80+Consolidação!W80+Consolidação!Z80+Consolidação!AC80+Consolidação!AF80+Consolidação!AI80+Consolidação!AL80+Consolidação!AO80,Consolidação!$AI$4,IF(L69+S69+Z69+AG69+AN69+AU69+BB69+BI69+BP69+BW69+CD69+CK69+CR69+CY69&lt;=Consolidação!N80+Consolidação!Q80+Consolidação!T80+Consolidação!W80+Consolidação!Z80+Consolidação!AC80+Consolidação!AF80+Consolidação!AI80+Consolidação!AL80+Consolidação!AO80+Consolidação!AR80,Consolidação!$AL$4,IF(L69+S69+Z69+AG69+AN69+AU69+BB69+BI69+BP69+BW69+CD69+CK69+CR69+CY69&lt;=Consolidação!N80+Consolidação!Q80+Consolidação!T80+Consolidação!W80+Consolidação!Z80+Consolidação!AC80+Consolidação!AF80+Consolidação!AI80+Consolidação!AL80+Consolidação!AO80+Consolidação!AR80+Consolidação!AU80,Consolidação!$AO$4,IF(L69+S69+Z69+AG69+AN69+AU69+BB69+BI69+BP69+BW69+CD69+CK69+CR69+CY69&lt;=Consolidação!N80+Consolidação!Q80+Consolidação!T80+Consolidação!W80+Consolidação!Z80+Consolidação!AC80+Consolidação!AF80+Consolidação!AI80+Consolidação!AL80+Consolidação!AO80+Consolidação!AR80+Consolidação!AU80+Consolidação!AX80,Consolidação!$AR$4,IF(L69+S69+Z69+AG69+AN69+AU69+BB69+BI69+BP69+BW69+CD69+CK69+CR69+CY69&lt;=Consolidação!N80+Consolidação!Q80+Consolidação!T80+Consolidação!W80+Consolidação!Z80+Consolidação!AC80+Consolidação!AF80+Consolidação!AI80+Consolidação!AL80+Consolidação!AO80+Consolidação!AR80+Consolidação!AU80+Consolidação!AX80+Consolidação!#REF!,Consolidação!$AU$4,IF(AND((Consolidação!N80+Consolidação!Q80+Consolidação!T80+Consolidação!W80+Consolidação!Z80+Consolidação!AC80+Consolidação!AF80+Consolidação!AI80+Consolidação!AL80+Consolidação!AO80+Consolidação!AR80+Consolidação!AU80+Consolidação!AX80+Consolidação!#REF!)&gt;0,L69+S69+Z69+AG69+AN69+AU69+BB69+BI69+BP69+BW69+CD69+CK69+CR69&lt;Consolidação!N80+Consolidação!Q80+Consolidação!T80+Consolidação!W80+Consolidação!Z80+Consolidação!AC80+Consolidação!AF80+Consolidação!AI80+Consolidação!AL80+Consolidação!AO80+Consolidação!AR80+Consolidação!AU80+Consolidação!AX80+Consolidação!#REF!,L69+S69+Z69+AG69+AN69+AU69+BB69+BI69+BP69+BW69+CD69+CK69+CR69+CY69&gt;Consolidação!N80+Consolidação!Q80+Consolidação!T80+Consolidação!W80+Consolidação!Z80+Consolidação!AC80+Consolidação!AF80+Consolidação!AI80+Consolidação!AL80+Consolidação!AO80+Consolidação!AR80+Consolidação!AU80+Consolidação!AX80+Consolidação!#REF!),"CONSUMO PARCIAL","SEM PREVISÃO"))))))))))))))))</f>
        <v/>
      </c>
      <c r="DC69" s="318" t="str">
        <f t="shared" si="100"/>
        <v/>
      </c>
      <c r="DD69" s="270"/>
      <c r="DE69" s="314"/>
      <c r="DF69" s="345"/>
      <c r="DG69" s="346"/>
      <c r="DH69" s="317" t="str">
        <f>IF(DE69=0,"",IF(R69+Y69+AF69+AM69+AT69+BA69+BH69+BO69+BV69+CC69+CJ69+CQ69+CX69+DE69&lt;=Consolidação!T80,Consolidação!$H$4,IF(R69+Y69+AF69+AM69+AT69+BA69+BH69+BO69+BV69+CC69+CJ69+CQ69+CX69+DE69&lt;=Consolidação!T80+Consolidação!W80,Consolidação!$K$4,IF(R69+Y69+AF69+AM69+AT69+BA69+BH69+BO69+BV69+CC69+CJ69+CQ69+CX69+DE69&lt;=Consolidação!T80+Consolidação!W80+Consolidação!Z80,Consolidação!$N$4,IF(R69+Y69+AF69+AM69+AT69+BA69+BH69+BO69+BV69+CC69+CJ69+CQ69+CX69+DE69&lt;=Consolidação!T80+Consolidação!W80+Consolidação!Z80+Consolidação!AC80,Consolidação!$Q$4,IF(R69+Y69+AF69+AM69+AT69+BA69+BH69+BO69+BV69+CC69+CJ69+CQ69+CX69+DE69&lt;=Consolidação!T80+Consolidação!W80+Consolidação!Z80+Consolidação!AC80+Consolidação!AF80,Consolidação!$T$4,IF(R69+Y69+AF69+AM69+AT69+BA69+BH69+BO69+BV69+CC69+CJ69+CQ69+CX69+DE69&lt;=Consolidação!T80+Consolidação!W80+Consolidação!Z80+Consolidação!AC80+Consolidação!AF80+Consolidação!AI80,Consolidação!$W$4,IF(R69+Y69+AF69+AM69+AT69+BA69+BH69+BO69+BV69+CC69+CJ69+CQ69+CX69+DE69&lt;=Consolidação!T80+Consolidação!W80+Consolidação!Z80+Consolidação!AC80+Consolidação!AF80+Consolidação!AI80+Consolidação!AL80,Consolidação!$Z$4,IF(R69+Y69+AF69+AM69+AT69+BA69+BH69+BO69+BV69+CC69+CJ69+CQ69+CX69+DE69&lt;=Consolidação!T80+Consolidação!W80+Consolidação!Z80+Consolidação!AC80+Consolidação!AF80+Consolidação!AI80+Consolidação!AL80+Consolidação!AO80,Consolidação!$AC$4,IF(R69+Y69+AF69+AM69+AT69+BA69+BH69+BO69+BV69+CC69+CJ69+CQ69+CX69+DE69&lt;=Consolidação!T80+Consolidação!W80+Consolidação!Z80+Consolidação!AC80+Consolidação!AF80+Consolidação!AI80+Consolidação!AL80+Consolidação!AO80+Consolidação!AR80,Consolidação!$AF$4,IF(R69+Y69+AF69+AM69+AT69+BA69+BH69+BO69+BV69+CC69+CJ69+CQ69+CX69+DE69&lt;=Consolidação!T80+Consolidação!W80+Consolidação!Z80+Consolidação!AC80+Consolidação!AF80+Consolidação!AI80+Consolidação!AL80+Consolidação!AO80+Consolidação!AR80+Consolidação!AU80,Consolidação!$AI$4,IF(R69+Y69+AF69+AM69+AT69+BA69+BH69+BO69+BV69+CC69+CJ69+CQ69+CX69+DE69&lt;=Consolidação!T80+Consolidação!W80+Consolidação!Z80+Consolidação!AC80+Consolidação!AF80+Consolidação!AI80+Consolidação!AL80+Consolidação!AO80+Consolidação!AR80+Consolidação!AU80+Consolidação!AX80,Consolidação!$AL$4,IF(R69+Y69+AF69+AM69+AT69+BA69+BH69+BO69+BV69+CC69+CJ69+CQ69+CX69+DE69&lt;=Consolidação!T80+Consolidação!W80+Consolidação!Z80+Consolidação!AC80+Consolidação!AF80+Consolidação!AI80+Consolidação!AL80+Consolidação!AO80+Consolidação!AR80+Consolidação!AU80+Consolidação!AX80+Consolidação!#REF!,Consolidação!$AO$4,IF(R69+Y69+AF69+AM69+AT69+BA69+BH69+BO69+BV69+CC69+CJ69+CQ69+CX69+DE69&lt;=Consolidação!T80+Consolidação!W80+Consolidação!Z80+Consolidação!AC80+Consolidação!AF80+Consolidação!AI80+Consolidação!AL80+Consolidação!AO80+Consolidação!AR80+Consolidação!AU80+Consolidação!AX80+Consolidação!#REF!+Consolidação!BC80,Consolidação!$AR$4,IF(R69+Y69+AF69+AM69+AT69+BA69+BH69+BO69+BV69+CC69+CJ69+CQ69+CX69+DE69&lt;=Consolidação!T80+Consolidação!W80+Consolidação!Z80+Consolidação!AC80+Consolidação!AF80+Consolidação!AI80+Consolidação!AL80+Consolidação!AO80+Consolidação!AR80+Consolidação!AU80+Consolidação!AX80+Consolidação!#REF!+Consolidação!BC80+Consolidação!BF80,Consolidação!$AU$4,IF(AND((Consolidação!T80+Consolidação!W80+Consolidação!Z80+Consolidação!AC80+Consolidação!AF80+Consolidação!AI80+Consolidação!AL80+Consolidação!AO80+Consolidação!AR80+Consolidação!AU80+Consolidação!AX80+Consolidação!#REF!+Consolidação!BC80+Consolidação!BF80)&gt;0,R69+Y69+AF69+AM69+AT69+BA69+BH69+BO69+BV69+CC69+CJ69+CQ69+CX69&lt;Consolidação!T80+Consolidação!W80+Consolidação!Z80+Consolidação!AC80+Consolidação!AF80+Consolidação!AI80+Consolidação!AL80+Consolidação!AO80+Consolidação!AR80+Consolidação!AU80+Consolidação!AX80+Consolidação!#REF!+Consolidação!BC80+Consolidação!BF80,R69+Y69+AF69+AM69+AT69+BA69+BH69+BO69+BV69+CC69+CJ69+CQ69+CX69+DE69&gt;Consolidação!T80+Consolidação!W80+Consolidação!Z80+Consolidação!AC80+Consolidação!AF80+Consolidação!AI80+Consolidação!AL80+Consolidação!AO80+Consolidação!AR80+Consolidação!AU80+Consolidação!AX80+Consolidação!#REF!+Consolidação!BC80+Consolidação!BF80),"CONSUMO PARCIAL","SEM PREVISÃO"))))))))))))))))</f>
        <v/>
      </c>
      <c r="DI69" s="318" t="str">
        <f t="shared" si="101"/>
        <v/>
      </c>
      <c r="DJ69" s="270"/>
      <c r="DK69" s="314"/>
      <c r="DL69" s="345"/>
      <c r="DM69" s="346"/>
      <c r="DN69" s="317" t="str">
        <f>IF(DK69=0,"",IF(X69+AE69+AL69+AS69+AZ69+BG69+BN69+BU69+CB69+CI69+CP69+CW69+DD69+DK69&lt;=Consolidação!Z80,Consolidação!$H$4,IF(X69+AE69+AL69+AS69+AZ69+BG69+BN69+BU69+CB69+CI69+CP69+CW69+DD69+DK69&lt;=Consolidação!Z80+Consolidação!AC80,Consolidação!$K$4,IF(X69+AE69+AL69+AS69+AZ69+BG69+BN69+BU69+CB69+CI69+CP69+CW69+DD69+DK69&lt;=Consolidação!Z80+Consolidação!AC80+Consolidação!AF80,Consolidação!$N$4,IF(X69+AE69+AL69+AS69+AZ69+BG69+BN69+BU69+CB69+CI69+CP69+CW69+DD69+DK69&lt;=Consolidação!Z80+Consolidação!AC80+Consolidação!AF80+Consolidação!AI80,Consolidação!$Q$4,IF(X69+AE69+AL69+AS69+AZ69+BG69+BN69+BU69+CB69+CI69+CP69+CW69+DD69+DK69&lt;=Consolidação!Z80+Consolidação!AC80+Consolidação!AF80+Consolidação!AI80+Consolidação!AL80,Consolidação!$T$4,IF(X69+AE69+AL69+AS69+AZ69+BG69+BN69+BU69+CB69+CI69+CP69+CW69+DD69+DK69&lt;=Consolidação!Z80+Consolidação!AC80+Consolidação!AF80+Consolidação!AI80+Consolidação!AL80+Consolidação!AO80,Consolidação!$W$4,IF(X69+AE69+AL69+AS69+AZ69+BG69+BN69+BU69+CB69+CI69+CP69+CW69+DD69+DK69&lt;=Consolidação!Z80+Consolidação!AC80+Consolidação!AF80+Consolidação!AI80+Consolidação!AL80+Consolidação!AO80+Consolidação!AR80,Consolidação!$Z$4,IF(X69+AE69+AL69+AS69+AZ69+BG69+BN69+BU69+CB69+CI69+CP69+CW69+DD69+DK69&lt;=Consolidação!Z80+Consolidação!AC80+Consolidação!AF80+Consolidação!AI80+Consolidação!AL80+Consolidação!AO80+Consolidação!AR80+Consolidação!AU80,Consolidação!$AC$4,IF(X69+AE69+AL69+AS69+AZ69+BG69+BN69+BU69+CB69+CI69+CP69+CW69+DD69+DK69&lt;=Consolidação!Z80+Consolidação!AC80+Consolidação!AF80+Consolidação!AI80+Consolidação!AL80+Consolidação!AO80+Consolidação!AR80+Consolidação!AU80+Consolidação!AX80,Consolidação!$AF$4,IF(X69+AE69+AL69+AS69+AZ69+BG69+BN69+BU69+CB69+CI69+CP69+CW69+DD69+DK69&lt;=Consolidação!Z80+Consolidação!AC80+Consolidação!AF80+Consolidação!AI80+Consolidação!AL80+Consolidação!AO80+Consolidação!AR80+Consolidação!AU80+Consolidação!AX80+Consolidação!#REF!,Consolidação!$AI$4,IF(X69+AE69+AL69+AS69+AZ69+BG69+BN69+BU69+CB69+CI69+CP69+CW69+DD69+DK69&lt;=Consolidação!Z80+Consolidação!AC80+Consolidação!AF80+Consolidação!AI80+Consolidação!AL80+Consolidação!AO80+Consolidação!AR80+Consolidação!AU80+Consolidação!AX80+Consolidação!#REF!+Consolidação!BC80,Consolidação!$AL$4,IF(X69+AE69+AL69+AS69+AZ69+BG69+BN69+BU69+CB69+CI69+CP69+CW69+DD69+DK69&lt;=Consolidação!Z80+Consolidação!AC80+Consolidação!AF80+Consolidação!AI80+Consolidação!AL80+Consolidação!AO80+Consolidação!AR80+Consolidação!AU80+Consolidação!AX80+Consolidação!#REF!+Consolidação!BC80+Consolidação!BF80,Consolidação!$AO$4,IF(X69+AE69+AL69+AS69+AZ69+BG69+BN69+BU69+CB69+CI69+CP69+CW69+DD69+DK69&lt;=Consolidação!Z80+Consolidação!AC80+Consolidação!AF80+Consolidação!AI80+Consolidação!AL80+Consolidação!AO80+Consolidação!AR80+Consolidação!AU80+Consolidação!AX80+Consolidação!#REF!+Consolidação!BC80+Consolidação!BF80+Consolidação!BI80,Consolidação!$AR$4,IF(X69+AE69+AL69+AS69+AZ69+BG69+BN69+BU69+CB69+CI69+CP69+CW69+DD69+DK69&lt;=Consolidação!Z80+Consolidação!AC80+Consolidação!AF80+Consolidação!AI80+Consolidação!AL80+Consolidação!AO80+Consolidação!AR80+Consolidação!AU80+Consolidação!AX80+Consolidação!#REF!+Consolidação!BC80+Consolidação!BF80+Consolidação!BI80+Consolidação!BL80,Consolidação!$AU$4,IF(AND((Consolidação!Z80+Consolidação!AC80+Consolidação!AF80+Consolidação!AI80+Consolidação!AL80+Consolidação!AO80+Consolidação!AR80+Consolidação!AU80+Consolidação!AX80+Consolidação!#REF!+Consolidação!BC80+Consolidação!BF80+Consolidação!BI80+Consolidação!BL80)&gt;0,X69+AE69+AL69+AS69+AZ69+BG69+BN69+BU69+CB69+CI69+CP69+CW69+DD69&lt;Consolidação!Z80+Consolidação!AC80+Consolidação!AF80+Consolidação!AI80+Consolidação!AL80+Consolidação!AO80+Consolidação!AR80+Consolidação!AU80+Consolidação!AX80+Consolidação!#REF!+Consolidação!BC80+Consolidação!BF80+Consolidação!BI80+Consolidação!BL80,X69+AE69+AL69+AS69+AZ69+BG69+BN69+BU69+CB69+CI69+CP69+CW69+DD69+DK69&gt;Consolidação!Z80+Consolidação!AC80+Consolidação!AF80+Consolidação!AI80+Consolidação!AL80+Consolidação!AO80+Consolidação!AR80+Consolidação!AU80+Consolidação!AX80+Consolidação!#REF!+Consolidação!BC80+Consolidação!BF80+Consolidação!BI80+Consolidação!BL80),"CONSUMO PARCIAL","SEM PREVISÃO"))))))))))))))))</f>
        <v/>
      </c>
      <c r="DO69" s="318" t="str">
        <f t="shared" si="102"/>
        <v/>
      </c>
      <c r="DP69" s="270"/>
      <c r="DQ69" s="314"/>
      <c r="DR69" s="345"/>
      <c r="DS69" s="346"/>
      <c r="DT69" s="317" t="str">
        <f>IF(DQ69=0,"",IF(AD69+AK69+AR69+AY69+BF69+BM69+BT69+CA69+CH69+CO69+CV69+DC69+DJ69+DQ69&lt;=Consolidação!AF80,Consolidação!$H$4,IF(AD69+AK69+AR69+AY69+BF69+BM69+BT69+CA69+CH69+CO69+CV69+DC69+DJ69+DQ69&lt;=Consolidação!AF80+Consolidação!AI80,Consolidação!$K$4,IF(AD69+AK69+AR69+AY69+BF69+BM69+BT69+CA69+CH69+CO69+CV69+DC69+DJ69+DQ69&lt;=Consolidação!AF80+Consolidação!AI80+Consolidação!AL80,Consolidação!$N$4,IF(AD69+AK69+AR69+AY69+BF69+BM69+BT69+CA69+CH69+CO69+CV69+DC69+DJ69+DQ69&lt;=Consolidação!AF80+Consolidação!AI80+Consolidação!AL80+Consolidação!AO80,Consolidação!$Q$4,IF(AD69+AK69+AR69+AY69+BF69+BM69+BT69+CA69+CH69+CO69+CV69+DC69+DJ69+DQ69&lt;=Consolidação!AF80+Consolidação!AI80+Consolidação!AL80+Consolidação!AO80+Consolidação!AR80,Consolidação!$T$4,IF(AD69+AK69+AR69+AY69+BF69+BM69+BT69+CA69+CH69+CO69+CV69+DC69+DJ69+DQ69&lt;=Consolidação!AF80+Consolidação!AI80+Consolidação!AL80+Consolidação!AO80+Consolidação!AR80+Consolidação!AU80,Consolidação!$W$4,IF(AD69+AK69+AR69+AY69+BF69+BM69+BT69+CA69+CH69+CO69+CV69+DC69+DJ69+DQ69&lt;=Consolidação!AF80+Consolidação!AI80+Consolidação!AL80+Consolidação!AO80+Consolidação!AR80+Consolidação!AU80+Consolidação!AX80,Consolidação!$Z$4,IF(AD69+AK69+AR69+AY69+BF69+BM69+BT69+CA69+CH69+CO69+CV69+DC69+DJ69+DQ69&lt;=Consolidação!AF80+Consolidação!AI80+Consolidação!AL80+Consolidação!AO80+Consolidação!AR80+Consolidação!AU80+Consolidação!AX80+Consolidação!#REF!,Consolidação!$AC$4,IF(AD69+AK69+AR69+AY69+BF69+BM69+BT69+CA69+CH69+CO69+CV69+DC69+DJ69+DQ69&lt;=Consolidação!AF80+Consolidação!AI80+Consolidação!AL80+Consolidação!AO80+Consolidação!AR80+Consolidação!AU80+Consolidação!AX80+Consolidação!#REF!+Consolidação!BC80,Consolidação!$AF$4,IF(AD69+AK69+AR69+AY69+BF69+BM69+BT69+CA69+CH69+CO69+CV69+DC69+DJ69+DQ69&lt;=Consolidação!AF80+Consolidação!AI80+Consolidação!AL80+Consolidação!AO80+Consolidação!AR80+Consolidação!AU80+Consolidação!AX80+Consolidação!#REF!+Consolidação!BC80+Consolidação!BF80,Consolidação!$AI$4,IF(AD69+AK69+AR69+AY69+BF69+BM69+BT69+CA69+CH69+CO69+CV69+DC69+DJ69+DQ69&lt;=Consolidação!AF80+Consolidação!AI80+Consolidação!AL80+Consolidação!AO80+Consolidação!AR80+Consolidação!AU80+Consolidação!AX80+Consolidação!#REF!+Consolidação!BC80+Consolidação!BF80+Consolidação!BI80,Consolidação!$AL$4,IF(AD69+AK69+AR69+AY69+BF69+BM69+BT69+CA69+CH69+CO69+CV69+DC69+DJ69+DQ69&lt;=Consolidação!AF80+Consolidação!AI80+Consolidação!AL80+Consolidação!AO80+Consolidação!AR80+Consolidação!AU80+Consolidação!AX80+Consolidação!#REF!+Consolidação!BC80+Consolidação!BF80+Consolidação!BI80+Consolidação!BL80,Consolidação!$AO$4,IF(AD69+AK69+AR69+AY69+BF69+BM69+BT69+CA69+CH69+CO69+CV69+DC69+DJ69+DQ69&lt;=Consolidação!AF80+Consolidação!AI80+Consolidação!AL80+Consolidação!AO80+Consolidação!AR80+Consolidação!AU80+Consolidação!AX80+Consolidação!#REF!+Consolidação!BC80+Consolidação!BF80+Consolidação!BI80+Consolidação!BL80+Consolidação!BO80,Consolidação!$AR$4,IF(AD69+AK69+AR69+AY69+BF69+BM69+BT69+CA69+CH69+CO69+CV69+DC69+DJ69+DQ69&lt;=Consolidação!AF80+Consolidação!AI80+Consolidação!AL80+Consolidação!AO80+Consolidação!AR80+Consolidação!AU80+Consolidação!AX80+Consolidação!#REF!+Consolidação!BC80+Consolidação!BF80+Consolidação!BI80+Consolidação!BL80+Consolidação!BO80+Consolidação!BR80,Consolidação!$AU$4,IF(AND((Consolidação!AF80+Consolidação!AI80+Consolidação!AL80+Consolidação!AO80+Consolidação!AR80+Consolidação!AU80+Consolidação!AX80+Consolidação!#REF!+Consolidação!BC80+Consolidação!BF80+Consolidação!BI80+Consolidação!BL80+Consolidação!BO80+Consolidação!BR80)&gt;0,AD69+AK69+AR69+AY69+BF69+BM69+BT69+CA69+CH69+CO69+CV69+DC69+DJ69&lt;Consolidação!AF80+Consolidação!AI80+Consolidação!AL80+Consolidação!AO80+Consolidação!AR80+Consolidação!AU80+Consolidação!AX80+Consolidação!#REF!+Consolidação!BC80+Consolidação!BF80+Consolidação!BI80+Consolidação!BL80+Consolidação!BO80+Consolidação!BR80,AD69+AK69+AR69+AY69+BF69+BM69+BT69+CA69+CH69+CO69+CV69+DC69+DJ69+DQ69&gt;Consolidação!AF80+Consolidação!AI80+Consolidação!AL80+Consolidação!AO80+Consolidação!AR80+Consolidação!AU80+Consolidação!AX80+Consolidação!#REF!+Consolidação!BC80+Consolidação!BF80+Consolidação!BI80+Consolidação!BL80+Consolidação!BO80+Consolidação!BR80),"CONSUMO PARCIAL","SEM PREVISÃO"))))))))))))))))</f>
        <v/>
      </c>
      <c r="DU69" s="318" t="str">
        <f t="shared" si="103"/>
        <v/>
      </c>
      <c r="DV69" s="270"/>
      <c r="DW69" s="314"/>
      <c r="DX69" s="345"/>
      <c r="DY69" s="346"/>
      <c r="DZ69" s="317" t="str">
        <f>IF(DW69=0,"",IF(AJ69+AQ69+AX69+BE69+BL69+BS69+BZ69+CG69+CN69+CU69+DB69+DI69+DP69+DW69&lt;=Consolidação!AL80,Consolidação!$H$4,IF(AJ69+AQ69+AX69+BE69+BL69+BS69+BZ69+CG69+CN69+CU69+DB69+DI69+DP69+DW69&lt;=Consolidação!AL80+Consolidação!AO80,Consolidação!$K$4,IF(AJ69+AQ69+AX69+BE69+BL69+BS69+BZ69+CG69+CN69+CU69+DB69+DI69+DP69+DW69&lt;=Consolidação!AL80+Consolidação!AO80+Consolidação!AR80,Consolidação!$N$4,IF(AJ69+AQ69+AX69+BE69+BL69+BS69+BZ69+CG69+CN69+CU69+DB69+DI69+DP69+DW69&lt;=Consolidação!AL80+Consolidação!AO80+Consolidação!AR80+Consolidação!AU80,Consolidação!$Q$4,IF(AJ69+AQ69+AX69+BE69+BL69+BS69+BZ69+CG69+CN69+CU69+DB69+DI69+DP69+DW69&lt;=Consolidação!AL80+Consolidação!AO80+Consolidação!AR80+Consolidação!AU80+Consolidação!AX80,Consolidação!$T$4,IF(AJ69+AQ69+AX69+BE69+BL69+BS69+BZ69+CG69+CN69+CU69+DB69+DI69+DP69+DW69&lt;=Consolidação!AL80+Consolidação!AO80+Consolidação!AR80+Consolidação!AU80+Consolidação!AX80+Consolidação!#REF!,Consolidação!$W$4,IF(AJ69+AQ69+AX69+BE69+BL69+BS69+BZ69+CG69+CN69+CU69+DB69+DI69+DP69+DW69&lt;=Consolidação!AL80+Consolidação!AO80+Consolidação!AR80+Consolidação!AU80+Consolidação!AX80+Consolidação!#REF!+Consolidação!BC80,Consolidação!$Z$4,IF(AJ69+AQ69+AX69+BE69+BL69+BS69+BZ69+CG69+CN69+CU69+DB69+DI69+DP69+DW69&lt;=Consolidação!AL80+Consolidação!AO80+Consolidação!AR80+Consolidação!AU80+Consolidação!AX80+Consolidação!#REF!+Consolidação!BC80+Consolidação!BF80,Consolidação!$AC$4,IF(AJ69+AQ69+AX69+BE69+BL69+BS69+BZ69+CG69+CN69+CU69+DB69+DI69+DP69+DW69&lt;=Consolidação!AL80+Consolidação!AO80+Consolidação!AR80+Consolidação!AU80+Consolidação!AX80+Consolidação!#REF!+Consolidação!BC80+Consolidação!BF80+Consolidação!BI80,Consolidação!$AF$4,IF(AJ69+AQ69+AX69+BE69+BL69+BS69+BZ69+CG69+CN69+CU69+DB69+DI69+DP69+DW69&lt;=Consolidação!AL80+Consolidação!AO80+Consolidação!AR80+Consolidação!AU80+Consolidação!AX80+Consolidação!#REF!+Consolidação!BC80+Consolidação!BF80+Consolidação!BI80+Consolidação!BL80,Consolidação!$AI$4,IF(AJ69+AQ69+AX69+BE69+BL69+BS69+BZ69+CG69+CN69+CU69+DB69+DI69+DP69+DW69&lt;=Consolidação!AL80+Consolidação!AO80+Consolidação!AR80+Consolidação!AU80+Consolidação!AX80+Consolidação!#REF!+Consolidação!BC80+Consolidação!BF80+Consolidação!BI80+Consolidação!BL80+Consolidação!BO80,Consolidação!$AL$4,IF(AJ69+AQ69+AX69+BE69+BL69+BS69+BZ69+CG69+CN69+CU69+DB69+DI69+DP69+DW69&lt;=Consolidação!AL80+Consolidação!AO80+Consolidação!AR80+Consolidação!AU80+Consolidação!AX80+Consolidação!#REF!+Consolidação!BC80+Consolidação!BF80+Consolidação!BI80+Consolidação!BL80+Consolidação!BO80+Consolidação!BR80,Consolidação!$AO$4,IF(AJ69+AQ69+AX69+BE69+BL69+BS69+BZ69+CG69+CN69+CU69+DB69+DI69+DP69+DW69&lt;=Consolidação!AL80+Consolidação!AO80+Consolidação!AR80+Consolidação!AU80+Consolidação!AX80+Consolidação!#REF!+Consolidação!BC80+Consolidação!BF80+Consolidação!BI80+Consolidação!BL80+Consolidação!BO80+Consolidação!BR80+Consolidação!BU80,Consolidação!$AR$4,IF(AJ69+AQ69+AX69+BE69+BL69+BS69+BZ69+CG69+CN69+CU69+DB69+DI69+DP69+DW69&lt;=Consolidação!AL80+Consolidação!AO80+Consolidação!AR80+Consolidação!AU80+Consolidação!AX80+Consolidação!#REF!+Consolidação!BC80+Consolidação!BF80+Consolidação!BI80+Consolidação!BL80+Consolidação!BO80+Consolidação!BR80+Consolidação!BU80+Consolidação!BX80,Consolidação!$AU$4,IF(AND((Consolidação!AL80+Consolidação!AO80+Consolidação!AR80+Consolidação!AU80+Consolidação!AX80+Consolidação!#REF!+Consolidação!BC80+Consolidação!BF80+Consolidação!BI80+Consolidação!BL80+Consolidação!BO80+Consolidação!BR80+Consolidação!BU80+Consolidação!BX80)&gt;0,AJ69+AQ69+AX69+BE69+BL69+BS69+BZ69+CG69+CN69+CU69+DB69+DI69+DP69&lt;Consolidação!AL80+Consolidação!AO80+Consolidação!AR80+Consolidação!AU80+Consolidação!AX80+Consolidação!#REF!+Consolidação!BC80+Consolidação!BF80+Consolidação!BI80+Consolidação!BL80+Consolidação!BO80+Consolidação!BR80+Consolidação!BU80+Consolidação!BX80,AJ69+AQ69+AX69+BE69+BL69+BS69+BZ69+CG69+CN69+CU69+DB69+DI69+DP69+DW69&gt;Consolidação!AL80+Consolidação!AO80+Consolidação!AR80+Consolidação!AU80+Consolidação!AX80+Consolidação!#REF!+Consolidação!BC80+Consolidação!BF80+Consolidação!BI80+Consolidação!BL80+Consolidação!BO80+Consolidação!BR80+Consolidação!BU80+Consolidação!BX80),"CONSUMO PARCIAL","SEM PREVISÃO"))))))))))))))))</f>
        <v/>
      </c>
      <c r="EA69" s="318" t="str">
        <f t="shared" si="104"/>
        <v/>
      </c>
      <c r="EB69" s="270"/>
      <c r="EC69" s="314"/>
      <c r="ED69" s="345"/>
      <c r="EE69" s="346"/>
      <c r="EF69" s="317" t="str">
        <f>IF(EC69=0,"",IF(AP69+AW69+BD69+BK69+BR69+BY69+CF69+CM69+CT69+DA69+DH69+DO69+DV69+EC69&lt;=Consolidação!AR80,Consolidação!$H$4,IF(AP69+AW69+BD69+BK69+BR69+BY69+CF69+CM69+CT69+DA69+DH69+DO69+DV69+EC69&lt;=Consolidação!AR80+Consolidação!AU80,Consolidação!$K$4,IF(AP69+AW69+BD69+BK69+BR69+BY69+CF69+CM69+CT69+DA69+DH69+DO69+DV69+EC69&lt;=Consolidação!AR80+Consolidação!AU80+Consolidação!AX80,Consolidação!$N$4,IF(AP69+AW69+BD69+BK69+BR69+BY69+CF69+CM69+CT69+DA69+DH69+DO69+DV69+EC69&lt;=Consolidação!AR80+Consolidação!AU80+Consolidação!AX80+Consolidação!#REF!,Consolidação!$Q$4,IF(AP69+AW69+BD69+BK69+BR69+BY69+CF69+CM69+CT69+DA69+DH69+DO69+DV69+EC69&lt;=Consolidação!AR80+Consolidação!AU80+Consolidação!AX80+Consolidação!#REF!+Consolidação!BC80,Consolidação!$T$4,IF(AP69+AW69+BD69+BK69+BR69+BY69+CF69+CM69+CT69+DA69+DH69+DO69+DV69+EC69&lt;=Consolidação!AR80+Consolidação!AU80+Consolidação!AX80+Consolidação!#REF!+Consolidação!BC80+Consolidação!BF80,Consolidação!$W$4,IF(AP69+AW69+BD69+BK69+BR69+BY69+CF69+CM69+CT69+DA69+DH69+DO69+DV69+EC69&lt;=Consolidação!AR80+Consolidação!AU80+Consolidação!AX80+Consolidação!#REF!+Consolidação!BC80+Consolidação!BF80+Consolidação!BI80,Consolidação!$Z$4,IF(AP69+AW69+BD69+BK69+BR69+BY69+CF69+CM69+CT69+DA69+DH69+DO69+DV69+EC69&lt;=Consolidação!AR80+Consolidação!AU80+Consolidação!AX80+Consolidação!#REF!+Consolidação!BC80+Consolidação!BF80+Consolidação!BI80+Consolidação!BL80,Consolidação!$AC$4,IF(AP69+AW69+BD69+BK69+BR69+BY69+CF69+CM69+CT69+DA69+DH69+DO69+DV69+EC69&lt;=Consolidação!AR80+Consolidação!AU80+Consolidação!AX80+Consolidação!#REF!+Consolidação!BC80+Consolidação!BF80+Consolidação!BI80+Consolidação!BL80+Consolidação!BO80,Consolidação!$AF$4,IF(AP69+AW69+BD69+BK69+BR69+BY69+CF69+CM69+CT69+DA69+DH69+DO69+DV69+EC69&lt;=Consolidação!AR80+Consolidação!AU80+Consolidação!AX80+Consolidação!#REF!+Consolidação!BC80+Consolidação!BF80+Consolidação!BI80+Consolidação!BL80+Consolidação!BO80+Consolidação!BR80,Consolidação!$AI$4,IF(AP69+AW69+BD69+BK69+BR69+BY69+CF69+CM69+CT69+DA69+DH69+DO69+DV69+EC69&lt;=Consolidação!AR80+Consolidação!AU80+Consolidação!AX80+Consolidação!#REF!+Consolidação!BC80+Consolidação!BF80+Consolidação!BI80+Consolidação!BL80+Consolidação!BO80+Consolidação!BR80+Consolidação!BU80,Consolidação!$AL$4,IF(AP69+AW69+BD69+BK69+BR69+BY69+CF69+CM69+CT69+DA69+DH69+DO69+DV69+EC69&lt;=Consolidação!AR80+Consolidação!AU80+Consolidação!AX80+Consolidação!#REF!+Consolidação!BC80+Consolidação!BF80+Consolidação!BI80+Consolidação!BL80+Consolidação!BO80+Consolidação!BR80+Consolidação!BU80+Consolidação!BX80,Consolidação!$AO$4,IF(AP69+AW69+BD69+BK69+BR69+BY69+CF69+CM69+CT69+DA69+DH69+DO69+DV69+EC69&lt;=Consolidação!AR80+Consolidação!AU80+Consolidação!AX80+Consolidação!#REF!+Consolidação!BC80+Consolidação!BF80+Consolidação!BI80+Consolidação!BL80+Consolidação!BO80+Consolidação!BR80+Consolidação!BU80+Consolidação!BX80+Consolidação!CA80,Consolidação!$AR$4,IF(AP69+AW69+BD69+BK69+BR69+BY69+CF69+CM69+CT69+DA69+DH69+DO69+DV69+EC69&lt;=Consolidação!AR80+Consolidação!AU80+Consolidação!AX80+Consolidação!#REF!+Consolidação!BC80+Consolidação!BF80+Consolidação!BI80+Consolidação!BL80+Consolidação!BO80+Consolidação!BR80+Consolidação!BU80+Consolidação!BX80+Consolidação!CA80+Consolidação!CD80,Consolidação!$AU$4,IF(AND((Consolidação!AR80+Consolidação!AU80+Consolidação!AX80+Consolidação!#REF!+Consolidação!BC80+Consolidação!BF80+Consolidação!BI80+Consolidação!BL80+Consolidação!BO80+Consolidação!BR80+Consolidação!BU80+Consolidação!BX80+Consolidação!CA80+Consolidação!CD80)&gt;0,AP69+AW69+BD69+BK69+BR69+BY69+CF69+CM69+CT69+DA69+DH69+DO69+DV69&lt;Consolidação!AR80+Consolidação!AU80+Consolidação!AX80+Consolidação!#REF!+Consolidação!BC80+Consolidação!BF80+Consolidação!BI80+Consolidação!BL80+Consolidação!BO80+Consolidação!BR80+Consolidação!BU80+Consolidação!BX80+Consolidação!CA80+Consolidação!CD80,AP69+AW69+BD69+BK69+BR69+BY69+CF69+CM69+CT69+DA69+DH69+DO69+DV69+EC69&gt;Consolidação!AR80+Consolidação!AU80+Consolidação!AX80+Consolidação!#REF!+Consolidação!BC80+Consolidação!BF80+Consolidação!BI80+Consolidação!BL80+Consolidação!BO80+Consolidação!BR80+Consolidação!BU80+Consolidação!BX80+Consolidação!CA80+Consolidação!CD80),"CONSUMO PARCIAL","SEM PREVISÃO"))))))))))))))))</f>
        <v/>
      </c>
      <c r="EG69" s="318" t="str">
        <f t="shared" si="105"/>
        <v/>
      </c>
      <c r="EH69" s="270"/>
      <c r="EI69" s="314"/>
      <c r="EJ69" s="345"/>
      <c r="EK69" s="346"/>
      <c r="EL69" s="317" t="str">
        <f>IF(EI69=0,"",IF(AV69+BC69+BJ69+BQ69+BX69+CE69+CL69+CS69+CZ69+DG69+DN69+DU69+EB69+EI69&lt;=Consolidação!AX80,Consolidação!$H$4,IF(AV69+BC69+BJ69+BQ69+BX69+CE69+CL69+CS69+CZ69+DG69+DN69+DU69+EB69+EI69&lt;=Consolidação!AX80+Consolidação!#REF!,Consolidação!$K$4,IF(AV69+BC69+BJ69+BQ69+BX69+CE69+CL69+CS69+CZ69+DG69+DN69+DU69+EB69+EI69&lt;=Consolidação!AX80+Consolidação!#REF!+Consolidação!BC80,Consolidação!$N$4,IF(AV69+BC69+BJ69+BQ69+BX69+CE69+CL69+CS69+CZ69+DG69+DN69+DU69+EB69+EI69&lt;=Consolidação!AX80+Consolidação!#REF!+Consolidação!BC80+Consolidação!BF80,Consolidação!$Q$4,IF(AV69+BC69+BJ69+BQ69+BX69+CE69+CL69+CS69+CZ69+DG69+DN69+DU69+EB69+EI69&lt;=Consolidação!AX80+Consolidação!#REF!+Consolidação!BC80+Consolidação!BF80+Consolidação!BI80,Consolidação!$T$4,IF(AV69+BC69+BJ69+BQ69+BX69+CE69+CL69+CS69+CZ69+DG69+DN69+DU69+EB69+EI69&lt;=Consolidação!AX80+Consolidação!#REF!+Consolidação!BC80+Consolidação!BF80+Consolidação!BI80+Consolidação!BL80,Consolidação!$W$4,IF(AV69+BC69+BJ69+BQ69+BX69+CE69+CL69+CS69+CZ69+DG69+DN69+DU69+EB69+EI69&lt;=Consolidação!AX80+Consolidação!#REF!+Consolidação!BC80+Consolidação!BF80+Consolidação!BI80+Consolidação!BL80+Consolidação!BO80,Consolidação!$Z$4,IF(AV69+BC69+BJ69+BQ69+BX69+CE69+CL69+CS69+CZ69+DG69+DN69+DU69+EB69+EI69&lt;=Consolidação!AX80+Consolidação!#REF!+Consolidação!BC80+Consolidação!BF80+Consolidação!BI80+Consolidação!BL80+Consolidação!BO80+Consolidação!BR80,Consolidação!$AC$4,IF(AV69+BC69+BJ69+BQ69+BX69+CE69+CL69+CS69+CZ69+DG69+DN69+DU69+EB69+EI69&lt;=Consolidação!AX80+Consolidação!#REF!+Consolidação!BC80+Consolidação!BF80+Consolidação!BI80+Consolidação!BL80+Consolidação!BO80+Consolidação!BR80+Consolidação!BU80,Consolidação!$AF$4,IF(AV69+BC69+BJ69+BQ69+BX69+CE69+CL69+CS69+CZ69+DG69+DN69+DU69+EB69+EI69&lt;=Consolidação!AX80+Consolidação!#REF!+Consolidação!BC80+Consolidação!BF80+Consolidação!BI80+Consolidação!BL80+Consolidação!BO80+Consolidação!BR80+Consolidação!BU80+Consolidação!BX80,Consolidação!$AI$4,IF(AV69+BC69+BJ69+BQ69+BX69+CE69+CL69+CS69+CZ69+DG69+DN69+DU69+EB69+EI69&lt;=Consolidação!AX80+Consolidação!#REF!+Consolidação!BC80+Consolidação!BF80+Consolidação!BI80+Consolidação!BL80+Consolidação!BO80+Consolidação!BR80+Consolidação!BU80+Consolidação!BX80+Consolidação!CA80,Consolidação!$AL$4,IF(AV69+BC69+BJ69+BQ69+BX69+CE69+CL69+CS69+CZ69+DG69+DN69+DU69+EB69+EI69&lt;=Consolidação!AX80+Consolidação!#REF!+Consolidação!BC80+Consolidação!BF80+Consolidação!BI80+Consolidação!BL80+Consolidação!BO80+Consolidação!BR80+Consolidação!BU80+Consolidação!BX80+Consolidação!CA80+Consolidação!CD80,Consolidação!$AO$4,IF(AV69+BC69+BJ69+BQ69+BX69+CE69+CL69+CS69+CZ69+DG69+DN69+DU69+EB69+EI69&lt;=Consolidação!AX80+Consolidação!#REF!+Consolidação!BC80+Consolidação!BF80+Consolidação!BI80+Consolidação!BL80+Consolidação!BO80+Consolidação!BR80+Consolidação!BU80+Consolidação!BX80+Consolidação!CA80+Consolidação!CD80+Consolidação!CG80,Consolidação!$AR$4,IF(AV69+BC69+BJ69+BQ69+BX69+CE69+CL69+CS69+CZ69+DG69+DN69+DU69+EB69+EI69&lt;=Consolidação!AX80+Consolidação!#REF!+Consolidação!BC80+Consolidação!BF80+Consolidação!BI80+Consolidação!BL80+Consolidação!BO80+Consolidação!BR80+Consolidação!BU80+Consolidação!BX80+Consolidação!CA80+Consolidação!CD80+Consolidação!CG80+Consolidação!CJ80,Consolidação!$AU$4,IF(AND((Consolidação!AX80+Consolidação!#REF!+Consolidação!BC80+Consolidação!BF80+Consolidação!BI80+Consolidação!BL80+Consolidação!BO80+Consolidação!BR80+Consolidação!BU80+Consolidação!BX80+Consolidação!CA80+Consolidação!CD80+Consolidação!CG80+Consolidação!CJ80)&gt;0,AV69+BC69+BJ69+BQ69+BX69+CE69+CL69+CS69+CZ69+DG69+DN69+DU69+EB69&lt;Consolidação!AX80+Consolidação!#REF!+Consolidação!BC80+Consolidação!BF80+Consolidação!BI80+Consolidação!BL80+Consolidação!BO80+Consolidação!BR80+Consolidação!BU80+Consolidação!BX80+Consolidação!CA80+Consolidação!CD80+Consolidação!CG80+Consolidação!CJ80,AV69+BC69+BJ69+BQ69+BX69+CE69+CL69+CS69+CZ69+DG69+DN69+DU69+EB69+EI69&gt;Consolidação!AX80+Consolidação!#REF!+Consolidação!BC80+Consolidação!BF80+Consolidação!BI80+Consolidação!BL80+Consolidação!BO80+Consolidação!BR80+Consolidação!BU80+Consolidação!BX80+Consolidação!CA80+Consolidação!CD80+Consolidação!CG80+Consolidação!CJ80),"CONSUMO PARCIAL","SEM PREVISÃO"))))))))))))))))</f>
        <v/>
      </c>
      <c r="EM69" s="318" t="str">
        <f t="shared" si="106"/>
        <v/>
      </c>
      <c r="EN69" s="270"/>
      <c r="EO69" s="314"/>
      <c r="EP69" s="345"/>
      <c r="EQ69" s="346"/>
      <c r="ER69" s="317" t="str">
        <f>IF(EO69=0,"",IF(BB69+BI69+BP69+BW69+CD69+CK69+CR69+CY69+DF69+DM69+DT69+EA69+EH69+EO69&lt;=Consolidação!BC80,Consolidação!$H$4,IF(BB69+BI69+BP69+BW69+CD69+CK69+CR69+CY69+DF69+DM69+DT69+EA69+EH69+EO69&lt;=Consolidação!BC80+Consolidação!BF80,Consolidação!$K$4,IF(BB69+BI69+BP69+BW69+CD69+CK69+CR69+CY69+DF69+DM69+DT69+EA69+EH69+EO69&lt;=Consolidação!BC80+Consolidação!BF80+Consolidação!BI80,Consolidação!$N$4,IF(BB69+BI69+BP69+BW69+CD69+CK69+CR69+CY69+DF69+DM69+DT69+EA69+EH69+EO69&lt;=Consolidação!BC80+Consolidação!BF80+Consolidação!BI80+Consolidação!BL80,Consolidação!$Q$4,IF(BB69+BI69+BP69+BW69+CD69+CK69+CR69+CY69+DF69+DM69+DT69+EA69+EH69+EO69&lt;=Consolidação!BC80+Consolidação!BF80+Consolidação!BI80+Consolidação!BL80+Consolidação!BO80,Consolidação!$T$4,IF(BB69+BI69+BP69+BW69+CD69+CK69+CR69+CY69+DF69+DM69+DT69+EA69+EH69+EO69&lt;=Consolidação!BC80+Consolidação!BF80+Consolidação!BI80+Consolidação!BL80+Consolidação!BO80+Consolidação!BR80,Consolidação!$W$4,IF(BB69+BI69+BP69+BW69+CD69+CK69+CR69+CY69+DF69+DM69+DT69+EA69+EH69+EO69&lt;=Consolidação!BC80+Consolidação!BF80+Consolidação!BI80+Consolidação!BL80+Consolidação!BO80+Consolidação!BR80+Consolidação!BU80,Consolidação!$Z$4,IF(BB69+BI69+BP69+BW69+CD69+CK69+CR69+CY69+DF69+DM69+DT69+EA69+EH69+EO69&lt;=Consolidação!BC80+Consolidação!BF80+Consolidação!BI80+Consolidação!BL80+Consolidação!BO80+Consolidação!BR80+Consolidação!BU80+Consolidação!BX80,Consolidação!$AC$4,IF(BB69+BI69+BP69+BW69+CD69+CK69+CR69+CY69+DF69+DM69+DT69+EA69+EH69+EO69&lt;=Consolidação!BC80+Consolidação!BF80+Consolidação!BI80+Consolidação!BL80+Consolidação!BO80+Consolidação!BR80+Consolidação!BU80+Consolidação!BX80+Consolidação!CA80,Consolidação!$AF$4,IF(BB69+BI69+BP69+BW69+CD69+CK69+CR69+CY69+DF69+DM69+DT69+EA69+EH69+EO69&lt;=Consolidação!BC80+Consolidação!BF80+Consolidação!BI80+Consolidação!BL80+Consolidação!BO80+Consolidação!BR80+Consolidação!BU80+Consolidação!BX80+Consolidação!CA80+Consolidação!CD80,Consolidação!$AI$4,IF(BB69+BI69+BP69+BW69+CD69+CK69+CR69+CY69+DF69+DM69+DT69+EA69+EH69+EO69&lt;=Consolidação!BC80+Consolidação!BF80+Consolidação!BI80+Consolidação!BL80+Consolidação!BO80+Consolidação!BR80+Consolidação!BU80+Consolidação!BX80+Consolidação!CA80+Consolidação!CD80+Consolidação!CG80,Consolidação!$AL$4,IF(BB69+BI69+BP69+BW69+CD69+CK69+CR69+CY69+DF69+DM69+DT69+EA69+EH69+EO69&lt;=Consolidação!BC80+Consolidação!BF80+Consolidação!BI80+Consolidação!BL80+Consolidação!BO80+Consolidação!BR80+Consolidação!BU80+Consolidação!BX80+Consolidação!CA80+Consolidação!CD80+Consolidação!CG80+Consolidação!CJ80,Consolidação!$AO$4,IF(BB69+BI69+BP69+BW69+CD69+CK69+CR69+CY69+DF69+DM69+DT69+EA69+EH69+EO69&lt;=Consolidação!BC80+Consolidação!BF80+Consolidação!BI80+Consolidação!BL80+Consolidação!BO80+Consolidação!BR80+Consolidação!BU80+Consolidação!BX80+Consolidação!CA80+Consolidação!CD80+Consolidação!CG80+Consolidação!CJ80+Consolidação!CM80,Consolidação!$AR$4,IF(BB69+BI69+BP69+BW69+CD69+CK69+CR69+CY69+DF69+DM69+DT69+EA69+EH69+EO69&lt;=Consolidação!BC80+Consolidação!BF80+Consolidação!BI80+Consolidação!BL80+Consolidação!BO80+Consolidação!BR80+Consolidação!BU80+Consolidação!BX80+Consolidação!CA80+Consolidação!CD80+Consolidação!CG80+Consolidação!CJ80+Consolidação!CM80+Consolidação!CP80,Consolidação!$AU$4,IF(AND((Consolidação!BC80+Consolidação!BF80+Consolidação!BI80+Consolidação!BL80+Consolidação!BO80+Consolidação!BR80+Consolidação!BU80+Consolidação!BX80+Consolidação!CA80+Consolidação!CD80+Consolidação!CG80+Consolidação!CJ80+Consolidação!CM80+Consolidação!CP80)&gt;0,BB69+BI69+BP69+BW69+CD69+CK69+CR69+CY69+DF69+DM69+DT69+EA69+EH69&lt;Consolidação!BC80+Consolidação!BF80+Consolidação!BI80+Consolidação!BL80+Consolidação!BO80+Consolidação!BR80+Consolidação!BU80+Consolidação!BX80+Consolidação!CA80+Consolidação!CD80+Consolidação!CG80+Consolidação!CJ80+Consolidação!CM80+Consolidação!CP80,BB69+BI69+BP69+BW69+CD69+CK69+CR69+CY69+DF69+DM69+DT69+EA69+EH69+EO69&gt;Consolidação!BC80+Consolidação!BF80+Consolidação!BI80+Consolidação!BL80+Consolidação!BO80+Consolidação!BR80+Consolidação!BU80+Consolidação!BX80+Consolidação!CA80+Consolidação!CD80+Consolidação!CG80+Consolidação!CJ80+Consolidação!CM80+Consolidação!CP80),"CONSUMO PARCIAL","SEM PREVISÃO"))))))))))))))))</f>
        <v/>
      </c>
      <c r="ES69" s="318" t="str">
        <f t="shared" si="107"/>
        <v/>
      </c>
      <c r="ET69" s="270"/>
      <c r="EU69" s="314"/>
      <c r="EV69" s="345"/>
      <c r="EW69" s="346"/>
      <c r="EX69" s="317" t="str">
        <f>IF(EU69=0,"",IF(BH69+BO69+BV69+CC69+CJ69+CQ69+CX69+DE69+DL69+DS69+DZ69+EG69+EN69+EU69&lt;=Consolidação!BI80,Consolidação!$H$4,IF(BH69+BO69+BV69+CC69+CJ69+CQ69+CX69+DE69+DL69+DS69+DZ69+EG69+EN69+EU69&lt;=Consolidação!BI80+Consolidação!BL80,Consolidação!$K$4,IF(BH69+BO69+BV69+CC69+CJ69+CQ69+CX69+DE69+DL69+DS69+DZ69+EG69+EN69+EU69&lt;=Consolidação!BI80+Consolidação!BL80+Consolidação!BO80,Consolidação!$N$4,IF(BH69+BO69+BV69+CC69+CJ69+CQ69+CX69+DE69+DL69+DS69+DZ69+EG69+EN69+EU69&lt;=Consolidação!BI80+Consolidação!BL80+Consolidação!BO80+Consolidação!BR80,Consolidação!$Q$4,IF(BH69+BO69+BV69+CC69+CJ69+CQ69+CX69+DE69+DL69+DS69+DZ69+EG69+EN69+EU69&lt;=Consolidação!BI80+Consolidação!BL80+Consolidação!BO80+Consolidação!BR80+Consolidação!BU80,Consolidação!$T$4,IF(BH69+BO69+BV69+CC69+CJ69+CQ69+CX69+DE69+DL69+DS69+DZ69+EG69+EN69+EU69&lt;=Consolidação!BI80+Consolidação!BL80+Consolidação!BO80+Consolidação!BR80+Consolidação!BU80+Consolidação!BX80,Consolidação!$W$4,IF(BH69+BO69+BV69+CC69+CJ69+CQ69+CX69+DE69+DL69+DS69+DZ69+EG69+EN69+EU69&lt;=Consolidação!BI80+Consolidação!BL80+Consolidação!BO80+Consolidação!BR80+Consolidação!BU80+Consolidação!BX80+Consolidação!CA80,Consolidação!$Z$4,IF(BH69+BO69+BV69+CC69+CJ69+CQ69+CX69+DE69+DL69+DS69+DZ69+EG69+EN69+EU69&lt;=Consolidação!BI80+Consolidação!BL80+Consolidação!BO80+Consolidação!BR80+Consolidação!BU80+Consolidação!BX80+Consolidação!CA80+Consolidação!CD80,Consolidação!$AC$4,IF(BH69+BO69+BV69+CC69+CJ69+CQ69+CX69+DE69+DL69+DS69+DZ69+EG69+EN69+EU69&lt;=Consolidação!BI80+Consolidação!BL80+Consolidação!BO80+Consolidação!BR80+Consolidação!BU80+Consolidação!BX80+Consolidação!CA80+Consolidação!CD80+Consolidação!CG80,Consolidação!$AF$4,IF(BH69+BO69+BV69+CC69+CJ69+CQ69+CX69+DE69+DL69+DS69+DZ69+EG69+EN69+EU69&lt;=Consolidação!BI80+Consolidação!BL80+Consolidação!BO80+Consolidação!BR80+Consolidação!BU80+Consolidação!BX80+Consolidação!CA80+Consolidação!CD80+Consolidação!CG80+Consolidação!CJ80,Consolidação!$AI$4,IF(BH69+BO69+BV69+CC69+CJ69+CQ69+CX69+DE69+DL69+DS69+DZ69+EG69+EN69+EU69&lt;=Consolidação!BI80+Consolidação!BL80+Consolidação!BO80+Consolidação!BR80+Consolidação!BU80+Consolidação!BX80+Consolidação!CA80+Consolidação!CD80+Consolidação!CG80+Consolidação!CJ80+Consolidação!CM80,Consolidação!$AL$4,IF(BH69+BO69+BV69+CC69+CJ69+CQ69+CX69+DE69+DL69+DS69+DZ69+EG69+EN69+EU69&lt;=Consolidação!BI80+Consolidação!BL80+Consolidação!BO80+Consolidação!BR80+Consolidação!BU80+Consolidação!BX80+Consolidação!CA80+Consolidação!CD80+Consolidação!CG80+Consolidação!CJ80+Consolidação!CM80+Consolidação!CP80,Consolidação!$AO$4,IF(BH69+BO69+BV69+CC69+CJ69+CQ69+CX69+DE69+DL69+DS69+DZ69+EG69+EN69+EU69&lt;=Consolidação!BI80+Consolidação!BL80+Consolidação!BO80+Consolidação!BR80+Consolidação!BU80+Consolidação!BX80+Consolidação!CA80+Consolidação!CD80+Consolidação!CG80+Consolidação!CJ80+Consolidação!CM80+Consolidação!CP80+Consolidação!CS80,Consolidação!$AR$4,IF(BH69+BO69+BV69+CC69+CJ69+CQ69+CX69+DE69+DL69+DS69+DZ69+EG69+EN69+EU69&lt;=Consolidação!BI80+Consolidação!BL80+Consolidação!BO80+Consolidação!BR80+Consolidação!BU80+Consolidação!BX80+Consolidação!CA80+Consolidação!CD80+Consolidação!CG80+Consolidação!CJ80+Consolidação!CM80+Consolidação!CP80+Consolidação!CS80+Consolidação!CV80,Consolidação!$AU$4,IF(AND((Consolidação!BI80+Consolidação!BL80+Consolidação!BO80+Consolidação!BR80+Consolidação!BU80+Consolidação!BX80+Consolidação!CA80+Consolidação!CD80+Consolidação!CG80+Consolidação!CJ80+Consolidação!CM80+Consolidação!CP80+Consolidação!CS80+Consolidação!CV80)&gt;0,BH69+BO69+BV69+CC69+CJ69+CQ69+CX69+DE69+DL69+DS69+DZ69+EG69+EN69&lt;Consolidação!BI80+Consolidação!BL80+Consolidação!BO80+Consolidação!BR80+Consolidação!BU80+Consolidação!BX80+Consolidação!CA80+Consolidação!CD80+Consolidação!CG80+Consolidação!CJ80+Consolidação!CM80+Consolidação!CP80+Consolidação!CS80+Consolidação!CV80,BH69+BO69+BV69+CC69+CJ69+CQ69+CX69+DE69+DL69+DS69+DZ69+EG69+EN69+EU69&gt;Consolidação!BI80+Consolidação!BL80+Consolidação!BO80+Consolidação!BR80+Consolidação!BU80+Consolidação!BX80+Consolidação!CA80+Consolidação!CD80+Consolidação!CG80+Consolidação!CJ80+Consolidação!CM80+Consolidação!CP80+Consolidação!CS80+Consolidação!CV80),"CONSUMO PARCIAL","SEM PREVISÃO"))))))))))))))))</f>
        <v/>
      </c>
      <c r="EY69" s="318" t="str">
        <f t="shared" si="108"/>
        <v/>
      </c>
      <c r="EZ69" s="270"/>
      <c r="FA69" s="314"/>
      <c r="FB69" s="345"/>
      <c r="FC69" s="346"/>
      <c r="FD69" s="317" t="str">
        <f>IF(FA69=0,"",IF(BN69+BU69+CB69+CI69+CP69+CW69+DD69+DK69+DR69+DY69+EF69+EM69+ET69+FA69&lt;=Consolidação!BO80,Consolidação!$H$4,IF(BN69+BU69+CB69+CI69+CP69+CW69+DD69+DK69+DR69+DY69+EF69+EM69+ET69+FA69&lt;=Consolidação!BO80+Consolidação!BR80,Consolidação!$K$4,IF(BN69+BU69+CB69+CI69+CP69+CW69+DD69+DK69+DR69+DY69+EF69+EM69+ET69+FA69&lt;=Consolidação!BO80+Consolidação!BR80+Consolidação!BU80,Consolidação!$N$4,IF(BN69+BU69+CB69+CI69+CP69+CW69+DD69+DK69+DR69+DY69+EF69+EM69+ET69+FA69&lt;=Consolidação!BO80+Consolidação!BR80+Consolidação!BU80+Consolidação!BX80,Consolidação!$Q$4,IF(BN69+BU69+CB69+CI69+CP69+CW69+DD69+DK69+DR69+DY69+EF69+EM69+ET69+FA69&lt;=Consolidação!BO80+Consolidação!BR80+Consolidação!BU80+Consolidação!BX80+Consolidação!CA80,Consolidação!$T$4,IF(BN69+BU69+CB69+CI69+CP69+CW69+DD69+DK69+DR69+DY69+EF69+EM69+ET69+FA69&lt;=Consolidação!BO80+Consolidação!BR80+Consolidação!BU80+Consolidação!BX80+Consolidação!CA80+Consolidação!CD80,Consolidação!$W$4,IF(BN69+BU69+CB69+CI69+CP69+CW69+DD69+DK69+DR69+DY69+EF69+EM69+ET69+FA69&lt;=Consolidação!BO80+Consolidação!BR80+Consolidação!BU80+Consolidação!BX80+Consolidação!CA80+Consolidação!CD80+Consolidação!CG80,Consolidação!$Z$4,IF(BN69+BU69+CB69+CI69+CP69+CW69+DD69+DK69+DR69+DY69+EF69+EM69+ET69+FA69&lt;=Consolidação!BO80+Consolidação!BR80+Consolidação!BU80+Consolidação!BX80+Consolidação!CA80+Consolidação!CD80+Consolidação!CG80+Consolidação!CJ80,Consolidação!$AC$4,IF(BN69+BU69+CB69+CI69+CP69+CW69+DD69+DK69+DR69+DY69+EF69+EM69+ET69+FA69&lt;=Consolidação!BO80+Consolidação!BR80+Consolidação!BU80+Consolidação!BX80+Consolidação!CA80+Consolidação!CD80+Consolidação!CG80+Consolidação!CJ80+Consolidação!CM80,Consolidação!$AF$4,IF(BN69+BU69+CB69+CI69+CP69+CW69+DD69+DK69+DR69+DY69+EF69+EM69+ET69+FA69&lt;=Consolidação!BO80+Consolidação!BR80+Consolidação!BU80+Consolidação!BX80+Consolidação!CA80+Consolidação!CD80+Consolidação!CG80+Consolidação!CJ80+Consolidação!CM80+Consolidação!CP80,Consolidação!$AI$4,IF(BN69+BU69+CB69+CI69+CP69+CW69+DD69+DK69+DR69+DY69+EF69+EM69+ET69+FA69&lt;=Consolidação!BO80+Consolidação!BR80+Consolidação!BU80+Consolidação!BX80+Consolidação!CA80+Consolidação!CD80+Consolidação!CG80+Consolidação!CJ80+Consolidação!CM80+Consolidação!CP80+Consolidação!CS80,Consolidação!$AL$4,IF(BN69+BU69+CB69+CI69+CP69+CW69+DD69+DK69+DR69+DY69+EF69+EM69+ET69+FA69&lt;=Consolidação!BO80+Consolidação!BR80+Consolidação!BU80+Consolidação!BX80+Consolidação!CA80+Consolidação!CD80+Consolidação!CG80+Consolidação!CJ80+Consolidação!CM80+Consolidação!CP80+Consolidação!CS80+Consolidação!CV80,Consolidação!$AO$4,IF(BN69+BU69+CB69+CI69+CP69+CW69+DD69+DK69+DR69+DY69+EF69+EM69+ET69+FA69&lt;=Consolidação!BO80+Consolidação!BR80+Consolidação!BU80+Consolidação!BX80+Consolidação!CA80+Consolidação!CD80+Consolidação!CG80+Consolidação!CJ80+Consolidação!CM80+Consolidação!CP80+Consolidação!CS80+Consolidação!CV80+Consolidação!CY80,Consolidação!$AR$4,IF(BN69+BU69+CB69+CI69+CP69+CW69+DD69+DK69+DR69+DY69+EF69+EM69+ET69+FA69&lt;=Consolidação!BO80+Consolidação!BR80+Consolidação!BU80+Consolidação!BX80+Consolidação!CA80+Consolidação!CD80+Consolidação!CG80+Consolidação!CJ80+Consolidação!CM80+Consolidação!CP80+Consolidação!CS80+Consolidação!CV80+Consolidação!CY80+Consolidação!DB80,Consolidação!$AU$4,IF(AND((Consolidação!BO80+Consolidação!BR80+Consolidação!BU80+Consolidação!BX80+Consolidação!CA80+Consolidação!CD80+Consolidação!CG80+Consolidação!CJ80+Consolidação!CM80+Consolidação!CP80+Consolidação!CS80+Consolidação!CV80+Consolidação!CY80+Consolidação!DB80)&gt;0,BN69+BU69+CB69+CI69+CP69+CW69+DD69+DK69+DR69+DY69+EF69+EM69+ET69&lt;Consolidação!BO80+Consolidação!BR80+Consolidação!BU80+Consolidação!BX80+Consolidação!CA80+Consolidação!CD80+Consolidação!CG80+Consolidação!CJ80+Consolidação!CM80+Consolidação!CP80+Consolidação!CS80+Consolidação!CV80+Consolidação!CY80+Consolidação!DB80,BN69+BU69+CB69+CI69+CP69+CW69+DD69+DK69+DR69+DY69+EF69+EM69+ET69+FA69&gt;Consolidação!BO80+Consolidação!BR80+Consolidação!BU80+Consolidação!BX80+Consolidação!CA80+Consolidação!CD80+Consolidação!CG80+Consolidação!CJ80+Consolidação!CM80+Consolidação!CP80+Consolidação!CS80+Consolidação!CV80+Consolidação!CY80+Consolidação!DB80),"CONSUMO PARCIAL","SEM PREVISÃO"))))))))))))))))</f>
        <v/>
      </c>
      <c r="FE69" s="318" t="str">
        <f t="shared" si="109"/>
        <v/>
      </c>
      <c r="FF69" s="270"/>
      <c r="FG69" s="314"/>
      <c r="FH69" s="345"/>
      <c r="FI69" s="346"/>
      <c r="FJ69" s="317" t="str">
        <f>IF(FG69=0,"",IF(BT69+CA69+CH69+CO69+CV69+DC69+DJ69+DQ69+DX69+EE69+EL69+ES69+EZ69+FG69&lt;=Consolidação!BU80,Consolidação!$H$4,IF(BT69+CA69+CH69+CO69+CV69+DC69+DJ69+DQ69+DX69+EE69+EL69+ES69+EZ69+FG69&lt;=Consolidação!BU80+Consolidação!BX80,Consolidação!$K$4,IF(BT69+CA69+CH69+CO69+CV69+DC69+DJ69+DQ69+DX69+EE69+EL69+ES69+EZ69+FG69&lt;=Consolidação!BU80+Consolidação!BX80+Consolidação!CA80,Consolidação!$N$4,IF(BT69+CA69+CH69+CO69+CV69+DC69+DJ69+DQ69+DX69+EE69+EL69+ES69+EZ69+FG69&lt;=Consolidação!BU80+Consolidação!BX80+Consolidação!CA80+Consolidação!CD80,Consolidação!$Q$4,IF(BT69+CA69+CH69+CO69+CV69+DC69+DJ69+DQ69+DX69+EE69+EL69+ES69+EZ69+FG69&lt;=Consolidação!BU80+Consolidação!BX80+Consolidação!CA80+Consolidação!CD80+Consolidação!CG80,Consolidação!$T$4,IF(BT69+CA69+CH69+CO69+CV69+DC69+DJ69+DQ69+DX69+EE69+EL69+ES69+EZ69+FG69&lt;=Consolidação!BU80+Consolidação!BX80+Consolidação!CA80+Consolidação!CD80+Consolidação!CG80+Consolidação!CJ80,Consolidação!$W$4,IF(BT69+CA69+CH69+CO69+CV69+DC69+DJ69+DQ69+DX69+EE69+EL69+ES69+EZ69+FG69&lt;=Consolidação!BU80+Consolidação!BX80+Consolidação!CA80+Consolidação!CD80+Consolidação!CG80+Consolidação!CJ80+Consolidação!CM80,Consolidação!$Z$4,IF(BT69+CA69+CH69+CO69+CV69+DC69+DJ69+DQ69+DX69+EE69+EL69+ES69+EZ69+FG69&lt;=Consolidação!BU80+Consolidação!BX80+Consolidação!CA80+Consolidação!CD80+Consolidação!CG80+Consolidação!CJ80+Consolidação!CM80+Consolidação!CP80,Consolidação!$AC$4,IF(BT69+CA69+CH69+CO69+CV69+DC69+DJ69+DQ69+DX69+EE69+EL69+ES69+EZ69+FG69&lt;=Consolidação!BU80+Consolidação!BX80+Consolidação!CA80+Consolidação!CD80+Consolidação!CG80+Consolidação!CJ80+Consolidação!CM80+Consolidação!CP80+Consolidação!CS80,Consolidação!$AF$4,IF(BT69+CA69+CH69+CO69+CV69+DC69+DJ69+DQ69+DX69+EE69+EL69+ES69+EZ69+FG69&lt;=Consolidação!BU80+Consolidação!BX80+Consolidação!CA80+Consolidação!CD80+Consolidação!CG80+Consolidação!CJ80+Consolidação!CM80+Consolidação!CP80+Consolidação!CS80+Consolidação!CV80,Consolidação!$AI$4,IF(BT69+CA69+CH69+CO69+CV69+DC69+DJ69+DQ69+DX69+EE69+EL69+ES69+EZ69+FG69&lt;=Consolidação!BU80+Consolidação!BX80+Consolidação!CA80+Consolidação!CD80+Consolidação!CG80+Consolidação!CJ80+Consolidação!CM80+Consolidação!CP80+Consolidação!CS80+Consolidação!CV80+Consolidação!CY80,Consolidação!$AL$4,IF(BT69+CA69+CH69+CO69+CV69+DC69+DJ69+DQ69+DX69+EE69+EL69+ES69+EZ69+FG69&lt;=Consolidação!BU80+Consolidação!BX80+Consolidação!CA80+Consolidação!CD80+Consolidação!CG80+Consolidação!CJ80+Consolidação!CM80+Consolidação!CP80+Consolidação!CS80+Consolidação!CV80+Consolidação!CY80+Consolidação!DB80,Consolidação!$AO$4,IF(BT69+CA69+CH69+CO69+CV69+DC69+DJ69+DQ69+DX69+EE69+EL69+ES69+EZ69+FG69&lt;=Consolidação!BU80+Consolidação!BX80+Consolidação!CA80+Consolidação!CD80+Consolidação!CG80+Consolidação!CJ80+Consolidação!CM80+Consolidação!CP80+Consolidação!CS80+Consolidação!CV80+Consolidação!CY80+Consolidação!DB80+Consolidação!DE80,Consolidação!$AR$4,IF(BT69+CA69+CH69+CO69+CV69+DC69+DJ69+DQ69+DX69+EE69+EL69+ES69+EZ69+FG69&lt;=Consolidação!BU80+Consolidação!BX80+Consolidação!CA80+Consolidação!CD80+Consolidação!CG80+Consolidação!CJ80+Consolidação!CM80+Consolidação!CP80+Consolidação!CS80+Consolidação!CV80+Consolidação!CY80+Consolidação!DB80+Consolidação!DE80+Consolidação!DH80,Consolidação!$AU$4,IF(AND((Consolidação!BU80+Consolidação!BX80+Consolidação!CA80+Consolidação!CD80+Consolidação!CG80+Consolidação!CJ80+Consolidação!CM80+Consolidação!CP80+Consolidação!CS80+Consolidação!CV80+Consolidação!CY80+Consolidação!DB80+Consolidação!DE80+Consolidação!DH80)&gt;0,BT69+CA69+CH69+CO69+CV69+DC69+DJ69+DQ69+DX69+EE69+EL69+ES69+EZ69&lt;Consolidação!BU80+Consolidação!BX80+Consolidação!CA80+Consolidação!CD80+Consolidação!CG80+Consolidação!CJ80+Consolidação!CM80+Consolidação!CP80+Consolidação!CS80+Consolidação!CV80+Consolidação!CY80+Consolidação!DB80+Consolidação!DE80+Consolidação!DH80,BT69+CA69+CH69+CO69+CV69+DC69+DJ69+DQ69+DX69+EE69+EL69+ES69+EZ69+FG69&gt;Consolidação!BU80+Consolidação!BX80+Consolidação!CA80+Consolidação!CD80+Consolidação!CG80+Consolidação!CJ80+Consolidação!CM80+Consolidação!CP80+Consolidação!CS80+Consolidação!CV80+Consolidação!CY80+Consolidação!DB80+Consolidação!DE80+Consolidação!DH80),"CONSUMO PARCIAL","SEM PREVISÃO"))))))))))))))))</f>
        <v/>
      </c>
      <c r="FK69" s="540" t="str">
        <f t="shared" si="110"/>
        <v/>
      </c>
      <c r="FL69" s="569"/>
      <c r="FM69" s="550"/>
      <c r="FN69" s="550"/>
      <c r="FO69" s="550"/>
      <c r="FP69" s="550"/>
      <c r="FQ69" s="576"/>
      <c r="FR69" s="569"/>
      <c r="FS69" s="550"/>
      <c r="FT69" s="550"/>
      <c r="FU69" s="550"/>
      <c r="FV69" s="550"/>
      <c r="FW69" s="550"/>
      <c r="FX69" s="545" t="str">
        <f>IF((Consolidação!C80+Consolidação!E80)=(F69+M69+T69+AA69+AH69+AO69+AV69+BC69+BJ69+BQ69+BX69+CE69+CL69+CS69),"ATUALIZADO","DESATUALIZADO")</f>
        <v>DESATUALIZADO</v>
      </c>
    </row>
    <row r="70" spans="1:180" x14ac:dyDescent="0.3">
      <c r="A70" s="270">
        <v>11868</v>
      </c>
      <c r="B70" s="634"/>
      <c r="C70" s="273" t="s">
        <v>2</v>
      </c>
      <c r="D70" s="274"/>
      <c r="E70" s="270" t="s">
        <v>261</v>
      </c>
      <c r="F70" s="314">
        <v>115450</v>
      </c>
      <c r="G70" s="315"/>
      <c r="H70" s="316">
        <v>45436</v>
      </c>
      <c r="I70" s="317">
        <f>IF(F70=0,"",IF(F70&lt;=Consolidação!H81,Consolidação!H$4,IF(F70&lt;=Consolidação!H81+Consolidação!K81,Consolidação!K$4,IF(F70&lt;=Consolidação!H81+Consolidação!K81+Consolidação!N81,Consolidação!N$4,IF(F70&lt;=Consolidação!H81+Consolidação!K81+Consolidação!N81+Consolidação!Q81,Consolidação!Q$4,IF(F70&lt;=Consolidação!H81+Consolidação!K81+Consolidação!N81+Consolidação!Q81+Consolidação!T81,Consolidação!T$4,IF(F70&lt;=Consolidação!H81+Consolidação!K81+Consolidação!N81+Consolidação!Q81+Consolidação!T81+Consolidação!W81,Consolidação!W$4,IF(F70&lt;=Consolidação!H81+Consolidação!K81+Consolidação!N81+Consolidação!Q81+Consolidação!T81+Consolidação!W81+Consolidação!Z81,Consolidação!Z$4,IF(F70&lt;=Consolidação!H81+Consolidação!K81+Consolidação!N81+Consolidação!Q81+Consolidação!T81+Consolidação!W81+Consolidação!Z81+Consolidação!AC81,Consolidação!AC$4,IF(F70&lt;=Consolidação!H81+Consolidação!K81+Consolidação!N81+Consolidação!Q81+Consolidação!T81+Consolidação!W81+Consolidação!Z81+Consolidação!AC81+Consolidação!AF81,Consolidação!AF$4,IF(F70&lt;=Consolidação!H81+Consolidação!K81+Consolidação!N81+Consolidação!Q81+Consolidação!T81+Consolidação!W81+Consolidação!Z81+Consolidação!AC81+Consolidação!AF81+Consolidação!AI81,Consolidação!AI$4,IF(F70&lt;=Consolidação!H81+Consolidação!K81+Consolidação!N81+Consolidação!Q81+Consolidação!T81+Consolidação!W81+Consolidação!Z81+Consolidação!AC81+Consolidação!AF81+Consolidação!AI81+Consolidação!AL81,Consolidação!AL$4,IF(F70&lt;=Consolidação!H81+Consolidação!K81+Consolidação!N81+Consolidação!Q81+Consolidação!T81+Consolidação!W81+Consolidação!Z81+Consolidação!AC81+Consolidação!AF81+Consolidação!AI81+Consolidação!AL81+Consolidação!AO81,Consolidação!AO$4,IF(F70&lt;=Consolidação!H81+Consolidação!K81+Consolidação!N81+Consolidação!Q81+Consolidação!T81+Consolidação!W81+Consolidação!Z81+Consolidação!AC81+Consolidação!AF81+Consolidação!AI81+Consolidação!AL81+Consolidação!AO81+Consolidação!AR81,Consolidação!AR$4,IF(F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>45352</v>
      </c>
      <c r="J70" s="318" t="str">
        <f t="shared" si="86"/>
        <v>û</v>
      </c>
      <c r="K70" s="312"/>
      <c r="L70" s="270" t="s">
        <v>273</v>
      </c>
      <c r="M70" s="314">
        <v>391651</v>
      </c>
      <c r="N70" s="315"/>
      <c r="O70" s="316">
        <v>45557</v>
      </c>
      <c r="P70" s="317">
        <f>IF(M70=0,"",IF(F70+M70&lt;=Consolidação!H81,Consolidação!$H$4,IF(F70+M70&lt;=Consolidação!H81+Consolidação!K81,Consolidação!$K$4,IF(F70+M70&lt;=Consolidação!H81+Consolidação!K81+Consolidação!N81,Consolidação!$N$4,IF(F70+M70&lt;=Consolidação!H81+Consolidação!K81+Consolidação!N81+Consolidação!Q81,Consolidação!$Q$4,IF(F70+M70&lt;=Consolidação!H81+Consolidação!K81+Consolidação!N81+Consolidação!Q81+Consolidação!T81,Consolidação!$T$4,IF(F70+M70&lt;=Consolidação!H81+Consolidação!K81+Consolidação!N81+Consolidação!Q81+Consolidação!T81+Consolidação!W81,Consolidação!$W$4,IF(F70+M70&lt;=Consolidação!H81+Consolidação!K81+Consolidação!N81+Consolidação!Q81+Consolidação!T81+Consolidação!W81+Consolidação!Z81,Consolidação!$Z$4,IF(F70+M70&lt;=Consolidação!H81+Consolidação!K81+Consolidação!N81+Consolidação!Q81+Consolidação!T81+Consolidação!W81+Consolidação!Z81+Consolidação!AC81,Consolidação!$AC$4,IF(F70+M70&lt;=Consolidação!H81+Consolidação!K81+Consolidação!N81+Consolidação!Q81+Consolidação!T81+Consolidação!W81+Consolidação!Z81+Consolidação!AC81+Consolidação!AF81,Consolidação!$AF$4,IF(F70+M70&lt;=Consolidação!H81+Consolidação!K81+Consolidação!N81+Consolidação!Q81+Consolidação!T81+Consolidação!W81+Consolidação!Z81+Consolidação!AC81+Consolidação!AF81+Consolidação!AI81,Consolidação!$AI$4,IF(F70+M70&lt;=Consolidação!H81+Consolidação!K81+Consolidação!N81+Consolidação!Q81+Consolidação!T81+Consolidação!W81+Consolidação!Z81+Consolidação!AC81+Consolidação!AF81+Consolidação!AI81+Consolidação!AL81,Consolidação!$AL$4,IF(F70+M70&lt;=Consolidação!H81+Consolidação!K81+Consolidação!N81+Consolidação!Q81+Consolidação!T81+Consolidação!W81+Consolidação!Z81+Consolidação!AC81+Consolidação!AF81+Consolidação!AI81+Consolidação!AL81+Consolidação!AO81,Consolidação!$AO$4,IF(F70+M70&lt;=Consolidação!H81+Consolidação!K81+Consolidação!N81+Consolidação!Q81+Consolidação!T81+Consolidação!W81+Consolidação!Z81+Consolidação!AC81+Consolidação!AF81+Consolidação!AI81+Consolidação!AL81+Consolidação!AO81+Consolidação!AR81,Consolidação!$AR$4,IF(F70+M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>45413</v>
      </c>
      <c r="Q70" s="318" t="str">
        <f t="shared" si="87"/>
        <v>ü</v>
      </c>
      <c r="R70" s="312"/>
      <c r="S70" s="270"/>
      <c r="T70" s="314"/>
      <c r="U70" s="315"/>
      <c r="V70" s="316"/>
      <c r="W70" s="317" t="str">
        <f>IF(T70=0,"",IF(F70+M70+T70&lt;=Consolidação!H81,Consolidação!$H$4,IF(F70+M70+T70&lt;=Consolidação!H81+Consolidação!K81,Consolidação!$K$4,IF(F70+M70+T70&lt;=Consolidação!H81+Consolidação!K81+Consolidação!N81,Consolidação!$N$4,IF(F70+M70+T70&lt;=Consolidação!H81+Consolidação!K81+Consolidação!N81+Consolidação!Q81,Consolidação!$Q$4,IF(F70+M70+T70&lt;=Consolidação!H81+Consolidação!K81+Consolidação!N81+Consolidação!Q81+Consolidação!T81,Consolidação!$T$4,IF(F70+M70+T70&lt;=Consolidação!H81+Consolidação!K81+Consolidação!N81+Consolidação!Q81+Consolidação!T81+Consolidação!W81,Consolidação!$W$4,IF(F70+M70+T70&lt;=Consolidação!H81+Consolidação!K81+Consolidação!N81+Consolidação!Q81+Consolidação!T81+Consolidação!W81+Consolidação!Z81,Consolidação!$Z$4,IF(F70+M70+T70&lt;=Consolidação!H81+Consolidação!K81+Consolidação!N81+Consolidação!Q81+Consolidação!T81+Consolidação!W81+Consolidação!Z81+Consolidação!AC81,Consolidação!$AC$4,IF(F70+M70+T70&lt;=Consolidação!H81+Consolidação!K81+Consolidação!N81+Consolidação!Q81+Consolidação!T81+Consolidação!W81+Consolidação!Z81+Consolidação!AC81+Consolidação!AF81,Consolidação!$AF$4,IF(F70+M70+T70&lt;=Consolidação!H81+Consolidação!K81+Consolidação!N81+Consolidação!Q81+Consolidação!T81+Consolidação!W81+Consolidação!Z81+Consolidação!AC81+Consolidação!AF81+Consolidação!AI81,Consolidação!$AI$4,IF(F70+M70+T70&lt;=Consolidação!H81+Consolidação!K81+Consolidação!N81+Consolidação!Q81+Consolidação!T81+Consolidação!W81+Consolidação!Z81+Consolidação!AC81+Consolidação!AF81+Consolidação!AI81+Consolidação!AL81,Consolidação!$AL$4,IF(F70+M70+T70&lt;=Consolidação!H81+Consolidação!K81+Consolidação!N81+Consolidação!Q81+Consolidação!T81+Consolidação!W81+Consolidação!Z81+Consolidação!AC81+Consolidação!AF81+Consolidação!AI81+Consolidação!AL81+Consolidação!AO81,Consolidação!$AO$4,IF(F70+M70+T70&lt;=Consolidação!H81+Consolidação!K81+Consolidação!N81+Consolidação!Q81+Consolidação!T81+Consolidação!W81+Consolidação!Z81+Consolidação!AC81+Consolidação!AF81+Consolidação!AI81+Consolidação!AL81+Consolidação!AO81+Consolidação!AR81,Consolidação!$AR$4,IF(F70+M70+T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+M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+T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/>
      </c>
      <c r="X70" s="318" t="str">
        <f t="shared" si="88"/>
        <v/>
      </c>
      <c r="Y70" s="312"/>
      <c r="Z70" s="270"/>
      <c r="AA70" s="314"/>
      <c r="AB70" s="315"/>
      <c r="AC70" s="316"/>
      <c r="AD70" s="317" t="str">
        <f>IF(AA70=0,"",IF(F70+M70+T70+AA70&lt;=Consolidação!H81,Consolidação!$H$4,IF(F70+M70+T70+AA70&lt;=Consolidação!H81+Consolidação!K81,Consolidação!$K$4,IF(F70+M70+T70+AA70&lt;=Consolidação!H81+Consolidação!K81+Consolidação!N81,Consolidação!$N$4,IF(F70+M70+T70+AA70&lt;=Consolidação!H81+Consolidação!K81+Consolidação!N81+Consolidação!Q81,Consolidação!$Q$4,IF(F70+M70+T70+AA70&lt;=Consolidação!H81+Consolidação!K81+Consolidação!N81+Consolidação!Q81+Consolidação!T81,Consolidação!$T$4,IF(F70+M70+T70+AA70&lt;=Consolidação!H81+Consolidação!K81+Consolidação!N81+Consolidação!Q81+Consolidação!T81+Consolidação!W81,Consolidação!$W$4,IF(F70+M70+T70+AA70&lt;=Consolidação!H81+Consolidação!K81+Consolidação!N81+Consolidação!Q81+Consolidação!T81+Consolidação!W81+Consolidação!Z81,Consolidação!$Z$4,IF(F70+M70+T70+AA70&lt;=Consolidação!H81+Consolidação!K81+Consolidação!N81+Consolidação!Q81+Consolidação!T81+Consolidação!W81+Consolidação!Z81+Consolidação!AC81,Consolidação!$AC$4,IF(F70+M70+T70+AA70&lt;=Consolidação!H81+Consolidação!K81+Consolidação!N81+Consolidação!Q81+Consolidação!T81+Consolidação!W81+Consolidação!Z81+Consolidação!AC81+Consolidação!AF81,Consolidação!$AF$4,IF(F70+M70+T70+AA70&lt;=Consolidação!H81+Consolidação!K81+Consolidação!N81+Consolidação!Q81+Consolidação!T81+Consolidação!W81+Consolidação!Z81+Consolidação!AC81+Consolidação!AF81+Consolidação!AI81,Consolidação!$AI$4,IF(F70+M70+T70+AA70&lt;=Consolidação!H81+Consolidação!K81+Consolidação!N81+Consolidação!Q81+Consolidação!T81+Consolidação!W81+Consolidação!Z81+Consolidação!AC81+Consolidação!AF81+Consolidação!AI81+Consolidação!AL81,Consolidação!$AL$4,IF(F70+M70+T70+AA70&lt;=Consolidação!H81+Consolidação!K81+Consolidação!N81+Consolidação!Q81+Consolidação!T81+Consolidação!W81+Consolidação!Z81+Consolidação!AC81+Consolidação!AF81+Consolidação!AI81+Consolidação!AL81+Consolidação!AO81,Consolidação!$AO$4,IF(F70+M70+T70+AA70&lt;=Consolidação!H81+Consolidação!K81+Consolidação!N81+Consolidação!Q81+Consolidação!T81+Consolidação!W81+Consolidação!Z81+Consolidação!AC81+Consolidação!AF81+Consolidação!AI81+Consolidação!AL81+Consolidação!AO81+Consolidação!AR81,Consolidação!#REF!,IF(F70+M70+T70+AA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+M70+T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+T70+AA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/>
      </c>
      <c r="AE70" s="318" t="str">
        <f t="shared" si="89"/>
        <v/>
      </c>
      <c r="AF70" s="312"/>
      <c r="AG70" s="270"/>
      <c r="AH70" s="314"/>
      <c r="AI70" s="315"/>
      <c r="AJ70" s="316"/>
      <c r="AK70" s="317" t="str">
        <f>IF(AH70=0,"",IF(F70+M70+T70+AA70+AH70&lt;=Consolidação!H81,Consolidação!$H$4,IF(F70+M70+T70+AA70+AH70&lt;=Consolidação!H81+Consolidação!K81,Consolidação!$K$4,IF(F70+M70+T70+AA70+AH70&lt;=Consolidação!H81+Consolidação!K81+Consolidação!N81,Consolidação!$N$4,IF(F70+M70+T70+AA70+AH70&lt;=Consolidação!H81+Consolidação!K81+Consolidação!N81+Consolidação!Q81,Consolidação!$Q$4,IF(F70+M70+T70+AA70+AH70&lt;=Consolidação!H81+Consolidação!K81+Consolidação!N81+Consolidação!Q81+Consolidação!T81,Consolidação!$T$4,IF(F70+M70+T70+AA70+AH70&lt;=Consolidação!H81+Consolidação!K81+Consolidação!N81+Consolidação!Q81+Consolidação!T81+Consolidação!W81,Consolidação!$W$4,IF(F70+M70+T70+AA70+AH70&lt;=Consolidação!H81+Consolidação!K81+Consolidação!N81+Consolidação!Q81+Consolidação!T81+Consolidação!W81+Consolidação!Z81,Consolidação!$Z$4,IF(F70+M70+T70+AA70+AH70&lt;=Consolidação!H81+Consolidação!K81+Consolidação!N81+Consolidação!Q81+Consolidação!T81+Consolidação!W81+Consolidação!Z81+Consolidação!AC81,Consolidação!$AC$4,IF(F70+M70+T70+AA70+AH70&lt;=Consolidação!H81+Consolidação!K81+Consolidação!N81+Consolidação!Q81+Consolidação!T81+Consolidação!W81+Consolidação!Z81+Consolidação!AC81+Consolidação!AF81,Consolidação!$AF$4,IF(F70+M70+T70+AA70+AH70&lt;=Consolidação!H81+Consolidação!K81+Consolidação!N81+Consolidação!Q81+Consolidação!T81+Consolidação!W81+Consolidação!Z81+Consolidação!AC81+Consolidação!AF81+Consolidação!AI81,Consolidação!$AI$4,IF(F70+M70+T70+AA70+AH70&lt;=Consolidação!H81+Consolidação!K81+Consolidação!N81+Consolidação!Q81+Consolidação!T81+Consolidação!W81+Consolidação!Z81+Consolidação!AC81+Consolidação!AF81+Consolidação!AI81+Consolidação!AL81,Consolidação!$AL$4,IF(F70+M70+T70+AA70+AH70&lt;=Consolidação!H81+Consolidação!K81+Consolidação!N81+Consolidação!Q81+Consolidação!T81+Consolidação!W81+Consolidação!Z81+Consolidação!AC81+Consolidação!AF81+Consolidação!AI81+Consolidação!AL81+Consolidação!AO81,Consolidação!$AO$4,IF(F70+M70+T70+AA70+AH70&lt;=Consolidação!H81+Consolidação!K81+Consolidação!N81+Consolidação!Q81+Consolidação!T81+Consolidação!W81+Consolidação!Z81+Consolidação!AC81+Consolidação!AF81+Consolidação!AI81+Consolidação!AL81+Consolidação!AO81+Consolidação!AR81,Consolidação!$AR$4,IF(F70+M70+T70+AA70+AH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+M70+T70+AA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+T70+AA70+AH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/>
      </c>
      <c r="AL70" s="318" t="str">
        <f t="shared" si="90"/>
        <v/>
      </c>
      <c r="AM70" s="312"/>
      <c r="AN70" s="270"/>
      <c r="AO70" s="314"/>
      <c r="AP70" s="345"/>
      <c r="AQ70" s="346"/>
      <c r="AR70" s="317" t="str">
        <f>IF(AO70=0,"",IF(F70+M70+T70+AA70+AH70+AO70&lt;=Consolidação!H81,Consolidação!$H$4,IF(F70+M70+T70+AA70+AH70+AO70&lt;=Consolidação!H81+Consolidação!K81,Consolidação!$K$4,IF(F70+M70+T70+AA70+AH70+AO70&lt;=Consolidação!H81+Consolidação!K81+Consolidação!N81,Consolidação!$N$4,IF(F70+M70+T70+AA70+AH70+AO70&lt;=Consolidação!H81+Consolidação!K81+Consolidação!N81+Consolidação!Q81,Consolidação!$Q$4,IF(F70+M70+T70+AA70+AH70+AO70&lt;=Consolidação!H81+Consolidação!K81+Consolidação!N81+Consolidação!Q81+Consolidação!T81,Consolidação!$T$4,IF(F70+M70+T70+AA70+AH70+AO70&lt;=Consolidação!H81+Consolidação!K81+Consolidação!N81+Consolidação!Q81+Consolidação!T81+Consolidação!W81,Consolidação!$W$4,IF(F70+M70+T70+AA70+AH70+AO70&lt;=Consolidação!H81+Consolidação!K81+Consolidação!N81+Consolidação!Q81+Consolidação!T81+Consolidação!W81+Consolidação!Z81,Consolidação!$Z$4,IF(F70+M70+T70+AA70+AH70+AO70&lt;=Consolidação!H81+Consolidação!K81+Consolidação!N81+Consolidação!Q81+Consolidação!T81+Consolidação!W81+Consolidação!Z81+Consolidação!AC81,Consolidação!$AC$4,IF(F70+M70+T70+AA70+AH70+AO70&lt;=Consolidação!H81+Consolidação!K81+Consolidação!N81+Consolidação!Q81+Consolidação!T81+Consolidação!W81+Consolidação!Z81+Consolidação!AC81+Consolidação!AF81,Consolidação!$AF$4,IF(F70+M70+T70+AA70+AH70+AO70&lt;=Consolidação!H81+Consolidação!K81+Consolidação!N81+Consolidação!Q81+Consolidação!T81+Consolidação!W81+Consolidação!Z81+Consolidação!AC81+Consolidação!AF81+Consolidação!AI81,Consolidação!$AI$4,IF(F70+M70+T70+AA70+AH70+AO70&lt;=Consolidação!H81+Consolidação!K81+Consolidação!N81+Consolidação!Q81+Consolidação!T81+Consolidação!W81+Consolidação!Z81+Consolidação!AC81+Consolidação!AF81+Consolidação!AI81+Consolidação!AL81,Consolidação!$AL$4,IF(F70+M70+T70+AA70+AH70+AO70&lt;=Consolidação!H81+Consolidação!K81+Consolidação!N81+Consolidação!Q81+Consolidação!T81+Consolidação!W81+Consolidação!Z81+Consolidação!AC81+Consolidação!AF81+Consolidação!AI81+Consolidação!AL81+Consolidação!AO81,Consolidação!$AO$4,IF(F70+M70+T70+AA70+AH70+AO70&lt;=Consolidação!H81+Consolidação!K81+Consolidação!N81+Consolidação!Q81+Consolidação!T81+Consolidação!W81+Consolidação!Z81+Consolidação!AC81+Consolidação!AF81+Consolidação!AI81+Consolidação!AL81+Consolidação!AO81+Consolidação!AR81,Consolidação!$AR$4,IF(F70+M70+T70+AA70+AH70+AO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+M70+T70+AA70+AH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+T70+AA70+AH70+AO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/>
      </c>
      <c r="AS70" s="318" t="str">
        <f t="shared" si="91"/>
        <v/>
      </c>
      <c r="AT70" s="312"/>
      <c r="AU70" s="270"/>
      <c r="AV70" s="314"/>
      <c r="AW70" s="345"/>
      <c r="AX70" s="346"/>
      <c r="AY70" s="317" t="str">
        <f>IF(AV70=0,"",IF(F70+M70+T70+AA70+AH70+AO70+AV70&lt;=Consolidação!H81,Consolidação!$H$4,IF(F70+M70+T70+AA70+AH70+AO70+AV70&lt;=Consolidação!H81+Consolidação!K81,Consolidação!$K$4,IF(F70+M70+T70+AA70+AH70+AO70+AV70&lt;=Consolidação!H81+Consolidação!K81+Consolidação!N81,Consolidação!$N$4,IF(F70+M70+T70+AA70+AH70+AO70+AV70&lt;=Consolidação!H81+Consolidação!K81+Consolidação!N81+Consolidação!Q81,Consolidação!$Q$4,IF(F70+M70+T70+AA70+AH70+AO70+AV70&lt;=Consolidação!H81+Consolidação!K81+Consolidação!N81+Consolidação!Q81+Consolidação!T81,Consolidação!$T$4,IF(F70+M70+T70+AA70+AH70+AO70+AV70&lt;=Consolidação!H81+Consolidação!K81+Consolidação!N81+Consolidação!Q81+Consolidação!T81+Consolidação!W81,Consolidação!$W$4,IF(F70+M70+T70+AA70+AH70+AO70+AV70&lt;=Consolidação!H81+Consolidação!K81+Consolidação!N81+Consolidação!Q81+Consolidação!T81+Consolidação!W81+Consolidação!Z81,Consolidação!$Z$4,IF(F70+M70+T70+AA70+AH70+AO70+AV70&lt;=Consolidação!H81+Consolidação!K81+Consolidação!N81+Consolidação!Q81+Consolidação!T81+Consolidação!W81+Consolidação!Z81+Consolidação!AC81,Consolidação!$AC$4,IF(F70+M70+T70+AA70+AH70+AO70+AV70&lt;=Consolidação!H81+Consolidação!K81+Consolidação!N81+Consolidação!Q81+Consolidação!T81+Consolidação!W81+Consolidação!Z81+Consolidação!AC81+Consolidação!AF81,Consolidação!$AF$4,IF(F70+M70+T70+AA70+AH70+AO70+AV70&lt;=Consolidação!H81+Consolidação!K81+Consolidação!N81+Consolidação!Q81+Consolidação!T81+Consolidação!W81+Consolidação!Z81+Consolidação!AC81+Consolidação!AF81+Consolidação!AI81,Consolidação!$AI$4,IF(F70+M70+T70+AA70+AH70+AO70+AV70&lt;=Consolidação!H81+Consolidação!K81+Consolidação!N81+Consolidação!Q81+Consolidação!T81+Consolidação!W81+Consolidação!Z81+Consolidação!AC81+Consolidação!AF81+Consolidação!AI81+Consolidação!AL81,Consolidação!$AL$4,IF(F70+M70+T70+AA70+AH70+AO70+AV70&lt;=Consolidação!H81+Consolidação!K81+Consolidação!N81+Consolidação!Q81+Consolidação!T81+Consolidação!W81+Consolidação!Z81+Consolidação!AC81+Consolidação!AF81+Consolidação!AI81+Consolidação!AL81+Consolidação!AO81,Consolidação!$AO$4,IF(F70+M70+T70+AA70+AH70+AO70+AV70&lt;=Consolidação!H81+Consolidação!K81+Consolidação!N81+Consolidação!Q81+Consolidação!T81+Consolidação!W81+Consolidação!Z81+Consolidação!AC81+Consolidação!AF81+Consolidação!AI81+Consolidação!AL81+Consolidação!AO81+Consolidação!AR81,Consolidação!$AR$4,IF(F70+M70+T70+AA70+AH70+AO70+AV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+M70+T70+AA70+AH70+AO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+T70+AA70+AH70+AO70+AV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/>
      </c>
      <c r="AZ70" s="318" t="str">
        <f t="shared" si="92"/>
        <v/>
      </c>
      <c r="BA70" s="312"/>
      <c r="BB70" s="270"/>
      <c r="BC70" s="314"/>
      <c r="BD70" s="345"/>
      <c r="BE70" s="346"/>
      <c r="BF70" s="317" t="str">
        <f>IF(BC70=0,"",IF(F70+M70+T70+AA70+AH70+AO70+AV70+BC70&lt;=Consolidação!H81,Consolidação!$H$4,IF(F70+M70+T70+AA70+AH70+AO70+AV70+BC70&lt;=Consolidação!H81+Consolidação!K81,Consolidação!$K$4,IF(F70+M70+T70+AA70+AH70+AO70+AV70+BC70&lt;=Consolidação!H81+Consolidação!K81+Consolidação!N81,Consolidação!$N$4,IF(F70+M70+T70+AA70+AH70+AO70+AV70+BC70&lt;=Consolidação!H81+Consolidação!K81+Consolidação!N81+Consolidação!Q81,Consolidação!$Q$4,IF(F70+M70+T70+AA70+AH70+AO70+AV70+BC70&lt;=Consolidação!H81+Consolidação!K81+Consolidação!N81+Consolidação!Q81+Consolidação!T81,Consolidação!$T$4,IF(F70+M70+T70+AA70+AH70+AO70+AV70+BC70&lt;=Consolidação!H81+Consolidação!K81+Consolidação!N81+Consolidação!Q81+Consolidação!T81+Consolidação!W81,Consolidação!$W$4,IF(F70+M70+T70+AA70+AH70+AO70+AV70+BC70&lt;=Consolidação!H81+Consolidação!K81+Consolidação!N81+Consolidação!Q81+Consolidação!T81+Consolidação!W81+Consolidação!Z81,Consolidação!$Z$4,IF(F70+M70+T70+AA70+AH70+AO70+AV70+BC70&lt;=Consolidação!H81+Consolidação!K81+Consolidação!N81+Consolidação!Q81+Consolidação!T81+Consolidação!W81+Consolidação!Z81+Consolidação!AC81,Consolidação!$AC$4,IF(F70+M70+T70+AA70+AH70+AO70+AV70+BC70&lt;=Consolidação!H81+Consolidação!K81+Consolidação!N81+Consolidação!Q81+Consolidação!T81+Consolidação!W81+Consolidação!Z81+Consolidação!AC81+Consolidação!AF81,Consolidação!$AF$4,IF(F70+M70+T70+AA70+AH70+AO70+AV70+BC70&lt;=Consolidação!H81+Consolidação!K81+Consolidação!N81+Consolidação!Q81+Consolidação!T81+Consolidação!W81+Consolidação!Z81+Consolidação!AC81+Consolidação!AF81+Consolidação!AI81,Consolidação!$AI$4,IF(F70+M70+T70+AA70+AH70+AO70+AV70+BC70&lt;=Consolidação!H81+Consolidação!K81+Consolidação!N81+Consolidação!Q81+Consolidação!T81+Consolidação!W81+Consolidação!Z81+Consolidação!AC81+Consolidação!AF81+Consolidação!AI81+Consolidação!AL81,Consolidação!$AL$4,IF(F70+M70+T70+AA70+AH70+AO70+AV70+BC70&lt;=Consolidação!H81+Consolidação!K81+Consolidação!N81+Consolidação!Q81+Consolidação!T81+Consolidação!W81+Consolidação!Z81+Consolidação!AC81+Consolidação!AF81+Consolidação!AI81+Consolidação!AL81+Consolidação!AO81,Consolidação!$AO$4,IF(F70+M70+T70+AA70+AH70+AO70+AV70+BC70&lt;=Consolidação!H81+Consolidação!K81+Consolidação!N81+Consolidação!Q81+Consolidação!T81+Consolidação!W81+Consolidação!Z81+Consolidação!AC81+Consolidação!AF81+Consolidação!AI81+Consolidação!AL81+Consolidação!AO81+Consolidação!AR81,Consolidação!$AR$4,IF(F70+M70+T70+AA70+AH70+AO70+AV70+BC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+M70+T70+AA70+AH70+AO70+AV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+T70+AA70+AH70+AO70+AV70+BC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/>
      </c>
      <c r="BG70" s="318" t="str">
        <f t="shared" si="93"/>
        <v/>
      </c>
      <c r="BH70" s="312"/>
      <c r="BI70" s="270"/>
      <c r="BJ70" s="314"/>
      <c r="BK70" s="345"/>
      <c r="BL70" s="346"/>
      <c r="BM70" s="317" t="str">
        <f>IF(BJ70=0,"",IF(F70+M70+T70+AA70+AH70+AO70+AV70+BC70+BJ70&lt;=Consolidação!H81,Consolidação!$H$4,IF(F70+M70+T70+AA70+AH70+AO70+AV70+BC70+BJ70&lt;=Consolidação!H81+Consolidação!K81,Consolidação!$K$4,IF(F70+M70+T70+AA70+AH70+AO70+AV70+BC70+BJ70&lt;=Consolidação!H81+Consolidação!K81+Consolidação!N81,Consolidação!$N$4,IF(F70+M70+T70+AA70+AH70+AO70+AV70+BC70+BJ70&lt;=Consolidação!H81+Consolidação!K81+Consolidação!N81+Consolidação!Q81,Consolidação!$Q$4,IF(F70+M70+T70+AA70+AH70+AO70+AV70+BC70+BJ70&lt;=Consolidação!H81+Consolidação!K81+Consolidação!N81+Consolidação!Q81+Consolidação!T81,Consolidação!$T$4,IF(F70+M70+T70+AA70+AH70+AO70+AV70+BC70+BJ70&lt;=Consolidação!H81+Consolidação!K81+Consolidação!N81+Consolidação!Q81+Consolidação!T81+Consolidação!W81,Consolidação!$W$4,IF(F70+M70+T70+AA70+AH70+AO70+AV70+BC70+BJ70&lt;=Consolidação!H81+Consolidação!K81+Consolidação!N81+Consolidação!Q81+Consolidação!T81+Consolidação!W81+Consolidação!Z81,Consolidação!$Z$4,IF(F70+M70+T70+AA70+AH70+AO70+AV70+BC70+BJ70&lt;=Consolidação!H81+Consolidação!K81+Consolidação!N81+Consolidação!Q81+Consolidação!T81+Consolidação!W81+Consolidação!Z81+Consolidação!AC81,Consolidação!$AC$4,IF(F70+M70+T70+AA70+AH70+AO70+AV70+BC70+BJ70&lt;=Consolidação!H81+Consolidação!K81+Consolidação!N81+Consolidação!Q81+Consolidação!T81+Consolidação!W81+Consolidação!Z81+Consolidação!AC81+Consolidação!AF81,Consolidação!$AF$4,IF(F70+M70+T70+AA70+AH70+AO70+AV70+BC70+BJ70&lt;=Consolidação!H81+Consolidação!K81+Consolidação!N81+Consolidação!Q81+Consolidação!T81+Consolidação!W81+Consolidação!Z81+Consolidação!AC81+Consolidação!AF81+Consolidação!AI81,Consolidação!$AI$4,IF(F70+M70+T70+AA70+AH70+AO70+AV70+BC70+BJ70&lt;=Consolidação!H81+Consolidação!K81+Consolidação!N81+Consolidação!Q81+Consolidação!T81+Consolidação!W81+Consolidação!Z81+Consolidação!AC81+Consolidação!AF81+Consolidação!AI81+Consolidação!AL81,Consolidação!$AL$4,IF(F70+M70+T70+AA70+AH70+AO70+AV70+BC70+BJ70&lt;=Consolidação!H81+Consolidação!K81+Consolidação!N81+Consolidação!Q81+Consolidação!T81+Consolidação!W81+Consolidação!Z81+Consolidação!AC81+Consolidação!AF81+Consolidação!AI81+Consolidação!AL81+Consolidação!AO81,Consolidação!$AO$4,IF(F70+M70+T70+AA70+AH70+AO70+AV70+BC70+BJ70&lt;=Consolidação!H81+Consolidação!K81+Consolidação!N81+Consolidação!Q81+Consolidação!T81+Consolidação!W81+Consolidação!Z81+Consolidação!AC81+Consolidação!AF81+Consolidação!AI81+Consolidação!AL81+Consolidação!AO81+Consolidação!AR81,Consolidação!$AR$4,IF(F70+M70+T70+AA70+AH70+AO70+AV70+BC70+BJ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+M70+T70+AA70+AH70+AO70+AV70+BC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+T70+AA70+AH70+AO70+AV70+BC70+BJ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/>
      </c>
      <c r="BN70" s="318" t="str">
        <f t="shared" si="94"/>
        <v/>
      </c>
      <c r="BO70" s="312"/>
      <c r="BP70" s="270"/>
      <c r="BQ70" s="314"/>
      <c r="BR70" s="345"/>
      <c r="BS70" s="346"/>
      <c r="BT70" s="317" t="str">
        <f>IF(BQ70=0,"",IF(F70+M70+T70+AA70+AH70+AO70+AV70+BC70+BJ70+BQ70&lt;=Consolidação!H81,Consolidação!$H$4,IF(F70+M70+T70+AA70+AH70+AO70+AV70+BC70+BJ70+BQ70&lt;=Consolidação!H81+Consolidação!K81,Consolidação!$K$4,IF(F70+M70+T70+AA70+AH70+AO70+AV70+BC70+BJ70+BQ70&lt;=Consolidação!H81+Consolidação!K81+Consolidação!N81,Consolidação!$N$4,IF(F70+M70+T70+AA70+AH70+AO70+AV70+BC70+BJ70+BQ70&lt;=Consolidação!H81+Consolidação!K81+Consolidação!N81+Consolidação!Q81,Consolidação!$Q$4,IF(F70+M70+T70+AA70+AH70+AO70+AV70+BC70+BJ70+BQ70&lt;=Consolidação!H81+Consolidação!K81+Consolidação!N81+Consolidação!Q81+Consolidação!T81,Consolidação!$T$4,IF(F70+M70+T70+AA70+AH70+AO70+AV70+BC70+BJ70+BQ70&lt;=Consolidação!H81+Consolidação!K81+Consolidação!N81+Consolidação!Q81+Consolidação!T81+Consolidação!W81,Consolidação!$W$4,IF(F70+M70+T70+AA70+AH70+AO70+AV70+BC70+BJ70+BQ70&lt;=Consolidação!H81+Consolidação!K81+Consolidação!N81+Consolidação!Q81+Consolidação!T81+Consolidação!W81+Consolidação!Z81,Consolidação!$Z$4,IF(F70+M70+T70+AA70+AH70+AO70+AV70+BC70+BJ70+BQ70&lt;=Consolidação!H81+Consolidação!K81+Consolidação!N81+Consolidação!Q81+Consolidação!T81+Consolidação!W81+Consolidação!Z81+Consolidação!AC81,Consolidação!$AC$4,IF(F70+M70+T70+AA70+AH70+AO70+AV70+BC70+BJ70+BQ70&lt;=Consolidação!H81+Consolidação!K81+Consolidação!N81+Consolidação!Q81+Consolidação!T81+Consolidação!W81+Consolidação!Z81+Consolidação!AC81+Consolidação!AF81,Consolidação!$AF$4,IF(F70+M70+T70+AA70+AH70+AO70+AV70+BC70+BJ70+BQ70&lt;=Consolidação!H81+Consolidação!K81+Consolidação!N81+Consolidação!Q81+Consolidação!T81+Consolidação!W81+Consolidação!Z81+Consolidação!AC81+Consolidação!AF81+Consolidação!AI81,Consolidação!$AI$4,IF(F70+M70+T70+AA70+AH70+AO70+AV70+BC70+BJ70+BQ70&lt;=Consolidação!H81+Consolidação!K81+Consolidação!N81+Consolidação!Q81+Consolidação!T81+Consolidação!W81+Consolidação!Z81+Consolidação!AC81+Consolidação!AF81+Consolidação!AI81+Consolidação!AL81,Consolidação!$AL$4,IF(F70+M70+T70+AA70+AH70+AO70+AV70+BC70+BJ70+BQ70&lt;=Consolidação!H81+Consolidação!K81+Consolidação!N81+Consolidação!Q81+Consolidação!T81+Consolidação!W81+Consolidação!Z81+Consolidação!AC81+Consolidação!AF81+Consolidação!AI81+Consolidação!AL81+Consolidação!AO81,Consolidação!$AO$4,IF(F70+M70+T70+AA70+AH70+AO70+AV70+BC70+BJ70+BQ70&lt;=Consolidação!H81+Consolidação!K81+Consolidação!N81+Consolidação!Q81+Consolidação!T81+Consolidação!W81+Consolidação!Z81+Consolidação!AC81+Consolidação!AF81+Consolidação!AI81+Consolidação!AL81+Consolidação!AO81+Consolidação!AR81,Consolidação!$AR$4,IF(F70+M70+T70+AA70+AH70+AO70+AV70+BC70+BJ70+BQ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+M70+T70+AA70+AH70+AO70+AV70+BC70+BJ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+T70+AA70+AH70+AO70+AV70+BC70+BJ70+BQ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/>
      </c>
      <c r="BU70" s="318" t="str">
        <f t="shared" si="95"/>
        <v/>
      </c>
      <c r="BV70" s="312"/>
      <c r="BW70" s="270"/>
      <c r="BX70" s="314"/>
      <c r="BY70" s="345"/>
      <c r="BZ70" s="346"/>
      <c r="CA70" s="317" t="str">
        <f>IF(BX70=0,"",IF(F70+M70+T70+AA70+AH70+AO70+AV70+BC70+BJ70+BQ70+BX70&lt;=Consolidação!H81,Consolidação!$H$4,IF(F70+M70+T70+AA70+AH70+AO70+AV70+BC70+BJ70+BQ70+BX70&lt;=Consolidação!H81+Consolidação!K81,Consolidação!$K$4,IF(F70+M70+T70+AA70+AH70+AO70+AV70+BC70+BJ70+BQ70+BX70&lt;=Consolidação!H81+Consolidação!K81+Consolidação!N81,Consolidação!$N$4,IF(F70+M70+T70+AA70+AH70+AO70+AV70+BC70+BJ70+BQ70+BX70&lt;=Consolidação!H81+Consolidação!K81+Consolidação!N81+Consolidação!Q81,Consolidação!$Q$4,IF(F70+M70+T70+AA70+AH70+AO70+AV70+BC70+BJ70+BQ70+BX70&lt;=Consolidação!H81+Consolidação!K81+Consolidação!N81+Consolidação!Q81+Consolidação!T81,Consolidação!$T$4,IF(F70+M70+T70+AA70+AH70+AO70+AV70+BC70+BJ70+BQ70+BX70&lt;=Consolidação!H81+Consolidação!K81+Consolidação!N81+Consolidação!Q81+Consolidação!T81+Consolidação!W81,Consolidação!$W$4,IF(F70+M70+T70+AA70+AH70+AO70+AV70+BC70+BJ70+BQ70+BX70&lt;=Consolidação!H81+Consolidação!K81+Consolidação!N81+Consolidação!Q81+Consolidação!T81+Consolidação!W81+Consolidação!Z81,Consolidação!$Z$4,IF(F70+M70+T70+AA70+AH70+AO70+AV70+BC70+BJ70+BQ70+BX70&lt;=Consolidação!H81+Consolidação!K81+Consolidação!N81+Consolidação!Q81+Consolidação!T81+Consolidação!W81+Consolidação!Z81+Consolidação!AC81,Consolidação!$AC$4,IF(F70+M70+T70+AA70+AH70+AO70+AV70+BC70+BJ70+BQ70+BX70&lt;=Consolidação!H81+Consolidação!K81+Consolidação!N81+Consolidação!Q81+Consolidação!T81+Consolidação!W81+Consolidação!Z81+Consolidação!AC81+Consolidação!AF81,Consolidação!$AF$4,IF(F70+M70+T70+AA70+AH70+AO70+AV70+BC70+BJ70+BQ70+BX70&lt;=Consolidação!H81+Consolidação!K81+Consolidação!N81+Consolidação!Q81+Consolidação!T81+Consolidação!W81+Consolidação!Z81+Consolidação!AC81+Consolidação!AF81+Consolidação!AI81,Consolidação!$AI$4,IF(F70+M70+T70+AA70+AH70+AO70+AV70+BC70+BJ70+BQ70+BX70&lt;=Consolidação!H81+Consolidação!K81+Consolidação!N81+Consolidação!Q81+Consolidação!T81+Consolidação!W81+Consolidação!Z81+Consolidação!AC81+Consolidação!AF81+Consolidação!AI81+Consolidação!AL81,Consolidação!$AL$4,IF(F70+M70+T70+AA70+AH70+AO70+AV70+BC70+BJ70+BQ70+BX70&lt;=Consolidação!H81+Consolidação!K81+Consolidação!N81+Consolidação!Q81+Consolidação!T81+Consolidação!W81+Consolidação!Z81+Consolidação!AC81+Consolidação!AF81+Consolidação!AI81+Consolidação!AL81+Consolidação!AO81,Consolidação!$AO$4,IF(F70+M70+T70+AA70+AH70+AO70+AV70+BC70+BJ70+BQ70+BX70&lt;=Consolidação!H81+Consolidação!K81+Consolidação!N81+Consolidação!Q81+Consolidação!T81+Consolidação!W81+Consolidação!Z81+Consolidação!AC81+Consolidação!AF81+Consolidação!AI81+Consolidação!AL81+Consolidação!AO81+Consolidação!AR81,Consolidação!$AR$4,IF(F70+M70+T70+AA70+AH70+AO70+AV70+BC70+BJ70+BQ70+BX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+M70+T70+AA70+AH70+AO70+AV70+BC70+BJ70+BQ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+T70+AA70+AH70+AO70+AV70+BC70+BJ70+BQ70+BX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/>
      </c>
      <c r="CB70" s="318" t="str">
        <f t="shared" si="96"/>
        <v/>
      </c>
      <c r="CC70" s="312"/>
      <c r="CD70" s="270"/>
      <c r="CE70" s="314"/>
      <c r="CF70" s="345"/>
      <c r="CG70" s="346"/>
      <c r="CH70" s="317" t="str">
        <f>IF(CE70=0,"",IF(F70+M70+T70+AA70+AH70+AO70+AV70+BC70+BJ70+BQ70+BX70+CE70&lt;=Consolidação!H81,Consolidação!$H$4,IF(F70+M70+T70+AA70+AH70+AO70+AV70+BC70+BJ70+BQ70+BX70+CE70&lt;=Consolidação!H81+Consolidação!K81,Consolidação!$K$4,IF(F70+M70+T70+AA70+AH70+AO70+AV70+BC70+BJ70+BQ70+BX70+CE70&lt;=Consolidação!H81+Consolidação!K81+Consolidação!N81,Consolidação!$N$4,IF(F70+M70+T70+AA70+AH70+AO70+AV70+BC70+BJ70+BQ70+BX70+CE70&lt;=Consolidação!H81+Consolidação!K81+Consolidação!N81+Consolidação!Q81,Consolidação!$Q$4,IF(F70+M70+T70+AA70+AH70+AO70+AV70+BC70+BJ70+BQ70+BX70+CE70&lt;=Consolidação!H81+Consolidação!K81+Consolidação!N81+Consolidação!Q81+Consolidação!T81,Consolidação!$T$4,IF(F70+M70+T70+AA70+AH70+AO70+AV70+BC70+BJ70+BQ70+BX70+CE70&lt;=Consolidação!H81+Consolidação!K81+Consolidação!N81+Consolidação!Q81+Consolidação!T81+Consolidação!W81,Consolidação!$W$4,IF(F70+M70+T70+AA70+AH70+AO70+AV70+BC70+BJ70+BQ70+BX70+CE70&lt;=Consolidação!H81+Consolidação!K81+Consolidação!N81+Consolidação!Q81+Consolidação!T81+Consolidação!W81+Consolidação!Z81,Consolidação!$Z$4,IF(F70+M70+T70+AA70+AH70+AO70+AV70+BC70+BJ70+BQ70+BX70+CE70&lt;=Consolidação!H81+Consolidação!K81+Consolidação!N81+Consolidação!Q81+Consolidação!T81+Consolidação!W81+Consolidação!Z81+Consolidação!AC81,Consolidação!$AC$4,IF(F70+M70+T70+AA70+AH70+AO70+AV70+BC70+BJ70+BQ70+BX70+CE70&lt;=Consolidação!H81+Consolidação!K81+Consolidação!N81+Consolidação!Q81+Consolidação!T81+Consolidação!W81+Consolidação!Z81+Consolidação!AC81+Consolidação!AF81,Consolidação!$AF$4,IF(F70+M70+T70+AA70+AH70+AO70+AV70+BC70+BJ70+BQ70+BX70+CE70&lt;=Consolidação!H81+Consolidação!K81+Consolidação!N81+Consolidação!Q81+Consolidação!T81+Consolidação!W81+Consolidação!Z81+Consolidação!AC81+Consolidação!AF81+Consolidação!AI81,Consolidação!$AI$4,IF(F70+M70+T70+AA70+AH70+AO70+AV70+BC70+BJ70+BQ70+BX70+CE70&lt;=Consolidação!H81+Consolidação!K81+Consolidação!N81+Consolidação!Q81+Consolidação!T81+Consolidação!W81+Consolidação!Z81+Consolidação!AC81+Consolidação!AF81+Consolidação!AI81+Consolidação!AL81,Consolidação!$AL$4,IF(F70+M70+T70+AA70+AH70+AO70+AV70+BC70+BJ70+BQ70+BX70+CE70&lt;=Consolidação!H81+Consolidação!K81+Consolidação!N81+Consolidação!Q81+Consolidação!T81+Consolidação!W81+Consolidação!Z81+Consolidação!AC81+Consolidação!AF81+Consolidação!AI81+Consolidação!AL81+Consolidação!AO81,Consolidação!$AO$4,IF(F70+M70+T70+AA70+AH70+AO70+AV70+BC70+BJ70+BQ70+BX70+CE70&lt;=Consolidação!H81+Consolidação!K81+Consolidação!N81+Consolidação!Q81+Consolidação!T81+Consolidação!W81+Consolidação!Z81+Consolidação!AC81+Consolidação!AF81+Consolidação!AI81+Consolidação!AL81+Consolidação!AO81+Consolidação!AR81,Consolidação!$AR$4,IF(F70+M70+T70+AA70+AH70+AO70+AV70+BC70+BJ70+BQ70+BX70+CE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+M70+T70+AA70+AH70+AO70+AV70+BC70+BJ70+BQ70+BX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+T70+AA70+AH70+AO70+AV70+BC70+BJ70+BQ70+BX70+CE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/>
      </c>
      <c r="CI70" s="318" t="str">
        <f t="shared" si="97"/>
        <v/>
      </c>
      <c r="CJ70" s="312"/>
      <c r="CK70" s="270"/>
      <c r="CL70" s="314"/>
      <c r="CM70" s="345"/>
      <c r="CN70" s="346"/>
      <c r="CO70" s="317" t="str">
        <f>IF(CL70=0,"",IF(F70+M70+T70+AA70+AH70+AO70+AV70+BC70+BJ70+BQ70+BX70+CE70+CL70&lt;=Consolidação!H81,Consolidação!$H$4,IF(F70+M70+T70+AA70+AH70+AO70+AV70+BC70+BJ70+BQ70+BX70+CE70+CL70&lt;=Consolidação!H81+Consolidação!K81,Consolidação!$K$4,IF(F70+M70+T70+AA70+AH70+AO70+AV70+BC70+BJ70+BQ70+BX70+CE70+CL70&lt;=Consolidação!H81+Consolidação!K81+Consolidação!N81,Consolidação!$N$4,IF(F70+M70+T70+AA70+AH70+AO70+AV70+BC70+BJ70+BQ70+BX70+CE70+CL70&lt;=Consolidação!H81+Consolidação!K81+Consolidação!N81+Consolidação!Q81,Consolidação!$Q$4,IF(F70+M70+T70+AA70+AH70+AO70+AV70+BC70+BJ70+BQ70+BX70+CE70+CL70&lt;=Consolidação!H81+Consolidação!K81+Consolidação!N81+Consolidação!Q81+Consolidação!T81,Consolidação!$T$4,IF(F70+M70+T70+AA70+AH70+AO70+AV70+BC70+BJ70+BQ70+BX70+CE70+CL70&lt;=Consolidação!H81+Consolidação!K81+Consolidação!N81+Consolidação!Q81+Consolidação!T81+Consolidação!W81,Consolidação!$W$4,IF(F70+M70+T70+AA70+AH70+AO70+AV70+BC70+BJ70+BQ70+BX70+CE70+CL70&lt;=Consolidação!H81+Consolidação!K81+Consolidação!N81+Consolidação!Q81+Consolidação!T81+Consolidação!W81+Consolidação!Z81,Consolidação!$Z$4,IF(F70+M70+T70+AA70+AH70+AO70+AV70+BC70+BJ70+BQ70+BX70+CE70+CL70&lt;=Consolidação!H81+Consolidação!K81+Consolidação!N81+Consolidação!Q81+Consolidação!T81+Consolidação!W81+Consolidação!Z81+Consolidação!AC81,Consolidação!$AC$4,IF(F70+M70+T70+AA70+AH70+AO70+AV70+BC70+BJ70+BQ70+BX70+CE70+CL70&lt;=Consolidação!H81+Consolidação!K81+Consolidação!N81+Consolidação!Q81+Consolidação!T81+Consolidação!W81+Consolidação!Z81+Consolidação!AC81+Consolidação!AF81,Consolidação!$AF$4,IF(F70+M70+T70+AA70+AH70+AO70+AV70+BC70+BJ70+BQ70+BX70+CE70+CL70&lt;=Consolidação!H81+Consolidação!K81+Consolidação!N81+Consolidação!Q81+Consolidação!T81+Consolidação!W81+Consolidação!Z81+Consolidação!AC81+Consolidação!AF81+Consolidação!AI81,Consolidação!$AI$4,IF(F70+M70+T70+AA70+AH70+AO70+AV70+BC70+BJ70+BQ70+BX70+CE70+CL70&lt;=Consolidação!H81+Consolidação!K81+Consolidação!N81+Consolidação!Q81+Consolidação!T81+Consolidação!W81+Consolidação!Z81+Consolidação!AC81+Consolidação!AF81+Consolidação!AI81+Consolidação!AL81,Consolidação!$AL$4,IF(F70+M70+T70+AA70+AH70+AO70+AV70+BC70+BJ70+BQ70+BX70+CE70+CL70&lt;=Consolidação!H81+Consolidação!K81+Consolidação!N81+Consolidação!Q81+Consolidação!T81+Consolidação!W81+Consolidação!Z81+Consolidação!AC81+Consolidação!AF81+Consolidação!AI81+Consolidação!AL81+Consolidação!AO81,Consolidação!$AO$4,IF(F70+M70+T70+AA70+AH70+AO70+AV70+BC70+BJ70+BQ70+BX70+CE70+CL70&lt;=Consolidação!H81+Consolidação!K81+Consolidação!N81+Consolidação!Q81+Consolidação!T81+Consolidação!W81+Consolidação!Z81+Consolidação!AC81+Consolidação!AF81+Consolidação!AI81+Consolidação!AL81+Consolidação!AO81+Consolidação!AR81,Consolidação!$AR$4,IF(F70+M70+T70+AA70+AH70+AO70+AV70+BC70+BJ70+BQ70+BX70+CE70+CL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+M70+T70+AA70+AH70+AO70+AV70+BC70+BJ70+BQ70+BX70+CE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+T70+AA70+AH70+AO70+AV70+BC70+BJ70+BQ70+BX70+CE70+CL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/>
      </c>
      <c r="CP70" s="318" t="str">
        <f t="shared" si="98"/>
        <v/>
      </c>
      <c r="CQ70" s="312"/>
      <c r="CR70" s="270"/>
      <c r="CS70" s="314"/>
      <c r="CT70" s="345"/>
      <c r="CU70" s="346"/>
      <c r="CV70" s="317" t="str">
        <f>IF(CS70=0,"",IF(F70+M70+T70+AA70+AH70+AO70+AV70+BC70+BJ70+BQ70+BX70+CE70+CL70+CS70&lt;=Consolidação!H81,Consolidação!$H$4,IF(F70+M70+T70+AA70+AH70+AO70+AV70+BC70+BJ70+BQ70+BX70+CE70+CL70+CS70&lt;=Consolidação!H81+Consolidação!K81,Consolidação!$K$4,IF(F70+M70+T70+AA70+AH70+AO70+AV70+BC70+BJ70+BQ70+BX70+CE70+CL70+CS70&lt;=Consolidação!H81+Consolidação!K81+Consolidação!N81,Consolidação!$N$4,IF(F70+M70+T70+AA70+AH70+AO70+AV70+BC70+BJ70+BQ70+BX70+CE70+CL70+CS70&lt;=Consolidação!H81+Consolidação!K81+Consolidação!N81+Consolidação!Q81,Consolidação!$Q$4,IF(F70+M70+T70+AA70+AH70+AO70+AV70+BC70+BJ70+BQ70+BX70+CE70+CL70+CS70&lt;=Consolidação!H81+Consolidação!K81+Consolidação!N81+Consolidação!Q81+Consolidação!T81,Consolidação!$T$4,IF(F70+M70+T70+AA70+AH70+AO70+AV70+BC70+BJ70+BQ70+BX70+CE70+CL70+CS70&lt;=Consolidação!H81+Consolidação!K81+Consolidação!N81+Consolidação!Q81+Consolidação!T81+Consolidação!W81,Consolidação!$W$4,IF(F70+M70+T70+AA70+AH70+AO70+AV70+BC70+BJ70+BQ70+BX70+CE70+CL70+CS70&lt;=Consolidação!H81+Consolidação!K81+Consolidação!N81+Consolidação!Q81+Consolidação!T81+Consolidação!W81+Consolidação!Z81,Consolidação!$Z$4,IF(F70+M70+T70+AA70+AH70+AO70+AV70+BC70+BJ70+BQ70+BX70+CE70+CL70+CS70&lt;=Consolidação!H81+Consolidação!K81+Consolidação!N81+Consolidação!Q81+Consolidação!T81+Consolidação!W81+Consolidação!Z81+Consolidação!AC81,Consolidação!$AC$4,IF(F70+M70+T70+AA70+AH70+AO70+AV70+BC70+BJ70+BQ70+BX70+CE70+CL70+CS70&lt;=Consolidação!H81+Consolidação!K81+Consolidação!N81+Consolidação!Q81+Consolidação!T81+Consolidação!W81+Consolidação!Z81+Consolidação!AC81+Consolidação!AF81,Consolidação!$AF$4,IF(F70+M70+T70+AA70+AH70+AO70+AV70+BC70+BJ70+BQ70+BX70+CE70+CL70+CS70&lt;=Consolidação!H81+Consolidação!K81+Consolidação!N81+Consolidação!Q81+Consolidação!T81+Consolidação!W81+Consolidação!Z81+Consolidação!AC81+Consolidação!AF81+Consolidação!AI81,Consolidação!$AI$4,IF(F70+M70+T70+AA70+AH70+AO70+AV70+BC70+BJ70+BQ70+BX70+CE70+CL70+CS70&lt;=Consolidação!H81+Consolidação!K81+Consolidação!N81+Consolidação!Q81+Consolidação!T81+Consolidação!W81+Consolidação!Z81+Consolidação!AC81+Consolidação!AF81+Consolidação!AI81+Consolidação!AL81,Consolidação!$AL$4,IF(F70+M70+T70+AA70+AH70+AO70+AV70+BC70+BJ70+BQ70+BX70+CE70+CL70+CS70&lt;=Consolidação!H81+Consolidação!K81+Consolidação!N81+Consolidação!Q81+Consolidação!T81+Consolidação!W81+Consolidação!Z81+Consolidação!AC81+Consolidação!AF81+Consolidação!AI81+Consolidação!AL81+Consolidação!AO81,Consolidação!$AO$4,IF(F70+M70+T70+AA70+AH70+AO70+AV70+BC70+BJ70+BQ70+BX70+CE70+CL70+CS70&lt;=Consolidação!H81+Consolidação!K81+Consolidação!N81+Consolidação!Q81+Consolidação!T81+Consolidação!W81+Consolidação!Z81+Consolidação!AC81+Consolidação!AF81+Consolidação!AI81+Consolidação!AL81+Consolidação!AO81+Consolidação!AR81,Consolidação!$AR$4,IF(F70+M70+T70+AA70+AH70+AO70+AV70+BC70+BJ70+BQ70+BX70+CE70+CL70+CS70&lt;=Consolidação!H81+Consolidação!K81+Consolidação!N81+Consolidação!Q81+Consolidação!T81+Consolidação!W81+Consolidação!Z81+Consolidação!AC81+Consolidação!AF81+Consolidação!AI81+Consolidação!AL81+Consolidação!AO81+Consolidação!AR81+Consolidação!AU81,Consolidação!$AU$4,IF(AND((Consolidação!H81+Consolidação!K81+Consolidação!N81+Consolidação!Q81+Consolidação!T81+Consolidação!W81+Consolidação!Z81+Consolidação!AC81+Consolidação!AF81+Consolidação!AI81+Consolidação!AL81+Consolidação!AO81+Consolidação!AR81+Consolidação!AU81)&gt;0,F70+M70+T70+AA70+AH70+AO70+AV70+BC70+BJ70+BQ70+BX70+CE70+CL70&lt;Consolidação!H81+Consolidação!K81+Consolidação!N81+Consolidação!Q81+Consolidação!T81+Consolidação!W81+Consolidação!Z81+Consolidação!AC81+Consolidação!AF81+Consolidação!AI81+Consolidação!AL81+Consolidação!AO81+Consolidação!AR81+Consolidação!AU81,F70+M70+T70+AA70+AH70+AO70+AV70+BC70+BJ70+BQ70+BX70+CE70+CL70+CS70&gt;Consolidação!H81+Consolidação!K81+Consolidação!N81+Consolidação!Q81+Consolidação!T81+Consolidação!W81+Consolidação!Z81+Consolidação!AC81+Consolidação!AF81+Consolidação!AI81+Consolidação!AL81+Consolidação!AO81+Consolidação!AR81+Consolidação!AU81),"CONSUMO PARCIAL","SEM PREVISÃO"))))))))))))))))</f>
        <v/>
      </c>
      <c r="CW70" s="318" t="str">
        <f t="shared" si="99"/>
        <v/>
      </c>
      <c r="CX70" s="270"/>
      <c r="CY70" s="314"/>
      <c r="CZ70" s="345"/>
      <c r="DA70" s="346"/>
      <c r="DB70" s="317" t="str">
        <f>IF(CY70=0,"",IF(L70+S70+Z70+AG70+AN70+AU70+BB70+BI70+BP70+BW70+CD70+CK70+CR70+CY70&lt;=Consolidação!N81,Consolidação!$H$4,IF(L70+S70+Z70+AG70+AN70+AU70+BB70+BI70+BP70+BW70+CD70+CK70+CR70+CY70&lt;=Consolidação!N81+Consolidação!Q81,Consolidação!$K$4,IF(L70+S70+Z70+AG70+AN70+AU70+BB70+BI70+BP70+BW70+CD70+CK70+CR70+CY70&lt;=Consolidação!N81+Consolidação!Q81+Consolidação!T81,Consolidação!$N$4,IF(L70+S70+Z70+AG70+AN70+AU70+BB70+BI70+BP70+BW70+CD70+CK70+CR70+CY70&lt;=Consolidação!N81+Consolidação!Q81+Consolidação!T81+Consolidação!W81,Consolidação!$Q$4,IF(L70+S70+Z70+AG70+AN70+AU70+BB70+BI70+BP70+BW70+CD70+CK70+CR70+CY70&lt;=Consolidação!N81+Consolidação!Q81+Consolidação!T81+Consolidação!W81+Consolidação!Z81,Consolidação!$T$4,IF(L70+S70+Z70+AG70+AN70+AU70+BB70+BI70+BP70+BW70+CD70+CK70+CR70+CY70&lt;=Consolidação!N81+Consolidação!Q81+Consolidação!T81+Consolidação!W81+Consolidação!Z81+Consolidação!AC81,Consolidação!$W$4,IF(L70+S70+Z70+AG70+AN70+AU70+BB70+BI70+BP70+BW70+CD70+CK70+CR70+CY70&lt;=Consolidação!N81+Consolidação!Q81+Consolidação!T81+Consolidação!W81+Consolidação!Z81+Consolidação!AC81+Consolidação!AF81,Consolidação!$Z$4,IF(L70+S70+Z70+AG70+AN70+AU70+BB70+BI70+BP70+BW70+CD70+CK70+CR70+CY70&lt;=Consolidação!N81+Consolidação!Q81+Consolidação!T81+Consolidação!W81+Consolidação!Z81+Consolidação!AC81+Consolidação!AF81+Consolidação!AI81,Consolidação!$AC$4,IF(L70+S70+Z70+AG70+AN70+AU70+BB70+BI70+BP70+BW70+CD70+CK70+CR70+CY70&lt;=Consolidação!N81+Consolidação!Q81+Consolidação!T81+Consolidação!W81+Consolidação!Z81+Consolidação!AC81+Consolidação!AF81+Consolidação!AI81+Consolidação!AL81,Consolidação!$AF$4,IF(L70+S70+Z70+AG70+AN70+AU70+BB70+BI70+BP70+BW70+CD70+CK70+CR70+CY70&lt;=Consolidação!N81+Consolidação!Q81+Consolidação!T81+Consolidação!W81+Consolidação!Z81+Consolidação!AC81+Consolidação!AF81+Consolidação!AI81+Consolidação!AL81+Consolidação!AO81,Consolidação!$AI$4,IF(L70+S70+Z70+AG70+AN70+AU70+BB70+BI70+BP70+BW70+CD70+CK70+CR70+CY70&lt;=Consolidação!N81+Consolidação!Q81+Consolidação!T81+Consolidação!W81+Consolidação!Z81+Consolidação!AC81+Consolidação!AF81+Consolidação!AI81+Consolidação!AL81+Consolidação!AO81+Consolidação!AR81,Consolidação!$AL$4,IF(L70+S70+Z70+AG70+AN70+AU70+BB70+BI70+BP70+BW70+CD70+CK70+CR70+CY70&lt;=Consolidação!N81+Consolidação!Q81+Consolidação!T81+Consolidação!W81+Consolidação!Z81+Consolidação!AC81+Consolidação!AF81+Consolidação!AI81+Consolidação!AL81+Consolidação!AO81+Consolidação!AR81+Consolidação!AU81,Consolidação!$AO$4,IF(L70+S70+Z70+AG70+AN70+AU70+BB70+BI70+BP70+BW70+CD70+CK70+CR70+CY70&lt;=Consolidação!N81+Consolidação!Q81+Consolidação!T81+Consolidação!W81+Consolidação!Z81+Consolidação!AC81+Consolidação!AF81+Consolidação!AI81+Consolidação!AL81+Consolidação!AO81+Consolidação!AR81+Consolidação!AU81+Consolidação!AX81,Consolidação!$AR$4,IF(L70+S70+Z70+AG70+AN70+AU70+BB70+BI70+BP70+BW70+CD70+CK70+CR70+CY70&lt;=Consolidação!N81+Consolidação!Q81+Consolidação!T81+Consolidação!W81+Consolidação!Z81+Consolidação!AC81+Consolidação!AF81+Consolidação!AI81+Consolidação!AL81+Consolidação!AO81+Consolidação!AR81+Consolidação!AU81+Consolidação!AX81+Consolidação!#REF!,Consolidação!$AU$4,IF(AND((Consolidação!N81+Consolidação!Q81+Consolidação!T81+Consolidação!W81+Consolidação!Z81+Consolidação!AC81+Consolidação!AF81+Consolidação!AI81+Consolidação!AL81+Consolidação!AO81+Consolidação!AR81+Consolidação!AU81+Consolidação!AX81+Consolidação!#REF!)&gt;0,L70+S70+Z70+AG70+AN70+AU70+BB70+BI70+BP70+BW70+CD70+CK70+CR70&lt;Consolidação!N81+Consolidação!Q81+Consolidação!T81+Consolidação!W81+Consolidação!Z81+Consolidação!AC81+Consolidação!AF81+Consolidação!AI81+Consolidação!AL81+Consolidação!AO81+Consolidação!AR81+Consolidação!AU81+Consolidação!AX81+Consolidação!#REF!,L70+S70+Z70+AG70+AN70+AU70+BB70+BI70+BP70+BW70+CD70+CK70+CR70+CY70&gt;Consolidação!N81+Consolidação!Q81+Consolidação!T81+Consolidação!W81+Consolidação!Z81+Consolidação!AC81+Consolidação!AF81+Consolidação!AI81+Consolidação!AL81+Consolidação!AO81+Consolidação!AR81+Consolidação!AU81+Consolidação!AX81+Consolidação!#REF!),"CONSUMO PARCIAL","SEM PREVISÃO"))))))))))))))))</f>
        <v/>
      </c>
      <c r="DC70" s="318" t="str">
        <f t="shared" si="100"/>
        <v/>
      </c>
      <c r="DD70" s="270"/>
      <c r="DE70" s="314"/>
      <c r="DF70" s="345"/>
      <c r="DG70" s="346"/>
      <c r="DH70" s="317" t="str">
        <f>IF(DE70=0,"",IF(R70+Y70+AF70+AM70+AT70+BA70+BH70+BO70+BV70+CC70+CJ70+CQ70+CX70+DE70&lt;=Consolidação!T81,Consolidação!$H$4,IF(R70+Y70+AF70+AM70+AT70+BA70+BH70+BO70+BV70+CC70+CJ70+CQ70+CX70+DE70&lt;=Consolidação!T81+Consolidação!W81,Consolidação!$K$4,IF(R70+Y70+AF70+AM70+AT70+BA70+BH70+BO70+BV70+CC70+CJ70+CQ70+CX70+DE70&lt;=Consolidação!T81+Consolidação!W81+Consolidação!Z81,Consolidação!$N$4,IF(R70+Y70+AF70+AM70+AT70+BA70+BH70+BO70+BV70+CC70+CJ70+CQ70+CX70+DE70&lt;=Consolidação!T81+Consolidação!W81+Consolidação!Z81+Consolidação!AC81,Consolidação!$Q$4,IF(R70+Y70+AF70+AM70+AT70+BA70+BH70+BO70+BV70+CC70+CJ70+CQ70+CX70+DE70&lt;=Consolidação!T81+Consolidação!W81+Consolidação!Z81+Consolidação!AC81+Consolidação!AF81,Consolidação!$T$4,IF(R70+Y70+AF70+AM70+AT70+BA70+BH70+BO70+BV70+CC70+CJ70+CQ70+CX70+DE70&lt;=Consolidação!T81+Consolidação!W81+Consolidação!Z81+Consolidação!AC81+Consolidação!AF81+Consolidação!AI81,Consolidação!$W$4,IF(R70+Y70+AF70+AM70+AT70+BA70+BH70+BO70+BV70+CC70+CJ70+CQ70+CX70+DE70&lt;=Consolidação!T81+Consolidação!W81+Consolidação!Z81+Consolidação!AC81+Consolidação!AF81+Consolidação!AI81+Consolidação!AL81,Consolidação!$Z$4,IF(R70+Y70+AF70+AM70+AT70+BA70+BH70+BO70+BV70+CC70+CJ70+CQ70+CX70+DE70&lt;=Consolidação!T81+Consolidação!W81+Consolidação!Z81+Consolidação!AC81+Consolidação!AF81+Consolidação!AI81+Consolidação!AL81+Consolidação!AO81,Consolidação!$AC$4,IF(R70+Y70+AF70+AM70+AT70+BA70+BH70+BO70+BV70+CC70+CJ70+CQ70+CX70+DE70&lt;=Consolidação!T81+Consolidação!W81+Consolidação!Z81+Consolidação!AC81+Consolidação!AF81+Consolidação!AI81+Consolidação!AL81+Consolidação!AO81+Consolidação!AR81,Consolidação!$AF$4,IF(R70+Y70+AF70+AM70+AT70+BA70+BH70+BO70+BV70+CC70+CJ70+CQ70+CX70+DE70&lt;=Consolidação!T81+Consolidação!W81+Consolidação!Z81+Consolidação!AC81+Consolidação!AF81+Consolidação!AI81+Consolidação!AL81+Consolidação!AO81+Consolidação!AR81+Consolidação!AU81,Consolidação!$AI$4,IF(R70+Y70+AF70+AM70+AT70+BA70+BH70+BO70+BV70+CC70+CJ70+CQ70+CX70+DE70&lt;=Consolidação!T81+Consolidação!W81+Consolidação!Z81+Consolidação!AC81+Consolidação!AF81+Consolidação!AI81+Consolidação!AL81+Consolidação!AO81+Consolidação!AR81+Consolidação!AU81+Consolidação!AX81,Consolidação!$AL$4,IF(R70+Y70+AF70+AM70+AT70+BA70+BH70+BO70+BV70+CC70+CJ70+CQ70+CX70+DE70&lt;=Consolidação!T81+Consolidação!W81+Consolidação!Z81+Consolidação!AC81+Consolidação!AF81+Consolidação!AI81+Consolidação!AL81+Consolidação!AO81+Consolidação!AR81+Consolidação!AU81+Consolidação!AX81+Consolidação!#REF!,Consolidação!$AO$4,IF(R70+Y70+AF70+AM70+AT70+BA70+BH70+BO70+BV70+CC70+CJ70+CQ70+CX70+DE70&lt;=Consolidação!T81+Consolidação!W81+Consolidação!Z81+Consolidação!AC81+Consolidação!AF81+Consolidação!AI81+Consolidação!AL81+Consolidação!AO81+Consolidação!AR81+Consolidação!AU81+Consolidação!AX81+Consolidação!#REF!+Consolidação!BC81,Consolidação!$AR$4,IF(R70+Y70+AF70+AM70+AT70+BA70+BH70+BO70+BV70+CC70+CJ70+CQ70+CX70+DE70&lt;=Consolidação!T81+Consolidação!W81+Consolidação!Z81+Consolidação!AC81+Consolidação!AF81+Consolidação!AI81+Consolidação!AL81+Consolidação!AO81+Consolidação!AR81+Consolidação!AU81+Consolidação!AX81+Consolidação!#REF!+Consolidação!BC81+Consolidação!BF81,Consolidação!$AU$4,IF(AND((Consolidação!T81+Consolidação!W81+Consolidação!Z81+Consolidação!AC81+Consolidação!AF81+Consolidação!AI81+Consolidação!AL81+Consolidação!AO81+Consolidação!AR81+Consolidação!AU81+Consolidação!AX81+Consolidação!#REF!+Consolidação!BC81+Consolidação!BF81)&gt;0,R70+Y70+AF70+AM70+AT70+BA70+BH70+BO70+BV70+CC70+CJ70+CQ70+CX70&lt;Consolidação!T81+Consolidação!W81+Consolidação!Z81+Consolidação!AC81+Consolidação!AF81+Consolidação!AI81+Consolidação!AL81+Consolidação!AO81+Consolidação!AR81+Consolidação!AU81+Consolidação!AX81+Consolidação!#REF!+Consolidação!BC81+Consolidação!BF81,R70+Y70+AF70+AM70+AT70+BA70+BH70+BO70+BV70+CC70+CJ70+CQ70+CX70+DE70&gt;Consolidação!T81+Consolidação!W81+Consolidação!Z81+Consolidação!AC81+Consolidação!AF81+Consolidação!AI81+Consolidação!AL81+Consolidação!AO81+Consolidação!AR81+Consolidação!AU81+Consolidação!AX81+Consolidação!#REF!+Consolidação!BC81+Consolidação!BF81),"CONSUMO PARCIAL","SEM PREVISÃO"))))))))))))))))</f>
        <v/>
      </c>
      <c r="DI70" s="318" t="str">
        <f t="shared" si="101"/>
        <v/>
      </c>
      <c r="DJ70" s="270"/>
      <c r="DK70" s="314"/>
      <c r="DL70" s="345"/>
      <c r="DM70" s="346"/>
      <c r="DN70" s="317" t="str">
        <f>IF(DK70=0,"",IF(X70+AE70+AL70+AS70+AZ70+BG70+BN70+BU70+CB70+CI70+CP70+CW70+DD70+DK70&lt;=Consolidação!Z81,Consolidação!$H$4,IF(X70+AE70+AL70+AS70+AZ70+BG70+BN70+BU70+CB70+CI70+CP70+CW70+DD70+DK70&lt;=Consolidação!Z81+Consolidação!AC81,Consolidação!$K$4,IF(X70+AE70+AL70+AS70+AZ70+BG70+BN70+BU70+CB70+CI70+CP70+CW70+DD70+DK70&lt;=Consolidação!Z81+Consolidação!AC81+Consolidação!AF81,Consolidação!$N$4,IF(X70+AE70+AL70+AS70+AZ70+BG70+BN70+BU70+CB70+CI70+CP70+CW70+DD70+DK70&lt;=Consolidação!Z81+Consolidação!AC81+Consolidação!AF81+Consolidação!AI81,Consolidação!$Q$4,IF(X70+AE70+AL70+AS70+AZ70+BG70+BN70+BU70+CB70+CI70+CP70+CW70+DD70+DK70&lt;=Consolidação!Z81+Consolidação!AC81+Consolidação!AF81+Consolidação!AI81+Consolidação!AL81,Consolidação!$T$4,IF(X70+AE70+AL70+AS70+AZ70+BG70+BN70+BU70+CB70+CI70+CP70+CW70+DD70+DK70&lt;=Consolidação!Z81+Consolidação!AC81+Consolidação!AF81+Consolidação!AI81+Consolidação!AL81+Consolidação!AO81,Consolidação!$W$4,IF(X70+AE70+AL70+AS70+AZ70+BG70+BN70+BU70+CB70+CI70+CP70+CW70+DD70+DK70&lt;=Consolidação!Z81+Consolidação!AC81+Consolidação!AF81+Consolidação!AI81+Consolidação!AL81+Consolidação!AO81+Consolidação!AR81,Consolidação!$Z$4,IF(X70+AE70+AL70+AS70+AZ70+BG70+BN70+BU70+CB70+CI70+CP70+CW70+DD70+DK70&lt;=Consolidação!Z81+Consolidação!AC81+Consolidação!AF81+Consolidação!AI81+Consolidação!AL81+Consolidação!AO81+Consolidação!AR81+Consolidação!AU81,Consolidação!$AC$4,IF(X70+AE70+AL70+AS70+AZ70+BG70+BN70+BU70+CB70+CI70+CP70+CW70+DD70+DK70&lt;=Consolidação!Z81+Consolidação!AC81+Consolidação!AF81+Consolidação!AI81+Consolidação!AL81+Consolidação!AO81+Consolidação!AR81+Consolidação!AU81+Consolidação!AX81,Consolidação!$AF$4,IF(X70+AE70+AL70+AS70+AZ70+BG70+BN70+BU70+CB70+CI70+CP70+CW70+DD70+DK70&lt;=Consolidação!Z81+Consolidação!AC81+Consolidação!AF81+Consolidação!AI81+Consolidação!AL81+Consolidação!AO81+Consolidação!AR81+Consolidação!AU81+Consolidação!AX81+Consolidação!#REF!,Consolidação!$AI$4,IF(X70+AE70+AL70+AS70+AZ70+BG70+BN70+BU70+CB70+CI70+CP70+CW70+DD70+DK70&lt;=Consolidação!Z81+Consolidação!AC81+Consolidação!AF81+Consolidação!AI81+Consolidação!AL81+Consolidação!AO81+Consolidação!AR81+Consolidação!AU81+Consolidação!AX81+Consolidação!#REF!+Consolidação!BC81,Consolidação!$AL$4,IF(X70+AE70+AL70+AS70+AZ70+BG70+BN70+BU70+CB70+CI70+CP70+CW70+DD70+DK70&lt;=Consolidação!Z81+Consolidação!AC81+Consolidação!AF81+Consolidação!AI81+Consolidação!AL81+Consolidação!AO81+Consolidação!AR81+Consolidação!AU81+Consolidação!AX81+Consolidação!#REF!+Consolidação!BC81+Consolidação!BF81,Consolidação!$AO$4,IF(X70+AE70+AL70+AS70+AZ70+BG70+BN70+BU70+CB70+CI70+CP70+CW70+DD70+DK70&lt;=Consolidação!Z81+Consolidação!AC81+Consolidação!AF81+Consolidação!AI81+Consolidação!AL81+Consolidação!AO81+Consolidação!AR81+Consolidação!AU81+Consolidação!AX81+Consolidação!#REF!+Consolidação!BC81+Consolidação!BF81+Consolidação!BI81,Consolidação!$AR$4,IF(X70+AE70+AL70+AS70+AZ70+BG70+BN70+BU70+CB70+CI70+CP70+CW70+DD70+DK70&lt;=Consolidação!Z81+Consolidação!AC81+Consolidação!AF81+Consolidação!AI81+Consolidação!AL81+Consolidação!AO81+Consolidação!AR81+Consolidação!AU81+Consolidação!AX81+Consolidação!#REF!+Consolidação!BC81+Consolidação!BF81+Consolidação!BI81+Consolidação!BL81,Consolidação!$AU$4,IF(AND((Consolidação!Z81+Consolidação!AC81+Consolidação!AF81+Consolidação!AI81+Consolidação!AL81+Consolidação!AO81+Consolidação!AR81+Consolidação!AU81+Consolidação!AX81+Consolidação!#REF!+Consolidação!BC81+Consolidação!BF81+Consolidação!BI81+Consolidação!BL81)&gt;0,X70+AE70+AL70+AS70+AZ70+BG70+BN70+BU70+CB70+CI70+CP70+CW70+DD70&lt;Consolidação!Z81+Consolidação!AC81+Consolidação!AF81+Consolidação!AI81+Consolidação!AL81+Consolidação!AO81+Consolidação!AR81+Consolidação!AU81+Consolidação!AX81+Consolidação!#REF!+Consolidação!BC81+Consolidação!BF81+Consolidação!BI81+Consolidação!BL81,X70+AE70+AL70+AS70+AZ70+BG70+BN70+BU70+CB70+CI70+CP70+CW70+DD70+DK70&gt;Consolidação!Z81+Consolidação!AC81+Consolidação!AF81+Consolidação!AI81+Consolidação!AL81+Consolidação!AO81+Consolidação!AR81+Consolidação!AU81+Consolidação!AX81+Consolidação!#REF!+Consolidação!BC81+Consolidação!BF81+Consolidação!BI81+Consolidação!BL81),"CONSUMO PARCIAL","SEM PREVISÃO"))))))))))))))))</f>
        <v/>
      </c>
      <c r="DO70" s="318" t="str">
        <f t="shared" si="102"/>
        <v/>
      </c>
      <c r="DP70" s="270"/>
      <c r="DQ70" s="314"/>
      <c r="DR70" s="345"/>
      <c r="DS70" s="346"/>
      <c r="DT70" s="317" t="str">
        <f>IF(DQ70=0,"",IF(AD70+AK70+AR70+AY70+BF70+BM70+BT70+CA70+CH70+CO70+CV70+DC70+DJ70+DQ70&lt;=Consolidação!AF81,Consolidação!$H$4,IF(AD70+AK70+AR70+AY70+BF70+BM70+BT70+CA70+CH70+CO70+CV70+DC70+DJ70+DQ70&lt;=Consolidação!AF81+Consolidação!AI81,Consolidação!$K$4,IF(AD70+AK70+AR70+AY70+BF70+BM70+BT70+CA70+CH70+CO70+CV70+DC70+DJ70+DQ70&lt;=Consolidação!AF81+Consolidação!AI81+Consolidação!AL81,Consolidação!$N$4,IF(AD70+AK70+AR70+AY70+BF70+BM70+BT70+CA70+CH70+CO70+CV70+DC70+DJ70+DQ70&lt;=Consolidação!AF81+Consolidação!AI81+Consolidação!AL81+Consolidação!AO81,Consolidação!$Q$4,IF(AD70+AK70+AR70+AY70+BF70+BM70+BT70+CA70+CH70+CO70+CV70+DC70+DJ70+DQ70&lt;=Consolidação!AF81+Consolidação!AI81+Consolidação!AL81+Consolidação!AO81+Consolidação!AR81,Consolidação!$T$4,IF(AD70+AK70+AR70+AY70+BF70+BM70+BT70+CA70+CH70+CO70+CV70+DC70+DJ70+DQ70&lt;=Consolidação!AF81+Consolidação!AI81+Consolidação!AL81+Consolidação!AO81+Consolidação!AR81+Consolidação!AU81,Consolidação!$W$4,IF(AD70+AK70+AR70+AY70+BF70+BM70+BT70+CA70+CH70+CO70+CV70+DC70+DJ70+DQ70&lt;=Consolidação!AF81+Consolidação!AI81+Consolidação!AL81+Consolidação!AO81+Consolidação!AR81+Consolidação!AU81+Consolidação!AX81,Consolidação!$Z$4,IF(AD70+AK70+AR70+AY70+BF70+BM70+BT70+CA70+CH70+CO70+CV70+DC70+DJ70+DQ70&lt;=Consolidação!AF81+Consolidação!AI81+Consolidação!AL81+Consolidação!AO81+Consolidação!AR81+Consolidação!AU81+Consolidação!AX81+Consolidação!#REF!,Consolidação!$AC$4,IF(AD70+AK70+AR70+AY70+BF70+BM70+BT70+CA70+CH70+CO70+CV70+DC70+DJ70+DQ70&lt;=Consolidação!AF81+Consolidação!AI81+Consolidação!AL81+Consolidação!AO81+Consolidação!AR81+Consolidação!AU81+Consolidação!AX81+Consolidação!#REF!+Consolidação!BC81,Consolidação!$AF$4,IF(AD70+AK70+AR70+AY70+BF70+BM70+BT70+CA70+CH70+CO70+CV70+DC70+DJ70+DQ70&lt;=Consolidação!AF81+Consolidação!AI81+Consolidação!AL81+Consolidação!AO81+Consolidação!AR81+Consolidação!AU81+Consolidação!AX81+Consolidação!#REF!+Consolidação!BC81+Consolidação!BF81,Consolidação!$AI$4,IF(AD70+AK70+AR70+AY70+BF70+BM70+BT70+CA70+CH70+CO70+CV70+DC70+DJ70+DQ70&lt;=Consolidação!AF81+Consolidação!AI81+Consolidação!AL81+Consolidação!AO81+Consolidação!AR81+Consolidação!AU81+Consolidação!AX81+Consolidação!#REF!+Consolidação!BC81+Consolidação!BF81+Consolidação!BI81,Consolidação!$AL$4,IF(AD70+AK70+AR70+AY70+BF70+BM70+BT70+CA70+CH70+CO70+CV70+DC70+DJ70+DQ70&lt;=Consolidação!AF81+Consolidação!AI81+Consolidação!AL81+Consolidação!AO81+Consolidação!AR81+Consolidação!AU81+Consolidação!AX81+Consolidação!#REF!+Consolidação!BC81+Consolidação!BF81+Consolidação!BI81+Consolidação!BL81,Consolidação!$AO$4,IF(AD70+AK70+AR70+AY70+BF70+BM70+BT70+CA70+CH70+CO70+CV70+DC70+DJ70+DQ70&lt;=Consolidação!AF81+Consolidação!AI81+Consolidação!AL81+Consolidação!AO81+Consolidação!AR81+Consolidação!AU81+Consolidação!AX81+Consolidação!#REF!+Consolidação!BC81+Consolidação!BF81+Consolidação!BI81+Consolidação!BL81+Consolidação!BO81,Consolidação!$AR$4,IF(AD70+AK70+AR70+AY70+BF70+BM70+BT70+CA70+CH70+CO70+CV70+DC70+DJ70+DQ70&lt;=Consolidação!AF81+Consolidação!AI81+Consolidação!AL81+Consolidação!AO81+Consolidação!AR81+Consolidação!AU81+Consolidação!AX81+Consolidação!#REF!+Consolidação!BC81+Consolidação!BF81+Consolidação!BI81+Consolidação!BL81+Consolidação!BO81+Consolidação!BR81,Consolidação!$AU$4,IF(AND((Consolidação!AF81+Consolidação!AI81+Consolidação!AL81+Consolidação!AO81+Consolidação!AR81+Consolidação!AU81+Consolidação!AX81+Consolidação!#REF!+Consolidação!BC81+Consolidação!BF81+Consolidação!BI81+Consolidação!BL81+Consolidação!BO81+Consolidação!BR81)&gt;0,AD70+AK70+AR70+AY70+BF70+BM70+BT70+CA70+CH70+CO70+CV70+DC70+DJ70&lt;Consolidação!AF81+Consolidação!AI81+Consolidação!AL81+Consolidação!AO81+Consolidação!AR81+Consolidação!AU81+Consolidação!AX81+Consolidação!#REF!+Consolidação!BC81+Consolidação!BF81+Consolidação!BI81+Consolidação!BL81+Consolidação!BO81+Consolidação!BR81,AD70+AK70+AR70+AY70+BF70+BM70+BT70+CA70+CH70+CO70+CV70+DC70+DJ70+DQ70&gt;Consolidação!AF81+Consolidação!AI81+Consolidação!AL81+Consolidação!AO81+Consolidação!AR81+Consolidação!AU81+Consolidação!AX81+Consolidação!#REF!+Consolidação!BC81+Consolidação!BF81+Consolidação!BI81+Consolidação!BL81+Consolidação!BO81+Consolidação!BR81),"CONSUMO PARCIAL","SEM PREVISÃO"))))))))))))))))</f>
        <v/>
      </c>
      <c r="DU70" s="318" t="str">
        <f t="shared" si="103"/>
        <v/>
      </c>
      <c r="DV70" s="270"/>
      <c r="DW70" s="314"/>
      <c r="DX70" s="345"/>
      <c r="DY70" s="346"/>
      <c r="DZ70" s="317" t="str">
        <f>IF(DW70=0,"",IF(AJ70+AQ70+AX70+BE70+BL70+BS70+BZ70+CG70+CN70+CU70+DB70+DI70+DP70+DW70&lt;=Consolidação!AL81,Consolidação!$H$4,IF(AJ70+AQ70+AX70+BE70+BL70+BS70+BZ70+CG70+CN70+CU70+DB70+DI70+DP70+DW70&lt;=Consolidação!AL81+Consolidação!AO81,Consolidação!$K$4,IF(AJ70+AQ70+AX70+BE70+BL70+BS70+BZ70+CG70+CN70+CU70+DB70+DI70+DP70+DW70&lt;=Consolidação!AL81+Consolidação!AO81+Consolidação!AR81,Consolidação!$N$4,IF(AJ70+AQ70+AX70+BE70+BL70+BS70+BZ70+CG70+CN70+CU70+DB70+DI70+DP70+DW70&lt;=Consolidação!AL81+Consolidação!AO81+Consolidação!AR81+Consolidação!AU81,Consolidação!$Q$4,IF(AJ70+AQ70+AX70+BE70+BL70+BS70+BZ70+CG70+CN70+CU70+DB70+DI70+DP70+DW70&lt;=Consolidação!AL81+Consolidação!AO81+Consolidação!AR81+Consolidação!AU81+Consolidação!AX81,Consolidação!$T$4,IF(AJ70+AQ70+AX70+BE70+BL70+BS70+BZ70+CG70+CN70+CU70+DB70+DI70+DP70+DW70&lt;=Consolidação!AL81+Consolidação!AO81+Consolidação!AR81+Consolidação!AU81+Consolidação!AX81+Consolidação!#REF!,Consolidação!$W$4,IF(AJ70+AQ70+AX70+BE70+BL70+BS70+BZ70+CG70+CN70+CU70+DB70+DI70+DP70+DW70&lt;=Consolidação!AL81+Consolidação!AO81+Consolidação!AR81+Consolidação!AU81+Consolidação!AX81+Consolidação!#REF!+Consolidação!BC81,Consolidação!$Z$4,IF(AJ70+AQ70+AX70+BE70+BL70+BS70+BZ70+CG70+CN70+CU70+DB70+DI70+DP70+DW70&lt;=Consolidação!AL81+Consolidação!AO81+Consolidação!AR81+Consolidação!AU81+Consolidação!AX81+Consolidação!#REF!+Consolidação!BC81+Consolidação!BF81,Consolidação!$AC$4,IF(AJ70+AQ70+AX70+BE70+BL70+BS70+BZ70+CG70+CN70+CU70+DB70+DI70+DP70+DW70&lt;=Consolidação!AL81+Consolidação!AO81+Consolidação!AR81+Consolidação!AU81+Consolidação!AX81+Consolidação!#REF!+Consolidação!BC81+Consolidação!BF81+Consolidação!BI81,Consolidação!$AF$4,IF(AJ70+AQ70+AX70+BE70+BL70+BS70+BZ70+CG70+CN70+CU70+DB70+DI70+DP70+DW70&lt;=Consolidação!AL81+Consolidação!AO81+Consolidação!AR81+Consolidação!AU81+Consolidação!AX81+Consolidação!#REF!+Consolidação!BC81+Consolidação!BF81+Consolidação!BI81+Consolidação!BL81,Consolidação!$AI$4,IF(AJ70+AQ70+AX70+BE70+BL70+BS70+BZ70+CG70+CN70+CU70+DB70+DI70+DP70+DW70&lt;=Consolidação!AL81+Consolidação!AO81+Consolidação!AR81+Consolidação!AU81+Consolidação!AX81+Consolidação!#REF!+Consolidação!BC81+Consolidação!BF81+Consolidação!BI81+Consolidação!BL81+Consolidação!BO81,Consolidação!$AL$4,IF(AJ70+AQ70+AX70+BE70+BL70+BS70+BZ70+CG70+CN70+CU70+DB70+DI70+DP70+DW70&lt;=Consolidação!AL81+Consolidação!AO81+Consolidação!AR81+Consolidação!AU81+Consolidação!AX81+Consolidação!#REF!+Consolidação!BC81+Consolidação!BF81+Consolidação!BI81+Consolidação!BL81+Consolidação!BO81+Consolidação!BR81,Consolidação!$AO$4,IF(AJ70+AQ70+AX70+BE70+BL70+BS70+BZ70+CG70+CN70+CU70+DB70+DI70+DP70+DW70&lt;=Consolidação!AL81+Consolidação!AO81+Consolidação!AR81+Consolidação!AU81+Consolidação!AX81+Consolidação!#REF!+Consolidação!BC81+Consolidação!BF81+Consolidação!BI81+Consolidação!BL81+Consolidação!BO81+Consolidação!BR81+Consolidação!BU81,Consolidação!$AR$4,IF(AJ70+AQ70+AX70+BE70+BL70+BS70+BZ70+CG70+CN70+CU70+DB70+DI70+DP70+DW70&lt;=Consolidação!AL81+Consolidação!AO81+Consolidação!AR81+Consolidação!AU81+Consolidação!AX81+Consolidação!#REF!+Consolidação!BC81+Consolidação!BF81+Consolidação!BI81+Consolidação!BL81+Consolidação!BO81+Consolidação!BR81+Consolidação!BU81+Consolidação!BX81,Consolidação!$AU$4,IF(AND((Consolidação!AL81+Consolidação!AO81+Consolidação!AR81+Consolidação!AU81+Consolidação!AX81+Consolidação!#REF!+Consolidação!BC81+Consolidação!BF81+Consolidação!BI81+Consolidação!BL81+Consolidação!BO81+Consolidação!BR81+Consolidação!BU81+Consolidação!BX81)&gt;0,AJ70+AQ70+AX70+BE70+BL70+BS70+BZ70+CG70+CN70+CU70+DB70+DI70+DP70&lt;Consolidação!AL81+Consolidação!AO81+Consolidação!AR81+Consolidação!AU81+Consolidação!AX81+Consolidação!#REF!+Consolidação!BC81+Consolidação!BF81+Consolidação!BI81+Consolidação!BL81+Consolidação!BO81+Consolidação!BR81+Consolidação!BU81+Consolidação!BX81,AJ70+AQ70+AX70+BE70+BL70+BS70+BZ70+CG70+CN70+CU70+DB70+DI70+DP70+DW70&gt;Consolidação!AL81+Consolidação!AO81+Consolidação!AR81+Consolidação!AU81+Consolidação!AX81+Consolidação!#REF!+Consolidação!BC81+Consolidação!BF81+Consolidação!BI81+Consolidação!BL81+Consolidação!BO81+Consolidação!BR81+Consolidação!BU81+Consolidação!BX81),"CONSUMO PARCIAL","SEM PREVISÃO"))))))))))))))))</f>
        <v/>
      </c>
      <c r="EA70" s="318" t="str">
        <f t="shared" si="104"/>
        <v/>
      </c>
      <c r="EB70" s="270"/>
      <c r="EC70" s="314"/>
      <c r="ED70" s="345"/>
      <c r="EE70" s="346"/>
      <c r="EF70" s="317" t="str">
        <f>IF(EC70=0,"",IF(AP70+AW70+BD70+BK70+BR70+BY70+CF70+CM70+CT70+DA70+DH70+DO70+DV70+EC70&lt;=Consolidação!AR81,Consolidação!$H$4,IF(AP70+AW70+BD70+BK70+BR70+BY70+CF70+CM70+CT70+DA70+DH70+DO70+DV70+EC70&lt;=Consolidação!AR81+Consolidação!AU81,Consolidação!$K$4,IF(AP70+AW70+BD70+BK70+BR70+BY70+CF70+CM70+CT70+DA70+DH70+DO70+DV70+EC70&lt;=Consolidação!AR81+Consolidação!AU81+Consolidação!AX81,Consolidação!$N$4,IF(AP70+AW70+BD70+BK70+BR70+BY70+CF70+CM70+CT70+DA70+DH70+DO70+DV70+EC70&lt;=Consolidação!AR81+Consolidação!AU81+Consolidação!AX81+Consolidação!#REF!,Consolidação!$Q$4,IF(AP70+AW70+BD70+BK70+BR70+BY70+CF70+CM70+CT70+DA70+DH70+DO70+DV70+EC70&lt;=Consolidação!AR81+Consolidação!AU81+Consolidação!AX81+Consolidação!#REF!+Consolidação!BC81,Consolidação!$T$4,IF(AP70+AW70+BD70+BK70+BR70+BY70+CF70+CM70+CT70+DA70+DH70+DO70+DV70+EC70&lt;=Consolidação!AR81+Consolidação!AU81+Consolidação!AX81+Consolidação!#REF!+Consolidação!BC81+Consolidação!BF81,Consolidação!$W$4,IF(AP70+AW70+BD70+BK70+BR70+BY70+CF70+CM70+CT70+DA70+DH70+DO70+DV70+EC70&lt;=Consolidação!AR81+Consolidação!AU81+Consolidação!AX81+Consolidação!#REF!+Consolidação!BC81+Consolidação!BF81+Consolidação!BI81,Consolidação!$Z$4,IF(AP70+AW70+BD70+BK70+BR70+BY70+CF70+CM70+CT70+DA70+DH70+DO70+DV70+EC70&lt;=Consolidação!AR81+Consolidação!AU81+Consolidação!AX81+Consolidação!#REF!+Consolidação!BC81+Consolidação!BF81+Consolidação!BI81+Consolidação!BL81,Consolidação!$AC$4,IF(AP70+AW70+BD70+BK70+BR70+BY70+CF70+CM70+CT70+DA70+DH70+DO70+DV70+EC70&lt;=Consolidação!AR81+Consolidação!AU81+Consolidação!AX81+Consolidação!#REF!+Consolidação!BC81+Consolidação!BF81+Consolidação!BI81+Consolidação!BL81+Consolidação!BO81,Consolidação!$AF$4,IF(AP70+AW70+BD70+BK70+BR70+BY70+CF70+CM70+CT70+DA70+DH70+DO70+DV70+EC70&lt;=Consolidação!AR81+Consolidação!AU81+Consolidação!AX81+Consolidação!#REF!+Consolidação!BC81+Consolidação!BF81+Consolidação!BI81+Consolidação!BL81+Consolidação!BO81+Consolidação!BR81,Consolidação!$AI$4,IF(AP70+AW70+BD70+BK70+BR70+BY70+CF70+CM70+CT70+DA70+DH70+DO70+DV70+EC70&lt;=Consolidação!AR81+Consolidação!AU81+Consolidação!AX81+Consolidação!#REF!+Consolidação!BC81+Consolidação!BF81+Consolidação!BI81+Consolidação!BL81+Consolidação!BO81+Consolidação!BR81+Consolidação!BU81,Consolidação!$AL$4,IF(AP70+AW70+BD70+BK70+BR70+BY70+CF70+CM70+CT70+DA70+DH70+DO70+DV70+EC70&lt;=Consolidação!AR81+Consolidação!AU81+Consolidação!AX81+Consolidação!#REF!+Consolidação!BC81+Consolidação!BF81+Consolidação!BI81+Consolidação!BL81+Consolidação!BO81+Consolidação!BR81+Consolidação!BU81+Consolidação!BX81,Consolidação!$AO$4,IF(AP70+AW70+BD70+BK70+BR70+BY70+CF70+CM70+CT70+DA70+DH70+DO70+DV70+EC70&lt;=Consolidação!AR81+Consolidação!AU81+Consolidação!AX81+Consolidação!#REF!+Consolidação!BC81+Consolidação!BF81+Consolidação!BI81+Consolidação!BL81+Consolidação!BO81+Consolidação!BR81+Consolidação!BU81+Consolidação!BX81+Consolidação!CA81,Consolidação!$AR$4,IF(AP70+AW70+BD70+BK70+BR70+BY70+CF70+CM70+CT70+DA70+DH70+DO70+DV70+EC70&lt;=Consolidação!AR81+Consolidação!AU81+Consolidação!AX81+Consolidação!#REF!+Consolidação!BC81+Consolidação!BF81+Consolidação!BI81+Consolidação!BL81+Consolidação!BO81+Consolidação!BR81+Consolidação!BU81+Consolidação!BX81+Consolidação!CA81+Consolidação!CD81,Consolidação!$AU$4,IF(AND((Consolidação!AR81+Consolidação!AU81+Consolidação!AX81+Consolidação!#REF!+Consolidação!BC81+Consolidação!BF81+Consolidação!BI81+Consolidação!BL81+Consolidação!BO81+Consolidação!BR81+Consolidação!BU81+Consolidação!BX81+Consolidação!CA81+Consolidação!CD81)&gt;0,AP70+AW70+BD70+BK70+BR70+BY70+CF70+CM70+CT70+DA70+DH70+DO70+DV70&lt;Consolidação!AR81+Consolidação!AU81+Consolidação!AX81+Consolidação!#REF!+Consolidação!BC81+Consolidação!BF81+Consolidação!BI81+Consolidação!BL81+Consolidação!BO81+Consolidação!BR81+Consolidação!BU81+Consolidação!BX81+Consolidação!CA81+Consolidação!CD81,AP70+AW70+BD70+BK70+BR70+BY70+CF70+CM70+CT70+DA70+DH70+DO70+DV70+EC70&gt;Consolidação!AR81+Consolidação!AU81+Consolidação!AX81+Consolidação!#REF!+Consolidação!BC81+Consolidação!BF81+Consolidação!BI81+Consolidação!BL81+Consolidação!BO81+Consolidação!BR81+Consolidação!BU81+Consolidação!BX81+Consolidação!CA81+Consolidação!CD81),"CONSUMO PARCIAL","SEM PREVISÃO"))))))))))))))))</f>
        <v/>
      </c>
      <c r="EG70" s="318" t="str">
        <f t="shared" si="105"/>
        <v/>
      </c>
      <c r="EH70" s="270"/>
      <c r="EI70" s="314"/>
      <c r="EJ70" s="345"/>
      <c r="EK70" s="346"/>
      <c r="EL70" s="317" t="str">
        <f>IF(EI70=0,"",IF(AV70+BC70+BJ70+BQ70+BX70+CE70+CL70+CS70+CZ70+DG70+DN70+DU70+EB70+EI70&lt;=Consolidação!AX81,Consolidação!$H$4,IF(AV70+BC70+BJ70+BQ70+BX70+CE70+CL70+CS70+CZ70+DG70+DN70+DU70+EB70+EI70&lt;=Consolidação!AX81+Consolidação!#REF!,Consolidação!$K$4,IF(AV70+BC70+BJ70+BQ70+BX70+CE70+CL70+CS70+CZ70+DG70+DN70+DU70+EB70+EI70&lt;=Consolidação!AX81+Consolidação!#REF!+Consolidação!BC81,Consolidação!$N$4,IF(AV70+BC70+BJ70+BQ70+BX70+CE70+CL70+CS70+CZ70+DG70+DN70+DU70+EB70+EI70&lt;=Consolidação!AX81+Consolidação!#REF!+Consolidação!BC81+Consolidação!BF81,Consolidação!$Q$4,IF(AV70+BC70+BJ70+BQ70+BX70+CE70+CL70+CS70+CZ70+DG70+DN70+DU70+EB70+EI70&lt;=Consolidação!AX81+Consolidação!#REF!+Consolidação!BC81+Consolidação!BF81+Consolidação!BI81,Consolidação!$T$4,IF(AV70+BC70+BJ70+BQ70+BX70+CE70+CL70+CS70+CZ70+DG70+DN70+DU70+EB70+EI70&lt;=Consolidação!AX81+Consolidação!#REF!+Consolidação!BC81+Consolidação!BF81+Consolidação!BI81+Consolidação!BL81,Consolidação!$W$4,IF(AV70+BC70+BJ70+BQ70+BX70+CE70+CL70+CS70+CZ70+DG70+DN70+DU70+EB70+EI70&lt;=Consolidação!AX81+Consolidação!#REF!+Consolidação!BC81+Consolidação!BF81+Consolidação!BI81+Consolidação!BL81+Consolidação!BO81,Consolidação!$Z$4,IF(AV70+BC70+BJ70+BQ70+BX70+CE70+CL70+CS70+CZ70+DG70+DN70+DU70+EB70+EI70&lt;=Consolidação!AX81+Consolidação!#REF!+Consolidação!BC81+Consolidação!BF81+Consolidação!BI81+Consolidação!BL81+Consolidação!BO81+Consolidação!BR81,Consolidação!$AC$4,IF(AV70+BC70+BJ70+BQ70+BX70+CE70+CL70+CS70+CZ70+DG70+DN70+DU70+EB70+EI70&lt;=Consolidação!AX81+Consolidação!#REF!+Consolidação!BC81+Consolidação!BF81+Consolidação!BI81+Consolidação!BL81+Consolidação!BO81+Consolidação!BR81+Consolidação!BU81,Consolidação!$AF$4,IF(AV70+BC70+BJ70+BQ70+BX70+CE70+CL70+CS70+CZ70+DG70+DN70+DU70+EB70+EI70&lt;=Consolidação!AX81+Consolidação!#REF!+Consolidação!BC81+Consolidação!BF81+Consolidação!BI81+Consolidação!BL81+Consolidação!BO81+Consolidação!BR81+Consolidação!BU81+Consolidação!BX81,Consolidação!$AI$4,IF(AV70+BC70+BJ70+BQ70+BX70+CE70+CL70+CS70+CZ70+DG70+DN70+DU70+EB70+EI70&lt;=Consolidação!AX81+Consolidação!#REF!+Consolidação!BC81+Consolidação!BF81+Consolidação!BI81+Consolidação!BL81+Consolidação!BO81+Consolidação!BR81+Consolidação!BU81+Consolidação!BX81+Consolidação!CA81,Consolidação!$AL$4,IF(AV70+BC70+BJ70+BQ70+BX70+CE70+CL70+CS70+CZ70+DG70+DN70+DU70+EB70+EI70&lt;=Consolidação!AX81+Consolidação!#REF!+Consolidação!BC81+Consolidação!BF81+Consolidação!BI81+Consolidação!BL81+Consolidação!BO81+Consolidação!BR81+Consolidação!BU81+Consolidação!BX81+Consolidação!CA81+Consolidação!CD81,Consolidação!$AO$4,IF(AV70+BC70+BJ70+BQ70+BX70+CE70+CL70+CS70+CZ70+DG70+DN70+DU70+EB70+EI70&lt;=Consolidação!AX81+Consolidação!#REF!+Consolidação!BC81+Consolidação!BF81+Consolidação!BI81+Consolidação!BL81+Consolidação!BO81+Consolidação!BR81+Consolidação!BU81+Consolidação!BX81+Consolidação!CA81+Consolidação!CD81+Consolidação!CG81,Consolidação!$AR$4,IF(AV70+BC70+BJ70+BQ70+BX70+CE70+CL70+CS70+CZ70+DG70+DN70+DU70+EB70+EI70&lt;=Consolidação!AX81+Consolidação!#REF!+Consolidação!BC81+Consolidação!BF81+Consolidação!BI81+Consolidação!BL81+Consolidação!BO81+Consolidação!BR81+Consolidação!BU81+Consolidação!BX81+Consolidação!CA81+Consolidação!CD81+Consolidação!CG81+Consolidação!CJ81,Consolidação!$AU$4,IF(AND((Consolidação!AX81+Consolidação!#REF!+Consolidação!BC81+Consolidação!BF81+Consolidação!BI81+Consolidação!BL81+Consolidação!BO81+Consolidação!BR81+Consolidação!BU81+Consolidação!BX81+Consolidação!CA81+Consolidação!CD81+Consolidação!CG81+Consolidação!CJ81)&gt;0,AV70+BC70+BJ70+BQ70+BX70+CE70+CL70+CS70+CZ70+DG70+DN70+DU70+EB70&lt;Consolidação!AX81+Consolidação!#REF!+Consolidação!BC81+Consolidação!BF81+Consolidação!BI81+Consolidação!BL81+Consolidação!BO81+Consolidação!BR81+Consolidação!BU81+Consolidação!BX81+Consolidação!CA81+Consolidação!CD81+Consolidação!CG81+Consolidação!CJ81,AV70+BC70+BJ70+BQ70+BX70+CE70+CL70+CS70+CZ70+DG70+DN70+DU70+EB70+EI70&gt;Consolidação!AX81+Consolidação!#REF!+Consolidação!BC81+Consolidação!BF81+Consolidação!BI81+Consolidação!BL81+Consolidação!BO81+Consolidação!BR81+Consolidação!BU81+Consolidação!BX81+Consolidação!CA81+Consolidação!CD81+Consolidação!CG81+Consolidação!CJ81),"CONSUMO PARCIAL","SEM PREVISÃO"))))))))))))))))</f>
        <v/>
      </c>
      <c r="EM70" s="318" t="str">
        <f t="shared" si="106"/>
        <v/>
      </c>
      <c r="EN70" s="270"/>
      <c r="EO70" s="314"/>
      <c r="EP70" s="345"/>
      <c r="EQ70" s="346"/>
      <c r="ER70" s="317" t="str">
        <f>IF(EO70=0,"",IF(BB70+BI70+BP70+BW70+CD70+CK70+CR70+CY70+DF70+DM70+DT70+EA70+EH70+EO70&lt;=Consolidação!BC81,Consolidação!$H$4,IF(BB70+BI70+BP70+BW70+CD70+CK70+CR70+CY70+DF70+DM70+DT70+EA70+EH70+EO70&lt;=Consolidação!BC81+Consolidação!BF81,Consolidação!$K$4,IF(BB70+BI70+BP70+BW70+CD70+CK70+CR70+CY70+DF70+DM70+DT70+EA70+EH70+EO70&lt;=Consolidação!BC81+Consolidação!BF81+Consolidação!BI81,Consolidação!$N$4,IF(BB70+BI70+BP70+BW70+CD70+CK70+CR70+CY70+DF70+DM70+DT70+EA70+EH70+EO70&lt;=Consolidação!BC81+Consolidação!BF81+Consolidação!BI81+Consolidação!BL81,Consolidação!$Q$4,IF(BB70+BI70+BP70+BW70+CD70+CK70+CR70+CY70+DF70+DM70+DT70+EA70+EH70+EO70&lt;=Consolidação!BC81+Consolidação!BF81+Consolidação!BI81+Consolidação!BL81+Consolidação!BO81,Consolidação!$T$4,IF(BB70+BI70+BP70+BW70+CD70+CK70+CR70+CY70+DF70+DM70+DT70+EA70+EH70+EO70&lt;=Consolidação!BC81+Consolidação!BF81+Consolidação!BI81+Consolidação!BL81+Consolidação!BO81+Consolidação!BR81,Consolidação!$W$4,IF(BB70+BI70+BP70+BW70+CD70+CK70+CR70+CY70+DF70+DM70+DT70+EA70+EH70+EO70&lt;=Consolidação!BC81+Consolidação!BF81+Consolidação!BI81+Consolidação!BL81+Consolidação!BO81+Consolidação!BR81+Consolidação!BU81,Consolidação!$Z$4,IF(BB70+BI70+BP70+BW70+CD70+CK70+CR70+CY70+DF70+DM70+DT70+EA70+EH70+EO70&lt;=Consolidação!BC81+Consolidação!BF81+Consolidação!BI81+Consolidação!BL81+Consolidação!BO81+Consolidação!BR81+Consolidação!BU81+Consolidação!BX81,Consolidação!$AC$4,IF(BB70+BI70+BP70+BW70+CD70+CK70+CR70+CY70+DF70+DM70+DT70+EA70+EH70+EO70&lt;=Consolidação!BC81+Consolidação!BF81+Consolidação!BI81+Consolidação!BL81+Consolidação!BO81+Consolidação!BR81+Consolidação!BU81+Consolidação!BX81+Consolidação!CA81,Consolidação!$AF$4,IF(BB70+BI70+BP70+BW70+CD70+CK70+CR70+CY70+DF70+DM70+DT70+EA70+EH70+EO70&lt;=Consolidação!BC81+Consolidação!BF81+Consolidação!BI81+Consolidação!BL81+Consolidação!BO81+Consolidação!BR81+Consolidação!BU81+Consolidação!BX81+Consolidação!CA81+Consolidação!CD81,Consolidação!$AI$4,IF(BB70+BI70+BP70+BW70+CD70+CK70+CR70+CY70+DF70+DM70+DT70+EA70+EH70+EO70&lt;=Consolidação!BC81+Consolidação!BF81+Consolidação!BI81+Consolidação!BL81+Consolidação!BO81+Consolidação!BR81+Consolidação!BU81+Consolidação!BX81+Consolidação!CA81+Consolidação!CD81+Consolidação!CG81,Consolidação!$AL$4,IF(BB70+BI70+BP70+BW70+CD70+CK70+CR70+CY70+DF70+DM70+DT70+EA70+EH70+EO70&lt;=Consolidação!BC81+Consolidação!BF81+Consolidação!BI81+Consolidação!BL81+Consolidação!BO81+Consolidação!BR81+Consolidação!BU81+Consolidação!BX81+Consolidação!CA81+Consolidação!CD81+Consolidação!CG81+Consolidação!CJ81,Consolidação!$AO$4,IF(BB70+BI70+BP70+BW70+CD70+CK70+CR70+CY70+DF70+DM70+DT70+EA70+EH70+EO70&lt;=Consolidação!BC81+Consolidação!BF81+Consolidação!BI81+Consolidação!BL81+Consolidação!BO81+Consolidação!BR81+Consolidação!BU81+Consolidação!BX81+Consolidação!CA81+Consolidação!CD81+Consolidação!CG81+Consolidação!CJ81+Consolidação!CM81,Consolidação!$AR$4,IF(BB70+BI70+BP70+BW70+CD70+CK70+CR70+CY70+DF70+DM70+DT70+EA70+EH70+EO70&lt;=Consolidação!BC81+Consolidação!BF81+Consolidação!BI81+Consolidação!BL81+Consolidação!BO81+Consolidação!BR81+Consolidação!BU81+Consolidação!BX81+Consolidação!CA81+Consolidação!CD81+Consolidação!CG81+Consolidação!CJ81+Consolidação!CM81+Consolidação!CP81,Consolidação!$AU$4,IF(AND((Consolidação!BC81+Consolidação!BF81+Consolidação!BI81+Consolidação!BL81+Consolidação!BO81+Consolidação!BR81+Consolidação!BU81+Consolidação!BX81+Consolidação!CA81+Consolidação!CD81+Consolidação!CG81+Consolidação!CJ81+Consolidação!CM81+Consolidação!CP81)&gt;0,BB70+BI70+BP70+BW70+CD70+CK70+CR70+CY70+DF70+DM70+DT70+EA70+EH70&lt;Consolidação!BC81+Consolidação!BF81+Consolidação!BI81+Consolidação!BL81+Consolidação!BO81+Consolidação!BR81+Consolidação!BU81+Consolidação!BX81+Consolidação!CA81+Consolidação!CD81+Consolidação!CG81+Consolidação!CJ81+Consolidação!CM81+Consolidação!CP81,BB70+BI70+BP70+BW70+CD70+CK70+CR70+CY70+DF70+DM70+DT70+EA70+EH70+EO70&gt;Consolidação!BC81+Consolidação!BF81+Consolidação!BI81+Consolidação!BL81+Consolidação!BO81+Consolidação!BR81+Consolidação!BU81+Consolidação!BX81+Consolidação!CA81+Consolidação!CD81+Consolidação!CG81+Consolidação!CJ81+Consolidação!CM81+Consolidação!CP81),"CONSUMO PARCIAL","SEM PREVISÃO"))))))))))))))))</f>
        <v/>
      </c>
      <c r="ES70" s="318" t="str">
        <f t="shared" si="107"/>
        <v/>
      </c>
      <c r="ET70" s="270"/>
      <c r="EU70" s="314"/>
      <c r="EV70" s="345"/>
      <c r="EW70" s="346"/>
      <c r="EX70" s="317" t="str">
        <f>IF(EU70=0,"",IF(BH70+BO70+BV70+CC70+CJ70+CQ70+CX70+DE70+DL70+DS70+DZ70+EG70+EN70+EU70&lt;=Consolidação!BI81,Consolidação!$H$4,IF(BH70+BO70+BV70+CC70+CJ70+CQ70+CX70+DE70+DL70+DS70+DZ70+EG70+EN70+EU70&lt;=Consolidação!BI81+Consolidação!BL81,Consolidação!$K$4,IF(BH70+BO70+BV70+CC70+CJ70+CQ70+CX70+DE70+DL70+DS70+DZ70+EG70+EN70+EU70&lt;=Consolidação!BI81+Consolidação!BL81+Consolidação!BO81,Consolidação!$N$4,IF(BH70+BO70+BV70+CC70+CJ70+CQ70+CX70+DE70+DL70+DS70+DZ70+EG70+EN70+EU70&lt;=Consolidação!BI81+Consolidação!BL81+Consolidação!BO81+Consolidação!BR81,Consolidação!$Q$4,IF(BH70+BO70+BV70+CC70+CJ70+CQ70+CX70+DE70+DL70+DS70+DZ70+EG70+EN70+EU70&lt;=Consolidação!BI81+Consolidação!BL81+Consolidação!BO81+Consolidação!BR81+Consolidação!BU81,Consolidação!$T$4,IF(BH70+BO70+BV70+CC70+CJ70+CQ70+CX70+DE70+DL70+DS70+DZ70+EG70+EN70+EU70&lt;=Consolidação!BI81+Consolidação!BL81+Consolidação!BO81+Consolidação!BR81+Consolidação!BU81+Consolidação!BX81,Consolidação!$W$4,IF(BH70+BO70+BV70+CC70+CJ70+CQ70+CX70+DE70+DL70+DS70+DZ70+EG70+EN70+EU70&lt;=Consolidação!BI81+Consolidação!BL81+Consolidação!BO81+Consolidação!BR81+Consolidação!BU81+Consolidação!BX81+Consolidação!CA81,Consolidação!$Z$4,IF(BH70+BO70+BV70+CC70+CJ70+CQ70+CX70+DE70+DL70+DS70+DZ70+EG70+EN70+EU70&lt;=Consolidação!BI81+Consolidação!BL81+Consolidação!BO81+Consolidação!BR81+Consolidação!BU81+Consolidação!BX81+Consolidação!CA81+Consolidação!CD81,Consolidação!$AC$4,IF(BH70+BO70+BV70+CC70+CJ70+CQ70+CX70+DE70+DL70+DS70+DZ70+EG70+EN70+EU70&lt;=Consolidação!BI81+Consolidação!BL81+Consolidação!BO81+Consolidação!BR81+Consolidação!BU81+Consolidação!BX81+Consolidação!CA81+Consolidação!CD81+Consolidação!CG81,Consolidação!$AF$4,IF(BH70+BO70+BV70+CC70+CJ70+CQ70+CX70+DE70+DL70+DS70+DZ70+EG70+EN70+EU70&lt;=Consolidação!BI81+Consolidação!BL81+Consolidação!BO81+Consolidação!BR81+Consolidação!BU81+Consolidação!BX81+Consolidação!CA81+Consolidação!CD81+Consolidação!CG81+Consolidação!CJ81,Consolidação!$AI$4,IF(BH70+BO70+BV70+CC70+CJ70+CQ70+CX70+DE70+DL70+DS70+DZ70+EG70+EN70+EU70&lt;=Consolidação!BI81+Consolidação!BL81+Consolidação!BO81+Consolidação!BR81+Consolidação!BU81+Consolidação!BX81+Consolidação!CA81+Consolidação!CD81+Consolidação!CG81+Consolidação!CJ81+Consolidação!CM81,Consolidação!$AL$4,IF(BH70+BO70+BV70+CC70+CJ70+CQ70+CX70+DE70+DL70+DS70+DZ70+EG70+EN70+EU70&lt;=Consolidação!BI81+Consolidação!BL81+Consolidação!BO81+Consolidação!BR81+Consolidação!BU81+Consolidação!BX81+Consolidação!CA81+Consolidação!CD81+Consolidação!CG81+Consolidação!CJ81+Consolidação!CM81+Consolidação!CP81,Consolidação!$AO$4,IF(BH70+BO70+BV70+CC70+CJ70+CQ70+CX70+DE70+DL70+DS70+DZ70+EG70+EN70+EU70&lt;=Consolidação!BI81+Consolidação!BL81+Consolidação!BO81+Consolidação!BR81+Consolidação!BU81+Consolidação!BX81+Consolidação!CA81+Consolidação!CD81+Consolidação!CG81+Consolidação!CJ81+Consolidação!CM81+Consolidação!CP81+Consolidação!CS81,Consolidação!$AR$4,IF(BH70+BO70+BV70+CC70+CJ70+CQ70+CX70+DE70+DL70+DS70+DZ70+EG70+EN70+EU70&lt;=Consolidação!BI81+Consolidação!BL81+Consolidação!BO81+Consolidação!BR81+Consolidação!BU81+Consolidação!BX81+Consolidação!CA81+Consolidação!CD81+Consolidação!CG81+Consolidação!CJ81+Consolidação!CM81+Consolidação!CP81+Consolidação!CS81+Consolidação!CV81,Consolidação!$AU$4,IF(AND((Consolidação!BI81+Consolidação!BL81+Consolidação!BO81+Consolidação!BR81+Consolidação!BU81+Consolidação!BX81+Consolidação!CA81+Consolidação!CD81+Consolidação!CG81+Consolidação!CJ81+Consolidação!CM81+Consolidação!CP81+Consolidação!CS81+Consolidação!CV81)&gt;0,BH70+BO70+BV70+CC70+CJ70+CQ70+CX70+DE70+DL70+DS70+DZ70+EG70+EN70&lt;Consolidação!BI81+Consolidação!BL81+Consolidação!BO81+Consolidação!BR81+Consolidação!BU81+Consolidação!BX81+Consolidação!CA81+Consolidação!CD81+Consolidação!CG81+Consolidação!CJ81+Consolidação!CM81+Consolidação!CP81+Consolidação!CS81+Consolidação!CV81,BH70+BO70+BV70+CC70+CJ70+CQ70+CX70+DE70+DL70+DS70+DZ70+EG70+EN70+EU70&gt;Consolidação!BI81+Consolidação!BL81+Consolidação!BO81+Consolidação!BR81+Consolidação!BU81+Consolidação!BX81+Consolidação!CA81+Consolidação!CD81+Consolidação!CG81+Consolidação!CJ81+Consolidação!CM81+Consolidação!CP81+Consolidação!CS81+Consolidação!CV81),"CONSUMO PARCIAL","SEM PREVISÃO"))))))))))))))))</f>
        <v/>
      </c>
      <c r="EY70" s="318" t="str">
        <f t="shared" si="108"/>
        <v/>
      </c>
      <c r="EZ70" s="270"/>
      <c r="FA70" s="314"/>
      <c r="FB70" s="345"/>
      <c r="FC70" s="346"/>
      <c r="FD70" s="317" t="str">
        <f>IF(FA70=0,"",IF(BN70+BU70+CB70+CI70+CP70+CW70+DD70+DK70+DR70+DY70+EF70+EM70+ET70+FA70&lt;=Consolidação!BO81,Consolidação!$H$4,IF(BN70+BU70+CB70+CI70+CP70+CW70+DD70+DK70+DR70+DY70+EF70+EM70+ET70+FA70&lt;=Consolidação!BO81+Consolidação!BR81,Consolidação!$K$4,IF(BN70+BU70+CB70+CI70+CP70+CW70+DD70+DK70+DR70+DY70+EF70+EM70+ET70+FA70&lt;=Consolidação!BO81+Consolidação!BR81+Consolidação!BU81,Consolidação!$N$4,IF(BN70+BU70+CB70+CI70+CP70+CW70+DD70+DK70+DR70+DY70+EF70+EM70+ET70+FA70&lt;=Consolidação!BO81+Consolidação!BR81+Consolidação!BU81+Consolidação!BX81,Consolidação!$Q$4,IF(BN70+BU70+CB70+CI70+CP70+CW70+DD70+DK70+DR70+DY70+EF70+EM70+ET70+FA70&lt;=Consolidação!BO81+Consolidação!BR81+Consolidação!BU81+Consolidação!BX81+Consolidação!CA81,Consolidação!$T$4,IF(BN70+BU70+CB70+CI70+CP70+CW70+DD70+DK70+DR70+DY70+EF70+EM70+ET70+FA70&lt;=Consolidação!BO81+Consolidação!BR81+Consolidação!BU81+Consolidação!BX81+Consolidação!CA81+Consolidação!CD81,Consolidação!$W$4,IF(BN70+BU70+CB70+CI70+CP70+CW70+DD70+DK70+DR70+DY70+EF70+EM70+ET70+FA70&lt;=Consolidação!BO81+Consolidação!BR81+Consolidação!BU81+Consolidação!BX81+Consolidação!CA81+Consolidação!CD81+Consolidação!CG81,Consolidação!$Z$4,IF(BN70+BU70+CB70+CI70+CP70+CW70+DD70+DK70+DR70+DY70+EF70+EM70+ET70+FA70&lt;=Consolidação!BO81+Consolidação!BR81+Consolidação!BU81+Consolidação!BX81+Consolidação!CA81+Consolidação!CD81+Consolidação!CG81+Consolidação!CJ81,Consolidação!$AC$4,IF(BN70+BU70+CB70+CI70+CP70+CW70+DD70+DK70+DR70+DY70+EF70+EM70+ET70+FA70&lt;=Consolidação!BO81+Consolidação!BR81+Consolidação!BU81+Consolidação!BX81+Consolidação!CA81+Consolidação!CD81+Consolidação!CG81+Consolidação!CJ81+Consolidação!CM81,Consolidação!$AF$4,IF(BN70+BU70+CB70+CI70+CP70+CW70+DD70+DK70+DR70+DY70+EF70+EM70+ET70+FA70&lt;=Consolidação!BO81+Consolidação!BR81+Consolidação!BU81+Consolidação!BX81+Consolidação!CA81+Consolidação!CD81+Consolidação!CG81+Consolidação!CJ81+Consolidação!CM81+Consolidação!CP81,Consolidação!$AI$4,IF(BN70+BU70+CB70+CI70+CP70+CW70+DD70+DK70+DR70+DY70+EF70+EM70+ET70+FA70&lt;=Consolidação!BO81+Consolidação!BR81+Consolidação!BU81+Consolidação!BX81+Consolidação!CA81+Consolidação!CD81+Consolidação!CG81+Consolidação!CJ81+Consolidação!CM81+Consolidação!CP81+Consolidação!CS81,Consolidação!$AL$4,IF(BN70+BU70+CB70+CI70+CP70+CW70+DD70+DK70+DR70+DY70+EF70+EM70+ET70+FA70&lt;=Consolidação!BO81+Consolidação!BR81+Consolidação!BU81+Consolidação!BX81+Consolidação!CA81+Consolidação!CD81+Consolidação!CG81+Consolidação!CJ81+Consolidação!CM81+Consolidação!CP81+Consolidação!CS81+Consolidação!CV81,Consolidação!$AO$4,IF(BN70+BU70+CB70+CI70+CP70+CW70+DD70+DK70+DR70+DY70+EF70+EM70+ET70+FA70&lt;=Consolidação!BO81+Consolidação!BR81+Consolidação!BU81+Consolidação!BX81+Consolidação!CA81+Consolidação!CD81+Consolidação!CG81+Consolidação!CJ81+Consolidação!CM81+Consolidação!CP81+Consolidação!CS81+Consolidação!CV81+Consolidação!CY81,Consolidação!$AR$4,IF(BN70+BU70+CB70+CI70+CP70+CW70+DD70+DK70+DR70+DY70+EF70+EM70+ET70+FA70&lt;=Consolidação!BO81+Consolidação!BR81+Consolidação!BU81+Consolidação!BX81+Consolidação!CA81+Consolidação!CD81+Consolidação!CG81+Consolidação!CJ81+Consolidação!CM81+Consolidação!CP81+Consolidação!CS81+Consolidação!CV81+Consolidação!CY81+Consolidação!DB81,Consolidação!$AU$4,IF(AND((Consolidação!BO81+Consolidação!BR81+Consolidação!BU81+Consolidação!BX81+Consolidação!CA81+Consolidação!CD81+Consolidação!CG81+Consolidação!CJ81+Consolidação!CM81+Consolidação!CP81+Consolidação!CS81+Consolidação!CV81+Consolidação!CY81+Consolidação!DB81)&gt;0,BN70+BU70+CB70+CI70+CP70+CW70+DD70+DK70+DR70+DY70+EF70+EM70+ET70&lt;Consolidação!BO81+Consolidação!BR81+Consolidação!BU81+Consolidação!BX81+Consolidação!CA81+Consolidação!CD81+Consolidação!CG81+Consolidação!CJ81+Consolidação!CM81+Consolidação!CP81+Consolidação!CS81+Consolidação!CV81+Consolidação!CY81+Consolidação!DB81,BN70+BU70+CB70+CI70+CP70+CW70+DD70+DK70+DR70+DY70+EF70+EM70+ET70+FA70&gt;Consolidação!BO81+Consolidação!BR81+Consolidação!BU81+Consolidação!BX81+Consolidação!CA81+Consolidação!CD81+Consolidação!CG81+Consolidação!CJ81+Consolidação!CM81+Consolidação!CP81+Consolidação!CS81+Consolidação!CV81+Consolidação!CY81+Consolidação!DB81),"CONSUMO PARCIAL","SEM PREVISÃO"))))))))))))))))</f>
        <v/>
      </c>
      <c r="FE70" s="318" t="str">
        <f t="shared" si="109"/>
        <v/>
      </c>
      <c r="FF70" s="270"/>
      <c r="FG70" s="314"/>
      <c r="FH70" s="345"/>
      <c r="FI70" s="346"/>
      <c r="FJ70" s="317" t="str">
        <f>IF(FG70=0,"",IF(BT70+CA70+CH70+CO70+CV70+DC70+DJ70+DQ70+DX70+EE70+EL70+ES70+EZ70+FG70&lt;=Consolidação!BU81,Consolidação!$H$4,IF(BT70+CA70+CH70+CO70+CV70+DC70+DJ70+DQ70+DX70+EE70+EL70+ES70+EZ70+FG70&lt;=Consolidação!BU81+Consolidação!BX81,Consolidação!$K$4,IF(BT70+CA70+CH70+CO70+CV70+DC70+DJ70+DQ70+DX70+EE70+EL70+ES70+EZ70+FG70&lt;=Consolidação!BU81+Consolidação!BX81+Consolidação!CA81,Consolidação!$N$4,IF(BT70+CA70+CH70+CO70+CV70+DC70+DJ70+DQ70+DX70+EE70+EL70+ES70+EZ70+FG70&lt;=Consolidação!BU81+Consolidação!BX81+Consolidação!CA81+Consolidação!CD81,Consolidação!$Q$4,IF(BT70+CA70+CH70+CO70+CV70+DC70+DJ70+DQ70+DX70+EE70+EL70+ES70+EZ70+FG70&lt;=Consolidação!BU81+Consolidação!BX81+Consolidação!CA81+Consolidação!CD81+Consolidação!CG81,Consolidação!$T$4,IF(BT70+CA70+CH70+CO70+CV70+DC70+DJ70+DQ70+DX70+EE70+EL70+ES70+EZ70+FG70&lt;=Consolidação!BU81+Consolidação!BX81+Consolidação!CA81+Consolidação!CD81+Consolidação!CG81+Consolidação!CJ81,Consolidação!$W$4,IF(BT70+CA70+CH70+CO70+CV70+DC70+DJ70+DQ70+DX70+EE70+EL70+ES70+EZ70+FG70&lt;=Consolidação!BU81+Consolidação!BX81+Consolidação!CA81+Consolidação!CD81+Consolidação!CG81+Consolidação!CJ81+Consolidação!CM81,Consolidação!$Z$4,IF(BT70+CA70+CH70+CO70+CV70+DC70+DJ70+DQ70+DX70+EE70+EL70+ES70+EZ70+FG70&lt;=Consolidação!BU81+Consolidação!BX81+Consolidação!CA81+Consolidação!CD81+Consolidação!CG81+Consolidação!CJ81+Consolidação!CM81+Consolidação!CP81,Consolidação!$AC$4,IF(BT70+CA70+CH70+CO70+CV70+DC70+DJ70+DQ70+DX70+EE70+EL70+ES70+EZ70+FG70&lt;=Consolidação!BU81+Consolidação!BX81+Consolidação!CA81+Consolidação!CD81+Consolidação!CG81+Consolidação!CJ81+Consolidação!CM81+Consolidação!CP81+Consolidação!CS81,Consolidação!$AF$4,IF(BT70+CA70+CH70+CO70+CV70+DC70+DJ70+DQ70+DX70+EE70+EL70+ES70+EZ70+FG70&lt;=Consolidação!BU81+Consolidação!BX81+Consolidação!CA81+Consolidação!CD81+Consolidação!CG81+Consolidação!CJ81+Consolidação!CM81+Consolidação!CP81+Consolidação!CS81+Consolidação!CV81,Consolidação!$AI$4,IF(BT70+CA70+CH70+CO70+CV70+DC70+DJ70+DQ70+DX70+EE70+EL70+ES70+EZ70+FG70&lt;=Consolidação!BU81+Consolidação!BX81+Consolidação!CA81+Consolidação!CD81+Consolidação!CG81+Consolidação!CJ81+Consolidação!CM81+Consolidação!CP81+Consolidação!CS81+Consolidação!CV81+Consolidação!CY81,Consolidação!$AL$4,IF(BT70+CA70+CH70+CO70+CV70+DC70+DJ70+DQ70+DX70+EE70+EL70+ES70+EZ70+FG70&lt;=Consolidação!BU81+Consolidação!BX81+Consolidação!CA81+Consolidação!CD81+Consolidação!CG81+Consolidação!CJ81+Consolidação!CM81+Consolidação!CP81+Consolidação!CS81+Consolidação!CV81+Consolidação!CY81+Consolidação!DB81,Consolidação!$AO$4,IF(BT70+CA70+CH70+CO70+CV70+DC70+DJ70+DQ70+DX70+EE70+EL70+ES70+EZ70+FG70&lt;=Consolidação!BU81+Consolidação!BX81+Consolidação!CA81+Consolidação!CD81+Consolidação!CG81+Consolidação!CJ81+Consolidação!CM81+Consolidação!CP81+Consolidação!CS81+Consolidação!CV81+Consolidação!CY81+Consolidação!DB81+Consolidação!DE81,Consolidação!$AR$4,IF(BT70+CA70+CH70+CO70+CV70+DC70+DJ70+DQ70+DX70+EE70+EL70+ES70+EZ70+FG70&lt;=Consolidação!BU81+Consolidação!BX81+Consolidação!CA81+Consolidação!CD81+Consolidação!CG81+Consolidação!CJ81+Consolidação!CM81+Consolidação!CP81+Consolidação!CS81+Consolidação!CV81+Consolidação!CY81+Consolidação!DB81+Consolidação!DE81+Consolidação!DH81,Consolidação!$AU$4,IF(AND((Consolidação!BU81+Consolidação!BX81+Consolidação!CA81+Consolidação!CD81+Consolidação!CG81+Consolidação!CJ81+Consolidação!CM81+Consolidação!CP81+Consolidação!CS81+Consolidação!CV81+Consolidação!CY81+Consolidação!DB81+Consolidação!DE81+Consolidação!DH81)&gt;0,BT70+CA70+CH70+CO70+CV70+DC70+DJ70+DQ70+DX70+EE70+EL70+ES70+EZ70&lt;Consolidação!BU81+Consolidação!BX81+Consolidação!CA81+Consolidação!CD81+Consolidação!CG81+Consolidação!CJ81+Consolidação!CM81+Consolidação!CP81+Consolidação!CS81+Consolidação!CV81+Consolidação!CY81+Consolidação!DB81+Consolidação!DE81+Consolidação!DH81,BT70+CA70+CH70+CO70+CV70+DC70+DJ70+DQ70+DX70+EE70+EL70+ES70+EZ70+FG70&gt;Consolidação!BU81+Consolidação!BX81+Consolidação!CA81+Consolidação!CD81+Consolidação!CG81+Consolidação!CJ81+Consolidação!CM81+Consolidação!CP81+Consolidação!CS81+Consolidação!CV81+Consolidação!CY81+Consolidação!DB81+Consolidação!DE81+Consolidação!DH81),"CONSUMO PARCIAL","SEM PREVISÃO"))))))))))))))))</f>
        <v/>
      </c>
      <c r="FK70" s="540" t="str">
        <f t="shared" si="110"/>
        <v/>
      </c>
      <c r="FL70" s="569"/>
      <c r="FM70" s="550"/>
      <c r="FN70" s="550"/>
      <c r="FO70" s="550"/>
      <c r="FP70" s="550"/>
      <c r="FQ70" s="576"/>
      <c r="FR70" s="569"/>
      <c r="FS70" s="550"/>
      <c r="FT70" s="550"/>
      <c r="FU70" s="550"/>
      <c r="FV70" s="550"/>
      <c r="FW70" s="550"/>
      <c r="FX70" s="545" t="str">
        <f>IF((Consolidação!C81+Consolidação!E81)=(F70+M70+T70+AA70+AH70+AO70+AV70+BC70+BJ70+BQ70+BX70+CE70+CL70+CS70),"ATUALIZADO","DESATUALIZADO")</f>
        <v>DESATUALIZADO</v>
      </c>
    </row>
    <row r="71" spans="1:180" x14ac:dyDescent="0.3">
      <c r="A71" s="270">
        <v>11869</v>
      </c>
      <c r="B71" s="634"/>
      <c r="C71" s="273" t="s">
        <v>2</v>
      </c>
      <c r="D71" s="274"/>
      <c r="E71" s="270" t="s">
        <v>152</v>
      </c>
      <c r="F71" s="314">
        <v>23741</v>
      </c>
      <c r="G71" s="315">
        <v>0.25</v>
      </c>
      <c r="H71" s="316">
        <v>45457</v>
      </c>
      <c r="I71" s="317">
        <f>IF(F71=0,"",IF(F71&lt;=Consolidação!H82,Consolidação!H$4,IF(F71&lt;=Consolidação!H82+Consolidação!K82,Consolidação!K$4,IF(F71&lt;=Consolidação!H82+Consolidação!K82+Consolidação!N82,Consolidação!N$4,IF(F71&lt;=Consolidação!H82+Consolidação!K82+Consolidação!N82+Consolidação!Q82,Consolidação!Q$4,IF(F71&lt;=Consolidação!H82+Consolidação!K82+Consolidação!N82+Consolidação!Q82+Consolidação!T82,Consolidação!T$4,IF(F71&lt;=Consolidação!H82+Consolidação!K82+Consolidação!N82+Consolidação!Q82+Consolidação!T82+Consolidação!W82,Consolidação!W$4,IF(F71&lt;=Consolidação!H82+Consolidação!K82+Consolidação!N82+Consolidação!Q82+Consolidação!T82+Consolidação!W82+Consolidação!Z82,Consolidação!Z$4,IF(F71&lt;=Consolidação!H82+Consolidação!K82+Consolidação!N82+Consolidação!Q82+Consolidação!T82+Consolidação!W82+Consolidação!Z82+Consolidação!AC82,Consolidação!AC$4,IF(F71&lt;=Consolidação!H82+Consolidação!K82+Consolidação!N82+Consolidação!Q82+Consolidação!T82+Consolidação!W82+Consolidação!Z82+Consolidação!AC82+Consolidação!AF82,Consolidação!AF$4,IF(F71&lt;=Consolidação!H82+Consolidação!K82+Consolidação!N82+Consolidação!Q82+Consolidação!T82+Consolidação!W82+Consolidação!Z82+Consolidação!AC82+Consolidação!AF82+Consolidação!AI82,Consolidação!AI$4,IF(F71&lt;=Consolidação!H82+Consolidação!K82+Consolidação!N82+Consolidação!Q82+Consolidação!T82+Consolidação!W82+Consolidação!Z82+Consolidação!AC82+Consolidação!AF82+Consolidação!AI82+Consolidação!AL82,Consolidação!AL$4,IF(F71&lt;=Consolidação!H82+Consolidação!K82+Consolidação!N82+Consolidação!Q82+Consolidação!T82+Consolidação!W82+Consolidação!Z82+Consolidação!AC82+Consolidação!AF82+Consolidação!AI82+Consolidação!AL82+Consolidação!AO82,Consolidação!AO$4,IF(F71&lt;=Consolidação!H82+Consolidação!K82+Consolidação!N82+Consolidação!Q82+Consolidação!T82+Consolidação!W82+Consolidação!Z82+Consolidação!AC82+Consolidação!AF82+Consolidação!AI82+Consolidação!AL82+Consolidação!AO82+Consolidação!AR82,Consolidação!AR$4,IF(F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>45323</v>
      </c>
      <c r="J71" s="318" t="str">
        <f t="shared" si="86"/>
        <v>ü</v>
      </c>
      <c r="K71" s="312"/>
      <c r="L71" s="270" t="s">
        <v>274</v>
      </c>
      <c r="M71" s="314">
        <v>243970</v>
      </c>
      <c r="N71" s="315"/>
      <c r="O71" s="316"/>
      <c r="P71" s="317" t="str">
        <f>IF(M71=0,"",IF(F71+M71&lt;=Consolidação!H82,Consolidação!$H$4,IF(F71+M71&lt;=Consolidação!H82+Consolidação!K82,Consolidação!$K$4,IF(F71+M71&lt;=Consolidação!H82+Consolidação!K82+Consolidação!N82,Consolidação!$N$4,IF(F71+M71&lt;=Consolidação!H82+Consolidação!K82+Consolidação!N82+Consolidação!Q82,Consolidação!$Q$4,IF(F71+M71&lt;=Consolidação!H82+Consolidação!K82+Consolidação!N82+Consolidação!Q82+Consolidação!T82,Consolidação!$T$4,IF(F71+M71&lt;=Consolidação!H82+Consolidação!K82+Consolidação!N82+Consolidação!Q82+Consolidação!T82+Consolidação!W82,Consolidação!$W$4,IF(F71+M71&lt;=Consolidação!H82+Consolidação!K82+Consolidação!N82+Consolidação!Q82+Consolidação!T82+Consolidação!W82+Consolidação!Z82,Consolidação!$Z$4,IF(F71+M71&lt;=Consolidação!H82+Consolidação!K82+Consolidação!N82+Consolidação!Q82+Consolidação!T82+Consolidação!W82+Consolidação!Z82+Consolidação!AC82,Consolidação!$AC$4,IF(F71+M71&lt;=Consolidação!H82+Consolidação!K82+Consolidação!N82+Consolidação!Q82+Consolidação!T82+Consolidação!W82+Consolidação!Z82+Consolidação!AC82+Consolidação!AF82,Consolidação!$AF$4,IF(F71+M71&lt;=Consolidação!H82+Consolidação!K82+Consolidação!N82+Consolidação!Q82+Consolidação!T82+Consolidação!W82+Consolidação!Z82+Consolidação!AC82+Consolidação!AF82+Consolidação!AI82,Consolidação!$AI$4,IF(F71+M71&lt;=Consolidação!H82+Consolidação!K82+Consolidação!N82+Consolidação!Q82+Consolidação!T82+Consolidação!W82+Consolidação!Z82+Consolidação!AC82+Consolidação!AF82+Consolidação!AI82+Consolidação!AL82,Consolidação!$AL$4,IF(F71+M71&lt;=Consolidação!H82+Consolidação!K82+Consolidação!N82+Consolidação!Q82+Consolidação!T82+Consolidação!W82+Consolidação!Z82+Consolidação!AC82+Consolidação!AF82+Consolidação!AI82+Consolidação!AL82+Consolidação!AO82,Consolidação!$AO$4,IF(F71+M71&lt;=Consolidação!H82+Consolidação!K82+Consolidação!N82+Consolidação!Q82+Consolidação!T82+Consolidação!W82+Consolidação!Z82+Consolidação!AC82+Consolidação!AF82+Consolidação!AI82+Consolidação!AL82+Consolidação!AO82+Consolidação!AR82,Consolidação!$AR$4,IF(F71+M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>CONSUMO PARCIAL</v>
      </c>
      <c r="Q71" s="318" t="str">
        <f t="shared" si="87"/>
        <v>û</v>
      </c>
      <c r="R71" s="312"/>
      <c r="S71" s="270"/>
      <c r="T71" s="314"/>
      <c r="U71" s="315"/>
      <c r="V71" s="316"/>
      <c r="W71" s="317" t="str">
        <f>IF(T71=0,"",IF(F71+M71+T71&lt;=Consolidação!H82,Consolidação!$H$4,IF(F71+M71+T71&lt;=Consolidação!H82+Consolidação!K82,Consolidação!$K$4,IF(F71+M71+T71&lt;=Consolidação!H82+Consolidação!K82+Consolidação!N82,Consolidação!$N$4,IF(F71+M71+T71&lt;=Consolidação!H82+Consolidação!K82+Consolidação!N82+Consolidação!Q82,Consolidação!$Q$4,IF(F71+M71+T71&lt;=Consolidação!H82+Consolidação!K82+Consolidação!N82+Consolidação!Q82+Consolidação!T82,Consolidação!$T$4,IF(F71+M71+T71&lt;=Consolidação!H82+Consolidação!K82+Consolidação!N82+Consolidação!Q82+Consolidação!T82+Consolidação!W82,Consolidação!$W$4,IF(F71+M71+T71&lt;=Consolidação!H82+Consolidação!K82+Consolidação!N82+Consolidação!Q82+Consolidação!T82+Consolidação!W82+Consolidação!Z82,Consolidação!$Z$4,IF(F71+M71+T71&lt;=Consolidação!H82+Consolidação!K82+Consolidação!N82+Consolidação!Q82+Consolidação!T82+Consolidação!W82+Consolidação!Z82+Consolidação!AC82,Consolidação!$AC$4,IF(F71+M71+T71&lt;=Consolidação!H82+Consolidação!K82+Consolidação!N82+Consolidação!Q82+Consolidação!T82+Consolidação!W82+Consolidação!Z82+Consolidação!AC82+Consolidação!AF82,Consolidação!$AF$4,IF(F71+M71+T71&lt;=Consolidação!H82+Consolidação!K82+Consolidação!N82+Consolidação!Q82+Consolidação!T82+Consolidação!W82+Consolidação!Z82+Consolidação!AC82+Consolidação!AF82+Consolidação!AI82,Consolidação!$AI$4,IF(F71+M71+T71&lt;=Consolidação!H82+Consolidação!K82+Consolidação!N82+Consolidação!Q82+Consolidação!T82+Consolidação!W82+Consolidação!Z82+Consolidação!AC82+Consolidação!AF82+Consolidação!AI82+Consolidação!AL82,Consolidação!$AL$4,IF(F71+M71+T71&lt;=Consolidação!H82+Consolidação!K82+Consolidação!N82+Consolidação!Q82+Consolidação!T82+Consolidação!W82+Consolidação!Z82+Consolidação!AC82+Consolidação!AF82+Consolidação!AI82+Consolidação!AL82+Consolidação!AO82,Consolidação!$AO$4,IF(F71+M71+T71&lt;=Consolidação!H82+Consolidação!K82+Consolidação!N82+Consolidação!Q82+Consolidação!T82+Consolidação!W82+Consolidação!Z82+Consolidação!AC82+Consolidação!AF82+Consolidação!AI82+Consolidação!AL82+Consolidação!AO82+Consolidação!AR82,Consolidação!$AR$4,IF(F71+M71+T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+M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+T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/>
      </c>
      <c r="X71" s="318" t="str">
        <f t="shared" si="88"/>
        <v/>
      </c>
      <c r="Y71" s="312"/>
      <c r="Z71" s="270"/>
      <c r="AA71" s="314"/>
      <c r="AB71" s="315"/>
      <c r="AC71" s="316"/>
      <c r="AD71" s="317" t="str">
        <f>IF(AA71=0,"",IF(F71+M71+T71+AA71&lt;=Consolidação!H82,Consolidação!$H$4,IF(F71+M71+T71+AA71&lt;=Consolidação!H82+Consolidação!K82,Consolidação!$K$4,IF(F71+M71+T71+AA71&lt;=Consolidação!H82+Consolidação!K82+Consolidação!N82,Consolidação!$N$4,IF(F71+M71+T71+AA71&lt;=Consolidação!H82+Consolidação!K82+Consolidação!N82+Consolidação!Q82,Consolidação!$Q$4,IF(F71+M71+T71+AA71&lt;=Consolidação!H82+Consolidação!K82+Consolidação!N82+Consolidação!Q82+Consolidação!T82,Consolidação!$T$4,IF(F71+M71+T71+AA71&lt;=Consolidação!H82+Consolidação!K82+Consolidação!N82+Consolidação!Q82+Consolidação!T82+Consolidação!W82,Consolidação!$W$4,IF(F71+M71+T71+AA71&lt;=Consolidação!H82+Consolidação!K82+Consolidação!N82+Consolidação!Q82+Consolidação!T82+Consolidação!W82+Consolidação!Z82,Consolidação!$Z$4,IF(F71+M71+T71+AA71&lt;=Consolidação!H82+Consolidação!K82+Consolidação!N82+Consolidação!Q82+Consolidação!T82+Consolidação!W82+Consolidação!Z82+Consolidação!AC82,Consolidação!$AC$4,IF(F71+M71+T71+AA71&lt;=Consolidação!H82+Consolidação!K82+Consolidação!N82+Consolidação!Q82+Consolidação!T82+Consolidação!W82+Consolidação!Z82+Consolidação!AC82+Consolidação!AF82,Consolidação!$AF$4,IF(F71+M71+T71+AA71&lt;=Consolidação!H82+Consolidação!K82+Consolidação!N82+Consolidação!Q82+Consolidação!T82+Consolidação!W82+Consolidação!Z82+Consolidação!AC82+Consolidação!AF82+Consolidação!AI82,Consolidação!$AI$4,IF(F71+M71+T71+AA71&lt;=Consolidação!H82+Consolidação!K82+Consolidação!N82+Consolidação!Q82+Consolidação!T82+Consolidação!W82+Consolidação!Z82+Consolidação!AC82+Consolidação!AF82+Consolidação!AI82+Consolidação!AL82,Consolidação!$AL$4,IF(F71+M71+T71+AA71&lt;=Consolidação!H82+Consolidação!K82+Consolidação!N82+Consolidação!Q82+Consolidação!T82+Consolidação!W82+Consolidação!Z82+Consolidação!AC82+Consolidação!AF82+Consolidação!AI82+Consolidação!AL82+Consolidação!AO82,Consolidação!$AO$4,IF(F71+M71+T71+AA71&lt;=Consolidação!H82+Consolidação!K82+Consolidação!N82+Consolidação!Q82+Consolidação!T82+Consolidação!W82+Consolidação!Z82+Consolidação!AC82+Consolidação!AF82+Consolidação!AI82+Consolidação!AL82+Consolidação!AO82+Consolidação!AR82,Consolidação!#REF!,IF(F71+M71+T71+AA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+M71+T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+T71+AA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/>
      </c>
      <c r="AE71" s="318" t="str">
        <f t="shared" si="89"/>
        <v/>
      </c>
      <c r="AF71" s="312"/>
      <c r="AG71" s="270"/>
      <c r="AH71" s="314"/>
      <c r="AI71" s="315"/>
      <c r="AJ71" s="316"/>
      <c r="AK71" s="317" t="str">
        <f>IF(AH71=0,"",IF(F71+M71+T71+AA71+AH71&lt;=Consolidação!H82,Consolidação!$H$4,IF(F71+M71+T71+AA71+AH71&lt;=Consolidação!H82+Consolidação!K82,Consolidação!$K$4,IF(F71+M71+T71+AA71+AH71&lt;=Consolidação!H82+Consolidação!K82+Consolidação!N82,Consolidação!$N$4,IF(F71+M71+T71+AA71+AH71&lt;=Consolidação!H82+Consolidação!K82+Consolidação!N82+Consolidação!Q82,Consolidação!$Q$4,IF(F71+M71+T71+AA71+AH71&lt;=Consolidação!H82+Consolidação!K82+Consolidação!N82+Consolidação!Q82+Consolidação!T82,Consolidação!$T$4,IF(F71+M71+T71+AA71+AH71&lt;=Consolidação!H82+Consolidação!K82+Consolidação!N82+Consolidação!Q82+Consolidação!T82+Consolidação!W82,Consolidação!$W$4,IF(F71+M71+T71+AA71+AH71&lt;=Consolidação!H82+Consolidação!K82+Consolidação!N82+Consolidação!Q82+Consolidação!T82+Consolidação!W82+Consolidação!Z82,Consolidação!$Z$4,IF(F71+M71+T71+AA71+AH71&lt;=Consolidação!H82+Consolidação!K82+Consolidação!N82+Consolidação!Q82+Consolidação!T82+Consolidação!W82+Consolidação!Z82+Consolidação!AC82,Consolidação!$AC$4,IF(F71+M71+T71+AA71+AH71&lt;=Consolidação!H82+Consolidação!K82+Consolidação!N82+Consolidação!Q82+Consolidação!T82+Consolidação!W82+Consolidação!Z82+Consolidação!AC82+Consolidação!AF82,Consolidação!$AF$4,IF(F71+M71+T71+AA71+AH71&lt;=Consolidação!H82+Consolidação!K82+Consolidação!N82+Consolidação!Q82+Consolidação!T82+Consolidação!W82+Consolidação!Z82+Consolidação!AC82+Consolidação!AF82+Consolidação!AI82,Consolidação!$AI$4,IF(F71+M71+T71+AA71+AH71&lt;=Consolidação!H82+Consolidação!K82+Consolidação!N82+Consolidação!Q82+Consolidação!T82+Consolidação!W82+Consolidação!Z82+Consolidação!AC82+Consolidação!AF82+Consolidação!AI82+Consolidação!AL82,Consolidação!$AL$4,IF(F71+M71+T71+AA71+AH71&lt;=Consolidação!H82+Consolidação!K82+Consolidação!N82+Consolidação!Q82+Consolidação!T82+Consolidação!W82+Consolidação!Z82+Consolidação!AC82+Consolidação!AF82+Consolidação!AI82+Consolidação!AL82+Consolidação!AO82,Consolidação!$AO$4,IF(F71+M71+T71+AA71+AH71&lt;=Consolidação!H82+Consolidação!K82+Consolidação!N82+Consolidação!Q82+Consolidação!T82+Consolidação!W82+Consolidação!Z82+Consolidação!AC82+Consolidação!AF82+Consolidação!AI82+Consolidação!AL82+Consolidação!AO82+Consolidação!AR82,Consolidação!$AR$4,IF(F71+M71+T71+AA71+AH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+M71+T71+AA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+T71+AA71+AH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/>
      </c>
      <c r="AL71" s="318" t="str">
        <f t="shared" si="90"/>
        <v/>
      </c>
      <c r="AM71" s="312"/>
      <c r="AN71" s="270"/>
      <c r="AO71" s="314"/>
      <c r="AP71" s="345"/>
      <c r="AQ71" s="346"/>
      <c r="AR71" s="317" t="str">
        <f>IF(AO71=0,"",IF(F71+M71+T71+AA71+AH71+AO71&lt;=Consolidação!H82,Consolidação!$H$4,IF(F71+M71+T71+AA71+AH71+AO71&lt;=Consolidação!H82+Consolidação!K82,Consolidação!$K$4,IF(F71+M71+T71+AA71+AH71+AO71&lt;=Consolidação!H82+Consolidação!K82+Consolidação!N82,Consolidação!$N$4,IF(F71+M71+T71+AA71+AH71+AO71&lt;=Consolidação!H82+Consolidação!K82+Consolidação!N82+Consolidação!Q82,Consolidação!$Q$4,IF(F71+M71+T71+AA71+AH71+AO71&lt;=Consolidação!H82+Consolidação!K82+Consolidação!N82+Consolidação!Q82+Consolidação!T82,Consolidação!$T$4,IF(F71+M71+T71+AA71+AH71+AO71&lt;=Consolidação!H82+Consolidação!K82+Consolidação!N82+Consolidação!Q82+Consolidação!T82+Consolidação!W82,Consolidação!$W$4,IF(F71+M71+T71+AA71+AH71+AO71&lt;=Consolidação!H82+Consolidação!K82+Consolidação!N82+Consolidação!Q82+Consolidação!T82+Consolidação!W82+Consolidação!Z82,Consolidação!$Z$4,IF(F71+M71+T71+AA71+AH71+AO71&lt;=Consolidação!H82+Consolidação!K82+Consolidação!N82+Consolidação!Q82+Consolidação!T82+Consolidação!W82+Consolidação!Z82+Consolidação!AC82,Consolidação!$AC$4,IF(F71+M71+T71+AA71+AH71+AO71&lt;=Consolidação!H82+Consolidação!K82+Consolidação!N82+Consolidação!Q82+Consolidação!T82+Consolidação!W82+Consolidação!Z82+Consolidação!AC82+Consolidação!AF82,Consolidação!$AF$4,IF(F71+M71+T71+AA71+AH71+AO71&lt;=Consolidação!H82+Consolidação!K82+Consolidação!N82+Consolidação!Q82+Consolidação!T82+Consolidação!W82+Consolidação!Z82+Consolidação!AC82+Consolidação!AF82+Consolidação!AI82,Consolidação!$AI$4,IF(F71+M71+T71+AA71+AH71+AO71&lt;=Consolidação!H82+Consolidação!K82+Consolidação!N82+Consolidação!Q82+Consolidação!T82+Consolidação!W82+Consolidação!Z82+Consolidação!AC82+Consolidação!AF82+Consolidação!AI82+Consolidação!AL82,Consolidação!$AL$4,IF(F71+M71+T71+AA71+AH71+AO71&lt;=Consolidação!H82+Consolidação!K82+Consolidação!N82+Consolidação!Q82+Consolidação!T82+Consolidação!W82+Consolidação!Z82+Consolidação!AC82+Consolidação!AF82+Consolidação!AI82+Consolidação!AL82+Consolidação!AO82,Consolidação!$AO$4,IF(F71+M71+T71+AA71+AH71+AO71&lt;=Consolidação!H82+Consolidação!K82+Consolidação!N82+Consolidação!Q82+Consolidação!T82+Consolidação!W82+Consolidação!Z82+Consolidação!AC82+Consolidação!AF82+Consolidação!AI82+Consolidação!AL82+Consolidação!AO82+Consolidação!AR82,Consolidação!$AR$4,IF(F71+M71+T71+AA71+AH71+AO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+M71+T71+AA71+AH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+T71+AA71+AH71+AO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/>
      </c>
      <c r="AS71" s="318" t="str">
        <f t="shared" si="91"/>
        <v/>
      </c>
      <c r="AT71" s="312"/>
      <c r="AU71" s="270"/>
      <c r="AV71" s="314"/>
      <c r="AW71" s="345"/>
      <c r="AX71" s="346"/>
      <c r="AY71" s="317" t="str">
        <f>IF(AV71=0,"",IF(F71+M71+T71+AA71+AH71+AO71+AV71&lt;=Consolidação!H82,Consolidação!$H$4,IF(F71+M71+T71+AA71+AH71+AO71+AV71&lt;=Consolidação!H82+Consolidação!K82,Consolidação!$K$4,IF(F71+M71+T71+AA71+AH71+AO71+AV71&lt;=Consolidação!H82+Consolidação!K82+Consolidação!N82,Consolidação!$N$4,IF(F71+M71+T71+AA71+AH71+AO71+AV71&lt;=Consolidação!H82+Consolidação!K82+Consolidação!N82+Consolidação!Q82,Consolidação!$Q$4,IF(F71+M71+T71+AA71+AH71+AO71+AV71&lt;=Consolidação!H82+Consolidação!K82+Consolidação!N82+Consolidação!Q82+Consolidação!T82,Consolidação!$T$4,IF(F71+M71+T71+AA71+AH71+AO71+AV71&lt;=Consolidação!H82+Consolidação!K82+Consolidação!N82+Consolidação!Q82+Consolidação!T82+Consolidação!W82,Consolidação!$W$4,IF(F71+M71+T71+AA71+AH71+AO71+AV71&lt;=Consolidação!H82+Consolidação!K82+Consolidação!N82+Consolidação!Q82+Consolidação!T82+Consolidação!W82+Consolidação!Z82,Consolidação!$Z$4,IF(F71+M71+T71+AA71+AH71+AO71+AV71&lt;=Consolidação!H82+Consolidação!K82+Consolidação!N82+Consolidação!Q82+Consolidação!T82+Consolidação!W82+Consolidação!Z82+Consolidação!AC82,Consolidação!$AC$4,IF(F71+M71+T71+AA71+AH71+AO71+AV71&lt;=Consolidação!H82+Consolidação!K82+Consolidação!N82+Consolidação!Q82+Consolidação!T82+Consolidação!W82+Consolidação!Z82+Consolidação!AC82+Consolidação!AF82,Consolidação!$AF$4,IF(F71+M71+T71+AA71+AH71+AO71+AV71&lt;=Consolidação!H82+Consolidação!K82+Consolidação!N82+Consolidação!Q82+Consolidação!T82+Consolidação!W82+Consolidação!Z82+Consolidação!AC82+Consolidação!AF82+Consolidação!AI82,Consolidação!$AI$4,IF(F71+M71+T71+AA71+AH71+AO71+AV71&lt;=Consolidação!H82+Consolidação!K82+Consolidação!N82+Consolidação!Q82+Consolidação!T82+Consolidação!W82+Consolidação!Z82+Consolidação!AC82+Consolidação!AF82+Consolidação!AI82+Consolidação!AL82,Consolidação!$AL$4,IF(F71+M71+T71+AA71+AH71+AO71+AV71&lt;=Consolidação!H82+Consolidação!K82+Consolidação!N82+Consolidação!Q82+Consolidação!T82+Consolidação!W82+Consolidação!Z82+Consolidação!AC82+Consolidação!AF82+Consolidação!AI82+Consolidação!AL82+Consolidação!AO82,Consolidação!$AO$4,IF(F71+M71+T71+AA71+AH71+AO71+AV71&lt;=Consolidação!H82+Consolidação!K82+Consolidação!N82+Consolidação!Q82+Consolidação!T82+Consolidação!W82+Consolidação!Z82+Consolidação!AC82+Consolidação!AF82+Consolidação!AI82+Consolidação!AL82+Consolidação!AO82+Consolidação!AR82,Consolidação!$AR$4,IF(F71+M71+T71+AA71+AH71+AO71+AV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+M71+T71+AA71+AH71+AO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+T71+AA71+AH71+AO71+AV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/>
      </c>
      <c r="AZ71" s="318" t="str">
        <f t="shared" si="92"/>
        <v/>
      </c>
      <c r="BA71" s="312"/>
      <c r="BB71" s="270"/>
      <c r="BC71" s="314"/>
      <c r="BD71" s="345"/>
      <c r="BE71" s="346"/>
      <c r="BF71" s="317" t="str">
        <f>IF(BC71=0,"",IF(F71+M71+T71+AA71+AH71+AO71+AV71+BC71&lt;=Consolidação!H82,Consolidação!$H$4,IF(F71+M71+T71+AA71+AH71+AO71+AV71+BC71&lt;=Consolidação!H82+Consolidação!K82,Consolidação!$K$4,IF(F71+M71+T71+AA71+AH71+AO71+AV71+BC71&lt;=Consolidação!H82+Consolidação!K82+Consolidação!N82,Consolidação!$N$4,IF(F71+M71+T71+AA71+AH71+AO71+AV71+BC71&lt;=Consolidação!H82+Consolidação!K82+Consolidação!N82+Consolidação!Q82,Consolidação!$Q$4,IF(F71+M71+T71+AA71+AH71+AO71+AV71+BC71&lt;=Consolidação!H82+Consolidação!K82+Consolidação!N82+Consolidação!Q82+Consolidação!T82,Consolidação!$T$4,IF(F71+M71+T71+AA71+AH71+AO71+AV71+BC71&lt;=Consolidação!H82+Consolidação!K82+Consolidação!N82+Consolidação!Q82+Consolidação!T82+Consolidação!W82,Consolidação!$W$4,IF(F71+M71+T71+AA71+AH71+AO71+AV71+BC71&lt;=Consolidação!H82+Consolidação!K82+Consolidação!N82+Consolidação!Q82+Consolidação!T82+Consolidação!W82+Consolidação!Z82,Consolidação!$Z$4,IF(F71+M71+T71+AA71+AH71+AO71+AV71+BC71&lt;=Consolidação!H82+Consolidação!K82+Consolidação!N82+Consolidação!Q82+Consolidação!T82+Consolidação!W82+Consolidação!Z82+Consolidação!AC82,Consolidação!$AC$4,IF(F71+M71+T71+AA71+AH71+AO71+AV71+BC71&lt;=Consolidação!H82+Consolidação!K82+Consolidação!N82+Consolidação!Q82+Consolidação!T82+Consolidação!W82+Consolidação!Z82+Consolidação!AC82+Consolidação!AF82,Consolidação!$AF$4,IF(F71+M71+T71+AA71+AH71+AO71+AV71+BC71&lt;=Consolidação!H82+Consolidação!K82+Consolidação!N82+Consolidação!Q82+Consolidação!T82+Consolidação!W82+Consolidação!Z82+Consolidação!AC82+Consolidação!AF82+Consolidação!AI82,Consolidação!$AI$4,IF(F71+M71+T71+AA71+AH71+AO71+AV71+BC71&lt;=Consolidação!H82+Consolidação!K82+Consolidação!N82+Consolidação!Q82+Consolidação!T82+Consolidação!W82+Consolidação!Z82+Consolidação!AC82+Consolidação!AF82+Consolidação!AI82+Consolidação!AL82,Consolidação!$AL$4,IF(F71+M71+T71+AA71+AH71+AO71+AV71+BC71&lt;=Consolidação!H82+Consolidação!K82+Consolidação!N82+Consolidação!Q82+Consolidação!T82+Consolidação!W82+Consolidação!Z82+Consolidação!AC82+Consolidação!AF82+Consolidação!AI82+Consolidação!AL82+Consolidação!AO82,Consolidação!$AO$4,IF(F71+M71+T71+AA71+AH71+AO71+AV71+BC71&lt;=Consolidação!H82+Consolidação!K82+Consolidação!N82+Consolidação!Q82+Consolidação!T82+Consolidação!W82+Consolidação!Z82+Consolidação!AC82+Consolidação!AF82+Consolidação!AI82+Consolidação!AL82+Consolidação!AO82+Consolidação!AR82,Consolidação!$AR$4,IF(F71+M71+T71+AA71+AH71+AO71+AV71+BC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+M71+T71+AA71+AH71+AO71+AV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+T71+AA71+AH71+AO71+AV71+BC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/>
      </c>
      <c r="BG71" s="318" t="str">
        <f t="shared" si="93"/>
        <v/>
      </c>
      <c r="BH71" s="312"/>
      <c r="BI71" s="270"/>
      <c r="BJ71" s="314"/>
      <c r="BK71" s="345"/>
      <c r="BL71" s="346"/>
      <c r="BM71" s="317" t="str">
        <f>IF(BJ71=0,"",IF(F71+M71+T71+AA71+AH71+AO71+AV71+BC71+BJ71&lt;=Consolidação!H82,Consolidação!$H$4,IF(F71+M71+T71+AA71+AH71+AO71+AV71+BC71+BJ71&lt;=Consolidação!H82+Consolidação!K82,Consolidação!$K$4,IF(F71+M71+T71+AA71+AH71+AO71+AV71+BC71+BJ71&lt;=Consolidação!H82+Consolidação!K82+Consolidação!N82,Consolidação!$N$4,IF(F71+M71+T71+AA71+AH71+AO71+AV71+BC71+BJ71&lt;=Consolidação!H82+Consolidação!K82+Consolidação!N82+Consolidação!Q82,Consolidação!$Q$4,IF(F71+M71+T71+AA71+AH71+AO71+AV71+BC71+BJ71&lt;=Consolidação!H82+Consolidação!K82+Consolidação!N82+Consolidação!Q82+Consolidação!T82,Consolidação!$T$4,IF(F71+M71+T71+AA71+AH71+AO71+AV71+BC71+BJ71&lt;=Consolidação!H82+Consolidação!K82+Consolidação!N82+Consolidação!Q82+Consolidação!T82+Consolidação!W82,Consolidação!$W$4,IF(F71+M71+T71+AA71+AH71+AO71+AV71+BC71+BJ71&lt;=Consolidação!H82+Consolidação!K82+Consolidação!N82+Consolidação!Q82+Consolidação!T82+Consolidação!W82+Consolidação!Z82,Consolidação!$Z$4,IF(F71+M71+T71+AA71+AH71+AO71+AV71+BC71+BJ71&lt;=Consolidação!H82+Consolidação!K82+Consolidação!N82+Consolidação!Q82+Consolidação!T82+Consolidação!W82+Consolidação!Z82+Consolidação!AC82,Consolidação!$AC$4,IF(F71+M71+T71+AA71+AH71+AO71+AV71+BC71+BJ71&lt;=Consolidação!H82+Consolidação!K82+Consolidação!N82+Consolidação!Q82+Consolidação!T82+Consolidação!W82+Consolidação!Z82+Consolidação!AC82+Consolidação!AF82,Consolidação!$AF$4,IF(F71+M71+T71+AA71+AH71+AO71+AV71+BC71+BJ71&lt;=Consolidação!H82+Consolidação!K82+Consolidação!N82+Consolidação!Q82+Consolidação!T82+Consolidação!W82+Consolidação!Z82+Consolidação!AC82+Consolidação!AF82+Consolidação!AI82,Consolidação!$AI$4,IF(F71+M71+T71+AA71+AH71+AO71+AV71+BC71+BJ71&lt;=Consolidação!H82+Consolidação!K82+Consolidação!N82+Consolidação!Q82+Consolidação!T82+Consolidação!W82+Consolidação!Z82+Consolidação!AC82+Consolidação!AF82+Consolidação!AI82+Consolidação!AL82,Consolidação!$AL$4,IF(F71+M71+T71+AA71+AH71+AO71+AV71+BC71+BJ71&lt;=Consolidação!H82+Consolidação!K82+Consolidação!N82+Consolidação!Q82+Consolidação!T82+Consolidação!W82+Consolidação!Z82+Consolidação!AC82+Consolidação!AF82+Consolidação!AI82+Consolidação!AL82+Consolidação!AO82,Consolidação!$AO$4,IF(F71+M71+T71+AA71+AH71+AO71+AV71+BC71+BJ71&lt;=Consolidação!H82+Consolidação!K82+Consolidação!N82+Consolidação!Q82+Consolidação!T82+Consolidação!W82+Consolidação!Z82+Consolidação!AC82+Consolidação!AF82+Consolidação!AI82+Consolidação!AL82+Consolidação!AO82+Consolidação!AR82,Consolidação!$AR$4,IF(F71+M71+T71+AA71+AH71+AO71+AV71+BC71+BJ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+M71+T71+AA71+AH71+AO71+AV71+BC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+T71+AA71+AH71+AO71+AV71+BC71+BJ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/>
      </c>
      <c r="BN71" s="318" t="str">
        <f t="shared" si="94"/>
        <v/>
      </c>
      <c r="BO71" s="312"/>
      <c r="BP71" s="270"/>
      <c r="BQ71" s="314"/>
      <c r="BR71" s="345"/>
      <c r="BS71" s="346"/>
      <c r="BT71" s="317" t="str">
        <f>IF(BQ71=0,"",IF(F71+M71+T71+AA71+AH71+AO71+AV71+BC71+BJ71+BQ71&lt;=Consolidação!H82,Consolidação!$H$4,IF(F71+M71+T71+AA71+AH71+AO71+AV71+BC71+BJ71+BQ71&lt;=Consolidação!H82+Consolidação!K82,Consolidação!$K$4,IF(F71+M71+T71+AA71+AH71+AO71+AV71+BC71+BJ71+BQ71&lt;=Consolidação!H82+Consolidação!K82+Consolidação!N82,Consolidação!$N$4,IF(F71+M71+T71+AA71+AH71+AO71+AV71+BC71+BJ71+BQ71&lt;=Consolidação!H82+Consolidação!K82+Consolidação!N82+Consolidação!Q82,Consolidação!$Q$4,IF(F71+M71+T71+AA71+AH71+AO71+AV71+BC71+BJ71+BQ71&lt;=Consolidação!H82+Consolidação!K82+Consolidação!N82+Consolidação!Q82+Consolidação!T82,Consolidação!$T$4,IF(F71+M71+T71+AA71+AH71+AO71+AV71+BC71+BJ71+BQ71&lt;=Consolidação!H82+Consolidação!K82+Consolidação!N82+Consolidação!Q82+Consolidação!T82+Consolidação!W82,Consolidação!$W$4,IF(F71+M71+T71+AA71+AH71+AO71+AV71+BC71+BJ71+BQ71&lt;=Consolidação!H82+Consolidação!K82+Consolidação!N82+Consolidação!Q82+Consolidação!T82+Consolidação!W82+Consolidação!Z82,Consolidação!$Z$4,IF(F71+M71+T71+AA71+AH71+AO71+AV71+BC71+BJ71+BQ71&lt;=Consolidação!H82+Consolidação!K82+Consolidação!N82+Consolidação!Q82+Consolidação!T82+Consolidação!W82+Consolidação!Z82+Consolidação!AC82,Consolidação!$AC$4,IF(F71+M71+T71+AA71+AH71+AO71+AV71+BC71+BJ71+BQ71&lt;=Consolidação!H82+Consolidação!K82+Consolidação!N82+Consolidação!Q82+Consolidação!T82+Consolidação!W82+Consolidação!Z82+Consolidação!AC82+Consolidação!AF82,Consolidação!$AF$4,IF(F71+M71+T71+AA71+AH71+AO71+AV71+BC71+BJ71+BQ71&lt;=Consolidação!H82+Consolidação!K82+Consolidação!N82+Consolidação!Q82+Consolidação!T82+Consolidação!W82+Consolidação!Z82+Consolidação!AC82+Consolidação!AF82+Consolidação!AI82,Consolidação!$AI$4,IF(F71+M71+T71+AA71+AH71+AO71+AV71+BC71+BJ71+BQ71&lt;=Consolidação!H82+Consolidação!K82+Consolidação!N82+Consolidação!Q82+Consolidação!T82+Consolidação!W82+Consolidação!Z82+Consolidação!AC82+Consolidação!AF82+Consolidação!AI82+Consolidação!AL82,Consolidação!$AL$4,IF(F71+M71+T71+AA71+AH71+AO71+AV71+BC71+BJ71+BQ71&lt;=Consolidação!H82+Consolidação!K82+Consolidação!N82+Consolidação!Q82+Consolidação!T82+Consolidação!W82+Consolidação!Z82+Consolidação!AC82+Consolidação!AF82+Consolidação!AI82+Consolidação!AL82+Consolidação!AO82,Consolidação!$AO$4,IF(F71+M71+T71+AA71+AH71+AO71+AV71+BC71+BJ71+BQ71&lt;=Consolidação!H82+Consolidação!K82+Consolidação!N82+Consolidação!Q82+Consolidação!T82+Consolidação!W82+Consolidação!Z82+Consolidação!AC82+Consolidação!AF82+Consolidação!AI82+Consolidação!AL82+Consolidação!AO82+Consolidação!AR82,Consolidação!$AR$4,IF(F71+M71+T71+AA71+AH71+AO71+AV71+BC71+BJ71+BQ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+M71+T71+AA71+AH71+AO71+AV71+BC71+BJ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+T71+AA71+AH71+AO71+AV71+BC71+BJ71+BQ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/>
      </c>
      <c r="BU71" s="318" t="str">
        <f t="shared" si="95"/>
        <v/>
      </c>
      <c r="BV71" s="312"/>
      <c r="BW71" s="270"/>
      <c r="BX71" s="314"/>
      <c r="BY71" s="345"/>
      <c r="BZ71" s="346"/>
      <c r="CA71" s="317" t="str">
        <f>IF(BX71=0,"",IF(F71+M71+T71+AA71+AH71+AO71+AV71+BC71+BJ71+BQ71+BX71&lt;=Consolidação!H82,Consolidação!$H$4,IF(F71+M71+T71+AA71+AH71+AO71+AV71+BC71+BJ71+BQ71+BX71&lt;=Consolidação!H82+Consolidação!K82,Consolidação!$K$4,IF(F71+M71+T71+AA71+AH71+AO71+AV71+BC71+BJ71+BQ71+BX71&lt;=Consolidação!H82+Consolidação!K82+Consolidação!N82,Consolidação!$N$4,IF(F71+M71+T71+AA71+AH71+AO71+AV71+BC71+BJ71+BQ71+BX71&lt;=Consolidação!H82+Consolidação!K82+Consolidação!N82+Consolidação!Q82,Consolidação!$Q$4,IF(F71+M71+T71+AA71+AH71+AO71+AV71+BC71+BJ71+BQ71+BX71&lt;=Consolidação!H82+Consolidação!K82+Consolidação!N82+Consolidação!Q82+Consolidação!T82,Consolidação!$T$4,IF(F71+M71+T71+AA71+AH71+AO71+AV71+BC71+BJ71+BQ71+BX71&lt;=Consolidação!H82+Consolidação!K82+Consolidação!N82+Consolidação!Q82+Consolidação!T82+Consolidação!W82,Consolidação!$W$4,IF(F71+M71+T71+AA71+AH71+AO71+AV71+BC71+BJ71+BQ71+BX71&lt;=Consolidação!H82+Consolidação!K82+Consolidação!N82+Consolidação!Q82+Consolidação!T82+Consolidação!W82+Consolidação!Z82,Consolidação!$Z$4,IF(F71+M71+T71+AA71+AH71+AO71+AV71+BC71+BJ71+BQ71+BX71&lt;=Consolidação!H82+Consolidação!K82+Consolidação!N82+Consolidação!Q82+Consolidação!T82+Consolidação!W82+Consolidação!Z82+Consolidação!AC82,Consolidação!$AC$4,IF(F71+M71+T71+AA71+AH71+AO71+AV71+BC71+BJ71+BQ71+BX71&lt;=Consolidação!H82+Consolidação!K82+Consolidação!N82+Consolidação!Q82+Consolidação!T82+Consolidação!W82+Consolidação!Z82+Consolidação!AC82+Consolidação!AF82,Consolidação!$AF$4,IF(F71+M71+T71+AA71+AH71+AO71+AV71+BC71+BJ71+BQ71+BX71&lt;=Consolidação!H82+Consolidação!K82+Consolidação!N82+Consolidação!Q82+Consolidação!T82+Consolidação!W82+Consolidação!Z82+Consolidação!AC82+Consolidação!AF82+Consolidação!AI82,Consolidação!$AI$4,IF(F71+M71+T71+AA71+AH71+AO71+AV71+BC71+BJ71+BQ71+BX71&lt;=Consolidação!H82+Consolidação!K82+Consolidação!N82+Consolidação!Q82+Consolidação!T82+Consolidação!W82+Consolidação!Z82+Consolidação!AC82+Consolidação!AF82+Consolidação!AI82+Consolidação!AL82,Consolidação!$AL$4,IF(F71+M71+T71+AA71+AH71+AO71+AV71+BC71+BJ71+BQ71+BX71&lt;=Consolidação!H82+Consolidação!K82+Consolidação!N82+Consolidação!Q82+Consolidação!T82+Consolidação!W82+Consolidação!Z82+Consolidação!AC82+Consolidação!AF82+Consolidação!AI82+Consolidação!AL82+Consolidação!AO82,Consolidação!$AO$4,IF(F71+M71+T71+AA71+AH71+AO71+AV71+BC71+BJ71+BQ71+BX71&lt;=Consolidação!H82+Consolidação!K82+Consolidação!N82+Consolidação!Q82+Consolidação!T82+Consolidação!W82+Consolidação!Z82+Consolidação!AC82+Consolidação!AF82+Consolidação!AI82+Consolidação!AL82+Consolidação!AO82+Consolidação!AR82,Consolidação!$AR$4,IF(F71+M71+T71+AA71+AH71+AO71+AV71+BC71+BJ71+BQ71+BX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+M71+T71+AA71+AH71+AO71+AV71+BC71+BJ71+BQ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+T71+AA71+AH71+AO71+AV71+BC71+BJ71+BQ71+BX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/>
      </c>
      <c r="CB71" s="318" t="str">
        <f t="shared" si="96"/>
        <v/>
      </c>
      <c r="CC71" s="312"/>
      <c r="CD71" s="270"/>
      <c r="CE71" s="314"/>
      <c r="CF71" s="345"/>
      <c r="CG71" s="346"/>
      <c r="CH71" s="317" t="str">
        <f>IF(CE71=0,"",IF(F71+M71+T71+AA71+AH71+AO71+AV71+BC71+BJ71+BQ71+BX71+CE71&lt;=Consolidação!H82,Consolidação!$H$4,IF(F71+M71+T71+AA71+AH71+AO71+AV71+BC71+BJ71+BQ71+BX71+CE71&lt;=Consolidação!H82+Consolidação!K82,Consolidação!$K$4,IF(F71+M71+T71+AA71+AH71+AO71+AV71+BC71+BJ71+BQ71+BX71+CE71&lt;=Consolidação!H82+Consolidação!K82+Consolidação!N82,Consolidação!$N$4,IF(F71+M71+T71+AA71+AH71+AO71+AV71+BC71+BJ71+BQ71+BX71+CE71&lt;=Consolidação!H82+Consolidação!K82+Consolidação!N82+Consolidação!Q82,Consolidação!$Q$4,IF(F71+M71+T71+AA71+AH71+AO71+AV71+BC71+BJ71+BQ71+BX71+CE71&lt;=Consolidação!H82+Consolidação!K82+Consolidação!N82+Consolidação!Q82+Consolidação!T82,Consolidação!$T$4,IF(F71+M71+T71+AA71+AH71+AO71+AV71+BC71+BJ71+BQ71+BX71+CE71&lt;=Consolidação!H82+Consolidação!K82+Consolidação!N82+Consolidação!Q82+Consolidação!T82+Consolidação!W82,Consolidação!$W$4,IF(F71+M71+T71+AA71+AH71+AO71+AV71+BC71+BJ71+BQ71+BX71+CE71&lt;=Consolidação!H82+Consolidação!K82+Consolidação!N82+Consolidação!Q82+Consolidação!T82+Consolidação!W82+Consolidação!Z82,Consolidação!$Z$4,IF(F71+M71+T71+AA71+AH71+AO71+AV71+BC71+BJ71+BQ71+BX71+CE71&lt;=Consolidação!H82+Consolidação!K82+Consolidação!N82+Consolidação!Q82+Consolidação!T82+Consolidação!W82+Consolidação!Z82+Consolidação!AC82,Consolidação!$AC$4,IF(F71+M71+T71+AA71+AH71+AO71+AV71+BC71+BJ71+BQ71+BX71+CE71&lt;=Consolidação!H82+Consolidação!K82+Consolidação!N82+Consolidação!Q82+Consolidação!T82+Consolidação!W82+Consolidação!Z82+Consolidação!AC82+Consolidação!AF82,Consolidação!$AF$4,IF(F71+M71+T71+AA71+AH71+AO71+AV71+BC71+BJ71+BQ71+BX71+CE71&lt;=Consolidação!H82+Consolidação!K82+Consolidação!N82+Consolidação!Q82+Consolidação!T82+Consolidação!W82+Consolidação!Z82+Consolidação!AC82+Consolidação!AF82+Consolidação!AI82,Consolidação!$AI$4,IF(F71+M71+T71+AA71+AH71+AO71+AV71+BC71+BJ71+BQ71+BX71+CE71&lt;=Consolidação!H82+Consolidação!K82+Consolidação!N82+Consolidação!Q82+Consolidação!T82+Consolidação!W82+Consolidação!Z82+Consolidação!AC82+Consolidação!AF82+Consolidação!AI82+Consolidação!AL82,Consolidação!$AL$4,IF(F71+M71+T71+AA71+AH71+AO71+AV71+BC71+BJ71+BQ71+BX71+CE71&lt;=Consolidação!H82+Consolidação!K82+Consolidação!N82+Consolidação!Q82+Consolidação!T82+Consolidação!W82+Consolidação!Z82+Consolidação!AC82+Consolidação!AF82+Consolidação!AI82+Consolidação!AL82+Consolidação!AO82,Consolidação!$AO$4,IF(F71+M71+T71+AA71+AH71+AO71+AV71+BC71+BJ71+BQ71+BX71+CE71&lt;=Consolidação!H82+Consolidação!K82+Consolidação!N82+Consolidação!Q82+Consolidação!T82+Consolidação!W82+Consolidação!Z82+Consolidação!AC82+Consolidação!AF82+Consolidação!AI82+Consolidação!AL82+Consolidação!AO82+Consolidação!AR82,Consolidação!$AR$4,IF(F71+M71+T71+AA71+AH71+AO71+AV71+BC71+BJ71+BQ71+BX71+CE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+M71+T71+AA71+AH71+AO71+AV71+BC71+BJ71+BQ71+BX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+T71+AA71+AH71+AO71+AV71+BC71+BJ71+BQ71+BX71+CE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/>
      </c>
      <c r="CI71" s="318" t="str">
        <f t="shared" si="97"/>
        <v/>
      </c>
      <c r="CJ71" s="312"/>
      <c r="CK71" s="270"/>
      <c r="CL71" s="314"/>
      <c r="CM71" s="345"/>
      <c r="CN71" s="346"/>
      <c r="CO71" s="317" t="str">
        <f>IF(CL71=0,"",IF(F71+M71+T71+AA71+AH71+AO71+AV71+BC71+BJ71+BQ71+BX71+CE71+CL71&lt;=Consolidação!H82,Consolidação!$H$4,IF(F71+M71+T71+AA71+AH71+AO71+AV71+BC71+BJ71+BQ71+BX71+CE71+CL71&lt;=Consolidação!H82+Consolidação!K82,Consolidação!$K$4,IF(F71+M71+T71+AA71+AH71+AO71+AV71+BC71+BJ71+BQ71+BX71+CE71+CL71&lt;=Consolidação!H82+Consolidação!K82+Consolidação!N82,Consolidação!$N$4,IF(F71+M71+T71+AA71+AH71+AO71+AV71+BC71+BJ71+BQ71+BX71+CE71+CL71&lt;=Consolidação!H82+Consolidação!K82+Consolidação!N82+Consolidação!Q82,Consolidação!$Q$4,IF(F71+M71+T71+AA71+AH71+AO71+AV71+BC71+BJ71+BQ71+BX71+CE71+CL71&lt;=Consolidação!H82+Consolidação!K82+Consolidação!N82+Consolidação!Q82+Consolidação!T82,Consolidação!$T$4,IF(F71+M71+T71+AA71+AH71+AO71+AV71+BC71+BJ71+BQ71+BX71+CE71+CL71&lt;=Consolidação!H82+Consolidação!K82+Consolidação!N82+Consolidação!Q82+Consolidação!T82+Consolidação!W82,Consolidação!$W$4,IF(F71+M71+T71+AA71+AH71+AO71+AV71+BC71+BJ71+BQ71+BX71+CE71+CL71&lt;=Consolidação!H82+Consolidação!K82+Consolidação!N82+Consolidação!Q82+Consolidação!T82+Consolidação!W82+Consolidação!Z82,Consolidação!$Z$4,IF(F71+M71+T71+AA71+AH71+AO71+AV71+BC71+BJ71+BQ71+BX71+CE71+CL71&lt;=Consolidação!H82+Consolidação!K82+Consolidação!N82+Consolidação!Q82+Consolidação!T82+Consolidação!W82+Consolidação!Z82+Consolidação!AC82,Consolidação!$AC$4,IF(F71+M71+T71+AA71+AH71+AO71+AV71+BC71+BJ71+BQ71+BX71+CE71+CL71&lt;=Consolidação!H82+Consolidação!K82+Consolidação!N82+Consolidação!Q82+Consolidação!T82+Consolidação!W82+Consolidação!Z82+Consolidação!AC82+Consolidação!AF82,Consolidação!$AF$4,IF(F71+M71+T71+AA71+AH71+AO71+AV71+BC71+BJ71+BQ71+BX71+CE71+CL71&lt;=Consolidação!H82+Consolidação!K82+Consolidação!N82+Consolidação!Q82+Consolidação!T82+Consolidação!W82+Consolidação!Z82+Consolidação!AC82+Consolidação!AF82+Consolidação!AI82,Consolidação!$AI$4,IF(F71+M71+T71+AA71+AH71+AO71+AV71+BC71+BJ71+BQ71+BX71+CE71+CL71&lt;=Consolidação!H82+Consolidação!K82+Consolidação!N82+Consolidação!Q82+Consolidação!T82+Consolidação!W82+Consolidação!Z82+Consolidação!AC82+Consolidação!AF82+Consolidação!AI82+Consolidação!AL82,Consolidação!$AL$4,IF(F71+M71+T71+AA71+AH71+AO71+AV71+BC71+BJ71+BQ71+BX71+CE71+CL71&lt;=Consolidação!H82+Consolidação!K82+Consolidação!N82+Consolidação!Q82+Consolidação!T82+Consolidação!W82+Consolidação!Z82+Consolidação!AC82+Consolidação!AF82+Consolidação!AI82+Consolidação!AL82+Consolidação!AO82,Consolidação!$AO$4,IF(F71+M71+T71+AA71+AH71+AO71+AV71+BC71+BJ71+BQ71+BX71+CE71+CL71&lt;=Consolidação!H82+Consolidação!K82+Consolidação!N82+Consolidação!Q82+Consolidação!T82+Consolidação!W82+Consolidação!Z82+Consolidação!AC82+Consolidação!AF82+Consolidação!AI82+Consolidação!AL82+Consolidação!AO82+Consolidação!AR82,Consolidação!$AR$4,IF(F71+M71+T71+AA71+AH71+AO71+AV71+BC71+BJ71+BQ71+BX71+CE71+CL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+M71+T71+AA71+AH71+AO71+AV71+BC71+BJ71+BQ71+BX71+CE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+T71+AA71+AH71+AO71+AV71+BC71+BJ71+BQ71+BX71+CE71+CL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/>
      </c>
      <c r="CP71" s="318" t="str">
        <f t="shared" si="98"/>
        <v/>
      </c>
      <c r="CQ71" s="312"/>
      <c r="CR71" s="270"/>
      <c r="CS71" s="314"/>
      <c r="CT71" s="345"/>
      <c r="CU71" s="346"/>
      <c r="CV71" s="317" t="str">
        <f>IF(CS71=0,"",IF(F71+M71+T71+AA71+AH71+AO71+AV71+BC71+BJ71+BQ71+BX71+CE71+CL71+CS71&lt;=Consolidação!H82,Consolidação!$H$4,IF(F71+M71+T71+AA71+AH71+AO71+AV71+BC71+BJ71+BQ71+BX71+CE71+CL71+CS71&lt;=Consolidação!H82+Consolidação!K82,Consolidação!$K$4,IF(F71+M71+T71+AA71+AH71+AO71+AV71+BC71+BJ71+BQ71+BX71+CE71+CL71+CS71&lt;=Consolidação!H82+Consolidação!K82+Consolidação!N82,Consolidação!$N$4,IF(F71+M71+T71+AA71+AH71+AO71+AV71+BC71+BJ71+BQ71+BX71+CE71+CL71+CS71&lt;=Consolidação!H82+Consolidação!K82+Consolidação!N82+Consolidação!Q82,Consolidação!$Q$4,IF(F71+M71+T71+AA71+AH71+AO71+AV71+BC71+BJ71+BQ71+BX71+CE71+CL71+CS71&lt;=Consolidação!H82+Consolidação!K82+Consolidação!N82+Consolidação!Q82+Consolidação!T82,Consolidação!$T$4,IF(F71+M71+T71+AA71+AH71+AO71+AV71+BC71+BJ71+BQ71+BX71+CE71+CL71+CS71&lt;=Consolidação!H82+Consolidação!K82+Consolidação!N82+Consolidação!Q82+Consolidação!T82+Consolidação!W82,Consolidação!$W$4,IF(F71+M71+T71+AA71+AH71+AO71+AV71+BC71+BJ71+BQ71+BX71+CE71+CL71+CS71&lt;=Consolidação!H82+Consolidação!K82+Consolidação!N82+Consolidação!Q82+Consolidação!T82+Consolidação!W82+Consolidação!Z82,Consolidação!$Z$4,IF(F71+M71+T71+AA71+AH71+AO71+AV71+BC71+BJ71+BQ71+BX71+CE71+CL71+CS71&lt;=Consolidação!H82+Consolidação!K82+Consolidação!N82+Consolidação!Q82+Consolidação!T82+Consolidação!W82+Consolidação!Z82+Consolidação!AC82,Consolidação!$AC$4,IF(F71+M71+T71+AA71+AH71+AO71+AV71+BC71+BJ71+BQ71+BX71+CE71+CL71+CS71&lt;=Consolidação!H82+Consolidação!K82+Consolidação!N82+Consolidação!Q82+Consolidação!T82+Consolidação!W82+Consolidação!Z82+Consolidação!AC82+Consolidação!AF82,Consolidação!$AF$4,IF(F71+M71+T71+AA71+AH71+AO71+AV71+BC71+BJ71+BQ71+BX71+CE71+CL71+CS71&lt;=Consolidação!H82+Consolidação!K82+Consolidação!N82+Consolidação!Q82+Consolidação!T82+Consolidação!W82+Consolidação!Z82+Consolidação!AC82+Consolidação!AF82+Consolidação!AI82,Consolidação!$AI$4,IF(F71+M71+T71+AA71+AH71+AO71+AV71+BC71+BJ71+BQ71+BX71+CE71+CL71+CS71&lt;=Consolidação!H82+Consolidação!K82+Consolidação!N82+Consolidação!Q82+Consolidação!T82+Consolidação!W82+Consolidação!Z82+Consolidação!AC82+Consolidação!AF82+Consolidação!AI82+Consolidação!AL82,Consolidação!$AL$4,IF(F71+M71+T71+AA71+AH71+AO71+AV71+BC71+BJ71+BQ71+BX71+CE71+CL71+CS71&lt;=Consolidação!H82+Consolidação!K82+Consolidação!N82+Consolidação!Q82+Consolidação!T82+Consolidação!W82+Consolidação!Z82+Consolidação!AC82+Consolidação!AF82+Consolidação!AI82+Consolidação!AL82+Consolidação!AO82,Consolidação!$AO$4,IF(F71+M71+T71+AA71+AH71+AO71+AV71+BC71+BJ71+BQ71+BX71+CE71+CL71+CS71&lt;=Consolidação!H82+Consolidação!K82+Consolidação!N82+Consolidação!Q82+Consolidação!T82+Consolidação!W82+Consolidação!Z82+Consolidação!AC82+Consolidação!AF82+Consolidação!AI82+Consolidação!AL82+Consolidação!AO82+Consolidação!AR82,Consolidação!$AR$4,IF(F71+M71+T71+AA71+AH71+AO71+AV71+BC71+BJ71+BQ71+BX71+CE71+CL71+CS71&lt;=Consolidação!H82+Consolidação!K82+Consolidação!N82+Consolidação!Q82+Consolidação!T82+Consolidação!W82+Consolidação!Z82+Consolidação!AC82+Consolidação!AF82+Consolidação!AI82+Consolidação!AL82+Consolidação!AO82+Consolidação!AR82+Consolidação!AU82,Consolidação!$AU$4,IF(AND((Consolidação!H82+Consolidação!K82+Consolidação!N82+Consolidação!Q82+Consolidação!T82+Consolidação!W82+Consolidação!Z82+Consolidação!AC82+Consolidação!AF82+Consolidação!AI82+Consolidação!AL82+Consolidação!AO82+Consolidação!AR82+Consolidação!AU82)&gt;0,F71+M71+T71+AA71+AH71+AO71+AV71+BC71+BJ71+BQ71+BX71+CE71+CL71&lt;Consolidação!H82+Consolidação!K82+Consolidação!N82+Consolidação!Q82+Consolidação!T82+Consolidação!W82+Consolidação!Z82+Consolidação!AC82+Consolidação!AF82+Consolidação!AI82+Consolidação!AL82+Consolidação!AO82+Consolidação!AR82+Consolidação!AU82,F71+M71+T71+AA71+AH71+AO71+AV71+BC71+BJ71+BQ71+BX71+CE71+CL71+CS71&gt;Consolidação!H82+Consolidação!K82+Consolidação!N82+Consolidação!Q82+Consolidação!T82+Consolidação!W82+Consolidação!Z82+Consolidação!AC82+Consolidação!AF82+Consolidação!AI82+Consolidação!AL82+Consolidação!AO82+Consolidação!AR82+Consolidação!AU82),"CONSUMO PARCIAL","SEM PREVISÃO"))))))))))))))))</f>
        <v/>
      </c>
      <c r="CW71" s="318" t="str">
        <f t="shared" si="99"/>
        <v/>
      </c>
      <c r="CX71" s="270"/>
      <c r="CY71" s="314"/>
      <c r="CZ71" s="345"/>
      <c r="DA71" s="346"/>
      <c r="DB71" s="317" t="str">
        <f>IF(CY71=0,"",IF(L71+S71+Z71+AG71+AN71+AU71+BB71+BI71+BP71+BW71+CD71+CK71+CR71+CY71&lt;=Consolidação!N82,Consolidação!$H$4,IF(L71+S71+Z71+AG71+AN71+AU71+BB71+BI71+BP71+BW71+CD71+CK71+CR71+CY71&lt;=Consolidação!N82+Consolidação!Q82,Consolidação!$K$4,IF(L71+S71+Z71+AG71+AN71+AU71+BB71+BI71+BP71+BW71+CD71+CK71+CR71+CY71&lt;=Consolidação!N82+Consolidação!Q82+Consolidação!T82,Consolidação!$N$4,IF(L71+S71+Z71+AG71+AN71+AU71+BB71+BI71+BP71+BW71+CD71+CK71+CR71+CY71&lt;=Consolidação!N82+Consolidação!Q82+Consolidação!T82+Consolidação!W82,Consolidação!$Q$4,IF(L71+S71+Z71+AG71+AN71+AU71+BB71+BI71+BP71+BW71+CD71+CK71+CR71+CY71&lt;=Consolidação!N82+Consolidação!Q82+Consolidação!T82+Consolidação!W82+Consolidação!Z82,Consolidação!$T$4,IF(L71+S71+Z71+AG71+AN71+AU71+BB71+BI71+BP71+BW71+CD71+CK71+CR71+CY71&lt;=Consolidação!N82+Consolidação!Q82+Consolidação!T82+Consolidação!W82+Consolidação!Z82+Consolidação!AC82,Consolidação!$W$4,IF(L71+S71+Z71+AG71+AN71+AU71+BB71+BI71+BP71+BW71+CD71+CK71+CR71+CY71&lt;=Consolidação!N82+Consolidação!Q82+Consolidação!T82+Consolidação!W82+Consolidação!Z82+Consolidação!AC82+Consolidação!AF82,Consolidação!$Z$4,IF(L71+S71+Z71+AG71+AN71+AU71+BB71+BI71+BP71+BW71+CD71+CK71+CR71+CY71&lt;=Consolidação!N82+Consolidação!Q82+Consolidação!T82+Consolidação!W82+Consolidação!Z82+Consolidação!AC82+Consolidação!AF82+Consolidação!AI82,Consolidação!$AC$4,IF(L71+S71+Z71+AG71+AN71+AU71+BB71+BI71+BP71+BW71+CD71+CK71+CR71+CY71&lt;=Consolidação!N82+Consolidação!Q82+Consolidação!T82+Consolidação!W82+Consolidação!Z82+Consolidação!AC82+Consolidação!AF82+Consolidação!AI82+Consolidação!AL82,Consolidação!$AF$4,IF(L71+S71+Z71+AG71+AN71+AU71+BB71+BI71+BP71+BW71+CD71+CK71+CR71+CY71&lt;=Consolidação!N82+Consolidação!Q82+Consolidação!T82+Consolidação!W82+Consolidação!Z82+Consolidação!AC82+Consolidação!AF82+Consolidação!AI82+Consolidação!AL82+Consolidação!AO82,Consolidação!$AI$4,IF(L71+S71+Z71+AG71+AN71+AU71+BB71+BI71+BP71+BW71+CD71+CK71+CR71+CY71&lt;=Consolidação!N82+Consolidação!Q82+Consolidação!T82+Consolidação!W82+Consolidação!Z82+Consolidação!AC82+Consolidação!AF82+Consolidação!AI82+Consolidação!AL82+Consolidação!AO82+Consolidação!AR82,Consolidação!$AL$4,IF(L71+S71+Z71+AG71+AN71+AU71+BB71+BI71+BP71+BW71+CD71+CK71+CR71+CY71&lt;=Consolidação!N82+Consolidação!Q82+Consolidação!T82+Consolidação!W82+Consolidação!Z82+Consolidação!AC82+Consolidação!AF82+Consolidação!AI82+Consolidação!AL82+Consolidação!AO82+Consolidação!AR82+Consolidação!AU82,Consolidação!$AO$4,IF(L71+S71+Z71+AG71+AN71+AU71+BB71+BI71+BP71+BW71+CD71+CK71+CR71+CY71&lt;=Consolidação!N82+Consolidação!Q82+Consolidação!T82+Consolidação!W82+Consolidação!Z82+Consolidação!AC82+Consolidação!AF82+Consolidação!AI82+Consolidação!AL82+Consolidação!AO82+Consolidação!AR82+Consolidação!AU82+Consolidação!AX82,Consolidação!$AR$4,IF(L71+S71+Z71+AG71+AN71+AU71+BB71+BI71+BP71+BW71+CD71+CK71+CR71+CY71&lt;=Consolidação!N82+Consolidação!Q82+Consolidação!T82+Consolidação!W82+Consolidação!Z82+Consolidação!AC82+Consolidação!AF82+Consolidação!AI82+Consolidação!AL82+Consolidação!AO82+Consolidação!AR82+Consolidação!AU82+Consolidação!AX82+Consolidação!#REF!,Consolidação!$AU$4,IF(AND((Consolidação!N82+Consolidação!Q82+Consolidação!T82+Consolidação!W82+Consolidação!Z82+Consolidação!AC82+Consolidação!AF82+Consolidação!AI82+Consolidação!AL82+Consolidação!AO82+Consolidação!AR82+Consolidação!AU82+Consolidação!AX82+Consolidação!#REF!)&gt;0,L71+S71+Z71+AG71+AN71+AU71+BB71+BI71+BP71+BW71+CD71+CK71+CR71&lt;Consolidação!N82+Consolidação!Q82+Consolidação!T82+Consolidação!W82+Consolidação!Z82+Consolidação!AC82+Consolidação!AF82+Consolidação!AI82+Consolidação!AL82+Consolidação!AO82+Consolidação!AR82+Consolidação!AU82+Consolidação!AX82+Consolidação!#REF!,L71+S71+Z71+AG71+AN71+AU71+BB71+BI71+BP71+BW71+CD71+CK71+CR71+CY71&gt;Consolidação!N82+Consolidação!Q82+Consolidação!T82+Consolidação!W82+Consolidação!Z82+Consolidação!AC82+Consolidação!AF82+Consolidação!AI82+Consolidação!AL82+Consolidação!AO82+Consolidação!AR82+Consolidação!AU82+Consolidação!AX82+Consolidação!#REF!),"CONSUMO PARCIAL","SEM PREVISÃO"))))))))))))))))</f>
        <v/>
      </c>
      <c r="DC71" s="318" t="str">
        <f t="shared" si="100"/>
        <v/>
      </c>
      <c r="DD71" s="270"/>
      <c r="DE71" s="314"/>
      <c r="DF71" s="345"/>
      <c r="DG71" s="346"/>
      <c r="DH71" s="317" t="str">
        <f>IF(DE71=0,"",IF(R71+Y71+AF71+AM71+AT71+BA71+BH71+BO71+BV71+CC71+CJ71+CQ71+CX71+DE71&lt;=Consolidação!T82,Consolidação!$H$4,IF(R71+Y71+AF71+AM71+AT71+BA71+BH71+BO71+BV71+CC71+CJ71+CQ71+CX71+DE71&lt;=Consolidação!T82+Consolidação!W82,Consolidação!$K$4,IF(R71+Y71+AF71+AM71+AT71+BA71+BH71+BO71+BV71+CC71+CJ71+CQ71+CX71+DE71&lt;=Consolidação!T82+Consolidação!W82+Consolidação!Z82,Consolidação!$N$4,IF(R71+Y71+AF71+AM71+AT71+BA71+BH71+BO71+BV71+CC71+CJ71+CQ71+CX71+DE71&lt;=Consolidação!T82+Consolidação!W82+Consolidação!Z82+Consolidação!AC82,Consolidação!$Q$4,IF(R71+Y71+AF71+AM71+AT71+BA71+BH71+BO71+BV71+CC71+CJ71+CQ71+CX71+DE71&lt;=Consolidação!T82+Consolidação!W82+Consolidação!Z82+Consolidação!AC82+Consolidação!AF82,Consolidação!$T$4,IF(R71+Y71+AF71+AM71+AT71+BA71+BH71+BO71+BV71+CC71+CJ71+CQ71+CX71+DE71&lt;=Consolidação!T82+Consolidação!W82+Consolidação!Z82+Consolidação!AC82+Consolidação!AF82+Consolidação!AI82,Consolidação!$W$4,IF(R71+Y71+AF71+AM71+AT71+BA71+BH71+BO71+BV71+CC71+CJ71+CQ71+CX71+DE71&lt;=Consolidação!T82+Consolidação!W82+Consolidação!Z82+Consolidação!AC82+Consolidação!AF82+Consolidação!AI82+Consolidação!AL82,Consolidação!$Z$4,IF(R71+Y71+AF71+AM71+AT71+BA71+BH71+BO71+BV71+CC71+CJ71+CQ71+CX71+DE71&lt;=Consolidação!T82+Consolidação!W82+Consolidação!Z82+Consolidação!AC82+Consolidação!AF82+Consolidação!AI82+Consolidação!AL82+Consolidação!AO82,Consolidação!$AC$4,IF(R71+Y71+AF71+AM71+AT71+BA71+BH71+BO71+BV71+CC71+CJ71+CQ71+CX71+DE71&lt;=Consolidação!T82+Consolidação!W82+Consolidação!Z82+Consolidação!AC82+Consolidação!AF82+Consolidação!AI82+Consolidação!AL82+Consolidação!AO82+Consolidação!AR82,Consolidação!$AF$4,IF(R71+Y71+AF71+AM71+AT71+BA71+BH71+BO71+BV71+CC71+CJ71+CQ71+CX71+DE71&lt;=Consolidação!T82+Consolidação!W82+Consolidação!Z82+Consolidação!AC82+Consolidação!AF82+Consolidação!AI82+Consolidação!AL82+Consolidação!AO82+Consolidação!AR82+Consolidação!AU82,Consolidação!$AI$4,IF(R71+Y71+AF71+AM71+AT71+BA71+BH71+BO71+BV71+CC71+CJ71+CQ71+CX71+DE71&lt;=Consolidação!T82+Consolidação!W82+Consolidação!Z82+Consolidação!AC82+Consolidação!AF82+Consolidação!AI82+Consolidação!AL82+Consolidação!AO82+Consolidação!AR82+Consolidação!AU82+Consolidação!AX82,Consolidação!$AL$4,IF(R71+Y71+AF71+AM71+AT71+BA71+BH71+BO71+BV71+CC71+CJ71+CQ71+CX71+DE71&lt;=Consolidação!T82+Consolidação!W82+Consolidação!Z82+Consolidação!AC82+Consolidação!AF82+Consolidação!AI82+Consolidação!AL82+Consolidação!AO82+Consolidação!AR82+Consolidação!AU82+Consolidação!AX82+Consolidação!#REF!,Consolidação!$AO$4,IF(R71+Y71+AF71+AM71+AT71+BA71+BH71+BO71+BV71+CC71+CJ71+CQ71+CX71+DE71&lt;=Consolidação!T82+Consolidação!W82+Consolidação!Z82+Consolidação!AC82+Consolidação!AF82+Consolidação!AI82+Consolidação!AL82+Consolidação!AO82+Consolidação!AR82+Consolidação!AU82+Consolidação!AX82+Consolidação!#REF!+Consolidação!BC82,Consolidação!$AR$4,IF(R71+Y71+AF71+AM71+AT71+BA71+BH71+BO71+BV71+CC71+CJ71+CQ71+CX71+DE71&lt;=Consolidação!T82+Consolidação!W82+Consolidação!Z82+Consolidação!AC82+Consolidação!AF82+Consolidação!AI82+Consolidação!AL82+Consolidação!AO82+Consolidação!AR82+Consolidação!AU82+Consolidação!AX82+Consolidação!#REF!+Consolidação!BC82+Consolidação!BF82,Consolidação!$AU$4,IF(AND((Consolidação!T82+Consolidação!W82+Consolidação!Z82+Consolidação!AC82+Consolidação!AF82+Consolidação!AI82+Consolidação!AL82+Consolidação!AO82+Consolidação!AR82+Consolidação!AU82+Consolidação!AX82+Consolidação!#REF!+Consolidação!BC82+Consolidação!BF82)&gt;0,R71+Y71+AF71+AM71+AT71+BA71+BH71+BO71+BV71+CC71+CJ71+CQ71+CX71&lt;Consolidação!T82+Consolidação!W82+Consolidação!Z82+Consolidação!AC82+Consolidação!AF82+Consolidação!AI82+Consolidação!AL82+Consolidação!AO82+Consolidação!AR82+Consolidação!AU82+Consolidação!AX82+Consolidação!#REF!+Consolidação!BC82+Consolidação!BF82,R71+Y71+AF71+AM71+AT71+BA71+BH71+BO71+BV71+CC71+CJ71+CQ71+CX71+DE71&gt;Consolidação!T82+Consolidação!W82+Consolidação!Z82+Consolidação!AC82+Consolidação!AF82+Consolidação!AI82+Consolidação!AL82+Consolidação!AO82+Consolidação!AR82+Consolidação!AU82+Consolidação!AX82+Consolidação!#REF!+Consolidação!BC82+Consolidação!BF82),"CONSUMO PARCIAL","SEM PREVISÃO"))))))))))))))))</f>
        <v/>
      </c>
      <c r="DI71" s="318" t="str">
        <f t="shared" si="101"/>
        <v/>
      </c>
      <c r="DJ71" s="270"/>
      <c r="DK71" s="314"/>
      <c r="DL71" s="345"/>
      <c r="DM71" s="346"/>
      <c r="DN71" s="317" t="str">
        <f>IF(DK71=0,"",IF(X71+AE71+AL71+AS71+AZ71+BG71+BN71+BU71+CB71+CI71+CP71+CW71+DD71+DK71&lt;=Consolidação!Z82,Consolidação!$H$4,IF(X71+AE71+AL71+AS71+AZ71+BG71+BN71+BU71+CB71+CI71+CP71+CW71+DD71+DK71&lt;=Consolidação!Z82+Consolidação!AC82,Consolidação!$K$4,IF(X71+AE71+AL71+AS71+AZ71+BG71+BN71+BU71+CB71+CI71+CP71+CW71+DD71+DK71&lt;=Consolidação!Z82+Consolidação!AC82+Consolidação!AF82,Consolidação!$N$4,IF(X71+AE71+AL71+AS71+AZ71+BG71+BN71+BU71+CB71+CI71+CP71+CW71+DD71+DK71&lt;=Consolidação!Z82+Consolidação!AC82+Consolidação!AF82+Consolidação!AI82,Consolidação!$Q$4,IF(X71+AE71+AL71+AS71+AZ71+BG71+BN71+BU71+CB71+CI71+CP71+CW71+DD71+DK71&lt;=Consolidação!Z82+Consolidação!AC82+Consolidação!AF82+Consolidação!AI82+Consolidação!AL82,Consolidação!$T$4,IF(X71+AE71+AL71+AS71+AZ71+BG71+BN71+BU71+CB71+CI71+CP71+CW71+DD71+DK71&lt;=Consolidação!Z82+Consolidação!AC82+Consolidação!AF82+Consolidação!AI82+Consolidação!AL82+Consolidação!AO82,Consolidação!$W$4,IF(X71+AE71+AL71+AS71+AZ71+BG71+BN71+BU71+CB71+CI71+CP71+CW71+DD71+DK71&lt;=Consolidação!Z82+Consolidação!AC82+Consolidação!AF82+Consolidação!AI82+Consolidação!AL82+Consolidação!AO82+Consolidação!AR82,Consolidação!$Z$4,IF(X71+AE71+AL71+AS71+AZ71+BG71+BN71+BU71+CB71+CI71+CP71+CW71+DD71+DK71&lt;=Consolidação!Z82+Consolidação!AC82+Consolidação!AF82+Consolidação!AI82+Consolidação!AL82+Consolidação!AO82+Consolidação!AR82+Consolidação!AU82,Consolidação!$AC$4,IF(X71+AE71+AL71+AS71+AZ71+BG71+BN71+BU71+CB71+CI71+CP71+CW71+DD71+DK71&lt;=Consolidação!Z82+Consolidação!AC82+Consolidação!AF82+Consolidação!AI82+Consolidação!AL82+Consolidação!AO82+Consolidação!AR82+Consolidação!AU82+Consolidação!AX82,Consolidação!$AF$4,IF(X71+AE71+AL71+AS71+AZ71+BG71+BN71+BU71+CB71+CI71+CP71+CW71+DD71+DK71&lt;=Consolidação!Z82+Consolidação!AC82+Consolidação!AF82+Consolidação!AI82+Consolidação!AL82+Consolidação!AO82+Consolidação!AR82+Consolidação!AU82+Consolidação!AX82+Consolidação!#REF!,Consolidação!$AI$4,IF(X71+AE71+AL71+AS71+AZ71+BG71+BN71+BU71+CB71+CI71+CP71+CW71+DD71+DK71&lt;=Consolidação!Z82+Consolidação!AC82+Consolidação!AF82+Consolidação!AI82+Consolidação!AL82+Consolidação!AO82+Consolidação!AR82+Consolidação!AU82+Consolidação!AX82+Consolidação!#REF!+Consolidação!BC82,Consolidação!$AL$4,IF(X71+AE71+AL71+AS71+AZ71+BG71+BN71+BU71+CB71+CI71+CP71+CW71+DD71+DK71&lt;=Consolidação!Z82+Consolidação!AC82+Consolidação!AF82+Consolidação!AI82+Consolidação!AL82+Consolidação!AO82+Consolidação!AR82+Consolidação!AU82+Consolidação!AX82+Consolidação!#REF!+Consolidação!BC82+Consolidação!BF82,Consolidação!$AO$4,IF(X71+AE71+AL71+AS71+AZ71+BG71+BN71+BU71+CB71+CI71+CP71+CW71+DD71+DK71&lt;=Consolidação!Z82+Consolidação!AC82+Consolidação!AF82+Consolidação!AI82+Consolidação!AL82+Consolidação!AO82+Consolidação!AR82+Consolidação!AU82+Consolidação!AX82+Consolidação!#REF!+Consolidação!BC82+Consolidação!BF82+Consolidação!BI82,Consolidação!$AR$4,IF(X71+AE71+AL71+AS71+AZ71+BG71+BN71+BU71+CB71+CI71+CP71+CW71+DD71+DK71&lt;=Consolidação!Z82+Consolidação!AC82+Consolidação!AF82+Consolidação!AI82+Consolidação!AL82+Consolidação!AO82+Consolidação!AR82+Consolidação!AU82+Consolidação!AX82+Consolidação!#REF!+Consolidação!BC82+Consolidação!BF82+Consolidação!BI82+Consolidação!BL82,Consolidação!$AU$4,IF(AND((Consolidação!Z82+Consolidação!AC82+Consolidação!AF82+Consolidação!AI82+Consolidação!AL82+Consolidação!AO82+Consolidação!AR82+Consolidação!AU82+Consolidação!AX82+Consolidação!#REF!+Consolidação!BC82+Consolidação!BF82+Consolidação!BI82+Consolidação!BL82)&gt;0,X71+AE71+AL71+AS71+AZ71+BG71+BN71+BU71+CB71+CI71+CP71+CW71+DD71&lt;Consolidação!Z82+Consolidação!AC82+Consolidação!AF82+Consolidação!AI82+Consolidação!AL82+Consolidação!AO82+Consolidação!AR82+Consolidação!AU82+Consolidação!AX82+Consolidação!#REF!+Consolidação!BC82+Consolidação!BF82+Consolidação!BI82+Consolidação!BL82,X71+AE71+AL71+AS71+AZ71+BG71+BN71+BU71+CB71+CI71+CP71+CW71+DD71+DK71&gt;Consolidação!Z82+Consolidação!AC82+Consolidação!AF82+Consolidação!AI82+Consolidação!AL82+Consolidação!AO82+Consolidação!AR82+Consolidação!AU82+Consolidação!AX82+Consolidação!#REF!+Consolidação!BC82+Consolidação!BF82+Consolidação!BI82+Consolidação!BL82),"CONSUMO PARCIAL","SEM PREVISÃO"))))))))))))))))</f>
        <v/>
      </c>
      <c r="DO71" s="318" t="str">
        <f t="shared" si="102"/>
        <v/>
      </c>
      <c r="DP71" s="270"/>
      <c r="DQ71" s="314"/>
      <c r="DR71" s="345"/>
      <c r="DS71" s="346"/>
      <c r="DT71" s="317" t="str">
        <f>IF(DQ71=0,"",IF(AD71+AK71+AR71+AY71+BF71+BM71+BT71+CA71+CH71+CO71+CV71+DC71+DJ71+DQ71&lt;=Consolidação!AF82,Consolidação!$H$4,IF(AD71+AK71+AR71+AY71+BF71+BM71+BT71+CA71+CH71+CO71+CV71+DC71+DJ71+DQ71&lt;=Consolidação!AF82+Consolidação!AI82,Consolidação!$K$4,IF(AD71+AK71+AR71+AY71+BF71+BM71+BT71+CA71+CH71+CO71+CV71+DC71+DJ71+DQ71&lt;=Consolidação!AF82+Consolidação!AI82+Consolidação!AL82,Consolidação!$N$4,IF(AD71+AK71+AR71+AY71+BF71+BM71+BT71+CA71+CH71+CO71+CV71+DC71+DJ71+DQ71&lt;=Consolidação!AF82+Consolidação!AI82+Consolidação!AL82+Consolidação!AO82,Consolidação!$Q$4,IF(AD71+AK71+AR71+AY71+BF71+BM71+BT71+CA71+CH71+CO71+CV71+DC71+DJ71+DQ71&lt;=Consolidação!AF82+Consolidação!AI82+Consolidação!AL82+Consolidação!AO82+Consolidação!AR82,Consolidação!$T$4,IF(AD71+AK71+AR71+AY71+BF71+BM71+BT71+CA71+CH71+CO71+CV71+DC71+DJ71+DQ71&lt;=Consolidação!AF82+Consolidação!AI82+Consolidação!AL82+Consolidação!AO82+Consolidação!AR82+Consolidação!AU82,Consolidação!$W$4,IF(AD71+AK71+AR71+AY71+BF71+BM71+BT71+CA71+CH71+CO71+CV71+DC71+DJ71+DQ71&lt;=Consolidação!AF82+Consolidação!AI82+Consolidação!AL82+Consolidação!AO82+Consolidação!AR82+Consolidação!AU82+Consolidação!AX82,Consolidação!$Z$4,IF(AD71+AK71+AR71+AY71+BF71+BM71+BT71+CA71+CH71+CO71+CV71+DC71+DJ71+DQ71&lt;=Consolidação!AF82+Consolidação!AI82+Consolidação!AL82+Consolidação!AO82+Consolidação!AR82+Consolidação!AU82+Consolidação!AX82+Consolidação!#REF!,Consolidação!$AC$4,IF(AD71+AK71+AR71+AY71+BF71+BM71+BT71+CA71+CH71+CO71+CV71+DC71+DJ71+DQ71&lt;=Consolidação!AF82+Consolidação!AI82+Consolidação!AL82+Consolidação!AO82+Consolidação!AR82+Consolidação!AU82+Consolidação!AX82+Consolidação!#REF!+Consolidação!BC82,Consolidação!$AF$4,IF(AD71+AK71+AR71+AY71+BF71+BM71+BT71+CA71+CH71+CO71+CV71+DC71+DJ71+DQ71&lt;=Consolidação!AF82+Consolidação!AI82+Consolidação!AL82+Consolidação!AO82+Consolidação!AR82+Consolidação!AU82+Consolidação!AX82+Consolidação!#REF!+Consolidação!BC82+Consolidação!BF82,Consolidação!$AI$4,IF(AD71+AK71+AR71+AY71+BF71+BM71+BT71+CA71+CH71+CO71+CV71+DC71+DJ71+DQ71&lt;=Consolidação!AF82+Consolidação!AI82+Consolidação!AL82+Consolidação!AO82+Consolidação!AR82+Consolidação!AU82+Consolidação!AX82+Consolidação!#REF!+Consolidação!BC82+Consolidação!BF82+Consolidação!BI82,Consolidação!$AL$4,IF(AD71+AK71+AR71+AY71+BF71+BM71+BT71+CA71+CH71+CO71+CV71+DC71+DJ71+DQ71&lt;=Consolidação!AF82+Consolidação!AI82+Consolidação!AL82+Consolidação!AO82+Consolidação!AR82+Consolidação!AU82+Consolidação!AX82+Consolidação!#REF!+Consolidação!BC82+Consolidação!BF82+Consolidação!BI82+Consolidação!BL82,Consolidação!$AO$4,IF(AD71+AK71+AR71+AY71+BF71+BM71+BT71+CA71+CH71+CO71+CV71+DC71+DJ71+DQ71&lt;=Consolidação!AF82+Consolidação!AI82+Consolidação!AL82+Consolidação!AO82+Consolidação!AR82+Consolidação!AU82+Consolidação!AX82+Consolidação!#REF!+Consolidação!BC82+Consolidação!BF82+Consolidação!BI82+Consolidação!BL82+Consolidação!BO82,Consolidação!$AR$4,IF(AD71+AK71+AR71+AY71+BF71+BM71+BT71+CA71+CH71+CO71+CV71+DC71+DJ71+DQ71&lt;=Consolidação!AF82+Consolidação!AI82+Consolidação!AL82+Consolidação!AO82+Consolidação!AR82+Consolidação!AU82+Consolidação!AX82+Consolidação!#REF!+Consolidação!BC82+Consolidação!BF82+Consolidação!BI82+Consolidação!BL82+Consolidação!BO82+Consolidação!BR82,Consolidação!$AU$4,IF(AND((Consolidação!AF82+Consolidação!AI82+Consolidação!AL82+Consolidação!AO82+Consolidação!AR82+Consolidação!AU82+Consolidação!AX82+Consolidação!#REF!+Consolidação!BC82+Consolidação!BF82+Consolidação!BI82+Consolidação!BL82+Consolidação!BO82+Consolidação!BR82)&gt;0,AD71+AK71+AR71+AY71+BF71+BM71+BT71+CA71+CH71+CO71+CV71+DC71+DJ71&lt;Consolidação!AF82+Consolidação!AI82+Consolidação!AL82+Consolidação!AO82+Consolidação!AR82+Consolidação!AU82+Consolidação!AX82+Consolidação!#REF!+Consolidação!BC82+Consolidação!BF82+Consolidação!BI82+Consolidação!BL82+Consolidação!BO82+Consolidação!BR82,AD71+AK71+AR71+AY71+BF71+BM71+BT71+CA71+CH71+CO71+CV71+DC71+DJ71+DQ71&gt;Consolidação!AF82+Consolidação!AI82+Consolidação!AL82+Consolidação!AO82+Consolidação!AR82+Consolidação!AU82+Consolidação!AX82+Consolidação!#REF!+Consolidação!BC82+Consolidação!BF82+Consolidação!BI82+Consolidação!BL82+Consolidação!BO82+Consolidação!BR82),"CONSUMO PARCIAL","SEM PREVISÃO"))))))))))))))))</f>
        <v/>
      </c>
      <c r="DU71" s="318" t="str">
        <f t="shared" si="103"/>
        <v/>
      </c>
      <c r="DV71" s="270"/>
      <c r="DW71" s="314"/>
      <c r="DX71" s="345"/>
      <c r="DY71" s="346"/>
      <c r="DZ71" s="317" t="str">
        <f>IF(DW71=0,"",IF(AJ71+AQ71+AX71+BE71+BL71+BS71+BZ71+CG71+CN71+CU71+DB71+DI71+DP71+DW71&lt;=Consolidação!AL82,Consolidação!$H$4,IF(AJ71+AQ71+AX71+BE71+BL71+BS71+BZ71+CG71+CN71+CU71+DB71+DI71+DP71+DW71&lt;=Consolidação!AL82+Consolidação!AO82,Consolidação!$K$4,IF(AJ71+AQ71+AX71+BE71+BL71+BS71+BZ71+CG71+CN71+CU71+DB71+DI71+DP71+DW71&lt;=Consolidação!AL82+Consolidação!AO82+Consolidação!AR82,Consolidação!$N$4,IF(AJ71+AQ71+AX71+BE71+BL71+BS71+BZ71+CG71+CN71+CU71+DB71+DI71+DP71+DW71&lt;=Consolidação!AL82+Consolidação!AO82+Consolidação!AR82+Consolidação!AU82,Consolidação!$Q$4,IF(AJ71+AQ71+AX71+BE71+BL71+BS71+BZ71+CG71+CN71+CU71+DB71+DI71+DP71+DW71&lt;=Consolidação!AL82+Consolidação!AO82+Consolidação!AR82+Consolidação!AU82+Consolidação!AX82,Consolidação!$T$4,IF(AJ71+AQ71+AX71+BE71+BL71+BS71+BZ71+CG71+CN71+CU71+DB71+DI71+DP71+DW71&lt;=Consolidação!AL82+Consolidação!AO82+Consolidação!AR82+Consolidação!AU82+Consolidação!AX82+Consolidação!#REF!,Consolidação!$W$4,IF(AJ71+AQ71+AX71+BE71+BL71+BS71+BZ71+CG71+CN71+CU71+DB71+DI71+DP71+DW71&lt;=Consolidação!AL82+Consolidação!AO82+Consolidação!AR82+Consolidação!AU82+Consolidação!AX82+Consolidação!#REF!+Consolidação!BC82,Consolidação!$Z$4,IF(AJ71+AQ71+AX71+BE71+BL71+BS71+BZ71+CG71+CN71+CU71+DB71+DI71+DP71+DW71&lt;=Consolidação!AL82+Consolidação!AO82+Consolidação!AR82+Consolidação!AU82+Consolidação!AX82+Consolidação!#REF!+Consolidação!BC82+Consolidação!BF82,Consolidação!$AC$4,IF(AJ71+AQ71+AX71+BE71+BL71+BS71+BZ71+CG71+CN71+CU71+DB71+DI71+DP71+DW71&lt;=Consolidação!AL82+Consolidação!AO82+Consolidação!AR82+Consolidação!AU82+Consolidação!AX82+Consolidação!#REF!+Consolidação!BC82+Consolidação!BF82+Consolidação!BI82,Consolidação!$AF$4,IF(AJ71+AQ71+AX71+BE71+BL71+BS71+BZ71+CG71+CN71+CU71+DB71+DI71+DP71+DW71&lt;=Consolidação!AL82+Consolidação!AO82+Consolidação!AR82+Consolidação!AU82+Consolidação!AX82+Consolidação!#REF!+Consolidação!BC82+Consolidação!BF82+Consolidação!BI82+Consolidação!BL82,Consolidação!$AI$4,IF(AJ71+AQ71+AX71+BE71+BL71+BS71+BZ71+CG71+CN71+CU71+DB71+DI71+DP71+DW71&lt;=Consolidação!AL82+Consolidação!AO82+Consolidação!AR82+Consolidação!AU82+Consolidação!AX82+Consolidação!#REF!+Consolidação!BC82+Consolidação!BF82+Consolidação!BI82+Consolidação!BL82+Consolidação!BO82,Consolidação!$AL$4,IF(AJ71+AQ71+AX71+BE71+BL71+BS71+BZ71+CG71+CN71+CU71+DB71+DI71+DP71+DW71&lt;=Consolidação!AL82+Consolidação!AO82+Consolidação!AR82+Consolidação!AU82+Consolidação!AX82+Consolidação!#REF!+Consolidação!BC82+Consolidação!BF82+Consolidação!BI82+Consolidação!BL82+Consolidação!BO82+Consolidação!BR82,Consolidação!$AO$4,IF(AJ71+AQ71+AX71+BE71+BL71+BS71+BZ71+CG71+CN71+CU71+DB71+DI71+DP71+DW71&lt;=Consolidação!AL82+Consolidação!AO82+Consolidação!AR82+Consolidação!AU82+Consolidação!AX82+Consolidação!#REF!+Consolidação!BC82+Consolidação!BF82+Consolidação!BI82+Consolidação!BL82+Consolidação!BO82+Consolidação!BR82+Consolidação!BU82,Consolidação!$AR$4,IF(AJ71+AQ71+AX71+BE71+BL71+BS71+BZ71+CG71+CN71+CU71+DB71+DI71+DP71+DW71&lt;=Consolidação!AL82+Consolidação!AO82+Consolidação!AR82+Consolidação!AU82+Consolidação!AX82+Consolidação!#REF!+Consolidação!BC82+Consolidação!BF82+Consolidação!BI82+Consolidação!BL82+Consolidação!BO82+Consolidação!BR82+Consolidação!BU82+Consolidação!BX82,Consolidação!$AU$4,IF(AND((Consolidação!AL82+Consolidação!AO82+Consolidação!AR82+Consolidação!AU82+Consolidação!AX82+Consolidação!#REF!+Consolidação!BC82+Consolidação!BF82+Consolidação!BI82+Consolidação!BL82+Consolidação!BO82+Consolidação!BR82+Consolidação!BU82+Consolidação!BX82)&gt;0,AJ71+AQ71+AX71+BE71+BL71+BS71+BZ71+CG71+CN71+CU71+DB71+DI71+DP71&lt;Consolidação!AL82+Consolidação!AO82+Consolidação!AR82+Consolidação!AU82+Consolidação!AX82+Consolidação!#REF!+Consolidação!BC82+Consolidação!BF82+Consolidação!BI82+Consolidação!BL82+Consolidação!BO82+Consolidação!BR82+Consolidação!BU82+Consolidação!BX82,AJ71+AQ71+AX71+BE71+BL71+BS71+BZ71+CG71+CN71+CU71+DB71+DI71+DP71+DW71&gt;Consolidação!AL82+Consolidação!AO82+Consolidação!AR82+Consolidação!AU82+Consolidação!AX82+Consolidação!#REF!+Consolidação!BC82+Consolidação!BF82+Consolidação!BI82+Consolidação!BL82+Consolidação!BO82+Consolidação!BR82+Consolidação!BU82+Consolidação!BX82),"CONSUMO PARCIAL","SEM PREVISÃO"))))))))))))))))</f>
        <v/>
      </c>
      <c r="EA71" s="318" t="str">
        <f t="shared" si="104"/>
        <v/>
      </c>
      <c r="EB71" s="270"/>
      <c r="EC71" s="314"/>
      <c r="ED71" s="345"/>
      <c r="EE71" s="346"/>
      <c r="EF71" s="317" t="str">
        <f>IF(EC71=0,"",IF(AP71+AW71+BD71+BK71+BR71+BY71+CF71+CM71+CT71+DA71+DH71+DO71+DV71+EC71&lt;=Consolidação!AR82,Consolidação!$H$4,IF(AP71+AW71+BD71+BK71+BR71+BY71+CF71+CM71+CT71+DA71+DH71+DO71+DV71+EC71&lt;=Consolidação!AR82+Consolidação!AU82,Consolidação!$K$4,IF(AP71+AW71+BD71+BK71+BR71+BY71+CF71+CM71+CT71+DA71+DH71+DO71+DV71+EC71&lt;=Consolidação!AR82+Consolidação!AU82+Consolidação!AX82,Consolidação!$N$4,IF(AP71+AW71+BD71+BK71+BR71+BY71+CF71+CM71+CT71+DA71+DH71+DO71+DV71+EC71&lt;=Consolidação!AR82+Consolidação!AU82+Consolidação!AX82+Consolidação!#REF!,Consolidação!$Q$4,IF(AP71+AW71+BD71+BK71+BR71+BY71+CF71+CM71+CT71+DA71+DH71+DO71+DV71+EC71&lt;=Consolidação!AR82+Consolidação!AU82+Consolidação!AX82+Consolidação!#REF!+Consolidação!BC82,Consolidação!$T$4,IF(AP71+AW71+BD71+BK71+BR71+BY71+CF71+CM71+CT71+DA71+DH71+DO71+DV71+EC71&lt;=Consolidação!AR82+Consolidação!AU82+Consolidação!AX82+Consolidação!#REF!+Consolidação!BC82+Consolidação!BF82,Consolidação!$W$4,IF(AP71+AW71+BD71+BK71+BR71+BY71+CF71+CM71+CT71+DA71+DH71+DO71+DV71+EC71&lt;=Consolidação!AR82+Consolidação!AU82+Consolidação!AX82+Consolidação!#REF!+Consolidação!BC82+Consolidação!BF82+Consolidação!BI82,Consolidação!$Z$4,IF(AP71+AW71+BD71+BK71+BR71+BY71+CF71+CM71+CT71+DA71+DH71+DO71+DV71+EC71&lt;=Consolidação!AR82+Consolidação!AU82+Consolidação!AX82+Consolidação!#REF!+Consolidação!BC82+Consolidação!BF82+Consolidação!BI82+Consolidação!BL82,Consolidação!$AC$4,IF(AP71+AW71+BD71+BK71+BR71+BY71+CF71+CM71+CT71+DA71+DH71+DO71+DV71+EC71&lt;=Consolidação!AR82+Consolidação!AU82+Consolidação!AX82+Consolidação!#REF!+Consolidação!BC82+Consolidação!BF82+Consolidação!BI82+Consolidação!BL82+Consolidação!BO82,Consolidação!$AF$4,IF(AP71+AW71+BD71+BK71+BR71+BY71+CF71+CM71+CT71+DA71+DH71+DO71+DV71+EC71&lt;=Consolidação!AR82+Consolidação!AU82+Consolidação!AX82+Consolidação!#REF!+Consolidação!BC82+Consolidação!BF82+Consolidação!BI82+Consolidação!BL82+Consolidação!BO82+Consolidação!BR82,Consolidação!$AI$4,IF(AP71+AW71+BD71+BK71+BR71+BY71+CF71+CM71+CT71+DA71+DH71+DO71+DV71+EC71&lt;=Consolidação!AR82+Consolidação!AU82+Consolidação!AX82+Consolidação!#REF!+Consolidação!BC82+Consolidação!BF82+Consolidação!BI82+Consolidação!BL82+Consolidação!BO82+Consolidação!BR82+Consolidação!BU82,Consolidação!$AL$4,IF(AP71+AW71+BD71+BK71+BR71+BY71+CF71+CM71+CT71+DA71+DH71+DO71+DV71+EC71&lt;=Consolidação!AR82+Consolidação!AU82+Consolidação!AX82+Consolidação!#REF!+Consolidação!BC82+Consolidação!BF82+Consolidação!BI82+Consolidação!BL82+Consolidação!BO82+Consolidação!BR82+Consolidação!BU82+Consolidação!BX82,Consolidação!$AO$4,IF(AP71+AW71+BD71+BK71+BR71+BY71+CF71+CM71+CT71+DA71+DH71+DO71+DV71+EC71&lt;=Consolidação!AR82+Consolidação!AU82+Consolidação!AX82+Consolidação!#REF!+Consolidação!BC82+Consolidação!BF82+Consolidação!BI82+Consolidação!BL82+Consolidação!BO82+Consolidação!BR82+Consolidação!BU82+Consolidação!BX82+Consolidação!CA82,Consolidação!$AR$4,IF(AP71+AW71+BD71+BK71+BR71+BY71+CF71+CM71+CT71+DA71+DH71+DO71+DV71+EC71&lt;=Consolidação!AR82+Consolidação!AU82+Consolidação!AX82+Consolidação!#REF!+Consolidação!BC82+Consolidação!BF82+Consolidação!BI82+Consolidação!BL82+Consolidação!BO82+Consolidação!BR82+Consolidação!BU82+Consolidação!BX82+Consolidação!CA82+Consolidação!CD82,Consolidação!$AU$4,IF(AND((Consolidação!AR82+Consolidação!AU82+Consolidação!AX82+Consolidação!#REF!+Consolidação!BC82+Consolidação!BF82+Consolidação!BI82+Consolidação!BL82+Consolidação!BO82+Consolidação!BR82+Consolidação!BU82+Consolidação!BX82+Consolidação!CA82+Consolidação!CD82)&gt;0,AP71+AW71+BD71+BK71+BR71+BY71+CF71+CM71+CT71+DA71+DH71+DO71+DV71&lt;Consolidação!AR82+Consolidação!AU82+Consolidação!AX82+Consolidação!#REF!+Consolidação!BC82+Consolidação!BF82+Consolidação!BI82+Consolidação!BL82+Consolidação!BO82+Consolidação!BR82+Consolidação!BU82+Consolidação!BX82+Consolidação!CA82+Consolidação!CD82,AP71+AW71+BD71+BK71+BR71+BY71+CF71+CM71+CT71+DA71+DH71+DO71+DV71+EC71&gt;Consolidação!AR82+Consolidação!AU82+Consolidação!AX82+Consolidação!#REF!+Consolidação!BC82+Consolidação!BF82+Consolidação!BI82+Consolidação!BL82+Consolidação!BO82+Consolidação!BR82+Consolidação!BU82+Consolidação!BX82+Consolidação!CA82+Consolidação!CD82),"CONSUMO PARCIAL","SEM PREVISÃO"))))))))))))))))</f>
        <v/>
      </c>
      <c r="EG71" s="318" t="str">
        <f t="shared" si="105"/>
        <v/>
      </c>
      <c r="EH71" s="270"/>
      <c r="EI71" s="314"/>
      <c r="EJ71" s="345"/>
      <c r="EK71" s="346"/>
      <c r="EL71" s="317" t="str">
        <f>IF(EI71=0,"",IF(AV71+BC71+BJ71+BQ71+BX71+CE71+CL71+CS71+CZ71+DG71+DN71+DU71+EB71+EI71&lt;=Consolidação!AX82,Consolidação!$H$4,IF(AV71+BC71+BJ71+BQ71+BX71+CE71+CL71+CS71+CZ71+DG71+DN71+DU71+EB71+EI71&lt;=Consolidação!AX82+Consolidação!#REF!,Consolidação!$K$4,IF(AV71+BC71+BJ71+BQ71+BX71+CE71+CL71+CS71+CZ71+DG71+DN71+DU71+EB71+EI71&lt;=Consolidação!AX82+Consolidação!#REF!+Consolidação!BC82,Consolidação!$N$4,IF(AV71+BC71+BJ71+BQ71+BX71+CE71+CL71+CS71+CZ71+DG71+DN71+DU71+EB71+EI71&lt;=Consolidação!AX82+Consolidação!#REF!+Consolidação!BC82+Consolidação!BF82,Consolidação!$Q$4,IF(AV71+BC71+BJ71+BQ71+BX71+CE71+CL71+CS71+CZ71+DG71+DN71+DU71+EB71+EI71&lt;=Consolidação!AX82+Consolidação!#REF!+Consolidação!BC82+Consolidação!BF82+Consolidação!BI82,Consolidação!$T$4,IF(AV71+BC71+BJ71+BQ71+BX71+CE71+CL71+CS71+CZ71+DG71+DN71+DU71+EB71+EI71&lt;=Consolidação!AX82+Consolidação!#REF!+Consolidação!BC82+Consolidação!BF82+Consolidação!BI82+Consolidação!BL82,Consolidação!$W$4,IF(AV71+BC71+BJ71+BQ71+BX71+CE71+CL71+CS71+CZ71+DG71+DN71+DU71+EB71+EI71&lt;=Consolidação!AX82+Consolidação!#REF!+Consolidação!BC82+Consolidação!BF82+Consolidação!BI82+Consolidação!BL82+Consolidação!BO82,Consolidação!$Z$4,IF(AV71+BC71+BJ71+BQ71+BX71+CE71+CL71+CS71+CZ71+DG71+DN71+DU71+EB71+EI71&lt;=Consolidação!AX82+Consolidação!#REF!+Consolidação!BC82+Consolidação!BF82+Consolidação!BI82+Consolidação!BL82+Consolidação!BO82+Consolidação!BR82,Consolidação!$AC$4,IF(AV71+BC71+BJ71+BQ71+BX71+CE71+CL71+CS71+CZ71+DG71+DN71+DU71+EB71+EI71&lt;=Consolidação!AX82+Consolidação!#REF!+Consolidação!BC82+Consolidação!BF82+Consolidação!BI82+Consolidação!BL82+Consolidação!BO82+Consolidação!BR82+Consolidação!BU82,Consolidação!$AF$4,IF(AV71+BC71+BJ71+BQ71+BX71+CE71+CL71+CS71+CZ71+DG71+DN71+DU71+EB71+EI71&lt;=Consolidação!AX82+Consolidação!#REF!+Consolidação!BC82+Consolidação!BF82+Consolidação!BI82+Consolidação!BL82+Consolidação!BO82+Consolidação!BR82+Consolidação!BU82+Consolidação!BX82,Consolidação!$AI$4,IF(AV71+BC71+BJ71+BQ71+BX71+CE71+CL71+CS71+CZ71+DG71+DN71+DU71+EB71+EI71&lt;=Consolidação!AX82+Consolidação!#REF!+Consolidação!BC82+Consolidação!BF82+Consolidação!BI82+Consolidação!BL82+Consolidação!BO82+Consolidação!BR82+Consolidação!BU82+Consolidação!BX82+Consolidação!CA82,Consolidação!$AL$4,IF(AV71+BC71+BJ71+BQ71+BX71+CE71+CL71+CS71+CZ71+DG71+DN71+DU71+EB71+EI71&lt;=Consolidação!AX82+Consolidação!#REF!+Consolidação!BC82+Consolidação!BF82+Consolidação!BI82+Consolidação!BL82+Consolidação!BO82+Consolidação!BR82+Consolidação!BU82+Consolidação!BX82+Consolidação!CA82+Consolidação!CD82,Consolidação!$AO$4,IF(AV71+BC71+BJ71+BQ71+BX71+CE71+CL71+CS71+CZ71+DG71+DN71+DU71+EB71+EI71&lt;=Consolidação!AX82+Consolidação!#REF!+Consolidação!BC82+Consolidação!BF82+Consolidação!BI82+Consolidação!BL82+Consolidação!BO82+Consolidação!BR82+Consolidação!BU82+Consolidação!BX82+Consolidação!CA82+Consolidação!CD82+Consolidação!CG82,Consolidação!$AR$4,IF(AV71+BC71+BJ71+BQ71+BX71+CE71+CL71+CS71+CZ71+DG71+DN71+DU71+EB71+EI71&lt;=Consolidação!AX82+Consolidação!#REF!+Consolidação!BC82+Consolidação!BF82+Consolidação!BI82+Consolidação!BL82+Consolidação!BO82+Consolidação!BR82+Consolidação!BU82+Consolidação!BX82+Consolidação!CA82+Consolidação!CD82+Consolidação!CG82+Consolidação!CJ82,Consolidação!$AU$4,IF(AND((Consolidação!AX82+Consolidação!#REF!+Consolidação!BC82+Consolidação!BF82+Consolidação!BI82+Consolidação!BL82+Consolidação!BO82+Consolidação!BR82+Consolidação!BU82+Consolidação!BX82+Consolidação!CA82+Consolidação!CD82+Consolidação!CG82+Consolidação!CJ82)&gt;0,AV71+BC71+BJ71+BQ71+BX71+CE71+CL71+CS71+CZ71+DG71+DN71+DU71+EB71&lt;Consolidação!AX82+Consolidação!#REF!+Consolidação!BC82+Consolidação!BF82+Consolidação!BI82+Consolidação!BL82+Consolidação!BO82+Consolidação!BR82+Consolidação!BU82+Consolidação!BX82+Consolidação!CA82+Consolidação!CD82+Consolidação!CG82+Consolidação!CJ82,AV71+BC71+BJ71+BQ71+BX71+CE71+CL71+CS71+CZ71+DG71+DN71+DU71+EB71+EI71&gt;Consolidação!AX82+Consolidação!#REF!+Consolidação!BC82+Consolidação!BF82+Consolidação!BI82+Consolidação!BL82+Consolidação!BO82+Consolidação!BR82+Consolidação!BU82+Consolidação!BX82+Consolidação!CA82+Consolidação!CD82+Consolidação!CG82+Consolidação!CJ82),"CONSUMO PARCIAL","SEM PREVISÃO"))))))))))))))))</f>
        <v/>
      </c>
      <c r="EM71" s="318" t="str">
        <f t="shared" si="106"/>
        <v/>
      </c>
      <c r="EN71" s="270"/>
      <c r="EO71" s="314"/>
      <c r="EP71" s="345"/>
      <c r="EQ71" s="346"/>
      <c r="ER71" s="317" t="str">
        <f>IF(EO71=0,"",IF(BB71+BI71+BP71+BW71+CD71+CK71+CR71+CY71+DF71+DM71+DT71+EA71+EH71+EO71&lt;=Consolidação!BC82,Consolidação!$H$4,IF(BB71+BI71+BP71+BW71+CD71+CK71+CR71+CY71+DF71+DM71+DT71+EA71+EH71+EO71&lt;=Consolidação!BC82+Consolidação!BF82,Consolidação!$K$4,IF(BB71+BI71+BP71+BW71+CD71+CK71+CR71+CY71+DF71+DM71+DT71+EA71+EH71+EO71&lt;=Consolidação!BC82+Consolidação!BF82+Consolidação!BI82,Consolidação!$N$4,IF(BB71+BI71+BP71+BW71+CD71+CK71+CR71+CY71+DF71+DM71+DT71+EA71+EH71+EO71&lt;=Consolidação!BC82+Consolidação!BF82+Consolidação!BI82+Consolidação!BL82,Consolidação!$Q$4,IF(BB71+BI71+BP71+BW71+CD71+CK71+CR71+CY71+DF71+DM71+DT71+EA71+EH71+EO71&lt;=Consolidação!BC82+Consolidação!BF82+Consolidação!BI82+Consolidação!BL82+Consolidação!BO82,Consolidação!$T$4,IF(BB71+BI71+BP71+BW71+CD71+CK71+CR71+CY71+DF71+DM71+DT71+EA71+EH71+EO71&lt;=Consolidação!BC82+Consolidação!BF82+Consolidação!BI82+Consolidação!BL82+Consolidação!BO82+Consolidação!BR82,Consolidação!$W$4,IF(BB71+BI71+BP71+BW71+CD71+CK71+CR71+CY71+DF71+DM71+DT71+EA71+EH71+EO71&lt;=Consolidação!BC82+Consolidação!BF82+Consolidação!BI82+Consolidação!BL82+Consolidação!BO82+Consolidação!BR82+Consolidação!BU82,Consolidação!$Z$4,IF(BB71+BI71+BP71+BW71+CD71+CK71+CR71+CY71+DF71+DM71+DT71+EA71+EH71+EO71&lt;=Consolidação!BC82+Consolidação!BF82+Consolidação!BI82+Consolidação!BL82+Consolidação!BO82+Consolidação!BR82+Consolidação!BU82+Consolidação!BX82,Consolidação!$AC$4,IF(BB71+BI71+BP71+BW71+CD71+CK71+CR71+CY71+DF71+DM71+DT71+EA71+EH71+EO71&lt;=Consolidação!BC82+Consolidação!BF82+Consolidação!BI82+Consolidação!BL82+Consolidação!BO82+Consolidação!BR82+Consolidação!BU82+Consolidação!BX82+Consolidação!CA82,Consolidação!$AF$4,IF(BB71+BI71+BP71+BW71+CD71+CK71+CR71+CY71+DF71+DM71+DT71+EA71+EH71+EO71&lt;=Consolidação!BC82+Consolidação!BF82+Consolidação!BI82+Consolidação!BL82+Consolidação!BO82+Consolidação!BR82+Consolidação!BU82+Consolidação!BX82+Consolidação!CA82+Consolidação!CD82,Consolidação!$AI$4,IF(BB71+BI71+BP71+BW71+CD71+CK71+CR71+CY71+DF71+DM71+DT71+EA71+EH71+EO71&lt;=Consolidação!BC82+Consolidação!BF82+Consolidação!BI82+Consolidação!BL82+Consolidação!BO82+Consolidação!BR82+Consolidação!BU82+Consolidação!BX82+Consolidação!CA82+Consolidação!CD82+Consolidação!CG82,Consolidação!$AL$4,IF(BB71+BI71+BP71+BW71+CD71+CK71+CR71+CY71+DF71+DM71+DT71+EA71+EH71+EO71&lt;=Consolidação!BC82+Consolidação!BF82+Consolidação!BI82+Consolidação!BL82+Consolidação!BO82+Consolidação!BR82+Consolidação!BU82+Consolidação!BX82+Consolidação!CA82+Consolidação!CD82+Consolidação!CG82+Consolidação!CJ82,Consolidação!$AO$4,IF(BB71+BI71+BP71+BW71+CD71+CK71+CR71+CY71+DF71+DM71+DT71+EA71+EH71+EO71&lt;=Consolidação!BC82+Consolidação!BF82+Consolidação!BI82+Consolidação!BL82+Consolidação!BO82+Consolidação!BR82+Consolidação!BU82+Consolidação!BX82+Consolidação!CA82+Consolidação!CD82+Consolidação!CG82+Consolidação!CJ82+Consolidação!CM82,Consolidação!$AR$4,IF(BB71+BI71+BP71+BW71+CD71+CK71+CR71+CY71+DF71+DM71+DT71+EA71+EH71+EO71&lt;=Consolidação!BC82+Consolidação!BF82+Consolidação!BI82+Consolidação!BL82+Consolidação!BO82+Consolidação!BR82+Consolidação!BU82+Consolidação!BX82+Consolidação!CA82+Consolidação!CD82+Consolidação!CG82+Consolidação!CJ82+Consolidação!CM82+Consolidação!CP82,Consolidação!$AU$4,IF(AND((Consolidação!BC82+Consolidação!BF82+Consolidação!BI82+Consolidação!BL82+Consolidação!BO82+Consolidação!BR82+Consolidação!BU82+Consolidação!BX82+Consolidação!CA82+Consolidação!CD82+Consolidação!CG82+Consolidação!CJ82+Consolidação!CM82+Consolidação!CP82)&gt;0,BB71+BI71+BP71+BW71+CD71+CK71+CR71+CY71+DF71+DM71+DT71+EA71+EH71&lt;Consolidação!BC82+Consolidação!BF82+Consolidação!BI82+Consolidação!BL82+Consolidação!BO82+Consolidação!BR82+Consolidação!BU82+Consolidação!BX82+Consolidação!CA82+Consolidação!CD82+Consolidação!CG82+Consolidação!CJ82+Consolidação!CM82+Consolidação!CP82,BB71+BI71+BP71+BW71+CD71+CK71+CR71+CY71+DF71+DM71+DT71+EA71+EH71+EO71&gt;Consolidação!BC82+Consolidação!BF82+Consolidação!BI82+Consolidação!BL82+Consolidação!BO82+Consolidação!BR82+Consolidação!BU82+Consolidação!BX82+Consolidação!CA82+Consolidação!CD82+Consolidação!CG82+Consolidação!CJ82+Consolidação!CM82+Consolidação!CP82),"CONSUMO PARCIAL","SEM PREVISÃO"))))))))))))))))</f>
        <v/>
      </c>
      <c r="ES71" s="318" t="str">
        <f t="shared" si="107"/>
        <v/>
      </c>
      <c r="ET71" s="270"/>
      <c r="EU71" s="314"/>
      <c r="EV71" s="345"/>
      <c r="EW71" s="346"/>
      <c r="EX71" s="317" t="str">
        <f>IF(EU71=0,"",IF(BH71+BO71+BV71+CC71+CJ71+CQ71+CX71+DE71+DL71+DS71+DZ71+EG71+EN71+EU71&lt;=Consolidação!BI82,Consolidação!$H$4,IF(BH71+BO71+BV71+CC71+CJ71+CQ71+CX71+DE71+DL71+DS71+DZ71+EG71+EN71+EU71&lt;=Consolidação!BI82+Consolidação!BL82,Consolidação!$K$4,IF(BH71+BO71+BV71+CC71+CJ71+CQ71+CX71+DE71+DL71+DS71+DZ71+EG71+EN71+EU71&lt;=Consolidação!BI82+Consolidação!BL82+Consolidação!BO82,Consolidação!$N$4,IF(BH71+BO71+BV71+CC71+CJ71+CQ71+CX71+DE71+DL71+DS71+DZ71+EG71+EN71+EU71&lt;=Consolidação!BI82+Consolidação!BL82+Consolidação!BO82+Consolidação!BR82,Consolidação!$Q$4,IF(BH71+BO71+BV71+CC71+CJ71+CQ71+CX71+DE71+DL71+DS71+DZ71+EG71+EN71+EU71&lt;=Consolidação!BI82+Consolidação!BL82+Consolidação!BO82+Consolidação!BR82+Consolidação!BU82,Consolidação!$T$4,IF(BH71+BO71+BV71+CC71+CJ71+CQ71+CX71+DE71+DL71+DS71+DZ71+EG71+EN71+EU71&lt;=Consolidação!BI82+Consolidação!BL82+Consolidação!BO82+Consolidação!BR82+Consolidação!BU82+Consolidação!BX82,Consolidação!$W$4,IF(BH71+BO71+BV71+CC71+CJ71+CQ71+CX71+DE71+DL71+DS71+DZ71+EG71+EN71+EU71&lt;=Consolidação!BI82+Consolidação!BL82+Consolidação!BO82+Consolidação!BR82+Consolidação!BU82+Consolidação!BX82+Consolidação!CA82,Consolidação!$Z$4,IF(BH71+BO71+BV71+CC71+CJ71+CQ71+CX71+DE71+DL71+DS71+DZ71+EG71+EN71+EU71&lt;=Consolidação!BI82+Consolidação!BL82+Consolidação!BO82+Consolidação!BR82+Consolidação!BU82+Consolidação!BX82+Consolidação!CA82+Consolidação!CD82,Consolidação!$AC$4,IF(BH71+BO71+BV71+CC71+CJ71+CQ71+CX71+DE71+DL71+DS71+DZ71+EG71+EN71+EU71&lt;=Consolidação!BI82+Consolidação!BL82+Consolidação!BO82+Consolidação!BR82+Consolidação!BU82+Consolidação!BX82+Consolidação!CA82+Consolidação!CD82+Consolidação!CG82,Consolidação!$AF$4,IF(BH71+BO71+BV71+CC71+CJ71+CQ71+CX71+DE71+DL71+DS71+DZ71+EG71+EN71+EU71&lt;=Consolidação!BI82+Consolidação!BL82+Consolidação!BO82+Consolidação!BR82+Consolidação!BU82+Consolidação!BX82+Consolidação!CA82+Consolidação!CD82+Consolidação!CG82+Consolidação!CJ82,Consolidação!$AI$4,IF(BH71+BO71+BV71+CC71+CJ71+CQ71+CX71+DE71+DL71+DS71+DZ71+EG71+EN71+EU71&lt;=Consolidação!BI82+Consolidação!BL82+Consolidação!BO82+Consolidação!BR82+Consolidação!BU82+Consolidação!BX82+Consolidação!CA82+Consolidação!CD82+Consolidação!CG82+Consolidação!CJ82+Consolidação!CM82,Consolidação!$AL$4,IF(BH71+BO71+BV71+CC71+CJ71+CQ71+CX71+DE71+DL71+DS71+DZ71+EG71+EN71+EU71&lt;=Consolidação!BI82+Consolidação!BL82+Consolidação!BO82+Consolidação!BR82+Consolidação!BU82+Consolidação!BX82+Consolidação!CA82+Consolidação!CD82+Consolidação!CG82+Consolidação!CJ82+Consolidação!CM82+Consolidação!CP82,Consolidação!$AO$4,IF(BH71+BO71+BV71+CC71+CJ71+CQ71+CX71+DE71+DL71+DS71+DZ71+EG71+EN71+EU71&lt;=Consolidação!BI82+Consolidação!BL82+Consolidação!BO82+Consolidação!BR82+Consolidação!BU82+Consolidação!BX82+Consolidação!CA82+Consolidação!CD82+Consolidação!CG82+Consolidação!CJ82+Consolidação!CM82+Consolidação!CP82+Consolidação!CS82,Consolidação!$AR$4,IF(BH71+BO71+BV71+CC71+CJ71+CQ71+CX71+DE71+DL71+DS71+DZ71+EG71+EN71+EU71&lt;=Consolidação!BI82+Consolidação!BL82+Consolidação!BO82+Consolidação!BR82+Consolidação!BU82+Consolidação!BX82+Consolidação!CA82+Consolidação!CD82+Consolidação!CG82+Consolidação!CJ82+Consolidação!CM82+Consolidação!CP82+Consolidação!CS82+Consolidação!CV82,Consolidação!$AU$4,IF(AND((Consolidação!BI82+Consolidação!BL82+Consolidação!BO82+Consolidação!BR82+Consolidação!BU82+Consolidação!BX82+Consolidação!CA82+Consolidação!CD82+Consolidação!CG82+Consolidação!CJ82+Consolidação!CM82+Consolidação!CP82+Consolidação!CS82+Consolidação!CV82)&gt;0,BH71+BO71+BV71+CC71+CJ71+CQ71+CX71+DE71+DL71+DS71+DZ71+EG71+EN71&lt;Consolidação!BI82+Consolidação!BL82+Consolidação!BO82+Consolidação!BR82+Consolidação!BU82+Consolidação!BX82+Consolidação!CA82+Consolidação!CD82+Consolidação!CG82+Consolidação!CJ82+Consolidação!CM82+Consolidação!CP82+Consolidação!CS82+Consolidação!CV82,BH71+BO71+BV71+CC71+CJ71+CQ71+CX71+DE71+DL71+DS71+DZ71+EG71+EN71+EU71&gt;Consolidação!BI82+Consolidação!BL82+Consolidação!BO82+Consolidação!BR82+Consolidação!BU82+Consolidação!BX82+Consolidação!CA82+Consolidação!CD82+Consolidação!CG82+Consolidação!CJ82+Consolidação!CM82+Consolidação!CP82+Consolidação!CS82+Consolidação!CV82),"CONSUMO PARCIAL","SEM PREVISÃO"))))))))))))))))</f>
        <v/>
      </c>
      <c r="EY71" s="318" t="str">
        <f t="shared" si="108"/>
        <v/>
      </c>
      <c r="EZ71" s="270"/>
      <c r="FA71" s="314"/>
      <c r="FB71" s="345"/>
      <c r="FC71" s="346"/>
      <c r="FD71" s="317" t="str">
        <f>IF(FA71=0,"",IF(BN71+BU71+CB71+CI71+CP71+CW71+DD71+DK71+DR71+DY71+EF71+EM71+ET71+FA71&lt;=Consolidação!BO82,Consolidação!$H$4,IF(BN71+BU71+CB71+CI71+CP71+CW71+DD71+DK71+DR71+DY71+EF71+EM71+ET71+FA71&lt;=Consolidação!BO82+Consolidação!BR82,Consolidação!$K$4,IF(BN71+BU71+CB71+CI71+CP71+CW71+DD71+DK71+DR71+DY71+EF71+EM71+ET71+FA71&lt;=Consolidação!BO82+Consolidação!BR82+Consolidação!BU82,Consolidação!$N$4,IF(BN71+BU71+CB71+CI71+CP71+CW71+DD71+DK71+DR71+DY71+EF71+EM71+ET71+FA71&lt;=Consolidação!BO82+Consolidação!BR82+Consolidação!BU82+Consolidação!BX82,Consolidação!$Q$4,IF(BN71+BU71+CB71+CI71+CP71+CW71+DD71+DK71+DR71+DY71+EF71+EM71+ET71+FA71&lt;=Consolidação!BO82+Consolidação!BR82+Consolidação!BU82+Consolidação!BX82+Consolidação!CA82,Consolidação!$T$4,IF(BN71+BU71+CB71+CI71+CP71+CW71+DD71+DK71+DR71+DY71+EF71+EM71+ET71+FA71&lt;=Consolidação!BO82+Consolidação!BR82+Consolidação!BU82+Consolidação!BX82+Consolidação!CA82+Consolidação!CD82,Consolidação!$W$4,IF(BN71+BU71+CB71+CI71+CP71+CW71+DD71+DK71+DR71+DY71+EF71+EM71+ET71+FA71&lt;=Consolidação!BO82+Consolidação!BR82+Consolidação!BU82+Consolidação!BX82+Consolidação!CA82+Consolidação!CD82+Consolidação!CG82,Consolidação!$Z$4,IF(BN71+BU71+CB71+CI71+CP71+CW71+DD71+DK71+DR71+DY71+EF71+EM71+ET71+FA71&lt;=Consolidação!BO82+Consolidação!BR82+Consolidação!BU82+Consolidação!BX82+Consolidação!CA82+Consolidação!CD82+Consolidação!CG82+Consolidação!CJ82,Consolidação!$AC$4,IF(BN71+BU71+CB71+CI71+CP71+CW71+DD71+DK71+DR71+DY71+EF71+EM71+ET71+FA71&lt;=Consolidação!BO82+Consolidação!BR82+Consolidação!BU82+Consolidação!BX82+Consolidação!CA82+Consolidação!CD82+Consolidação!CG82+Consolidação!CJ82+Consolidação!CM82,Consolidação!$AF$4,IF(BN71+BU71+CB71+CI71+CP71+CW71+DD71+DK71+DR71+DY71+EF71+EM71+ET71+FA71&lt;=Consolidação!BO82+Consolidação!BR82+Consolidação!BU82+Consolidação!BX82+Consolidação!CA82+Consolidação!CD82+Consolidação!CG82+Consolidação!CJ82+Consolidação!CM82+Consolidação!CP82,Consolidação!$AI$4,IF(BN71+BU71+CB71+CI71+CP71+CW71+DD71+DK71+DR71+DY71+EF71+EM71+ET71+FA71&lt;=Consolidação!BO82+Consolidação!BR82+Consolidação!BU82+Consolidação!BX82+Consolidação!CA82+Consolidação!CD82+Consolidação!CG82+Consolidação!CJ82+Consolidação!CM82+Consolidação!CP82+Consolidação!CS82,Consolidação!$AL$4,IF(BN71+BU71+CB71+CI71+CP71+CW71+DD71+DK71+DR71+DY71+EF71+EM71+ET71+FA71&lt;=Consolidação!BO82+Consolidação!BR82+Consolidação!BU82+Consolidação!BX82+Consolidação!CA82+Consolidação!CD82+Consolidação!CG82+Consolidação!CJ82+Consolidação!CM82+Consolidação!CP82+Consolidação!CS82+Consolidação!CV82,Consolidação!$AO$4,IF(BN71+BU71+CB71+CI71+CP71+CW71+DD71+DK71+DR71+DY71+EF71+EM71+ET71+FA71&lt;=Consolidação!BO82+Consolidação!BR82+Consolidação!BU82+Consolidação!BX82+Consolidação!CA82+Consolidação!CD82+Consolidação!CG82+Consolidação!CJ82+Consolidação!CM82+Consolidação!CP82+Consolidação!CS82+Consolidação!CV82+Consolidação!CY82,Consolidação!$AR$4,IF(BN71+BU71+CB71+CI71+CP71+CW71+DD71+DK71+DR71+DY71+EF71+EM71+ET71+FA71&lt;=Consolidação!BO82+Consolidação!BR82+Consolidação!BU82+Consolidação!BX82+Consolidação!CA82+Consolidação!CD82+Consolidação!CG82+Consolidação!CJ82+Consolidação!CM82+Consolidação!CP82+Consolidação!CS82+Consolidação!CV82+Consolidação!CY82+Consolidação!DB82,Consolidação!$AU$4,IF(AND((Consolidação!BO82+Consolidação!BR82+Consolidação!BU82+Consolidação!BX82+Consolidação!CA82+Consolidação!CD82+Consolidação!CG82+Consolidação!CJ82+Consolidação!CM82+Consolidação!CP82+Consolidação!CS82+Consolidação!CV82+Consolidação!CY82+Consolidação!DB82)&gt;0,BN71+BU71+CB71+CI71+CP71+CW71+DD71+DK71+DR71+DY71+EF71+EM71+ET71&lt;Consolidação!BO82+Consolidação!BR82+Consolidação!BU82+Consolidação!BX82+Consolidação!CA82+Consolidação!CD82+Consolidação!CG82+Consolidação!CJ82+Consolidação!CM82+Consolidação!CP82+Consolidação!CS82+Consolidação!CV82+Consolidação!CY82+Consolidação!DB82,BN71+BU71+CB71+CI71+CP71+CW71+DD71+DK71+DR71+DY71+EF71+EM71+ET71+FA71&gt;Consolidação!BO82+Consolidação!BR82+Consolidação!BU82+Consolidação!BX82+Consolidação!CA82+Consolidação!CD82+Consolidação!CG82+Consolidação!CJ82+Consolidação!CM82+Consolidação!CP82+Consolidação!CS82+Consolidação!CV82+Consolidação!CY82+Consolidação!DB82),"CONSUMO PARCIAL","SEM PREVISÃO"))))))))))))))))</f>
        <v/>
      </c>
      <c r="FE71" s="318" t="str">
        <f t="shared" si="109"/>
        <v/>
      </c>
      <c r="FF71" s="270"/>
      <c r="FG71" s="314"/>
      <c r="FH71" s="345"/>
      <c r="FI71" s="346"/>
      <c r="FJ71" s="317" t="str">
        <f>IF(FG71=0,"",IF(BT71+CA71+CH71+CO71+CV71+DC71+DJ71+DQ71+DX71+EE71+EL71+ES71+EZ71+FG71&lt;=Consolidação!BU82,Consolidação!$H$4,IF(BT71+CA71+CH71+CO71+CV71+DC71+DJ71+DQ71+DX71+EE71+EL71+ES71+EZ71+FG71&lt;=Consolidação!BU82+Consolidação!BX82,Consolidação!$K$4,IF(BT71+CA71+CH71+CO71+CV71+DC71+DJ71+DQ71+DX71+EE71+EL71+ES71+EZ71+FG71&lt;=Consolidação!BU82+Consolidação!BX82+Consolidação!CA82,Consolidação!$N$4,IF(BT71+CA71+CH71+CO71+CV71+DC71+DJ71+DQ71+DX71+EE71+EL71+ES71+EZ71+FG71&lt;=Consolidação!BU82+Consolidação!BX82+Consolidação!CA82+Consolidação!CD82,Consolidação!$Q$4,IF(BT71+CA71+CH71+CO71+CV71+DC71+DJ71+DQ71+DX71+EE71+EL71+ES71+EZ71+FG71&lt;=Consolidação!BU82+Consolidação!BX82+Consolidação!CA82+Consolidação!CD82+Consolidação!CG82,Consolidação!$T$4,IF(BT71+CA71+CH71+CO71+CV71+DC71+DJ71+DQ71+DX71+EE71+EL71+ES71+EZ71+FG71&lt;=Consolidação!BU82+Consolidação!BX82+Consolidação!CA82+Consolidação!CD82+Consolidação!CG82+Consolidação!CJ82,Consolidação!$W$4,IF(BT71+CA71+CH71+CO71+CV71+DC71+DJ71+DQ71+DX71+EE71+EL71+ES71+EZ71+FG71&lt;=Consolidação!BU82+Consolidação!BX82+Consolidação!CA82+Consolidação!CD82+Consolidação!CG82+Consolidação!CJ82+Consolidação!CM82,Consolidação!$Z$4,IF(BT71+CA71+CH71+CO71+CV71+DC71+DJ71+DQ71+DX71+EE71+EL71+ES71+EZ71+FG71&lt;=Consolidação!BU82+Consolidação!BX82+Consolidação!CA82+Consolidação!CD82+Consolidação!CG82+Consolidação!CJ82+Consolidação!CM82+Consolidação!CP82,Consolidação!$AC$4,IF(BT71+CA71+CH71+CO71+CV71+DC71+DJ71+DQ71+DX71+EE71+EL71+ES71+EZ71+FG71&lt;=Consolidação!BU82+Consolidação!BX82+Consolidação!CA82+Consolidação!CD82+Consolidação!CG82+Consolidação!CJ82+Consolidação!CM82+Consolidação!CP82+Consolidação!CS82,Consolidação!$AF$4,IF(BT71+CA71+CH71+CO71+CV71+DC71+DJ71+DQ71+DX71+EE71+EL71+ES71+EZ71+FG71&lt;=Consolidação!BU82+Consolidação!BX82+Consolidação!CA82+Consolidação!CD82+Consolidação!CG82+Consolidação!CJ82+Consolidação!CM82+Consolidação!CP82+Consolidação!CS82+Consolidação!CV82,Consolidação!$AI$4,IF(BT71+CA71+CH71+CO71+CV71+DC71+DJ71+DQ71+DX71+EE71+EL71+ES71+EZ71+FG71&lt;=Consolidação!BU82+Consolidação!BX82+Consolidação!CA82+Consolidação!CD82+Consolidação!CG82+Consolidação!CJ82+Consolidação!CM82+Consolidação!CP82+Consolidação!CS82+Consolidação!CV82+Consolidação!CY82,Consolidação!$AL$4,IF(BT71+CA71+CH71+CO71+CV71+DC71+DJ71+DQ71+DX71+EE71+EL71+ES71+EZ71+FG71&lt;=Consolidação!BU82+Consolidação!BX82+Consolidação!CA82+Consolidação!CD82+Consolidação!CG82+Consolidação!CJ82+Consolidação!CM82+Consolidação!CP82+Consolidação!CS82+Consolidação!CV82+Consolidação!CY82+Consolidação!DB82,Consolidação!$AO$4,IF(BT71+CA71+CH71+CO71+CV71+DC71+DJ71+DQ71+DX71+EE71+EL71+ES71+EZ71+FG71&lt;=Consolidação!BU82+Consolidação!BX82+Consolidação!CA82+Consolidação!CD82+Consolidação!CG82+Consolidação!CJ82+Consolidação!CM82+Consolidação!CP82+Consolidação!CS82+Consolidação!CV82+Consolidação!CY82+Consolidação!DB82+Consolidação!DE82,Consolidação!$AR$4,IF(BT71+CA71+CH71+CO71+CV71+DC71+DJ71+DQ71+DX71+EE71+EL71+ES71+EZ71+FG71&lt;=Consolidação!BU82+Consolidação!BX82+Consolidação!CA82+Consolidação!CD82+Consolidação!CG82+Consolidação!CJ82+Consolidação!CM82+Consolidação!CP82+Consolidação!CS82+Consolidação!CV82+Consolidação!CY82+Consolidação!DB82+Consolidação!DE82+Consolidação!DH82,Consolidação!$AU$4,IF(AND((Consolidação!BU82+Consolidação!BX82+Consolidação!CA82+Consolidação!CD82+Consolidação!CG82+Consolidação!CJ82+Consolidação!CM82+Consolidação!CP82+Consolidação!CS82+Consolidação!CV82+Consolidação!CY82+Consolidação!DB82+Consolidação!DE82+Consolidação!DH82)&gt;0,BT71+CA71+CH71+CO71+CV71+DC71+DJ71+DQ71+DX71+EE71+EL71+ES71+EZ71&lt;Consolidação!BU82+Consolidação!BX82+Consolidação!CA82+Consolidação!CD82+Consolidação!CG82+Consolidação!CJ82+Consolidação!CM82+Consolidação!CP82+Consolidação!CS82+Consolidação!CV82+Consolidação!CY82+Consolidação!DB82+Consolidação!DE82+Consolidação!DH82,BT71+CA71+CH71+CO71+CV71+DC71+DJ71+DQ71+DX71+EE71+EL71+ES71+EZ71+FG71&gt;Consolidação!BU82+Consolidação!BX82+Consolidação!CA82+Consolidação!CD82+Consolidação!CG82+Consolidação!CJ82+Consolidação!CM82+Consolidação!CP82+Consolidação!CS82+Consolidação!CV82+Consolidação!CY82+Consolidação!DB82+Consolidação!DE82+Consolidação!DH82),"CONSUMO PARCIAL","SEM PREVISÃO"))))))))))))))))</f>
        <v/>
      </c>
      <c r="FK71" s="540" t="str">
        <f t="shared" si="110"/>
        <v/>
      </c>
      <c r="FL71" s="569"/>
      <c r="FM71" s="550"/>
      <c r="FN71" s="550"/>
      <c r="FO71" s="550"/>
      <c r="FP71" s="550"/>
      <c r="FQ71" s="576"/>
      <c r="FR71" s="569"/>
      <c r="FS71" s="550"/>
      <c r="FT71" s="550"/>
      <c r="FU71" s="550"/>
      <c r="FV71" s="550"/>
      <c r="FW71" s="550"/>
      <c r="FX71" s="545" t="str">
        <f>IF((Consolidação!C82+Consolidação!E82)=(F71+M71+T71+AA71+AH71+AO71+AV71+BC71+BJ71+BQ71+BX71+CE71+CL71+CS71),"ATUALIZADO","DESATUALIZADO")</f>
        <v>DESATUALIZADO</v>
      </c>
    </row>
    <row r="72" spans="1:180" x14ac:dyDescent="0.3">
      <c r="A72" s="270">
        <v>11870</v>
      </c>
      <c r="B72" s="634"/>
      <c r="C72" s="273" t="s">
        <v>2</v>
      </c>
      <c r="D72" s="274"/>
      <c r="E72" s="270" t="s">
        <v>226</v>
      </c>
      <c r="F72" s="314">
        <v>191810</v>
      </c>
      <c r="G72" s="315"/>
      <c r="H72" s="316">
        <v>45345</v>
      </c>
      <c r="I72" s="317" t="str">
        <f>IF(F72=0,"",IF(F72&lt;=Consolidação!H83,Consolidação!H$4,IF(F72&lt;=Consolidação!H83+Consolidação!K83,Consolidação!K$4,IF(F72&lt;=Consolidação!H83+Consolidação!K83+Consolidação!N83,Consolidação!N$4,IF(F72&lt;=Consolidação!H83+Consolidação!K83+Consolidação!N83+Consolidação!Q83,Consolidação!Q$4,IF(F72&lt;=Consolidação!H83+Consolidação!K83+Consolidação!N83+Consolidação!Q83+Consolidação!T83,Consolidação!T$4,IF(F72&lt;=Consolidação!H83+Consolidação!K83+Consolidação!N83+Consolidação!Q83+Consolidação!T83+Consolidação!W83,Consolidação!W$4,IF(F72&lt;=Consolidação!H83+Consolidação!K83+Consolidação!N83+Consolidação!Q83+Consolidação!T83+Consolidação!W83+Consolidação!Z83,Consolidação!Z$4,IF(F72&lt;=Consolidação!H83+Consolidação!K83+Consolidação!N83+Consolidação!Q83+Consolidação!T83+Consolidação!W83+Consolidação!Z83+Consolidação!AC83,Consolidação!AC$4,IF(F72&lt;=Consolidação!H83+Consolidação!K83+Consolidação!N83+Consolidação!Q83+Consolidação!T83+Consolidação!W83+Consolidação!Z83+Consolidação!AC83+Consolidação!AF83,Consolidação!AF$4,IF(F72&lt;=Consolidação!H83+Consolidação!K83+Consolidação!N83+Consolidação!Q83+Consolidação!T83+Consolidação!W83+Consolidação!Z83+Consolidação!AC83+Consolidação!AF83+Consolidação!AI83,Consolidação!AI$4,IF(F72&lt;=Consolidação!H83+Consolidação!K83+Consolidação!N83+Consolidação!Q83+Consolidação!T83+Consolidação!W83+Consolidação!Z83+Consolidação!AC83+Consolidação!AF83+Consolidação!AI83+Consolidação!AL83,Consolidação!AL$4,IF(F72&lt;=Consolidação!H83+Consolidação!K83+Consolidação!N83+Consolidação!Q83+Consolidação!T83+Consolidação!W83+Consolidação!Z83+Consolidação!AC83+Consolidação!AF83+Consolidação!AI83+Consolidação!AL83+Consolidação!AO83,Consolidação!AO$4,IF(F72&lt;=Consolidação!H83+Consolidação!K83+Consolidação!N83+Consolidação!Q83+Consolidação!T83+Consolidação!W83+Consolidação!Z83+Consolidação!AC83+Consolidação!AF83+Consolidação!AI83+Consolidação!AL83+Consolidação!AO83+Consolidação!AR83,Consolidação!AR$4,IF(F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>SEM PREVISÃO</v>
      </c>
      <c r="J72" s="318" t="str">
        <f t="shared" si="86"/>
        <v>û</v>
      </c>
      <c r="K72" s="312"/>
      <c r="L72" s="270" t="s">
        <v>168</v>
      </c>
      <c r="M72" s="314">
        <v>45490</v>
      </c>
      <c r="N72" s="315">
        <v>0.28999999999999998</v>
      </c>
      <c r="O72" s="316">
        <v>45386</v>
      </c>
      <c r="P72" s="317" t="str">
        <f>IF(M72=0,"",IF(F72+M72&lt;=Consolidação!H83,Consolidação!$H$4,IF(F72+M72&lt;=Consolidação!H83+Consolidação!K83,Consolidação!$K$4,IF(F72+M72&lt;=Consolidação!H83+Consolidação!K83+Consolidação!N83,Consolidação!$N$4,IF(F72+M72&lt;=Consolidação!H83+Consolidação!K83+Consolidação!N83+Consolidação!Q83,Consolidação!$Q$4,IF(F72+M72&lt;=Consolidação!H83+Consolidação!K83+Consolidação!N83+Consolidação!Q83+Consolidação!T83,Consolidação!$T$4,IF(F72+M72&lt;=Consolidação!H83+Consolidação!K83+Consolidação!N83+Consolidação!Q83+Consolidação!T83+Consolidação!W83,Consolidação!$W$4,IF(F72+M72&lt;=Consolidação!H83+Consolidação!K83+Consolidação!N83+Consolidação!Q83+Consolidação!T83+Consolidação!W83+Consolidação!Z83,Consolidação!$Z$4,IF(F72+M72&lt;=Consolidação!H83+Consolidação!K83+Consolidação!N83+Consolidação!Q83+Consolidação!T83+Consolidação!W83+Consolidação!Z83+Consolidação!AC83,Consolidação!$AC$4,IF(F72+M72&lt;=Consolidação!H83+Consolidação!K83+Consolidação!N83+Consolidação!Q83+Consolidação!T83+Consolidação!W83+Consolidação!Z83+Consolidação!AC83+Consolidação!AF83,Consolidação!$AF$4,IF(F72+M72&lt;=Consolidação!H83+Consolidação!K83+Consolidação!N83+Consolidação!Q83+Consolidação!T83+Consolidação!W83+Consolidação!Z83+Consolidação!AC83+Consolidação!AF83+Consolidação!AI83,Consolidação!$AI$4,IF(F72+M72&lt;=Consolidação!H83+Consolidação!K83+Consolidação!N83+Consolidação!Q83+Consolidação!T83+Consolidação!W83+Consolidação!Z83+Consolidação!AC83+Consolidação!AF83+Consolidação!AI83+Consolidação!AL83,Consolidação!$AL$4,IF(F72+M72&lt;=Consolidação!H83+Consolidação!K83+Consolidação!N83+Consolidação!Q83+Consolidação!T83+Consolidação!W83+Consolidação!Z83+Consolidação!AC83+Consolidação!AF83+Consolidação!AI83+Consolidação!AL83+Consolidação!AO83,Consolidação!$AO$4,IF(F72+M72&lt;=Consolidação!H83+Consolidação!K83+Consolidação!N83+Consolidação!Q83+Consolidação!T83+Consolidação!W83+Consolidação!Z83+Consolidação!AC83+Consolidação!AF83+Consolidação!AI83+Consolidação!AL83+Consolidação!AO83+Consolidação!AR83,Consolidação!$AR$4,IF(F72+M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>SEM PREVISÃO</v>
      </c>
      <c r="Q72" s="318" t="str">
        <f t="shared" si="87"/>
        <v>û</v>
      </c>
      <c r="R72" s="312"/>
      <c r="S72" s="270"/>
      <c r="T72" s="314"/>
      <c r="U72" s="315"/>
      <c r="V72" s="316"/>
      <c r="W72" s="317" t="str">
        <f>IF(T72=0,"",IF(F72+M72+T72&lt;=Consolidação!H83,Consolidação!$H$4,IF(F72+M72+T72&lt;=Consolidação!H83+Consolidação!K83,Consolidação!$K$4,IF(F72+M72+T72&lt;=Consolidação!H83+Consolidação!K83+Consolidação!N83,Consolidação!$N$4,IF(F72+M72+T72&lt;=Consolidação!H83+Consolidação!K83+Consolidação!N83+Consolidação!Q83,Consolidação!$Q$4,IF(F72+M72+T72&lt;=Consolidação!H83+Consolidação!K83+Consolidação!N83+Consolidação!Q83+Consolidação!T83,Consolidação!$T$4,IF(F72+M72+T72&lt;=Consolidação!H83+Consolidação!K83+Consolidação!N83+Consolidação!Q83+Consolidação!T83+Consolidação!W83,Consolidação!$W$4,IF(F72+M72+T72&lt;=Consolidação!H83+Consolidação!K83+Consolidação!N83+Consolidação!Q83+Consolidação!T83+Consolidação!W83+Consolidação!Z83,Consolidação!$Z$4,IF(F72+M72+T72&lt;=Consolidação!H83+Consolidação!K83+Consolidação!N83+Consolidação!Q83+Consolidação!T83+Consolidação!W83+Consolidação!Z83+Consolidação!AC83,Consolidação!$AC$4,IF(F72+M72+T72&lt;=Consolidação!H83+Consolidação!K83+Consolidação!N83+Consolidação!Q83+Consolidação!T83+Consolidação!W83+Consolidação!Z83+Consolidação!AC83+Consolidação!AF83,Consolidação!$AF$4,IF(F72+M72+T72&lt;=Consolidação!H83+Consolidação!K83+Consolidação!N83+Consolidação!Q83+Consolidação!T83+Consolidação!W83+Consolidação!Z83+Consolidação!AC83+Consolidação!AF83+Consolidação!AI83,Consolidação!$AI$4,IF(F72+M72+T72&lt;=Consolidação!H83+Consolidação!K83+Consolidação!N83+Consolidação!Q83+Consolidação!T83+Consolidação!W83+Consolidação!Z83+Consolidação!AC83+Consolidação!AF83+Consolidação!AI83+Consolidação!AL83,Consolidação!$AL$4,IF(F72+M72+T72&lt;=Consolidação!H83+Consolidação!K83+Consolidação!N83+Consolidação!Q83+Consolidação!T83+Consolidação!W83+Consolidação!Z83+Consolidação!AC83+Consolidação!AF83+Consolidação!AI83+Consolidação!AL83+Consolidação!AO83,Consolidação!$AO$4,IF(F72+M72+T72&lt;=Consolidação!H83+Consolidação!K83+Consolidação!N83+Consolidação!Q83+Consolidação!T83+Consolidação!W83+Consolidação!Z83+Consolidação!AC83+Consolidação!AF83+Consolidação!AI83+Consolidação!AL83+Consolidação!AO83+Consolidação!AR83,Consolidação!$AR$4,IF(F72+M72+T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+M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+T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/>
      </c>
      <c r="X72" s="318" t="str">
        <f t="shared" si="88"/>
        <v/>
      </c>
      <c r="Y72" s="312"/>
      <c r="Z72" s="270"/>
      <c r="AA72" s="314"/>
      <c r="AB72" s="315"/>
      <c r="AC72" s="316"/>
      <c r="AD72" s="317" t="str">
        <f>IF(AA72=0,"",IF(F72+M72+T72+AA72&lt;=Consolidação!H83,Consolidação!$H$4,IF(F72+M72+T72+AA72&lt;=Consolidação!H83+Consolidação!K83,Consolidação!$K$4,IF(F72+M72+T72+AA72&lt;=Consolidação!H83+Consolidação!K83+Consolidação!N83,Consolidação!$N$4,IF(F72+M72+T72+AA72&lt;=Consolidação!H83+Consolidação!K83+Consolidação!N83+Consolidação!Q83,Consolidação!$Q$4,IF(F72+M72+T72+AA72&lt;=Consolidação!H83+Consolidação!K83+Consolidação!N83+Consolidação!Q83+Consolidação!T83,Consolidação!$T$4,IF(F72+M72+T72+AA72&lt;=Consolidação!H83+Consolidação!K83+Consolidação!N83+Consolidação!Q83+Consolidação!T83+Consolidação!W83,Consolidação!$W$4,IF(F72+M72+T72+AA72&lt;=Consolidação!H83+Consolidação!K83+Consolidação!N83+Consolidação!Q83+Consolidação!T83+Consolidação!W83+Consolidação!Z83,Consolidação!$Z$4,IF(F72+M72+T72+AA72&lt;=Consolidação!H83+Consolidação!K83+Consolidação!N83+Consolidação!Q83+Consolidação!T83+Consolidação!W83+Consolidação!Z83+Consolidação!AC83,Consolidação!$AC$4,IF(F72+M72+T72+AA72&lt;=Consolidação!H83+Consolidação!K83+Consolidação!N83+Consolidação!Q83+Consolidação!T83+Consolidação!W83+Consolidação!Z83+Consolidação!AC83+Consolidação!AF83,Consolidação!$AF$4,IF(F72+M72+T72+AA72&lt;=Consolidação!H83+Consolidação!K83+Consolidação!N83+Consolidação!Q83+Consolidação!T83+Consolidação!W83+Consolidação!Z83+Consolidação!AC83+Consolidação!AF83+Consolidação!AI83,Consolidação!$AI$4,IF(F72+M72+T72+AA72&lt;=Consolidação!H83+Consolidação!K83+Consolidação!N83+Consolidação!Q83+Consolidação!T83+Consolidação!W83+Consolidação!Z83+Consolidação!AC83+Consolidação!AF83+Consolidação!AI83+Consolidação!AL83,Consolidação!$AL$4,IF(F72+M72+T72+AA72&lt;=Consolidação!H83+Consolidação!K83+Consolidação!N83+Consolidação!Q83+Consolidação!T83+Consolidação!W83+Consolidação!Z83+Consolidação!AC83+Consolidação!AF83+Consolidação!AI83+Consolidação!AL83+Consolidação!AO83,Consolidação!$AO$4,IF(F72+M72+T72+AA72&lt;=Consolidação!H83+Consolidação!K83+Consolidação!N83+Consolidação!Q83+Consolidação!T83+Consolidação!W83+Consolidação!Z83+Consolidação!AC83+Consolidação!AF83+Consolidação!AI83+Consolidação!AL83+Consolidação!AO83+Consolidação!AR83,Consolidação!AR80,IF(F72+M72+T72+AA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+M72+T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+T72+AA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/>
      </c>
      <c r="AE72" s="318" t="str">
        <f t="shared" si="89"/>
        <v/>
      </c>
      <c r="AF72" s="312"/>
      <c r="AG72" s="270"/>
      <c r="AH72" s="314"/>
      <c r="AI72" s="315"/>
      <c r="AJ72" s="316"/>
      <c r="AK72" s="317" t="str">
        <f>IF(AH72=0,"",IF(F72+M72+T72+AA72+AH72&lt;=Consolidação!H83,Consolidação!$H$4,IF(F72+M72+T72+AA72+AH72&lt;=Consolidação!H83+Consolidação!K83,Consolidação!$K$4,IF(F72+M72+T72+AA72+AH72&lt;=Consolidação!H83+Consolidação!K83+Consolidação!N83,Consolidação!$N$4,IF(F72+M72+T72+AA72+AH72&lt;=Consolidação!H83+Consolidação!K83+Consolidação!N83+Consolidação!Q83,Consolidação!$Q$4,IF(F72+M72+T72+AA72+AH72&lt;=Consolidação!H83+Consolidação!K83+Consolidação!N83+Consolidação!Q83+Consolidação!T83,Consolidação!$T$4,IF(F72+M72+T72+AA72+AH72&lt;=Consolidação!H83+Consolidação!K83+Consolidação!N83+Consolidação!Q83+Consolidação!T83+Consolidação!W83,Consolidação!$W$4,IF(F72+M72+T72+AA72+AH72&lt;=Consolidação!H83+Consolidação!K83+Consolidação!N83+Consolidação!Q83+Consolidação!T83+Consolidação!W83+Consolidação!Z83,Consolidação!$Z$4,IF(F72+M72+T72+AA72+AH72&lt;=Consolidação!H83+Consolidação!K83+Consolidação!N83+Consolidação!Q83+Consolidação!T83+Consolidação!W83+Consolidação!Z83+Consolidação!AC83,Consolidação!$AC$4,IF(F72+M72+T72+AA72+AH72&lt;=Consolidação!H83+Consolidação!K83+Consolidação!N83+Consolidação!Q83+Consolidação!T83+Consolidação!W83+Consolidação!Z83+Consolidação!AC83+Consolidação!AF83,Consolidação!$AF$4,IF(F72+M72+T72+AA72+AH72&lt;=Consolidação!H83+Consolidação!K83+Consolidação!N83+Consolidação!Q83+Consolidação!T83+Consolidação!W83+Consolidação!Z83+Consolidação!AC83+Consolidação!AF83+Consolidação!AI83,Consolidação!$AI$4,IF(F72+M72+T72+AA72+AH72&lt;=Consolidação!H83+Consolidação!K83+Consolidação!N83+Consolidação!Q83+Consolidação!T83+Consolidação!W83+Consolidação!Z83+Consolidação!AC83+Consolidação!AF83+Consolidação!AI83+Consolidação!AL83,Consolidação!$AL$4,IF(F72+M72+T72+AA72+AH72&lt;=Consolidação!H83+Consolidação!K83+Consolidação!N83+Consolidação!Q83+Consolidação!T83+Consolidação!W83+Consolidação!Z83+Consolidação!AC83+Consolidação!AF83+Consolidação!AI83+Consolidação!AL83+Consolidação!AO83,Consolidação!$AO$4,IF(F72+M72+T72+AA72+AH72&lt;=Consolidação!H83+Consolidação!K83+Consolidação!N83+Consolidação!Q83+Consolidação!T83+Consolidação!W83+Consolidação!Z83+Consolidação!AC83+Consolidação!AF83+Consolidação!AI83+Consolidação!AL83+Consolidação!AO83+Consolidação!AR83,Consolidação!$AR$4,IF(F72+M72+T72+AA72+AH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+M72+T72+AA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+T72+AA72+AH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/>
      </c>
      <c r="AL72" s="318" t="str">
        <f t="shared" si="90"/>
        <v/>
      </c>
      <c r="AM72" s="312"/>
      <c r="AN72" s="270"/>
      <c r="AO72" s="314"/>
      <c r="AP72" s="345"/>
      <c r="AQ72" s="346"/>
      <c r="AR72" s="317" t="str">
        <f>IF(AO72=0,"",IF(F72+M72+T72+AA72+AH72+AO72&lt;=Consolidação!H83,Consolidação!$H$4,IF(F72+M72+T72+AA72+AH72+AO72&lt;=Consolidação!H83+Consolidação!K83,Consolidação!$K$4,IF(F72+M72+T72+AA72+AH72+AO72&lt;=Consolidação!H83+Consolidação!K83+Consolidação!N83,Consolidação!$N$4,IF(F72+M72+T72+AA72+AH72+AO72&lt;=Consolidação!H83+Consolidação!K83+Consolidação!N83+Consolidação!Q83,Consolidação!$Q$4,IF(F72+M72+T72+AA72+AH72+AO72&lt;=Consolidação!H83+Consolidação!K83+Consolidação!N83+Consolidação!Q83+Consolidação!T83,Consolidação!$T$4,IF(F72+M72+T72+AA72+AH72+AO72&lt;=Consolidação!H83+Consolidação!K83+Consolidação!N83+Consolidação!Q83+Consolidação!T83+Consolidação!W83,Consolidação!$W$4,IF(F72+M72+T72+AA72+AH72+AO72&lt;=Consolidação!H83+Consolidação!K83+Consolidação!N83+Consolidação!Q83+Consolidação!T83+Consolidação!W83+Consolidação!Z83,Consolidação!$Z$4,IF(F72+M72+T72+AA72+AH72+AO72&lt;=Consolidação!H83+Consolidação!K83+Consolidação!N83+Consolidação!Q83+Consolidação!T83+Consolidação!W83+Consolidação!Z83+Consolidação!AC83,Consolidação!$AC$4,IF(F72+M72+T72+AA72+AH72+AO72&lt;=Consolidação!H83+Consolidação!K83+Consolidação!N83+Consolidação!Q83+Consolidação!T83+Consolidação!W83+Consolidação!Z83+Consolidação!AC83+Consolidação!AF83,Consolidação!$AF$4,IF(F72+M72+T72+AA72+AH72+AO72&lt;=Consolidação!H83+Consolidação!K83+Consolidação!N83+Consolidação!Q83+Consolidação!T83+Consolidação!W83+Consolidação!Z83+Consolidação!AC83+Consolidação!AF83+Consolidação!AI83,Consolidação!$AI$4,IF(F72+M72+T72+AA72+AH72+AO72&lt;=Consolidação!H83+Consolidação!K83+Consolidação!N83+Consolidação!Q83+Consolidação!T83+Consolidação!W83+Consolidação!Z83+Consolidação!AC83+Consolidação!AF83+Consolidação!AI83+Consolidação!AL83,Consolidação!$AL$4,IF(F72+M72+T72+AA72+AH72+AO72&lt;=Consolidação!H83+Consolidação!K83+Consolidação!N83+Consolidação!Q83+Consolidação!T83+Consolidação!W83+Consolidação!Z83+Consolidação!AC83+Consolidação!AF83+Consolidação!AI83+Consolidação!AL83+Consolidação!AO83,Consolidação!$AO$4,IF(F72+M72+T72+AA72+AH72+AO72&lt;=Consolidação!H83+Consolidação!K83+Consolidação!N83+Consolidação!Q83+Consolidação!T83+Consolidação!W83+Consolidação!Z83+Consolidação!AC83+Consolidação!AF83+Consolidação!AI83+Consolidação!AL83+Consolidação!AO83+Consolidação!AR83,Consolidação!$AR$4,IF(F72+M72+T72+AA72+AH72+AO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+M72+T72+AA72+AH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+T72+AA72+AH72+AO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/>
      </c>
      <c r="AS72" s="318" t="str">
        <f t="shared" si="91"/>
        <v/>
      </c>
      <c r="AT72" s="312"/>
      <c r="AU72" s="270"/>
      <c r="AV72" s="314"/>
      <c r="AW72" s="345"/>
      <c r="AX72" s="346"/>
      <c r="AY72" s="317" t="str">
        <f>IF(AV72=0,"",IF(F72+M72+T72+AA72+AH72+AO72+AV72&lt;=Consolidação!H83,Consolidação!$H$4,IF(F72+M72+T72+AA72+AH72+AO72+AV72&lt;=Consolidação!H83+Consolidação!K83,Consolidação!$K$4,IF(F72+M72+T72+AA72+AH72+AO72+AV72&lt;=Consolidação!H83+Consolidação!K83+Consolidação!N83,Consolidação!$N$4,IF(F72+M72+T72+AA72+AH72+AO72+AV72&lt;=Consolidação!H83+Consolidação!K83+Consolidação!N83+Consolidação!Q83,Consolidação!$Q$4,IF(F72+M72+T72+AA72+AH72+AO72+AV72&lt;=Consolidação!H83+Consolidação!K83+Consolidação!N83+Consolidação!Q83+Consolidação!T83,Consolidação!$T$4,IF(F72+M72+T72+AA72+AH72+AO72+AV72&lt;=Consolidação!H83+Consolidação!K83+Consolidação!N83+Consolidação!Q83+Consolidação!T83+Consolidação!W83,Consolidação!$W$4,IF(F72+M72+T72+AA72+AH72+AO72+AV72&lt;=Consolidação!H83+Consolidação!K83+Consolidação!N83+Consolidação!Q83+Consolidação!T83+Consolidação!W83+Consolidação!Z83,Consolidação!$Z$4,IF(F72+M72+T72+AA72+AH72+AO72+AV72&lt;=Consolidação!H83+Consolidação!K83+Consolidação!N83+Consolidação!Q83+Consolidação!T83+Consolidação!W83+Consolidação!Z83+Consolidação!AC83,Consolidação!$AC$4,IF(F72+M72+T72+AA72+AH72+AO72+AV72&lt;=Consolidação!H83+Consolidação!K83+Consolidação!N83+Consolidação!Q83+Consolidação!T83+Consolidação!W83+Consolidação!Z83+Consolidação!AC83+Consolidação!AF83,Consolidação!$AF$4,IF(F72+M72+T72+AA72+AH72+AO72+AV72&lt;=Consolidação!H83+Consolidação!K83+Consolidação!N83+Consolidação!Q83+Consolidação!T83+Consolidação!W83+Consolidação!Z83+Consolidação!AC83+Consolidação!AF83+Consolidação!AI83,Consolidação!$AI$4,IF(F72+M72+T72+AA72+AH72+AO72+AV72&lt;=Consolidação!H83+Consolidação!K83+Consolidação!N83+Consolidação!Q83+Consolidação!T83+Consolidação!W83+Consolidação!Z83+Consolidação!AC83+Consolidação!AF83+Consolidação!AI83+Consolidação!AL83,Consolidação!$AL$4,IF(F72+M72+T72+AA72+AH72+AO72+AV72&lt;=Consolidação!H83+Consolidação!K83+Consolidação!N83+Consolidação!Q83+Consolidação!T83+Consolidação!W83+Consolidação!Z83+Consolidação!AC83+Consolidação!AF83+Consolidação!AI83+Consolidação!AL83+Consolidação!AO83,Consolidação!$AO$4,IF(F72+M72+T72+AA72+AH72+AO72+AV72&lt;=Consolidação!H83+Consolidação!K83+Consolidação!N83+Consolidação!Q83+Consolidação!T83+Consolidação!W83+Consolidação!Z83+Consolidação!AC83+Consolidação!AF83+Consolidação!AI83+Consolidação!AL83+Consolidação!AO83+Consolidação!AR83,Consolidação!$AR$4,IF(F72+M72+T72+AA72+AH72+AO72+AV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+M72+T72+AA72+AH72+AO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+T72+AA72+AH72+AO72+AV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/>
      </c>
      <c r="AZ72" s="318" t="str">
        <f t="shared" si="92"/>
        <v/>
      </c>
      <c r="BA72" s="312"/>
      <c r="BB72" s="270"/>
      <c r="BC72" s="314"/>
      <c r="BD72" s="345"/>
      <c r="BE72" s="346"/>
      <c r="BF72" s="317" t="str">
        <f>IF(BC72=0,"",IF(F72+M72+T72+AA72+AH72+AO72+AV72+BC72&lt;=Consolidação!H83,Consolidação!$H$4,IF(F72+M72+T72+AA72+AH72+AO72+AV72+BC72&lt;=Consolidação!H83+Consolidação!K83,Consolidação!$K$4,IF(F72+M72+T72+AA72+AH72+AO72+AV72+BC72&lt;=Consolidação!H83+Consolidação!K83+Consolidação!N83,Consolidação!$N$4,IF(F72+M72+T72+AA72+AH72+AO72+AV72+BC72&lt;=Consolidação!H83+Consolidação!K83+Consolidação!N83+Consolidação!Q83,Consolidação!$Q$4,IF(F72+M72+T72+AA72+AH72+AO72+AV72+BC72&lt;=Consolidação!H83+Consolidação!K83+Consolidação!N83+Consolidação!Q83+Consolidação!T83,Consolidação!$T$4,IF(F72+M72+T72+AA72+AH72+AO72+AV72+BC72&lt;=Consolidação!H83+Consolidação!K83+Consolidação!N83+Consolidação!Q83+Consolidação!T83+Consolidação!W83,Consolidação!$W$4,IF(F72+M72+T72+AA72+AH72+AO72+AV72+BC72&lt;=Consolidação!H83+Consolidação!K83+Consolidação!N83+Consolidação!Q83+Consolidação!T83+Consolidação!W83+Consolidação!Z83,Consolidação!$Z$4,IF(F72+M72+T72+AA72+AH72+AO72+AV72+BC72&lt;=Consolidação!H83+Consolidação!K83+Consolidação!N83+Consolidação!Q83+Consolidação!T83+Consolidação!W83+Consolidação!Z83+Consolidação!AC83,Consolidação!$AC$4,IF(F72+M72+T72+AA72+AH72+AO72+AV72+BC72&lt;=Consolidação!H83+Consolidação!K83+Consolidação!N83+Consolidação!Q83+Consolidação!T83+Consolidação!W83+Consolidação!Z83+Consolidação!AC83+Consolidação!AF83,Consolidação!$AF$4,IF(F72+M72+T72+AA72+AH72+AO72+AV72+BC72&lt;=Consolidação!H83+Consolidação!K83+Consolidação!N83+Consolidação!Q83+Consolidação!T83+Consolidação!W83+Consolidação!Z83+Consolidação!AC83+Consolidação!AF83+Consolidação!AI83,Consolidação!$AI$4,IF(F72+M72+T72+AA72+AH72+AO72+AV72+BC72&lt;=Consolidação!H83+Consolidação!K83+Consolidação!N83+Consolidação!Q83+Consolidação!T83+Consolidação!W83+Consolidação!Z83+Consolidação!AC83+Consolidação!AF83+Consolidação!AI83+Consolidação!AL83,Consolidação!$AL$4,IF(F72+M72+T72+AA72+AH72+AO72+AV72+BC72&lt;=Consolidação!H83+Consolidação!K83+Consolidação!N83+Consolidação!Q83+Consolidação!T83+Consolidação!W83+Consolidação!Z83+Consolidação!AC83+Consolidação!AF83+Consolidação!AI83+Consolidação!AL83+Consolidação!AO83,Consolidação!$AO$4,IF(F72+M72+T72+AA72+AH72+AO72+AV72+BC72&lt;=Consolidação!H83+Consolidação!K83+Consolidação!N83+Consolidação!Q83+Consolidação!T83+Consolidação!W83+Consolidação!Z83+Consolidação!AC83+Consolidação!AF83+Consolidação!AI83+Consolidação!AL83+Consolidação!AO83+Consolidação!AR83,Consolidação!$AR$4,IF(F72+M72+T72+AA72+AH72+AO72+AV72+BC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+M72+T72+AA72+AH72+AO72+AV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+T72+AA72+AH72+AO72+AV72+BC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/>
      </c>
      <c r="BG72" s="318" t="str">
        <f t="shared" si="93"/>
        <v/>
      </c>
      <c r="BH72" s="312"/>
      <c r="BI72" s="270"/>
      <c r="BJ72" s="314"/>
      <c r="BK72" s="345"/>
      <c r="BL72" s="346"/>
      <c r="BM72" s="317" t="str">
        <f>IF(BJ72=0,"",IF(F72+M72+T72+AA72+AH72+AO72+AV72+BC72+BJ72&lt;=Consolidação!H83,Consolidação!$H$4,IF(F72+M72+T72+AA72+AH72+AO72+AV72+BC72+BJ72&lt;=Consolidação!H83+Consolidação!K83,Consolidação!$K$4,IF(F72+M72+T72+AA72+AH72+AO72+AV72+BC72+BJ72&lt;=Consolidação!H83+Consolidação!K83+Consolidação!N83,Consolidação!$N$4,IF(F72+M72+T72+AA72+AH72+AO72+AV72+BC72+BJ72&lt;=Consolidação!H83+Consolidação!K83+Consolidação!N83+Consolidação!Q83,Consolidação!$Q$4,IF(F72+M72+T72+AA72+AH72+AO72+AV72+BC72+BJ72&lt;=Consolidação!H83+Consolidação!K83+Consolidação!N83+Consolidação!Q83+Consolidação!T83,Consolidação!$T$4,IF(F72+M72+T72+AA72+AH72+AO72+AV72+BC72+BJ72&lt;=Consolidação!H83+Consolidação!K83+Consolidação!N83+Consolidação!Q83+Consolidação!T83+Consolidação!W83,Consolidação!$W$4,IF(F72+M72+T72+AA72+AH72+AO72+AV72+BC72+BJ72&lt;=Consolidação!H83+Consolidação!K83+Consolidação!N83+Consolidação!Q83+Consolidação!T83+Consolidação!W83+Consolidação!Z83,Consolidação!$Z$4,IF(F72+M72+T72+AA72+AH72+AO72+AV72+BC72+BJ72&lt;=Consolidação!H83+Consolidação!K83+Consolidação!N83+Consolidação!Q83+Consolidação!T83+Consolidação!W83+Consolidação!Z83+Consolidação!AC83,Consolidação!$AC$4,IF(F72+M72+T72+AA72+AH72+AO72+AV72+BC72+BJ72&lt;=Consolidação!H83+Consolidação!K83+Consolidação!N83+Consolidação!Q83+Consolidação!T83+Consolidação!W83+Consolidação!Z83+Consolidação!AC83+Consolidação!AF83,Consolidação!$AF$4,IF(F72+M72+T72+AA72+AH72+AO72+AV72+BC72+BJ72&lt;=Consolidação!H83+Consolidação!K83+Consolidação!N83+Consolidação!Q83+Consolidação!T83+Consolidação!W83+Consolidação!Z83+Consolidação!AC83+Consolidação!AF83+Consolidação!AI83,Consolidação!$AI$4,IF(F72+M72+T72+AA72+AH72+AO72+AV72+BC72+BJ72&lt;=Consolidação!H83+Consolidação!K83+Consolidação!N83+Consolidação!Q83+Consolidação!T83+Consolidação!W83+Consolidação!Z83+Consolidação!AC83+Consolidação!AF83+Consolidação!AI83+Consolidação!AL83,Consolidação!$AL$4,IF(F72+M72+T72+AA72+AH72+AO72+AV72+BC72+BJ72&lt;=Consolidação!H83+Consolidação!K83+Consolidação!N83+Consolidação!Q83+Consolidação!T83+Consolidação!W83+Consolidação!Z83+Consolidação!AC83+Consolidação!AF83+Consolidação!AI83+Consolidação!AL83+Consolidação!AO83,Consolidação!$AO$4,IF(F72+M72+T72+AA72+AH72+AO72+AV72+BC72+BJ72&lt;=Consolidação!H83+Consolidação!K83+Consolidação!N83+Consolidação!Q83+Consolidação!T83+Consolidação!W83+Consolidação!Z83+Consolidação!AC83+Consolidação!AF83+Consolidação!AI83+Consolidação!AL83+Consolidação!AO83+Consolidação!AR83,Consolidação!$AR$4,IF(F72+M72+T72+AA72+AH72+AO72+AV72+BC72+BJ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+M72+T72+AA72+AH72+AO72+AV72+BC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+T72+AA72+AH72+AO72+AV72+BC72+BJ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/>
      </c>
      <c r="BN72" s="318" t="str">
        <f t="shared" si="94"/>
        <v/>
      </c>
      <c r="BO72" s="312"/>
      <c r="BP72" s="270"/>
      <c r="BQ72" s="314"/>
      <c r="BR72" s="345"/>
      <c r="BS72" s="346"/>
      <c r="BT72" s="317" t="str">
        <f>IF(BQ72=0,"",IF(F72+M72+T72+AA72+AH72+AO72+AV72+BC72+BJ72+BQ72&lt;=Consolidação!H83,Consolidação!$H$4,IF(F72+M72+T72+AA72+AH72+AO72+AV72+BC72+BJ72+BQ72&lt;=Consolidação!H83+Consolidação!K83,Consolidação!$K$4,IF(F72+M72+T72+AA72+AH72+AO72+AV72+BC72+BJ72+BQ72&lt;=Consolidação!H83+Consolidação!K83+Consolidação!N83,Consolidação!$N$4,IF(F72+M72+T72+AA72+AH72+AO72+AV72+BC72+BJ72+BQ72&lt;=Consolidação!H83+Consolidação!K83+Consolidação!N83+Consolidação!Q83,Consolidação!$Q$4,IF(F72+M72+T72+AA72+AH72+AO72+AV72+BC72+BJ72+BQ72&lt;=Consolidação!H83+Consolidação!K83+Consolidação!N83+Consolidação!Q83+Consolidação!T83,Consolidação!$T$4,IF(F72+M72+T72+AA72+AH72+AO72+AV72+BC72+BJ72+BQ72&lt;=Consolidação!H83+Consolidação!K83+Consolidação!N83+Consolidação!Q83+Consolidação!T83+Consolidação!W83,Consolidação!$W$4,IF(F72+M72+T72+AA72+AH72+AO72+AV72+BC72+BJ72+BQ72&lt;=Consolidação!H83+Consolidação!K83+Consolidação!N83+Consolidação!Q83+Consolidação!T83+Consolidação!W83+Consolidação!Z83,Consolidação!$Z$4,IF(F72+M72+T72+AA72+AH72+AO72+AV72+BC72+BJ72+BQ72&lt;=Consolidação!H83+Consolidação!K83+Consolidação!N83+Consolidação!Q83+Consolidação!T83+Consolidação!W83+Consolidação!Z83+Consolidação!AC83,Consolidação!$AC$4,IF(F72+M72+T72+AA72+AH72+AO72+AV72+BC72+BJ72+BQ72&lt;=Consolidação!H83+Consolidação!K83+Consolidação!N83+Consolidação!Q83+Consolidação!T83+Consolidação!W83+Consolidação!Z83+Consolidação!AC83+Consolidação!AF83,Consolidação!$AF$4,IF(F72+M72+T72+AA72+AH72+AO72+AV72+BC72+BJ72+BQ72&lt;=Consolidação!H83+Consolidação!K83+Consolidação!N83+Consolidação!Q83+Consolidação!T83+Consolidação!W83+Consolidação!Z83+Consolidação!AC83+Consolidação!AF83+Consolidação!AI83,Consolidação!$AI$4,IF(F72+M72+T72+AA72+AH72+AO72+AV72+BC72+BJ72+BQ72&lt;=Consolidação!H83+Consolidação!K83+Consolidação!N83+Consolidação!Q83+Consolidação!T83+Consolidação!W83+Consolidação!Z83+Consolidação!AC83+Consolidação!AF83+Consolidação!AI83+Consolidação!AL83,Consolidação!$AL$4,IF(F72+M72+T72+AA72+AH72+AO72+AV72+BC72+BJ72+BQ72&lt;=Consolidação!H83+Consolidação!K83+Consolidação!N83+Consolidação!Q83+Consolidação!T83+Consolidação!W83+Consolidação!Z83+Consolidação!AC83+Consolidação!AF83+Consolidação!AI83+Consolidação!AL83+Consolidação!AO83,Consolidação!$AO$4,IF(F72+M72+T72+AA72+AH72+AO72+AV72+BC72+BJ72+BQ72&lt;=Consolidação!H83+Consolidação!K83+Consolidação!N83+Consolidação!Q83+Consolidação!T83+Consolidação!W83+Consolidação!Z83+Consolidação!AC83+Consolidação!AF83+Consolidação!AI83+Consolidação!AL83+Consolidação!AO83+Consolidação!AR83,Consolidação!$AR$4,IF(F72+M72+T72+AA72+AH72+AO72+AV72+BC72+BJ72+BQ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+M72+T72+AA72+AH72+AO72+AV72+BC72+BJ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+T72+AA72+AH72+AO72+AV72+BC72+BJ72+BQ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/>
      </c>
      <c r="BU72" s="318" t="str">
        <f t="shared" si="95"/>
        <v/>
      </c>
      <c r="BV72" s="312"/>
      <c r="BW72" s="270"/>
      <c r="BX72" s="314"/>
      <c r="BY72" s="345"/>
      <c r="BZ72" s="346"/>
      <c r="CA72" s="317" t="str">
        <f>IF(BX72=0,"",IF(F72+M72+T72+AA72+AH72+AO72+AV72+BC72+BJ72+BQ72+BX72&lt;=Consolidação!H83,Consolidação!$H$4,IF(F72+M72+T72+AA72+AH72+AO72+AV72+BC72+BJ72+BQ72+BX72&lt;=Consolidação!H83+Consolidação!K83,Consolidação!$K$4,IF(F72+M72+T72+AA72+AH72+AO72+AV72+BC72+BJ72+BQ72+BX72&lt;=Consolidação!H83+Consolidação!K83+Consolidação!N83,Consolidação!$N$4,IF(F72+M72+T72+AA72+AH72+AO72+AV72+BC72+BJ72+BQ72+BX72&lt;=Consolidação!H83+Consolidação!K83+Consolidação!N83+Consolidação!Q83,Consolidação!$Q$4,IF(F72+M72+T72+AA72+AH72+AO72+AV72+BC72+BJ72+BQ72+BX72&lt;=Consolidação!H83+Consolidação!K83+Consolidação!N83+Consolidação!Q83+Consolidação!T83,Consolidação!$T$4,IF(F72+M72+T72+AA72+AH72+AO72+AV72+BC72+BJ72+BQ72+BX72&lt;=Consolidação!H83+Consolidação!K83+Consolidação!N83+Consolidação!Q83+Consolidação!T83+Consolidação!W83,Consolidação!$W$4,IF(F72+M72+T72+AA72+AH72+AO72+AV72+BC72+BJ72+BQ72+BX72&lt;=Consolidação!H83+Consolidação!K83+Consolidação!N83+Consolidação!Q83+Consolidação!T83+Consolidação!W83+Consolidação!Z83,Consolidação!$Z$4,IF(F72+M72+T72+AA72+AH72+AO72+AV72+BC72+BJ72+BQ72+BX72&lt;=Consolidação!H83+Consolidação!K83+Consolidação!N83+Consolidação!Q83+Consolidação!T83+Consolidação!W83+Consolidação!Z83+Consolidação!AC83,Consolidação!$AC$4,IF(F72+M72+T72+AA72+AH72+AO72+AV72+BC72+BJ72+BQ72+BX72&lt;=Consolidação!H83+Consolidação!K83+Consolidação!N83+Consolidação!Q83+Consolidação!T83+Consolidação!W83+Consolidação!Z83+Consolidação!AC83+Consolidação!AF83,Consolidação!$AF$4,IF(F72+M72+T72+AA72+AH72+AO72+AV72+BC72+BJ72+BQ72+BX72&lt;=Consolidação!H83+Consolidação!K83+Consolidação!N83+Consolidação!Q83+Consolidação!T83+Consolidação!W83+Consolidação!Z83+Consolidação!AC83+Consolidação!AF83+Consolidação!AI83,Consolidação!$AI$4,IF(F72+M72+T72+AA72+AH72+AO72+AV72+BC72+BJ72+BQ72+BX72&lt;=Consolidação!H83+Consolidação!K83+Consolidação!N83+Consolidação!Q83+Consolidação!T83+Consolidação!W83+Consolidação!Z83+Consolidação!AC83+Consolidação!AF83+Consolidação!AI83+Consolidação!AL83,Consolidação!$AL$4,IF(F72+M72+T72+AA72+AH72+AO72+AV72+BC72+BJ72+BQ72+BX72&lt;=Consolidação!H83+Consolidação!K83+Consolidação!N83+Consolidação!Q83+Consolidação!T83+Consolidação!W83+Consolidação!Z83+Consolidação!AC83+Consolidação!AF83+Consolidação!AI83+Consolidação!AL83+Consolidação!AO83,Consolidação!$AO$4,IF(F72+M72+T72+AA72+AH72+AO72+AV72+BC72+BJ72+BQ72+BX72&lt;=Consolidação!H83+Consolidação!K83+Consolidação!N83+Consolidação!Q83+Consolidação!T83+Consolidação!W83+Consolidação!Z83+Consolidação!AC83+Consolidação!AF83+Consolidação!AI83+Consolidação!AL83+Consolidação!AO83+Consolidação!AR83,Consolidação!$AR$4,IF(F72+M72+T72+AA72+AH72+AO72+AV72+BC72+BJ72+BQ72+BX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+M72+T72+AA72+AH72+AO72+AV72+BC72+BJ72+BQ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+T72+AA72+AH72+AO72+AV72+BC72+BJ72+BQ72+BX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/>
      </c>
      <c r="CB72" s="318" t="str">
        <f t="shared" si="96"/>
        <v/>
      </c>
      <c r="CC72" s="312"/>
      <c r="CD72" s="270"/>
      <c r="CE72" s="314"/>
      <c r="CF72" s="345"/>
      <c r="CG72" s="346"/>
      <c r="CH72" s="317" t="str">
        <f>IF(CE72=0,"",IF(F72+M72+T72+AA72+AH72+AO72+AV72+BC72+BJ72+BQ72+BX72+CE72&lt;=Consolidação!H83,Consolidação!$H$4,IF(F72+M72+T72+AA72+AH72+AO72+AV72+BC72+BJ72+BQ72+BX72+CE72&lt;=Consolidação!H83+Consolidação!K83,Consolidação!$K$4,IF(F72+M72+T72+AA72+AH72+AO72+AV72+BC72+BJ72+BQ72+BX72+CE72&lt;=Consolidação!H83+Consolidação!K83+Consolidação!N83,Consolidação!$N$4,IF(F72+M72+T72+AA72+AH72+AO72+AV72+BC72+BJ72+BQ72+BX72+CE72&lt;=Consolidação!H83+Consolidação!K83+Consolidação!N83+Consolidação!Q83,Consolidação!$Q$4,IF(F72+M72+T72+AA72+AH72+AO72+AV72+BC72+BJ72+BQ72+BX72+CE72&lt;=Consolidação!H83+Consolidação!K83+Consolidação!N83+Consolidação!Q83+Consolidação!T83,Consolidação!$T$4,IF(F72+M72+T72+AA72+AH72+AO72+AV72+BC72+BJ72+BQ72+BX72+CE72&lt;=Consolidação!H83+Consolidação!K83+Consolidação!N83+Consolidação!Q83+Consolidação!T83+Consolidação!W83,Consolidação!$W$4,IF(F72+M72+T72+AA72+AH72+AO72+AV72+BC72+BJ72+BQ72+BX72+CE72&lt;=Consolidação!H83+Consolidação!K83+Consolidação!N83+Consolidação!Q83+Consolidação!T83+Consolidação!W83+Consolidação!Z83,Consolidação!$Z$4,IF(F72+M72+T72+AA72+AH72+AO72+AV72+BC72+BJ72+BQ72+BX72+CE72&lt;=Consolidação!H83+Consolidação!K83+Consolidação!N83+Consolidação!Q83+Consolidação!T83+Consolidação!W83+Consolidação!Z83+Consolidação!AC83,Consolidação!$AC$4,IF(F72+M72+T72+AA72+AH72+AO72+AV72+BC72+BJ72+BQ72+BX72+CE72&lt;=Consolidação!H83+Consolidação!K83+Consolidação!N83+Consolidação!Q83+Consolidação!T83+Consolidação!W83+Consolidação!Z83+Consolidação!AC83+Consolidação!AF83,Consolidação!$AF$4,IF(F72+M72+T72+AA72+AH72+AO72+AV72+BC72+BJ72+BQ72+BX72+CE72&lt;=Consolidação!H83+Consolidação!K83+Consolidação!N83+Consolidação!Q83+Consolidação!T83+Consolidação!W83+Consolidação!Z83+Consolidação!AC83+Consolidação!AF83+Consolidação!AI83,Consolidação!$AI$4,IF(F72+M72+T72+AA72+AH72+AO72+AV72+BC72+BJ72+BQ72+BX72+CE72&lt;=Consolidação!H83+Consolidação!K83+Consolidação!N83+Consolidação!Q83+Consolidação!T83+Consolidação!W83+Consolidação!Z83+Consolidação!AC83+Consolidação!AF83+Consolidação!AI83+Consolidação!AL83,Consolidação!$AL$4,IF(F72+M72+T72+AA72+AH72+AO72+AV72+BC72+BJ72+BQ72+BX72+CE72&lt;=Consolidação!H83+Consolidação!K83+Consolidação!N83+Consolidação!Q83+Consolidação!T83+Consolidação!W83+Consolidação!Z83+Consolidação!AC83+Consolidação!AF83+Consolidação!AI83+Consolidação!AL83+Consolidação!AO83,Consolidação!$AO$4,IF(F72+M72+T72+AA72+AH72+AO72+AV72+BC72+BJ72+BQ72+BX72+CE72&lt;=Consolidação!H83+Consolidação!K83+Consolidação!N83+Consolidação!Q83+Consolidação!T83+Consolidação!W83+Consolidação!Z83+Consolidação!AC83+Consolidação!AF83+Consolidação!AI83+Consolidação!AL83+Consolidação!AO83+Consolidação!AR83,Consolidação!$AR$4,IF(F72+M72+T72+AA72+AH72+AO72+AV72+BC72+BJ72+BQ72+BX72+CE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+M72+T72+AA72+AH72+AO72+AV72+BC72+BJ72+BQ72+BX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+T72+AA72+AH72+AO72+AV72+BC72+BJ72+BQ72+BX72+CE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/>
      </c>
      <c r="CI72" s="318" t="str">
        <f t="shared" si="97"/>
        <v/>
      </c>
      <c r="CJ72" s="312"/>
      <c r="CK72" s="270"/>
      <c r="CL72" s="314"/>
      <c r="CM72" s="345"/>
      <c r="CN72" s="346"/>
      <c r="CO72" s="317" t="str">
        <f>IF(CL72=0,"",IF(F72+M72+T72+AA72+AH72+AO72+AV72+BC72+BJ72+BQ72+BX72+CE72+CL72&lt;=Consolidação!H83,Consolidação!$H$4,IF(F72+M72+T72+AA72+AH72+AO72+AV72+BC72+BJ72+BQ72+BX72+CE72+CL72&lt;=Consolidação!H83+Consolidação!K83,Consolidação!$K$4,IF(F72+M72+T72+AA72+AH72+AO72+AV72+BC72+BJ72+BQ72+BX72+CE72+CL72&lt;=Consolidação!H83+Consolidação!K83+Consolidação!N83,Consolidação!$N$4,IF(F72+M72+T72+AA72+AH72+AO72+AV72+BC72+BJ72+BQ72+BX72+CE72+CL72&lt;=Consolidação!H83+Consolidação!K83+Consolidação!N83+Consolidação!Q83,Consolidação!$Q$4,IF(F72+M72+T72+AA72+AH72+AO72+AV72+BC72+BJ72+BQ72+BX72+CE72+CL72&lt;=Consolidação!H83+Consolidação!K83+Consolidação!N83+Consolidação!Q83+Consolidação!T83,Consolidação!$T$4,IF(F72+M72+T72+AA72+AH72+AO72+AV72+BC72+BJ72+BQ72+BX72+CE72+CL72&lt;=Consolidação!H83+Consolidação!K83+Consolidação!N83+Consolidação!Q83+Consolidação!T83+Consolidação!W83,Consolidação!$W$4,IF(F72+M72+T72+AA72+AH72+AO72+AV72+BC72+BJ72+BQ72+BX72+CE72+CL72&lt;=Consolidação!H83+Consolidação!K83+Consolidação!N83+Consolidação!Q83+Consolidação!T83+Consolidação!W83+Consolidação!Z83,Consolidação!$Z$4,IF(F72+M72+T72+AA72+AH72+AO72+AV72+BC72+BJ72+BQ72+BX72+CE72+CL72&lt;=Consolidação!H83+Consolidação!K83+Consolidação!N83+Consolidação!Q83+Consolidação!T83+Consolidação!W83+Consolidação!Z83+Consolidação!AC83,Consolidação!$AC$4,IF(F72+M72+T72+AA72+AH72+AO72+AV72+BC72+BJ72+BQ72+BX72+CE72+CL72&lt;=Consolidação!H83+Consolidação!K83+Consolidação!N83+Consolidação!Q83+Consolidação!T83+Consolidação!W83+Consolidação!Z83+Consolidação!AC83+Consolidação!AF83,Consolidação!$AF$4,IF(F72+M72+T72+AA72+AH72+AO72+AV72+BC72+BJ72+BQ72+BX72+CE72+CL72&lt;=Consolidação!H83+Consolidação!K83+Consolidação!N83+Consolidação!Q83+Consolidação!T83+Consolidação!W83+Consolidação!Z83+Consolidação!AC83+Consolidação!AF83+Consolidação!AI83,Consolidação!$AI$4,IF(F72+M72+T72+AA72+AH72+AO72+AV72+BC72+BJ72+BQ72+BX72+CE72+CL72&lt;=Consolidação!H83+Consolidação!K83+Consolidação!N83+Consolidação!Q83+Consolidação!T83+Consolidação!W83+Consolidação!Z83+Consolidação!AC83+Consolidação!AF83+Consolidação!AI83+Consolidação!AL83,Consolidação!$AL$4,IF(F72+M72+T72+AA72+AH72+AO72+AV72+BC72+BJ72+BQ72+BX72+CE72+CL72&lt;=Consolidação!H83+Consolidação!K83+Consolidação!N83+Consolidação!Q83+Consolidação!T83+Consolidação!W83+Consolidação!Z83+Consolidação!AC83+Consolidação!AF83+Consolidação!AI83+Consolidação!AL83+Consolidação!AO83,Consolidação!$AO$4,IF(F72+M72+T72+AA72+AH72+AO72+AV72+BC72+BJ72+BQ72+BX72+CE72+CL72&lt;=Consolidação!H83+Consolidação!K83+Consolidação!N83+Consolidação!Q83+Consolidação!T83+Consolidação!W83+Consolidação!Z83+Consolidação!AC83+Consolidação!AF83+Consolidação!AI83+Consolidação!AL83+Consolidação!AO83+Consolidação!AR83,Consolidação!$AR$4,IF(F72+M72+T72+AA72+AH72+AO72+AV72+BC72+BJ72+BQ72+BX72+CE72+CL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+M72+T72+AA72+AH72+AO72+AV72+BC72+BJ72+BQ72+BX72+CE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+T72+AA72+AH72+AO72+AV72+BC72+BJ72+BQ72+BX72+CE72+CL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/>
      </c>
      <c r="CP72" s="318" t="str">
        <f t="shared" si="98"/>
        <v/>
      </c>
      <c r="CQ72" s="312"/>
      <c r="CR72" s="270"/>
      <c r="CS72" s="314"/>
      <c r="CT72" s="345"/>
      <c r="CU72" s="346"/>
      <c r="CV72" s="317" t="str">
        <f>IF(CS72=0,"",IF(F72+M72+T72+AA72+AH72+AO72+AV72+BC72+BJ72+BQ72+BX72+CE72+CL72+CS72&lt;=Consolidação!H83,Consolidação!$H$4,IF(F72+M72+T72+AA72+AH72+AO72+AV72+BC72+BJ72+BQ72+BX72+CE72+CL72+CS72&lt;=Consolidação!H83+Consolidação!K83,Consolidação!$K$4,IF(F72+M72+T72+AA72+AH72+AO72+AV72+BC72+BJ72+BQ72+BX72+CE72+CL72+CS72&lt;=Consolidação!H83+Consolidação!K83+Consolidação!N83,Consolidação!$N$4,IF(F72+M72+T72+AA72+AH72+AO72+AV72+BC72+BJ72+BQ72+BX72+CE72+CL72+CS72&lt;=Consolidação!H83+Consolidação!K83+Consolidação!N83+Consolidação!Q83,Consolidação!$Q$4,IF(F72+M72+T72+AA72+AH72+AO72+AV72+BC72+BJ72+BQ72+BX72+CE72+CL72+CS72&lt;=Consolidação!H83+Consolidação!K83+Consolidação!N83+Consolidação!Q83+Consolidação!T83,Consolidação!$T$4,IF(F72+M72+T72+AA72+AH72+AO72+AV72+BC72+BJ72+BQ72+BX72+CE72+CL72+CS72&lt;=Consolidação!H83+Consolidação!K83+Consolidação!N83+Consolidação!Q83+Consolidação!T83+Consolidação!W83,Consolidação!$W$4,IF(F72+M72+T72+AA72+AH72+AO72+AV72+BC72+BJ72+BQ72+BX72+CE72+CL72+CS72&lt;=Consolidação!H83+Consolidação!K83+Consolidação!N83+Consolidação!Q83+Consolidação!T83+Consolidação!W83+Consolidação!Z83,Consolidação!$Z$4,IF(F72+M72+T72+AA72+AH72+AO72+AV72+BC72+BJ72+BQ72+BX72+CE72+CL72+CS72&lt;=Consolidação!H83+Consolidação!K83+Consolidação!N83+Consolidação!Q83+Consolidação!T83+Consolidação!W83+Consolidação!Z83+Consolidação!AC83,Consolidação!$AC$4,IF(F72+M72+T72+AA72+AH72+AO72+AV72+BC72+BJ72+BQ72+BX72+CE72+CL72+CS72&lt;=Consolidação!H83+Consolidação!K83+Consolidação!N83+Consolidação!Q83+Consolidação!T83+Consolidação!W83+Consolidação!Z83+Consolidação!AC83+Consolidação!AF83,Consolidação!$AF$4,IF(F72+M72+T72+AA72+AH72+AO72+AV72+BC72+BJ72+BQ72+BX72+CE72+CL72+CS72&lt;=Consolidação!H83+Consolidação!K83+Consolidação!N83+Consolidação!Q83+Consolidação!T83+Consolidação!W83+Consolidação!Z83+Consolidação!AC83+Consolidação!AF83+Consolidação!AI83,Consolidação!$AI$4,IF(F72+M72+T72+AA72+AH72+AO72+AV72+BC72+BJ72+BQ72+BX72+CE72+CL72+CS72&lt;=Consolidação!H83+Consolidação!K83+Consolidação!N83+Consolidação!Q83+Consolidação!T83+Consolidação!W83+Consolidação!Z83+Consolidação!AC83+Consolidação!AF83+Consolidação!AI83+Consolidação!AL83,Consolidação!$AL$4,IF(F72+M72+T72+AA72+AH72+AO72+AV72+BC72+BJ72+BQ72+BX72+CE72+CL72+CS72&lt;=Consolidação!H83+Consolidação!K83+Consolidação!N83+Consolidação!Q83+Consolidação!T83+Consolidação!W83+Consolidação!Z83+Consolidação!AC83+Consolidação!AF83+Consolidação!AI83+Consolidação!AL83+Consolidação!AO83,Consolidação!$AO$4,IF(F72+M72+T72+AA72+AH72+AO72+AV72+BC72+BJ72+BQ72+BX72+CE72+CL72+CS72&lt;=Consolidação!H83+Consolidação!K83+Consolidação!N83+Consolidação!Q83+Consolidação!T83+Consolidação!W83+Consolidação!Z83+Consolidação!AC83+Consolidação!AF83+Consolidação!AI83+Consolidação!AL83+Consolidação!AO83+Consolidação!AR83,Consolidação!$AR$4,IF(F72+M72+T72+AA72+AH72+AO72+AV72+BC72+BJ72+BQ72+BX72+CE72+CL72+CS72&lt;=Consolidação!H83+Consolidação!K83+Consolidação!N83+Consolidação!Q83+Consolidação!T83+Consolidação!W83+Consolidação!Z83+Consolidação!AC83+Consolidação!AF83+Consolidação!AI83+Consolidação!AL83+Consolidação!AO83+Consolidação!AR83+Consolidação!AU83,Consolidação!$AU$4,IF(AND((Consolidação!H83+Consolidação!K83+Consolidação!N83+Consolidação!Q83+Consolidação!T83+Consolidação!W83+Consolidação!Z83+Consolidação!AC83+Consolidação!AF83+Consolidação!AI83+Consolidação!AL83+Consolidação!AO83+Consolidação!AR83+Consolidação!AU83)&gt;0,F72+M72+T72+AA72+AH72+AO72+AV72+BC72+BJ72+BQ72+BX72+CE72+CL72&lt;Consolidação!H83+Consolidação!K83+Consolidação!N83+Consolidação!Q83+Consolidação!T83+Consolidação!W83+Consolidação!Z83+Consolidação!AC83+Consolidação!AF83+Consolidação!AI83+Consolidação!AL83+Consolidação!AO83+Consolidação!AR83+Consolidação!AU83,F72+M72+T72+AA72+AH72+AO72+AV72+BC72+BJ72+BQ72+BX72+CE72+CL72+CS72&gt;Consolidação!H83+Consolidação!K83+Consolidação!N83+Consolidação!Q83+Consolidação!T83+Consolidação!W83+Consolidação!Z83+Consolidação!AC83+Consolidação!AF83+Consolidação!AI83+Consolidação!AL83+Consolidação!AO83+Consolidação!AR83+Consolidação!AU83),"CONSUMO PARCIAL","SEM PREVISÃO"))))))))))))))))</f>
        <v/>
      </c>
      <c r="CW72" s="318" t="str">
        <f t="shared" si="99"/>
        <v/>
      </c>
      <c r="CX72" s="270"/>
      <c r="CY72" s="314"/>
      <c r="CZ72" s="345"/>
      <c r="DA72" s="346"/>
      <c r="DB72" s="317" t="str">
        <f>IF(CY72=0,"",IF(L72+S72+Z72+AG72+AN72+AU72+BB72+BI72+BP72+BW72+CD72+CK72+CR72+CY72&lt;=Consolidação!N83,Consolidação!$H$4,IF(L72+S72+Z72+AG72+AN72+AU72+BB72+BI72+BP72+BW72+CD72+CK72+CR72+CY72&lt;=Consolidação!N83+Consolidação!Q83,Consolidação!$K$4,IF(L72+S72+Z72+AG72+AN72+AU72+BB72+BI72+BP72+BW72+CD72+CK72+CR72+CY72&lt;=Consolidação!N83+Consolidação!Q83+Consolidação!T83,Consolidação!$N$4,IF(L72+S72+Z72+AG72+AN72+AU72+BB72+BI72+BP72+BW72+CD72+CK72+CR72+CY72&lt;=Consolidação!N83+Consolidação!Q83+Consolidação!T83+Consolidação!W83,Consolidação!$Q$4,IF(L72+S72+Z72+AG72+AN72+AU72+BB72+BI72+BP72+BW72+CD72+CK72+CR72+CY72&lt;=Consolidação!N83+Consolidação!Q83+Consolidação!T83+Consolidação!W83+Consolidação!Z83,Consolidação!$T$4,IF(L72+S72+Z72+AG72+AN72+AU72+BB72+BI72+BP72+BW72+CD72+CK72+CR72+CY72&lt;=Consolidação!N83+Consolidação!Q83+Consolidação!T83+Consolidação!W83+Consolidação!Z83+Consolidação!AC83,Consolidação!$W$4,IF(L72+S72+Z72+AG72+AN72+AU72+BB72+BI72+BP72+BW72+CD72+CK72+CR72+CY72&lt;=Consolidação!N83+Consolidação!Q83+Consolidação!T83+Consolidação!W83+Consolidação!Z83+Consolidação!AC83+Consolidação!AF83,Consolidação!$Z$4,IF(L72+S72+Z72+AG72+AN72+AU72+BB72+BI72+BP72+BW72+CD72+CK72+CR72+CY72&lt;=Consolidação!N83+Consolidação!Q83+Consolidação!T83+Consolidação!W83+Consolidação!Z83+Consolidação!AC83+Consolidação!AF83+Consolidação!AI83,Consolidação!$AC$4,IF(L72+S72+Z72+AG72+AN72+AU72+BB72+BI72+BP72+BW72+CD72+CK72+CR72+CY72&lt;=Consolidação!N83+Consolidação!Q83+Consolidação!T83+Consolidação!W83+Consolidação!Z83+Consolidação!AC83+Consolidação!AF83+Consolidação!AI83+Consolidação!AL83,Consolidação!$AF$4,IF(L72+S72+Z72+AG72+AN72+AU72+BB72+BI72+BP72+BW72+CD72+CK72+CR72+CY72&lt;=Consolidação!N83+Consolidação!Q83+Consolidação!T83+Consolidação!W83+Consolidação!Z83+Consolidação!AC83+Consolidação!AF83+Consolidação!AI83+Consolidação!AL83+Consolidação!AO83,Consolidação!$AI$4,IF(L72+S72+Z72+AG72+AN72+AU72+BB72+BI72+BP72+BW72+CD72+CK72+CR72+CY72&lt;=Consolidação!N83+Consolidação!Q83+Consolidação!T83+Consolidação!W83+Consolidação!Z83+Consolidação!AC83+Consolidação!AF83+Consolidação!AI83+Consolidação!AL83+Consolidação!AO83+Consolidação!AR83,Consolidação!$AL$4,IF(L72+S72+Z72+AG72+AN72+AU72+BB72+BI72+BP72+BW72+CD72+CK72+CR72+CY72&lt;=Consolidação!N83+Consolidação!Q83+Consolidação!T83+Consolidação!W83+Consolidação!Z83+Consolidação!AC83+Consolidação!AF83+Consolidação!AI83+Consolidação!AL83+Consolidação!AO83+Consolidação!AR83+Consolidação!AU83,Consolidação!$AO$4,IF(L72+S72+Z72+AG72+AN72+AU72+BB72+BI72+BP72+BW72+CD72+CK72+CR72+CY72&lt;=Consolidação!N83+Consolidação!Q83+Consolidação!T83+Consolidação!W83+Consolidação!Z83+Consolidação!AC83+Consolidação!AF83+Consolidação!AI83+Consolidação!AL83+Consolidação!AO83+Consolidação!AR83+Consolidação!AU83+Consolidação!AX83,Consolidação!$AR$4,IF(L72+S72+Z72+AG72+AN72+AU72+BB72+BI72+BP72+BW72+CD72+CK72+CR72+CY72&lt;=Consolidação!N83+Consolidação!Q83+Consolidação!T83+Consolidação!W83+Consolidação!Z83+Consolidação!AC83+Consolidação!AF83+Consolidação!AI83+Consolidação!AL83+Consolidação!AO83+Consolidação!AR83+Consolidação!AU83+Consolidação!AX83+Consolidação!#REF!,Consolidação!$AU$4,IF(AND((Consolidação!N83+Consolidação!Q83+Consolidação!T83+Consolidação!W83+Consolidação!Z83+Consolidação!AC83+Consolidação!AF83+Consolidação!AI83+Consolidação!AL83+Consolidação!AO83+Consolidação!AR83+Consolidação!AU83+Consolidação!AX83+Consolidação!#REF!)&gt;0,L72+S72+Z72+AG72+AN72+AU72+BB72+BI72+BP72+BW72+CD72+CK72+CR72&lt;Consolidação!N83+Consolidação!Q83+Consolidação!T83+Consolidação!W83+Consolidação!Z83+Consolidação!AC83+Consolidação!AF83+Consolidação!AI83+Consolidação!AL83+Consolidação!AO83+Consolidação!AR83+Consolidação!AU83+Consolidação!AX83+Consolidação!#REF!,L72+S72+Z72+AG72+AN72+AU72+BB72+BI72+BP72+BW72+CD72+CK72+CR72+CY72&gt;Consolidação!N83+Consolidação!Q83+Consolidação!T83+Consolidação!W83+Consolidação!Z83+Consolidação!AC83+Consolidação!AF83+Consolidação!AI83+Consolidação!AL83+Consolidação!AO83+Consolidação!AR83+Consolidação!AU83+Consolidação!AX83+Consolidação!#REF!),"CONSUMO PARCIAL","SEM PREVISÃO"))))))))))))))))</f>
        <v/>
      </c>
      <c r="DC72" s="318" t="str">
        <f t="shared" si="100"/>
        <v/>
      </c>
      <c r="DD72" s="270"/>
      <c r="DE72" s="314"/>
      <c r="DF72" s="345"/>
      <c r="DG72" s="346"/>
      <c r="DH72" s="317" t="str">
        <f>IF(DE72=0,"",IF(R72+Y72+AF72+AM72+AT72+BA72+BH72+BO72+BV72+CC72+CJ72+CQ72+CX72+DE72&lt;=Consolidação!T83,Consolidação!$H$4,IF(R72+Y72+AF72+AM72+AT72+BA72+BH72+BO72+BV72+CC72+CJ72+CQ72+CX72+DE72&lt;=Consolidação!T83+Consolidação!W83,Consolidação!$K$4,IF(R72+Y72+AF72+AM72+AT72+BA72+BH72+BO72+BV72+CC72+CJ72+CQ72+CX72+DE72&lt;=Consolidação!T83+Consolidação!W83+Consolidação!Z83,Consolidação!$N$4,IF(R72+Y72+AF72+AM72+AT72+BA72+BH72+BO72+BV72+CC72+CJ72+CQ72+CX72+DE72&lt;=Consolidação!T83+Consolidação!W83+Consolidação!Z83+Consolidação!AC83,Consolidação!$Q$4,IF(R72+Y72+AF72+AM72+AT72+BA72+BH72+BO72+BV72+CC72+CJ72+CQ72+CX72+DE72&lt;=Consolidação!T83+Consolidação!W83+Consolidação!Z83+Consolidação!AC83+Consolidação!AF83,Consolidação!$T$4,IF(R72+Y72+AF72+AM72+AT72+BA72+BH72+BO72+BV72+CC72+CJ72+CQ72+CX72+DE72&lt;=Consolidação!T83+Consolidação!W83+Consolidação!Z83+Consolidação!AC83+Consolidação!AF83+Consolidação!AI83,Consolidação!$W$4,IF(R72+Y72+AF72+AM72+AT72+BA72+BH72+BO72+BV72+CC72+CJ72+CQ72+CX72+DE72&lt;=Consolidação!T83+Consolidação!W83+Consolidação!Z83+Consolidação!AC83+Consolidação!AF83+Consolidação!AI83+Consolidação!AL83,Consolidação!$Z$4,IF(R72+Y72+AF72+AM72+AT72+BA72+BH72+BO72+BV72+CC72+CJ72+CQ72+CX72+DE72&lt;=Consolidação!T83+Consolidação!W83+Consolidação!Z83+Consolidação!AC83+Consolidação!AF83+Consolidação!AI83+Consolidação!AL83+Consolidação!AO83,Consolidação!$AC$4,IF(R72+Y72+AF72+AM72+AT72+BA72+BH72+BO72+BV72+CC72+CJ72+CQ72+CX72+DE72&lt;=Consolidação!T83+Consolidação!W83+Consolidação!Z83+Consolidação!AC83+Consolidação!AF83+Consolidação!AI83+Consolidação!AL83+Consolidação!AO83+Consolidação!AR83,Consolidação!$AF$4,IF(R72+Y72+AF72+AM72+AT72+BA72+BH72+BO72+BV72+CC72+CJ72+CQ72+CX72+DE72&lt;=Consolidação!T83+Consolidação!W83+Consolidação!Z83+Consolidação!AC83+Consolidação!AF83+Consolidação!AI83+Consolidação!AL83+Consolidação!AO83+Consolidação!AR83+Consolidação!AU83,Consolidação!$AI$4,IF(R72+Y72+AF72+AM72+AT72+BA72+BH72+BO72+BV72+CC72+CJ72+CQ72+CX72+DE72&lt;=Consolidação!T83+Consolidação!W83+Consolidação!Z83+Consolidação!AC83+Consolidação!AF83+Consolidação!AI83+Consolidação!AL83+Consolidação!AO83+Consolidação!AR83+Consolidação!AU83+Consolidação!AX83,Consolidação!$AL$4,IF(R72+Y72+AF72+AM72+AT72+BA72+BH72+BO72+BV72+CC72+CJ72+CQ72+CX72+DE72&lt;=Consolidação!T83+Consolidação!W83+Consolidação!Z83+Consolidação!AC83+Consolidação!AF83+Consolidação!AI83+Consolidação!AL83+Consolidação!AO83+Consolidação!AR83+Consolidação!AU83+Consolidação!AX83+Consolidação!#REF!,Consolidação!$AO$4,IF(R72+Y72+AF72+AM72+AT72+BA72+BH72+BO72+BV72+CC72+CJ72+CQ72+CX72+DE72&lt;=Consolidação!T83+Consolidação!W83+Consolidação!Z83+Consolidação!AC83+Consolidação!AF83+Consolidação!AI83+Consolidação!AL83+Consolidação!AO83+Consolidação!AR83+Consolidação!AU83+Consolidação!AX83+Consolidação!#REF!+Consolidação!BC83,Consolidação!$AR$4,IF(R72+Y72+AF72+AM72+AT72+BA72+BH72+BO72+BV72+CC72+CJ72+CQ72+CX72+DE72&lt;=Consolidação!T83+Consolidação!W83+Consolidação!Z83+Consolidação!AC83+Consolidação!AF83+Consolidação!AI83+Consolidação!AL83+Consolidação!AO83+Consolidação!AR83+Consolidação!AU83+Consolidação!AX83+Consolidação!#REF!+Consolidação!BC83+Consolidação!BF83,Consolidação!$AU$4,IF(AND((Consolidação!T83+Consolidação!W83+Consolidação!Z83+Consolidação!AC83+Consolidação!AF83+Consolidação!AI83+Consolidação!AL83+Consolidação!AO83+Consolidação!AR83+Consolidação!AU83+Consolidação!AX83+Consolidação!#REF!+Consolidação!BC83+Consolidação!BF83)&gt;0,R72+Y72+AF72+AM72+AT72+BA72+BH72+BO72+BV72+CC72+CJ72+CQ72+CX72&lt;Consolidação!T83+Consolidação!W83+Consolidação!Z83+Consolidação!AC83+Consolidação!AF83+Consolidação!AI83+Consolidação!AL83+Consolidação!AO83+Consolidação!AR83+Consolidação!AU83+Consolidação!AX83+Consolidação!#REF!+Consolidação!BC83+Consolidação!BF83,R72+Y72+AF72+AM72+AT72+BA72+BH72+BO72+BV72+CC72+CJ72+CQ72+CX72+DE72&gt;Consolidação!T83+Consolidação!W83+Consolidação!Z83+Consolidação!AC83+Consolidação!AF83+Consolidação!AI83+Consolidação!AL83+Consolidação!AO83+Consolidação!AR83+Consolidação!AU83+Consolidação!AX83+Consolidação!#REF!+Consolidação!BC83+Consolidação!BF83),"CONSUMO PARCIAL","SEM PREVISÃO"))))))))))))))))</f>
        <v/>
      </c>
      <c r="DI72" s="318" t="str">
        <f t="shared" si="101"/>
        <v/>
      </c>
      <c r="DJ72" s="270"/>
      <c r="DK72" s="314"/>
      <c r="DL72" s="345"/>
      <c r="DM72" s="346"/>
      <c r="DN72" s="317" t="str">
        <f>IF(DK72=0,"",IF(X72+AE72+AL72+AS72+AZ72+BG72+BN72+BU72+CB72+CI72+CP72+CW72+DD72+DK72&lt;=Consolidação!Z83,Consolidação!$H$4,IF(X72+AE72+AL72+AS72+AZ72+BG72+BN72+BU72+CB72+CI72+CP72+CW72+DD72+DK72&lt;=Consolidação!Z83+Consolidação!AC83,Consolidação!$K$4,IF(X72+AE72+AL72+AS72+AZ72+BG72+BN72+BU72+CB72+CI72+CP72+CW72+DD72+DK72&lt;=Consolidação!Z83+Consolidação!AC83+Consolidação!AF83,Consolidação!$N$4,IF(X72+AE72+AL72+AS72+AZ72+BG72+BN72+BU72+CB72+CI72+CP72+CW72+DD72+DK72&lt;=Consolidação!Z83+Consolidação!AC83+Consolidação!AF83+Consolidação!AI83,Consolidação!$Q$4,IF(X72+AE72+AL72+AS72+AZ72+BG72+BN72+BU72+CB72+CI72+CP72+CW72+DD72+DK72&lt;=Consolidação!Z83+Consolidação!AC83+Consolidação!AF83+Consolidação!AI83+Consolidação!AL83,Consolidação!$T$4,IF(X72+AE72+AL72+AS72+AZ72+BG72+BN72+BU72+CB72+CI72+CP72+CW72+DD72+DK72&lt;=Consolidação!Z83+Consolidação!AC83+Consolidação!AF83+Consolidação!AI83+Consolidação!AL83+Consolidação!AO83,Consolidação!$W$4,IF(X72+AE72+AL72+AS72+AZ72+BG72+BN72+BU72+CB72+CI72+CP72+CW72+DD72+DK72&lt;=Consolidação!Z83+Consolidação!AC83+Consolidação!AF83+Consolidação!AI83+Consolidação!AL83+Consolidação!AO83+Consolidação!AR83,Consolidação!$Z$4,IF(X72+AE72+AL72+AS72+AZ72+BG72+BN72+BU72+CB72+CI72+CP72+CW72+DD72+DK72&lt;=Consolidação!Z83+Consolidação!AC83+Consolidação!AF83+Consolidação!AI83+Consolidação!AL83+Consolidação!AO83+Consolidação!AR83+Consolidação!AU83,Consolidação!$AC$4,IF(X72+AE72+AL72+AS72+AZ72+BG72+BN72+BU72+CB72+CI72+CP72+CW72+DD72+DK72&lt;=Consolidação!Z83+Consolidação!AC83+Consolidação!AF83+Consolidação!AI83+Consolidação!AL83+Consolidação!AO83+Consolidação!AR83+Consolidação!AU83+Consolidação!AX83,Consolidação!$AF$4,IF(X72+AE72+AL72+AS72+AZ72+BG72+BN72+BU72+CB72+CI72+CP72+CW72+DD72+DK72&lt;=Consolidação!Z83+Consolidação!AC83+Consolidação!AF83+Consolidação!AI83+Consolidação!AL83+Consolidação!AO83+Consolidação!AR83+Consolidação!AU83+Consolidação!AX83+Consolidação!#REF!,Consolidação!$AI$4,IF(X72+AE72+AL72+AS72+AZ72+BG72+BN72+BU72+CB72+CI72+CP72+CW72+DD72+DK72&lt;=Consolidação!Z83+Consolidação!AC83+Consolidação!AF83+Consolidação!AI83+Consolidação!AL83+Consolidação!AO83+Consolidação!AR83+Consolidação!AU83+Consolidação!AX83+Consolidação!#REF!+Consolidação!BC83,Consolidação!$AL$4,IF(X72+AE72+AL72+AS72+AZ72+BG72+BN72+BU72+CB72+CI72+CP72+CW72+DD72+DK72&lt;=Consolidação!Z83+Consolidação!AC83+Consolidação!AF83+Consolidação!AI83+Consolidação!AL83+Consolidação!AO83+Consolidação!AR83+Consolidação!AU83+Consolidação!AX83+Consolidação!#REF!+Consolidação!BC83+Consolidação!BF83,Consolidação!$AO$4,IF(X72+AE72+AL72+AS72+AZ72+BG72+BN72+BU72+CB72+CI72+CP72+CW72+DD72+DK72&lt;=Consolidação!Z83+Consolidação!AC83+Consolidação!AF83+Consolidação!AI83+Consolidação!AL83+Consolidação!AO83+Consolidação!AR83+Consolidação!AU83+Consolidação!AX83+Consolidação!#REF!+Consolidação!BC83+Consolidação!BF83+Consolidação!BI83,Consolidação!$AR$4,IF(X72+AE72+AL72+AS72+AZ72+BG72+BN72+BU72+CB72+CI72+CP72+CW72+DD72+DK72&lt;=Consolidação!Z83+Consolidação!AC83+Consolidação!AF83+Consolidação!AI83+Consolidação!AL83+Consolidação!AO83+Consolidação!AR83+Consolidação!AU83+Consolidação!AX83+Consolidação!#REF!+Consolidação!BC83+Consolidação!BF83+Consolidação!BI83+Consolidação!BL83,Consolidação!$AU$4,IF(AND((Consolidação!Z83+Consolidação!AC83+Consolidação!AF83+Consolidação!AI83+Consolidação!AL83+Consolidação!AO83+Consolidação!AR83+Consolidação!AU83+Consolidação!AX83+Consolidação!#REF!+Consolidação!BC83+Consolidação!BF83+Consolidação!BI83+Consolidação!BL83)&gt;0,X72+AE72+AL72+AS72+AZ72+BG72+BN72+BU72+CB72+CI72+CP72+CW72+DD72&lt;Consolidação!Z83+Consolidação!AC83+Consolidação!AF83+Consolidação!AI83+Consolidação!AL83+Consolidação!AO83+Consolidação!AR83+Consolidação!AU83+Consolidação!AX83+Consolidação!#REF!+Consolidação!BC83+Consolidação!BF83+Consolidação!BI83+Consolidação!BL83,X72+AE72+AL72+AS72+AZ72+BG72+BN72+BU72+CB72+CI72+CP72+CW72+DD72+DK72&gt;Consolidação!Z83+Consolidação!AC83+Consolidação!AF83+Consolidação!AI83+Consolidação!AL83+Consolidação!AO83+Consolidação!AR83+Consolidação!AU83+Consolidação!AX83+Consolidação!#REF!+Consolidação!BC83+Consolidação!BF83+Consolidação!BI83+Consolidação!BL83),"CONSUMO PARCIAL","SEM PREVISÃO"))))))))))))))))</f>
        <v/>
      </c>
      <c r="DO72" s="318" t="str">
        <f t="shared" si="102"/>
        <v/>
      </c>
      <c r="DP72" s="270"/>
      <c r="DQ72" s="314"/>
      <c r="DR72" s="345"/>
      <c r="DS72" s="346"/>
      <c r="DT72" s="317" t="str">
        <f>IF(DQ72=0,"",IF(AD72+AK72+AR72+AY72+BF72+BM72+BT72+CA72+CH72+CO72+CV72+DC72+DJ72+DQ72&lt;=Consolidação!AF83,Consolidação!$H$4,IF(AD72+AK72+AR72+AY72+BF72+BM72+BT72+CA72+CH72+CO72+CV72+DC72+DJ72+DQ72&lt;=Consolidação!AF83+Consolidação!AI83,Consolidação!$K$4,IF(AD72+AK72+AR72+AY72+BF72+BM72+BT72+CA72+CH72+CO72+CV72+DC72+DJ72+DQ72&lt;=Consolidação!AF83+Consolidação!AI83+Consolidação!AL83,Consolidação!$N$4,IF(AD72+AK72+AR72+AY72+BF72+BM72+BT72+CA72+CH72+CO72+CV72+DC72+DJ72+DQ72&lt;=Consolidação!AF83+Consolidação!AI83+Consolidação!AL83+Consolidação!AO83,Consolidação!$Q$4,IF(AD72+AK72+AR72+AY72+BF72+BM72+BT72+CA72+CH72+CO72+CV72+DC72+DJ72+DQ72&lt;=Consolidação!AF83+Consolidação!AI83+Consolidação!AL83+Consolidação!AO83+Consolidação!AR83,Consolidação!$T$4,IF(AD72+AK72+AR72+AY72+BF72+BM72+BT72+CA72+CH72+CO72+CV72+DC72+DJ72+DQ72&lt;=Consolidação!AF83+Consolidação!AI83+Consolidação!AL83+Consolidação!AO83+Consolidação!AR83+Consolidação!AU83,Consolidação!$W$4,IF(AD72+AK72+AR72+AY72+BF72+BM72+BT72+CA72+CH72+CO72+CV72+DC72+DJ72+DQ72&lt;=Consolidação!AF83+Consolidação!AI83+Consolidação!AL83+Consolidação!AO83+Consolidação!AR83+Consolidação!AU83+Consolidação!AX83,Consolidação!$Z$4,IF(AD72+AK72+AR72+AY72+BF72+BM72+BT72+CA72+CH72+CO72+CV72+DC72+DJ72+DQ72&lt;=Consolidação!AF83+Consolidação!AI83+Consolidação!AL83+Consolidação!AO83+Consolidação!AR83+Consolidação!AU83+Consolidação!AX83+Consolidação!#REF!,Consolidação!$AC$4,IF(AD72+AK72+AR72+AY72+BF72+BM72+BT72+CA72+CH72+CO72+CV72+DC72+DJ72+DQ72&lt;=Consolidação!AF83+Consolidação!AI83+Consolidação!AL83+Consolidação!AO83+Consolidação!AR83+Consolidação!AU83+Consolidação!AX83+Consolidação!#REF!+Consolidação!BC83,Consolidação!$AF$4,IF(AD72+AK72+AR72+AY72+BF72+BM72+BT72+CA72+CH72+CO72+CV72+DC72+DJ72+DQ72&lt;=Consolidação!AF83+Consolidação!AI83+Consolidação!AL83+Consolidação!AO83+Consolidação!AR83+Consolidação!AU83+Consolidação!AX83+Consolidação!#REF!+Consolidação!BC83+Consolidação!BF83,Consolidação!$AI$4,IF(AD72+AK72+AR72+AY72+BF72+BM72+BT72+CA72+CH72+CO72+CV72+DC72+DJ72+DQ72&lt;=Consolidação!AF83+Consolidação!AI83+Consolidação!AL83+Consolidação!AO83+Consolidação!AR83+Consolidação!AU83+Consolidação!AX83+Consolidação!#REF!+Consolidação!BC83+Consolidação!BF83+Consolidação!BI83,Consolidação!$AL$4,IF(AD72+AK72+AR72+AY72+BF72+BM72+BT72+CA72+CH72+CO72+CV72+DC72+DJ72+DQ72&lt;=Consolidação!AF83+Consolidação!AI83+Consolidação!AL83+Consolidação!AO83+Consolidação!AR83+Consolidação!AU83+Consolidação!AX83+Consolidação!#REF!+Consolidação!BC83+Consolidação!BF83+Consolidação!BI83+Consolidação!BL83,Consolidação!$AO$4,IF(AD72+AK72+AR72+AY72+BF72+BM72+BT72+CA72+CH72+CO72+CV72+DC72+DJ72+DQ72&lt;=Consolidação!AF83+Consolidação!AI83+Consolidação!AL83+Consolidação!AO83+Consolidação!AR83+Consolidação!AU83+Consolidação!AX83+Consolidação!#REF!+Consolidação!BC83+Consolidação!BF83+Consolidação!BI83+Consolidação!BL83+Consolidação!BO83,Consolidação!$AR$4,IF(AD72+AK72+AR72+AY72+BF72+BM72+BT72+CA72+CH72+CO72+CV72+DC72+DJ72+DQ72&lt;=Consolidação!AF83+Consolidação!AI83+Consolidação!AL83+Consolidação!AO83+Consolidação!AR83+Consolidação!AU83+Consolidação!AX83+Consolidação!#REF!+Consolidação!BC83+Consolidação!BF83+Consolidação!BI83+Consolidação!BL83+Consolidação!BO83+Consolidação!BR83,Consolidação!$AU$4,IF(AND((Consolidação!AF83+Consolidação!AI83+Consolidação!AL83+Consolidação!AO83+Consolidação!AR83+Consolidação!AU83+Consolidação!AX83+Consolidação!#REF!+Consolidação!BC83+Consolidação!BF83+Consolidação!BI83+Consolidação!BL83+Consolidação!BO83+Consolidação!BR83)&gt;0,AD72+AK72+AR72+AY72+BF72+BM72+BT72+CA72+CH72+CO72+CV72+DC72+DJ72&lt;Consolidação!AF83+Consolidação!AI83+Consolidação!AL83+Consolidação!AO83+Consolidação!AR83+Consolidação!AU83+Consolidação!AX83+Consolidação!#REF!+Consolidação!BC83+Consolidação!BF83+Consolidação!BI83+Consolidação!BL83+Consolidação!BO83+Consolidação!BR83,AD72+AK72+AR72+AY72+BF72+BM72+BT72+CA72+CH72+CO72+CV72+DC72+DJ72+DQ72&gt;Consolidação!AF83+Consolidação!AI83+Consolidação!AL83+Consolidação!AO83+Consolidação!AR83+Consolidação!AU83+Consolidação!AX83+Consolidação!#REF!+Consolidação!BC83+Consolidação!BF83+Consolidação!BI83+Consolidação!BL83+Consolidação!BO83+Consolidação!BR83),"CONSUMO PARCIAL","SEM PREVISÃO"))))))))))))))))</f>
        <v/>
      </c>
      <c r="DU72" s="318" t="str">
        <f t="shared" si="103"/>
        <v/>
      </c>
      <c r="DV72" s="270"/>
      <c r="DW72" s="314"/>
      <c r="DX72" s="345"/>
      <c r="DY72" s="346"/>
      <c r="DZ72" s="317" t="str">
        <f>IF(DW72=0,"",IF(AJ72+AQ72+AX72+BE72+BL72+BS72+BZ72+CG72+CN72+CU72+DB72+DI72+DP72+DW72&lt;=Consolidação!AL83,Consolidação!$H$4,IF(AJ72+AQ72+AX72+BE72+BL72+BS72+BZ72+CG72+CN72+CU72+DB72+DI72+DP72+DW72&lt;=Consolidação!AL83+Consolidação!AO83,Consolidação!$K$4,IF(AJ72+AQ72+AX72+BE72+BL72+BS72+BZ72+CG72+CN72+CU72+DB72+DI72+DP72+DW72&lt;=Consolidação!AL83+Consolidação!AO83+Consolidação!AR83,Consolidação!$N$4,IF(AJ72+AQ72+AX72+BE72+BL72+BS72+BZ72+CG72+CN72+CU72+DB72+DI72+DP72+DW72&lt;=Consolidação!AL83+Consolidação!AO83+Consolidação!AR83+Consolidação!AU83,Consolidação!$Q$4,IF(AJ72+AQ72+AX72+BE72+BL72+BS72+BZ72+CG72+CN72+CU72+DB72+DI72+DP72+DW72&lt;=Consolidação!AL83+Consolidação!AO83+Consolidação!AR83+Consolidação!AU83+Consolidação!AX83,Consolidação!$T$4,IF(AJ72+AQ72+AX72+BE72+BL72+BS72+BZ72+CG72+CN72+CU72+DB72+DI72+DP72+DW72&lt;=Consolidação!AL83+Consolidação!AO83+Consolidação!AR83+Consolidação!AU83+Consolidação!AX83+Consolidação!#REF!,Consolidação!$W$4,IF(AJ72+AQ72+AX72+BE72+BL72+BS72+BZ72+CG72+CN72+CU72+DB72+DI72+DP72+DW72&lt;=Consolidação!AL83+Consolidação!AO83+Consolidação!AR83+Consolidação!AU83+Consolidação!AX83+Consolidação!#REF!+Consolidação!BC83,Consolidação!$Z$4,IF(AJ72+AQ72+AX72+BE72+BL72+BS72+BZ72+CG72+CN72+CU72+DB72+DI72+DP72+DW72&lt;=Consolidação!AL83+Consolidação!AO83+Consolidação!AR83+Consolidação!AU83+Consolidação!AX83+Consolidação!#REF!+Consolidação!BC83+Consolidação!BF83,Consolidação!$AC$4,IF(AJ72+AQ72+AX72+BE72+BL72+BS72+BZ72+CG72+CN72+CU72+DB72+DI72+DP72+DW72&lt;=Consolidação!AL83+Consolidação!AO83+Consolidação!AR83+Consolidação!AU83+Consolidação!AX83+Consolidação!#REF!+Consolidação!BC83+Consolidação!BF83+Consolidação!BI83,Consolidação!$AF$4,IF(AJ72+AQ72+AX72+BE72+BL72+BS72+BZ72+CG72+CN72+CU72+DB72+DI72+DP72+DW72&lt;=Consolidação!AL83+Consolidação!AO83+Consolidação!AR83+Consolidação!AU83+Consolidação!AX83+Consolidação!#REF!+Consolidação!BC83+Consolidação!BF83+Consolidação!BI83+Consolidação!BL83,Consolidação!$AI$4,IF(AJ72+AQ72+AX72+BE72+BL72+BS72+BZ72+CG72+CN72+CU72+DB72+DI72+DP72+DW72&lt;=Consolidação!AL83+Consolidação!AO83+Consolidação!AR83+Consolidação!AU83+Consolidação!AX83+Consolidação!#REF!+Consolidação!BC83+Consolidação!BF83+Consolidação!BI83+Consolidação!BL83+Consolidação!BO83,Consolidação!$AL$4,IF(AJ72+AQ72+AX72+BE72+BL72+BS72+BZ72+CG72+CN72+CU72+DB72+DI72+DP72+DW72&lt;=Consolidação!AL83+Consolidação!AO83+Consolidação!AR83+Consolidação!AU83+Consolidação!AX83+Consolidação!#REF!+Consolidação!BC83+Consolidação!BF83+Consolidação!BI83+Consolidação!BL83+Consolidação!BO83+Consolidação!BR83,Consolidação!$AO$4,IF(AJ72+AQ72+AX72+BE72+BL72+BS72+BZ72+CG72+CN72+CU72+DB72+DI72+DP72+DW72&lt;=Consolidação!AL83+Consolidação!AO83+Consolidação!AR83+Consolidação!AU83+Consolidação!AX83+Consolidação!#REF!+Consolidação!BC83+Consolidação!BF83+Consolidação!BI83+Consolidação!BL83+Consolidação!BO83+Consolidação!BR83+Consolidação!BU83,Consolidação!$AR$4,IF(AJ72+AQ72+AX72+BE72+BL72+BS72+BZ72+CG72+CN72+CU72+DB72+DI72+DP72+DW72&lt;=Consolidação!AL83+Consolidação!AO83+Consolidação!AR83+Consolidação!AU83+Consolidação!AX83+Consolidação!#REF!+Consolidação!BC83+Consolidação!BF83+Consolidação!BI83+Consolidação!BL83+Consolidação!BO83+Consolidação!BR83+Consolidação!BU83+Consolidação!BX83,Consolidação!$AU$4,IF(AND((Consolidação!AL83+Consolidação!AO83+Consolidação!AR83+Consolidação!AU83+Consolidação!AX83+Consolidação!#REF!+Consolidação!BC83+Consolidação!BF83+Consolidação!BI83+Consolidação!BL83+Consolidação!BO83+Consolidação!BR83+Consolidação!BU83+Consolidação!BX83)&gt;0,AJ72+AQ72+AX72+BE72+BL72+BS72+BZ72+CG72+CN72+CU72+DB72+DI72+DP72&lt;Consolidação!AL83+Consolidação!AO83+Consolidação!AR83+Consolidação!AU83+Consolidação!AX83+Consolidação!#REF!+Consolidação!BC83+Consolidação!BF83+Consolidação!BI83+Consolidação!BL83+Consolidação!BO83+Consolidação!BR83+Consolidação!BU83+Consolidação!BX83,AJ72+AQ72+AX72+BE72+BL72+BS72+BZ72+CG72+CN72+CU72+DB72+DI72+DP72+DW72&gt;Consolidação!AL83+Consolidação!AO83+Consolidação!AR83+Consolidação!AU83+Consolidação!AX83+Consolidação!#REF!+Consolidação!BC83+Consolidação!BF83+Consolidação!BI83+Consolidação!BL83+Consolidação!BO83+Consolidação!BR83+Consolidação!BU83+Consolidação!BX83),"CONSUMO PARCIAL","SEM PREVISÃO"))))))))))))))))</f>
        <v/>
      </c>
      <c r="EA72" s="318" t="str">
        <f t="shared" si="104"/>
        <v/>
      </c>
      <c r="EB72" s="270"/>
      <c r="EC72" s="314"/>
      <c r="ED72" s="345"/>
      <c r="EE72" s="346"/>
      <c r="EF72" s="317" t="str">
        <f>IF(EC72=0,"",IF(AP72+AW72+BD72+BK72+BR72+BY72+CF72+CM72+CT72+DA72+DH72+DO72+DV72+EC72&lt;=Consolidação!AR83,Consolidação!$H$4,IF(AP72+AW72+BD72+BK72+BR72+BY72+CF72+CM72+CT72+DA72+DH72+DO72+DV72+EC72&lt;=Consolidação!AR83+Consolidação!AU83,Consolidação!$K$4,IF(AP72+AW72+BD72+BK72+BR72+BY72+CF72+CM72+CT72+DA72+DH72+DO72+DV72+EC72&lt;=Consolidação!AR83+Consolidação!AU83+Consolidação!AX83,Consolidação!$N$4,IF(AP72+AW72+BD72+BK72+BR72+BY72+CF72+CM72+CT72+DA72+DH72+DO72+DV72+EC72&lt;=Consolidação!AR83+Consolidação!AU83+Consolidação!AX83+Consolidação!#REF!,Consolidação!$Q$4,IF(AP72+AW72+BD72+BK72+BR72+BY72+CF72+CM72+CT72+DA72+DH72+DO72+DV72+EC72&lt;=Consolidação!AR83+Consolidação!AU83+Consolidação!AX83+Consolidação!#REF!+Consolidação!BC83,Consolidação!$T$4,IF(AP72+AW72+BD72+BK72+BR72+BY72+CF72+CM72+CT72+DA72+DH72+DO72+DV72+EC72&lt;=Consolidação!AR83+Consolidação!AU83+Consolidação!AX83+Consolidação!#REF!+Consolidação!BC83+Consolidação!BF83,Consolidação!$W$4,IF(AP72+AW72+BD72+BK72+BR72+BY72+CF72+CM72+CT72+DA72+DH72+DO72+DV72+EC72&lt;=Consolidação!AR83+Consolidação!AU83+Consolidação!AX83+Consolidação!#REF!+Consolidação!BC83+Consolidação!BF83+Consolidação!BI83,Consolidação!$Z$4,IF(AP72+AW72+BD72+BK72+BR72+BY72+CF72+CM72+CT72+DA72+DH72+DO72+DV72+EC72&lt;=Consolidação!AR83+Consolidação!AU83+Consolidação!AX83+Consolidação!#REF!+Consolidação!BC83+Consolidação!BF83+Consolidação!BI83+Consolidação!BL83,Consolidação!$AC$4,IF(AP72+AW72+BD72+BK72+BR72+BY72+CF72+CM72+CT72+DA72+DH72+DO72+DV72+EC72&lt;=Consolidação!AR83+Consolidação!AU83+Consolidação!AX83+Consolidação!#REF!+Consolidação!BC83+Consolidação!BF83+Consolidação!BI83+Consolidação!BL83+Consolidação!BO83,Consolidação!$AF$4,IF(AP72+AW72+BD72+BK72+BR72+BY72+CF72+CM72+CT72+DA72+DH72+DO72+DV72+EC72&lt;=Consolidação!AR83+Consolidação!AU83+Consolidação!AX83+Consolidação!#REF!+Consolidação!BC83+Consolidação!BF83+Consolidação!BI83+Consolidação!BL83+Consolidação!BO83+Consolidação!BR83,Consolidação!$AI$4,IF(AP72+AW72+BD72+BK72+BR72+BY72+CF72+CM72+CT72+DA72+DH72+DO72+DV72+EC72&lt;=Consolidação!AR83+Consolidação!AU83+Consolidação!AX83+Consolidação!#REF!+Consolidação!BC83+Consolidação!BF83+Consolidação!BI83+Consolidação!BL83+Consolidação!BO83+Consolidação!BR83+Consolidação!BU83,Consolidação!$AL$4,IF(AP72+AW72+BD72+BK72+BR72+BY72+CF72+CM72+CT72+DA72+DH72+DO72+DV72+EC72&lt;=Consolidação!AR83+Consolidação!AU83+Consolidação!AX83+Consolidação!#REF!+Consolidação!BC83+Consolidação!BF83+Consolidação!BI83+Consolidação!BL83+Consolidação!BO83+Consolidação!BR83+Consolidação!BU83+Consolidação!BX83,Consolidação!$AO$4,IF(AP72+AW72+BD72+BK72+BR72+BY72+CF72+CM72+CT72+DA72+DH72+DO72+DV72+EC72&lt;=Consolidação!AR83+Consolidação!AU83+Consolidação!AX83+Consolidação!#REF!+Consolidação!BC83+Consolidação!BF83+Consolidação!BI83+Consolidação!BL83+Consolidação!BO83+Consolidação!BR83+Consolidação!BU83+Consolidação!BX83+Consolidação!CA83,Consolidação!$AR$4,IF(AP72+AW72+BD72+BK72+BR72+BY72+CF72+CM72+CT72+DA72+DH72+DO72+DV72+EC72&lt;=Consolidação!AR83+Consolidação!AU83+Consolidação!AX83+Consolidação!#REF!+Consolidação!BC83+Consolidação!BF83+Consolidação!BI83+Consolidação!BL83+Consolidação!BO83+Consolidação!BR83+Consolidação!BU83+Consolidação!BX83+Consolidação!CA83+Consolidação!CD83,Consolidação!$AU$4,IF(AND((Consolidação!AR83+Consolidação!AU83+Consolidação!AX83+Consolidação!#REF!+Consolidação!BC83+Consolidação!BF83+Consolidação!BI83+Consolidação!BL83+Consolidação!BO83+Consolidação!BR83+Consolidação!BU83+Consolidação!BX83+Consolidação!CA83+Consolidação!CD83)&gt;0,AP72+AW72+BD72+BK72+BR72+BY72+CF72+CM72+CT72+DA72+DH72+DO72+DV72&lt;Consolidação!AR83+Consolidação!AU83+Consolidação!AX83+Consolidação!#REF!+Consolidação!BC83+Consolidação!BF83+Consolidação!BI83+Consolidação!BL83+Consolidação!BO83+Consolidação!BR83+Consolidação!BU83+Consolidação!BX83+Consolidação!CA83+Consolidação!CD83,AP72+AW72+BD72+BK72+BR72+BY72+CF72+CM72+CT72+DA72+DH72+DO72+DV72+EC72&gt;Consolidação!AR83+Consolidação!AU83+Consolidação!AX83+Consolidação!#REF!+Consolidação!BC83+Consolidação!BF83+Consolidação!BI83+Consolidação!BL83+Consolidação!BO83+Consolidação!BR83+Consolidação!BU83+Consolidação!BX83+Consolidação!CA83+Consolidação!CD83),"CONSUMO PARCIAL","SEM PREVISÃO"))))))))))))))))</f>
        <v/>
      </c>
      <c r="EG72" s="318" t="str">
        <f t="shared" si="105"/>
        <v/>
      </c>
      <c r="EH72" s="270"/>
      <c r="EI72" s="314"/>
      <c r="EJ72" s="345"/>
      <c r="EK72" s="346"/>
      <c r="EL72" s="317" t="str">
        <f>IF(EI72=0,"",IF(AV72+BC72+BJ72+BQ72+BX72+CE72+CL72+CS72+CZ72+DG72+DN72+DU72+EB72+EI72&lt;=Consolidação!AX83,Consolidação!$H$4,IF(AV72+BC72+BJ72+BQ72+BX72+CE72+CL72+CS72+CZ72+DG72+DN72+DU72+EB72+EI72&lt;=Consolidação!AX83+Consolidação!#REF!,Consolidação!$K$4,IF(AV72+BC72+BJ72+BQ72+BX72+CE72+CL72+CS72+CZ72+DG72+DN72+DU72+EB72+EI72&lt;=Consolidação!AX83+Consolidação!#REF!+Consolidação!BC83,Consolidação!$N$4,IF(AV72+BC72+BJ72+BQ72+BX72+CE72+CL72+CS72+CZ72+DG72+DN72+DU72+EB72+EI72&lt;=Consolidação!AX83+Consolidação!#REF!+Consolidação!BC83+Consolidação!BF83,Consolidação!$Q$4,IF(AV72+BC72+BJ72+BQ72+BX72+CE72+CL72+CS72+CZ72+DG72+DN72+DU72+EB72+EI72&lt;=Consolidação!AX83+Consolidação!#REF!+Consolidação!BC83+Consolidação!BF83+Consolidação!BI83,Consolidação!$T$4,IF(AV72+BC72+BJ72+BQ72+BX72+CE72+CL72+CS72+CZ72+DG72+DN72+DU72+EB72+EI72&lt;=Consolidação!AX83+Consolidação!#REF!+Consolidação!BC83+Consolidação!BF83+Consolidação!BI83+Consolidação!BL83,Consolidação!$W$4,IF(AV72+BC72+BJ72+BQ72+BX72+CE72+CL72+CS72+CZ72+DG72+DN72+DU72+EB72+EI72&lt;=Consolidação!AX83+Consolidação!#REF!+Consolidação!BC83+Consolidação!BF83+Consolidação!BI83+Consolidação!BL83+Consolidação!BO83,Consolidação!$Z$4,IF(AV72+BC72+BJ72+BQ72+BX72+CE72+CL72+CS72+CZ72+DG72+DN72+DU72+EB72+EI72&lt;=Consolidação!AX83+Consolidação!#REF!+Consolidação!BC83+Consolidação!BF83+Consolidação!BI83+Consolidação!BL83+Consolidação!BO83+Consolidação!BR83,Consolidação!$AC$4,IF(AV72+BC72+BJ72+BQ72+BX72+CE72+CL72+CS72+CZ72+DG72+DN72+DU72+EB72+EI72&lt;=Consolidação!AX83+Consolidação!#REF!+Consolidação!BC83+Consolidação!BF83+Consolidação!BI83+Consolidação!BL83+Consolidação!BO83+Consolidação!BR83+Consolidação!BU83,Consolidação!$AF$4,IF(AV72+BC72+BJ72+BQ72+BX72+CE72+CL72+CS72+CZ72+DG72+DN72+DU72+EB72+EI72&lt;=Consolidação!AX83+Consolidação!#REF!+Consolidação!BC83+Consolidação!BF83+Consolidação!BI83+Consolidação!BL83+Consolidação!BO83+Consolidação!BR83+Consolidação!BU83+Consolidação!BX83,Consolidação!$AI$4,IF(AV72+BC72+BJ72+BQ72+BX72+CE72+CL72+CS72+CZ72+DG72+DN72+DU72+EB72+EI72&lt;=Consolidação!AX83+Consolidação!#REF!+Consolidação!BC83+Consolidação!BF83+Consolidação!BI83+Consolidação!BL83+Consolidação!BO83+Consolidação!BR83+Consolidação!BU83+Consolidação!BX83+Consolidação!CA83,Consolidação!$AL$4,IF(AV72+BC72+BJ72+BQ72+BX72+CE72+CL72+CS72+CZ72+DG72+DN72+DU72+EB72+EI72&lt;=Consolidação!AX83+Consolidação!#REF!+Consolidação!BC83+Consolidação!BF83+Consolidação!BI83+Consolidação!BL83+Consolidação!BO83+Consolidação!BR83+Consolidação!BU83+Consolidação!BX83+Consolidação!CA83+Consolidação!CD83,Consolidação!$AO$4,IF(AV72+BC72+BJ72+BQ72+BX72+CE72+CL72+CS72+CZ72+DG72+DN72+DU72+EB72+EI72&lt;=Consolidação!AX83+Consolidação!#REF!+Consolidação!BC83+Consolidação!BF83+Consolidação!BI83+Consolidação!BL83+Consolidação!BO83+Consolidação!BR83+Consolidação!BU83+Consolidação!BX83+Consolidação!CA83+Consolidação!CD83+Consolidação!CG83,Consolidação!$AR$4,IF(AV72+BC72+BJ72+BQ72+BX72+CE72+CL72+CS72+CZ72+DG72+DN72+DU72+EB72+EI72&lt;=Consolidação!AX83+Consolidação!#REF!+Consolidação!BC83+Consolidação!BF83+Consolidação!BI83+Consolidação!BL83+Consolidação!BO83+Consolidação!BR83+Consolidação!BU83+Consolidação!BX83+Consolidação!CA83+Consolidação!CD83+Consolidação!CG83+Consolidação!CJ83,Consolidação!$AU$4,IF(AND((Consolidação!AX83+Consolidação!#REF!+Consolidação!BC83+Consolidação!BF83+Consolidação!BI83+Consolidação!BL83+Consolidação!BO83+Consolidação!BR83+Consolidação!BU83+Consolidação!BX83+Consolidação!CA83+Consolidação!CD83+Consolidação!CG83+Consolidação!CJ83)&gt;0,AV72+BC72+BJ72+BQ72+BX72+CE72+CL72+CS72+CZ72+DG72+DN72+DU72+EB72&lt;Consolidação!AX83+Consolidação!#REF!+Consolidação!BC83+Consolidação!BF83+Consolidação!BI83+Consolidação!BL83+Consolidação!BO83+Consolidação!BR83+Consolidação!BU83+Consolidação!BX83+Consolidação!CA83+Consolidação!CD83+Consolidação!CG83+Consolidação!CJ83,AV72+BC72+BJ72+BQ72+BX72+CE72+CL72+CS72+CZ72+DG72+DN72+DU72+EB72+EI72&gt;Consolidação!AX83+Consolidação!#REF!+Consolidação!BC83+Consolidação!BF83+Consolidação!BI83+Consolidação!BL83+Consolidação!BO83+Consolidação!BR83+Consolidação!BU83+Consolidação!BX83+Consolidação!CA83+Consolidação!CD83+Consolidação!CG83+Consolidação!CJ83),"CONSUMO PARCIAL","SEM PREVISÃO"))))))))))))))))</f>
        <v/>
      </c>
      <c r="EM72" s="318" t="str">
        <f t="shared" si="106"/>
        <v/>
      </c>
      <c r="EN72" s="270"/>
      <c r="EO72" s="314"/>
      <c r="EP72" s="345"/>
      <c r="EQ72" s="346"/>
      <c r="ER72" s="317" t="str">
        <f>IF(EO72=0,"",IF(BB72+BI72+BP72+BW72+CD72+CK72+CR72+CY72+DF72+DM72+DT72+EA72+EH72+EO72&lt;=Consolidação!BC83,Consolidação!$H$4,IF(BB72+BI72+BP72+BW72+CD72+CK72+CR72+CY72+DF72+DM72+DT72+EA72+EH72+EO72&lt;=Consolidação!BC83+Consolidação!BF83,Consolidação!$K$4,IF(BB72+BI72+BP72+BW72+CD72+CK72+CR72+CY72+DF72+DM72+DT72+EA72+EH72+EO72&lt;=Consolidação!BC83+Consolidação!BF83+Consolidação!BI83,Consolidação!$N$4,IF(BB72+BI72+BP72+BW72+CD72+CK72+CR72+CY72+DF72+DM72+DT72+EA72+EH72+EO72&lt;=Consolidação!BC83+Consolidação!BF83+Consolidação!BI83+Consolidação!BL83,Consolidação!$Q$4,IF(BB72+BI72+BP72+BW72+CD72+CK72+CR72+CY72+DF72+DM72+DT72+EA72+EH72+EO72&lt;=Consolidação!BC83+Consolidação!BF83+Consolidação!BI83+Consolidação!BL83+Consolidação!BO83,Consolidação!$T$4,IF(BB72+BI72+BP72+BW72+CD72+CK72+CR72+CY72+DF72+DM72+DT72+EA72+EH72+EO72&lt;=Consolidação!BC83+Consolidação!BF83+Consolidação!BI83+Consolidação!BL83+Consolidação!BO83+Consolidação!BR83,Consolidação!$W$4,IF(BB72+BI72+BP72+BW72+CD72+CK72+CR72+CY72+DF72+DM72+DT72+EA72+EH72+EO72&lt;=Consolidação!BC83+Consolidação!BF83+Consolidação!BI83+Consolidação!BL83+Consolidação!BO83+Consolidação!BR83+Consolidação!BU83,Consolidação!$Z$4,IF(BB72+BI72+BP72+BW72+CD72+CK72+CR72+CY72+DF72+DM72+DT72+EA72+EH72+EO72&lt;=Consolidação!BC83+Consolidação!BF83+Consolidação!BI83+Consolidação!BL83+Consolidação!BO83+Consolidação!BR83+Consolidação!BU83+Consolidação!BX83,Consolidação!$AC$4,IF(BB72+BI72+BP72+BW72+CD72+CK72+CR72+CY72+DF72+DM72+DT72+EA72+EH72+EO72&lt;=Consolidação!BC83+Consolidação!BF83+Consolidação!BI83+Consolidação!BL83+Consolidação!BO83+Consolidação!BR83+Consolidação!BU83+Consolidação!BX83+Consolidação!CA83,Consolidação!$AF$4,IF(BB72+BI72+BP72+BW72+CD72+CK72+CR72+CY72+DF72+DM72+DT72+EA72+EH72+EO72&lt;=Consolidação!BC83+Consolidação!BF83+Consolidação!BI83+Consolidação!BL83+Consolidação!BO83+Consolidação!BR83+Consolidação!BU83+Consolidação!BX83+Consolidação!CA83+Consolidação!CD83,Consolidação!$AI$4,IF(BB72+BI72+BP72+BW72+CD72+CK72+CR72+CY72+DF72+DM72+DT72+EA72+EH72+EO72&lt;=Consolidação!BC83+Consolidação!BF83+Consolidação!BI83+Consolidação!BL83+Consolidação!BO83+Consolidação!BR83+Consolidação!BU83+Consolidação!BX83+Consolidação!CA83+Consolidação!CD83+Consolidação!CG83,Consolidação!$AL$4,IF(BB72+BI72+BP72+BW72+CD72+CK72+CR72+CY72+DF72+DM72+DT72+EA72+EH72+EO72&lt;=Consolidação!BC83+Consolidação!BF83+Consolidação!BI83+Consolidação!BL83+Consolidação!BO83+Consolidação!BR83+Consolidação!BU83+Consolidação!BX83+Consolidação!CA83+Consolidação!CD83+Consolidação!CG83+Consolidação!CJ83,Consolidação!$AO$4,IF(BB72+BI72+BP72+BW72+CD72+CK72+CR72+CY72+DF72+DM72+DT72+EA72+EH72+EO72&lt;=Consolidação!BC83+Consolidação!BF83+Consolidação!BI83+Consolidação!BL83+Consolidação!BO83+Consolidação!BR83+Consolidação!BU83+Consolidação!BX83+Consolidação!CA83+Consolidação!CD83+Consolidação!CG83+Consolidação!CJ83+Consolidação!CM83,Consolidação!$AR$4,IF(BB72+BI72+BP72+BW72+CD72+CK72+CR72+CY72+DF72+DM72+DT72+EA72+EH72+EO72&lt;=Consolidação!BC83+Consolidação!BF83+Consolidação!BI83+Consolidação!BL83+Consolidação!BO83+Consolidação!BR83+Consolidação!BU83+Consolidação!BX83+Consolidação!CA83+Consolidação!CD83+Consolidação!CG83+Consolidação!CJ83+Consolidação!CM83+Consolidação!CP83,Consolidação!$AU$4,IF(AND((Consolidação!BC83+Consolidação!BF83+Consolidação!BI83+Consolidação!BL83+Consolidação!BO83+Consolidação!BR83+Consolidação!BU83+Consolidação!BX83+Consolidação!CA83+Consolidação!CD83+Consolidação!CG83+Consolidação!CJ83+Consolidação!CM83+Consolidação!CP83)&gt;0,BB72+BI72+BP72+BW72+CD72+CK72+CR72+CY72+DF72+DM72+DT72+EA72+EH72&lt;Consolidação!BC83+Consolidação!BF83+Consolidação!BI83+Consolidação!BL83+Consolidação!BO83+Consolidação!BR83+Consolidação!BU83+Consolidação!BX83+Consolidação!CA83+Consolidação!CD83+Consolidação!CG83+Consolidação!CJ83+Consolidação!CM83+Consolidação!CP83,BB72+BI72+BP72+BW72+CD72+CK72+CR72+CY72+DF72+DM72+DT72+EA72+EH72+EO72&gt;Consolidação!BC83+Consolidação!BF83+Consolidação!BI83+Consolidação!BL83+Consolidação!BO83+Consolidação!BR83+Consolidação!BU83+Consolidação!BX83+Consolidação!CA83+Consolidação!CD83+Consolidação!CG83+Consolidação!CJ83+Consolidação!CM83+Consolidação!CP83),"CONSUMO PARCIAL","SEM PREVISÃO"))))))))))))))))</f>
        <v/>
      </c>
      <c r="ES72" s="318" t="str">
        <f t="shared" si="107"/>
        <v/>
      </c>
      <c r="ET72" s="270"/>
      <c r="EU72" s="314"/>
      <c r="EV72" s="345"/>
      <c r="EW72" s="346"/>
      <c r="EX72" s="317" t="str">
        <f>IF(EU72=0,"",IF(BH72+BO72+BV72+CC72+CJ72+CQ72+CX72+DE72+DL72+DS72+DZ72+EG72+EN72+EU72&lt;=Consolidação!BI83,Consolidação!$H$4,IF(BH72+BO72+BV72+CC72+CJ72+CQ72+CX72+DE72+DL72+DS72+DZ72+EG72+EN72+EU72&lt;=Consolidação!BI83+Consolidação!BL83,Consolidação!$K$4,IF(BH72+BO72+BV72+CC72+CJ72+CQ72+CX72+DE72+DL72+DS72+DZ72+EG72+EN72+EU72&lt;=Consolidação!BI83+Consolidação!BL83+Consolidação!BO83,Consolidação!$N$4,IF(BH72+BO72+BV72+CC72+CJ72+CQ72+CX72+DE72+DL72+DS72+DZ72+EG72+EN72+EU72&lt;=Consolidação!BI83+Consolidação!BL83+Consolidação!BO83+Consolidação!BR83,Consolidação!$Q$4,IF(BH72+BO72+BV72+CC72+CJ72+CQ72+CX72+DE72+DL72+DS72+DZ72+EG72+EN72+EU72&lt;=Consolidação!BI83+Consolidação!BL83+Consolidação!BO83+Consolidação!BR83+Consolidação!BU83,Consolidação!$T$4,IF(BH72+BO72+BV72+CC72+CJ72+CQ72+CX72+DE72+DL72+DS72+DZ72+EG72+EN72+EU72&lt;=Consolidação!BI83+Consolidação!BL83+Consolidação!BO83+Consolidação!BR83+Consolidação!BU83+Consolidação!BX83,Consolidação!$W$4,IF(BH72+BO72+BV72+CC72+CJ72+CQ72+CX72+DE72+DL72+DS72+DZ72+EG72+EN72+EU72&lt;=Consolidação!BI83+Consolidação!BL83+Consolidação!BO83+Consolidação!BR83+Consolidação!BU83+Consolidação!BX83+Consolidação!CA83,Consolidação!$Z$4,IF(BH72+BO72+BV72+CC72+CJ72+CQ72+CX72+DE72+DL72+DS72+DZ72+EG72+EN72+EU72&lt;=Consolidação!BI83+Consolidação!BL83+Consolidação!BO83+Consolidação!BR83+Consolidação!BU83+Consolidação!BX83+Consolidação!CA83+Consolidação!CD83,Consolidação!$AC$4,IF(BH72+BO72+BV72+CC72+CJ72+CQ72+CX72+DE72+DL72+DS72+DZ72+EG72+EN72+EU72&lt;=Consolidação!BI83+Consolidação!BL83+Consolidação!BO83+Consolidação!BR83+Consolidação!BU83+Consolidação!BX83+Consolidação!CA83+Consolidação!CD83+Consolidação!CG83,Consolidação!$AF$4,IF(BH72+BO72+BV72+CC72+CJ72+CQ72+CX72+DE72+DL72+DS72+DZ72+EG72+EN72+EU72&lt;=Consolidação!BI83+Consolidação!BL83+Consolidação!BO83+Consolidação!BR83+Consolidação!BU83+Consolidação!BX83+Consolidação!CA83+Consolidação!CD83+Consolidação!CG83+Consolidação!CJ83,Consolidação!$AI$4,IF(BH72+BO72+BV72+CC72+CJ72+CQ72+CX72+DE72+DL72+DS72+DZ72+EG72+EN72+EU72&lt;=Consolidação!BI83+Consolidação!BL83+Consolidação!BO83+Consolidação!BR83+Consolidação!BU83+Consolidação!BX83+Consolidação!CA83+Consolidação!CD83+Consolidação!CG83+Consolidação!CJ83+Consolidação!CM83,Consolidação!$AL$4,IF(BH72+BO72+BV72+CC72+CJ72+CQ72+CX72+DE72+DL72+DS72+DZ72+EG72+EN72+EU72&lt;=Consolidação!BI83+Consolidação!BL83+Consolidação!BO83+Consolidação!BR83+Consolidação!BU83+Consolidação!BX83+Consolidação!CA83+Consolidação!CD83+Consolidação!CG83+Consolidação!CJ83+Consolidação!CM83+Consolidação!CP83,Consolidação!$AO$4,IF(BH72+BO72+BV72+CC72+CJ72+CQ72+CX72+DE72+DL72+DS72+DZ72+EG72+EN72+EU72&lt;=Consolidação!BI83+Consolidação!BL83+Consolidação!BO83+Consolidação!BR83+Consolidação!BU83+Consolidação!BX83+Consolidação!CA83+Consolidação!CD83+Consolidação!CG83+Consolidação!CJ83+Consolidação!CM83+Consolidação!CP83+Consolidação!CS83,Consolidação!$AR$4,IF(BH72+BO72+BV72+CC72+CJ72+CQ72+CX72+DE72+DL72+DS72+DZ72+EG72+EN72+EU72&lt;=Consolidação!BI83+Consolidação!BL83+Consolidação!BO83+Consolidação!BR83+Consolidação!BU83+Consolidação!BX83+Consolidação!CA83+Consolidação!CD83+Consolidação!CG83+Consolidação!CJ83+Consolidação!CM83+Consolidação!CP83+Consolidação!CS83+Consolidação!CV83,Consolidação!$AU$4,IF(AND((Consolidação!BI83+Consolidação!BL83+Consolidação!BO83+Consolidação!BR83+Consolidação!BU83+Consolidação!BX83+Consolidação!CA83+Consolidação!CD83+Consolidação!CG83+Consolidação!CJ83+Consolidação!CM83+Consolidação!CP83+Consolidação!CS83+Consolidação!CV83)&gt;0,BH72+BO72+BV72+CC72+CJ72+CQ72+CX72+DE72+DL72+DS72+DZ72+EG72+EN72&lt;Consolidação!BI83+Consolidação!BL83+Consolidação!BO83+Consolidação!BR83+Consolidação!BU83+Consolidação!BX83+Consolidação!CA83+Consolidação!CD83+Consolidação!CG83+Consolidação!CJ83+Consolidação!CM83+Consolidação!CP83+Consolidação!CS83+Consolidação!CV83,BH72+BO72+BV72+CC72+CJ72+CQ72+CX72+DE72+DL72+DS72+DZ72+EG72+EN72+EU72&gt;Consolidação!BI83+Consolidação!BL83+Consolidação!BO83+Consolidação!BR83+Consolidação!BU83+Consolidação!BX83+Consolidação!CA83+Consolidação!CD83+Consolidação!CG83+Consolidação!CJ83+Consolidação!CM83+Consolidação!CP83+Consolidação!CS83+Consolidação!CV83),"CONSUMO PARCIAL","SEM PREVISÃO"))))))))))))))))</f>
        <v/>
      </c>
      <c r="EY72" s="318" t="str">
        <f t="shared" si="108"/>
        <v/>
      </c>
      <c r="EZ72" s="270"/>
      <c r="FA72" s="314"/>
      <c r="FB72" s="345"/>
      <c r="FC72" s="346"/>
      <c r="FD72" s="317" t="str">
        <f>IF(FA72=0,"",IF(BN72+BU72+CB72+CI72+CP72+CW72+DD72+DK72+DR72+DY72+EF72+EM72+ET72+FA72&lt;=Consolidação!BO83,Consolidação!$H$4,IF(BN72+BU72+CB72+CI72+CP72+CW72+DD72+DK72+DR72+DY72+EF72+EM72+ET72+FA72&lt;=Consolidação!BO83+Consolidação!BR83,Consolidação!$K$4,IF(BN72+BU72+CB72+CI72+CP72+CW72+DD72+DK72+DR72+DY72+EF72+EM72+ET72+FA72&lt;=Consolidação!BO83+Consolidação!BR83+Consolidação!BU83,Consolidação!$N$4,IF(BN72+BU72+CB72+CI72+CP72+CW72+DD72+DK72+DR72+DY72+EF72+EM72+ET72+FA72&lt;=Consolidação!BO83+Consolidação!BR83+Consolidação!BU83+Consolidação!BX83,Consolidação!$Q$4,IF(BN72+BU72+CB72+CI72+CP72+CW72+DD72+DK72+DR72+DY72+EF72+EM72+ET72+FA72&lt;=Consolidação!BO83+Consolidação!BR83+Consolidação!BU83+Consolidação!BX83+Consolidação!CA83,Consolidação!$T$4,IF(BN72+BU72+CB72+CI72+CP72+CW72+DD72+DK72+DR72+DY72+EF72+EM72+ET72+FA72&lt;=Consolidação!BO83+Consolidação!BR83+Consolidação!BU83+Consolidação!BX83+Consolidação!CA83+Consolidação!CD83,Consolidação!$W$4,IF(BN72+BU72+CB72+CI72+CP72+CW72+DD72+DK72+DR72+DY72+EF72+EM72+ET72+FA72&lt;=Consolidação!BO83+Consolidação!BR83+Consolidação!BU83+Consolidação!BX83+Consolidação!CA83+Consolidação!CD83+Consolidação!CG83,Consolidação!$Z$4,IF(BN72+BU72+CB72+CI72+CP72+CW72+DD72+DK72+DR72+DY72+EF72+EM72+ET72+FA72&lt;=Consolidação!BO83+Consolidação!BR83+Consolidação!BU83+Consolidação!BX83+Consolidação!CA83+Consolidação!CD83+Consolidação!CG83+Consolidação!CJ83,Consolidação!$AC$4,IF(BN72+BU72+CB72+CI72+CP72+CW72+DD72+DK72+DR72+DY72+EF72+EM72+ET72+FA72&lt;=Consolidação!BO83+Consolidação!BR83+Consolidação!BU83+Consolidação!BX83+Consolidação!CA83+Consolidação!CD83+Consolidação!CG83+Consolidação!CJ83+Consolidação!CM83,Consolidação!$AF$4,IF(BN72+BU72+CB72+CI72+CP72+CW72+DD72+DK72+DR72+DY72+EF72+EM72+ET72+FA72&lt;=Consolidação!BO83+Consolidação!BR83+Consolidação!BU83+Consolidação!BX83+Consolidação!CA83+Consolidação!CD83+Consolidação!CG83+Consolidação!CJ83+Consolidação!CM83+Consolidação!CP83,Consolidação!$AI$4,IF(BN72+BU72+CB72+CI72+CP72+CW72+DD72+DK72+DR72+DY72+EF72+EM72+ET72+FA72&lt;=Consolidação!BO83+Consolidação!BR83+Consolidação!BU83+Consolidação!BX83+Consolidação!CA83+Consolidação!CD83+Consolidação!CG83+Consolidação!CJ83+Consolidação!CM83+Consolidação!CP83+Consolidação!CS83,Consolidação!$AL$4,IF(BN72+BU72+CB72+CI72+CP72+CW72+DD72+DK72+DR72+DY72+EF72+EM72+ET72+FA72&lt;=Consolidação!BO83+Consolidação!BR83+Consolidação!BU83+Consolidação!BX83+Consolidação!CA83+Consolidação!CD83+Consolidação!CG83+Consolidação!CJ83+Consolidação!CM83+Consolidação!CP83+Consolidação!CS83+Consolidação!CV83,Consolidação!$AO$4,IF(BN72+BU72+CB72+CI72+CP72+CW72+DD72+DK72+DR72+DY72+EF72+EM72+ET72+FA72&lt;=Consolidação!BO83+Consolidação!BR83+Consolidação!BU83+Consolidação!BX83+Consolidação!CA83+Consolidação!CD83+Consolidação!CG83+Consolidação!CJ83+Consolidação!CM83+Consolidação!CP83+Consolidação!CS83+Consolidação!CV83+Consolidação!CY83,Consolidação!$AR$4,IF(BN72+BU72+CB72+CI72+CP72+CW72+DD72+DK72+DR72+DY72+EF72+EM72+ET72+FA72&lt;=Consolidação!BO83+Consolidação!BR83+Consolidação!BU83+Consolidação!BX83+Consolidação!CA83+Consolidação!CD83+Consolidação!CG83+Consolidação!CJ83+Consolidação!CM83+Consolidação!CP83+Consolidação!CS83+Consolidação!CV83+Consolidação!CY83+Consolidação!DB83,Consolidação!$AU$4,IF(AND((Consolidação!BO83+Consolidação!BR83+Consolidação!BU83+Consolidação!BX83+Consolidação!CA83+Consolidação!CD83+Consolidação!CG83+Consolidação!CJ83+Consolidação!CM83+Consolidação!CP83+Consolidação!CS83+Consolidação!CV83+Consolidação!CY83+Consolidação!DB83)&gt;0,BN72+BU72+CB72+CI72+CP72+CW72+DD72+DK72+DR72+DY72+EF72+EM72+ET72&lt;Consolidação!BO83+Consolidação!BR83+Consolidação!BU83+Consolidação!BX83+Consolidação!CA83+Consolidação!CD83+Consolidação!CG83+Consolidação!CJ83+Consolidação!CM83+Consolidação!CP83+Consolidação!CS83+Consolidação!CV83+Consolidação!CY83+Consolidação!DB83,BN72+BU72+CB72+CI72+CP72+CW72+DD72+DK72+DR72+DY72+EF72+EM72+ET72+FA72&gt;Consolidação!BO83+Consolidação!BR83+Consolidação!BU83+Consolidação!BX83+Consolidação!CA83+Consolidação!CD83+Consolidação!CG83+Consolidação!CJ83+Consolidação!CM83+Consolidação!CP83+Consolidação!CS83+Consolidação!CV83+Consolidação!CY83+Consolidação!DB83),"CONSUMO PARCIAL","SEM PREVISÃO"))))))))))))))))</f>
        <v/>
      </c>
      <c r="FE72" s="318" t="str">
        <f t="shared" si="109"/>
        <v/>
      </c>
      <c r="FF72" s="270"/>
      <c r="FG72" s="314"/>
      <c r="FH72" s="345"/>
      <c r="FI72" s="346"/>
      <c r="FJ72" s="317" t="str">
        <f>IF(FG72=0,"",IF(BT72+CA72+CH72+CO72+CV72+DC72+DJ72+DQ72+DX72+EE72+EL72+ES72+EZ72+FG72&lt;=Consolidação!BU83,Consolidação!$H$4,IF(BT72+CA72+CH72+CO72+CV72+DC72+DJ72+DQ72+DX72+EE72+EL72+ES72+EZ72+FG72&lt;=Consolidação!BU83+Consolidação!BX83,Consolidação!$K$4,IF(BT72+CA72+CH72+CO72+CV72+DC72+DJ72+DQ72+DX72+EE72+EL72+ES72+EZ72+FG72&lt;=Consolidação!BU83+Consolidação!BX83+Consolidação!CA83,Consolidação!$N$4,IF(BT72+CA72+CH72+CO72+CV72+DC72+DJ72+DQ72+DX72+EE72+EL72+ES72+EZ72+FG72&lt;=Consolidação!BU83+Consolidação!BX83+Consolidação!CA83+Consolidação!CD83,Consolidação!$Q$4,IF(BT72+CA72+CH72+CO72+CV72+DC72+DJ72+DQ72+DX72+EE72+EL72+ES72+EZ72+FG72&lt;=Consolidação!BU83+Consolidação!BX83+Consolidação!CA83+Consolidação!CD83+Consolidação!CG83,Consolidação!$T$4,IF(BT72+CA72+CH72+CO72+CV72+DC72+DJ72+DQ72+DX72+EE72+EL72+ES72+EZ72+FG72&lt;=Consolidação!BU83+Consolidação!BX83+Consolidação!CA83+Consolidação!CD83+Consolidação!CG83+Consolidação!CJ83,Consolidação!$W$4,IF(BT72+CA72+CH72+CO72+CV72+DC72+DJ72+DQ72+DX72+EE72+EL72+ES72+EZ72+FG72&lt;=Consolidação!BU83+Consolidação!BX83+Consolidação!CA83+Consolidação!CD83+Consolidação!CG83+Consolidação!CJ83+Consolidação!CM83,Consolidação!$Z$4,IF(BT72+CA72+CH72+CO72+CV72+DC72+DJ72+DQ72+DX72+EE72+EL72+ES72+EZ72+FG72&lt;=Consolidação!BU83+Consolidação!BX83+Consolidação!CA83+Consolidação!CD83+Consolidação!CG83+Consolidação!CJ83+Consolidação!CM83+Consolidação!CP83,Consolidação!$AC$4,IF(BT72+CA72+CH72+CO72+CV72+DC72+DJ72+DQ72+DX72+EE72+EL72+ES72+EZ72+FG72&lt;=Consolidação!BU83+Consolidação!BX83+Consolidação!CA83+Consolidação!CD83+Consolidação!CG83+Consolidação!CJ83+Consolidação!CM83+Consolidação!CP83+Consolidação!CS83,Consolidação!$AF$4,IF(BT72+CA72+CH72+CO72+CV72+DC72+DJ72+DQ72+DX72+EE72+EL72+ES72+EZ72+FG72&lt;=Consolidação!BU83+Consolidação!BX83+Consolidação!CA83+Consolidação!CD83+Consolidação!CG83+Consolidação!CJ83+Consolidação!CM83+Consolidação!CP83+Consolidação!CS83+Consolidação!CV83,Consolidação!$AI$4,IF(BT72+CA72+CH72+CO72+CV72+DC72+DJ72+DQ72+DX72+EE72+EL72+ES72+EZ72+FG72&lt;=Consolidação!BU83+Consolidação!BX83+Consolidação!CA83+Consolidação!CD83+Consolidação!CG83+Consolidação!CJ83+Consolidação!CM83+Consolidação!CP83+Consolidação!CS83+Consolidação!CV83+Consolidação!CY83,Consolidação!$AL$4,IF(BT72+CA72+CH72+CO72+CV72+DC72+DJ72+DQ72+DX72+EE72+EL72+ES72+EZ72+FG72&lt;=Consolidação!BU83+Consolidação!BX83+Consolidação!CA83+Consolidação!CD83+Consolidação!CG83+Consolidação!CJ83+Consolidação!CM83+Consolidação!CP83+Consolidação!CS83+Consolidação!CV83+Consolidação!CY83+Consolidação!DB83,Consolidação!$AO$4,IF(BT72+CA72+CH72+CO72+CV72+DC72+DJ72+DQ72+DX72+EE72+EL72+ES72+EZ72+FG72&lt;=Consolidação!BU83+Consolidação!BX83+Consolidação!CA83+Consolidação!CD83+Consolidação!CG83+Consolidação!CJ83+Consolidação!CM83+Consolidação!CP83+Consolidação!CS83+Consolidação!CV83+Consolidação!CY83+Consolidação!DB83+Consolidação!DE83,Consolidação!$AR$4,IF(BT72+CA72+CH72+CO72+CV72+DC72+DJ72+DQ72+DX72+EE72+EL72+ES72+EZ72+FG72&lt;=Consolidação!BU83+Consolidação!BX83+Consolidação!CA83+Consolidação!CD83+Consolidação!CG83+Consolidação!CJ83+Consolidação!CM83+Consolidação!CP83+Consolidação!CS83+Consolidação!CV83+Consolidação!CY83+Consolidação!DB83+Consolidação!DE83+Consolidação!DH83,Consolidação!$AU$4,IF(AND((Consolidação!BU83+Consolidação!BX83+Consolidação!CA83+Consolidação!CD83+Consolidação!CG83+Consolidação!CJ83+Consolidação!CM83+Consolidação!CP83+Consolidação!CS83+Consolidação!CV83+Consolidação!CY83+Consolidação!DB83+Consolidação!DE83+Consolidação!DH83)&gt;0,BT72+CA72+CH72+CO72+CV72+DC72+DJ72+DQ72+DX72+EE72+EL72+ES72+EZ72&lt;Consolidação!BU83+Consolidação!BX83+Consolidação!CA83+Consolidação!CD83+Consolidação!CG83+Consolidação!CJ83+Consolidação!CM83+Consolidação!CP83+Consolidação!CS83+Consolidação!CV83+Consolidação!CY83+Consolidação!DB83+Consolidação!DE83+Consolidação!DH83,BT72+CA72+CH72+CO72+CV72+DC72+DJ72+DQ72+DX72+EE72+EL72+ES72+EZ72+FG72&gt;Consolidação!BU83+Consolidação!BX83+Consolidação!CA83+Consolidação!CD83+Consolidação!CG83+Consolidação!CJ83+Consolidação!CM83+Consolidação!CP83+Consolidação!CS83+Consolidação!CV83+Consolidação!CY83+Consolidação!DB83+Consolidação!DE83+Consolidação!DH83),"CONSUMO PARCIAL","SEM PREVISÃO"))))))))))))))))</f>
        <v/>
      </c>
      <c r="FK72" s="540" t="str">
        <f t="shared" si="110"/>
        <v/>
      </c>
      <c r="FL72" s="569"/>
      <c r="FM72" s="550"/>
      <c r="FN72" s="550"/>
      <c r="FO72" s="550"/>
      <c r="FP72" s="550"/>
      <c r="FQ72" s="576"/>
      <c r="FR72" s="569"/>
      <c r="FS72" s="550"/>
      <c r="FT72" s="550"/>
      <c r="FU72" s="550"/>
      <c r="FV72" s="550"/>
      <c r="FW72" s="550"/>
      <c r="FX72" s="545" t="str">
        <f>IF((Consolidação!C83+Consolidação!E83)=(F72+M72+T72+AA72+AH72+AO72+AV72+BC72+BJ72+BQ72+BX72+CE72+CL72+CS72),"ATUALIZADO","DESATUALIZADO")</f>
        <v>ATUALIZADO</v>
      </c>
    </row>
    <row r="73" spans="1:180" x14ac:dyDescent="0.3">
      <c r="A73" s="270">
        <v>11871</v>
      </c>
      <c r="B73" s="634"/>
      <c r="C73" s="273" t="s">
        <v>2</v>
      </c>
      <c r="D73" s="274"/>
      <c r="E73" s="270" t="s">
        <v>227</v>
      </c>
      <c r="F73" s="314">
        <v>338390</v>
      </c>
      <c r="G73" s="315"/>
      <c r="H73" s="316">
        <v>45345</v>
      </c>
      <c r="I73" s="317">
        <f>IF(F73=0,"",IF(F73&lt;=Consolidação!H84,Consolidação!H$4,IF(F73&lt;=Consolidação!H84+Consolidação!K84,Consolidação!K$4,IF(F73&lt;=Consolidação!H84+Consolidação!K84+Consolidação!N84,Consolidação!N$4,IF(F73&lt;=Consolidação!H84+Consolidação!K84+Consolidação!N84+Consolidação!Q84,Consolidação!Q$4,IF(F73&lt;=Consolidação!H84+Consolidação!K84+Consolidação!N84+Consolidação!Q84+Consolidação!T84,Consolidação!T$4,IF(F73&lt;=Consolidação!H84+Consolidação!K84+Consolidação!N84+Consolidação!Q84+Consolidação!T84+Consolidação!W84,Consolidação!W$4,IF(F73&lt;=Consolidação!H84+Consolidação!K84+Consolidação!N84+Consolidação!Q84+Consolidação!T84+Consolidação!W84+Consolidação!Z84,Consolidação!Z$4,IF(F73&lt;=Consolidação!H84+Consolidação!K84+Consolidação!N84+Consolidação!Q84+Consolidação!T84+Consolidação!W84+Consolidação!Z84+Consolidação!AC84,Consolidação!AC$4,IF(F73&lt;=Consolidação!H84+Consolidação!K84+Consolidação!N84+Consolidação!Q84+Consolidação!T84+Consolidação!W84+Consolidação!Z84+Consolidação!AC84+Consolidação!AF84,Consolidação!AF$4,IF(F73&lt;=Consolidação!H84+Consolidação!K84+Consolidação!N84+Consolidação!Q84+Consolidação!T84+Consolidação!W84+Consolidação!Z84+Consolidação!AC84+Consolidação!AF84+Consolidação!AI84,Consolidação!AI$4,IF(F73&lt;=Consolidação!H84+Consolidação!K84+Consolidação!N84+Consolidação!Q84+Consolidação!T84+Consolidação!W84+Consolidação!Z84+Consolidação!AC84+Consolidação!AF84+Consolidação!AI84+Consolidação!AL84,Consolidação!AL$4,IF(F73&lt;=Consolidação!H84+Consolidação!K84+Consolidação!N84+Consolidação!Q84+Consolidação!T84+Consolidação!W84+Consolidação!Z84+Consolidação!AC84+Consolidação!AF84+Consolidação!AI84+Consolidação!AL84+Consolidação!AO84,Consolidação!AO$4,IF(F73&lt;=Consolidação!H84+Consolidação!K84+Consolidação!N84+Consolidação!Q84+Consolidação!T84+Consolidação!W84+Consolidação!Z84+Consolidação!AC84+Consolidação!AF84+Consolidação!AI84+Consolidação!AL84+Consolidação!AO84+Consolidação!AR84,Consolidação!AR$4,IF(F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>45413</v>
      </c>
      <c r="J73" s="318" t="str">
        <f t="shared" si="86"/>
        <v>û</v>
      </c>
      <c r="K73" s="312"/>
      <c r="L73" s="270"/>
      <c r="M73" s="314"/>
      <c r="N73" s="315"/>
      <c r="O73" s="316"/>
      <c r="P73" s="317" t="str">
        <f>IF(M73=0,"",IF(F73+M73&lt;=Consolidação!H84,Consolidação!$H$4,IF(F73+M73&lt;=Consolidação!H84+Consolidação!K84,Consolidação!$K$4,IF(F73+M73&lt;=Consolidação!H84+Consolidação!K84+Consolidação!N84,Consolidação!$N$4,IF(F73+M73&lt;=Consolidação!H84+Consolidação!K84+Consolidação!N84+Consolidação!Q84,Consolidação!$Q$4,IF(F73+M73&lt;=Consolidação!H84+Consolidação!K84+Consolidação!N84+Consolidação!Q84+Consolidação!T84,Consolidação!$T$4,IF(F73+M73&lt;=Consolidação!H84+Consolidação!K84+Consolidação!N84+Consolidação!Q84+Consolidação!T84+Consolidação!W84,Consolidação!$W$4,IF(F73+M73&lt;=Consolidação!H84+Consolidação!K84+Consolidação!N84+Consolidação!Q84+Consolidação!T84+Consolidação!W84+Consolidação!Z84,Consolidação!$Z$4,IF(F73+M73&lt;=Consolidação!H84+Consolidação!K84+Consolidação!N84+Consolidação!Q84+Consolidação!T84+Consolidação!W84+Consolidação!Z84+Consolidação!AC84,Consolidação!$AC$4,IF(F73+M73&lt;=Consolidação!H84+Consolidação!K84+Consolidação!N84+Consolidação!Q84+Consolidação!T84+Consolidação!W84+Consolidação!Z84+Consolidação!AC84+Consolidação!AF84,Consolidação!$AF$4,IF(F73+M73&lt;=Consolidação!H84+Consolidação!K84+Consolidação!N84+Consolidação!Q84+Consolidação!T84+Consolidação!W84+Consolidação!Z84+Consolidação!AC84+Consolidação!AF84+Consolidação!AI84,Consolidação!$AI$4,IF(F73+M73&lt;=Consolidação!H84+Consolidação!K84+Consolidação!N84+Consolidação!Q84+Consolidação!T84+Consolidação!W84+Consolidação!Z84+Consolidação!AC84+Consolidação!AF84+Consolidação!AI84+Consolidação!AL84,Consolidação!$AL$4,IF(F73+M73&lt;=Consolidação!H84+Consolidação!K84+Consolidação!N84+Consolidação!Q84+Consolidação!T84+Consolidação!W84+Consolidação!Z84+Consolidação!AC84+Consolidação!AF84+Consolidação!AI84+Consolidação!AL84+Consolidação!AO84,Consolidação!$AO$4,IF(F73+M73&lt;=Consolidação!H84+Consolidação!K84+Consolidação!N84+Consolidação!Q84+Consolidação!T84+Consolidação!W84+Consolidação!Z84+Consolidação!AC84+Consolidação!AF84+Consolidação!AI84+Consolidação!AL84+Consolidação!AO84+Consolidação!AR84,Consolidação!$AR$4,IF(F73+M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Q73" s="318" t="str">
        <f t="shared" si="87"/>
        <v/>
      </c>
      <c r="R73" s="312"/>
      <c r="S73" s="270"/>
      <c r="T73" s="563"/>
      <c r="U73" s="332"/>
      <c r="V73" s="316"/>
      <c r="W73" s="317" t="str">
        <f>IF(T73=0,"",IF(F73+M73+T73&lt;=Consolidação!H84,Consolidação!$H$4,IF(F73+M73+T73&lt;=Consolidação!H84+Consolidação!K84,Consolidação!$K$4,IF(F73+M73+T73&lt;=Consolidação!H84+Consolidação!K84+Consolidação!N84,Consolidação!$N$4,IF(F73+M73+T73&lt;=Consolidação!H84+Consolidação!K84+Consolidação!N84+Consolidação!Q84,Consolidação!$Q$4,IF(F73+M73+T73&lt;=Consolidação!H84+Consolidação!K84+Consolidação!N84+Consolidação!Q84+Consolidação!T84,Consolidação!$T$4,IF(F73+M73+T73&lt;=Consolidação!H84+Consolidação!K84+Consolidação!N84+Consolidação!Q84+Consolidação!T84+Consolidação!W84,Consolidação!$W$4,IF(F73+M73+T73&lt;=Consolidação!H84+Consolidação!K84+Consolidação!N84+Consolidação!Q84+Consolidação!T84+Consolidação!W84+Consolidação!Z84,Consolidação!$Z$4,IF(F73+M73+T73&lt;=Consolidação!H84+Consolidação!K84+Consolidação!N84+Consolidação!Q84+Consolidação!T84+Consolidação!W84+Consolidação!Z84+Consolidação!AC84,Consolidação!$AC$4,IF(F73+M73+T73&lt;=Consolidação!H84+Consolidação!K84+Consolidação!N84+Consolidação!Q84+Consolidação!T84+Consolidação!W84+Consolidação!Z84+Consolidação!AC84+Consolidação!AF84,Consolidação!$AF$4,IF(F73+M73+T73&lt;=Consolidação!H84+Consolidação!K84+Consolidação!N84+Consolidação!Q84+Consolidação!T84+Consolidação!W84+Consolidação!Z84+Consolidação!AC84+Consolidação!AF84+Consolidação!AI84,Consolidação!$AI$4,IF(F73+M73+T73&lt;=Consolidação!H84+Consolidação!K84+Consolidação!N84+Consolidação!Q84+Consolidação!T84+Consolidação!W84+Consolidação!Z84+Consolidação!AC84+Consolidação!AF84+Consolidação!AI84+Consolidação!AL84,Consolidação!$AL$4,IF(F73+M73+T73&lt;=Consolidação!H84+Consolidação!K84+Consolidação!N84+Consolidação!Q84+Consolidação!T84+Consolidação!W84+Consolidação!Z84+Consolidação!AC84+Consolidação!AF84+Consolidação!AI84+Consolidação!AL84+Consolidação!AO84,Consolidação!$AO$4,IF(F73+M73+T73&lt;=Consolidação!H84+Consolidação!K84+Consolidação!N84+Consolidação!Q84+Consolidação!T84+Consolidação!W84+Consolidação!Z84+Consolidação!AC84+Consolidação!AF84+Consolidação!AI84+Consolidação!AL84+Consolidação!AO84+Consolidação!AR84,Consolidação!$AR$4,IF(F73+M73+T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+M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+T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X73" s="318" t="str">
        <f t="shared" si="88"/>
        <v/>
      </c>
      <c r="Y73" s="312"/>
      <c r="Z73" s="270"/>
      <c r="AA73" s="314"/>
      <c r="AB73" s="345"/>
      <c r="AC73" s="346"/>
      <c r="AD73" s="317" t="str">
        <f>IF(AA73=0,"",IF(F73+M73+T73+AA73&lt;=Consolidação!H84,Consolidação!$H$4,IF(F73+M73+T73+AA73&lt;=Consolidação!H84+Consolidação!K84,Consolidação!$K$4,IF(F73+M73+T73+AA73&lt;=Consolidação!H84+Consolidação!K84+Consolidação!N84,Consolidação!$N$4,IF(F73+M73+T73+AA73&lt;=Consolidação!H84+Consolidação!K84+Consolidação!N84+Consolidação!Q84,Consolidação!$Q$4,IF(F73+M73+T73+AA73&lt;=Consolidação!H84+Consolidação!K84+Consolidação!N84+Consolidação!Q84+Consolidação!T84,Consolidação!$T$4,IF(F73+M73+T73+AA73&lt;=Consolidação!H84+Consolidação!K84+Consolidação!N84+Consolidação!Q84+Consolidação!T84+Consolidação!W84,Consolidação!$W$4,IF(F73+M73+T73+AA73&lt;=Consolidação!H84+Consolidação!K84+Consolidação!N84+Consolidação!Q84+Consolidação!T84+Consolidação!W84+Consolidação!Z84,Consolidação!$Z$4,IF(F73+M73+T73+AA73&lt;=Consolidação!H84+Consolidação!K84+Consolidação!N84+Consolidação!Q84+Consolidação!T84+Consolidação!W84+Consolidação!Z84+Consolidação!AC84,Consolidação!$AC$4,IF(F73+M73+T73+AA73&lt;=Consolidação!H84+Consolidação!K84+Consolidação!N84+Consolidação!Q84+Consolidação!T84+Consolidação!W84+Consolidação!Z84+Consolidação!AC84+Consolidação!AF84,Consolidação!$AF$4,IF(F73+M73+T73+AA73&lt;=Consolidação!H84+Consolidação!K84+Consolidação!N84+Consolidação!Q84+Consolidação!T84+Consolidação!W84+Consolidação!Z84+Consolidação!AC84+Consolidação!AF84+Consolidação!AI84,Consolidação!$AI$4,IF(F73+M73+T73+AA73&lt;=Consolidação!H84+Consolidação!K84+Consolidação!N84+Consolidação!Q84+Consolidação!T84+Consolidação!W84+Consolidação!Z84+Consolidação!AC84+Consolidação!AF84+Consolidação!AI84+Consolidação!AL84,Consolidação!$AL$4,IF(F73+M73+T73+AA73&lt;=Consolidação!H84+Consolidação!K84+Consolidação!N84+Consolidação!Q84+Consolidação!T84+Consolidação!W84+Consolidação!Z84+Consolidação!AC84+Consolidação!AF84+Consolidação!AI84+Consolidação!AL84+Consolidação!AO84,Consolidação!$AO$4,IF(F73+M73+T73+AA73&lt;=Consolidação!H84+Consolidação!K84+Consolidação!N84+Consolidação!Q84+Consolidação!T84+Consolidação!W84+Consolidação!Z84+Consolidação!AC84+Consolidação!AF84+Consolidação!AI84+Consolidação!AL84+Consolidação!AO84+Consolidação!AR84,Consolidação!AR81,IF(F73+M73+T73+AA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+M73+T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+T73+AA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AE73" s="318" t="str">
        <f t="shared" si="89"/>
        <v/>
      </c>
      <c r="AF73" s="312"/>
      <c r="AG73" s="270"/>
      <c r="AH73" s="314"/>
      <c r="AI73" s="315"/>
      <c r="AJ73" s="316"/>
      <c r="AK73" s="317" t="str">
        <f>IF(AH73=0,"",IF(F73+M73+T73+AA73+AH73&lt;=Consolidação!H84,Consolidação!$H$4,IF(F73+M73+T73+AA73+AH73&lt;=Consolidação!H84+Consolidação!K84,Consolidação!$K$4,IF(F73+M73+T73+AA73+AH73&lt;=Consolidação!H84+Consolidação!K84+Consolidação!N84,Consolidação!$N$4,IF(F73+M73+T73+AA73+AH73&lt;=Consolidação!H84+Consolidação!K84+Consolidação!N84+Consolidação!Q84,Consolidação!$Q$4,IF(F73+M73+T73+AA73+AH73&lt;=Consolidação!H84+Consolidação!K84+Consolidação!N84+Consolidação!Q84+Consolidação!T84,Consolidação!$T$4,IF(F73+M73+T73+AA73+AH73&lt;=Consolidação!H84+Consolidação!K84+Consolidação!N84+Consolidação!Q84+Consolidação!T84+Consolidação!W84,Consolidação!$W$4,IF(F73+M73+T73+AA73+AH73&lt;=Consolidação!H84+Consolidação!K84+Consolidação!N84+Consolidação!Q84+Consolidação!T84+Consolidação!W84+Consolidação!Z84,Consolidação!$Z$4,IF(F73+M73+T73+AA73+AH73&lt;=Consolidação!H84+Consolidação!K84+Consolidação!N84+Consolidação!Q84+Consolidação!T84+Consolidação!W84+Consolidação!Z84+Consolidação!AC84,Consolidação!$AC$4,IF(F73+M73+T73+AA73+AH73&lt;=Consolidação!H84+Consolidação!K84+Consolidação!N84+Consolidação!Q84+Consolidação!T84+Consolidação!W84+Consolidação!Z84+Consolidação!AC84+Consolidação!AF84,Consolidação!$AF$4,IF(F73+M73+T73+AA73+AH73&lt;=Consolidação!H84+Consolidação!K84+Consolidação!N84+Consolidação!Q84+Consolidação!T84+Consolidação!W84+Consolidação!Z84+Consolidação!AC84+Consolidação!AF84+Consolidação!AI84,Consolidação!$AI$4,IF(F73+M73+T73+AA73+AH73&lt;=Consolidação!H84+Consolidação!K84+Consolidação!N84+Consolidação!Q84+Consolidação!T84+Consolidação!W84+Consolidação!Z84+Consolidação!AC84+Consolidação!AF84+Consolidação!AI84+Consolidação!AL84,Consolidação!$AL$4,IF(F73+M73+T73+AA73+AH73&lt;=Consolidação!H84+Consolidação!K84+Consolidação!N84+Consolidação!Q84+Consolidação!T84+Consolidação!W84+Consolidação!Z84+Consolidação!AC84+Consolidação!AF84+Consolidação!AI84+Consolidação!AL84+Consolidação!AO84,Consolidação!$AO$4,IF(F73+M73+T73+AA73+AH73&lt;=Consolidação!H84+Consolidação!K84+Consolidação!N84+Consolidação!Q84+Consolidação!T84+Consolidação!W84+Consolidação!Z84+Consolidação!AC84+Consolidação!AF84+Consolidação!AI84+Consolidação!AL84+Consolidação!AO84+Consolidação!AR84,Consolidação!$AR$4,IF(F73+M73+T73+AA73+AH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+M73+T73+AA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+T73+AA73+AH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AL73" s="318" t="str">
        <f t="shared" si="90"/>
        <v/>
      </c>
      <c r="AM73" s="312"/>
      <c r="AN73" s="270"/>
      <c r="AO73" s="314"/>
      <c r="AP73" s="345"/>
      <c r="AQ73" s="346"/>
      <c r="AR73" s="317" t="str">
        <f>IF(AO73=0,"",IF(F73+M73+T73+AA73+AH73+AO73&lt;=Consolidação!H84,Consolidação!$H$4,IF(F73+M73+T73+AA73+AH73+AO73&lt;=Consolidação!H84+Consolidação!K84,Consolidação!$K$4,IF(F73+M73+T73+AA73+AH73+AO73&lt;=Consolidação!H84+Consolidação!K84+Consolidação!N84,Consolidação!$N$4,IF(F73+M73+T73+AA73+AH73+AO73&lt;=Consolidação!H84+Consolidação!K84+Consolidação!N84+Consolidação!Q84,Consolidação!$Q$4,IF(F73+M73+T73+AA73+AH73+AO73&lt;=Consolidação!H84+Consolidação!K84+Consolidação!N84+Consolidação!Q84+Consolidação!T84,Consolidação!$T$4,IF(F73+M73+T73+AA73+AH73+AO73&lt;=Consolidação!H84+Consolidação!K84+Consolidação!N84+Consolidação!Q84+Consolidação!T84+Consolidação!W84,Consolidação!$W$4,IF(F73+M73+T73+AA73+AH73+AO73&lt;=Consolidação!H84+Consolidação!K84+Consolidação!N84+Consolidação!Q84+Consolidação!T84+Consolidação!W84+Consolidação!Z84,Consolidação!$Z$4,IF(F73+M73+T73+AA73+AH73+AO73&lt;=Consolidação!H84+Consolidação!K84+Consolidação!N84+Consolidação!Q84+Consolidação!T84+Consolidação!W84+Consolidação!Z84+Consolidação!AC84,Consolidação!$AC$4,IF(F73+M73+T73+AA73+AH73+AO73&lt;=Consolidação!H84+Consolidação!K84+Consolidação!N84+Consolidação!Q84+Consolidação!T84+Consolidação!W84+Consolidação!Z84+Consolidação!AC84+Consolidação!AF84,Consolidação!$AF$4,IF(F73+M73+T73+AA73+AH73+AO73&lt;=Consolidação!H84+Consolidação!K84+Consolidação!N84+Consolidação!Q84+Consolidação!T84+Consolidação!W84+Consolidação!Z84+Consolidação!AC84+Consolidação!AF84+Consolidação!AI84,Consolidação!$AI$4,IF(F73+M73+T73+AA73+AH73+AO73&lt;=Consolidação!H84+Consolidação!K84+Consolidação!N84+Consolidação!Q84+Consolidação!T84+Consolidação!W84+Consolidação!Z84+Consolidação!AC84+Consolidação!AF84+Consolidação!AI84+Consolidação!AL84,Consolidação!$AL$4,IF(F73+M73+T73+AA73+AH73+AO73&lt;=Consolidação!H84+Consolidação!K84+Consolidação!N84+Consolidação!Q84+Consolidação!T84+Consolidação!W84+Consolidação!Z84+Consolidação!AC84+Consolidação!AF84+Consolidação!AI84+Consolidação!AL84+Consolidação!AO84,Consolidação!$AO$4,IF(F73+M73+T73+AA73+AH73+AO73&lt;=Consolidação!H84+Consolidação!K84+Consolidação!N84+Consolidação!Q84+Consolidação!T84+Consolidação!W84+Consolidação!Z84+Consolidação!AC84+Consolidação!AF84+Consolidação!AI84+Consolidação!AL84+Consolidação!AO84+Consolidação!AR84,Consolidação!$AR$4,IF(F73+M73+T73+AA73+AH73+AO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+M73+T73+AA73+AH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+T73+AA73+AH73+AO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AS73" s="318" t="str">
        <f t="shared" si="91"/>
        <v/>
      </c>
      <c r="AT73" s="312"/>
      <c r="AU73" s="270"/>
      <c r="AV73" s="314"/>
      <c r="AW73" s="345"/>
      <c r="AX73" s="346"/>
      <c r="AY73" s="317" t="str">
        <f>IF(AV73=0,"",IF(F73+M73+T73+AA73+AH73+AO73+AV73&lt;=Consolidação!H84,Consolidação!$H$4,IF(F73+M73+T73+AA73+AH73+AO73+AV73&lt;=Consolidação!H84+Consolidação!K84,Consolidação!$K$4,IF(F73+M73+T73+AA73+AH73+AO73+AV73&lt;=Consolidação!H84+Consolidação!K84+Consolidação!N84,Consolidação!$N$4,IF(F73+M73+T73+AA73+AH73+AO73+AV73&lt;=Consolidação!H84+Consolidação!K84+Consolidação!N84+Consolidação!Q84,Consolidação!$Q$4,IF(F73+M73+T73+AA73+AH73+AO73+AV73&lt;=Consolidação!H84+Consolidação!K84+Consolidação!N84+Consolidação!Q84+Consolidação!T84,Consolidação!$T$4,IF(F73+M73+T73+AA73+AH73+AO73+AV73&lt;=Consolidação!H84+Consolidação!K84+Consolidação!N84+Consolidação!Q84+Consolidação!T84+Consolidação!W84,Consolidação!$W$4,IF(F73+M73+T73+AA73+AH73+AO73+AV73&lt;=Consolidação!H84+Consolidação!K84+Consolidação!N84+Consolidação!Q84+Consolidação!T84+Consolidação!W84+Consolidação!Z84,Consolidação!$Z$4,IF(F73+M73+T73+AA73+AH73+AO73+AV73&lt;=Consolidação!H84+Consolidação!K84+Consolidação!N84+Consolidação!Q84+Consolidação!T84+Consolidação!W84+Consolidação!Z84+Consolidação!AC84,Consolidação!$AC$4,IF(F73+M73+T73+AA73+AH73+AO73+AV73&lt;=Consolidação!H84+Consolidação!K84+Consolidação!N84+Consolidação!Q84+Consolidação!T84+Consolidação!W84+Consolidação!Z84+Consolidação!AC84+Consolidação!AF84,Consolidação!$AF$4,IF(F73+M73+T73+AA73+AH73+AO73+AV73&lt;=Consolidação!H84+Consolidação!K84+Consolidação!N84+Consolidação!Q84+Consolidação!T84+Consolidação!W84+Consolidação!Z84+Consolidação!AC84+Consolidação!AF84+Consolidação!AI84,Consolidação!$AI$4,IF(F73+M73+T73+AA73+AH73+AO73+AV73&lt;=Consolidação!H84+Consolidação!K84+Consolidação!N84+Consolidação!Q84+Consolidação!T84+Consolidação!W84+Consolidação!Z84+Consolidação!AC84+Consolidação!AF84+Consolidação!AI84+Consolidação!AL84,Consolidação!$AL$4,IF(F73+M73+T73+AA73+AH73+AO73+AV73&lt;=Consolidação!H84+Consolidação!K84+Consolidação!N84+Consolidação!Q84+Consolidação!T84+Consolidação!W84+Consolidação!Z84+Consolidação!AC84+Consolidação!AF84+Consolidação!AI84+Consolidação!AL84+Consolidação!AO84,Consolidação!$AO$4,IF(F73+M73+T73+AA73+AH73+AO73+AV73&lt;=Consolidação!H84+Consolidação!K84+Consolidação!N84+Consolidação!Q84+Consolidação!T84+Consolidação!W84+Consolidação!Z84+Consolidação!AC84+Consolidação!AF84+Consolidação!AI84+Consolidação!AL84+Consolidação!AO84+Consolidação!AR84,Consolidação!$AR$4,IF(F73+M73+T73+AA73+AH73+AO73+AV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+M73+T73+AA73+AH73+AO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+T73+AA73+AH73+AO73+AV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AZ73" s="318" t="str">
        <f t="shared" si="92"/>
        <v/>
      </c>
      <c r="BA73" s="312"/>
      <c r="BB73" s="270"/>
      <c r="BC73" s="314"/>
      <c r="BD73" s="345"/>
      <c r="BE73" s="346"/>
      <c r="BF73" s="317" t="str">
        <f>IF(BC73=0,"",IF(F73+M73+T73+AA73+AH73+AO73+AV73+BC73&lt;=Consolidação!H84,Consolidação!$H$4,IF(F73+M73+T73+AA73+AH73+AO73+AV73+BC73&lt;=Consolidação!H84+Consolidação!K84,Consolidação!$K$4,IF(F73+M73+T73+AA73+AH73+AO73+AV73+BC73&lt;=Consolidação!H84+Consolidação!K84+Consolidação!N84,Consolidação!$N$4,IF(F73+M73+T73+AA73+AH73+AO73+AV73+BC73&lt;=Consolidação!H84+Consolidação!K84+Consolidação!N84+Consolidação!Q84,Consolidação!$Q$4,IF(F73+M73+T73+AA73+AH73+AO73+AV73+BC73&lt;=Consolidação!H84+Consolidação!K84+Consolidação!N84+Consolidação!Q84+Consolidação!T84,Consolidação!$T$4,IF(F73+M73+T73+AA73+AH73+AO73+AV73+BC73&lt;=Consolidação!H84+Consolidação!K84+Consolidação!N84+Consolidação!Q84+Consolidação!T84+Consolidação!W84,Consolidação!$W$4,IF(F73+M73+T73+AA73+AH73+AO73+AV73+BC73&lt;=Consolidação!H84+Consolidação!K84+Consolidação!N84+Consolidação!Q84+Consolidação!T84+Consolidação!W84+Consolidação!Z84,Consolidação!$Z$4,IF(F73+M73+T73+AA73+AH73+AO73+AV73+BC73&lt;=Consolidação!H84+Consolidação!K84+Consolidação!N84+Consolidação!Q84+Consolidação!T84+Consolidação!W84+Consolidação!Z84+Consolidação!AC84,Consolidação!$AC$4,IF(F73+M73+T73+AA73+AH73+AO73+AV73+BC73&lt;=Consolidação!H84+Consolidação!K84+Consolidação!N84+Consolidação!Q84+Consolidação!T84+Consolidação!W84+Consolidação!Z84+Consolidação!AC84+Consolidação!AF84,Consolidação!$AF$4,IF(F73+M73+T73+AA73+AH73+AO73+AV73+BC73&lt;=Consolidação!H84+Consolidação!K84+Consolidação!N84+Consolidação!Q84+Consolidação!T84+Consolidação!W84+Consolidação!Z84+Consolidação!AC84+Consolidação!AF84+Consolidação!AI84,Consolidação!$AI$4,IF(F73+M73+T73+AA73+AH73+AO73+AV73+BC73&lt;=Consolidação!H84+Consolidação!K84+Consolidação!N84+Consolidação!Q84+Consolidação!T84+Consolidação!W84+Consolidação!Z84+Consolidação!AC84+Consolidação!AF84+Consolidação!AI84+Consolidação!AL84,Consolidação!$AL$4,IF(F73+M73+T73+AA73+AH73+AO73+AV73+BC73&lt;=Consolidação!H84+Consolidação!K84+Consolidação!N84+Consolidação!Q84+Consolidação!T84+Consolidação!W84+Consolidação!Z84+Consolidação!AC84+Consolidação!AF84+Consolidação!AI84+Consolidação!AL84+Consolidação!AO84,Consolidação!$AO$4,IF(F73+M73+T73+AA73+AH73+AO73+AV73+BC73&lt;=Consolidação!H84+Consolidação!K84+Consolidação!N84+Consolidação!Q84+Consolidação!T84+Consolidação!W84+Consolidação!Z84+Consolidação!AC84+Consolidação!AF84+Consolidação!AI84+Consolidação!AL84+Consolidação!AO84+Consolidação!AR84,Consolidação!$AR$4,IF(F73+M73+T73+AA73+AH73+AO73+AV73+BC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+M73+T73+AA73+AH73+AO73+AV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+T73+AA73+AH73+AO73+AV73+BC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BG73" s="318" t="str">
        <f t="shared" si="93"/>
        <v/>
      </c>
      <c r="BH73" s="312"/>
      <c r="BI73" s="270"/>
      <c r="BJ73" s="314"/>
      <c r="BK73" s="345"/>
      <c r="BL73" s="346"/>
      <c r="BM73" s="317" t="str">
        <f>IF(BJ73=0,"",IF(F73+M73+T73+AA73+AH73+AO73+AV73+BC73+BJ73&lt;=Consolidação!H84,Consolidação!$H$4,IF(F73+M73+T73+AA73+AH73+AO73+AV73+BC73+BJ73&lt;=Consolidação!H84+Consolidação!K84,Consolidação!$K$4,IF(F73+M73+T73+AA73+AH73+AO73+AV73+BC73+BJ73&lt;=Consolidação!H84+Consolidação!K84+Consolidação!N84,Consolidação!$N$4,IF(F73+M73+T73+AA73+AH73+AO73+AV73+BC73+BJ73&lt;=Consolidação!H84+Consolidação!K84+Consolidação!N84+Consolidação!Q84,Consolidação!$Q$4,IF(F73+M73+T73+AA73+AH73+AO73+AV73+BC73+BJ73&lt;=Consolidação!H84+Consolidação!K84+Consolidação!N84+Consolidação!Q84+Consolidação!T84,Consolidação!$T$4,IF(F73+M73+T73+AA73+AH73+AO73+AV73+BC73+BJ73&lt;=Consolidação!H84+Consolidação!K84+Consolidação!N84+Consolidação!Q84+Consolidação!T84+Consolidação!W84,Consolidação!$W$4,IF(F73+M73+T73+AA73+AH73+AO73+AV73+BC73+BJ73&lt;=Consolidação!H84+Consolidação!K84+Consolidação!N84+Consolidação!Q84+Consolidação!T84+Consolidação!W84+Consolidação!Z84,Consolidação!$Z$4,IF(F73+M73+T73+AA73+AH73+AO73+AV73+BC73+BJ73&lt;=Consolidação!H84+Consolidação!K84+Consolidação!N84+Consolidação!Q84+Consolidação!T84+Consolidação!W84+Consolidação!Z84+Consolidação!AC84,Consolidação!$AC$4,IF(F73+M73+T73+AA73+AH73+AO73+AV73+BC73+BJ73&lt;=Consolidação!H84+Consolidação!K84+Consolidação!N84+Consolidação!Q84+Consolidação!T84+Consolidação!W84+Consolidação!Z84+Consolidação!AC84+Consolidação!AF84,Consolidação!$AF$4,IF(F73+M73+T73+AA73+AH73+AO73+AV73+BC73+BJ73&lt;=Consolidação!H84+Consolidação!K84+Consolidação!N84+Consolidação!Q84+Consolidação!T84+Consolidação!W84+Consolidação!Z84+Consolidação!AC84+Consolidação!AF84+Consolidação!AI84,Consolidação!$AI$4,IF(F73+M73+T73+AA73+AH73+AO73+AV73+BC73+BJ73&lt;=Consolidação!H84+Consolidação!K84+Consolidação!N84+Consolidação!Q84+Consolidação!T84+Consolidação!W84+Consolidação!Z84+Consolidação!AC84+Consolidação!AF84+Consolidação!AI84+Consolidação!AL84,Consolidação!$AL$4,IF(F73+M73+T73+AA73+AH73+AO73+AV73+BC73+BJ73&lt;=Consolidação!H84+Consolidação!K84+Consolidação!N84+Consolidação!Q84+Consolidação!T84+Consolidação!W84+Consolidação!Z84+Consolidação!AC84+Consolidação!AF84+Consolidação!AI84+Consolidação!AL84+Consolidação!AO84,Consolidação!$AO$4,IF(F73+M73+T73+AA73+AH73+AO73+AV73+BC73+BJ73&lt;=Consolidação!H84+Consolidação!K84+Consolidação!N84+Consolidação!Q84+Consolidação!T84+Consolidação!W84+Consolidação!Z84+Consolidação!AC84+Consolidação!AF84+Consolidação!AI84+Consolidação!AL84+Consolidação!AO84+Consolidação!AR84,Consolidação!$AR$4,IF(F73+M73+T73+AA73+AH73+AO73+AV73+BC73+BJ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+M73+T73+AA73+AH73+AO73+AV73+BC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+T73+AA73+AH73+AO73+AV73+BC73+BJ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BN73" s="318" t="str">
        <f t="shared" si="94"/>
        <v/>
      </c>
      <c r="BO73" s="312"/>
      <c r="BP73" s="270"/>
      <c r="BQ73" s="314"/>
      <c r="BR73" s="345"/>
      <c r="BS73" s="346"/>
      <c r="BT73" s="317" t="str">
        <f>IF(BQ73=0,"",IF(F73+M73+T73+AA73+AH73+AO73+AV73+BC73+BJ73+BQ73&lt;=Consolidação!H84,Consolidação!$H$4,IF(F73+M73+T73+AA73+AH73+AO73+AV73+BC73+BJ73+BQ73&lt;=Consolidação!H84+Consolidação!K84,Consolidação!$K$4,IF(F73+M73+T73+AA73+AH73+AO73+AV73+BC73+BJ73+BQ73&lt;=Consolidação!H84+Consolidação!K84+Consolidação!N84,Consolidação!$N$4,IF(F73+M73+T73+AA73+AH73+AO73+AV73+BC73+BJ73+BQ73&lt;=Consolidação!H84+Consolidação!K84+Consolidação!N84+Consolidação!Q84,Consolidação!$Q$4,IF(F73+M73+T73+AA73+AH73+AO73+AV73+BC73+BJ73+BQ73&lt;=Consolidação!H84+Consolidação!K84+Consolidação!N84+Consolidação!Q84+Consolidação!T84,Consolidação!$T$4,IF(F73+M73+T73+AA73+AH73+AO73+AV73+BC73+BJ73+BQ73&lt;=Consolidação!H84+Consolidação!K84+Consolidação!N84+Consolidação!Q84+Consolidação!T84+Consolidação!W84,Consolidação!$W$4,IF(F73+M73+T73+AA73+AH73+AO73+AV73+BC73+BJ73+BQ73&lt;=Consolidação!H84+Consolidação!K84+Consolidação!N84+Consolidação!Q84+Consolidação!T84+Consolidação!W84+Consolidação!Z84,Consolidação!$Z$4,IF(F73+M73+T73+AA73+AH73+AO73+AV73+BC73+BJ73+BQ73&lt;=Consolidação!H84+Consolidação!K84+Consolidação!N84+Consolidação!Q84+Consolidação!T84+Consolidação!W84+Consolidação!Z84+Consolidação!AC84,Consolidação!$AC$4,IF(F73+M73+T73+AA73+AH73+AO73+AV73+BC73+BJ73+BQ73&lt;=Consolidação!H84+Consolidação!K84+Consolidação!N84+Consolidação!Q84+Consolidação!T84+Consolidação!W84+Consolidação!Z84+Consolidação!AC84+Consolidação!AF84,Consolidação!$AF$4,IF(F73+M73+T73+AA73+AH73+AO73+AV73+BC73+BJ73+BQ73&lt;=Consolidação!H84+Consolidação!K84+Consolidação!N84+Consolidação!Q84+Consolidação!T84+Consolidação!W84+Consolidação!Z84+Consolidação!AC84+Consolidação!AF84+Consolidação!AI84,Consolidação!$AI$4,IF(F73+M73+T73+AA73+AH73+AO73+AV73+BC73+BJ73+BQ73&lt;=Consolidação!H84+Consolidação!K84+Consolidação!N84+Consolidação!Q84+Consolidação!T84+Consolidação!W84+Consolidação!Z84+Consolidação!AC84+Consolidação!AF84+Consolidação!AI84+Consolidação!AL84,Consolidação!$AL$4,IF(F73+M73+T73+AA73+AH73+AO73+AV73+BC73+BJ73+BQ73&lt;=Consolidação!H84+Consolidação!K84+Consolidação!N84+Consolidação!Q84+Consolidação!T84+Consolidação!W84+Consolidação!Z84+Consolidação!AC84+Consolidação!AF84+Consolidação!AI84+Consolidação!AL84+Consolidação!AO84,Consolidação!$AO$4,IF(F73+M73+T73+AA73+AH73+AO73+AV73+BC73+BJ73+BQ73&lt;=Consolidação!H84+Consolidação!K84+Consolidação!N84+Consolidação!Q84+Consolidação!T84+Consolidação!W84+Consolidação!Z84+Consolidação!AC84+Consolidação!AF84+Consolidação!AI84+Consolidação!AL84+Consolidação!AO84+Consolidação!AR84,Consolidação!$AR$4,IF(F73+M73+T73+AA73+AH73+AO73+AV73+BC73+BJ73+BQ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+M73+T73+AA73+AH73+AO73+AV73+BC73+BJ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+T73+AA73+AH73+AO73+AV73+BC73+BJ73+BQ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BU73" s="318" t="str">
        <f t="shared" si="95"/>
        <v/>
      </c>
      <c r="BV73" s="312"/>
      <c r="BW73" s="270"/>
      <c r="BX73" s="314"/>
      <c r="BY73" s="345"/>
      <c r="BZ73" s="346"/>
      <c r="CA73" s="317" t="str">
        <f>IF(BX73=0,"",IF(F73+M73+T73+AA73+AH73+AO73+AV73+BC73+BJ73+BQ73+BX73&lt;=Consolidação!H84,Consolidação!$H$4,IF(F73+M73+T73+AA73+AH73+AO73+AV73+BC73+BJ73+BQ73+BX73&lt;=Consolidação!H84+Consolidação!K84,Consolidação!$K$4,IF(F73+M73+T73+AA73+AH73+AO73+AV73+BC73+BJ73+BQ73+BX73&lt;=Consolidação!H84+Consolidação!K84+Consolidação!N84,Consolidação!$N$4,IF(F73+M73+T73+AA73+AH73+AO73+AV73+BC73+BJ73+BQ73+BX73&lt;=Consolidação!H84+Consolidação!K84+Consolidação!N84+Consolidação!Q84,Consolidação!$Q$4,IF(F73+M73+T73+AA73+AH73+AO73+AV73+BC73+BJ73+BQ73+BX73&lt;=Consolidação!H84+Consolidação!K84+Consolidação!N84+Consolidação!Q84+Consolidação!T84,Consolidação!$T$4,IF(F73+M73+T73+AA73+AH73+AO73+AV73+BC73+BJ73+BQ73+BX73&lt;=Consolidação!H84+Consolidação!K84+Consolidação!N84+Consolidação!Q84+Consolidação!T84+Consolidação!W84,Consolidação!$W$4,IF(F73+M73+T73+AA73+AH73+AO73+AV73+BC73+BJ73+BQ73+BX73&lt;=Consolidação!H84+Consolidação!K84+Consolidação!N84+Consolidação!Q84+Consolidação!T84+Consolidação!W84+Consolidação!Z84,Consolidação!$Z$4,IF(F73+M73+T73+AA73+AH73+AO73+AV73+BC73+BJ73+BQ73+BX73&lt;=Consolidação!H84+Consolidação!K84+Consolidação!N84+Consolidação!Q84+Consolidação!T84+Consolidação!W84+Consolidação!Z84+Consolidação!AC84,Consolidação!$AC$4,IF(F73+M73+T73+AA73+AH73+AO73+AV73+BC73+BJ73+BQ73+BX73&lt;=Consolidação!H84+Consolidação!K84+Consolidação!N84+Consolidação!Q84+Consolidação!T84+Consolidação!W84+Consolidação!Z84+Consolidação!AC84+Consolidação!AF84,Consolidação!$AF$4,IF(F73+M73+T73+AA73+AH73+AO73+AV73+BC73+BJ73+BQ73+BX73&lt;=Consolidação!H84+Consolidação!K84+Consolidação!N84+Consolidação!Q84+Consolidação!T84+Consolidação!W84+Consolidação!Z84+Consolidação!AC84+Consolidação!AF84+Consolidação!AI84,Consolidação!$AI$4,IF(F73+M73+T73+AA73+AH73+AO73+AV73+BC73+BJ73+BQ73+BX73&lt;=Consolidação!H84+Consolidação!K84+Consolidação!N84+Consolidação!Q84+Consolidação!T84+Consolidação!W84+Consolidação!Z84+Consolidação!AC84+Consolidação!AF84+Consolidação!AI84+Consolidação!AL84,Consolidação!$AL$4,IF(F73+M73+T73+AA73+AH73+AO73+AV73+BC73+BJ73+BQ73+BX73&lt;=Consolidação!H84+Consolidação!K84+Consolidação!N84+Consolidação!Q84+Consolidação!T84+Consolidação!W84+Consolidação!Z84+Consolidação!AC84+Consolidação!AF84+Consolidação!AI84+Consolidação!AL84+Consolidação!AO84,Consolidação!$AO$4,IF(F73+M73+T73+AA73+AH73+AO73+AV73+BC73+BJ73+BQ73+BX73&lt;=Consolidação!H84+Consolidação!K84+Consolidação!N84+Consolidação!Q84+Consolidação!T84+Consolidação!W84+Consolidação!Z84+Consolidação!AC84+Consolidação!AF84+Consolidação!AI84+Consolidação!AL84+Consolidação!AO84+Consolidação!AR84,Consolidação!$AR$4,IF(F73+M73+T73+AA73+AH73+AO73+AV73+BC73+BJ73+BQ73+BX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+M73+T73+AA73+AH73+AO73+AV73+BC73+BJ73+BQ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+T73+AA73+AH73+AO73+AV73+BC73+BJ73+BQ73+BX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CB73" s="318" t="str">
        <f t="shared" si="96"/>
        <v/>
      </c>
      <c r="CC73" s="312"/>
      <c r="CD73" s="270"/>
      <c r="CE73" s="314"/>
      <c r="CF73" s="345"/>
      <c r="CG73" s="346"/>
      <c r="CH73" s="317" t="str">
        <f>IF(CE73=0,"",IF(F73+M73+T73+AA73+AH73+AO73+AV73+BC73+BJ73+BQ73+BX73+CE73&lt;=Consolidação!H84,Consolidação!$H$4,IF(F73+M73+T73+AA73+AH73+AO73+AV73+BC73+BJ73+BQ73+BX73+CE73&lt;=Consolidação!H84+Consolidação!K84,Consolidação!$K$4,IF(F73+M73+T73+AA73+AH73+AO73+AV73+BC73+BJ73+BQ73+BX73+CE73&lt;=Consolidação!H84+Consolidação!K84+Consolidação!N84,Consolidação!$N$4,IF(F73+M73+T73+AA73+AH73+AO73+AV73+BC73+BJ73+BQ73+BX73+CE73&lt;=Consolidação!H84+Consolidação!K84+Consolidação!N84+Consolidação!Q84,Consolidação!$Q$4,IF(F73+M73+T73+AA73+AH73+AO73+AV73+BC73+BJ73+BQ73+BX73+CE73&lt;=Consolidação!H84+Consolidação!K84+Consolidação!N84+Consolidação!Q84+Consolidação!T84,Consolidação!$T$4,IF(F73+M73+T73+AA73+AH73+AO73+AV73+BC73+BJ73+BQ73+BX73+CE73&lt;=Consolidação!H84+Consolidação!K84+Consolidação!N84+Consolidação!Q84+Consolidação!T84+Consolidação!W84,Consolidação!$W$4,IF(F73+M73+T73+AA73+AH73+AO73+AV73+BC73+BJ73+BQ73+BX73+CE73&lt;=Consolidação!H84+Consolidação!K84+Consolidação!N84+Consolidação!Q84+Consolidação!T84+Consolidação!W84+Consolidação!Z84,Consolidação!$Z$4,IF(F73+M73+T73+AA73+AH73+AO73+AV73+BC73+BJ73+BQ73+BX73+CE73&lt;=Consolidação!H84+Consolidação!K84+Consolidação!N84+Consolidação!Q84+Consolidação!T84+Consolidação!W84+Consolidação!Z84+Consolidação!AC84,Consolidação!$AC$4,IF(F73+M73+T73+AA73+AH73+AO73+AV73+BC73+BJ73+BQ73+BX73+CE73&lt;=Consolidação!H84+Consolidação!K84+Consolidação!N84+Consolidação!Q84+Consolidação!T84+Consolidação!W84+Consolidação!Z84+Consolidação!AC84+Consolidação!AF84,Consolidação!$AF$4,IF(F73+M73+T73+AA73+AH73+AO73+AV73+BC73+BJ73+BQ73+BX73+CE73&lt;=Consolidação!H84+Consolidação!K84+Consolidação!N84+Consolidação!Q84+Consolidação!T84+Consolidação!W84+Consolidação!Z84+Consolidação!AC84+Consolidação!AF84+Consolidação!AI84,Consolidação!$AI$4,IF(F73+M73+T73+AA73+AH73+AO73+AV73+BC73+BJ73+BQ73+BX73+CE73&lt;=Consolidação!H84+Consolidação!K84+Consolidação!N84+Consolidação!Q84+Consolidação!T84+Consolidação!W84+Consolidação!Z84+Consolidação!AC84+Consolidação!AF84+Consolidação!AI84+Consolidação!AL84,Consolidação!$AL$4,IF(F73+M73+T73+AA73+AH73+AO73+AV73+BC73+BJ73+BQ73+BX73+CE73&lt;=Consolidação!H84+Consolidação!K84+Consolidação!N84+Consolidação!Q84+Consolidação!T84+Consolidação!W84+Consolidação!Z84+Consolidação!AC84+Consolidação!AF84+Consolidação!AI84+Consolidação!AL84+Consolidação!AO84,Consolidação!$AO$4,IF(F73+M73+T73+AA73+AH73+AO73+AV73+BC73+BJ73+BQ73+BX73+CE73&lt;=Consolidação!H84+Consolidação!K84+Consolidação!N84+Consolidação!Q84+Consolidação!T84+Consolidação!W84+Consolidação!Z84+Consolidação!AC84+Consolidação!AF84+Consolidação!AI84+Consolidação!AL84+Consolidação!AO84+Consolidação!AR84,Consolidação!$AR$4,IF(F73+M73+T73+AA73+AH73+AO73+AV73+BC73+BJ73+BQ73+BX73+CE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+M73+T73+AA73+AH73+AO73+AV73+BC73+BJ73+BQ73+BX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+T73+AA73+AH73+AO73+AV73+BC73+BJ73+BQ73+BX73+CE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CI73" s="318" t="str">
        <f t="shared" si="97"/>
        <v/>
      </c>
      <c r="CJ73" s="312"/>
      <c r="CK73" s="270"/>
      <c r="CL73" s="314"/>
      <c r="CM73" s="345"/>
      <c r="CN73" s="346"/>
      <c r="CO73" s="317" t="str">
        <f>IF(CL73=0,"",IF(F73+M73+T73+AA73+AH73+AO73+AV73+BC73+BJ73+BQ73+BX73+CE73+CL73&lt;=Consolidação!H84,Consolidação!$H$4,IF(F73+M73+T73+AA73+AH73+AO73+AV73+BC73+BJ73+BQ73+BX73+CE73+CL73&lt;=Consolidação!H84+Consolidação!K84,Consolidação!$K$4,IF(F73+M73+T73+AA73+AH73+AO73+AV73+BC73+BJ73+BQ73+BX73+CE73+CL73&lt;=Consolidação!H84+Consolidação!K84+Consolidação!N84,Consolidação!$N$4,IF(F73+M73+T73+AA73+AH73+AO73+AV73+BC73+BJ73+BQ73+BX73+CE73+CL73&lt;=Consolidação!H84+Consolidação!K84+Consolidação!N84+Consolidação!Q84,Consolidação!$Q$4,IF(F73+M73+T73+AA73+AH73+AO73+AV73+BC73+BJ73+BQ73+BX73+CE73+CL73&lt;=Consolidação!H84+Consolidação!K84+Consolidação!N84+Consolidação!Q84+Consolidação!T84,Consolidação!$T$4,IF(F73+M73+T73+AA73+AH73+AO73+AV73+BC73+BJ73+BQ73+BX73+CE73+CL73&lt;=Consolidação!H84+Consolidação!K84+Consolidação!N84+Consolidação!Q84+Consolidação!T84+Consolidação!W84,Consolidação!$W$4,IF(F73+M73+T73+AA73+AH73+AO73+AV73+BC73+BJ73+BQ73+BX73+CE73+CL73&lt;=Consolidação!H84+Consolidação!K84+Consolidação!N84+Consolidação!Q84+Consolidação!T84+Consolidação!W84+Consolidação!Z84,Consolidação!$Z$4,IF(F73+M73+T73+AA73+AH73+AO73+AV73+BC73+BJ73+BQ73+BX73+CE73+CL73&lt;=Consolidação!H84+Consolidação!K84+Consolidação!N84+Consolidação!Q84+Consolidação!T84+Consolidação!W84+Consolidação!Z84+Consolidação!AC84,Consolidação!$AC$4,IF(F73+M73+T73+AA73+AH73+AO73+AV73+BC73+BJ73+BQ73+BX73+CE73+CL73&lt;=Consolidação!H84+Consolidação!K84+Consolidação!N84+Consolidação!Q84+Consolidação!T84+Consolidação!W84+Consolidação!Z84+Consolidação!AC84+Consolidação!AF84,Consolidação!$AF$4,IF(F73+M73+T73+AA73+AH73+AO73+AV73+BC73+BJ73+BQ73+BX73+CE73+CL73&lt;=Consolidação!H84+Consolidação!K84+Consolidação!N84+Consolidação!Q84+Consolidação!T84+Consolidação!W84+Consolidação!Z84+Consolidação!AC84+Consolidação!AF84+Consolidação!AI84,Consolidação!$AI$4,IF(F73+M73+T73+AA73+AH73+AO73+AV73+BC73+BJ73+BQ73+BX73+CE73+CL73&lt;=Consolidação!H84+Consolidação!K84+Consolidação!N84+Consolidação!Q84+Consolidação!T84+Consolidação!W84+Consolidação!Z84+Consolidação!AC84+Consolidação!AF84+Consolidação!AI84+Consolidação!AL84,Consolidação!$AL$4,IF(F73+M73+T73+AA73+AH73+AO73+AV73+BC73+BJ73+BQ73+BX73+CE73+CL73&lt;=Consolidação!H84+Consolidação!K84+Consolidação!N84+Consolidação!Q84+Consolidação!T84+Consolidação!W84+Consolidação!Z84+Consolidação!AC84+Consolidação!AF84+Consolidação!AI84+Consolidação!AL84+Consolidação!AO84,Consolidação!$AO$4,IF(F73+M73+T73+AA73+AH73+AO73+AV73+BC73+BJ73+BQ73+BX73+CE73+CL73&lt;=Consolidação!H84+Consolidação!K84+Consolidação!N84+Consolidação!Q84+Consolidação!T84+Consolidação!W84+Consolidação!Z84+Consolidação!AC84+Consolidação!AF84+Consolidação!AI84+Consolidação!AL84+Consolidação!AO84+Consolidação!AR84,Consolidação!$AR$4,IF(F73+M73+T73+AA73+AH73+AO73+AV73+BC73+BJ73+BQ73+BX73+CE73+CL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+M73+T73+AA73+AH73+AO73+AV73+BC73+BJ73+BQ73+BX73+CE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+T73+AA73+AH73+AO73+AV73+BC73+BJ73+BQ73+BX73+CE73+CL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CP73" s="318" t="str">
        <f t="shared" si="98"/>
        <v/>
      </c>
      <c r="CQ73" s="312"/>
      <c r="CR73" s="270"/>
      <c r="CS73" s="314"/>
      <c r="CT73" s="345"/>
      <c r="CU73" s="346"/>
      <c r="CV73" s="317" t="str">
        <f>IF(CS73=0,"",IF(F73+M73+T73+AA73+AH73+AO73+AV73+BC73+BJ73+BQ73+BX73+CE73+CL73+CS73&lt;=Consolidação!H84,Consolidação!$H$4,IF(F73+M73+T73+AA73+AH73+AO73+AV73+BC73+BJ73+BQ73+BX73+CE73+CL73+CS73&lt;=Consolidação!H84+Consolidação!K84,Consolidação!$K$4,IF(F73+M73+T73+AA73+AH73+AO73+AV73+BC73+BJ73+BQ73+BX73+CE73+CL73+CS73&lt;=Consolidação!H84+Consolidação!K84+Consolidação!N84,Consolidação!$N$4,IF(F73+M73+T73+AA73+AH73+AO73+AV73+BC73+BJ73+BQ73+BX73+CE73+CL73+CS73&lt;=Consolidação!H84+Consolidação!K84+Consolidação!N84+Consolidação!Q84,Consolidação!$Q$4,IF(F73+M73+T73+AA73+AH73+AO73+AV73+BC73+BJ73+BQ73+BX73+CE73+CL73+CS73&lt;=Consolidação!H84+Consolidação!K84+Consolidação!N84+Consolidação!Q84+Consolidação!T84,Consolidação!$T$4,IF(F73+M73+T73+AA73+AH73+AO73+AV73+BC73+BJ73+BQ73+BX73+CE73+CL73+CS73&lt;=Consolidação!H84+Consolidação!K84+Consolidação!N84+Consolidação!Q84+Consolidação!T84+Consolidação!W84,Consolidação!$W$4,IF(F73+M73+T73+AA73+AH73+AO73+AV73+BC73+BJ73+BQ73+BX73+CE73+CL73+CS73&lt;=Consolidação!H84+Consolidação!K84+Consolidação!N84+Consolidação!Q84+Consolidação!T84+Consolidação!W84+Consolidação!Z84,Consolidação!$Z$4,IF(F73+M73+T73+AA73+AH73+AO73+AV73+BC73+BJ73+BQ73+BX73+CE73+CL73+CS73&lt;=Consolidação!H84+Consolidação!K84+Consolidação!N84+Consolidação!Q84+Consolidação!T84+Consolidação!W84+Consolidação!Z84+Consolidação!AC84,Consolidação!$AC$4,IF(F73+M73+T73+AA73+AH73+AO73+AV73+BC73+BJ73+BQ73+BX73+CE73+CL73+CS73&lt;=Consolidação!H84+Consolidação!K84+Consolidação!N84+Consolidação!Q84+Consolidação!T84+Consolidação!W84+Consolidação!Z84+Consolidação!AC84+Consolidação!AF84,Consolidação!$AF$4,IF(F73+M73+T73+AA73+AH73+AO73+AV73+BC73+BJ73+BQ73+BX73+CE73+CL73+CS73&lt;=Consolidação!H84+Consolidação!K84+Consolidação!N84+Consolidação!Q84+Consolidação!T84+Consolidação!W84+Consolidação!Z84+Consolidação!AC84+Consolidação!AF84+Consolidação!AI84,Consolidação!$AI$4,IF(F73+M73+T73+AA73+AH73+AO73+AV73+BC73+BJ73+BQ73+BX73+CE73+CL73+CS73&lt;=Consolidação!H84+Consolidação!K84+Consolidação!N84+Consolidação!Q84+Consolidação!T84+Consolidação!W84+Consolidação!Z84+Consolidação!AC84+Consolidação!AF84+Consolidação!AI84+Consolidação!AL84,Consolidação!$AL$4,IF(F73+M73+T73+AA73+AH73+AO73+AV73+BC73+BJ73+BQ73+BX73+CE73+CL73+CS73&lt;=Consolidação!H84+Consolidação!K84+Consolidação!N84+Consolidação!Q84+Consolidação!T84+Consolidação!W84+Consolidação!Z84+Consolidação!AC84+Consolidação!AF84+Consolidação!AI84+Consolidação!AL84+Consolidação!AO84,Consolidação!$AO$4,IF(F73+M73+T73+AA73+AH73+AO73+AV73+BC73+BJ73+BQ73+BX73+CE73+CL73+CS73&lt;=Consolidação!H84+Consolidação!K84+Consolidação!N84+Consolidação!Q84+Consolidação!T84+Consolidação!W84+Consolidação!Z84+Consolidação!AC84+Consolidação!AF84+Consolidação!AI84+Consolidação!AL84+Consolidação!AO84+Consolidação!AR84,Consolidação!$AR$4,IF(F73+M73+T73+AA73+AH73+AO73+AV73+BC73+BJ73+BQ73+BX73+CE73+CL73+CS73&lt;=Consolidação!H84+Consolidação!K84+Consolidação!N84+Consolidação!Q84+Consolidação!T84+Consolidação!W84+Consolidação!Z84+Consolidação!AC84+Consolidação!AF84+Consolidação!AI84+Consolidação!AL84+Consolidação!AO84+Consolidação!AR84+Consolidação!AU84,Consolidação!$AU$4,IF(AND((Consolidação!H84+Consolidação!K84+Consolidação!N84+Consolidação!Q84+Consolidação!T84+Consolidação!W84+Consolidação!Z84+Consolidação!AC84+Consolidação!AF84+Consolidação!AI84+Consolidação!AL84+Consolidação!AO84+Consolidação!AR84+Consolidação!AU84)&gt;0,F73+M73+T73+AA73+AH73+AO73+AV73+BC73+BJ73+BQ73+BX73+CE73+CL73&lt;Consolidação!H84+Consolidação!K84+Consolidação!N84+Consolidação!Q84+Consolidação!T84+Consolidação!W84+Consolidação!Z84+Consolidação!AC84+Consolidação!AF84+Consolidação!AI84+Consolidação!AL84+Consolidação!AO84+Consolidação!AR84+Consolidação!AU84,F73+M73+T73+AA73+AH73+AO73+AV73+BC73+BJ73+BQ73+BX73+CE73+CL73+CS73&gt;Consolidação!H84+Consolidação!K84+Consolidação!N84+Consolidação!Q84+Consolidação!T84+Consolidação!W84+Consolidação!Z84+Consolidação!AC84+Consolidação!AF84+Consolidação!AI84+Consolidação!AL84+Consolidação!AO84+Consolidação!AR84+Consolidação!AU84),"CONSUMO PARCIAL","SEM PREVISÃO"))))))))))))))))</f>
        <v/>
      </c>
      <c r="CW73" s="318" t="str">
        <f t="shared" si="99"/>
        <v/>
      </c>
      <c r="CX73" s="270"/>
      <c r="CY73" s="314"/>
      <c r="CZ73" s="345"/>
      <c r="DA73" s="346"/>
      <c r="DB73" s="317" t="str">
        <f>IF(CY73=0,"",IF(L73+S73+Z73+AG73+AN73+AU73+BB73+BI73+BP73+BW73+CD73+CK73+CR73+CY73&lt;=Consolidação!N84,Consolidação!$H$4,IF(L73+S73+Z73+AG73+AN73+AU73+BB73+BI73+BP73+BW73+CD73+CK73+CR73+CY73&lt;=Consolidação!N84+Consolidação!Q84,Consolidação!$K$4,IF(L73+S73+Z73+AG73+AN73+AU73+BB73+BI73+BP73+BW73+CD73+CK73+CR73+CY73&lt;=Consolidação!N84+Consolidação!Q84+Consolidação!T84,Consolidação!$N$4,IF(L73+S73+Z73+AG73+AN73+AU73+BB73+BI73+BP73+BW73+CD73+CK73+CR73+CY73&lt;=Consolidação!N84+Consolidação!Q84+Consolidação!T84+Consolidação!W84,Consolidação!$Q$4,IF(L73+S73+Z73+AG73+AN73+AU73+BB73+BI73+BP73+BW73+CD73+CK73+CR73+CY73&lt;=Consolidação!N84+Consolidação!Q84+Consolidação!T84+Consolidação!W84+Consolidação!Z84,Consolidação!$T$4,IF(L73+S73+Z73+AG73+AN73+AU73+BB73+BI73+BP73+BW73+CD73+CK73+CR73+CY73&lt;=Consolidação!N84+Consolidação!Q84+Consolidação!T84+Consolidação!W84+Consolidação!Z84+Consolidação!AC84,Consolidação!$W$4,IF(L73+S73+Z73+AG73+AN73+AU73+BB73+BI73+BP73+BW73+CD73+CK73+CR73+CY73&lt;=Consolidação!N84+Consolidação!Q84+Consolidação!T84+Consolidação!W84+Consolidação!Z84+Consolidação!AC84+Consolidação!AF84,Consolidação!$Z$4,IF(L73+S73+Z73+AG73+AN73+AU73+BB73+BI73+BP73+BW73+CD73+CK73+CR73+CY73&lt;=Consolidação!N84+Consolidação!Q84+Consolidação!T84+Consolidação!W84+Consolidação!Z84+Consolidação!AC84+Consolidação!AF84+Consolidação!AI84,Consolidação!$AC$4,IF(L73+S73+Z73+AG73+AN73+AU73+BB73+BI73+BP73+BW73+CD73+CK73+CR73+CY73&lt;=Consolidação!N84+Consolidação!Q84+Consolidação!T84+Consolidação!W84+Consolidação!Z84+Consolidação!AC84+Consolidação!AF84+Consolidação!AI84+Consolidação!AL84,Consolidação!$AF$4,IF(L73+S73+Z73+AG73+AN73+AU73+BB73+BI73+BP73+BW73+CD73+CK73+CR73+CY73&lt;=Consolidação!N84+Consolidação!Q84+Consolidação!T84+Consolidação!W84+Consolidação!Z84+Consolidação!AC84+Consolidação!AF84+Consolidação!AI84+Consolidação!AL84+Consolidação!AO84,Consolidação!$AI$4,IF(L73+S73+Z73+AG73+AN73+AU73+BB73+BI73+BP73+BW73+CD73+CK73+CR73+CY73&lt;=Consolidação!N84+Consolidação!Q84+Consolidação!T84+Consolidação!W84+Consolidação!Z84+Consolidação!AC84+Consolidação!AF84+Consolidação!AI84+Consolidação!AL84+Consolidação!AO84+Consolidação!AR84,Consolidação!$AL$4,IF(L73+S73+Z73+AG73+AN73+AU73+BB73+BI73+BP73+BW73+CD73+CK73+CR73+CY73&lt;=Consolidação!N84+Consolidação!Q84+Consolidação!T84+Consolidação!W84+Consolidação!Z84+Consolidação!AC84+Consolidação!AF84+Consolidação!AI84+Consolidação!AL84+Consolidação!AO84+Consolidação!AR84+Consolidação!AU84,Consolidação!$AO$4,IF(L73+S73+Z73+AG73+AN73+AU73+BB73+BI73+BP73+BW73+CD73+CK73+CR73+CY73&lt;=Consolidação!N84+Consolidação!Q84+Consolidação!T84+Consolidação!W84+Consolidação!Z84+Consolidação!AC84+Consolidação!AF84+Consolidação!AI84+Consolidação!AL84+Consolidação!AO84+Consolidação!AR84+Consolidação!AU84+Consolidação!AX84,Consolidação!$AR$4,IF(L73+S73+Z73+AG73+AN73+AU73+BB73+BI73+BP73+BW73+CD73+CK73+CR73+CY73&lt;=Consolidação!N84+Consolidação!Q84+Consolidação!T84+Consolidação!W84+Consolidação!Z84+Consolidação!AC84+Consolidação!AF84+Consolidação!AI84+Consolidação!AL84+Consolidação!AO84+Consolidação!AR84+Consolidação!AU84+Consolidação!AX84+Consolidação!#REF!,Consolidação!$AU$4,IF(AND((Consolidação!N84+Consolidação!Q84+Consolidação!T84+Consolidação!W84+Consolidação!Z84+Consolidação!AC84+Consolidação!AF84+Consolidação!AI84+Consolidação!AL84+Consolidação!AO84+Consolidação!AR84+Consolidação!AU84+Consolidação!AX84+Consolidação!#REF!)&gt;0,L73+S73+Z73+AG73+AN73+AU73+BB73+BI73+BP73+BW73+CD73+CK73+CR73&lt;Consolidação!N84+Consolidação!Q84+Consolidação!T84+Consolidação!W84+Consolidação!Z84+Consolidação!AC84+Consolidação!AF84+Consolidação!AI84+Consolidação!AL84+Consolidação!AO84+Consolidação!AR84+Consolidação!AU84+Consolidação!AX84+Consolidação!#REF!,L73+S73+Z73+AG73+AN73+AU73+BB73+BI73+BP73+BW73+CD73+CK73+CR73+CY73&gt;Consolidação!N84+Consolidação!Q84+Consolidação!T84+Consolidação!W84+Consolidação!Z84+Consolidação!AC84+Consolidação!AF84+Consolidação!AI84+Consolidação!AL84+Consolidação!AO84+Consolidação!AR84+Consolidação!AU84+Consolidação!AX84+Consolidação!#REF!),"CONSUMO PARCIAL","SEM PREVISÃO"))))))))))))))))</f>
        <v/>
      </c>
      <c r="DC73" s="318" t="str">
        <f t="shared" si="100"/>
        <v/>
      </c>
      <c r="DD73" s="270"/>
      <c r="DE73" s="314"/>
      <c r="DF73" s="345"/>
      <c r="DG73" s="346"/>
      <c r="DH73" s="317" t="str">
        <f>IF(DE73=0,"",IF(R73+Y73+AF73+AM73+AT73+BA73+BH73+BO73+BV73+CC73+CJ73+CQ73+CX73+DE73&lt;=Consolidação!T84,Consolidação!$H$4,IF(R73+Y73+AF73+AM73+AT73+BA73+BH73+BO73+BV73+CC73+CJ73+CQ73+CX73+DE73&lt;=Consolidação!T84+Consolidação!W84,Consolidação!$K$4,IF(R73+Y73+AF73+AM73+AT73+BA73+BH73+BO73+BV73+CC73+CJ73+CQ73+CX73+DE73&lt;=Consolidação!T84+Consolidação!W84+Consolidação!Z84,Consolidação!$N$4,IF(R73+Y73+AF73+AM73+AT73+BA73+BH73+BO73+BV73+CC73+CJ73+CQ73+CX73+DE73&lt;=Consolidação!T84+Consolidação!W84+Consolidação!Z84+Consolidação!AC84,Consolidação!$Q$4,IF(R73+Y73+AF73+AM73+AT73+BA73+BH73+BO73+BV73+CC73+CJ73+CQ73+CX73+DE73&lt;=Consolidação!T84+Consolidação!W84+Consolidação!Z84+Consolidação!AC84+Consolidação!AF84,Consolidação!$T$4,IF(R73+Y73+AF73+AM73+AT73+BA73+BH73+BO73+BV73+CC73+CJ73+CQ73+CX73+DE73&lt;=Consolidação!T84+Consolidação!W84+Consolidação!Z84+Consolidação!AC84+Consolidação!AF84+Consolidação!AI84,Consolidação!$W$4,IF(R73+Y73+AF73+AM73+AT73+BA73+BH73+BO73+BV73+CC73+CJ73+CQ73+CX73+DE73&lt;=Consolidação!T84+Consolidação!W84+Consolidação!Z84+Consolidação!AC84+Consolidação!AF84+Consolidação!AI84+Consolidação!AL84,Consolidação!$Z$4,IF(R73+Y73+AF73+AM73+AT73+BA73+BH73+BO73+BV73+CC73+CJ73+CQ73+CX73+DE73&lt;=Consolidação!T84+Consolidação!W84+Consolidação!Z84+Consolidação!AC84+Consolidação!AF84+Consolidação!AI84+Consolidação!AL84+Consolidação!AO84,Consolidação!$AC$4,IF(R73+Y73+AF73+AM73+AT73+BA73+BH73+BO73+BV73+CC73+CJ73+CQ73+CX73+DE73&lt;=Consolidação!T84+Consolidação!W84+Consolidação!Z84+Consolidação!AC84+Consolidação!AF84+Consolidação!AI84+Consolidação!AL84+Consolidação!AO84+Consolidação!AR84,Consolidação!$AF$4,IF(R73+Y73+AF73+AM73+AT73+BA73+BH73+BO73+BV73+CC73+CJ73+CQ73+CX73+DE73&lt;=Consolidação!T84+Consolidação!W84+Consolidação!Z84+Consolidação!AC84+Consolidação!AF84+Consolidação!AI84+Consolidação!AL84+Consolidação!AO84+Consolidação!AR84+Consolidação!AU84,Consolidação!$AI$4,IF(R73+Y73+AF73+AM73+AT73+BA73+BH73+BO73+BV73+CC73+CJ73+CQ73+CX73+DE73&lt;=Consolidação!T84+Consolidação!W84+Consolidação!Z84+Consolidação!AC84+Consolidação!AF84+Consolidação!AI84+Consolidação!AL84+Consolidação!AO84+Consolidação!AR84+Consolidação!AU84+Consolidação!AX84,Consolidação!$AL$4,IF(R73+Y73+AF73+AM73+AT73+BA73+BH73+BO73+BV73+CC73+CJ73+CQ73+CX73+DE73&lt;=Consolidação!T84+Consolidação!W84+Consolidação!Z84+Consolidação!AC84+Consolidação!AF84+Consolidação!AI84+Consolidação!AL84+Consolidação!AO84+Consolidação!AR84+Consolidação!AU84+Consolidação!AX84+Consolidação!#REF!,Consolidação!$AO$4,IF(R73+Y73+AF73+AM73+AT73+BA73+BH73+BO73+BV73+CC73+CJ73+CQ73+CX73+DE73&lt;=Consolidação!T84+Consolidação!W84+Consolidação!Z84+Consolidação!AC84+Consolidação!AF84+Consolidação!AI84+Consolidação!AL84+Consolidação!AO84+Consolidação!AR84+Consolidação!AU84+Consolidação!AX84+Consolidação!#REF!+Consolidação!BC84,Consolidação!$AR$4,IF(R73+Y73+AF73+AM73+AT73+BA73+BH73+BO73+BV73+CC73+CJ73+CQ73+CX73+DE73&lt;=Consolidação!T84+Consolidação!W84+Consolidação!Z84+Consolidação!AC84+Consolidação!AF84+Consolidação!AI84+Consolidação!AL84+Consolidação!AO84+Consolidação!AR84+Consolidação!AU84+Consolidação!AX84+Consolidação!#REF!+Consolidação!BC84+Consolidação!BF84,Consolidação!$AU$4,IF(AND((Consolidação!T84+Consolidação!W84+Consolidação!Z84+Consolidação!AC84+Consolidação!AF84+Consolidação!AI84+Consolidação!AL84+Consolidação!AO84+Consolidação!AR84+Consolidação!AU84+Consolidação!AX84+Consolidação!#REF!+Consolidação!BC84+Consolidação!BF84)&gt;0,R73+Y73+AF73+AM73+AT73+BA73+BH73+BO73+BV73+CC73+CJ73+CQ73+CX73&lt;Consolidação!T84+Consolidação!W84+Consolidação!Z84+Consolidação!AC84+Consolidação!AF84+Consolidação!AI84+Consolidação!AL84+Consolidação!AO84+Consolidação!AR84+Consolidação!AU84+Consolidação!AX84+Consolidação!#REF!+Consolidação!BC84+Consolidação!BF84,R73+Y73+AF73+AM73+AT73+BA73+BH73+BO73+BV73+CC73+CJ73+CQ73+CX73+DE73&gt;Consolidação!T84+Consolidação!W84+Consolidação!Z84+Consolidação!AC84+Consolidação!AF84+Consolidação!AI84+Consolidação!AL84+Consolidação!AO84+Consolidação!AR84+Consolidação!AU84+Consolidação!AX84+Consolidação!#REF!+Consolidação!BC84+Consolidação!BF84),"CONSUMO PARCIAL","SEM PREVISÃO"))))))))))))))))</f>
        <v/>
      </c>
      <c r="DI73" s="318" t="str">
        <f t="shared" si="101"/>
        <v/>
      </c>
      <c r="DJ73" s="270"/>
      <c r="DK73" s="314"/>
      <c r="DL73" s="345"/>
      <c r="DM73" s="346"/>
      <c r="DN73" s="317" t="str">
        <f>IF(DK73=0,"",IF(X73+AE73+AL73+AS73+AZ73+BG73+BN73+BU73+CB73+CI73+CP73+CW73+DD73+DK73&lt;=Consolidação!Z84,Consolidação!$H$4,IF(X73+AE73+AL73+AS73+AZ73+BG73+BN73+BU73+CB73+CI73+CP73+CW73+DD73+DK73&lt;=Consolidação!Z84+Consolidação!AC84,Consolidação!$K$4,IF(X73+AE73+AL73+AS73+AZ73+BG73+BN73+BU73+CB73+CI73+CP73+CW73+DD73+DK73&lt;=Consolidação!Z84+Consolidação!AC84+Consolidação!AF84,Consolidação!$N$4,IF(X73+AE73+AL73+AS73+AZ73+BG73+BN73+BU73+CB73+CI73+CP73+CW73+DD73+DK73&lt;=Consolidação!Z84+Consolidação!AC84+Consolidação!AF84+Consolidação!AI84,Consolidação!$Q$4,IF(X73+AE73+AL73+AS73+AZ73+BG73+BN73+BU73+CB73+CI73+CP73+CW73+DD73+DK73&lt;=Consolidação!Z84+Consolidação!AC84+Consolidação!AF84+Consolidação!AI84+Consolidação!AL84,Consolidação!$T$4,IF(X73+AE73+AL73+AS73+AZ73+BG73+BN73+BU73+CB73+CI73+CP73+CW73+DD73+DK73&lt;=Consolidação!Z84+Consolidação!AC84+Consolidação!AF84+Consolidação!AI84+Consolidação!AL84+Consolidação!AO84,Consolidação!$W$4,IF(X73+AE73+AL73+AS73+AZ73+BG73+BN73+BU73+CB73+CI73+CP73+CW73+DD73+DK73&lt;=Consolidação!Z84+Consolidação!AC84+Consolidação!AF84+Consolidação!AI84+Consolidação!AL84+Consolidação!AO84+Consolidação!AR84,Consolidação!$Z$4,IF(X73+AE73+AL73+AS73+AZ73+BG73+BN73+BU73+CB73+CI73+CP73+CW73+DD73+DK73&lt;=Consolidação!Z84+Consolidação!AC84+Consolidação!AF84+Consolidação!AI84+Consolidação!AL84+Consolidação!AO84+Consolidação!AR84+Consolidação!AU84,Consolidação!$AC$4,IF(X73+AE73+AL73+AS73+AZ73+BG73+BN73+BU73+CB73+CI73+CP73+CW73+DD73+DK73&lt;=Consolidação!Z84+Consolidação!AC84+Consolidação!AF84+Consolidação!AI84+Consolidação!AL84+Consolidação!AO84+Consolidação!AR84+Consolidação!AU84+Consolidação!AX84,Consolidação!$AF$4,IF(X73+AE73+AL73+AS73+AZ73+BG73+BN73+BU73+CB73+CI73+CP73+CW73+DD73+DK73&lt;=Consolidação!Z84+Consolidação!AC84+Consolidação!AF84+Consolidação!AI84+Consolidação!AL84+Consolidação!AO84+Consolidação!AR84+Consolidação!AU84+Consolidação!AX84+Consolidação!#REF!,Consolidação!$AI$4,IF(X73+AE73+AL73+AS73+AZ73+BG73+BN73+BU73+CB73+CI73+CP73+CW73+DD73+DK73&lt;=Consolidação!Z84+Consolidação!AC84+Consolidação!AF84+Consolidação!AI84+Consolidação!AL84+Consolidação!AO84+Consolidação!AR84+Consolidação!AU84+Consolidação!AX84+Consolidação!#REF!+Consolidação!BC84,Consolidação!$AL$4,IF(X73+AE73+AL73+AS73+AZ73+BG73+BN73+BU73+CB73+CI73+CP73+CW73+DD73+DK73&lt;=Consolidação!Z84+Consolidação!AC84+Consolidação!AF84+Consolidação!AI84+Consolidação!AL84+Consolidação!AO84+Consolidação!AR84+Consolidação!AU84+Consolidação!AX84+Consolidação!#REF!+Consolidação!BC84+Consolidação!BF84,Consolidação!$AO$4,IF(X73+AE73+AL73+AS73+AZ73+BG73+BN73+BU73+CB73+CI73+CP73+CW73+DD73+DK73&lt;=Consolidação!Z84+Consolidação!AC84+Consolidação!AF84+Consolidação!AI84+Consolidação!AL84+Consolidação!AO84+Consolidação!AR84+Consolidação!AU84+Consolidação!AX84+Consolidação!#REF!+Consolidação!BC84+Consolidação!BF84+Consolidação!BI84,Consolidação!$AR$4,IF(X73+AE73+AL73+AS73+AZ73+BG73+BN73+BU73+CB73+CI73+CP73+CW73+DD73+DK73&lt;=Consolidação!Z84+Consolidação!AC84+Consolidação!AF84+Consolidação!AI84+Consolidação!AL84+Consolidação!AO84+Consolidação!AR84+Consolidação!AU84+Consolidação!AX84+Consolidação!#REF!+Consolidação!BC84+Consolidação!BF84+Consolidação!BI84+Consolidação!BL84,Consolidação!$AU$4,IF(AND((Consolidação!Z84+Consolidação!AC84+Consolidação!AF84+Consolidação!AI84+Consolidação!AL84+Consolidação!AO84+Consolidação!AR84+Consolidação!AU84+Consolidação!AX84+Consolidação!#REF!+Consolidação!BC84+Consolidação!BF84+Consolidação!BI84+Consolidação!BL84)&gt;0,X73+AE73+AL73+AS73+AZ73+BG73+BN73+BU73+CB73+CI73+CP73+CW73+DD73&lt;Consolidação!Z84+Consolidação!AC84+Consolidação!AF84+Consolidação!AI84+Consolidação!AL84+Consolidação!AO84+Consolidação!AR84+Consolidação!AU84+Consolidação!AX84+Consolidação!#REF!+Consolidação!BC84+Consolidação!BF84+Consolidação!BI84+Consolidação!BL84,X73+AE73+AL73+AS73+AZ73+BG73+BN73+BU73+CB73+CI73+CP73+CW73+DD73+DK73&gt;Consolidação!Z84+Consolidação!AC84+Consolidação!AF84+Consolidação!AI84+Consolidação!AL84+Consolidação!AO84+Consolidação!AR84+Consolidação!AU84+Consolidação!AX84+Consolidação!#REF!+Consolidação!BC84+Consolidação!BF84+Consolidação!BI84+Consolidação!BL84),"CONSUMO PARCIAL","SEM PREVISÃO"))))))))))))))))</f>
        <v/>
      </c>
      <c r="DO73" s="318" t="str">
        <f t="shared" si="102"/>
        <v/>
      </c>
      <c r="DP73" s="270"/>
      <c r="DQ73" s="314"/>
      <c r="DR73" s="345"/>
      <c r="DS73" s="346"/>
      <c r="DT73" s="317" t="str">
        <f>IF(DQ73=0,"",IF(AD73+AK73+AR73+AY73+BF73+BM73+BT73+CA73+CH73+CO73+CV73+DC73+DJ73+DQ73&lt;=Consolidação!AF84,Consolidação!$H$4,IF(AD73+AK73+AR73+AY73+BF73+BM73+BT73+CA73+CH73+CO73+CV73+DC73+DJ73+DQ73&lt;=Consolidação!AF84+Consolidação!AI84,Consolidação!$K$4,IF(AD73+AK73+AR73+AY73+BF73+BM73+BT73+CA73+CH73+CO73+CV73+DC73+DJ73+DQ73&lt;=Consolidação!AF84+Consolidação!AI84+Consolidação!AL84,Consolidação!$N$4,IF(AD73+AK73+AR73+AY73+BF73+BM73+BT73+CA73+CH73+CO73+CV73+DC73+DJ73+DQ73&lt;=Consolidação!AF84+Consolidação!AI84+Consolidação!AL84+Consolidação!AO84,Consolidação!$Q$4,IF(AD73+AK73+AR73+AY73+BF73+BM73+BT73+CA73+CH73+CO73+CV73+DC73+DJ73+DQ73&lt;=Consolidação!AF84+Consolidação!AI84+Consolidação!AL84+Consolidação!AO84+Consolidação!AR84,Consolidação!$T$4,IF(AD73+AK73+AR73+AY73+BF73+BM73+BT73+CA73+CH73+CO73+CV73+DC73+DJ73+DQ73&lt;=Consolidação!AF84+Consolidação!AI84+Consolidação!AL84+Consolidação!AO84+Consolidação!AR84+Consolidação!AU84,Consolidação!$W$4,IF(AD73+AK73+AR73+AY73+BF73+BM73+BT73+CA73+CH73+CO73+CV73+DC73+DJ73+DQ73&lt;=Consolidação!AF84+Consolidação!AI84+Consolidação!AL84+Consolidação!AO84+Consolidação!AR84+Consolidação!AU84+Consolidação!AX84,Consolidação!$Z$4,IF(AD73+AK73+AR73+AY73+BF73+BM73+BT73+CA73+CH73+CO73+CV73+DC73+DJ73+DQ73&lt;=Consolidação!AF84+Consolidação!AI84+Consolidação!AL84+Consolidação!AO84+Consolidação!AR84+Consolidação!AU84+Consolidação!AX84+Consolidação!#REF!,Consolidação!$AC$4,IF(AD73+AK73+AR73+AY73+BF73+BM73+BT73+CA73+CH73+CO73+CV73+DC73+DJ73+DQ73&lt;=Consolidação!AF84+Consolidação!AI84+Consolidação!AL84+Consolidação!AO84+Consolidação!AR84+Consolidação!AU84+Consolidação!AX84+Consolidação!#REF!+Consolidação!BC84,Consolidação!$AF$4,IF(AD73+AK73+AR73+AY73+BF73+BM73+BT73+CA73+CH73+CO73+CV73+DC73+DJ73+DQ73&lt;=Consolidação!AF84+Consolidação!AI84+Consolidação!AL84+Consolidação!AO84+Consolidação!AR84+Consolidação!AU84+Consolidação!AX84+Consolidação!#REF!+Consolidação!BC84+Consolidação!BF84,Consolidação!$AI$4,IF(AD73+AK73+AR73+AY73+BF73+BM73+BT73+CA73+CH73+CO73+CV73+DC73+DJ73+DQ73&lt;=Consolidação!AF84+Consolidação!AI84+Consolidação!AL84+Consolidação!AO84+Consolidação!AR84+Consolidação!AU84+Consolidação!AX84+Consolidação!#REF!+Consolidação!BC84+Consolidação!BF84+Consolidação!BI84,Consolidação!$AL$4,IF(AD73+AK73+AR73+AY73+BF73+BM73+BT73+CA73+CH73+CO73+CV73+DC73+DJ73+DQ73&lt;=Consolidação!AF84+Consolidação!AI84+Consolidação!AL84+Consolidação!AO84+Consolidação!AR84+Consolidação!AU84+Consolidação!AX84+Consolidação!#REF!+Consolidação!BC84+Consolidação!BF84+Consolidação!BI84+Consolidação!BL84,Consolidação!$AO$4,IF(AD73+AK73+AR73+AY73+BF73+BM73+BT73+CA73+CH73+CO73+CV73+DC73+DJ73+DQ73&lt;=Consolidação!AF84+Consolidação!AI84+Consolidação!AL84+Consolidação!AO84+Consolidação!AR84+Consolidação!AU84+Consolidação!AX84+Consolidação!#REF!+Consolidação!BC84+Consolidação!BF84+Consolidação!BI84+Consolidação!BL84+Consolidação!BO84,Consolidação!$AR$4,IF(AD73+AK73+AR73+AY73+BF73+BM73+BT73+CA73+CH73+CO73+CV73+DC73+DJ73+DQ73&lt;=Consolidação!AF84+Consolidação!AI84+Consolidação!AL84+Consolidação!AO84+Consolidação!AR84+Consolidação!AU84+Consolidação!AX84+Consolidação!#REF!+Consolidação!BC84+Consolidação!BF84+Consolidação!BI84+Consolidação!BL84+Consolidação!BO84+Consolidação!BR84,Consolidação!$AU$4,IF(AND((Consolidação!AF84+Consolidação!AI84+Consolidação!AL84+Consolidação!AO84+Consolidação!AR84+Consolidação!AU84+Consolidação!AX84+Consolidação!#REF!+Consolidação!BC84+Consolidação!BF84+Consolidação!BI84+Consolidação!BL84+Consolidação!BO84+Consolidação!BR84)&gt;0,AD73+AK73+AR73+AY73+BF73+BM73+BT73+CA73+CH73+CO73+CV73+DC73+DJ73&lt;Consolidação!AF84+Consolidação!AI84+Consolidação!AL84+Consolidação!AO84+Consolidação!AR84+Consolidação!AU84+Consolidação!AX84+Consolidação!#REF!+Consolidação!BC84+Consolidação!BF84+Consolidação!BI84+Consolidação!BL84+Consolidação!BO84+Consolidação!BR84,AD73+AK73+AR73+AY73+BF73+BM73+BT73+CA73+CH73+CO73+CV73+DC73+DJ73+DQ73&gt;Consolidação!AF84+Consolidação!AI84+Consolidação!AL84+Consolidação!AO84+Consolidação!AR84+Consolidação!AU84+Consolidação!AX84+Consolidação!#REF!+Consolidação!BC84+Consolidação!BF84+Consolidação!BI84+Consolidação!BL84+Consolidação!BO84+Consolidação!BR84),"CONSUMO PARCIAL","SEM PREVISÃO"))))))))))))))))</f>
        <v/>
      </c>
      <c r="DU73" s="318" t="str">
        <f t="shared" si="103"/>
        <v/>
      </c>
      <c r="DV73" s="270"/>
      <c r="DW73" s="314"/>
      <c r="DX73" s="345"/>
      <c r="DY73" s="346"/>
      <c r="DZ73" s="317" t="str">
        <f>IF(DW73=0,"",IF(AJ73+AQ73+AX73+BE73+BL73+BS73+BZ73+CG73+CN73+CU73+DB73+DI73+DP73+DW73&lt;=Consolidação!AL84,Consolidação!$H$4,IF(AJ73+AQ73+AX73+BE73+BL73+BS73+BZ73+CG73+CN73+CU73+DB73+DI73+DP73+DW73&lt;=Consolidação!AL84+Consolidação!AO84,Consolidação!$K$4,IF(AJ73+AQ73+AX73+BE73+BL73+BS73+BZ73+CG73+CN73+CU73+DB73+DI73+DP73+DW73&lt;=Consolidação!AL84+Consolidação!AO84+Consolidação!AR84,Consolidação!$N$4,IF(AJ73+AQ73+AX73+BE73+BL73+BS73+BZ73+CG73+CN73+CU73+DB73+DI73+DP73+DW73&lt;=Consolidação!AL84+Consolidação!AO84+Consolidação!AR84+Consolidação!AU84,Consolidação!$Q$4,IF(AJ73+AQ73+AX73+BE73+BL73+BS73+BZ73+CG73+CN73+CU73+DB73+DI73+DP73+DW73&lt;=Consolidação!AL84+Consolidação!AO84+Consolidação!AR84+Consolidação!AU84+Consolidação!AX84,Consolidação!$T$4,IF(AJ73+AQ73+AX73+BE73+BL73+BS73+BZ73+CG73+CN73+CU73+DB73+DI73+DP73+DW73&lt;=Consolidação!AL84+Consolidação!AO84+Consolidação!AR84+Consolidação!AU84+Consolidação!AX84+Consolidação!#REF!,Consolidação!$W$4,IF(AJ73+AQ73+AX73+BE73+BL73+BS73+BZ73+CG73+CN73+CU73+DB73+DI73+DP73+DW73&lt;=Consolidação!AL84+Consolidação!AO84+Consolidação!AR84+Consolidação!AU84+Consolidação!AX84+Consolidação!#REF!+Consolidação!BC84,Consolidação!$Z$4,IF(AJ73+AQ73+AX73+BE73+BL73+BS73+BZ73+CG73+CN73+CU73+DB73+DI73+DP73+DW73&lt;=Consolidação!AL84+Consolidação!AO84+Consolidação!AR84+Consolidação!AU84+Consolidação!AX84+Consolidação!#REF!+Consolidação!BC84+Consolidação!BF84,Consolidação!$AC$4,IF(AJ73+AQ73+AX73+BE73+BL73+BS73+BZ73+CG73+CN73+CU73+DB73+DI73+DP73+DW73&lt;=Consolidação!AL84+Consolidação!AO84+Consolidação!AR84+Consolidação!AU84+Consolidação!AX84+Consolidação!#REF!+Consolidação!BC84+Consolidação!BF84+Consolidação!BI84,Consolidação!$AF$4,IF(AJ73+AQ73+AX73+BE73+BL73+BS73+BZ73+CG73+CN73+CU73+DB73+DI73+DP73+DW73&lt;=Consolidação!AL84+Consolidação!AO84+Consolidação!AR84+Consolidação!AU84+Consolidação!AX84+Consolidação!#REF!+Consolidação!BC84+Consolidação!BF84+Consolidação!BI84+Consolidação!BL84,Consolidação!$AI$4,IF(AJ73+AQ73+AX73+BE73+BL73+BS73+BZ73+CG73+CN73+CU73+DB73+DI73+DP73+DW73&lt;=Consolidação!AL84+Consolidação!AO84+Consolidação!AR84+Consolidação!AU84+Consolidação!AX84+Consolidação!#REF!+Consolidação!BC84+Consolidação!BF84+Consolidação!BI84+Consolidação!BL84+Consolidação!BO84,Consolidação!$AL$4,IF(AJ73+AQ73+AX73+BE73+BL73+BS73+BZ73+CG73+CN73+CU73+DB73+DI73+DP73+DW73&lt;=Consolidação!AL84+Consolidação!AO84+Consolidação!AR84+Consolidação!AU84+Consolidação!AX84+Consolidação!#REF!+Consolidação!BC84+Consolidação!BF84+Consolidação!BI84+Consolidação!BL84+Consolidação!BO84+Consolidação!BR84,Consolidação!$AO$4,IF(AJ73+AQ73+AX73+BE73+BL73+BS73+BZ73+CG73+CN73+CU73+DB73+DI73+DP73+DW73&lt;=Consolidação!AL84+Consolidação!AO84+Consolidação!AR84+Consolidação!AU84+Consolidação!AX84+Consolidação!#REF!+Consolidação!BC84+Consolidação!BF84+Consolidação!BI84+Consolidação!BL84+Consolidação!BO84+Consolidação!BR84+Consolidação!BU84,Consolidação!$AR$4,IF(AJ73+AQ73+AX73+BE73+BL73+BS73+BZ73+CG73+CN73+CU73+DB73+DI73+DP73+DW73&lt;=Consolidação!AL84+Consolidação!AO84+Consolidação!AR84+Consolidação!AU84+Consolidação!AX84+Consolidação!#REF!+Consolidação!BC84+Consolidação!BF84+Consolidação!BI84+Consolidação!BL84+Consolidação!BO84+Consolidação!BR84+Consolidação!BU84+Consolidação!BX84,Consolidação!$AU$4,IF(AND((Consolidação!AL84+Consolidação!AO84+Consolidação!AR84+Consolidação!AU84+Consolidação!AX84+Consolidação!#REF!+Consolidação!BC84+Consolidação!BF84+Consolidação!BI84+Consolidação!BL84+Consolidação!BO84+Consolidação!BR84+Consolidação!BU84+Consolidação!BX84)&gt;0,AJ73+AQ73+AX73+BE73+BL73+BS73+BZ73+CG73+CN73+CU73+DB73+DI73+DP73&lt;Consolidação!AL84+Consolidação!AO84+Consolidação!AR84+Consolidação!AU84+Consolidação!AX84+Consolidação!#REF!+Consolidação!BC84+Consolidação!BF84+Consolidação!BI84+Consolidação!BL84+Consolidação!BO84+Consolidação!BR84+Consolidação!BU84+Consolidação!BX84,AJ73+AQ73+AX73+BE73+BL73+BS73+BZ73+CG73+CN73+CU73+DB73+DI73+DP73+DW73&gt;Consolidação!AL84+Consolidação!AO84+Consolidação!AR84+Consolidação!AU84+Consolidação!AX84+Consolidação!#REF!+Consolidação!BC84+Consolidação!BF84+Consolidação!BI84+Consolidação!BL84+Consolidação!BO84+Consolidação!BR84+Consolidação!BU84+Consolidação!BX84),"CONSUMO PARCIAL","SEM PREVISÃO"))))))))))))))))</f>
        <v/>
      </c>
      <c r="EA73" s="318" t="str">
        <f t="shared" si="104"/>
        <v/>
      </c>
      <c r="EB73" s="270"/>
      <c r="EC73" s="314"/>
      <c r="ED73" s="345"/>
      <c r="EE73" s="346"/>
      <c r="EF73" s="317" t="str">
        <f>IF(EC73=0,"",IF(AP73+AW73+BD73+BK73+BR73+BY73+CF73+CM73+CT73+DA73+DH73+DO73+DV73+EC73&lt;=Consolidação!AR84,Consolidação!$H$4,IF(AP73+AW73+BD73+BK73+BR73+BY73+CF73+CM73+CT73+DA73+DH73+DO73+DV73+EC73&lt;=Consolidação!AR84+Consolidação!AU84,Consolidação!$K$4,IF(AP73+AW73+BD73+BK73+BR73+BY73+CF73+CM73+CT73+DA73+DH73+DO73+DV73+EC73&lt;=Consolidação!AR84+Consolidação!AU84+Consolidação!AX84,Consolidação!$N$4,IF(AP73+AW73+BD73+BK73+BR73+BY73+CF73+CM73+CT73+DA73+DH73+DO73+DV73+EC73&lt;=Consolidação!AR84+Consolidação!AU84+Consolidação!AX84+Consolidação!#REF!,Consolidação!$Q$4,IF(AP73+AW73+BD73+BK73+BR73+BY73+CF73+CM73+CT73+DA73+DH73+DO73+DV73+EC73&lt;=Consolidação!AR84+Consolidação!AU84+Consolidação!AX84+Consolidação!#REF!+Consolidação!BC84,Consolidação!$T$4,IF(AP73+AW73+BD73+BK73+BR73+BY73+CF73+CM73+CT73+DA73+DH73+DO73+DV73+EC73&lt;=Consolidação!AR84+Consolidação!AU84+Consolidação!AX84+Consolidação!#REF!+Consolidação!BC84+Consolidação!BF84,Consolidação!$W$4,IF(AP73+AW73+BD73+BK73+BR73+BY73+CF73+CM73+CT73+DA73+DH73+DO73+DV73+EC73&lt;=Consolidação!AR84+Consolidação!AU84+Consolidação!AX84+Consolidação!#REF!+Consolidação!BC84+Consolidação!BF84+Consolidação!BI84,Consolidação!$Z$4,IF(AP73+AW73+BD73+BK73+BR73+BY73+CF73+CM73+CT73+DA73+DH73+DO73+DV73+EC73&lt;=Consolidação!AR84+Consolidação!AU84+Consolidação!AX84+Consolidação!#REF!+Consolidação!BC84+Consolidação!BF84+Consolidação!BI84+Consolidação!BL84,Consolidação!$AC$4,IF(AP73+AW73+BD73+BK73+BR73+BY73+CF73+CM73+CT73+DA73+DH73+DO73+DV73+EC73&lt;=Consolidação!AR84+Consolidação!AU84+Consolidação!AX84+Consolidação!#REF!+Consolidação!BC84+Consolidação!BF84+Consolidação!BI84+Consolidação!BL84+Consolidação!BO84,Consolidação!$AF$4,IF(AP73+AW73+BD73+BK73+BR73+BY73+CF73+CM73+CT73+DA73+DH73+DO73+DV73+EC73&lt;=Consolidação!AR84+Consolidação!AU84+Consolidação!AX84+Consolidação!#REF!+Consolidação!BC84+Consolidação!BF84+Consolidação!BI84+Consolidação!BL84+Consolidação!BO84+Consolidação!BR84,Consolidação!$AI$4,IF(AP73+AW73+BD73+BK73+BR73+BY73+CF73+CM73+CT73+DA73+DH73+DO73+DV73+EC73&lt;=Consolidação!AR84+Consolidação!AU84+Consolidação!AX84+Consolidação!#REF!+Consolidação!BC84+Consolidação!BF84+Consolidação!BI84+Consolidação!BL84+Consolidação!BO84+Consolidação!BR84+Consolidação!BU84,Consolidação!$AL$4,IF(AP73+AW73+BD73+BK73+BR73+BY73+CF73+CM73+CT73+DA73+DH73+DO73+DV73+EC73&lt;=Consolidação!AR84+Consolidação!AU84+Consolidação!AX84+Consolidação!#REF!+Consolidação!BC84+Consolidação!BF84+Consolidação!BI84+Consolidação!BL84+Consolidação!BO84+Consolidação!BR84+Consolidação!BU84+Consolidação!BX84,Consolidação!$AO$4,IF(AP73+AW73+BD73+BK73+BR73+BY73+CF73+CM73+CT73+DA73+DH73+DO73+DV73+EC73&lt;=Consolidação!AR84+Consolidação!AU84+Consolidação!AX84+Consolidação!#REF!+Consolidação!BC84+Consolidação!BF84+Consolidação!BI84+Consolidação!BL84+Consolidação!BO84+Consolidação!BR84+Consolidação!BU84+Consolidação!BX84+Consolidação!CA84,Consolidação!$AR$4,IF(AP73+AW73+BD73+BK73+BR73+BY73+CF73+CM73+CT73+DA73+DH73+DO73+DV73+EC73&lt;=Consolidação!AR84+Consolidação!AU84+Consolidação!AX84+Consolidação!#REF!+Consolidação!BC84+Consolidação!BF84+Consolidação!BI84+Consolidação!BL84+Consolidação!BO84+Consolidação!BR84+Consolidação!BU84+Consolidação!BX84+Consolidação!CA84+Consolidação!CD84,Consolidação!$AU$4,IF(AND((Consolidação!AR84+Consolidação!AU84+Consolidação!AX84+Consolidação!#REF!+Consolidação!BC84+Consolidação!BF84+Consolidação!BI84+Consolidação!BL84+Consolidação!BO84+Consolidação!BR84+Consolidação!BU84+Consolidação!BX84+Consolidação!CA84+Consolidação!CD84)&gt;0,AP73+AW73+BD73+BK73+BR73+BY73+CF73+CM73+CT73+DA73+DH73+DO73+DV73&lt;Consolidação!AR84+Consolidação!AU84+Consolidação!AX84+Consolidação!#REF!+Consolidação!BC84+Consolidação!BF84+Consolidação!BI84+Consolidação!BL84+Consolidação!BO84+Consolidação!BR84+Consolidação!BU84+Consolidação!BX84+Consolidação!CA84+Consolidação!CD84,AP73+AW73+BD73+BK73+BR73+BY73+CF73+CM73+CT73+DA73+DH73+DO73+DV73+EC73&gt;Consolidação!AR84+Consolidação!AU84+Consolidação!AX84+Consolidação!#REF!+Consolidação!BC84+Consolidação!BF84+Consolidação!BI84+Consolidação!BL84+Consolidação!BO84+Consolidação!BR84+Consolidação!BU84+Consolidação!BX84+Consolidação!CA84+Consolidação!CD84),"CONSUMO PARCIAL","SEM PREVISÃO"))))))))))))))))</f>
        <v/>
      </c>
      <c r="EG73" s="318" t="str">
        <f t="shared" si="105"/>
        <v/>
      </c>
      <c r="EH73" s="270"/>
      <c r="EI73" s="314"/>
      <c r="EJ73" s="345"/>
      <c r="EK73" s="346"/>
      <c r="EL73" s="317" t="str">
        <f>IF(EI73=0,"",IF(AV73+BC73+BJ73+BQ73+BX73+CE73+CL73+CS73+CZ73+DG73+DN73+DU73+EB73+EI73&lt;=Consolidação!AX84,Consolidação!$H$4,IF(AV73+BC73+BJ73+BQ73+BX73+CE73+CL73+CS73+CZ73+DG73+DN73+DU73+EB73+EI73&lt;=Consolidação!AX84+Consolidação!#REF!,Consolidação!$K$4,IF(AV73+BC73+BJ73+BQ73+BX73+CE73+CL73+CS73+CZ73+DG73+DN73+DU73+EB73+EI73&lt;=Consolidação!AX84+Consolidação!#REF!+Consolidação!BC84,Consolidação!$N$4,IF(AV73+BC73+BJ73+BQ73+BX73+CE73+CL73+CS73+CZ73+DG73+DN73+DU73+EB73+EI73&lt;=Consolidação!AX84+Consolidação!#REF!+Consolidação!BC84+Consolidação!BF84,Consolidação!$Q$4,IF(AV73+BC73+BJ73+BQ73+BX73+CE73+CL73+CS73+CZ73+DG73+DN73+DU73+EB73+EI73&lt;=Consolidação!AX84+Consolidação!#REF!+Consolidação!BC84+Consolidação!BF84+Consolidação!BI84,Consolidação!$T$4,IF(AV73+BC73+BJ73+BQ73+BX73+CE73+CL73+CS73+CZ73+DG73+DN73+DU73+EB73+EI73&lt;=Consolidação!AX84+Consolidação!#REF!+Consolidação!BC84+Consolidação!BF84+Consolidação!BI84+Consolidação!BL84,Consolidação!$W$4,IF(AV73+BC73+BJ73+BQ73+BX73+CE73+CL73+CS73+CZ73+DG73+DN73+DU73+EB73+EI73&lt;=Consolidação!AX84+Consolidação!#REF!+Consolidação!BC84+Consolidação!BF84+Consolidação!BI84+Consolidação!BL84+Consolidação!BO84,Consolidação!$Z$4,IF(AV73+BC73+BJ73+BQ73+BX73+CE73+CL73+CS73+CZ73+DG73+DN73+DU73+EB73+EI73&lt;=Consolidação!AX84+Consolidação!#REF!+Consolidação!BC84+Consolidação!BF84+Consolidação!BI84+Consolidação!BL84+Consolidação!BO84+Consolidação!BR84,Consolidação!$AC$4,IF(AV73+BC73+BJ73+BQ73+BX73+CE73+CL73+CS73+CZ73+DG73+DN73+DU73+EB73+EI73&lt;=Consolidação!AX84+Consolidação!#REF!+Consolidação!BC84+Consolidação!BF84+Consolidação!BI84+Consolidação!BL84+Consolidação!BO84+Consolidação!BR84+Consolidação!BU84,Consolidação!$AF$4,IF(AV73+BC73+BJ73+BQ73+BX73+CE73+CL73+CS73+CZ73+DG73+DN73+DU73+EB73+EI73&lt;=Consolidação!AX84+Consolidação!#REF!+Consolidação!BC84+Consolidação!BF84+Consolidação!BI84+Consolidação!BL84+Consolidação!BO84+Consolidação!BR84+Consolidação!BU84+Consolidação!BX84,Consolidação!$AI$4,IF(AV73+BC73+BJ73+BQ73+BX73+CE73+CL73+CS73+CZ73+DG73+DN73+DU73+EB73+EI73&lt;=Consolidação!AX84+Consolidação!#REF!+Consolidação!BC84+Consolidação!BF84+Consolidação!BI84+Consolidação!BL84+Consolidação!BO84+Consolidação!BR84+Consolidação!BU84+Consolidação!BX84+Consolidação!CA84,Consolidação!$AL$4,IF(AV73+BC73+BJ73+BQ73+BX73+CE73+CL73+CS73+CZ73+DG73+DN73+DU73+EB73+EI73&lt;=Consolidação!AX84+Consolidação!#REF!+Consolidação!BC84+Consolidação!BF84+Consolidação!BI84+Consolidação!BL84+Consolidação!BO84+Consolidação!BR84+Consolidação!BU84+Consolidação!BX84+Consolidação!CA84+Consolidação!CD84,Consolidação!$AO$4,IF(AV73+BC73+BJ73+BQ73+BX73+CE73+CL73+CS73+CZ73+DG73+DN73+DU73+EB73+EI73&lt;=Consolidação!AX84+Consolidação!#REF!+Consolidação!BC84+Consolidação!BF84+Consolidação!BI84+Consolidação!BL84+Consolidação!BO84+Consolidação!BR84+Consolidação!BU84+Consolidação!BX84+Consolidação!CA84+Consolidação!CD84+Consolidação!CG84,Consolidação!$AR$4,IF(AV73+BC73+BJ73+BQ73+BX73+CE73+CL73+CS73+CZ73+DG73+DN73+DU73+EB73+EI73&lt;=Consolidação!AX84+Consolidação!#REF!+Consolidação!BC84+Consolidação!BF84+Consolidação!BI84+Consolidação!BL84+Consolidação!BO84+Consolidação!BR84+Consolidação!BU84+Consolidação!BX84+Consolidação!CA84+Consolidação!CD84+Consolidação!CG84+Consolidação!CJ84,Consolidação!$AU$4,IF(AND((Consolidação!AX84+Consolidação!#REF!+Consolidação!BC84+Consolidação!BF84+Consolidação!BI84+Consolidação!BL84+Consolidação!BO84+Consolidação!BR84+Consolidação!BU84+Consolidação!BX84+Consolidação!CA84+Consolidação!CD84+Consolidação!CG84+Consolidação!CJ84)&gt;0,AV73+BC73+BJ73+BQ73+BX73+CE73+CL73+CS73+CZ73+DG73+DN73+DU73+EB73&lt;Consolidação!AX84+Consolidação!#REF!+Consolidação!BC84+Consolidação!BF84+Consolidação!BI84+Consolidação!BL84+Consolidação!BO84+Consolidação!BR84+Consolidação!BU84+Consolidação!BX84+Consolidação!CA84+Consolidação!CD84+Consolidação!CG84+Consolidação!CJ84,AV73+BC73+BJ73+BQ73+BX73+CE73+CL73+CS73+CZ73+DG73+DN73+DU73+EB73+EI73&gt;Consolidação!AX84+Consolidação!#REF!+Consolidação!BC84+Consolidação!BF84+Consolidação!BI84+Consolidação!BL84+Consolidação!BO84+Consolidação!BR84+Consolidação!BU84+Consolidação!BX84+Consolidação!CA84+Consolidação!CD84+Consolidação!CG84+Consolidação!CJ84),"CONSUMO PARCIAL","SEM PREVISÃO"))))))))))))))))</f>
        <v/>
      </c>
      <c r="EM73" s="318" t="str">
        <f t="shared" si="106"/>
        <v/>
      </c>
      <c r="EN73" s="270"/>
      <c r="EO73" s="314"/>
      <c r="EP73" s="345"/>
      <c r="EQ73" s="346"/>
      <c r="ER73" s="317" t="str">
        <f>IF(EO73=0,"",IF(BB73+BI73+BP73+BW73+CD73+CK73+CR73+CY73+DF73+DM73+DT73+EA73+EH73+EO73&lt;=Consolidação!BC84,Consolidação!$H$4,IF(BB73+BI73+BP73+BW73+CD73+CK73+CR73+CY73+DF73+DM73+DT73+EA73+EH73+EO73&lt;=Consolidação!BC84+Consolidação!BF84,Consolidação!$K$4,IF(BB73+BI73+BP73+BW73+CD73+CK73+CR73+CY73+DF73+DM73+DT73+EA73+EH73+EO73&lt;=Consolidação!BC84+Consolidação!BF84+Consolidação!BI84,Consolidação!$N$4,IF(BB73+BI73+BP73+BW73+CD73+CK73+CR73+CY73+DF73+DM73+DT73+EA73+EH73+EO73&lt;=Consolidação!BC84+Consolidação!BF84+Consolidação!BI84+Consolidação!BL84,Consolidação!$Q$4,IF(BB73+BI73+BP73+BW73+CD73+CK73+CR73+CY73+DF73+DM73+DT73+EA73+EH73+EO73&lt;=Consolidação!BC84+Consolidação!BF84+Consolidação!BI84+Consolidação!BL84+Consolidação!BO84,Consolidação!$T$4,IF(BB73+BI73+BP73+BW73+CD73+CK73+CR73+CY73+DF73+DM73+DT73+EA73+EH73+EO73&lt;=Consolidação!BC84+Consolidação!BF84+Consolidação!BI84+Consolidação!BL84+Consolidação!BO84+Consolidação!BR84,Consolidação!$W$4,IF(BB73+BI73+BP73+BW73+CD73+CK73+CR73+CY73+DF73+DM73+DT73+EA73+EH73+EO73&lt;=Consolidação!BC84+Consolidação!BF84+Consolidação!BI84+Consolidação!BL84+Consolidação!BO84+Consolidação!BR84+Consolidação!BU84,Consolidação!$Z$4,IF(BB73+BI73+BP73+BW73+CD73+CK73+CR73+CY73+DF73+DM73+DT73+EA73+EH73+EO73&lt;=Consolidação!BC84+Consolidação!BF84+Consolidação!BI84+Consolidação!BL84+Consolidação!BO84+Consolidação!BR84+Consolidação!BU84+Consolidação!BX84,Consolidação!$AC$4,IF(BB73+BI73+BP73+BW73+CD73+CK73+CR73+CY73+DF73+DM73+DT73+EA73+EH73+EO73&lt;=Consolidação!BC84+Consolidação!BF84+Consolidação!BI84+Consolidação!BL84+Consolidação!BO84+Consolidação!BR84+Consolidação!BU84+Consolidação!BX84+Consolidação!CA84,Consolidação!$AF$4,IF(BB73+BI73+BP73+BW73+CD73+CK73+CR73+CY73+DF73+DM73+DT73+EA73+EH73+EO73&lt;=Consolidação!BC84+Consolidação!BF84+Consolidação!BI84+Consolidação!BL84+Consolidação!BO84+Consolidação!BR84+Consolidação!BU84+Consolidação!BX84+Consolidação!CA84+Consolidação!CD84,Consolidação!$AI$4,IF(BB73+BI73+BP73+BW73+CD73+CK73+CR73+CY73+DF73+DM73+DT73+EA73+EH73+EO73&lt;=Consolidação!BC84+Consolidação!BF84+Consolidação!BI84+Consolidação!BL84+Consolidação!BO84+Consolidação!BR84+Consolidação!BU84+Consolidação!BX84+Consolidação!CA84+Consolidação!CD84+Consolidação!CG84,Consolidação!$AL$4,IF(BB73+BI73+BP73+BW73+CD73+CK73+CR73+CY73+DF73+DM73+DT73+EA73+EH73+EO73&lt;=Consolidação!BC84+Consolidação!BF84+Consolidação!BI84+Consolidação!BL84+Consolidação!BO84+Consolidação!BR84+Consolidação!BU84+Consolidação!BX84+Consolidação!CA84+Consolidação!CD84+Consolidação!CG84+Consolidação!CJ84,Consolidação!$AO$4,IF(BB73+BI73+BP73+BW73+CD73+CK73+CR73+CY73+DF73+DM73+DT73+EA73+EH73+EO73&lt;=Consolidação!BC84+Consolidação!BF84+Consolidação!BI84+Consolidação!BL84+Consolidação!BO84+Consolidação!BR84+Consolidação!BU84+Consolidação!BX84+Consolidação!CA84+Consolidação!CD84+Consolidação!CG84+Consolidação!CJ84+Consolidação!CM84,Consolidação!$AR$4,IF(BB73+BI73+BP73+BW73+CD73+CK73+CR73+CY73+DF73+DM73+DT73+EA73+EH73+EO73&lt;=Consolidação!BC84+Consolidação!BF84+Consolidação!BI84+Consolidação!BL84+Consolidação!BO84+Consolidação!BR84+Consolidação!BU84+Consolidação!BX84+Consolidação!CA84+Consolidação!CD84+Consolidação!CG84+Consolidação!CJ84+Consolidação!CM84+Consolidação!CP84,Consolidação!$AU$4,IF(AND((Consolidação!BC84+Consolidação!BF84+Consolidação!BI84+Consolidação!BL84+Consolidação!BO84+Consolidação!BR84+Consolidação!BU84+Consolidação!BX84+Consolidação!CA84+Consolidação!CD84+Consolidação!CG84+Consolidação!CJ84+Consolidação!CM84+Consolidação!CP84)&gt;0,BB73+BI73+BP73+BW73+CD73+CK73+CR73+CY73+DF73+DM73+DT73+EA73+EH73&lt;Consolidação!BC84+Consolidação!BF84+Consolidação!BI84+Consolidação!BL84+Consolidação!BO84+Consolidação!BR84+Consolidação!BU84+Consolidação!BX84+Consolidação!CA84+Consolidação!CD84+Consolidação!CG84+Consolidação!CJ84+Consolidação!CM84+Consolidação!CP84,BB73+BI73+BP73+BW73+CD73+CK73+CR73+CY73+DF73+DM73+DT73+EA73+EH73+EO73&gt;Consolidação!BC84+Consolidação!BF84+Consolidação!BI84+Consolidação!BL84+Consolidação!BO84+Consolidação!BR84+Consolidação!BU84+Consolidação!BX84+Consolidação!CA84+Consolidação!CD84+Consolidação!CG84+Consolidação!CJ84+Consolidação!CM84+Consolidação!CP84),"CONSUMO PARCIAL","SEM PREVISÃO"))))))))))))))))</f>
        <v/>
      </c>
      <c r="ES73" s="318" t="str">
        <f t="shared" si="107"/>
        <v/>
      </c>
      <c r="ET73" s="270"/>
      <c r="EU73" s="314"/>
      <c r="EV73" s="345"/>
      <c r="EW73" s="346"/>
      <c r="EX73" s="317" t="str">
        <f>IF(EU73=0,"",IF(BH73+BO73+BV73+CC73+CJ73+CQ73+CX73+DE73+DL73+DS73+DZ73+EG73+EN73+EU73&lt;=Consolidação!BI84,Consolidação!$H$4,IF(BH73+BO73+BV73+CC73+CJ73+CQ73+CX73+DE73+DL73+DS73+DZ73+EG73+EN73+EU73&lt;=Consolidação!BI84+Consolidação!BL84,Consolidação!$K$4,IF(BH73+BO73+BV73+CC73+CJ73+CQ73+CX73+DE73+DL73+DS73+DZ73+EG73+EN73+EU73&lt;=Consolidação!BI84+Consolidação!BL84+Consolidação!BO84,Consolidação!$N$4,IF(BH73+BO73+BV73+CC73+CJ73+CQ73+CX73+DE73+DL73+DS73+DZ73+EG73+EN73+EU73&lt;=Consolidação!BI84+Consolidação!BL84+Consolidação!BO84+Consolidação!BR84,Consolidação!$Q$4,IF(BH73+BO73+BV73+CC73+CJ73+CQ73+CX73+DE73+DL73+DS73+DZ73+EG73+EN73+EU73&lt;=Consolidação!BI84+Consolidação!BL84+Consolidação!BO84+Consolidação!BR84+Consolidação!BU84,Consolidação!$T$4,IF(BH73+BO73+BV73+CC73+CJ73+CQ73+CX73+DE73+DL73+DS73+DZ73+EG73+EN73+EU73&lt;=Consolidação!BI84+Consolidação!BL84+Consolidação!BO84+Consolidação!BR84+Consolidação!BU84+Consolidação!BX84,Consolidação!$W$4,IF(BH73+BO73+BV73+CC73+CJ73+CQ73+CX73+DE73+DL73+DS73+DZ73+EG73+EN73+EU73&lt;=Consolidação!BI84+Consolidação!BL84+Consolidação!BO84+Consolidação!BR84+Consolidação!BU84+Consolidação!BX84+Consolidação!CA84,Consolidação!$Z$4,IF(BH73+BO73+BV73+CC73+CJ73+CQ73+CX73+DE73+DL73+DS73+DZ73+EG73+EN73+EU73&lt;=Consolidação!BI84+Consolidação!BL84+Consolidação!BO84+Consolidação!BR84+Consolidação!BU84+Consolidação!BX84+Consolidação!CA84+Consolidação!CD84,Consolidação!$AC$4,IF(BH73+BO73+BV73+CC73+CJ73+CQ73+CX73+DE73+DL73+DS73+DZ73+EG73+EN73+EU73&lt;=Consolidação!BI84+Consolidação!BL84+Consolidação!BO84+Consolidação!BR84+Consolidação!BU84+Consolidação!BX84+Consolidação!CA84+Consolidação!CD84+Consolidação!CG84,Consolidação!$AF$4,IF(BH73+BO73+BV73+CC73+CJ73+CQ73+CX73+DE73+DL73+DS73+DZ73+EG73+EN73+EU73&lt;=Consolidação!BI84+Consolidação!BL84+Consolidação!BO84+Consolidação!BR84+Consolidação!BU84+Consolidação!BX84+Consolidação!CA84+Consolidação!CD84+Consolidação!CG84+Consolidação!CJ84,Consolidação!$AI$4,IF(BH73+BO73+BV73+CC73+CJ73+CQ73+CX73+DE73+DL73+DS73+DZ73+EG73+EN73+EU73&lt;=Consolidação!BI84+Consolidação!BL84+Consolidação!BO84+Consolidação!BR84+Consolidação!BU84+Consolidação!BX84+Consolidação!CA84+Consolidação!CD84+Consolidação!CG84+Consolidação!CJ84+Consolidação!CM84,Consolidação!$AL$4,IF(BH73+BO73+BV73+CC73+CJ73+CQ73+CX73+DE73+DL73+DS73+DZ73+EG73+EN73+EU73&lt;=Consolidação!BI84+Consolidação!BL84+Consolidação!BO84+Consolidação!BR84+Consolidação!BU84+Consolidação!BX84+Consolidação!CA84+Consolidação!CD84+Consolidação!CG84+Consolidação!CJ84+Consolidação!CM84+Consolidação!CP84,Consolidação!$AO$4,IF(BH73+BO73+BV73+CC73+CJ73+CQ73+CX73+DE73+DL73+DS73+DZ73+EG73+EN73+EU73&lt;=Consolidação!BI84+Consolidação!BL84+Consolidação!BO84+Consolidação!BR84+Consolidação!BU84+Consolidação!BX84+Consolidação!CA84+Consolidação!CD84+Consolidação!CG84+Consolidação!CJ84+Consolidação!CM84+Consolidação!CP84+Consolidação!CS84,Consolidação!$AR$4,IF(BH73+BO73+BV73+CC73+CJ73+CQ73+CX73+DE73+DL73+DS73+DZ73+EG73+EN73+EU73&lt;=Consolidação!BI84+Consolidação!BL84+Consolidação!BO84+Consolidação!BR84+Consolidação!BU84+Consolidação!BX84+Consolidação!CA84+Consolidação!CD84+Consolidação!CG84+Consolidação!CJ84+Consolidação!CM84+Consolidação!CP84+Consolidação!CS84+Consolidação!CV84,Consolidação!$AU$4,IF(AND((Consolidação!BI84+Consolidação!BL84+Consolidação!BO84+Consolidação!BR84+Consolidação!BU84+Consolidação!BX84+Consolidação!CA84+Consolidação!CD84+Consolidação!CG84+Consolidação!CJ84+Consolidação!CM84+Consolidação!CP84+Consolidação!CS84+Consolidação!CV84)&gt;0,BH73+BO73+BV73+CC73+CJ73+CQ73+CX73+DE73+DL73+DS73+DZ73+EG73+EN73&lt;Consolidação!BI84+Consolidação!BL84+Consolidação!BO84+Consolidação!BR84+Consolidação!BU84+Consolidação!BX84+Consolidação!CA84+Consolidação!CD84+Consolidação!CG84+Consolidação!CJ84+Consolidação!CM84+Consolidação!CP84+Consolidação!CS84+Consolidação!CV84,BH73+BO73+BV73+CC73+CJ73+CQ73+CX73+DE73+DL73+DS73+DZ73+EG73+EN73+EU73&gt;Consolidação!BI84+Consolidação!BL84+Consolidação!BO84+Consolidação!BR84+Consolidação!BU84+Consolidação!BX84+Consolidação!CA84+Consolidação!CD84+Consolidação!CG84+Consolidação!CJ84+Consolidação!CM84+Consolidação!CP84+Consolidação!CS84+Consolidação!CV84),"CONSUMO PARCIAL","SEM PREVISÃO"))))))))))))))))</f>
        <v/>
      </c>
      <c r="EY73" s="318" t="str">
        <f t="shared" si="108"/>
        <v/>
      </c>
      <c r="EZ73" s="478"/>
      <c r="FA73" s="563"/>
      <c r="FB73" s="332"/>
      <c r="FC73" s="316"/>
      <c r="FD73" s="317" t="str">
        <f>IF(FA73=0,"",IF(BN73+BU73+CB73+CI73+CP73+CW73+DD73+DK73+DR73+DY73+EF73+EM73+ET73+FA73&lt;=Consolidação!BO84,Consolidação!$H$4,IF(BN73+BU73+CB73+CI73+CP73+CW73+DD73+DK73+DR73+DY73+EF73+EM73+ET73+FA73&lt;=Consolidação!BO84+Consolidação!BR84,Consolidação!$K$4,IF(BN73+BU73+CB73+CI73+CP73+CW73+DD73+DK73+DR73+DY73+EF73+EM73+ET73+FA73&lt;=Consolidação!BO84+Consolidação!BR84+Consolidação!BU84,Consolidação!$N$4,IF(BN73+BU73+CB73+CI73+CP73+CW73+DD73+DK73+DR73+DY73+EF73+EM73+ET73+FA73&lt;=Consolidação!BO84+Consolidação!BR84+Consolidação!BU84+Consolidação!BX84,Consolidação!$Q$4,IF(BN73+BU73+CB73+CI73+CP73+CW73+DD73+DK73+DR73+DY73+EF73+EM73+ET73+FA73&lt;=Consolidação!BO84+Consolidação!BR84+Consolidação!BU84+Consolidação!BX84+Consolidação!CA84,Consolidação!$T$4,IF(BN73+BU73+CB73+CI73+CP73+CW73+DD73+DK73+DR73+DY73+EF73+EM73+ET73+FA73&lt;=Consolidação!BO84+Consolidação!BR84+Consolidação!BU84+Consolidação!BX84+Consolidação!CA84+Consolidação!CD84,Consolidação!$W$4,IF(BN73+BU73+CB73+CI73+CP73+CW73+DD73+DK73+DR73+DY73+EF73+EM73+ET73+FA73&lt;=Consolidação!BO84+Consolidação!BR84+Consolidação!BU84+Consolidação!BX84+Consolidação!CA84+Consolidação!CD84+Consolidação!CG84,Consolidação!$Z$4,IF(BN73+BU73+CB73+CI73+CP73+CW73+DD73+DK73+DR73+DY73+EF73+EM73+ET73+FA73&lt;=Consolidação!BO84+Consolidação!BR84+Consolidação!BU84+Consolidação!BX84+Consolidação!CA84+Consolidação!CD84+Consolidação!CG84+Consolidação!CJ84,Consolidação!$AC$4,IF(BN73+BU73+CB73+CI73+CP73+CW73+DD73+DK73+DR73+DY73+EF73+EM73+ET73+FA73&lt;=Consolidação!BO84+Consolidação!BR84+Consolidação!BU84+Consolidação!BX84+Consolidação!CA84+Consolidação!CD84+Consolidação!CG84+Consolidação!CJ84+Consolidação!CM84,Consolidação!$AF$4,IF(BN73+BU73+CB73+CI73+CP73+CW73+DD73+DK73+DR73+DY73+EF73+EM73+ET73+FA73&lt;=Consolidação!BO84+Consolidação!BR84+Consolidação!BU84+Consolidação!BX84+Consolidação!CA84+Consolidação!CD84+Consolidação!CG84+Consolidação!CJ84+Consolidação!CM84+Consolidação!CP84,Consolidação!$AI$4,IF(BN73+BU73+CB73+CI73+CP73+CW73+DD73+DK73+DR73+DY73+EF73+EM73+ET73+FA73&lt;=Consolidação!BO84+Consolidação!BR84+Consolidação!BU84+Consolidação!BX84+Consolidação!CA84+Consolidação!CD84+Consolidação!CG84+Consolidação!CJ84+Consolidação!CM84+Consolidação!CP84+Consolidação!CS84,Consolidação!$AL$4,IF(BN73+BU73+CB73+CI73+CP73+CW73+DD73+DK73+DR73+DY73+EF73+EM73+ET73+FA73&lt;=Consolidação!BO84+Consolidação!BR84+Consolidação!BU84+Consolidação!BX84+Consolidação!CA84+Consolidação!CD84+Consolidação!CG84+Consolidação!CJ84+Consolidação!CM84+Consolidação!CP84+Consolidação!CS84+Consolidação!CV84,Consolidação!$AO$4,IF(BN73+BU73+CB73+CI73+CP73+CW73+DD73+DK73+DR73+DY73+EF73+EM73+ET73+FA73&lt;=Consolidação!BO84+Consolidação!BR84+Consolidação!BU84+Consolidação!BX84+Consolidação!CA84+Consolidação!CD84+Consolidação!CG84+Consolidação!CJ84+Consolidação!CM84+Consolidação!CP84+Consolidação!CS84+Consolidação!CV84+Consolidação!CY84,Consolidação!$AR$4,IF(BN73+BU73+CB73+CI73+CP73+CW73+DD73+DK73+DR73+DY73+EF73+EM73+ET73+FA73&lt;=Consolidação!BO84+Consolidação!BR84+Consolidação!BU84+Consolidação!BX84+Consolidação!CA84+Consolidação!CD84+Consolidação!CG84+Consolidação!CJ84+Consolidação!CM84+Consolidação!CP84+Consolidação!CS84+Consolidação!CV84+Consolidação!CY84+Consolidação!DB84,Consolidação!$AU$4,IF(AND((Consolidação!BO84+Consolidação!BR84+Consolidação!BU84+Consolidação!BX84+Consolidação!CA84+Consolidação!CD84+Consolidação!CG84+Consolidação!CJ84+Consolidação!CM84+Consolidação!CP84+Consolidação!CS84+Consolidação!CV84+Consolidação!CY84+Consolidação!DB84)&gt;0,BN73+BU73+CB73+CI73+CP73+CW73+DD73+DK73+DR73+DY73+EF73+EM73+ET73&lt;Consolidação!BO84+Consolidação!BR84+Consolidação!BU84+Consolidação!BX84+Consolidação!CA84+Consolidação!CD84+Consolidação!CG84+Consolidação!CJ84+Consolidação!CM84+Consolidação!CP84+Consolidação!CS84+Consolidação!CV84+Consolidação!CY84+Consolidação!DB84,BN73+BU73+CB73+CI73+CP73+CW73+DD73+DK73+DR73+DY73+EF73+EM73+ET73+FA73&gt;Consolidação!BO84+Consolidação!BR84+Consolidação!BU84+Consolidação!BX84+Consolidação!CA84+Consolidação!CD84+Consolidação!CG84+Consolidação!CJ84+Consolidação!CM84+Consolidação!CP84+Consolidação!CS84+Consolidação!CV84+Consolidação!CY84+Consolidação!DB84),"CONSUMO PARCIAL","SEM PREVISÃO"))))))))))))))))</f>
        <v/>
      </c>
      <c r="FE73" s="318" t="str">
        <f t="shared" si="109"/>
        <v/>
      </c>
      <c r="FF73" s="270"/>
      <c r="FG73" s="314"/>
      <c r="FH73" s="345"/>
      <c r="FI73" s="346"/>
      <c r="FJ73" s="317" t="str">
        <f>IF(FG73=0,"",IF(BT73+CA73+CH73+CO73+CV73+DC73+DJ73+DQ73+DX73+EE73+EL73+ES73+EZ73+FG73&lt;=Consolidação!BU84,Consolidação!$H$4,IF(BT73+CA73+CH73+CO73+CV73+DC73+DJ73+DQ73+DX73+EE73+EL73+ES73+EZ73+FG73&lt;=Consolidação!BU84+Consolidação!BX84,Consolidação!$K$4,IF(BT73+CA73+CH73+CO73+CV73+DC73+DJ73+DQ73+DX73+EE73+EL73+ES73+EZ73+FG73&lt;=Consolidação!BU84+Consolidação!BX84+Consolidação!CA84,Consolidação!$N$4,IF(BT73+CA73+CH73+CO73+CV73+DC73+DJ73+DQ73+DX73+EE73+EL73+ES73+EZ73+FG73&lt;=Consolidação!BU84+Consolidação!BX84+Consolidação!CA84+Consolidação!CD84,Consolidação!$Q$4,IF(BT73+CA73+CH73+CO73+CV73+DC73+DJ73+DQ73+DX73+EE73+EL73+ES73+EZ73+FG73&lt;=Consolidação!BU84+Consolidação!BX84+Consolidação!CA84+Consolidação!CD84+Consolidação!CG84,Consolidação!$T$4,IF(BT73+CA73+CH73+CO73+CV73+DC73+DJ73+DQ73+DX73+EE73+EL73+ES73+EZ73+FG73&lt;=Consolidação!BU84+Consolidação!BX84+Consolidação!CA84+Consolidação!CD84+Consolidação!CG84+Consolidação!CJ84,Consolidação!$W$4,IF(BT73+CA73+CH73+CO73+CV73+DC73+DJ73+DQ73+DX73+EE73+EL73+ES73+EZ73+FG73&lt;=Consolidação!BU84+Consolidação!BX84+Consolidação!CA84+Consolidação!CD84+Consolidação!CG84+Consolidação!CJ84+Consolidação!CM84,Consolidação!$Z$4,IF(BT73+CA73+CH73+CO73+CV73+DC73+DJ73+DQ73+DX73+EE73+EL73+ES73+EZ73+FG73&lt;=Consolidação!BU84+Consolidação!BX84+Consolidação!CA84+Consolidação!CD84+Consolidação!CG84+Consolidação!CJ84+Consolidação!CM84+Consolidação!CP84,Consolidação!$AC$4,IF(BT73+CA73+CH73+CO73+CV73+DC73+DJ73+DQ73+DX73+EE73+EL73+ES73+EZ73+FG73&lt;=Consolidação!BU84+Consolidação!BX84+Consolidação!CA84+Consolidação!CD84+Consolidação!CG84+Consolidação!CJ84+Consolidação!CM84+Consolidação!CP84+Consolidação!CS84,Consolidação!$AF$4,IF(BT73+CA73+CH73+CO73+CV73+DC73+DJ73+DQ73+DX73+EE73+EL73+ES73+EZ73+FG73&lt;=Consolidação!BU84+Consolidação!BX84+Consolidação!CA84+Consolidação!CD84+Consolidação!CG84+Consolidação!CJ84+Consolidação!CM84+Consolidação!CP84+Consolidação!CS84+Consolidação!CV84,Consolidação!$AI$4,IF(BT73+CA73+CH73+CO73+CV73+DC73+DJ73+DQ73+DX73+EE73+EL73+ES73+EZ73+FG73&lt;=Consolidação!BU84+Consolidação!BX84+Consolidação!CA84+Consolidação!CD84+Consolidação!CG84+Consolidação!CJ84+Consolidação!CM84+Consolidação!CP84+Consolidação!CS84+Consolidação!CV84+Consolidação!CY84,Consolidação!$AL$4,IF(BT73+CA73+CH73+CO73+CV73+DC73+DJ73+DQ73+DX73+EE73+EL73+ES73+EZ73+FG73&lt;=Consolidação!BU84+Consolidação!BX84+Consolidação!CA84+Consolidação!CD84+Consolidação!CG84+Consolidação!CJ84+Consolidação!CM84+Consolidação!CP84+Consolidação!CS84+Consolidação!CV84+Consolidação!CY84+Consolidação!DB84,Consolidação!$AO$4,IF(BT73+CA73+CH73+CO73+CV73+DC73+DJ73+DQ73+DX73+EE73+EL73+ES73+EZ73+FG73&lt;=Consolidação!BU84+Consolidação!BX84+Consolidação!CA84+Consolidação!CD84+Consolidação!CG84+Consolidação!CJ84+Consolidação!CM84+Consolidação!CP84+Consolidação!CS84+Consolidação!CV84+Consolidação!CY84+Consolidação!DB84+Consolidação!DE84,Consolidação!$AR$4,IF(BT73+CA73+CH73+CO73+CV73+DC73+DJ73+DQ73+DX73+EE73+EL73+ES73+EZ73+FG73&lt;=Consolidação!BU84+Consolidação!BX84+Consolidação!CA84+Consolidação!CD84+Consolidação!CG84+Consolidação!CJ84+Consolidação!CM84+Consolidação!CP84+Consolidação!CS84+Consolidação!CV84+Consolidação!CY84+Consolidação!DB84+Consolidação!DE84+Consolidação!DH84,Consolidação!$AU$4,IF(AND((Consolidação!BU84+Consolidação!BX84+Consolidação!CA84+Consolidação!CD84+Consolidação!CG84+Consolidação!CJ84+Consolidação!CM84+Consolidação!CP84+Consolidação!CS84+Consolidação!CV84+Consolidação!CY84+Consolidação!DB84+Consolidação!DE84+Consolidação!DH84)&gt;0,BT73+CA73+CH73+CO73+CV73+DC73+DJ73+DQ73+DX73+EE73+EL73+ES73+EZ73&lt;Consolidação!BU84+Consolidação!BX84+Consolidação!CA84+Consolidação!CD84+Consolidação!CG84+Consolidação!CJ84+Consolidação!CM84+Consolidação!CP84+Consolidação!CS84+Consolidação!CV84+Consolidação!CY84+Consolidação!DB84+Consolidação!DE84+Consolidação!DH84,BT73+CA73+CH73+CO73+CV73+DC73+DJ73+DQ73+DX73+EE73+EL73+ES73+EZ73+FG73&gt;Consolidação!BU84+Consolidação!BX84+Consolidação!CA84+Consolidação!CD84+Consolidação!CG84+Consolidação!CJ84+Consolidação!CM84+Consolidação!CP84+Consolidação!CS84+Consolidação!CV84+Consolidação!CY84+Consolidação!DB84+Consolidação!DE84+Consolidação!DH84),"CONSUMO PARCIAL","SEM PREVISÃO"))))))))))))))))</f>
        <v/>
      </c>
      <c r="FK73" s="540" t="str">
        <f t="shared" si="110"/>
        <v/>
      </c>
      <c r="FL73" s="569"/>
      <c r="FM73" s="550"/>
      <c r="FN73" s="550"/>
      <c r="FO73" s="550"/>
      <c r="FP73" s="550"/>
      <c r="FQ73" s="576"/>
      <c r="FR73" s="569"/>
      <c r="FS73" s="550"/>
      <c r="FT73" s="550"/>
      <c r="FU73" s="550"/>
      <c r="FV73" s="550"/>
      <c r="FW73" s="550"/>
      <c r="FX73" s="545" t="str">
        <f>IF((Consolidação!C84+Consolidação!E84)=(F73+M73+T73+AA73+AH73+AO73+AV73+BC73+BJ73+BQ73+BX73+CE73+CL73+CS73),"ATUALIZADO","DESATUALIZADO")</f>
        <v>DESATUALIZADO</v>
      </c>
    </row>
    <row r="74" spans="1:180" x14ac:dyDescent="0.3">
      <c r="A74" s="270">
        <v>11872</v>
      </c>
      <c r="B74" s="634"/>
      <c r="C74" s="273" t="s">
        <v>104</v>
      </c>
      <c r="D74" s="274"/>
      <c r="E74" s="270" t="s">
        <v>210</v>
      </c>
      <c r="F74" s="314">
        <v>0.19900000000000001</v>
      </c>
      <c r="G74" s="345"/>
      <c r="H74" s="346">
        <v>46511</v>
      </c>
      <c r="I74" s="317">
        <f>IF(F74=0,"",IF(F74&lt;=Consolidação!H85,Consolidação!H$4,IF(F74&lt;=Consolidação!H85+Consolidação!K85,Consolidação!K$4,IF(F74&lt;=Consolidação!H85+Consolidação!K85+Consolidação!N85,Consolidação!N$4,IF(F74&lt;=Consolidação!H85+Consolidação!K85+Consolidação!N85+Consolidação!Q85,Consolidação!Q$4,IF(F74&lt;=Consolidação!H85+Consolidação!K85+Consolidação!N85+Consolidação!Q85+Consolidação!T85,Consolidação!T$4,IF(F74&lt;=Consolidação!H85+Consolidação!K85+Consolidação!N85+Consolidação!Q85+Consolidação!T85+Consolidação!W85,Consolidação!W$4,IF(F74&lt;=Consolidação!H85+Consolidação!K85+Consolidação!N85+Consolidação!Q85+Consolidação!T85+Consolidação!W85+Consolidação!Z85,Consolidação!Z$4,IF(F74&lt;=Consolidação!H85+Consolidação!K85+Consolidação!N85+Consolidação!Q85+Consolidação!T85+Consolidação!W85+Consolidação!Z85+Consolidação!AC85,Consolidação!AC$4,IF(F74&lt;=Consolidação!H85+Consolidação!K85+Consolidação!N85+Consolidação!Q85+Consolidação!T85+Consolidação!W85+Consolidação!Z85+Consolidação!AC85+Consolidação!AF85,Consolidação!AF$4,IF(F74&lt;=Consolidação!H85+Consolidação!K85+Consolidação!N85+Consolidação!Q85+Consolidação!T85+Consolidação!W85+Consolidação!Z85+Consolidação!AC85+Consolidação!AF85+Consolidação!AI85,Consolidação!AI$4,IF(F74&lt;=Consolidação!H85+Consolidação!K85+Consolidação!N85+Consolidação!Q85+Consolidação!T85+Consolidação!W85+Consolidação!Z85+Consolidação!AC85+Consolidação!AF85+Consolidação!AI85+Consolidação!AL85,Consolidação!AL$4,IF(F74&lt;=Consolidação!H85+Consolidação!K85+Consolidação!N85+Consolidação!Q85+Consolidação!T85+Consolidação!W85+Consolidação!Z85+Consolidação!AC85+Consolidação!AF85+Consolidação!AI85+Consolidação!AL85+Consolidação!AO85,Consolidação!AO$4,IF(F74&lt;=Consolidação!H85+Consolidação!K85+Consolidação!N85+Consolidação!Q85+Consolidação!T85+Consolidação!W85+Consolidação!Z85+Consolidação!AC85+Consolidação!AF85+Consolidação!AI85+Consolidação!AL85+Consolidação!AO85+Consolidação!AR85,Consolidação!AR$4,IF(F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>45323</v>
      </c>
      <c r="J74" s="318" t="str">
        <f t="shared" si="86"/>
        <v>ü</v>
      </c>
      <c r="K74" s="312"/>
      <c r="L74" s="270" t="s">
        <v>192</v>
      </c>
      <c r="M74" s="314">
        <v>1.0880000000000001</v>
      </c>
      <c r="N74" s="345"/>
      <c r="O74" s="346">
        <v>46511</v>
      </c>
      <c r="P74" s="317">
        <f>IF(M74=0,"",IF(F74+M74&lt;=Consolidação!H85,Consolidação!$H$4,IF(F74+M74&lt;=Consolidação!H85+Consolidação!K85,Consolidação!$K$4,IF(F74+M74&lt;=Consolidação!H85+Consolidação!K85+Consolidação!N85,Consolidação!$N$4,IF(F74+M74&lt;=Consolidação!H85+Consolidação!K85+Consolidação!N85+Consolidação!Q85,Consolidação!$Q$4,IF(F74+M74&lt;=Consolidação!H85+Consolidação!K85+Consolidação!N85+Consolidação!Q85+Consolidação!T85,Consolidação!$T$4,IF(F74+M74&lt;=Consolidação!H85+Consolidação!K85+Consolidação!N85+Consolidação!Q85+Consolidação!T85+Consolidação!W85,Consolidação!$W$4,IF(F74+M74&lt;=Consolidação!H85+Consolidação!K85+Consolidação!N85+Consolidação!Q85+Consolidação!T85+Consolidação!W85+Consolidação!Z85,Consolidação!$Z$4,IF(F74+M74&lt;=Consolidação!H85+Consolidação!K85+Consolidação!N85+Consolidação!Q85+Consolidação!T85+Consolidação!W85+Consolidação!Z85+Consolidação!AC85,Consolidação!$AC$4,IF(F74+M74&lt;=Consolidação!H85+Consolidação!K85+Consolidação!N85+Consolidação!Q85+Consolidação!T85+Consolidação!W85+Consolidação!Z85+Consolidação!AC85+Consolidação!AF85,Consolidação!$AF$4,IF(F74+M74&lt;=Consolidação!H85+Consolidação!K85+Consolidação!N85+Consolidação!Q85+Consolidação!T85+Consolidação!W85+Consolidação!Z85+Consolidação!AC85+Consolidação!AF85+Consolidação!AI85,Consolidação!$AI$4,IF(F74+M74&lt;=Consolidação!H85+Consolidação!K85+Consolidação!N85+Consolidação!Q85+Consolidação!T85+Consolidação!W85+Consolidação!Z85+Consolidação!AC85+Consolidação!AF85+Consolidação!AI85+Consolidação!AL85,Consolidação!$AL$4,IF(F74+M74&lt;=Consolidação!H85+Consolidação!K85+Consolidação!N85+Consolidação!Q85+Consolidação!T85+Consolidação!W85+Consolidação!Z85+Consolidação!AC85+Consolidação!AF85+Consolidação!AI85+Consolidação!AL85+Consolidação!AO85,Consolidação!$AO$4,IF(F74+M74&lt;=Consolidação!H85+Consolidação!K85+Consolidação!N85+Consolidação!Q85+Consolidação!T85+Consolidação!W85+Consolidação!Z85+Consolidação!AC85+Consolidação!AF85+Consolidação!AI85+Consolidação!AL85+Consolidação!AO85+Consolidação!AR85,Consolidação!$AR$4,IF(F74+M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>45323</v>
      </c>
      <c r="Q74" s="318" t="str">
        <f t="shared" si="87"/>
        <v>ü</v>
      </c>
      <c r="R74" s="312"/>
      <c r="S74" s="270" t="s">
        <v>193</v>
      </c>
      <c r="T74" s="314">
        <v>1.97</v>
      </c>
      <c r="U74" s="345"/>
      <c r="V74" s="346">
        <v>46581</v>
      </c>
      <c r="W74" s="317">
        <f>IF(T74=0,"",IF(F74+M74+T74&lt;=Consolidação!H85,Consolidação!$H$4,IF(F74+M74+T74&lt;=Consolidação!H85+Consolidação!K85,Consolidação!$K$4,IF(F74+M74+T74&lt;=Consolidação!H85+Consolidação!K85+Consolidação!N85,Consolidação!$N$4,IF(F74+M74+T74&lt;=Consolidação!H85+Consolidação!K85+Consolidação!N85+Consolidação!Q85,Consolidação!$Q$4,IF(F74+M74+T74&lt;=Consolidação!H85+Consolidação!K85+Consolidação!N85+Consolidação!Q85+Consolidação!T85,Consolidação!$T$4,IF(F74+M74+T74&lt;=Consolidação!H85+Consolidação!K85+Consolidação!N85+Consolidação!Q85+Consolidação!T85+Consolidação!W85,Consolidação!$W$4,IF(F74+M74+T74&lt;=Consolidação!H85+Consolidação!K85+Consolidação!N85+Consolidação!Q85+Consolidação!T85+Consolidação!W85+Consolidação!Z85,Consolidação!$Z$4,IF(F74+M74+T74&lt;=Consolidação!H85+Consolidação!K85+Consolidação!N85+Consolidação!Q85+Consolidação!T85+Consolidação!W85+Consolidação!Z85+Consolidação!AC85,Consolidação!$AC$4,IF(F74+M74+T74&lt;=Consolidação!H85+Consolidação!K85+Consolidação!N85+Consolidação!Q85+Consolidação!T85+Consolidação!W85+Consolidação!Z85+Consolidação!AC85+Consolidação!AF85,Consolidação!$AF$4,IF(F74+M74+T74&lt;=Consolidação!H85+Consolidação!K85+Consolidação!N85+Consolidação!Q85+Consolidação!T85+Consolidação!W85+Consolidação!Z85+Consolidação!AC85+Consolidação!AF85+Consolidação!AI85,Consolidação!$AI$4,IF(F74+M74+T74&lt;=Consolidação!H85+Consolidação!K85+Consolidação!N85+Consolidação!Q85+Consolidação!T85+Consolidação!W85+Consolidação!Z85+Consolidação!AC85+Consolidação!AF85+Consolidação!AI85+Consolidação!AL85,Consolidação!$AL$4,IF(F74+M74+T74&lt;=Consolidação!H85+Consolidação!K85+Consolidação!N85+Consolidação!Q85+Consolidação!T85+Consolidação!W85+Consolidação!Z85+Consolidação!AC85+Consolidação!AF85+Consolidação!AI85+Consolidação!AL85+Consolidação!AO85,Consolidação!$AO$4,IF(F74+M74+T74&lt;=Consolidação!H85+Consolidação!K85+Consolidação!N85+Consolidação!Q85+Consolidação!T85+Consolidação!W85+Consolidação!Z85+Consolidação!AC85+Consolidação!AF85+Consolidação!AI85+Consolidação!AL85+Consolidação!AO85+Consolidação!AR85,Consolidação!$AR$4,IF(F74+M74+T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+M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+T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>45323</v>
      </c>
      <c r="X74" s="318" t="str">
        <f t="shared" si="88"/>
        <v>ü</v>
      </c>
      <c r="Y74" s="312"/>
      <c r="Z74" s="270" t="s">
        <v>194</v>
      </c>
      <c r="AA74" s="314">
        <v>1.998</v>
      </c>
      <c r="AB74" s="345"/>
      <c r="AC74" s="346">
        <v>46581</v>
      </c>
      <c r="AD74" s="317">
        <f>IF(AA74=0,"",IF(F74+M74+T74+AA74&lt;=Consolidação!H85,Consolidação!$H$4,IF(F74+M74+T74+AA74&lt;=Consolidação!H85+Consolidação!K85,Consolidação!$K$4,IF(F74+M74+T74+AA74&lt;=Consolidação!H85+Consolidação!K85+Consolidação!N85,Consolidação!$N$4,IF(F74+M74+T74+AA74&lt;=Consolidação!H85+Consolidação!K85+Consolidação!N85+Consolidação!Q85,Consolidação!$Q$4,IF(F74+M74+T74+AA74&lt;=Consolidação!H85+Consolidação!K85+Consolidação!N85+Consolidação!Q85+Consolidação!T85,Consolidação!$T$4,IF(F74+M74+T74+AA74&lt;=Consolidação!H85+Consolidação!K85+Consolidação!N85+Consolidação!Q85+Consolidação!T85+Consolidação!W85,Consolidação!$W$4,IF(F74+M74+T74+AA74&lt;=Consolidação!H85+Consolidação!K85+Consolidação!N85+Consolidação!Q85+Consolidação!T85+Consolidação!W85+Consolidação!Z85,Consolidação!$Z$4,IF(F74+M74+T74+AA74&lt;=Consolidação!H85+Consolidação!K85+Consolidação!N85+Consolidação!Q85+Consolidação!T85+Consolidação!W85+Consolidação!Z85+Consolidação!AC85,Consolidação!$AC$4,IF(F74+M74+T74+AA74&lt;=Consolidação!H85+Consolidação!K85+Consolidação!N85+Consolidação!Q85+Consolidação!T85+Consolidação!W85+Consolidação!Z85+Consolidação!AC85+Consolidação!AF85,Consolidação!$AF$4,IF(F74+M74+T74+AA74&lt;=Consolidação!H85+Consolidação!K85+Consolidação!N85+Consolidação!Q85+Consolidação!T85+Consolidação!W85+Consolidação!Z85+Consolidação!AC85+Consolidação!AF85+Consolidação!AI85,Consolidação!$AI$4,IF(F74+M74+T74+AA74&lt;=Consolidação!H85+Consolidação!K85+Consolidação!N85+Consolidação!Q85+Consolidação!T85+Consolidação!W85+Consolidação!Z85+Consolidação!AC85+Consolidação!AF85+Consolidação!AI85+Consolidação!AL85,Consolidação!$AL$4,IF(F74+M74+T74+AA74&lt;=Consolidação!H85+Consolidação!K85+Consolidação!N85+Consolidação!Q85+Consolidação!T85+Consolidação!W85+Consolidação!Z85+Consolidação!AC85+Consolidação!AF85+Consolidação!AI85+Consolidação!AL85+Consolidação!AO85,Consolidação!$AO$4,IF(F74+M74+T74+AA74&lt;=Consolidação!H85+Consolidação!K85+Consolidação!N85+Consolidação!Q85+Consolidação!T85+Consolidação!W85+Consolidação!Z85+Consolidação!AC85+Consolidação!AF85+Consolidação!AI85+Consolidação!AL85+Consolidação!AO85+Consolidação!AR85,Consolidação!AR82,IF(F74+M74+T74+AA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+M74+T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+T74+AA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>45323</v>
      </c>
      <c r="AE74" s="318" t="str">
        <f t="shared" si="89"/>
        <v>ü</v>
      </c>
      <c r="AF74" s="312"/>
      <c r="AG74" s="270" t="s">
        <v>198</v>
      </c>
      <c r="AH74" s="314">
        <v>0.89100000000000001</v>
      </c>
      <c r="AI74" s="345"/>
      <c r="AJ74" s="346">
        <v>46511</v>
      </c>
      <c r="AK74" s="317">
        <f>IF(AH74=0,"",IF(F74+M74+T74+AA74+AH74&lt;=Consolidação!H85,Consolidação!$H$4,IF(F74+M74+T74+AA74+AH74&lt;=Consolidação!H85+Consolidação!K85,Consolidação!$K$4,IF(F74+M74+T74+AA74+AH74&lt;=Consolidação!H85+Consolidação!K85+Consolidação!N85,Consolidação!$N$4,IF(F74+M74+T74+AA74+AH74&lt;=Consolidação!H85+Consolidação!K85+Consolidação!N85+Consolidação!Q85,Consolidação!$Q$4,IF(F74+M74+T74+AA74+AH74&lt;=Consolidação!H85+Consolidação!K85+Consolidação!N85+Consolidação!Q85+Consolidação!T85,Consolidação!$T$4,IF(F74+M74+T74+AA74+AH74&lt;=Consolidação!H85+Consolidação!K85+Consolidação!N85+Consolidação!Q85+Consolidação!T85+Consolidação!W85,Consolidação!$W$4,IF(F74+M74+T74+AA74+AH74&lt;=Consolidação!H85+Consolidação!K85+Consolidação!N85+Consolidação!Q85+Consolidação!T85+Consolidação!W85+Consolidação!Z85,Consolidação!$Z$4,IF(F74+M74+T74+AA74+AH74&lt;=Consolidação!H85+Consolidação!K85+Consolidação!N85+Consolidação!Q85+Consolidação!T85+Consolidação!W85+Consolidação!Z85+Consolidação!AC85,Consolidação!$AC$4,IF(F74+M74+T74+AA74+AH74&lt;=Consolidação!H85+Consolidação!K85+Consolidação!N85+Consolidação!Q85+Consolidação!T85+Consolidação!W85+Consolidação!Z85+Consolidação!AC85+Consolidação!AF85,Consolidação!$AF$4,IF(F74+M74+T74+AA74+AH74&lt;=Consolidação!H85+Consolidação!K85+Consolidação!N85+Consolidação!Q85+Consolidação!T85+Consolidação!W85+Consolidação!Z85+Consolidação!AC85+Consolidação!AF85+Consolidação!AI85,Consolidação!$AI$4,IF(F74+M74+T74+AA74+AH74&lt;=Consolidação!H85+Consolidação!K85+Consolidação!N85+Consolidação!Q85+Consolidação!T85+Consolidação!W85+Consolidação!Z85+Consolidação!AC85+Consolidação!AF85+Consolidação!AI85+Consolidação!AL85,Consolidação!$AL$4,IF(F74+M74+T74+AA74+AH74&lt;=Consolidação!H85+Consolidação!K85+Consolidação!N85+Consolidação!Q85+Consolidação!T85+Consolidação!W85+Consolidação!Z85+Consolidação!AC85+Consolidação!AF85+Consolidação!AI85+Consolidação!AL85+Consolidação!AO85,Consolidação!$AO$4,IF(F74+M74+T74+AA74+AH74&lt;=Consolidação!H85+Consolidação!K85+Consolidação!N85+Consolidação!Q85+Consolidação!T85+Consolidação!W85+Consolidação!Z85+Consolidação!AC85+Consolidação!AF85+Consolidação!AI85+Consolidação!AL85+Consolidação!AO85+Consolidação!AR85,Consolidação!$AR$4,IF(F74+M74+T74+AA74+AH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+M74+T74+AA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+T74+AA74+AH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>45323</v>
      </c>
      <c r="AL74" s="318" t="str">
        <f t="shared" si="90"/>
        <v>ü</v>
      </c>
      <c r="AM74" s="312"/>
      <c r="AN74" s="270" t="s">
        <v>209</v>
      </c>
      <c r="AO74" s="314">
        <v>6.3010000000000002</v>
      </c>
      <c r="AP74" s="345"/>
      <c r="AQ74" s="346">
        <v>46511</v>
      </c>
      <c r="AR74" s="317">
        <f>IF(AO74=0,"",IF(F74+M74+T74+AA74+AH74+AO74&lt;=Consolidação!H85,Consolidação!$H$4,IF(F74+M74+T74+AA74+AH74+AO74&lt;=Consolidação!H85+Consolidação!K85,Consolidação!$K$4,IF(F74+M74+T74+AA74+AH74+AO74&lt;=Consolidação!H85+Consolidação!K85+Consolidação!N85,Consolidação!$N$4,IF(F74+M74+T74+AA74+AH74+AO74&lt;=Consolidação!H85+Consolidação!K85+Consolidação!N85+Consolidação!Q85,Consolidação!$Q$4,IF(F74+M74+T74+AA74+AH74+AO74&lt;=Consolidação!H85+Consolidação!K85+Consolidação!N85+Consolidação!Q85+Consolidação!T85,Consolidação!$T$4,IF(F74+M74+T74+AA74+AH74+AO74&lt;=Consolidação!H85+Consolidação!K85+Consolidação!N85+Consolidação!Q85+Consolidação!T85+Consolidação!W85,Consolidação!$W$4,IF(F74+M74+T74+AA74+AH74+AO74&lt;=Consolidação!H85+Consolidação!K85+Consolidação!N85+Consolidação!Q85+Consolidação!T85+Consolidação!W85+Consolidação!Z85,Consolidação!$Z$4,IF(F74+M74+T74+AA74+AH74+AO74&lt;=Consolidação!H85+Consolidação!K85+Consolidação!N85+Consolidação!Q85+Consolidação!T85+Consolidação!W85+Consolidação!Z85+Consolidação!AC85,Consolidação!$AC$4,IF(F74+M74+T74+AA74+AH74+AO74&lt;=Consolidação!H85+Consolidação!K85+Consolidação!N85+Consolidação!Q85+Consolidação!T85+Consolidação!W85+Consolidação!Z85+Consolidação!AC85+Consolidação!AF85,Consolidação!$AF$4,IF(F74+M74+T74+AA74+AH74+AO74&lt;=Consolidação!H85+Consolidação!K85+Consolidação!N85+Consolidação!Q85+Consolidação!T85+Consolidação!W85+Consolidação!Z85+Consolidação!AC85+Consolidação!AF85+Consolidação!AI85,Consolidação!$AI$4,IF(F74+M74+T74+AA74+AH74+AO74&lt;=Consolidação!H85+Consolidação!K85+Consolidação!N85+Consolidação!Q85+Consolidação!T85+Consolidação!W85+Consolidação!Z85+Consolidação!AC85+Consolidação!AF85+Consolidação!AI85+Consolidação!AL85,Consolidação!$AL$4,IF(F74+M74+T74+AA74+AH74+AO74&lt;=Consolidação!H85+Consolidação!K85+Consolidação!N85+Consolidação!Q85+Consolidação!T85+Consolidação!W85+Consolidação!Z85+Consolidação!AC85+Consolidação!AF85+Consolidação!AI85+Consolidação!AL85+Consolidação!AO85,Consolidação!$AO$4,IF(F74+M74+T74+AA74+AH74+AO74&lt;=Consolidação!H85+Consolidação!K85+Consolidação!N85+Consolidação!Q85+Consolidação!T85+Consolidação!W85+Consolidação!Z85+Consolidação!AC85+Consolidação!AF85+Consolidação!AI85+Consolidação!AL85+Consolidação!AO85+Consolidação!AR85,Consolidação!$AR$4,IF(F74+M74+T74+AA74+AH74+AO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+M74+T74+AA74+AH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+T74+AA74+AH74+AO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>45323</v>
      </c>
      <c r="AS74" s="318" t="str">
        <f t="shared" si="91"/>
        <v>ü</v>
      </c>
      <c r="AT74" s="312"/>
      <c r="AU74" s="270" t="s">
        <v>204</v>
      </c>
      <c r="AV74" s="563">
        <v>8.9949999999999992</v>
      </c>
      <c r="AW74" s="332"/>
      <c r="AX74" s="316">
        <v>46511</v>
      </c>
      <c r="AY74" s="317">
        <f>IF(AV74=0,"",IF(F74+M74+T74+AA74+AH74+AO74+AV74&lt;=Consolidação!H85,Consolidação!$H$4,IF(F74+M74+T74+AA74+AH74+AO74+AV74&lt;=Consolidação!H85+Consolidação!K85,Consolidação!$K$4,IF(F74+M74+T74+AA74+AH74+AO74+AV74&lt;=Consolidação!H85+Consolidação!K85+Consolidação!N85,Consolidação!$N$4,IF(F74+M74+T74+AA74+AH74+AO74+AV74&lt;=Consolidação!H85+Consolidação!K85+Consolidação!N85+Consolidação!Q85,Consolidação!$Q$4,IF(F74+M74+T74+AA74+AH74+AO74+AV74&lt;=Consolidação!H85+Consolidação!K85+Consolidação!N85+Consolidação!Q85+Consolidação!T85,Consolidação!$T$4,IF(F74+M74+T74+AA74+AH74+AO74+AV74&lt;=Consolidação!H85+Consolidação!K85+Consolidação!N85+Consolidação!Q85+Consolidação!T85+Consolidação!W85,Consolidação!$W$4,IF(F74+M74+T74+AA74+AH74+AO74+AV74&lt;=Consolidação!H85+Consolidação!K85+Consolidação!N85+Consolidação!Q85+Consolidação!T85+Consolidação!W85+Consolidação!Z85,Consolidação!$Z$4,IF(F74+M74+T74+AA74+AH74+AO74+AV74&lt;=Consolidação!H85+Consolidação!K85+Consolidação!N85+Consolidação!Q85+Consolidação!T85+Consolidação!W85+Consolidação!Z85+Consolidação!AC85,Consolidação!$AC$4,IF(F74+M74+T74+AA74+AH74+AO74+AV74&lt;=Consolidação!H85+Consolidação!K85+Consolidação!N85+Consolidação!Q85+Consolidação!T85+Consolidação!W85+Consolidação!Z85+Consolidação!AC85+Consolidação!AF85,Consolidação!$AF$4,IF(F74+M74+T74+AA74+AH74+AO74+AV74&lt;=Consolidação!H85+Consolidação!K85+Consolidação!N85+Consolidação!Q85+Consolidação!T85+Consolidação!W85+Consolidação!Z85+Consolidação!AC85+Consolidação!AF85+Consolidação!AI85,Consolidação!$AI$4,IF(F74+M74+T74+AA74+AH74+AO74+AV74&lt;=Consolidação!H85+Consolidação!K85+Consolidação!N85+Consolidação!Q85+Consolidação!T85+Consolidação!W85+Consolidação!Z85+Consolidação!AC85+Consolidação!AF85+Consolidação!AI85+Consolidação!AL85,Consolidação!$AL$4,IF(F74+M74+T74+AA74+AH74+AO74+AV74&lt;=Consolidação!H85+Consolidação!K85+Consolidação!N85+Consolidação!Q85+Consolidação!T85+Consolidação!W85+Consolidação!Z85+Consolidação!AC85+Consolidação!AF85+Consolidação!AI85+Consolidação!AL85+Consolidação!AO85,Consolidação!$AO$4,IF(F74+M74+T74+AA74+AH74+AO74+AV74&lt;=Consolidação!H85+Consolidação!K85+Consolidação!N85+Consolidação!Q85+Consolidação!T85+Consolidação!W85+Consolidação!Z85+Consolidação!AC85+Consolidação!AF85+Consolidação!AI85+Consolidação!AL85+Consolidação!AO85+Consolidação!AR85,Consolidação!$AR$4,IF(F74+M74+T74+AA74+AH74+AO74+AV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+M74+T74+AA74+AH74+AO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+T74+AA74+AH74+AO74+AV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>45323</v>
      </c>
      <c r="AZ74" s="318" t="str">
        <f t="shared" si="92"/>
        <v>ü</v>
      </c>
      <c r="BA74" s="312"/>
      <c r="BB74" s="270" t="s">
        <v>206</v>
      </c>
      <c r="BC74" s="314">
        <v>30.995999999999999</v>
      </c>
      <c r="BD74" s="345"/>
      <c r="BE74" s="346">
        <v>46661</v>
      </c>
      <c r="BF74" s="317">
        <f>IF(BC74=0,"",IF(F74+M74+T74+AA74+AH74+AO74+AV74+BC74&lt;=Consolidação!H85,Consolidação!$H$4,IF(F74+M74+T74+AA74+AH74+AO74+AV74+BC74&lt;=Consolidação!H85+Consolidação!K85,Consolidação!$K$4,IF(F74+M74+T74+AA74+AH74+AO74+AV74+BC74&lt;=Consolidação!H85+Consolidação!K85+Consolidação!N85,Consolidação!$N$4,IF(F74+M74+T74+AA74+AH74+AO74+AV74+BC74&lt;=Consolidação!H85+Consolidação!K85+Consolidação!N85+Consolidação!Q85,Consolidação!$Q$4,IF(F74+M74+T74+AA74+AH74+AO74+AV74+BC74&lt;=Consolidação!H85+Consolidação!K85+Consolidação!N85+Consolidação!Q85+Consolidação!T85,Consolidação!$T$4,IF(F74+M74+T74+AA74+AH74+AO74+AV74+BC74&lt;=Consolidação!H85+Consolidação!K85+Consolidação!N85+Consolidação!Q85+Consolidação!T85+Consolidação!W85,Consolidação!$W$4,IF(F74+M74+T74+AA74+AH74+AO74+AV74+BC74&lt;=Consolidação!H85+Consolidação!K85+Consolidação!N85+Consolidação!Q85+Consolidação!T85+Consolidação!W85+Consolidação!Z85,Consolidação!$Z$4,IF(F74+M74+T74+AA74+AH74+AO74+AV74+BC74&lt;=Consolidação!H85+Consolidação!K85+Consolidação!N85+Consolidação!Q85+Consolidação!T85+Consolidação!W85+Consolidação!Z85+Consolidação!AC85,Consolidação!$AC$4,IF(F74+M74+T74+AA74+AH74+AO74+AV74+BC74&lt;=Consolidação!H85+Consolidação!K85+Consolidação!N85+Consolidação!Q85+Consolidação!T85+Consolidação!W85+Consolidação!Z85+Consolidação!AC85+Consolidação!AF85,Consolidação!$AF$4,IF(F74+M74+T74+AA74+AH74+AO74+AV74+BC74&lt;=Consolidação!H85+Consolidação!K85+Consolidação!N85+Consolidação!Q85+Consolidação!T85+Consolidação!W85+Consolidação!Z85+Consolidação!AC85+Consolidação!AF85+Consolidação!AI85,Consolidação!$AI$4,IF(F74+M74+T74+AA74+AH74+AO74+AV74+BC74&lt;=Consolidação!H85+Consolidação!K85+Consolidação!N85+Consolidação!Q85+Consolidação!T85+Consolidação!W85+Consolidação!Z85+Consolidação!AC85+Consolidação!AF85+Consolidação!AI85+Consolidação!AL85,Consolidação!$AL$4,IF(F74+M74+T74+AA74+AH74+AO74+AV74+BC74&lt;=Consolidação!H85+Consolidação!K85+Consolidação!N85+Consolidação!Q85+Consolidação!T85+Consolidação!W85+Consolidação!Z85+Consolidação!AC85+Consolidação!AF85+Consolidação!AI85+Consolidação!AL85+Consolidação!AO85,Consolidação!$AO$4,IF(F74+M74+T74+AA74+AH74+AO74+AV74+BC74&lt;=Consolidação!H85+Consolidação!K85+Consolidação!N85+Consolidação!Q85+Consolidação!T85+Consolidação!W85+Consolidação!Z85+Consolidação!AC85+Consolidação!AF85+Consolidação!AI85+Consolidação!AL85+Consolidação!AO85+Consolidação!AR85,Consolidação!$AR$4,IF(F74+M74+T74+AA74+AH74+AO74+AV74+BC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+M74+T74+AA74+AH74+AO74+AV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+T74+AA74+AH74+AO74+AV74+BC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>45323</v>
      </c>
      <c r="BG74" s="318" t="str">
        <f t="shared" si="93"/>
        <v>ü</v>
      </c>
      <c r="BH74" s="312"/>
      <c r="BI74" s="270" t="s">
        <v>232</v>
      </c>
      <c r="BJ74" s="314">
        <v>67.3</v>
      </c>
      <c r="BK74" s="345"/>
      <c r="BL74" s="346">
        <v>46824</v>
      </c>
      <c r="BM74" s="317">
        <f>IF(BJ74=0,"",IF(F74+M74+T74+AA74+AH74+AO74+AV74+BC74+BJ74&lt;=Consolidação!H85,Consolidação!$H$4,IF(F74+M74+T74+AA74+AH74+AO74+AV74+BC74+BJ74&lt;=Consolidação!H85+Consolidação!K85,Consolidação!$K$4,IF(F74+M74+T74+AA74+AH74+AO74+AV74+BC74+BJ74&lt;=Consolidação!H85+Consolidação!K85+Consolidação!N85,Consolidação!$N$4,IF(F74+M74+T74+AA74+AH74+AO74+AV74+BC74+BJ74&lt;=Consolidação!H85+Consolidação!K85+Consolidação!N85+Consolidação!Q85,Consolidação!$Q$4,IF(F74+M74+T74+AA74+AH74+AO74+AV74+BC74+BJ74&lt;=Consolidação!H85+Consolidação!K85+Consolidação!N85+Consolidação!Q85+Consolidação!T85,Consolidação!$T$4,IF(F74+M74+T74+AA74+AH74+AO74+AV74+BC74+BJ74&lt;=Consolidação!H85+Consolidação!K85+Consolidação!N85+Consolidação!Q85+Consolidação!T85+Consolidação!W85,Consolidação!$W$4,IF(F74+M74+T74+AA74+AH74+AO74+AV74+BC74+BJ74&lt;=Consolidação!H85+Consolidação!K85+Consolidação!N85+Consolidação!Q85+Consolidação!T85+Consolidação!W85+Consolidação!Z85,Consolidação!$Z$4,IF(F74+M74+T74+AA74+AH74+AO74+AV74+BC74+BJ74&lt;=Consolidação!H85+Consolidação!K85+Consolidação!N85+Consolidação!Q85+Consolidação!T85+Consolidação!W85+Consolidação!Z85+Consolidação!AC85,Consolidação!$AC$4,IF(F74+M74+T74+AA74+AH74+AO74+AV74+BC74+BJ74&lt;=Consolidação!H85+Consolidação!K85+Consolidação!N85+Consolidação!Q85+Consolidação!T85+Consolidação!W85+Consolidação!Z85+Consolidação!AC85+Consolidação!AF85,Consolidação!$AF$4,IF(F74+M74+T74+AA74+AH74+AO74+AV74+BC74+BJ74&lt;=Consolidação!H85+Consolidação!K85+Consolidação!N85+Consolidação!Q85+Consolidação!T85+Consolidação!W85+Consolidação!Z85+Consolidação!AC85+Consolidação!AF85+Consolidação!AI85,Consolidação!$AI$4,IF(F74+M74+T74+AA74+AH74+AO74+AV74+BC74+BJ74&lt;=Consolidação!H85+Consolidação!K85+Consolidação!N85+Consolidação!Q85+Consolidação!T85+Consolidação!W85+Consolidação!Z85+Consolidação!AC85+Consolidação!AF85+Consolidação!AI85+Consolidação!AL85,Consolidação!$AL$4,IF(F74+M74+T74+AA74+AH74+AO74+AV74+BC74+BJ74&lt;=Consolidação!H85+Consolidação!K85+Consolidação!N85+Consolidação!Q85+Consolidação!T85+Consolidação!W85+Consolidação!Z85+Consolidação!AC85+Consolidação!AF85+Consolidação!AI85+Consolidação!AL85+Consolidação!AO85,Consolidação!$AO$4,IF(F74+M74+T74+AA74+AH74+AO74+AV74+BC74+BJ74&lt;=Consolidação!H85+Consolidação!K85+Consolidação!N85+Consolidação!Q85+Consolidação!T85+Consolidação!W85+Consolidação!Z85+Consolidação!AC85+Consolidação!AF85+Consolidação!AI85+Consolidação!AL85+Consolidação!AO85+Consolidação!AR85,Consolidação!$AR$4,IF(F74+M74+T74+AA74+AH74+AO74+AV74+BC74+BJ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+M74+T74+AA74+AH74+AO74+AV74+BC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+T74+AA74+AH74+AO74+AV74+BC74+BJ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>45323</v>
      </c>
      <c r="BN74" s="318" t="str">
        <f t="shared" si="94"/>
        <v>ü</v>
      </c>
      <c r="BO74" s="312"/>
      <c r="BP74" s="270" t="s">
        <v>234</v>
      </c>
      <c r="BQ74" s="314">
        <v>69.8</v>
      </c>
      <c r="BR74" s="345"/>
      <c r="BS74" s="346">
        <v>46824</v>
      </c>
      <c r="BT74" s="317">
        <f>IF(BQ74=0,"",IF(F74+M74+T74+AA74+AH74+AO74+AV74+BC74+BJ74+BQ74&lt;=Consolidação!H85,Consolidação!$H$4,IF(F74+M74+T74+AA74+AH74+AO74+AV74+BC74+BJ74+BQ74&lt;=Consolidação!H85+Consolidação!K85,Consolidação!$K$4,IF(F74+M74+T74+AA74+AH74+AO74+AV74+BC74+BJ74+BQ74&lt;=Consolidação!H85+Consolidação!K85+Consolidação!N85,Consolidação!$N$4,IF(F74+M74+T74+AA74+AH74+AO74+AV74+BC74+BJ74+BQ74&lt;=Consolidação!H85+Consolidação!K85+Consolidação!N85+Consolidação!Q85,Consolidação!$Q$4,IF(F74+M74+T74+AA74+AH74+AO74+AV74+BC74+BJ74+BQ74&lt;=Consolidação!H85+Consolidação!K85+Consolidação!N85+Consolidação!Q85+Consolidação!T85,Consolidação!$T$4,IF(F74+M74+T74+AA74+AH74+AO74+AV74+BC74+BJ74+BQ74&lt;=Consolidação!H85+Consolidação!K85+Consolidação!N85+Consolidação!Q85+Consolidação!T85+Consolidação!W85,Consolidação!$W$4,IF(F74+M74+T74+AA74+AH74+AO74+AV74+BC74+BJ74+BQ74&lt;=Consolidação!H85+Consolidação!K85+Consolidação!N85+Consolidação!Q85+Consolidação!T85+Consolidação!W85+Consolidação!Z85,Consolidação!$Z$4,IF(F74+M74+T74+AA74+AH74+AO74+AV74+BC74+BJ74+BQ74&lt;=Consolidação!H85+Consolidação!K85+Consolidação!N85+Consolidação!Q85+Consolidação!T85+Consolidação!W85+Consolidação!Z85+Consolidação!AC85,Consolidação!$AC$4,IF(F74+M74+T74+AA74+AH74+AO74+AV74+BC74+BJ74+BQ74&lt;=Consolidação!H85+Consolidação!K85+Consolidação!N85+Consolidação!Q85+Consolidação!T85+Consolidação!W85+Consolidação!Z85+Consolidação!AC85+Consolidação!AF85,Consolidação!$AF$4,IF(F74+M74+T74+AA74+AH74+AO74+AV74+BC74+BJ74+BQ74&lt;=Consolidação!H85+Consolidação!K85+Consolidação!N85+Consolidação!Q85+Consolidação!T85+Consolidação!W85+Consolidação!Z85+Consolidação!AC85+Consolidação!AF85+Consolidação!AI85,Consolidação!$AI$4,IF(F74+M74+T74+AA74+AH74+AO74+AV74+BC74+BJ74+BQ74&lt;=Consolidação!H85+Consolidação!K85+Consolidação!N85+Consolidação!Q85+Consolidação!T85+Consolidação!W85+Consolidação!Z85+Consolidação!AC85+Consolidação!AF85+Consolidação!AI85+Consolidação!AL85,Consolidação!$AL$4,IF(F74+M74+T74+AA74+AH74+AO74+AV74+BC74+BJ74+BQ74&lt;=Consolidação!H85+Consolidação!K85+Consolidação!N85+Consolidação!Q85+Consolidação!T85+Consolidação!W85+Consolidação!Z85+Consolidação!AC85+Consolidação!AF85+Consolidação!AI85+Consolidação!AL85+Consolidação!AO85,Consolidação!$AO$4,IF(F74+M74+T74+AA74+AH74+AO74+AV74+BC74+BJ74+BQ74&lt;=Consolidação!H85+Consolidação!K85+Consolidação!N85+Consolidação!Q85+Consolidação!T85+Consolidação!W85+Consolidação!Z85+Consolidação!AC85+Consolidação!AF85+Consolidação!AI85+Consolidação!AL85+Consolidação!AO85+Consolidação!AR85,Consolidação!$AR$4,IF(F74+M74+T74+AA74+AH74+AO74+AV74+BC74+BJ74+BQ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+M74+T74+AA74+AH74+AO74+AV74+BC74+BJ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+T74+AA74+AH74+AO74+AV74+BC74+BJ74+BQ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>45323</v>
      </c>
      <c r="BU74" s="318" t="str">
        <f t="shared" si="95"/>
        <v>ü</v>
      </c>
      <c r="BV74" s="312"/>
      <c r="BW74" s="270"/>
      <c r="BX74" s="314"/>
      <c r="BY74" s="345"/>
      <c r="BZ74" s="346"/>
      <c r="CA74" s="317" t="str">
        <f>IF(BX74=0,"",IF(F74+M74+T74+AA74+AH74+AO74+AV74+BC74+BJ74+BQ74+BX74&lt;=Consolidação!H85,Consolidação!$H$4,IF(F74+M74+T74+AA74+AH74+AO74+AV74+BC74+BJ74+BQ74+BX74&lt;=Consolidação!H85+Consolidação!K85,Consolidação!$K$4,IF(F74+M74+T74+AA74+AH74+AO74+AV74+BC74+BJ74+BQ74+BX74&lt;=Consolidação!H85+Consolidação!K85+Consolidação!N85,Consolidação!$N$4,IF(F74+M74+T74+AA74+AH74+AO74+AV74+BC74+BJ74+BQ74+BX74&lt;=Consolidação!H85+Consolidação!K85+Consolidação!N85+Consolidação!Q85,Consolidação!$Q$4,IF(F74+M74+T74+AA74+AH74+AO74+AV74+BC74+BJ74+BQ74+BX74&lt;=Consolidação!H85+Consolidação!K85+Consolidação!N85+Consolidação!Q85+Consolidação!T85,Consolidação!$T$4,IF(F74+M74+T74+AA74+AH74+AO74+AV74+BC74+BJ74+BQ74+BX74&lt;=Consolidação!H85+Consolidação!K85+Consolidação!N85+Consolidação!Q85+Consolidação!T85+Consolidação!W85,Consolidação!$W$4,IF(F74+M74+T74+AA74+AH74+AO74+AV74+BC74+BJ74+BQ74+BX74&lt;=Consolidação!H85+Consolidação!K85+Consolidação!N85+Consolidação!Q85+Consolidação!T85+Consolidação!W85+Consolidação!Z85,Consolidação!$Z$4,IF(F74+M74+T74+AA74+AH74+AO74+AV74+BC74+BJ74+BQ74+BX74&lt;=Consolidação!H85+Consolidação!K85+Consolidação!N85+Consolidação!Q85+Consolidação!T85+Consolidação!W85+Consolidação!Z85+Consolidação!AC85,Consolidação!$AC$4,IF(F74+M74+T74+AA74+AH74+AO74+AV74+BC74+BJ74+BQ74+BX74&lt;=Consolidação!H85+Consolidação!K85+Consolidação!N85+Consolidação!Q85+Consolidação!T85+Consolidação!W85+Consolidação!Z85+Consolidação!AC85+Consolidação!AF85,Consolidação!$AF$4,IF(F74+M74+T74+AA74+AH74+AO74+AV74+BC74+BJ74+BQ74+BX74&lt;=Consolidação!H85+Consolidação!K85+Consolidação!N85+Consolidação!Q85+Consolidação!T85+Consolidação!W85+Consolidação!Z85+Consolidação!AC85+Consolidação!AF85+Consolidação!AI85,Consolidação!$AI$4,IF(F74+M74+T74+AA74+AH74+AO74+AV74+BC74+BJ74+BQ74+BX74&lt;=Consolidação!H85+Consolidação!K85+Consolidação!N85+Consolidação!Q85+Consolidação!T85+Consolidação!W85+Consolidação!Z85+Consolidação!AC85+Consolidação!AF85+Consolidação!AI85+Consolidação!AL85,Consolidação!$AL$4,IF(F74+M74+T74+AA74+AH74+AO74+AV74+BC74+BJ74+BQ74+BX74&lt;=Consolidação!H85+Consolidação!K85+Consolidação!N85+Consolidação!Q85+Consolidação!T85+Consolidação!W85+Consolidação!Z85+Consolidação!AC85+Consolidação!AF85+Consolidação!AI85+Consolidação!AL85+Consolidação!AO85,Consolidação!$AO$4,IF(F74+M74+T74+AA74+AH74+AO74+AV74+BC74+BJ74+BQ74+BX74&lt;=Consolidação!H85+Consolidação!K85+Consolidação!N85+Consolidação!Q85+Consolidação!T85+Consolidação!W85+Consolidação!Z85+Consolidação!AC85+Consolidação!AF85+Consolidação!AI85+Consolidação!AL85+Consolidação!AO85+Consolidação!AR85,Consolidação!$AR$4,IF(F74+M74+T74+AA74+AH74+AO74+AV74+BC74+BJ74+BQ74+BX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+M74+T74+AA74+AH74+AO74+AV74+BC74+BJ74+BQ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+T74+AA74+AH74+AO74+AV74+BC74+BJ74+BQ74+BX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/>
      </c>
      <c r="CB74" s="318" t="str">
        <f t="shared" si="96"/>
        <v/>
      </c>
      <c r="CC74" s="312"/>
      <c r="CD74" s="270"/>
      <c r="CE74" s="314"/>
      <c r="CF74" s="345"/>
      <c r="CG74" s="346"/>
      <c r="CH74" s="317" t="str">
        <f>IF(CE74=0,"",IF(F74+M74+T74+AA74+AH74+AO74+AV74+BC74+BJ74+BQ74+BX74+CE74&lt;=Consolidação!H85,Consolidação!$H$4,IF(F74+M74+T74+AA74+AH74+AO74+AV74+BC74+BJ74+BQ74+BX74+CE74&lt;=Consolidação!H85+Consolidação!K85,Consolidação!$K$4,IF(F74+M74+T74+AA74+AH74+AO74+AV74+BC74+BJ74+BQ74+BX74+CE74&lt;=Consolidação!H85+Consolidação!K85+Consolidação!N85,Consolidação!$N$4,IF(F74+M74+T74+AA74+AH74+AO74+AV74+BC74+BJ74+BQ74+BX74+CE74&lt;=Consolidação!H85+Consolidação!K85+Consolidação!N85+Consolidação!Q85,Consolidação!$Q$4,IF(F74+M74+T74+AA74+AH74+AO74+AV74+BC74+BJ74+BQ74+BX74+CE74&lt;=Consolidação!H85+Consolidação!K85+Consolidação!N85+Consolidação!Q85+Consolidação!T85,Consolidação!$T$4,IF(F74+M74+T74+AA74+AH74+AO74+AV74+BC74+BJ74+BQ74+BX74+CE74&lt;=Consolidação!H85+Consolidação!K85+Consolidação!N85+Consolidação!Q85+Consolidação!T85+Consolidação!W85,Consolidação!$W$4,IF(F74+M74+T74+AA74+AH74+AO74+AV74+BC74+BJ74+BQ74+BX74+CE74&lt;=Consolidação!H85+Consolidação!K85+Consolidação!N85+Consolidação!Q85+Consolidação!T85+Consolidação!W85+Consolidação!Z85,Consolidação!$Z$4,IF(F74+M74+T74+AA74+AH74+AO74+AV74+BC74+BJ74+BQ74+BX74+CE74&lt;=Consolidação!H85+Consolidação!K85+Consolidação!N85+Consolidação!Q85+Consolidação!T85+Consolidação!W85+Consolidação!Z85+Consolidação!AC85,Consolidação!$AC$4,IF(F74+M74+T74+AA74+AH74+AO74+AV74+BC74+BJ74+BQ74+BX74+CE74&lt;=Consolidação!H85+Consolidação!K85+Consolidação!N85+Consolidação!Q85+Consolidação!T85+Consolidação!W85+Consolidação!Z85+Consolidação!AC85+Consolidação!AF85,Consolidação!$AF$4,IF(F74+M74+T74+AA74+AH74+AO74+AV74+BC74+BJ74+BQ74+BX74+CE74&lt;=Consolidação!H85+Consolidação!K85+Consolidação!N85+Consolidação!Q85+Consolidação!T85+Consolidação!W85+Consolidação!Z85+Consolidação!AC85+Consolidação!AF85+Consolidação!AI85,Consolidação!$AI$4,IF(F74+M74+T74+AA74+AH74+AO74+AV74+BC74+BJ74+BQ74+BX74+CE74&lt;=Consolidação!H85+Consolidação!K85+Consolidação!N85+Consolidação!Q85+Consolidação!T85+Consolidação!W85+Consolidação!Z85+Consolidação!AC85+Consolidação!AF85+Consolidação!AI85+Consolidação!AL85,Consolidação!$AL$4,IF(F74+M74+T74+AA74+AH74+AO74+AV74+BC74+BJ74+BQ74+BX74+CE74&lt;=Consolidação!H85+Consolidação!K85+Consolidação!N85+Consolidação!Q85+Consolidação!T85+Consolidação!W85+Consolidação!Z85+Consolidação!AC85+Consolidação!AF85+Consolidação!AI85+Consolidação!AL85+Consolidação!AO85,Consolidação!$AO$4,IF(F74+M74+T74+AA74+AH74+AO74+AV74+BC74+BJ74+BQ74+BX74+CE74&lt;=Consolidação!H85+Consolidação!K85+Consolidação!N85+Consolidação!Q85+Consolidação!T85+Consolidação!W85+Consolidação!Z85+Consolidação!AC85+Consolidação!AF85+Consolidação!AI85+Consolidação!AL85+Consolidação!AO85+Consolidação!AR85,Consolidação!$AR$4,IF(F74+M74+T74+AA74+AH74+AO74+AV74+BC74+BJ74+BQ74+BX74+CE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+M74+T74+AA74+AH74+AO74+AV74+BC74+BJ74+BQ74+BX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+T74+AA74+AH74+AO74+AV74+BC74+BJ74+BQ74+BX74+CE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/>
      </c>
      <c r="CI74" s="318" t="str">
        <f t="shared" si="97"/>
        <v/>
      </c>
      <c r="CJ74" s="312"/>
      <c r="CK74" s="270" t="s">
        <v>204</v>
      </c>
      <c r="CL74" s="314">
        <v>5.173</v>
      </c>
      <c r="CM74" s="345"/>
      <c r="CN74" s="346">
        <v>46511</v>
      </c>
      <c r="CO74" s="317">
        <f>IF(CL74=0,"",IF(F74+M74+T74+AA74+AH74+AO74+AV74+BC74+BJ74+BQ74+BX74+CE74+CL74&lt;=Consolidação!H85,Consolidação!$H$4,IF(F74+M74+T74+AA74+AH74+AO74+AV74+BC74+BJ74+BQ74+BX74+CE74+CL74&lt;=Consolidação!H85+Consolidação!K85,Consolidação!$K$4,IF(F74+M74+T74+AA74+AH74+AO74+AV74+BC74+BJ74+BQ74+BX74+CE74+CL74&lt;=Consolidação!H85+Consolidação!K85+Consolidação!N85,Consolidação!$N$4,IF(F74+M74+T74+AA74+AH74+AO74+AV74+BC74+BJ74+BQ74+BX74+CE74+CL74&lt;=Consolidação!H85+Consolidação!K85+Consolidação!N85+Consolidação!Q85,Consolidação!$Q$4,IF(F74+M74+T74+AA74+AH74+AO74+AV74+BC74+BJ74+BQ74+BX74+CE74+CL74&lt;=Consolidação!H85+Consolidação!K85+Consolidação!N85+Consolidação!Q85+Consolidação!T85,Consolidação!$T$4,IF(F74+M74+T74+AA74+AH74+AO74+AV74+BC74+BJ74+BQ74+BX74+CE74+CL74&lt;=Consolidação!H85+Consolidação!K85+Consolidação!N85+Consolidação!Q85+Consolidação!T85+Consolidação!W85,Consolidação!$W$4,IF(F74+M74+T74+AA74+AH74+AO74+AV74+BC74+BJ74+BQ74+BX74+CE74+CL74&lt;=Consolidação!H85+Consolidação!K85+Consolidação!N85+Consolidação!Q85+Consolidação!T85+Consolidação!W85+Consolidação!Z85,Consolidação!$Z$4,IF(F74+M74+T74+AA74+AH74+AO74+AV74+BC74+BJ74+BQ74+BX74+CE74+CL74&lt;=Consolidação!H85+Consolidação!K85+Consolidação!N85+Consolidação!Q85+Consolidação!T85+Consolidação!W85+Consolidação!Z85+Consolidação!AC85,Consolidação!$AC$4,IF(F74+M74+T74+AA74+AH74+AO74+AV74+BC74+BJ74+BQ74+BX74+CE74+CL74&lt;=Consolidação!H85+Consolidação!K85+Consolidação!N85+Consolidação!Q85+Consolidação!T85+Consolidação!W85+Consolidação!Z85+Consolidação!AC85+Consolidação!AF85,Consolidação!$AF$4,IF(F74+M74+T74+AA74+AH74+AO74+AV74+BC74+BJ74+BQ74+BX74+CE74+CL74&lt;=Consolidação!H85+Consolidação!K85+Consolidação!N85+Consolidação!Q85+Consolidação!T85+Consolidação!W85+Consolidação!Z85+Consolidação!AC85+Consolidação!AF85+Consolidação!AI85,Consolidação!$AI$4,IF(F74+M74+T74+AA74+AH74+AO74+AV74+BC74+BJ74+BQ74+BX74+CE74+CL74&lt;=Consolidação!H85+Consolidação!K85+Consolidação!N85+Consolidação!Q85+Consolidação!T85+Consolidação!W85+Consolidação!Z85+Consolidação!AC85+Consolidação!AF85+Consolidação!AI85+Consolidação!AL85,Consolidação!$AL$4,IF(F74+M74+T74+AA74+AH74+AO74+AV74+BC74+BJ74+BQ74+BX74+CE74+CL74&lt;=Consolidação!H85+Consolidação!K85+Consolidação!N85+Consolidação!Q85+Consolidação!T85+Consolidação!W85+Consolidação!Z85+Consolidação!AC85+Consolidação!AF85+Consolidação!AI85+Consolidação!AL85+Consolidação!AO85,Consolidação!$AO$4,IF(F74+M74+T74+AA74+AH74+AO74+AV74+BC74+BJ74+BQ74+BX74+CE74+CL74&lt;=Consolidação!H85+Consolidação!K85+Consolidação!N85+Consolidação!Q85+Consolidação!T85+Consolidação!W85+Consolidação!Z85+Consolidação!AC85+Consolidação!AF85+Consolidação!AI85+Consolidação!AL85+Consolidação!AO85+Consolidação!AR85,Consolidação!$AR$4,IF(F74+M74+T74+AA74+AH74+AO74+AV74+BC74+BJ74+BQ74+BX74+CE74+CL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+M74+T74+AA74+AH74+AO74+AV74+BC74+BJ74+BQ74+BX74+CE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+T74+AA74+AH74+AO74+AV74+BC74+BJ74+BQ74+BX74+CE74+CL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>45323</v>
      </c>
      <c r="CP74" s="318" t="str">
        <f t="shared" si="98"/>
        <v>ü</v>
      </c>
      <c r="CQ74" s="515"/>
      <c r="CR74" s="270"/>
      <c r="CS74" s="314"/>
      <c r="CT74" s="345"/>
      <c r="CU74" s="346"/>
      <c r="CV74" s="317" t="str">
        <f>IF(CS74=0,"",IF(F74+M74+T74+AA74+AH74+AO74+AV74+BC74+BJ74+BQ74+BX74+CE74+CL74+CS74&lt;=Consolidação!H85,Consolidação!$H$4,IF(F74+M74+T74+AA74+AH74+AO74+AV74+BC74+BJ74+BQ74+BX74+CE74+CL74+CS74&lt;=Consolidação!H85+Consolidação!K85,Consolidação!$K$4,IF(F74+M74+T74+AA74+AH74+AO74+AV74+BC74+BJ74+BQ74+BX74+CE74+CL74+CS74&lt;=Consolidação!H85+Consolidação!K85+Consolidação!N85,Consolidação!$N$4,IF(F74+M74+T74+AA74+AH74+AO74+AV74+BC74+BJ74+BQ74+BX74+CE74+CL74+CS74&lt;=Consolidação!H85+Consolidação!K85+Consolidação!N85+Consolidação!Q85,Consolidação!$Q$4,IF(F74+M74+T74+AA74+AH74+AO74+AV74+BC74+BJ74+BQ74+BX74+CE74+CL74+CS74&lt;=Consolidação!H85+Consolidação!K85+Consolidação!N85+Consolidação!Q85+Consolidação!T85,Consolidação!$T$4,IF(F74+M74+T74+AA74+AH74+AO74+AV74+BC74+BJ74+BQ74+BX74+CE74+CL74+CS74&lt;=Consolidação!H85+Consolidação!K85+Consolidação!N85+Consolidação!Q85+Consolidação!T85+Consolidação!W85,Consolidação!$W$4,IF(F74+M74+T74+AA74+AH74+AO74+AV74+BC74+BJ74+BQ74+BX74+CE74+CL74+CS74&lt;=Consolidação!H85+Consolidação!K85+Consolidação!N85+Consolidação!Q85+Consolidação!T85+Consolidação!W85+Consolidação!Z85,Consolidação!$Z$4,IF(F74+M74+T74+AA74+AH74+AO74+AV74+BC74+BJ74+BQ74+BX74+CE74+CL74+CS74&lt;=Consolidação!H85+Consolidação!K85+Consolidação!N85+Consolidação!Q85+Consolidação!T85+Consolidação!W85+Consolidação!Z85+Consolidação!AC85,Consolidação!$AC$4,IF(F74+M74+T74+AA74+AH74+AO74+AV74+BC74+BJ74+BQ74+BX74+CE74+CL74+CS74&lt;=Consolidação!H85+Consolidação!K85+Consolidação!N85+Consolidação!Q85+Consolidação!T85+Consolidação!W85+Consolidação!Z85+Consolidação!AC85+Consolidação!AF85,Consolidação!$AF$4,IF(F74+M74+T74+AA74+AH74+AO74+AV74+BC74+BJ74+BQ74+BX74+CE74+CL74+CS74&lt;=Consolidação!H85+Consolidação!K85+Consolidação!N85+Consolidação!Q85+Consolidação!T85+Consolidação!W85+Consolidação!Z85+Consolidação!AC85+Consolidação!AF85+Consolidação!AI85,Consolidação!$AI$4,IF(F74+M74+T74+AA74+AH74+AO74+AV74+BC74+BJ74+BQ74+BX74+CE74+CL74+CS74&lt;=Consolidação!H85+Consolidação!K85+Consolidação!N85+Consolidação!Q85+Consolidação!T85+Consolidação!W85+Consolidação!Z85+Consolidação!AC85+Consolidação!AF85+Consolidação!AI85+Consolidação!AL85,Consolidação!$AL$4,IF(F74+M74+T74+AA74+AH74+AO74+AV74+BC74+BJ74+BQ74+BX74+CE74+CL74+CS74&lt;=Consolidação!H85+Consolidação!K85+Consolidação!N85+Consolidação!Q85+Consolidação!T85+Consolidação!W85+Consolidação!Z85+Consolidação!AC85+Consolidação!AF85+Consolidação!AI85+Consolidação!AL85+Consolidação!AO85,Consolidação!$AO$4,IF(F74+M74+T74+AA74+AH74+AO74+AV74+BC74+BJ74+BQ74+BX74+CE74+CL74+CS74&lt;=Consolidação!H85+Consolidação!K85+Consolidação!N85+Consolidação!Q85+Consolidação!T85+Consolidação!W85+Consolidação!Z85+Consolidação!AC85+Consolidação!AF85+Consolidação!AI85+Consolidação!AL85+Consolidação!AO85+Consolidação!AR85,Consolidação!$AR$4,IF(F74+M74+T74+AA74+AH74+AO74+AV74+BC74+BJ74+BQ74+BX74+CE74+CL74+CS74&lt;=Consolidação!H85+Consolidação!K85+Consolidação!N85+Consolidação!Q85+Consolidação!T85+Consolidação!W85+Consolidação!Z85+Consolidação!AC85+Consolidação!AF85+Consolidação!AI85+Consolidação!AL85+Consolidação!AO85+Consolidação!AR85+Consolidação!AU85,Consolidação!$AU$4,IF(AND((Consolidação!H85+Consolidação!K85+Consolidação!N85+Consolidação!Q85+Consolidação!T85+Consolidação!W85+Consolidação!Z85+Consolidação!AC85+Consolidação!AF85+Consolidação!AI85+Consolidação!AL85+Consolidação!AO85+Consolidação!AR85+Consolidação!AU85)&gt;0,F74+M74+T74+AA74+AH74+AO74+AV74+BC74+BJ74+BQ74+BX74+CE74+CL74&lt;Consolidação!H85+Consolidação!K85+Consolidação!N85+Consolidação!Q85+Consolidação!T85+Consolidação!W85+Consolidação!Z85+Consolidação!AC85+Consolidação!AF85+Consolidação!AI85+Consolidação!AL85+Consolidação!AO85+Consolidação!AR85+Consolidação!AU85,F74+M74+T74+AA74+AH74+AO74+AV74+BC74+BJ74+BQ74+BX74+CE74+CL74+CS74&gt;Consolidação!H85+Consolidação!K85+Consolidação!N85+Consolidação!Q85+Consolidação!T85+Consolidação!W85+Consolidação!Z85+Consolidação!AC85+Consolidação!AF85+Consolidação!AI85+Consolidação!AL85+Consolidação!AO85+Consolidação!AR85+Consolidação!AU85),"CONSUMO PARCIAL","SEM PREVISÃO"))))))))))))))))</f>
        <v/>
      </c>
      <c r="CW74" s="318" t="str">
        <f t="shared" si="99"/>
        <v/>
      </c>
      <c r="CX74" s="270"/>
      <c r="CY74" s="314"/>
      <c r="CZ74" s="345"/>
      <c r="DA74" s="346"/>
      <c r="DB74" s="317" t="str">
        <f>IF(CY74=0,"",IF(L74+S74+Z74+AG74+AN74+AU74+BB74+BI74+BP74+BW74+CD74+CK74+CR74+CY74&lt;=Consolidação!N85,Consolidação!$H$4,IF(L74+S74+Z74+AG74+AN74+AU74+BB74+BI74+BP74+BW74+CD74+CK74+CR74+CY74&lt;=Consolidação!N85+Consolidação!Q85,Consolidação!$K$4,IF(L74+S74+Z74+AG74+AN74+AU74+BB74+BI74+BP74+BW74+CD74+CK74+CR74+CY74&lt;=Consolidação!N85+Consolidação!Q85+Consolidação!T85,Consolidação!$N$4,IF(L74+S74+Z74+AG74+AN74+AU74+BB74+BI74+BP74+BW74+CD74+CK74+CR74+CY74&lt;=Consolidação!N85+Consolidação!Q85+Consolidação!T85+Consolidação!W85,Consolidação!$Q$4,IF(L74+S74+Z74+AG74+AN74+AU74+BB74+BI74+BP74+BW74+CD74+CK74+CR74+CY74&lt;=Consolidação!N85+Consolidação!Q85+Consolidação!T85+Consolidação!W85+Consolidação!Z85,Consolidação!$T$4,IF(L74+S74+Z74+AG74+AN74+AU74+BB74+BI74+BP74+BW74+CD74+CK74+CR74+CY74&lt;=Consolidação!N85+Consolidação!Q85+Consolidação!T85+Consolidação!W85+Consolidação!Z85+Consolidação!AC85,Consolidação!$W$4,IF(L74+S74+Z74+AG74+AN74+AU74+BB74+BI74+BP74+BW74+CD74+CK74+CR74+CY74&lt;=Consolidação!N85+Consolidação!Q85+Consolidação!T85+Consolidação!W85+Consolidação!Z85+Consolidação!AC85+Consolidação!AF85,Consolidação!$Z$4,IF(L74+S74+Z74+AG74+AN74+AU74+BB74+BI74+BP74+BW74+CD74+CK74+CR74+CY74&lt;=Consolidação!N85+Consolidação!Q85+Consolidação!T85+Consolidação!W85+Consolidação!Z85+Consolidação!AC85+Consolidação!AF85+Consolidação!AI85,Consolidação!$AC$4,IF(L74+S74+Z74+AG74+AN74+AU74+BB74+BI74+BP74+BW74+CD74+CK74+CR74+CY74&lt;=Consolidação!N85+Consolidação!Q85+Consolidação!T85+Consolidação!W85+Consolidação!Z85+Consolidação!AC85+Consolidação!AF85+Consolidação!AI85+Consolidação!AL85,Consolidação!$AF$4,IF(L74+S74+Z74+AG74+AN74+AU74+BB74+BI74+BP74+BW74+CD74+CK74+CR74+CY74&lt;=Consolidação!N85+Consolidação!Q85+Consolidação!T85+Consolidação!W85+Consolidação!Z85+Consolidação!AC85+Consolidação!AF85+Consolidação!AI85+Consolidação!AL85+Consolidação!AO85,Consolidação!$AI$4,IF(L74+S74+Z74+AG74+AN74+AU74+BB74+BI74+BP74+BW74+CD74+CK74+CR74+CY74&lt;=Consolidação!N85+Consolidação!Q85+Consolidação!T85+Consolidação!W85+Consolidação!Z85+Consolidação!AC85+Consolidação!AF85+Consolidação!AI85+Consolidação!AL85+Consolidação!AO85+Consolidação!AR85,Consolidação!$AL$4,IF(L74+S74+Z74+AG74+AN74+AU74+BB74+BI74+BP74+BW74+CD74+CK74+CR74+CY74&lt;=Consolidação!N85+Consolidação!Q85+Consolidação!T85+Consolidação!W85+Consolidação!Z85+Consolidação!AC85+Consolidação!AF85+Consolidação!AI85+Consolidação!AL85+Consolidação!AO85+Consolidação!AR85+Consolidação!AU85,Consolidação!$AO$4,IF(L74+S74+Z74+AG74+AN74+AU74+BB74+BI74+BP74+BW74+CD74+CK74+CR74+CY74&lt;=Consolidação!N85+Consolidação!Q85+Consolidação!T85+Consolidação!W85+Consolidação!Z85+Consolidação!AC85+Consolidação!AF85+Consolidação!AI85+Consolidação!AL85+Consolidação!AO85+Consolidação!AR85+Consolidação!AU85+Consolidação!AX85,Consolidação!$AR$4,IF(L74+S74+Z74+AG74+AN74+AU74+BB74+BI74+BP74+BW74+CD74+CK74+CR74+CY74&lt;=Consolidação!N85+Consolidação!Q85+Consolidação!T85+Consolidação!W85+Consolidação!Z85+Consolidação!AC85+Consolidação!AF85+Consolidação!AI85+Consolidação!AL85+Consolidação!AO85+Consolidação!AR85+Consolidação!AU85+Consolidação!AX85+Consolidação!#REF!,Consolidação!$AU$4,IF(AND((Consolidação!N85+Consolidação!Q85+Consolidação!T85+Consolidação!W85+Consolidação!Z85+Consolidação!AC85+Consolidação!AF85+Consolidação!AI85+Consolidação!AL85+Consolidação!AO85+Consolidação!AR85+Consolidação!AU85+Consolidação!AX85+Consolidação!#REF!)&gt;0,L74+S74+Z74+AG74+AN74+AU74+BB74+BI74+BP74+BW74+CD74+CK74+CR74&lt;Consolidação!N85+Consolidação!Q85+Consolidação!T85+Consolidação!W85+Consolidação!Z85+Consolidação!AC85+Consolidação!AF85+Consolidação!AI85+Consolidação!AL85+Consolidação!AO85+Consolidação!AR85+Consolidação!AU85+Consolidação!AX85+Consolidação!#REF!,L74+S74+Z74+AG74+AN74+AU74+BB74+BI74+BP74+BW74+CD74+CK74+CR74+CY74&gt;Consolidação!N85+Consolidação!Q85+Consolidação!T85+Consolidação!W85+Consolidação!Z85+Consolidação!AC85+Consolidação!AF85+Consolidação!AI85+Consolidação!AL85+Consolidação!AO85+Consolidação!AR85+Consolidação!AU85+Consolidação!AX85+Consolidação!#REF!),"CONSUMO PARCIAL","SEM PREVISÃO"))))))))))))))))</f>
        <v/>
      </c>
      <c r="DC74" s="318" t="str">
        <f t="shared" si="100"/>
        <v/>
      </c>
      <c r="DD74" s="270"/>
      <c r="DE74" s="314"/>
      <c r="DF74" s="345"/>
      <c r="DG74" s="346"/>
      <c r="DH74" s="317" t="str">
        <f>IF(DE74=0,"",IF(R74+Y74+AF74+AM74+AT74+BA74+BH74+BO74+BV74+CC74+CJ74+CQ74+CX74+DE74&lt;=Consolidação!T85,Consolidação!$H$4,IF(R74+Y74+AF74+AM74+AT74+BA74+BH74+BO74+BV74+CC74+CJ74+CQ74+CX74+DE74&lt;=Consolidação!T85+Consolidação!W85,Consolidação!$K$4,IF(R74+Y74+AF74+AM74+AT74+BA74+BH74+BO74+BV74+CC74+CJ74+CQ74+CX74+DE74&lt;=Consolidação!T85+Consolidação!W85+Consolidação!Z85,Consolidação!$N$4,IF(R74+Y74+AF74+AM74+AT74+BA74+BH74+BO74+BV74+CC74+CJ74+CQ74+CX74+DE74&lt;=Consolidação!T85+Consolidação!W85+Consolidação!Z85+Consolidação!AC85,Consolidação!$Q$4,IF(R74+Y74+AF74+AM74+AT74+BA74+BH74+BO74+BV74+CC74+CJ74+CQ74+CX74+DE74&lt;=Consolidação!T85+Consolidação!W85+Consolidação!Z85+Consolidação!AC85+Consolidação!AF85,Consolidação!$T$4,IF(R74+Y74+AF74+AM74+AT74+BA74+BH74+BO74+BV74+CC74+CJ74+CQ74+CX74+DE74&lt;=Consolidação!T85+Consolidação!W85+Consolidação!Z85+Consolidação!AC85+Consolidação!AF85+Consolidação!AI85,Consolidação!$W$4,IF(R74+Y74+AF74+AM74+AT74+BA74+BH74+BO74+BV74+CC74+CJ74+CQ74+CX74+DE74&lt;=Consolidação!T85+Consolidação!W85+Consolidação!Z85+Consolidação!AC85+Consolidação!AF85+Consolidação!AI85+Consolidação!AL85,Consolidação!$Z$4,IF(R74+Y74+AF74+AM74+AT74+BA74+BH74+BO74+BV74+CC74+CJ74+CQ74+CX74+DE74&lt;=Consolidação!T85+Consolidação!W85+Consolidação!Z85+Consolidação!AC85+Consolidação!AF85+Consolidação!AI85+Consolidação!AL85+Consolidação!AO85,Consolidação!$AC$4,IF(R74+Y74+AF74+AM74+AT74+BA74+BH74+BO74+BV74+CC74+CJ74+CQ74+CX74+DE74&lt;=Consolidação!T85+Consolidação!W85+Consolidação!Z85+Consolidação!AC85+Consolidação!AF85+Consolidação!AI85+Consolidação!AL85+Consolidação!AO85+Consolidação!AR85,Consolidação!$AF$4,IF(R74+Y74+AF74+AM74+AT74+BA74+BH74+BO74+BV74+CC74+CJ74+CQ74+CX74+DE74&lt;=Consolidação!T85+Consolidação!W85+Consolidação!Z85+Consolidação!AC85+Consolidação!AF85+Consolidação!AI85+Consolidação!AL85+Consolidação!AO85+Consolidação!AR85+Consolidação!AU85,Consolidação!$AI$4,IF(R74+Y74+AF74+AM74+AT74+BA74+BH74+BO74+BV74+CC74+CJ74+CQ74+CX74+DE74&lt;=Consolidação!T85+Consolidação!W85+Consolidação!Z85+Consolidação!AC85+Consolidação!AF85+Consolidação!AI85+Consolidação!AL85+Consolidação!AO85+Consolidação!AR85+Consolidação!AU85+Consolidação!AX85,Consolidação!$AL$4,IF(R74+Y74+AF74+AM74+AT74+BA74+BH74+BO74+BV74+CC74+CJ74+CQ74+CX74+DE74&lt;=Consolidação!T85+Consolidação!W85+Consolidação!Z85+Consolidação!AC85+Consolidação!AF85+Consolidação!AI85+Consolidação!AL85+Consolidação!AO85+Consolidação!AR85+Consolidação!AU85+Consolidação!AX85+Consolidação!#REF!,Consolidação!$AO$4,IF(R74+Y74+AF74+AM74+AT74+BA74+BH74+BO74+BV74+CC74+CJ74+CQ74+CX74+DE74&lt;=Consolidação!T85+Consolidação!W85+Consolidação!Z85+Consolidação!AC85+Consolidação!AF85+Consolidação!AI85+Consolidação!AL85+Consolidação!AO85+Consolidação!AR85+Consolidação!AU85+Consolidação!AX85+Consolidação!#REF!+Consolidação!BC85,Consolidação!$AR$4,IF(R74+Y74+AF74+AM74+AT74+BA74+BH74+BO74+BV74+CC74+CJ74+CQ74+CX74+DE74&lt;=Consolidação!T85+Consolidação!W85+Consolidação!Z85+Consolidação!AC85+Consolidação!AF85+Consolidação!AI85+Consolidação!AL85+Consolidação!AO85+Consolidação!AR85+Consolidação!AU85+Consolidação!AX85+Consolidação!#REF!+Consolidação!BC85+Consolidação!BF85,Consolidação!$AU$4,IF(AND((Consolidação!T85+Consolidação!W85+Consolidação!Z85+Consolidação!AC85+Consolidação!AF85+Consolidação!AI85+Consolidação!AL85+Consolidação!AO85+Consolidação!AR85+Consolidação!AU85+Consolidação!AX85+Consolidação!#REF!+Consolidação!BC85+Consolidação!BF85)&gt;0,R74+Y74+AF74+AM74+AT74+BA74+BH74+BO74+BV74+CC74+CJ74+CQ74+CX74&lt;Consolidação!T85+Consolidação!W85+Consolidação!Z85+Consolidação!AC85+Consolidação!AF85+Consolidação!AI85+Consolidação!AL85+Consolidação!AO85+Consolidação!AR85+Consolidação!AU85+Consolidação!AX85+Consolidação!#REF!+Consolidação!BC85+Consolidação!BF85,R74+Y74+AF74+AM74+AT74+BA74+BH74+BO74+BV74+CC74+CJ74+CQ74+CX74+DE74&gt;Consolidação!T85+Consolidação!W85+Consolidação!Z85+Consolidação!AC85+Consolidação!AF85+Consolidação!AI85+Consolidação!AL85+Consolidação!AO85+Consolidação!AR85+Consolidação!AU85+Consolidação!AX85+Consolidação!#REF!+Consolidação!BC85+Consolidação!BF85),"CONSUMO PARCIAL","SEM PREVISÃO"))))))))))))))))</f>
        <v/>
      </c>
      <c r="DI74" s="318" t="str">
        <f t="shared" si="101"/>
        <v/>
      </c>
      <c r="DJ74" s="270"/>
      <c r="DK74" s="314"/>
      <c r="DL74" s="345"/>
      <c r="DM74" s="346"/>
      <c r="DN74" s="317" t="str">
        <f>IF(DK74=0,"",IF(X74+AE74+AL74+AS74+AZ74+BG74+BN74+BU74+CB74+CI74+CP74+CW74+DD74+DK74&lt;=Consolidação!Z85,Consolidação!$H$4,IF(X74+AE74+AL74+AS74+AZ74+BG74+BN74+BU74+CB74+CI74+CP74+CW74+DD74+DK74&lt;=Consolidação!Z85+Consolidação!AC85,Consolidação!$K$4,IF(X74+AE74+AL74+AS74+AZ74+BG74+BN74+BU74+CB74+CI74+CP74+CW74+DD74+DK74&lt;=Consolidação!Z85+Consolidação!AC85+Consolidação!AF85,Consolidação!$N$4,IF(X74+AE74+AL74+AS74+AZ74+BG74+BN74+BU74+CB74+CI74+CP74+CW74+DD74+DK74&lt;=Consolidação!Z85+Consolidação!AC85+Consolidação!AF85+Consolidação!AI85,Consolidação!$Q$4,IF(X74+AE74+AL74+AS74+AZ74+BG74+BN74+BU74+CB74+CI74+CP74+CW74+DD74+DK74&lt;=Consolidação!Z85+Consolidação!AC85+Consolidação!AF85+Consolidação!AI85+Consolidação!AL85,Consolidação!$T$4,IF(X74+AE74+AL74+AS74+AZ74+BG74+BN74+BU74+CB74+CI74+CP74+CW74+DD74+DK74&lt;=Consolidação!Z85+Consolidação!AC85+Consolidação!AF85+Consolidação!AI85+Consolidação!AL85+Consolidação!AO85,Consolidação!$W$4,IF(X74+AE74+AL74+AS74+AZ74+BG74+BN74+BU74+CB74+CI74+CP74+CW74+DD74+DK74&lt;=Consolidação!Z85+Consolidação!AC85+Consolidação!AF85+Consolidação!AI85+Consolidação!AL85+Consolidação!AO85+Consolidação!AR85,Consolidação!$Z$4,IF(X74+AE74+AL74+AS74+AZ74+BG74+BN74+BU74+CB74+CI74+CP74+CW74+DD74+DK74&lt;=Consolidação!Z85+Consolidação!AC85+Consolidação!AF85+Consolidação!AI85+Consolidação!AL85+Consolidação!AO85+Consolidação!AR85+Consolidação!AU85,Consolidação!$AC$4,IF(X74+AE74+AL74+AS74+AZ74+BG74+BN74+BU74+CB74+CI74+CP74+CW74+DD74+DK74&lt;=Consolidação!Z85+Consolidação!AC85+Consolidação!AF85+Consolidação!AI85+Consolidação!AL85+Consolidação!AO85+Consolidação!AR85+Consolidação!AU85+Consolidação!AX85,Consolidação!$AF$4,IF(X74+AE74+AL74+AS74+AZ74+BG74+BN74+BU74+CB74+CI74+CP74+CW74+DD74+DK74&lt;=Consolidação!Z85+Consolidação!AC85+Consolidação!AF85+Consolidação!AI85+Consolidação!AL85+Consolidação!AO85+Consolidação!AR85+Consolidação!AU85+Consolidação!AX85+Consolidação!#REF!,Consolidação!$AI$4,IF(X74+AE74+AL74+AS74+AZ74+BG74+BN74+BU74+CB74+CI74+CP74+CW74+DD74+DK74&lt;=Consolidação!Z85+Consolidação!AC85+Consolidação!AF85+Consolidação!AI85+Consolidação!AL85+Consolidação!AO85+Consolidação!AR85+Consolidação!AU85+Consolidação!AX85+Consolidação!#REF!+Consolidação!BC85,Consolidação!$AL$4,IF(X74+AE74+AL74+AS74+AZ74+BG74+BN74+BU74+CB74+CI74+CP74+CW74+DD74+DK74&lt;=Consolidação!Z85+Consolidação!AC85+Consolidação!AF85+Consolidação!AI85+Consolidação!AL85+Consolidação!AO85+Consolidação!AR85+Consolidação!AU85+Consolidação!AX85+Consolidação!#REF!+Consolidação!BC85+Consolidação!BF85,Consolidação!$AO$4,IF(X74+AE74+AL74+AS74+AZ74+BG74+BN74+BU74+CB74+CI74+CP74+CW74+DD74+DK74&lt;=Consolidação!Z85+Consolidação!AC85+Consolidação!AF85+Consolidação!AI85+Consolidação!AL85+Consolidação!AO85+Consolidação!AR85+Consolidação!AU85+Consolidação!AX85+Consolidação!#REF!+Consolidação!BC85+Consolidação!BF85+Consolidação!BI85,Consolidação!$AR$4,IF(X74+AE74+AL74+AS74+AZ74+BG74+BN74+BU74+CB74+CI74+CP74+CW74+DD74+DK74&lt;=Consolidação!Z85+Consolidação!AC85+Consolidação!AF85+Consolidação!AI85+Consolidação!AL85+Consolidação!AO85+Consolidação!AR85+Consolidação!AU85+Consolidação!AX85+Consolidação!#REF!+Consolidação!BC85+Consolidação!BF85+Consolidação!BI85+Consolidação!BL85,Consolidação!$AU$4,IF(AND((Consolidação!Z85+Consolidação!AC85+Consolidação!AF85+Consolidação!AI85+Consolidação!AL85+Consolidação!AO85+Consolidação!AR85+Consolidação!AU85+Consolidação!AX85+Consolidação!#REF!+Consolidação!BC85+Consolidação!BF85+Consolidação!BI85+Consolidação!BL85)&gt;0,X74+AE74+AL74+AS74+AZ74+BG74+BN74+BU74+CB74+CI74+CP74+CW74+DD74&lt;Consolidação!Z85+Consolidação!AC85+Consolidação!AF85+Consolidação!AI85+Consolidação!AL85+Consolidação!AO85+Consolidação!AR85+Consolidação!AU85+Consolidação!AX85+Consolidação!#REF!+Consolidação!BC85+Consolidação!BF85+Consolidação!BI85+Consolidação!BL85,X74+AE74+AL74+AS74+AZ74+BG74+BN74+BU74+CB74+CI74+CP74+CW74+DD74+DK74&gt;Consolidação!Z85+Consolidação!AC85+Consolidação!AF85+Consolidação!AI85+Consolidação!AL85+Consolidação!AO85+Consolidação!AR85+Consolidação!AU85+Consolidação!AX85+Consolidação!#REF!+Consolidação!BC85+Consolidação!BF85+Consolidação!BI85+Consolidação!BL85),"CONSUMO PARCIAL","SEM PREVISÃO"))))))))))))))))</f>
        <v/>
      </c>
      <c r="DO74" s="318" t="str">
        <f t="shared" si="102"/>
        <v/>
      </c>
      <c r="DP74" s="270"/>
      <c r="DQ74" s="314"/>
      <c r="DR74" s="345"/>
      <c r="DS74" s="346"/>
      <c r="DT74" s="317" t="str">
        <f>IF(DQ74=0,"",IF(AD74+AK74+AR74+AY74+BF74+BM74+BT74+CA74+CH74+CO74+CV74+DC74+DJ74+DQ74&lt;=Consolidação!AF85,Consolidação!$H$4,IF(AD74+AK74+AR74+AY74+BF74+BM74+BT74+CA74+CH74+CO74+CV74+DC74+DJ74+DQ74&lt;=Consolidação!AF85+Consolidação!AI85,Consolidação!$K$4,IF(AD74+AK74+AR74+AY74+BF74+BM74+BT74+CA74+CH74+CO74+CV74+DC74+DJ74+DQ74&lt;=Consolidação!AF85+Consolidação!AI85+Consolidação!AL85,Consolidação!$N$4,IF(AD74+AK74+AR74+AY74+BF74+BM74+BT74+CA74+CH74+CO74+CV74+DC74+DJ74+DQ74&lt;=Consolidação!AF85+Consolidação!AI85+Consolidação!AL85+Consolidação!AO85,Consolidação!$Q$4,IF(AD74+AK74+AR74+AY74+BF74+BM74+BT74+CA74+CH74+CO74+CV74+DC74+DJ74+DQ74&lt;=Consolidação!AF85+Consolidação!AI85+Consolidação!AL85+Consolidação!AO85+Consolidação!AR85,Consolidação!$T$4,IF(AD74+AK74+AR74+AY74+BF74+BM74+BT74+CA74+CH74+CO74+CV74+DC74+DJ74+DQ74&lt;=Consolidação!AF85+Consolidação!AI85+Consolidação!AL85+Consolidação!AO85+Consolidação!AR85+Consolidação!AU85,Consolidação!$W$4,IF(AD74+AK74+AR74+AY74+BF74+BM74+BT74+CA74+CH74+CO74+CV74+DC74+DJ74+DQ74&lt;=Consolidação!AF85+Consolidação!AI85+Consolidação!AL85+Consolidação!AO85+Consolidação!AR85+Consolidação!AU85+Consolidação!AX85,Consolidação!$Z$4,IF(AD74+AK74+AR74+AY74+BF74+BM74+BT74+CA74+CH74+CO74+CV74+DC74+DJ74+DQ74&lt;=Consolidação!AF85+Consolidação!AI85+Consolidação!AL85+Consolidação!AO85+Consolidação!AR85+Consolidação!AU85+Consolidação!AX85+Consolidação!#REF!,Consolidação!$AC$4,IF(AD74+AK74+AR74+AY74+BF74+BM74+BT74+CA74+CH74+CO74+CV74+DC74+DJ74+DQ74&lt;=Consolidação!AF85+Consolidação!AI85+Consolidação!AL85+Consolidação!AO85+Consolidação!AR85+Consolidação!AU85+Consolidação!AX85+Consolidação!#REF!+Consolidação!BC85,Consolidação!$AF$4,IF(AD74+AK74+AR74+AY74+BF74+BM74+BT74+CA74+CH74+CO74+CV74+DC74+DJ74+DQ74&lt;=Consolidação!AF85+Consolidação!AI85+Consolidação!AL85+Consolidação!AO85+Consolidação!AR85+Consolidação!AU85+Consolidação!AX85+Consolidação!#REF!+Consolidação!BC85+Consolidação!BF85,Consolidação!$AI$4,IF(AD74+AK74+AR74+AY74+BF74+BM74+BT74+CA74+CH74+CO74+CV74+DC74+DJ74+DQ74&lt;=Consolidação!AF85+Consolidação!AI85+Consolidação!AL85+Consolidação!AO85+Consolidação!AR85+Consolidação!AU85+Consolidação!AX85+Consolidação!#REF!+Consolidação!BC85+Consolidação!BF85+Consolidação!BI85,Consolidação!$AL$4,IF(AD74+AK74+AR74+AY74+BF74+BM74+BT74+CA74+CH74+CO74+CV74+DC74+DJ74+DQ74&lt;=Consolidação!AF85+Consolidação!AI85+Consolidação!AL85+Consolidação!AO85+Consolidação!AR85+Consolidação!AU85+Consolidação!AX85+Consolidação!#REF!+Consolidação!BC85+Consolidação!BF85+Consolidação!BI85+Consolidação!BL85,Consolidação!$AO$4,IF(AD74+AK74+AR74+AY74+BF74+BM74+BT74+CA74+CH74+CO74+CV74+DC74+DJ74+DQ74&lt;=Consolidação!AF85+Consolidação!AI85+Consolidação!AL85+Consolidação!AO85+Consolidação!AR85+Consolidação!AU85+Consolidação!AX85+Consolidação!#REF!+Consolidação!BC85+Consolidação!BF85+Consolidação!BI85+Consolidação!BL85+Consolidação!BO85,Consolidação!$AR$4,IF(AD74+AK74+AR74+AY74+BF74+BM74+BT74+CA74+CH74+CO74+CV74+DC74+DJ74+DQ74&lt;=Consolidação!AF85+Consolidação!AI85+Consolidação!AL85+Consolidação!AO85+Consolidação!AR85+Consolidação!AU85+Consolidação!AX85+Consolidação!#REF!+Consolidação!BC85+Consolidação!BF85+Consolidação!BI85+Consolidação!BL85+Consolidação!BO85+Consolidação!BR85,Consolidação!$AU$4,IF(AND((Consolidação!AF85+Consolidação!AI85+Consolidação!AL85+Consolidação!AO85+Consolidação!AR85+Consolidação!AU85+Consolidação!AX85+Consolidação!#REF!+Consolidação!BC85+Consolidação!BF85+Consolidação!BI85+Consolidação!BL85+Consolidação!BO85+Consolidação!BR85)&gt;0,AD74+AK74+AR74+AY74+BF74+BM74+BT74+CA74+CH74+CO74+CV74+DC74+DJ74&lt;Consolidação!AF85+Consolidação!AI85+Consolidação!AL85+Consolidação!AO85+Consolidação!AR85+Consolidação!AU85+Consolidação!AX85+Consolidação!#REF!+Consolidação!BC85+Consolidação!BF85+Consolidação!BI85+Consolidação!BL85+Consolidação!BO85+Consolidação!BR85,AD74+AK74+AR74+AY74+BF74+BM74+BT74+CA74+CH74+CO74+CV74+DC74+DJ74+DQ74&gt;Consolidação!AF85+Consolidação!AI85+Consolidação!AL85+Consolidação!AO85+Consolidação!AR85+Consolidação!AU85+Consolidação!AX85+Consolidação!#REF!+Consolidação!BC85+Consolidação!BF85+Consolidação!BI85+Consolidação!BL85+Consolidação!BO85+Consolidação!BR85),"CONSUMO PARCIAL","SEM PREVISÃO"))))))))))))))))</f>
        <v/>
      </c>
      <c r="DU74" s="318" t="str">
        <f t="shared" si="103"/>
        <v/>
      </c>
      <c r="DV74" s="270"/>
      <c r="DW74" s="314"/>
      <c r="DX74" s="345"/>
      <c r="DY74" s="346"/>
      <c r="DZ74" s="317" t="str">
        <f>IF(DW74=0,"",IF(AJ74+AQ74+AX74+BE74+BL74+BS74+BZ74+CG74+CN74+CU74+DB74+DI74+DP74+DW74&lt;=Consolidação!AL85,Consolidação!$H$4,IF(AJ74+AQ74+AX74+BE74+BL74+BS74+BZ74+CG74+CN74+CU74+DB74+DI74+DP74+DW74&lt;=Consolidação!AL85+Consolidação!AO85,Consolidação!$K$4,IF(AJ74+AQ74+AX74+BE74+BL74+BS74+BZ74+CG74+CN74+CU74+DB74+DI74+DP74+DW74&lt;=Consolidação!AL85+Consolidação!AO85+Consolidação!AR85,Consolidação!$N$4,IF(AJ74+AQ74+AX74+BE74+BL74+BS74+BZ74+CG74+CN74+CU74+DB74+DI74+DP74+DW74&lt;=Consolidação!AL85+Consolidação!AO85+Consolidação!AR85+Consolidação!AU85,Consolidação!$Q$4,IF(AJ74+AQ74+AX74+BE74+BL74+BS74+BZ74+CG74+CN74+CU74+DB74+DI74+DP74+DW74&lt;=Consolidação!AL85+Consolidação!AO85+Consolidação!AR85+Consolidação!AU85+Consolidação!AX85,Consolidação!$T$4,IF(AJ74+AQ74+AX74+BE74+BL74+BS74+BZ74+CG74+CN74+CU74+DB74+DI74+DP74+DW74&lt;=Consolidação!AL85+Consolidação!AO85+Consolidação!AR85+Consolidação!AU85+Consolidação!AX85+Consolidação!#REF!,Consolidação!$W$4,IF(AJ74+AQ74+AX74+BE74+BL74+BS74+BZ74+CG74+CN74+CU74+DB74+DI74+DP74+DW74&lt;=Consolidação!AL85+Consolidação!AO85+Consolidação!AR85+Consolidação!AU85+Consolidação!AX85+Consolidação!#REF!+Consolidação!BC85,Consolidação!$Z$4,IF(AJ74+AQ74+AX74+BE74+BL74+BS74+BZ74+CG74+CN74+CU74+DB74+DI74+DP74+DW74&lt;=Consolidação!AL85+Consolidação!AO85+Consolidação!AR85+Consolidação!AU85+Consolidação!AX85+Consolidação!#REF!+Consolidação!BC85+Consolidação!BF85,Consolidação!$AC$4,IF(AJ74+AQ74+AX74+BE74+BL74+BS74+BZ74+CG74+CN74+CU74+DB74+DI74+DP74+DW74&lt;=Consolidação!AL85+Consolidação!AO85+Consolidação!AR85+Consolidação!AU85+Consolidação!AX85+Consolidação!#REF!+Consolidação!BC85+Consolidação!BF85+Consolidação!BI85,Consolidação!$AF$4,IF(AJ74+AQ74+AX74+BE74+BL74+BS74+BZ74+CG74+CN74+CU74+DB74+DI74+DP74+DW74&lt;=Consolidação!AL85+Consolidação!AO85+Consolidação!AR85+Consolidação!AU85+Consolidação!AX85+Consolidação!#REF!+Consolidação!BC85+Consolidação!BF85+Consolidação!BI85+Consolidação!BL85,Consolidação!$AI$4,IF(AJ74+AQ74+AX74+BE74+BL74+BS74+BZ74+CG74+CN74+CU74+DB74+DI74+DP74+DW74&lt;=Consolidação!AL85+Consolidação!AO85+Consolidação!AR85+Consolidação!AU85+Consolidação!AX85+Consolidação!#REF!+Consolidação!BC85+Consolidação!BF85+Consolidação!BI85+Consolidação!BL85+Consolidação!BO85,Consolidação!$AL$4,IF(AJ74+AQ74+AX74+BE74+BL74+BS74+BZ74+CG74+CN74+CU74+DB74+DI74+DP74+DW74&lt;=Consolidação!AL85+Consolidação!AO85+Consolidação!AR85+Consolidação!AU85+Consolidação!AX85+Consolidação!#REF!+Consolidação!BC85+Consolidação!BF85+Consolidação!BI85+Consolidação!BL85+Consolidação!BO85+Consolidação!BR85,Consolidação!$AO$4,IF(AJ74+AQ74+AX74+BE74+BL74+BS74+BZ74+CG74+CN74+CU74+DB74+DI74+DP74+DW74&lt;=Consolidação!AL85+Consolidação!AO85+Consolidação!AR85+Consolidação!AU85+Consolidação!AX85+Consolidação!#REF!+Consolidação!BC85+Consolidação!BF85+Consolidação!BI85+Consolidação!BL85+Consolidação!BO85+Consolidação!BR85+Consolidação!BU85,Consolidação!$AR$4,IF(AJ74+AQ74+AX74+BE74+BL74+BS74+BZ74+CG74+CN74+CU74+DB74+DI74+DP74+DW74&lt;=Consolidação!AL85+Consolidação!AO85+Consolidação!AR85+Consolidação!AU85+Consolidação!AX85+Consolidação!#REF!+Consolidação!BC85+Consolidação!BF85+Consolidação!BI85+Consolidação!BL85+Consolidação!BO85+Consolidação!BR85+Consolidação!BU85+Consolidação!BX85,Consolidação!$AU$4,IF(AND((Consolidação!AL85+Consolidação!AO85+Consolidação!AR85+Consolidação!AU85+Consolidação!AX85+Consolidação!#REF!+Consolidação!BC85+Consolidação!BF85+Consolidação!BI85+Consolidação!BL85+Consolidação!BO85+Consolidação!BR85+Consolidação!BU85+Consolidação!BX85)&gt;0,AJ74+AQ74+AX74+BE74+BL74+BS74+BZ74+CG74+CN74+CU74+DB74+DI74+DP74&lt;Consolidação!AL85+Consolidação!AO85+Consolidação!AR85+Consolidação!AU85+Consolidação!AX85+Consolidação!#REF!+Consolidação!BC85+Consolidação!BF85+Consolidação!BI85+Consolidação!BL85+Consolidação!BO85+Consolidação!BR85+Consolidação!BU85+Consolidação!BX85,AJ74+AQ74+AX74+BE74+BL74+BS74+BZ74+CG74+CN74+CU74+DB74+DI74+DP74+DW74&gt;Consolidação!AL85+Consolidação!AO85+Consolidação!AR85+Consolidação!AU85+Consolidação!AX85+Consolidação!#REF!+Consolidação!BC85+Consolidação!BF85+Consolidação!BI85+Consolidação!BL85+Consolidação!BO85+Consolidação!BR85+Consolidação!BU85+Consolidação!BX85),"CONSUMO PARCIAL","SEM PREVISÃO"))))))))))))))))</f>
        <v/>
      </c>
      <c r="EA74" s="318" t="str">
        <f t="shared" si="104"/>
        <v/>
      </c>
      <c r="EB74" s="270"/>
      <c r="EC74" s="314"/>
      <c r="ED74" s="345"/>
      <c r="EE74" s="346"/>
      <c r="EF74" s="317" t="str">
        <f>IF(EC74=0,"",IF(AP74+AW74+BD74+BK74+BR74+BY74+CF74+CM74+CT74+DA74+DH74+DO74+DV74+EC74&lt;=Consolidação!AR85,Consolidação!$H$4,IF(AP74+AW74+BD74+BK74+BR74+BY74+CF74+CM74+CT74+DA74+DH74+DO74+DV74+EC74&lt;=Consolidação!AR85+Consolidação!AU85,Consolidação!$K$4,IF(AP74+AW74+BD74+BK74+BR74+BY74+CF74+CM74+CT74+DA74+DH74+DO74+DV74+EC74&lt;=Consolidação!AR85+Consolidação!AU85+Consolidação!AX85,Consolidação!$N$4,IF(AP74+AW74+BD74+BK74+BR74+BY74+CF74+CM74+CT74+DA74+DH74+DO74+DV74+EC74&lt;=Consolidação!AR85+Consolidação!AU85+Consolidação!AX85+Consolidação!#REF!,Consolidação!$Q$4,IF(AP74+AW74+BD74+BK74+BR74+BY74+CF74+CM74+CT74+DA74+DH74+DO74+DV74+EC74&lt;=Consolidação!AR85+Consolidação!AU85+Consolidação!AX85+Consolidação!#REF!+Consolidação!BC85,Consolidação!$T$4,IF(AP74+AW74+BD74+BK74+BR74+BY74+CF74+CM74+CT74+DA74+DH74+DO74+DV74+EC74&lt;=Consolidação!AR85+Consolidação!AU85+Consolidação!AX85+Consolidação!#REF!+Consolidação!BC85+Consolidação!BF85,Consolidação!$W$4,IF(AP74+AW74+BD74+BK74+BR74+BY74+CF74+CM74+CT74+DA74+DH74+DO74+DV74+EC74&lt;=Consolidação!AR85+Consolidação!AU85+Consolidação!AX85+Consolidação!#REF!+Consolidação!BC85+Consolidação!BF85+Consolidação!BI85,Consolidação!$Z$4,IF(AP74+AW74+BD74+BK74+BR74+BY74+CF74+CM74+CT74+DA74+DH74+DO74+DV74+EC74&lt;=Consolidação!AR85+Consolidação!AU85+Consolidação!AX85+Consolidação!#REF!+Consolidação!BC85+Consolidação!BF85+Consolidação!BI85+Consolidação!BL85,Consolidação!$AC$4,IF(AP74+AW74+BD74+BK74+BR74+BY74+CF74+CM74+CT74+DA74+DH74+DO74+DV74+EC74&lt;=Consolidação!AR85+Consolidação!AU85+Consolidação!AX85+Consolidação!#REF!+Consolidação!BC85+Consolidação!BF85+Consolidação!BI85+Consolidação!BL85+Consolidação!BO85,Consolidação!$AF$4,IF(AP74+AW74+BD74+BK74+BR74+BY74+CF74+CM74+CT74+DA74+DH74+DO74+DV74+EC74&lt;=Consolidação!AR85+Consolidação!AU85+Consolidação!AX85+Consolidação!#REF!+Consolidação!BC85+Consolidação!BF85+Consolidação!BI85+Consolidação!BL85+Consolidação!BO85+Consolidação!BR85,Consolidação!$AI$4,IF(AP74+AW74+BD74+BK74+BR74+BY74+CF74+CM74+CT74+DA74+DH74+DO74+DV74+EC74&lt;=Consolidação!AR85+Consolidação!AU85+Consolidação!AX85+Consolidação!#REF!+Consolidação!BC85+Consolidação!BF85+Consolidação!BI85+Consolidação!BL85+Consolidação!BO85+Consolidação!BR85+Consolidação!BU85,Consolidação!$AL$4,IF(AP74+AW74+BD74+BK74+BR74+BY74+CF74+CM74+CT74+DA74+DH74+DO74+DV74+EC74&lt;=Consolidação!AR85+Consolidação!AU85+Consolidação!AX85+Consolidação!#REF!+Consolidação!BC85+Consolidação!BF85+Consolidação!BI85+Consolidação!BL85+Consolidação!BO85+Consolidação!BR85+Consolidação!BU85+Consolidação!BX85,Consolidação!$AO$4,IF(AP74+AW74+BD74+BK74+BR74+BY74+CF74+CM74+CT74+DA74+DH74+DO74+DV74+EC74&lt;=Consolidação!AR85+Consolidação!AU85+Consolidação!AX85+Consolidação!#REF!+Consolidação!BC85+Consolidação!BF85+Consolidação!BI85+Consolidação!BL85+Consolidação!BO85+Consolidação!BR85+Consolidação!BU85+Consolidação!BX85+Consolidação!CA85,Consolidação!$AR$4,IF(AP74+AW74+BD74+BK74+BR74+BY74+CF74+CM74+CT74+DA74+DH74+DO74+DV74+EC74&lt;=Consolidação!AR85+Consolidação!AU85+Consolidação!AX85+Consolidação!#REF!+Consolidação!BC85+Consolidação!BF85+Consolidação!BI85+Consolidação!BL85+Consolidação!BO85+Consolidação!BR85+Consolidação!BU85+Consolidação!BX85+Consolidação!CA85+Consolidação!CD85,Consolidação!$AU$4,IF(AND((Consolidação!AR85+Consolidação!AU85+Consolidação!AX85+Consolidação!#REF!+Consolidação!BC85+Consolidação!BF85+Consolidação!BI85+Consolidação!BL85+Consolidação!BO85+Consolidação!BR85+Consolidação!BU85+Consolidação!BX85+Consolidação!CA85+Consolidação!CD85)&gt;0,AP74+AW74+BD74+BK74+BR74+BY74+CF74+CM74+CT74+DA74+DH74+DO74+DV74&lt;Consolidação!AR85+Consolidação!AU85+Consolidação!AX85+Consolidação!#REF!+Consolidação!BC85+Consolidação!BF85+Consolidação!BI85+Consolidação!BL85+Consolidação!BO85+Consolidação!BR85+Consolidação!BU85+Consolidação!BX85+Consolidação!CA85+Consolidação!CD85,AP74+AW74+BD74+BK74+BR74+BY74+CF74+CM74+CT74+DA74+DH74+DO74+DV74+EC74&gt;Consolidação!AR85+Consolidação!AU85+Consolidação!AX85+Consolidação!#REF!+Consolidação!BC85+Consolidação!BF85+Consolidação!BI85+Consolidação!BL85+Consolidação!BO85+Consolidação!BR85+Consolidação!BU85+Consolidação!BX85+Consolidação!CA85+Consolidação!CD85),"CONSUMO PARCIAL","SEM PREVISÃO"))))))))))))))))</f>
        <v/>
      </c>
      <c r="EG74" s="318" t="str">
        <f t="shared" si="105"/>
        <v/>
      </c>
      <c r="EH74" s="270"/>
      <c r="EI74" s="314"/>
      <c r="EJ74" s="345"/>
      <c r="EK74" s="346"/>
      <c r="EL74" s="317" t="str">
        <f>IF(EI74=0,"",IF(AV74+BC74+BJ74+BQ74+BX74+CE74+CL74+CS74+CZ74+DG74+DN74+DU74+EB74+EI74&lt;=Consolidação!AX85,Consolidação!$H$4,IF(AV74+BC74+BJ74+BQ74+BX74+CE74+CL74+CS74+CZ74+DG74+DN74+DU74+EB74+EI74&lt;=Consolidação!AX85+Consolidação!#REF!,Consolidação!$K$4,IF(AV74+BC74+BJ74+BQ74+BX74+CE74+CL74+CS74+CZ74+DG74+DN74+DU74+EB74+EI74&lt;=Consolidação!AX85+Consolidação!#REF!+Consolidação!BC85,Consolidação!$N$4,IF(AV74+BC74+BJ74+BQ74+BX74+CE74+CL74+CS74+CZ74+DG74+DN74+DU74+EB74+EI74&lt;=Consolidação!AX85+Consolidação!#REF!+Consolidação!BC85+Consolidação!BF85,Consolidação!$Q$4,IF(AV74+BC74+BJ74+BQ74+BX74+CE74+CL74+CS74+CZ74+DG74+DN74+DU74+EB74+EI74&lt;=Consolidação!AX85+Consolidação!#REF!+Consolidação!BC85+Consolidação!BF85+Consolidação!BI85,Consolidação!$T$4,IF(AV74+BC74+BJ74+BQ74+BX74+CE74+CL74+CS74+CZ74+DG74+DN74+DU74+EB74+EI74&lt;=Consolidação!AX85+Consolidação!#REF!+Consolidação!BC85+Consolidação!BF85+Consolidação!BI85+Consolidação!BL85,Consolidação!$W$4,IF(AV74+BC74+BJ74+BQ74+BX74+CE74+CL74+CS74+CZ74+DG74+DN74+DU74+EB74+EI74&lt;=Consolidação!AX85+Consolidação!#REF!+Consolidação!BC85+Consolidação!BF85+Consolidação!BI85+Consolidação!BL85+Consolidação!BO85,Consolidação!$Z$4,IF(AV74+BC74+BJ74+BQ74+BX74+CE74+CL74+CS74+CZ74+DG74+DN74+DU74+EB74+EI74&lt;=Consolidação!AX85+Consolidação!#REF!+Consolidação!BC85+Consolidação!BF85+Consolidação!BI85+Consolidação!BL85+Consolidação!BO85+Consolidação!BR85,Consolidação!$AC$4,IF(AV74+BC74+BJ74+BQ74+BX74+CE74+CL74+CS74+CZ74+DG74+DN74+DU74+EB74+EI74&lt;=Consolidação!AX85+Consolidação!#REF!+Consolidação!BC85+Consolidação!BF85+Consolidação!BI85+Consolidação!BL85+Consolidação!BO85+Consolidação!BR85+Consolidação!BU85,Consolidação!$AF$4,IF(AV74+BC74+BJ74+BQ74+BX74+CE74+CL74+CS74+CZ74+DG74+DN74+DU74+EB74+EI74&lt;=Consolidação!AX85+Consolidação!#REF!+Consolidação!BC85+Consolidação!BF85+Consolidação!BI85+Consolidação!BL85+Consolidação!BO85+Consolidação!BR85+Consolidação!BU85+Consolidação!BX85,Consolidação!$AI$4,IF(AV74+BC74+BJ74+BQ74+BX74+CE74+CL74+CS74+CZ74+DG74+DN74+DU74+EB74+EI74&lt;=Consolidação!AX85+Consolidação!#REF!+Consolidação!BC85+Consolidação!BF85+Consolidação!BI85+Consolidação!BL85+Consolidação!BO85+Consolidação!BR85+Consolidação!BU85+Consolidação!BX85+Consolidação!CA85,Consolidação!$AL$4,IF(AV74+BC74+BJ74+BQ74+BX74+CE74+CL74+CS74+CZ74+DG74+DN74+DU74+EB74+EI74&lt;=Consolidação!AX85+Consolidação!#REF!+Consolidação!BC85+Consolidação!BF85+Consolidação!BI85+Consolidação!BL85+Consolidação!BO85+Consolidação!BR85+Consolidação!BU85+Consolidação!BX85+Consolidação!CA85+Consolidação!CD85,Consolidação!$AO$4,IF(AV74+BC74+BJ74+BQ74+BX74+CE74+CL74+CS74+CZ74+DG74+DN74+DU74+EB74+EI74&lt;=Consolidação!AX85+Consolidação!#REF!+Consolidação!BC85+Consolidação!BF85+Consolidação!BI85+Consolidação!BL85+Consolidação!BO85+Consolidação!BR85+Consolidação!BU85+Consolidação!BX85+Consolidação!CA85+Consolidação!CD85+Consolidação!CG85,Consolidação!$AR$4,IF(AV74+BC74+BJ74+BQ74+BX74+CE74+CL74+CS74+CZ74+DG74+DN74+DU74+EB74+EI74&lt;=Consolidação!AX85+Consolidação!#REF!+Consolidação!BC85+Consolidação!BF85+Consolidação!BI85+Consolidação!BL85+Consolidação!BO85+Consolidação!BR85+Consolidação!BU85+Consolidação!BX85+Consolidação!CA85+Consolidação!CD85+Consolidação!CG85+Consolidação!CJ85,Consolidação!$AU$4,IF(AND((Consolidação!AX85+Consolidação!#REF!+Consolidação!BC85+Consolidação!BF85+Consolidação!BI85+Consolidação!BL85+Consolidação!BO85+Consolidação!BR85+Consolidação!BU85+Consolidação!BX85+Consolidação!CA85+Consolidação!CD85+Consolidação!CG85+Consolidação!CJ85)&gt;0,AV74+BC74+BJ74+BQ74+BX74+CE74+CL74+CS74+CZ74+DG74+DN74+DU74+EB74&lt;Consolidação!AX85+Consolidação!#REF!+Consolidação!BC85+Consolidação!BF85+Consolidação!BI85+Consolidação!BL85+Consolidação!BO85+Consolidação!BR85+Consolidação!BU85+Consolidação!BX85+Consolidação!CA85+Consolidação!CD85+Consolidação!CG85+Consolidação!CJ85,AV74+BC74+BJ74+BQ74+BX74+CE74+CL74+CS74+CZ74+DG74+DN74+DU74+EB74+EI74&gt;Consolidação!AX85+Consolidação!#REF!+Consolidação!BC85+Consolidação!BF85+Consolidação!BI85+Consolidação!BL85+Consolidação!BO85+Consolidação!BR85+Consolidação!BU85+Consolidação!BX85+Consolidação!CA85+Consolidação!CD85+Consolidação!CG85+Consolidação!CJ85),"CONSUMO PARCIAL","SEM PREVISÃO"))))))))))))))))</f>
        <v/>
      </c>
      <c r="EM74" s="318" t="str">
        <f t="shared" si="106"/>
        <v/>
      </c>
      <c r="EN74" s="270"/>
      <c r="EO74" s="314"/>
      <c r="EP74" s="345"/>
      <c r="EQ74" s="346"/>
      <c r="ER74" s="317" t="str">
        <f>IF(EO74=0,"",IF(BB74+BI74+BP74+BW74+CD74+CK74+CR74+CY74+DF74+DM74+DT74+EA74+EH74+EO74&lt;=Consolidação!BC85,Consolidação!$H$4,IF(BB74+BI74+BP74+BW74+CD74+CK74+CR74+CY74+DF74+DM74+DT74+EA74+EH74+EO74&lt;=Consolidação!BC85+Consolidação!BF85,Consolidação!$K$4,IF(BB74+BI74+BP74+BW74+CD74+CK74+CR74+CY74+DF74+DM74+DT74+EA74+EH74+EO74&lt;=Consolidação!BC85+Consolidação!BF85+Consolidação!BI85,Consolidação!$N$4,IF(BB74+BI74+BP74+BW74+CD74+CK74+CR74+CY74+DF74+DM74+DT74+EA74+EH74+EO74&lt;=Consolidação!BC85+Consolidação!BF85+Consolidação!BI85+Consolidação!BL85,Consolidação!$Q$4,IF(BB74+BI74+BP74+BW74+CD74+CK74+CR74+CY74+DF74+DM74+DT74+EA74+EH74+EO74&lt;=Consolidação!BC85+Consolidação!BF85+Consolidação!BI85+Consolidação!BL85+Consolidação!BO85,Consolidação!$T$4,IF(BB74+BI74+BP74+BW74+CD74+CK74+CR74+CY74+DF74+DM74+DT74+EA74+EH74+EO74&lt;=Consolidação!BC85+Consolidação!BF85+Consolidação!BI85+Consolidação!BL85+Consolidação!BO85+Consolidação!BR85,Consolidação!$W$4,IF(BB74+BI74+BP74+BW74+CD74+CK74+CR74+CY74+DF74+DM74+DT74+EA74+EH74+EO74&lt;=Consolidação!BC85+Consolidação!BF85+Consolidação!BI85+Consolidação!BL85+Consolidação!BO85+Consolidação!BR85+Consolidação!BU85,Consolidação!$Z$4,IF(BB74+BI74+BP74+BW74+CD74+CK74+CR74+CY74+DF74+DM74+DT74+EA74+EH74+EO74&lt;=Consolidação!BC85+Consolidação!BF85+Consolidação!BI85+Consolidação!BL85+Consolidação!BO85+Consolidação!BR85+Consolidação!BU85+Consolidação!BX85,Consolidação!$AC$4,IF(BB74+BI74+BP74+BW74+CD74+CK74+CR74+CY74+DF74+DM74+DT74+EA74+EH74+EO74&lt;=Consolidação!BC85+Consolidação!BF85+Consolidação!BI85+Consolidação!BL85+Consolidação!BO85+Consolidação!BR85+Consolidação!BU85+Consolidação!BX85+Consolidação!CA85,Consolidação!$AF$4,IF(BB74+BI74+BP74+BW74+CD74+CK74+CR74+CY74+DF74+DM74+DT74+EA74+EH74+EO74&lt;=Consolidação!BC85+Consolidação!BF85+Consolidação!BI85+Consolidação!BL85+Consolidação!BO85+Consolidação!BR85+Consolidação!BU85+Consolidação!BX85+Consolidação!CA85+Consolidação!CD85,Consolidação!$AI$4,IF(BB74+BI74+BP74+BW74+CD74+CK74+CR74+CY74+DF74+DM74+DT74+EA74+EH74+EO74&lt;=Consolidação!BC85+Consolidação!BF85+Consolidação!BI85+Consolidação!BL85+Consolidação!BO85+Consolidação!BR85+Consolidação!BU85+Consolidação!BX85+Consolidação!CA85+Consolidação!CD85+Consolidação!CG85,Consolidação!$AL$4,IF(BB74+BI74+BP74+BW74+CD74+CK74+CR74+CY74+DF74+DM74+DT74+EA74+EH74+EO74&lt;=Consolidação!BC85+Consolidação!BF85+Consolidação!BI85+Consolidação!BL85+Consolidação!BO85+Consolidação!BR85+Consolidação!BU85+Consolidação!BX85+Consolidação!CA85+Consolidação!CD85+Consolidação!CG85+Consolidação!CJ85,Consolidação!$AO$4,IF(BB74+BI74+BP74+BW74+CD74+CK74+CR74+CY74+DF74+DM74+DT74+EA74+EH74+EO74&lt;=Consolidação!BC85+Consolidação!BF85+Consolidação!BI85+Consolidação!BL85+Consolidação!BO85+Consolidação!BR85+Consolidação!BU85+Consolidação!BX85+Consolidação!CA85+Consolidação!CD85+Consolidação!CG85+Consolidação!CJ85+Consolidação!CM85,Consolidação!$AR$4,IF(BB74+BI74+BP74+BW74+CD74+CK74+CR74+CY74+DF74+DM74+DT74+EA74+EH74+EO74&lt;=Consolidação!BC85+Consolidação!BF85+Consolidação!BI85+Consolidação!BL85+Consolidação!BO85+Consolidação!BR85+Consolidação!BU85+Consolidação!BX85+Consolidação!CA85+Consolidação!CD85+Consolidação!CG85+Consolidação!CJ85+Consolidação!CM85+Consolidação!CP85,Consolidação!$AU$4,IF(AND((Consolidação!BC85+Consolidação!BF85+Consolidação!BI85+Consolidação!BL85+Consolidação!BO85+Consolidação!BR85+Consolidação!BU85+Consolidação!BX85+Consolidação!CA85+Consolidação!CD85+Consolidação!CG85+Consolidação!CJ85+Consolidação!CM85+Consolidação!CP85)&gt;0,BB74+BI74+BP74+BW74+CD74+CK74+CR74+CY74+DF74+DM74+DT74+EA74+EH74&lt;Consolidação!BC85+Consolidação!BF85+Consolidação!BI85+Consolidação!BL85+Consolidação!BO85+Consolidação!BR85+Consolidação!BU85+Consolidação!BX85+Consolidação!CA85+Consolidação!CD85+Consolidação!CG85+Consolidação!CJ85+Consolidação!CM85+Consolidação!CP85,BB74+BI74+BP74+BW74+CD74+CK74+CR74+CY74+DF74+DM74+DT74+EA74+EH74+EO74&gt;Consolidação!BC85+Consolidação!BF85+Consolidação!BI85+Consolidação!BL85+Consolidação!BO85+Consolidação!BR85+Consolidação!BU85+Consolidação!BX85+Consolidação!CA85+Consolidação!CD85+Consolidação!CG85+Consolidação!CJ85+Consolidação!CM85+Consolidação!CP85),"CONSUMO PARCIAL","SEM PREVISÃO"))))))))))))))))</f>
        <v/>
      </c>
      <c r="ES74" s="318" t="str">
        <f t="shared" si="107"/>
        <v/>
      </c>
      <c r="ET74" s="270"/>
      <c r="EU74" s="314"/>
      <c r="EV74" s="345"/>
      <c r="EW74" s="346"/>
      <c r="EX74" s="317" t="str">
        <f>IF(EU74=0,"",IF(BH74+BO74+BV74+CC74+CJ74+CQ74+CX74+DE74+DL74+DS74+DZ74+EG74+EN74+EU74&lt;=Consolidação!BI85,Consolidação!$H$4,IF(BH74+BO74+BV74+CC74+CJ74+CQ74+CX74+DE74+DL74+DS74+DZ74+EG74+EN74+EU74&lt;=Consolidação!BI85+Consolidação!BL85,Consolidação!$K$4,IF(BH74+BO74+BV74+CC74+CJ74+CQ74+CX74+DE74+DL74+DS74+DZ74+EG74+EN74+EU74&lt;=Consolidação!BI85+Consolidação!BL85+Consolidação!BO85,Consolidação!$N$4,IF(BH74+BO74+BV74+CC74+CJ74+CQ74+CX74+DE74+DL74+DS74+DZ74+EG74+EN74+EU74&lt;=Consolidação!BI85+Consolidação!BL85+Consolidação!BO85+Consolidação!BR85,Consolidação!$Q$4,IF(BH74+BO74+BV74+CC74+CJ74+CQ74+CX74+DE74+DL74+DS74+DZ74+EG74+EN74+EU74&lt;=Consolidação!BI85+Consolidação!BL85+Consolidação!BO85+Consolidação!BR85+Consolidação!BU85,Consolidação!$T$4,IF(BH74+BO74+BV74+CC74+CJ74+CQ74+CX74+DE74+DL74+DS74+DZ74+EG74+EN74+EU74&lt;=Consolidação!BI85+Consolidação!BL85+Consolidação!BO85+Consolidação!BR85+Consolidação!BU85+Consolidação!BX85,Consolidação!$W$4,IF(BH74+BO74+BV74+CC74+CJ74+CQ74+CX74+DE74+DL74+DS74+DZ74+EG74+EN74+EU74&lt;=Consolidação!BI85+Consolidação!BL85+Consolidação!BO85+Consolidação!BR85+Consolidação!BU85+Consolidação!BX85+Consolidação!CA85,Consolidação!$Z$4,IF(BH74+BO74+BV74+CC74+CJ74+CQ74+CX74+DE74+DL74+DS74+DZ74+EG74+EN74+EU74&lt;=Consolidação!BI85+Consolidação!BL85+Consolidação!BO85+Consolidação!BR85+Consolidação!BU85+Consolidação!BX85+Consolidação!CA85+Consolidação!CD85,Consolidação!$AC$4,IF(BH74+BO74+BV74+CC74+CJ74+CQ74+CX74+DE74+DL74+DS74+DZ74+EG74+EN74+EU74&lt;=Consolidação!BI85+Consolidação!BL85+Consolidação!BO85+Consolidação!BR85+Consolidação!BU85+Consolidação!BX85+Consolidação!CA85+Consolidação!CD85+Consolidação!CG85,Consolidação!$AF$4,IF(BH74+BO74+BV74+CC74+CJ74+CQ74+CX74+DE74+DL74+DS74+DZ74+EG74+EN74+EU74&lt;=Consolidação!BI85+Consolidação!BL85+Consolidação!BO85+Consolidação!BR85+Consolidação!BU85+Consolidação!BX85+Consolidação!CA85+Consolidação!CD85+Consolidação!CG85+Consolidação!CJ85,Consolidação!$AI$4,IF(BH74+BO74+BV74+CC74+CJ74+CQ74+CX74+DE74+DL74+DS74+DZ74+EG74+EN74+EU74&lt;=Consolidação!BI85+Consolidação!BL85+Consolidação!BO85+Consolidação!BR85+Consolidação!BU85+Consolidação!BX85+Consolidação!CA85+Consolidação!CD85+Consolidação!CG85+Consolidação!CJ85+Consolidação!CM85,Consolidação!$AL$4,IF(BH74+BO74+BV74+CC74+CJ74+CQ74+CX74+DE74+DL74+DS74+DZ74+EG74+EN74+EU74&lt;=Consolidação!BI85+Consolidação!BL85+Consolidação!BO85+Consolidação!BR85+Consolidação!BU85+Consolidação!BX85+Consolidação!CA85+Consolidação!CD85+Consolidação!CG85+Consolidação!CJ85+Consolidação!CM85+Consolidação!CP85,Consolidação!$AO$4,IF(BH74+BO74+BV74+CC74+CJ74+CQ74+CX74+DE74+DL74+DS74+DZ74+EG74+EN74+EU74&lt;=Consolidação!BI85+Consolidação!BL85+Consolidação!BO85+Consolidação!BR85+Consolidação!BU85+Consolidação!BX85+Consolidação!CA85+Consolidação!CD85+Consolidação!CG85+Consolidação!CJ85+Consolidação!CM85+Consolidação!CP85+Consolidação!CS85,Consolidação!$AR$4,IF(BH74+BO74+BV74+CC74+CJ74+CQ74+CX74+DE74+DL74+DS74+DZ74+EG74+EN74+EU74&lt;=Consolidação!BI85+Consolidação!BL85+Consolidação!BO85+Consolidação!BR85+Consolidação!BU85+Consolidação!BX85+Consolidação!CA85+Consolidação!CD85+Consolidação!CG85+Consolidação!CJ85+Consolidação!CM85+Consolidação!CP85+Consolidação!CS85+Consolidação!CV85,Consolidação!$AU$4,IF(AND((Consolidação!BI85+Consolidação!BL85+Consolidação!BO85+Consolidação!BR85+Consolidação!BU85+Consolidação!BX85+Consolidação!CA85+Consolidação!CD85+Consolidação!CG85+Consolidação!CJ85+Consolidação!CM85+Consolidação!CP85+Consolidação!CS85+Consolidação!CV85)&gt;0,BH74+BO74+BV74+CC74+CJ74+CQ74+CX74+DE74+DL74+DS74+DZ74+EG74+EN74&lt;Consolidação!BI85+Consolidação!BL85+Consolidação!BO85+Consolidação!BR85+Consolidação!BU85+Consolidação!BX85+Consolidação!CA85+Consolidação!CD85+Consolidação!CG85+Consolidação!CJ85+Consolidação!CM85+Consolidação!CP85+Consolidação!CS85+Consolidação!CV85,BH74+BO74+BV74+CC74+CJ74+CQ74+CX74+DE74+DL74+DS74+DZ74+EG74+EN74+EU74&gt;Consolidação!BI85+Consolidação!BL85+Consolidação!BO85+Consolidação!BR85+Consolidação!BU85+Consolidação!BX85+Consolidação!CA85+Consolidação!CD85+Consolidação!CG85+Consolidação!CJ85+Consolidação!CM85+Consolidação!CP85+Consolidação!CS85+Consolidação!CV85),"CONSUMO PARCIAL","SEM PREVISÃO"))))))))))))))))</f>
        <v/>
      </c>
      <c r="EY74" s="318" t="str">
        <f t="shared" si="108"/>
        <v/>
      </c>
      <c r="EZ74" s="270"/>
      <c r="FA74" s="314"/>
      <c r="FB74" s="345"/>
      <c r="FC74" s="346"/>
      <c r="FD74" s="317" t="str">
        <f>IF(FA74=0,"",IF(BN74+BU74+CB74+CI74+CP74+CW74+DD74+DK74+DR74+DY74+EF74+EM74+ET74+FA74&lt;=Consolidação!BO85,Consolidação!$H$4,IF(BN74+BU74+CB74+CI74+CP74+CW74+DD74+DK74+DR74+DY74+EF74+EM74+ET74+FA74&lt;=Consolidação!BO85+Consolidação!BR85,Consolidação!$K$4,IF(BN74+BU74+CB74+CI74+CP74+CW74+DD74+DK74+DR74+DY74+EF74+EM74+ET74+FA74&lt;=Consolidação!BO85+Consolidação!BR85+Consolidação!BU85,Consolidação!$N$4,IF(BN74+BU74+CB74+CI74+CP74+CW74+DD74+DK74+DR74+DY74+EF74+EM74+ET74+FA74&lt;=Consolidação!BO85+Consolidação!BR85+Consolidação!BU85+Consolidação!BX85,Consolidação!$Q$4,IF(BN74+BU74+CB74+CI74+CP74+CW74+DD74+DK74+DR74+DY74+EF74+EM74+ET74+FA74&lt;=Consolidação!BO85+Consolidação!BR85+Consolidação!BU85+Consolidação!BX85+Consolidação!CA85,Consolidação!$T$4,IF(BN74+BU74+CB74+CI74+CP74+CW74+DD74+DK74+DR74+DY74+EF74+EM74+ET74+FA74&lt;=Consolidação!BO85+Consolidação!BR85+Consolidação!BU85+Consolidação!BX85+Consolidação!CA85+Consolidação!CD85,Consolidação!$W$4,IF(BN74+BU74+CB74+CI74+CP74+CW74+DD74+DK74+DR74+DY74+EF74+EM74+ET74+FA74&lt;=Consolidação!BO85+Consolidação!BR85+Consolidação!BU85+Consolidação!BX85+Consolidação!CA85+Consolidação!CD85+Consolidação!CG85,Consolidação!$Z$4,IF(BN74+BU74+CB74+CI74+CP74+CW74+DD74+DK74+DR74+DY74+EF74+EM74+ET74+FA74&lt;=Consolidação!BO85+Consolidação!BR85+Consolidação!BU85+Consolidação!BX85+Consolidação!CA85+Consolidação!CD85+Consolidação!CG85+Consolidação!CJ85,Consolidação!$AC$4,IF(BN74+BU74+CB74+CI74+CP74+CW74+DD74+DK74+DR74+DY74+EF74+EM74+ET74+FA74&lt;=Consolidação!BO85+Consolidação!BR85+Consolidação!BU85+Consolidação!BX85+Consolidação!CA85+Consolidação!CD85+Consolidação!CG85+Consolidação!CJ85+Consolidação!CM85,Consolidação!$AF$4,IF(BN74+BU74+CB74+CI74+CP74+CW74+DD74+DK74+DR74+DY74+EF74+EM74+ET74+FA74&lt;=Consolidação!BO85+Consolidação!BR85+Consolidação!BU85+Consolidação!BX85+Consolidação!CA85+Consolidação!CD85+Consolidação!CG85+Consolidação!CJ85+Consolidação!CM85+Consolidação!CP85,Consolidação!$AI$4,IF(BN74+BU74+CB74+CI74+CP74+CW74+DD74+DK74+DR74+DY74+EF74+EM74+ET74+FA74&lt;=Consolidação!BO85+Consolidação!BR85+Consolidação!BU85+Consolidação!BX85+Consolidação!CA85+Consolidação!CD85+Consolidação!CG85+Consolidação!CJ85+Consolidação!CM85+Consolidação!CP85+Consolidação!CS85,Consolidação!$AL$4,IF(BN74+BU74+CB74+CI74+CP74+CW74+DD74+DK74+DR74+DY74+EF74+EM74+ET74+FA74&lt;=Consolidação!BO85+Consolidação!BR85+Consolidação!BU85+Consolidação!BX85+Consolidação!CA85+Consolidação!CD85+Consolidação!CG85+Consolidação!CJ85+Consolidação!CM85+Consolidação!CP85+Consolidação!CS85+Consolidação!CV85,Consolidação!$AO$4,IF(BN74+BU74+CB74+CI74+CP74+CW74+DD74+DK74+DR74+DY74+EF74+EM74+ET74+FA74&lt;=Consolidação!BO85+Consolidação!BR85+Consolidação!BU85+Consolidação!BX85+Consolidação!CA85+Consolidação!CD85+Consolidação!CG85+Consolidação!CJ85+Consolidação!CM85+Consolidação!CP85+Consolidação!CS85+Consolidação!CV85+Consolidação!CY85,Consolidação!$AR$4,IF(BN74+BU74+CB74+CI74+CP74+CW74+DD74+DK74+DR74+DY74+EF74+EM74+ET74+FA74&lt;=Consolidação!BO85+Consolidação!BR85+Consolidação!BU85+Consolidação!BX85+Consolidação!CA85+Consolidação!CD85+Consolidação!CG85+Consolidação!CJ85+Consolidação!CM85+Consolidação!CP85+Consolidação!CS85+Consolidação!CV85+Consolidação!CY85+Consolidação!DB85,Consolidação!$AU$4,IF(AND((Consolidação!BO85+Consolidação!BR85+Consolidação!BU85+Consolidação!BX85+Consolidação!CA85+Consolidação!CD85+Consolidação!CG85+Consolidação!CJ85+Consolidação!CM85+Consolidação!CP85+Consolidação!CS85+Consolidação!CV85+Consolidação!CY85+Consolidação!DB85)&gt;0,BN74+BU74+CB74+CI74+CP74+CW74+DD74+DK74+DR74+DY74+EF74+EM74+ET74&lt;Consolidação!BO85+Consolidação!BR85+Consolidação!BU85+Consolidação!BX85+Consolidação!CA85+Consolidação!CD85+Consolidação!CG85+Consolidação!CJ85+Consolidação!CM85+Consolidação!CP85+Consolidação!CS85+Consolidação!CV85+Consolidação!CY85+Consolidação!DB85,BN74+BU74+CB74+CI74+CP74+CW74+DD74+DK74+DR74+DY74+EF74+EM74+ET74+FA74&gt;Consolidação!BO85+Consolidação!BR85+Consolidação!BU85+Consolidação!BX85+Consolidação!CA85+Consolidação!CD85+Consolidação!CG85+Consolidação!CJ85+Consolidação!CM85+Consolidação!CP85+Consolidação!CS85+Consolidação!CV85+Consolidação!CY85+Consolidação!DB85),"CONSUMO PARCIAL","SEM PREVISÃO"))))))))))))))))</f>
        <v/>
      </c>
      <c r="FE74" s="318" t="str">
        <f t="shared" si="109"/>
        <v/>
      </c>
      <c r="FF74" s="270"/>
      <c r="FG74" s="314"/>
      <c r="FH74" s="345"/>
      <c r="FI74" s="346"/>
      <c r="FJ74" s="317" t="str">
        <f>IF(FG74=0,"",IF(BT74+CA74+CH74+CO74+CV74+DC74+DJ74+DQ74+DX74+EE74+EL74+ES74+EZ74+FG74&lt;=Consolidação!BU85,Consolidação!$H$4,IF(BT74+CA74+CH74+CO74+CV74+DC74+DJ74+DQ74+DX74+EE74+EL74+ES74+EZ74+FG74&lt;=Consolidação!BU85+Consolidação!BX85,Consolidação!$K$4,IF(BT74+CA74+CH74+CO74+CV74+DC74+DJ74+DQ74+DX74+EE74+EL74+ES74+EZ74+FG74&lt;=Consolidação!BU85+Consolidação!BX85+Consolidação!CA85,Consolidação!$N$4,IF(BT74+CA74+CH74+CO74+CV74+DC74+DJ74+DQ74+DX74+EE74+EL74+ES74+EZ74+FG74&lt;=Consolidação!BU85+Consolidação!BX85+Consolidação!CA85+Consolidação!CD85,Consolidação!$Q$4,IF(BT74+CA74+CH74+CO74+CV74+DC74+DJ74+DQ74+DX74+EE74+EL74+ES74+EZ74+FG74&lt;=Consolidação!BU85+Consolidação!BX85+Consolidação!CA85+Consolidação!CD85+Consolidação!CG85,Consolidação!$T$4,IF(BT74+CA74+CH74+CO74+CV74+DC74+DJ74+DQ74+DX74+EE74+EL74+ES74+EZ74+FG74&lt;=Consolidação!BU85+Consolidação!BX85+Consolidação!CA85+Consolidação!CD85+Consolidação!CG85+Consolidação!CJ85,Consolidação!$W$4,IF(BT74+CA74+CH74+CO74+CV74+DC74+DJ74+DQ74+DX74+EE74+EL74+ES74+EZ74+FG74&lt;=Consolidação!BU85+Consolidação!BX85+Consolidação!CA85+Consolidação!CD85+Consolidação!CG85+Consolidação!CJ85+Consolidação!CM85,Consolidação!$Z$4,IF(BT74+CA74+CH74+CO74+CV74+DC74+DJ74+DQ74+DX74+EE74+EL74+ES74+EZ74+FG74&lt;=Consolidação!BU85+Consolidação!BX85+Consolidação!CA85+Consolidação!CD85+Consolidação!CG85+Consolidação!CJ85+Consolidação!CM85+Consolidação!CP85,Consolidação!$AC$4,IF(BT74+CA74+CH74+CO74+CV74+DC74+DJ74+DQ74+DX74+EE74+EL74+ES74+EZ74+FG74&lt;=Consolidação!BU85+Consolidação!BX85+Consolidação!CA85+Consolidação!CD85+Consolidação!CG85+Consolidação!CJ85+Consolidação!CM85+Consolidação!CP85+Consolidação!CS85,Consolidação!$AF$4,IF(BT74+CA74+CH74+CO74+CV74+DC74+DJ74+DQ74+DX74+EE74+EL74+ES74+EZ74+FG74&lt;=Consolidação!BU85+Consolidação!BX85+Consolidação!CA85+Consolidação!CD85+Consolidação!CG85+Consolidação!CJ85+Consolidação!CM85+Consolidação!CP85+Consolidação!CS85+Consolidação!CV85,Consolidação!$AI$4,IF(BT74+CA74+CH74+CO74+CV74+DC74+DJ74+DQ74+DX74+EE74+EL74+ES74+EZ74+FG74&lt;=Consolidação!BU85+Consolidação!BX85+Consolidação!CA85+Consolidação!CD85+Consolidação!CG85+Consolidação!CJ85+Consolidação!CM85+Consolidação!CP85+Consolidação!CS85+Consolidação!CV85+Consolidação!CY85,Consolidação!$AL$4,IF(BT74+CA74+CH74+CO74+CV74+DC74+DJ74+DQ74+DX74+EE74+EL74+ES74+EZ74+FG74&lt;=Consolidação!BU85+Consolidação!BX85+Consolidação!CA85+Consolidação!CD85+Consolidação!CG85+Consolidação!CJ85+Consolidação!CM85+Consolidação!CP85+Consolidação!CS85+Consolidação!CV85+Consolidação!CY85+Consolidação!DB85,Consolidação!$AO$4,IF(BT74+CA74+CH74+CO74+CV74+DC74+DJ74+DQ74+DX74+EE74+EL74+ES74+EZ74+FG74&lt;=Consolidação!BU85+Consolidação!BX85+Consolidação!CA85+Consolidação!CD85+Consolidação!CG85+Consolidação!CJ85+Consolidação!CM85+Consolidação!CP85+Consolidação!CS85+Consolidação!CV85+Consolidação!CY85+Consolidação!DB85+Consolidação!DE85,Consolidação!$AR$4,IF(BT74+CA74+CH74+CO74+CV74+DC74+DJ74+DQ74+DX74+EE74+EL74+ES74+EZ74+FG74&lt;=Consolidação!BU85+Consolidação!BX85+Consolidação!CA85+Consolidação!CD85+Consolidação!CG85+Consolidação!CJ85+Consolidação!CM85+Consolidação!CP85+Consolidação!CS85+Consolidação!CV85+Consolidação!CY85+Consolidação!DB85+Consolidação!DE85+Consolidação!DH85,Consolidação!$AU$4,IF(AND((Consolidação!BU85+Consolidação!BX85+Consolidação!CA85+Consolidação!CD85+Consolidação!CG85+Consolidação!CJ85+Consolidação!CM85+Consolidação!CP85+Consolidação!CS85+Consolidação!CV85+Consolidação!CY85+Consolidação!DB85+Consolidação!DE85+Consolidação!DH85)&gt;0,BT74+CA74+CH74+CO74+CV74+DC74+DJ74+DQ74+DX74+EE74+EL74+ES74+EZ74&lt;Consolidação!BU85+Consolidação!BX85+Consolidação!CA85+Consolidação!CD85+Consolidação!CG85+Consolidação!CJ85+Consolidação!CM85+Consolidação!CP85+Consolidação!CS85+Consolidação!CV85+Consolidação!CY85+Consolidação!DB85+Consolidação!DE85+Consolidação!DH85,BT74+CA74+CH74+CO74+CV74+DC74+DJ74+DQ74+DX74+EE74+EL74+ES74+EZ74+FG74&gt;Consolidação!BU85+Consolidação!BX85+Consolidação!CA85+Consolidação!CD85+Consolidação!CG85+Consolidação!CJ85+Consolidação!CM85+Consolidação!CP85+Consolidação!CS85+Consolidação!CV85+Consolidação!CY85+Consolidação!DB85+Consolidação!DE85+Consolidação!DH85),"CONSUMO PARCIAL","SEM PREVISÃO"))))))))))))))))</f>
        <v/>
      </c>
      <c r="FK74" s="540" t="str">
        <f t="shared" si="110"/>
        <v/>
      </c>
      <c r="FL74" s="572"/>
      <c r="FM74" s="563"/>
      <c r="FN74" s="332"/>
      <c r="FO74" s="316"/>
      <c r="FP74" s="550"/>
      <c r="FQ74" s="576"/>
      <c r="FR74" s="572"/>
      <c r="FS74" s="563"/>
      <c r="FT74" s="332"/>
      <c r="FU74" s="316"/>
      <c r="FV74" s="550"/>
      <c r="FW74" s="550"/>
      <c r="FX74" s="545" t="str">
        <f>IF((Consolidação!C85+Consolidação!E85)=(F74+M74+T74+AA74+AH74+AO74+AV74+BC74+BJ74+BQ74+BX74+CE74+CL74+CS74+CY74+DE74+DK74+DQ74+DW74+EC74+EI74+EO74+EU74+FA74+FG74+FM74+FS74),"ATUALIZADO","DESATUALIZADO")</f>
        <v>DESATUALIZADO</v>
      </c>
    </row>
    <row r="75" spans="1:180" x14ac:dyDescent="0.3">
      <c r="A75" s="270">
        <v>11873</v>
      </c>
      <c r="B75" s="634"/>
      <c r="C75" s="273" t="s">
        <v>104</v>
      </c>
      <c r="D75" s="274"/>
      <c r="E75" s="270" t="s">
        <v>144</v>
      </c>
      <c r="F75" s="314">
        <v>1.036</v>
      </c>
      <c r="G75" s="345">
        <v>118</v>
      </c>
      <c r="H75" s="346">
        <v>45973</v>
      </c>
      <c r="I75" s="317">
        <f>IF(F75=0,"",IF(F75&lt;=Consolidação!H86,Consolidação!H$4,IF(F75&lt;=Consolidação!H86+Consolidação!K86,Consolidação!K$4,IF(F75&lt;=Consolidação!H86+Consolidação!K86+Consolidação!N86,Consolidação!N$4,IF(F75&lt;=Consolidação!H86+Consolidação!K86+Consolidação!N86+Consolidação!Q86,Consolidação!Q$4,IF(F75&lt;=Consolidação!H86+Consolidação!K86+Consolidação!N86+Consolidação!Q86+Consolidação!T86,Consolidação!T$4,IF(F75&lt;=Consolidação!H86+Consolidação!K86+Consolidação!N86+Consolidação!Q86+Consolidação!T86+Consolidação!W86,Consolidação!W$4,IF(F75&lt;=Consolidação!H86+Consolidação!K86+Consolidação!N86+Consolidação!Q86+Consolidação!T86+Consolidação!W86+Consolidação!Z86,Consolidação!Z$4,IF(F75&lt;=Consolidação!H86+Consolidação!K86+Consolidação!N86+Consolidação!Q86+Consolidação!T86+Consolidação!W86+Consolidação!Z86+Consolidação!AC86,Consolidação!AC$4,IF(F75&lt;=Consolidação!H86+Consolidação!K86+Consolidação!N86+Consolidação!Q86+Consolidação!T86+Consolidação!W86+Consolidação!Z86+Consolidação!AC86+Consolidação!AF86,Consolidação!AF$4,IF(F75&lt;=Consolidação!H86+Consolidação!K86+Consolidação!N86+Consolidação!Q86+Consolidação!T86+Consolidação!W86+Consolidação!Z86+Consolidação!AC86+Consolidação!AF86+Consolidação!AI86,Consolidação!AI$4,IF(F75&lt;=Consolidação!H86+Consolidação!K86+Consolidação!N86+Consolidação!Q86+Consolidação!T86+Consolidação!W86+Consolidação!Z86+Consolidação!AC86+Consolidação!AF86+Consolidação!AI86+Consolidação!AL86,Consolidação!AL$4,IF(F75&lt;=Consolidação!H86+Consolidação!K86+Consolidação!N86+Consolidação!Q86+Consolidação!T86+Consolidação!W86+Consolidação!Z86+Consolidação!AC86+Consolidação!AF86+Consolidação!AI86+Consolidação!AL86+Consolidação!AO86,Consolidação!AO$4,IF(F75&lt;=Consolidação!H86+Consolidação!K86+Consolidação!N86+Consolidação!Q86+Consolidação!T86+Consolidação!W86+Consolidação!Z86+Consolidação!AC86+Consolidação!AF86+Consolidação!AI86+Consolidação!AL86+Consolidação!AO86+Consolidação!AR86,Consolidação!AR$4,IF(F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45323</v>
      </c>
      <c r="J75" s="318" t="str">
        <f t="shared" si="86"/>
        <v>ü</v>
      </c>
      <c r="K75" s="312"/>
      <c r="L75" s="270" t="s">
        <v>145</v>
      </c>
      <c r="M75" s="314">
        <v>0.91400000000000003</v>
      </c>
      <c r="N75" s="345">
        <v>118</v>
      </c>
      <c r="O75" s="346">
        <v>46044</v>
      </c>
      <c r="P75" s="317">
        <f>IF(M75=0,"",IF(F75+M75&lt;=Consolidação!H86,Consolidação!$H$4,IF(F75+M75&lt;=Consolidação!H86+Consolidação!K86,Consolidação!$K$4,IF(F75+M75&lt;=Consolidação!H86+Consolidação!K86+Consolidação!N86,Consolidação!$N$4,IF(F75+M75&lt;=Consolidação!H86+Consolidação!K86+Consolidação!N86+Consolidação!Q86,Consolidação!$Q$4,IF(F75+M75&lt;=Consolidação!H86+Consolidação!K86+Consolidação!N86+Consolidação!Q86+Consolidação!T86,Consolidação!$T$4,IF(F75+M75&lt;=Consolidação!H86+Consolidação!K86+Consolidação!N86+Consolidação!Q86+Consolidação!T86+Consolidação!W86,Consolidação!$W$4,IF(F75+M75&lt;=Consolidação!H86+Consolidação!K86+Consolidação!N86+Consolidação!Q86+Consolidação!T86+Consolidação!W86+Consolidação!Z86,Consolidação!$Z$4,IF(F75+M75&lt;=Consolidação!H86+Consolidação!K86+Consolidação!N86+Consolidação!Q86+Consolidação!T86+Consolidação!W86+Consolidação!Z86+Consolidação!AC86,Consolidação!$AC$4,IF(F75+M75&lt;=Consolidação!H86+Consolidação!K86+Consolidação!N86+Consolidação!Q86+Consolidação!T86+Consolidação!W86+Consolidação!Z86+Consolidação!AC86+Consolidação!AF86,Consolidação!$AF$4,IF(F75+M75&lt;=Consolidação!H86+Consolidação!K86+Consolidação!N86+Consolidação!Q86+Consolidação!T86+Consolidação!W86+Consolidação!Z86+Consolidação!AC86+Consolidação!AF86+Consolidação!AI86,Consolidação!$AI$4,IF(F75+M75&lt;=Consolidação!H86+Consolidação!K86+Consolidação!N86+Consolidação!Q86+Consolidação!T86+Consolidação!W86+Consolidação!Z86+Consolidação!AC86+Consolidação!AF86+Consolidação!AI86+Consolidação!AL86,Consolidação!$AL$4,IF(F75+M75&lt;=Consolidação!H86+Consolidação!K86+Consolidação!N86+Consolidação!Q86+Consolidação!T86+Consolidação!W86+Consolidação!Z86+Consolidação!AC86+Consolidação!AF86+Consolidação!AI86+Consolidação!AL86+Consolidação!AO86,Consolidação!$AO$4,IF(F75+M75&lt;=Consolidação!H86+Consolidação!K86+Consolidação!N86+Consolidação!Q86+Consolidação!T86+Consolidação!W86+Consolidação!Z86+Consolidação!AC86+Consolidação!AF86+Consolidação!AI86+Consolidação!AL86+Consolidação!AO86+Consolidação!AR86,Consolidação!$AR$4,IF(F75+M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45323</v>
      </c>
      <c r="Q75" s="318" t="str">
        <f t="shared" si="87"/>
        <v>ü</v>
      </c>
      <c r="R75" s="312"/>
      <c r="S75" s="270" t="s">
        <v>146</v>
      </c>
      <c r="T75" s="314">
        <v>5.7329999999999997</v>
      </c>
      <c r="U75" s="345">
        <v>118</v>
      </c>
      <c r="V75" s="346">
        <v>46044</v>
      </c>
      <c r="W75" s="317">
        <f>IF(T75=0,"",IF(F75+M75+T75&lt;=Consolidação!H86,Consolidação!$H$4,IF(F75+M75+T75&lt;=Consolidação!H86+Consolidação!K86,Consolidação!$K$4,IF(F75+M75+T75&lt;=Consolidação!H86+Consolidação!K86+Consolidação!N86,Consolidação!$N$4,IF(F75+M75+T75&lt;=Consolidação!H86+Consolidação!K86+Consolidação!N86+Consolidação!Q86,Consolidação!$Q$4,IF(F75+M75+T75&lt;=Consolidação!H86+Consolidação!K86+Consolidação!N86+Consolidação!Q86+Consolidação!T86,Consolidação!$T$4,IF(F75+M75+T75&lt;=Consolidação!H86+Consolidação!K86+Consolidação!N86+Consolidação!Q86+Consolidação!T86+Consolidação!W86,Consolidação!$W$4,IF(F75+M75+T75&lt;=Consolidação!H86+Consolidação!K86+Consolidação!N86+Consolidação!Q86+Consolidação!T86+Consolidação!W86+Consolidação!Z86,Consolidação!$Z$4,IF(F75+M75+T75&lt;=Consolidação!H86+Consolidação!K86+Consolidação!N86+Consolidação!Q86+Consolidação!T86+Consolidação!W86+Consolidação!Z86+Consolidação!AC86,Consolidação!$AC$4,IF(F75+M75+T75&lt;=Consolidação!H86+Consolidação!K86+Consolidação!N86+Consolidação!Q86+Consolidação!T86+Consolidação!W86+Consolidação!Z86+Consolidação!AC86+Consolidação!AF86,Consolidação!$AF$4,IF(F75+M75+T75&lt;=Consolidação!H86+Consolidação!K86+Consolidação!N86+Consolidação!Q86+Consolidação!T86+Consolidação!W86+Consolidação!Z86+Consolidação!AC86+Consolidação!AF86+Consolidação!AI86,Consolidação!$AI$4,IF(F75+M75+T75&lt;=Consolidação!H86+Consolidação!K86+Consolidação!N86+Consolidação!Q86+Consolidação!T86+Consolidação!W86+Consolidação!Z86+Consolidação!AC86+Consolidação!AF86+Consolidação!AI86+Consolidação!AL86,Consolidação!$AL$4,IF(F75+M75+T75&lt;=Consolidação!H86+Consolidação!K86+Consolidação!N86+Consolidação!Q86+Consolidação!T86+Consolidação!W86+Consolidação!Z86+Consolidação!AC86+Consolidação!AF86+Consolidação!AI86+Consolidação!AL86+Consolidação!AO86,Consolidação!$AO$4,IF(F75+M75+T75&lt;=Consolidação!H86+Consolidação!K86+Consolidação!N86+Consolidação!Q86+Consolidação!T86+Consolidação!W86+Consolidação!Z86+Consolidação!AC86+Consolidação!AF86+Consolidação!AI86+Consolidação!AL86+Consolidação!AO86+Consolidação!AR86,Consolidação!$AR$4,IF(F75+M75+T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+M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+T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45323</v>
      </c>
      <c r="X75" s="318" t="str">
        <f t="shared" si="88"/>
        <v>ü</v>
      </c>
      <c r="Y75" s="312"/>
      <c r="Z75" s="270" t="s">
        <v>160</v>
      </c>
      <c r="AA75" s="314">
        <v>1.927</v>
      </c>
      <c r="AB75" s="345">
        <v>113.03</v>
      </c>
      <c r="AC75" s="346">
        <v>46314</v>
      </c>
      <c r="AD75" s="317">
        <f>IF(AA75=0,"",IF(F75+M75+T75+AA75&lt;=Consolidação!H86,Consolidação!$H$4,IF(F75+M75+T75+AA75&lt;=Consolidação!H86+Consolidação!K86,Consolidação!$K$4,IF(F75+M75+T75+AA75&lt;=Consolidação!H86+Consolidação!K86+Consolidação!N86,Consolidação!$N$4,IF(F75+M75+T75+AA75&lt;=Consolidação!H86+Consolidação!K86+Consolidação!N86+Consolidação!Q86,Consolidação!$Q$4,IF(F75+M75+T75+AA75&lt;=Consolidação!H86+Consolidação!K86+Consolidação!N86+Consolidação!Q86+Consolidação!T86,Consolidação!$T$4,IF(F75+M75+T75+AA75&lt;=Consolidação!H86+Consolidação!K86+Consolidação!N86+Consolidação!Q86+Consolidação!T86+Consolidação!W86,Consolidação!$W$4,IF(F75+M75+T75+AA75&lt;=Consolidação!H86+Consolidação!K86+Consolidação!N86+Consolidação!Q86+Consolidação!T86+Consolidação!W86+Consolidação!Z86,Consolidação!$Z$4,IF(F75+M75+T75+AA75&lt;=Consolidação!H86+Consolidação!K86+Consolidação!N86+Consolidação!Q86+Consolidação!T86+Consolidação!W86+Consolidação!Z86+Consolidação!AC86,Consolidação!$AC$4,IF(F75+M75+T75+AA75&lt;=Consolidação!H86+Consolidação!K86+Consolidação!N86+Consolidação!Q86+Consolidação!T86+Consolidação!W86+Consolidação!Z86+Consolidação!AC86+Consolidação!AF86,Consolidação!$AF$4,IF(F75+M75+T75+AA75&lt;=Consolidação!H86+Consolidação!K86+Consolidação!N86+Consolidação!Q86+Consolidação!T86+Consolidação!W86+Consolidação!Z86+Consolidação!AC86+Consolidação!AF86+Consolidação!AI86,Consolidação!$AI$4,IF(F75+M75+T75+AA75&lt;=Consolidação!H86+Consolidação!K86+Consolidação!N86+Consolidação!Q86+Consolidação!T86+Consolidação!W86+Consolidação!Z86+Consolidação!AC86+Consolidação!AF86+Consolidação!AI86+Consolidação!AL86,Consolidação!$AL$4,IF(F75+M75+T75+AA75&lt;=Consolidação!H86+Consolidação!K86+Consolidação!N86+Consolidação!Q86+Consolidação!T86+Consolidação!W86+Consolidação!Z86+Consolidação!AC86+Consolidação!AF86+Consolidação!AI86+Consolidação!AL86+Consolidação!AO86,Consolidação!$AO$4,IF(F75+M75+T75+AA75&lt;=Consolidação!H86+Consolidação!K86+Consolidação!N86+Consolidação!Q86+Consolidação!T86+Consolidação!W86+Consolidação!Z86+Consolidação!AC86+Consolidação!AF86+Consolidação!AI86+Consolidação!AL86+Consolidação!AO86+Consolidação!AR86,Consolidação!AR83,IF(F75+M75+T75+AA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+M75+T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+T75+AA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45323</v>
      </c>
      <c r="AE75" s="318" t="str">
        <f t="shared" si="89"/>
        <v>ü</v>
      </c>
      <c r="AF75" s="312"/>
      <c r="AG75" s="270" t="s">
        <v>161</v>
      </c>
      <c r="AH75" s="314">
        <v>1.0820000000000001</v>
      </c>
      <c r="AI75" s="345">
        <v>113.03</v>
      </c>
      <c r="AJ75" s="346">
        <v>46314</v>
      </c>
      <c r="AK75" s="317">
        <f>IF(AH75=0,"",IF(F75+M75+T75+AA75+AH75&lt;=Consolidação!H86,Consolidação!$H$4,IF(F75+M75+T75+AA75+AH75&lt;=Consolidação!H86+Consolidação!K86,Consolidação!$K$4,IF(F75+M75+T75+AA75+AH75&lt;=Consolidação!H86+Consolidação!K86+Consolidação!N86,Consolidação!$N$4,IF(F75+M75+T75+AA75+AH75&lt;=Consolidação!H86+Consolidação!K86+Consolidação!N86+Consolidação!Q86,Consolidação!$Q$4,IF(F75+M75+T75+AA75+AH75&lt;=Consolidação!H86+Consolidação!K86+Consolidação!N86+Consolidação!Q86+Consolidação!T86,Consolidação!$T$4,IF(F75+M75+T75+AA75+AH75&lt;=Consolidação!H86+Consolidação!K86+Consolidação!N86+Consolidação!Q86+Consolidação!T86+Consolidação!W86,Consolidação!$W$4,IF(F75+M75+T75+AA75+AH75&lt;=Consolidação!H86+Consolidação!K86+Consolidação!N86+Consolidação!Q86+Consolidação!T86+Consolidação!W86+Consolidação!Z86,Consolidação!$Z$4,IF(F75+M75+T75+AA75+AH75&lt;=Consolidação!H86+Consolidação!K86+Consolidação!N86+Consolidação!Q86+Consolidação!T86+Consolidação!W86+Consolidação!Z86+Consolidação!AC86,Consolidação!$AC$4,IF(F75+M75+T75+AA75+AH75&lt;=Consolidação!H86+Consolidação!K86+Consolidação!N86+Consolidação!Q86+Consolidação!T86+Consolidação!W86+Consolidação!Z86+Consolidação!AC86+Consolidação!AF86,Consolidação!$AF$4,IF(F75+M75+T75+AA75+AH75&lt;=Consolidação!H86+Consolidação!K86+Consolidação!N86+Consolidação!Q86+Consolidação!T86+Consolidação!W86+Consolidação!Z86+Consolidação!AC86+Consolidação!AF86+Consolidação!AI86,Consolidação!$AI$4,IF(F75+M75+T75+AA75+AH75&lt;=Consolidação!H86+Consolidação!K86+Consolidação!N86+Consolidação!Q86+Consolidação!T86+Consolidação!W86+Consolidação!Z86+Consolidação!AC86+Consolidação!AF86+Consolidação!AI86+Consolidação!AL86,Consolidação!$AL$4,IF(F75+M75+T75+AA75+AH75&lt;=Consolidação!H86+Consolidação!K86+Consolidação!N86+Consolidação!Q86+Consolidação!T86+Consolidação!W86+Consolidação!Z86+Consolidação!AC86+Consolidação!AF86+Consolidação!AI86+Consolidação!AL86+Consolidação!AO86,Consolidação!$AO$4,IF(F75+M75+T75+AA75+AH75&lt;=Consolidação!H86+Consolidação!K86+Consolidação!N86+Consolidação!Q86+Consolidação!T86+Consolidação!W86+Consolidação!Z86+Consolidação!AC86+Consolidação!AF86+Consolidação!AI86+Consolidação!AL86+Consolidação!AO86+Consolidação!AR86,Consolidação!$AR$4,IF(F75+M75+T75+AA75+AH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+M75+T75+AA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+T75+AA75+AH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45323</v>
      </c>
      <c r="AL75" s="318" t="str">
        <f t="shared" si="90"/>
        <v>ü</v>
      </c>
      <c r="AM75" s="312"/>
      <c r="AN75" s="270" t="s">
        <v>165</v>
      </c>
      <c r="AO75" s="314">
        <v>2.0539999999999998</v>
      </c>
      <c r="AP75" s="345">
        <v>113.03</v>
      </c>
      <c r="AQ75" s="346">
        <v>46314</v>
      </c>
      <c r="AR75" s="317">
        <f>IF(AO75=0,"",IF(F75+M75+T75+AA75+AH75+AO75&lt;=Consolidação!H86,Consolidação!$H$4,IF(F75+M75+T75+AA75+AH75+AO75&lt;=Consolidação!H86+Consolidação!K86,Consolidação!$K$4,IF(F75+M75+T75+AA75+AH75+AO75&lt;=Consolidação!H86+Consolidação!K86+Consolidação!N86,Consolidação!$N$4,IF(F75+M75+T75+AA75+AH75+AO75&lt;=Consolidação!H86+Consolidação!K86+Consolidação!N86+Consolidação!Q86,Consolidação!$Q$4,IF(F75+M75+T75+AA75+AH75+AO75&lt;=Consolidação!H86+Consolidação!K86+Consolidação!N86+Consolidação!Q86+Consolidação!T86,Consolidação!$T$4,IF(F75+M75+T75+AA75+AH75+AO75&lt;=Consolidação!H86+Consolidação!K86+Consolidação!N86+Consolidação!Q86+Consolidação!T86+Consolidação!W86,Consolidação!$W$4,IF(F75+M75+T75+AA75+AH75+AO75&lt;=Consolidação!H86+Consolidação!K86+Consolidação!N86+Consolidação!Q86+Consolidação!T86+Consolidação!W86+Consolidação!Z86,Consolidação!$Z$4,IF(F75+M75+T75+AA75+AH75+AO75&lt;=Consolidação!H86+Consolidação!K86+Consolidação!N86+Consolidação!Q86+Consolidação!T86+Consolidação!W86+Consolidação!Z86+Consolidação!AC86,Consolidação!$AC$4,IF(F75+M75+T75+AA75+AH75+AO75&lt;=Consolidação!H86+Consolidação!K86+Consolidação!N86+Consolidação!Q86+Consolidação!T86+Consolidação!W86+Consolidação!Z86+Consolidação!AC86+Consolidação!AF86,Consolidação!$AF$4,IF(F75+M75+T75+AA75+AH75+AO75&lt;=Consolidação!H86+Consolidação!K86+Consolidação!N86+Consolidação!Q86+Consolidação!T86+Consolidação!W86+Consolidação!Z86+Consolidação!AC86+Consolidação!AF86+Consolidação!AI86,Consolidação!$AI$4,IF(F75+M75+T75+AA75+AH75+AO75&lt;=Consolidação!H86+Consolidação!K86+Consolidação!N86+Consolidação!Q86+Consolidação!T86+Consolidação!W86+Consolidação!Z86+Consolidação!AC86+Consolidação!AF86+Consolidação!AI86+Consolidação!AL86,Consolidação!$AL$4,IF(F75+M75+T75+AA75+AH75+AO75&lt;=Consolidação!H86+Consolidação!K86+Consolidação!N86+Consolidação!Q86+Consolidação!T86+Consolidação!W86+Consolidação!Z86+Consolidação!AC86+Consolidação!AF86+Consolidação!AI86+Consolidação!AL86+Consolidação!AO86,Consolidação!$AO$4,IF(F75+M75+T75+AA75+AH75+AO75&lt;=Consolidação!H86+Consolidação!K86+Consolidação!N86+Consolidação!Q86+Consolidação!T86+Consolidação!W86+Consolidação!Z86+Consolidação!AC86+Consolidação!AF86+Consolidação!AI86+Consolidação!AL86+Consolidação!AO86+Consolidação!AR86,Consolidação!$AR$4,IF(F75+M75+T75+AA75+AH75+AO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+M75+T75+AA75+AH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+T75+AA75+AH75+AO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45323</v>
      </c>
      <c r="AS75" s="318" t="str">
        <f t="shared" si="91"/>
        <v>ü</v>
      </c>
      <c r="AT75" s="312"/>
      <c r="AU75" s="270" t="s">
        <v>183</v>
      </c>
      <c r="AV75" s="314">
        <v>1.8109999999999999</v>
      </c>
      <c r="AW75" s="345">
        <v>113.03</v>
      </c>
      <c r="AX75" s="346">
        <v>46366</v>
      </c>
      <c r="AY75" s="317">
        <f>IF(AV75=0,"",IF(F75+M75+T75+AA75+AH75+AO75+AV75&lt;=Consolidação!H86,Consolidação!$H$4,IF(F75+M75+T75+AA75+AH75+AO75+AV75&lt;=Consolidação!H86+Consolidação!K86,Consolidação!$K$4,IF(F75+M75+T75+AA75+AH75+AO75+AV75&lt;=Consolidação!H86+Consolidação!K86+Consolidação!N86,Consolidação!$N$4,IF(F75+M75+T75+AA75+AH75+AO75+AV75&lt;=Consolidação!H86+Consolidação!K86+Consolidação!N86+Consolidação!Q86,Consolidação!$Q$4,IF(F75+M75+T75+AA75+AH75+AO75+AV75&lt;=Consolidação!H86+Consolidação!K86+Consolidação!N86+Consolidação!Q86+Consolidação!T86,Consolidação!$T$4,IF(F75+M75+T75+AA75+AH75+AO75+AV75&lt;=Consolidação!H86+Consolidação!K86+Consolidação!N86+Consolidação!Q86+Consolidação!T86+Consolidação!W86,Consolidação!$W$4,IF(F75+M75+T75+AA75+AH75+AO75+AV75&lt;=Consolidação!H86+Consolidação!K86+Consolidação!N86+Consolidação!Q86+Consolidação!T86+Consolidação!W86+Consolidação!Z86,Consolidação!$Z$4,IF(F75+M75+T75+AA75+AH75+AO75+AV75&lt;=Consolidação!H86+Consolidação!K86+Consolidação!N86+Consolidação!Q86+Consolidação!T86+Consolidação!W86+Consolidação!Z86+Consolidação!AC86,Consolidação!$AC$4,IF(F75+M75+T75+AA75+AH75+AO75+AV75&lt;=Consolidação!H86+Consolidação!K86+Consolidação!N86+Consolidação!Q86+Consolidação!T86+Consolidação!W86+Consolidação!Z86+Consolidação!AC86+Consolidação!AF86,Consolidação!$AF$4,IF(F75+M75+T75+AA75+AH75+AO75+AV75&lt;=Consolidação!H86+Consolidação!K86+Consolidação!N86+Consolidação!Q86+Consolidação!T86+Consolidação!W86+Consolidação!Z86+Consolidação!AC86+Consolidação!AF86+Consolidação!AI86,Consolidação!$AI$4,IF(F75+M75+T75+AA75+AH75+AO75+AV75&lt;=Consolidação!H86+Consolidação!K86+Consolidação!N86+Consolidação!Q86+Consolidação!T86+Consolidação!W86+Consolidação!Z86+Consolidação!AC86+Consolidação!AF86+Consolidação!AI86+Consolidação!AL86,Consolidação!$AL$4,IF(F75+M75+T75+AA75+AH75+AO75+AV75&lt;=Consolidação!H86+Consolidação!K86+Consolidação!N86+Consolidação!Q86+Consolidação!T86+Consolidação!W86+Consolidação!Z86+Consolidação!AC86+Consolidação!AF86+Consolidação!AI86+Consolidação!AL86+Consolidação!AO86,Consolidação!$AO$4,IF(F75+M75+T75+AA75+AH75+AO75+AV75&lt;=Consolidação!H86+Consolidação!K86+Consolidação!N86+Consolidação!Q86+Consolidação!T86+Consolidação!W86+Consolidação!Z86+Consolidação!AC86+Consolidação!AF86+Consolidação!AI86+Consolidação!AL86+Consolidação!AO86+Consolidação!AR86,Consolidação!$AR$4,IF(F75+M75+T75+AA75+AH75+AO75+AV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+M75+T75+AA75+AH75+AO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+T75+AA75+AH75+AO75+AV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45323</v>
      </c>
      <c r="AZ75" s="318" t="str">
        <f t="shared" si="92"/>
        <v>ü</v>
      </c>
      <c r="BA75" s="312"/>
      <c r="BB75" s="270" t="s">
        <v>184</v>
      </c>
      <c r="BC75" s="314">
        <v>13.836</v>
      </c>
      <c r="BD75" s="345">
        <v>113.03</v>
      </c>
      <c r="BE75" s="346">
        <v>46366</v>
      </c>
      <c r="BF75" s="317">
        <f>IF(BC75=0,"",IF(F75+M75+T75+AA75+AH75+AO75+AV75+BC75&lt;=Consolidação!H86,Consolidação!$H$4,IF(F75+M75+T75+AA75+AH75+AO75+AV75+BC75&lt;=Consolidação!H86+Consolidação!K86,Consolidação!$K$4,IF(F75+M75+T75+AA75+AH75+AO75+AV75+BC75&lt;=Consolidação!H86+Consolidação!K86+Consolidação!N86,Consolidação!$N$4,IF(F75+M75+T75+AA75+AH75+AO75+AV75+BC75&lt;=Consolidação!H86+Consolidação!K86+Consolidação!N86+Consolidação!Q86,Consolidação!$Q$4,IF(F75+M75+T75+AA75+AH75+AO75+AV75+BC75&lt;=Consolidação!H86+Consolidação!K86+Consolidação!N86+Consolidação!Q86+Consolidação!T86,Consolidação!$T$4,IF(F75+M75+T75+AA75+AH75+AO75+AV75+BC75&lt;=Consolidação!H86+Consolidação!K86+Consolidação!N86+Consolidação!Q86+Consolidação!T86+Consolidação!W86,Consolidação!$W$4,IF(F75+M75+T75+AA75+AH75+AO75+AV75+BC75&lt;=Consolidação!H86+Consolidação!K86+Consolidação!N86+Consolidação!Q86+Consolidação!T86+Consolidação!W86+Consolidação!Z86,Consolidação!$Z$4,IF(F75+M75+T75+AA75+AH75+AO75+AV75+BC75&lt;=Consolidação!H86+Consolidação!K86+Consolidação!N86+Consolidação!Q86+Consolidação!T86+Consolidação!W86+Consolidação!Z86+Consolidação!AC86,Consolidação!$AC$4,IF(F75+M75+T75+AA75+AH75+AO75+AV75+BC75&lt;=Consolidação!H86+Consolidação!K86+Consolidação!N86+Consolidação!Q86+Consolidação!T86+Consolidação!W86+Consolidação!Z86+Consolidação!AC86+Consolidação!AF86,Consolidação!$AF$4,IF(F75+M75+T75+AA75+AH75+AO75+AV75+BC75&lt;=Consolidação!H86+Consolidação!K86+Consolidação!N86+Consolidação!Q86+Consolidação!T86+Consolidação!W86+Consolidação!Z86+Consolidação!AC86+Consolidação!AF86+Consolidação!AI86,Consolidação!$AI$4,IF(F75+M75+T75+AA75+AH75+AO75+AV75+BC75&lt;=Consolidação!H86+Consolidação!K86+Consolidação!N86+Consolidação!Q86+Consolidação!T86+Consolidação!W86+Consolidação!Z86+Consolidação!AC86+Consolidação!AF86+Consolidação!AI86+Consolidação!AL86,Consolidação!$AL$4,IF(F75+M75+T75+AA75+AH75+AO75+AV75+BC75&lt;=Consolidação!H86+Consolidação!K86+Consolidação!N86+Consolidação!Q86+Consolidação!T86+Consolidação!W86+Consolidação!Z86+Consolidação!AC86+Consolidação!AF86+Consolidação!AI86+Consolidação!AL86+Consolidação!AO86,Consolidação!$AO$4,IF(F75+M75+T75+AA75+AH75+AO75+AV75+BC75&lt;=Consolidação!H86+Consolidação!K86+Consolidação!N86+Consolidação!Q86+Consolidação!T86+Consolidação!W86+Consolidação!Z86+Consolidação!AC86+Consolidação!AF86+Consolidação!AI86+Consolidação!AL86+Consolidação!AO86+Consolidação!AR86,Consolidação!$AR$4,IF(F75+M75+T75+AA75+AH75+AO75+AV75+BC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+M75+T75+AA75+AH75+AO75+AV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+T75+AA75+AH75+AO75+AV75+BC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45323</v>
      </c>
      <c r="BG75" s="318" t="str">
        <f t="shared" si="93"/>
        <v>ü</v>
      </c>
      <c r="BH75" s="312"/>
      <c r="BI75" s="270" t="s">
        <v>211</v>
      </c>
      <c r="BJ75" s="314">
        <v>0.25</v>
      </c>
      <c r="BK75" s="345"/>
      <c r="BL75" s="346">
        <v>45973</v>
      </c>
      <c r="BM75" s="317">
        <f>IF(BJ75=0,"",IF(F75+M75+T75+AA75+AH75+AO75+AV75+BC75+BJ75&lt;=Consolidação!H86,Consolidação!$H$4,IF(F75+M75+T75+AA75+AH75+AO75+AV75+BC75+BJ75&lt;=Consolidação!H86+Consolidação!K86,Consolidação!$K$4,IF(F75+M75+T75+AA75+AH75+AO75+AV75+BC75+BJ75&lt;=Consolidação!H86+Consolidação!K86+Consolidação!N86,Consolidação!$N$4,IF(F75+M75+T75+AA75+AH75+AO75+AV75+BC75+BJ75&lt;=Consolidação!H86+Consolidação!K86+Consolidação!N86+Consolidação!Q86,Consolidação!$Q$4,IF(F75+M75+T75+AA75+AH75+AO75+AV75+BC75+BJ75&lt;=Consolidação!H86+Consolidação!K86+Consolidação!N86+Consolidação!Q86+Consolidação!T86,Consolidação!$T$4,IF(F75+M75+T75+AA75+AH75+AO75+AV75+BC75+BJ75&lt;=Consolidação!H86+Consolidação!K86+Consolidação!N86+Consolidação!Q86+Consolidação!T86+Consolidação!W86,Consolidação!$W$4,IF(F75+M75+T75+AA75+AH75+AO75+AV75+BC75+BJ75&lt;=Consolidação!H86+Consolidação!K86+Consolidação!N86+Consolidação!Q86+Consolidação!T86+Consolidação!W86+Consolidação!Z86,Consolidação!$Z$4,IF(F75+M75+T75+AA75+AH75+AO75+AV75+BC75+BJ75&lt;=Consolidação!H86+Consolidação!K86+Consolidação!N86+Consolidação!Q86+Consolidação!T86+Consolidação!W86+Consolidação!Z86+Consolidação!AC86,Consolidação!$AC$4,IF(F75+M75+T75+AA75+AH75+AO75+AV75+BC75+BJ75&lt;=Consolidação!H86+Consolidação!K86+Consolidação!N86+Consolidação!Q86+Consolidação!T86+Consolidação!W86+Consolidação!Z86+Consolidação!AC86+Consolidação!AF86,Consolidação!$AF$4,IF(F75+M75+T75+AA75+AH75+AO75+AV75+BC75+BJ75&lt;=Consolidação!H86+Consolidação!K86+Consolidação!N86+Consolidação!Q86+Consolidação!T86+Consolidação!W86+Consolidação!Z86+Consolidação!AC86+Consolidação!AF86+Consolidação!AI86,Consolidação!$AI$4,IF(F75+M75+T75+AA75+AH75+AO75+AV75+BC75+BJ75&lt;=Consolidação!H86+Consolidação!K86+Consolidação!N86+Consolidação!Q86+Consolidação!T86+Consolidação!W86+Consolidação!Z86+Consolidação!AC86+Consolidação!AF86+Consolidação!AI86+Consolidação!AL86,Consolidação!$AL$4,IF(F75+M75+T75+AA75+AH75+AO75+AV75+BC75+BJ75&lt;=Consolidação!H86+Consolidação!K86+Consolidação!N86+Consolidação!Q86+Consolidação!T86+Consolidação!W86+Consolidação!Z86+Consolidação!AC86+Consolidação!AF86+Consolidação!AI86+Consolidação!AL86+Consolidação!AO86,Consolidação!$AO$4,IF(F75+M75+T75+AA75+AH75+AO75+AV75+BC75+BJ75&lt;=Consolidação!H86+Consolidação!K86+Consolidação!N86+Consolidação!Q86+Consolidação!T86+Consolidação!W86+Consolidação!Z86+Consolidação!AC86+Consolidação!AF86+Consolidação!AI86+Consolidação!AL86+Consolidação!AO86+Consolidação!AR86,Consolidação!$AR$4,IF(F75+M75+T75+AA75+AH75+AO75+AV75+BC75+BJ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+M75+T75+AA75+AH75+AO75+AV75+BC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+T75+AA75+AH75+AO75+AV75+BC75+BJ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45323</v>
      </c>
      <c r="BN75" s="318" t="str">
        <f t="shared" si="94"/>
        <v>ü</v>
      </c>
      <c r="BO75" s="312"/>
      <c r="BP75" s="270" t="s">
        <v>205</v>
      </c>
      <c r="BQ75" s="314">
        <v>50.75</v>
      </c>
      <c r="BR75" s="345"/>
      <c r="BS75" s="346">
        <v>46661</v>
      </c>
      <c r="BT75" s="317">
        <f>IF(BQ75=0,"",IF(F75+M75+T75+AA75+AH75+AO75+AV75+BC75+BJ75+BQ75&lt;=Consolidação!H86,Consolidação!$H$4,IF(F75+M75+T75+AA75+AH75+AO75+AV75+BC75+BJ75+BQ75&lt;=Consolidação!H86+Consolidação!K86,Consolidação!$K$4,IF(F75+M75+T75+AA75+AH75+AO75+AV75+BC75+BJ75+BQ75&lt;=Consolidação!H86+Consolidação!K86+Consolidação!N86,Consolidação!$N$4,IF(F75+M75+T75+AA75+AH75+AO75+AV75+BC75+BJ75+BQ75&lt;=Consolidação!H86+Consolidação!K86+Consolidação!N86+Consolidação!Q86,Consolidação!$Q$4,IF(F75+M75+T75+AA75+AH75+AO75+AV75+BC75+BJ75+BQ75&lt;=Consolidação!H86+Consolidação!K86+Consolidação!N86+Consolidação!Q86+Consolidação!T86,Consolidação!$T$4,IF(F75+M75+T75+AA75+AH75+AO75+AV75+BC75+BJ75+BQ75&lt;=Consolidação!H86+Consolidação!K86+Consolidação!N86+Consolidação!Q86+Consolidação!T86+Consolidação!W86,Consolidação!$W$4,IF(F75+M75+T75+AA75+AH75+AO75+AV75+BC75+BJ75+BQ75&lt;=Consolidação!H86+Consolidação!K86+Consolidação!N86+Consolidação!Q86+Consolidação!T86+Consolidação!W86+Consolidação!Z86,Consolidação!$Z$4,IF(F75+M75+T75+AA75+AH75+AO75+AV75+BC75+BJ75+BQ75&lt;=Consolidação!H86+Consolidação!K86+Consolidação!N86+Consolidação!Q86+Consolidação!T86+Consolidação!W86+Consolidação!Z86+Consolidação!AC86,Consolidação!$AC$4,IF(F75+M75+T75+AA75+AH75+AO75+AV75+BC75+BJ75+BQ75&lt;=Consolidação!H86+Consolidação!K86+Consolidação!N86+Consolidação!Q86+Consolidação!T86+Consolidação!W86+Consolidação!Z86+Consolidação!AC86+Consolidação!AF86,Consolidação!$AF$4,IF(F75+M75+T75+AA75+AH75+AO75+AV75+BC75+BJ75+BQ75&lt;=Consolidação!H86+Consolidação!K86+Consolidação!N86+Consolidação!Q86+Consolidação!T86+Consolidação!W86+Consolidação!Z86+Consolidação!AC86+Consolidação!AF86+Consolidação!AI86,Consolidação!$AI$4,IF(F75+M75+T75+AA75+AH75+AO75+AV75+BC75+BJ75+BQ75&lt;=Consolidação!H86+Consolidação!K86+Consolidação!N86+Consolidação!Q86+Consolidação!T86+Consolidação!W86+Consolidação!Z86+Consolidação!AC86+Consolidação!AF86+Consolidação!AI86+Consolidação!AL86,Consolidação!$AL$4,IF(F75+M75+T75+AA75+AH75+AO75+AV75+BC75+BJ75+BQ75&lt;=Consolidação!H86+Consolidação!K86+Consolidação!N86+Consolidação!Q86+Consolidação!T86+Consolidação!W86+Consolidação!Z86+Consolidação!AC86+Consolidação!AF86+Consolidação!AI86+Consolidação!AL86+Consolidação!AO86,Consolidação!$AO$4,IF(F75+M75+T75+AA75+AH75+AO75+AV75+BC75+BJ75+BQ75&lt;=Consolidação!H86+Consolidação!K86+Consolidação!N86+Consolidação!Q86+Consolidação!T86+Consolidação!W86+Consolidação!Z86+Consolidação!AC86+Consolidação!AF86+Consolidação!AI86+Consolidação!AL86+Consolidação!AO86+Consolidação!AR86,Consolidação!$AR$4,IF(F75+M75+T75+AA75+AH75+AO75+AV75+BC75+BJ75+BQ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+M75+T75+AA75+AH75+AO75+AV75+BC75+BJ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+T75+AA75+AH75+AO75+AV75+BC75+BJ75+BQ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45352</v>
      </c>
      <c r="BU75" s="318" t="str">
        <f t="shared" si="95"/>
        <v>ü</v>
      </c>
      <c r="BV75" s="312"/>
      <c r="BW75" s="270" t="s">
        <v>218</v>
      </c>
      <c r="BX75" s="314">
        <v>84.8</v>
      </c>
      <c r="BY75" s="345"/>
      <c r="BZ75" s="346">
        <v>46661</v>
      </c>
      <c r="CA75" s="317">
        <f>IF(BX75=0,"",IF(F75+M75+T75+AA75+AH75+AO75+AV75+BC75+BJ75+BQ75+BX75&lt;=Consolidação!H86,Consolidação!$H$4,IF(F75+M75+T75+AA75+AH75+AO75+AV75+BC75+BJ75+BQ75+BX75&lt;=Consolidação!H86+Consolidação!K86,Consolidação!$K$4,IF(F75+M75+T75+AA75+AH75+AO75+AV75+BC75+BJ75+BQ75+BX75&lt;=Consolidação!H86+Consolidação!K86+Consolidação!N86,Consolidação!$N$4,IF(F75+M75+T75+AA75+AH75+AO75+AV75+BC75+BJ75+BQ75+BX75&lt;=Consolidação!H86+Consolidação!K86+Consolidação!N86+Consolidação!Q86,Consolidação!$Q$4,IF(F75+M75+T75+AA75+AH75+AO75+AV75+BC75+BJ75+BQ75+BX75&lt;=Consolidação!H86+Consolidação!K86+Consolidação!N86+Consolidação!Q86+Consolidação!T86,Consolidação!$T$4,IF(F75+M75+T75+AA75+AH75+AO75+AV75+BC75+BJ75+BQ75+BX75&lt;=Consolidação!H86+Consolidação!K86+Consolidação!N86+Consolidação!Q86+Consolidação!T86+Consolidação!W86,Consolidação!$W$4,IF(F75+M75+T75+AA75+AH75+AO75+AV75+BC75+BJ75+BQ75+BX75&lt;=Consolidação!H86+Consolidação!K86+Consolidação!N86+Consolidação!Q86+Consolidação!T86+Consolidação!W86+Consolidação!Z86,Consolidação!$Z$4,IF(F75+M75+T75+AA75+AH75+AO75+AV75+BC75+BJ75+BQ75+BX75&lt;=Consolidação!H86+Consolidação!K86+Consolidação!N86+Consolidação!Q86+Consolidação!T86+Consolidação!W86+Consolidação!Z86+Consolidação!AC86,Consolidação!$AC$4,IF(F75+M75+T75+AA75+AH75+AO75+AV75+BC75+BJ75+BQ75+BX75&lt;=Consolidação!H86+Consolidação!K86+Consolidação!N86+Consolidação!Q86+Consolidação!T86+Consolidação!W86+Consolidação!Z86+Consolidação!AC86+Consolidação!AF86,Consolidação!$AF$4,IF(F75+M75+T75+AA75+AH75+AO75+AV75+BC75+BJ75+BQ75+BX75&lt;=Consolidação!H86+Consolidação!K86+Consolidação!N86+Consolidação!Q86+Consolidação!T86+Consolidação!W86+Consolidação!Z86+Consolidação!AC86+Consolidação!AF86+Consolidação!AI86,Consolidação!$AI$4,IF(F75+M75+T75+AA75+AH75+AO75+AV75+BC75+BJ75+BQ75+BX75&lt;=Consolidação!H86+Consolidação!K86+Consolidação!N86+Consolidação!Q86+Consolidação!T86+Consolidação!W86+Consolidação!Z86+Consolidação!AC86+Consolidação!AF86+Consolidação!AI86+Consolidação!AL86,Consolidação!$AL$4,IF(F75+M75+T75+AA75+AH75+AO75+AV75+BC75+BJ75+BQ75+BX75&lt;=Consolidação!H86+Consolidação!K86+Consolidação!N86+Consolidação!Q86+Consolidação!T86+Consolidação!W86+Consolidação!Z86+Consolidação!AC86+Consolidação!AF86+Consolidação!AI86+Consolidação!AL86+Consolidação!AO86,Consolidação!$AO$4,IF(F75+M75+T75+AA75+AH75+AO75+AV75+BC75+BJ75+BQ75+BX75&lt;=Consolidação!H86+Consolidação!K86+Consolidação!N86+Consolidação!Q86+Consolidação!T86+Consolidação!W86+Consolidação!Z86+Consolidação!AC86+Consolidação!AF86+Consolidação!AI86+Consolidação!AL86+Consolidação!AO86+Consolidação!AR86,Consolidação!$AR$4,IF(F75+M75+T75+AA75+AH75+AO75+AV75+BC75+BJ75+BQ75+BX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+M75+T75+AA75+AH75+AO75+AV75+BC75+BJ75+BQ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+T75+AA75+AH75+AO75+AV75+BC75+BJ75+BQ75+BX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45352</v>
      </c>
      <c r="CB75" s="318" t="str">
        <f t="shared" si="96"/>
        <v>ü</v>
      </c>
      <c r="CC75" s="312"/>
      <c r="CD75" s="270" t="s">
        <v>219</v>
      </c>
      <c r="CE75" s="314">
        <v>45.046999999999997</v>
      </c>
      <c r="CF75" s="345"/>
      <c r="CG75" s="346">
        <v>46661</v>
      </c>
      <c r="CH75" s="317">
        <f>IF(CE75=0,"",IF(F75+M75+T75+AA75+AH75+AO75+AV75+BC75+BJ75+BQ75+BX75+CE75&lt;=Consolidação!H86,Consolidação!$H$4,IF(F75+M75+T75+AA75+AH75+AO75+AV75+BC75+BJ75+BQ75+BX75+CE75&lt;=Consolidação!H86+Consolidação!K86,Consolidação!$K$4,IF(F75+M75+T75+AA75+AH75+AO75+AV75+BC75+BJ75+BQ75+BX75+CE75&lt;=Consolidação!H86+Consolidação!K86+Consolidação!N86,Consolidação!$N$4,IF(F75+M75+T75+AA75+AH75+AO75+AV75+BC75+BJ75+BQ75+BX75+CE75&lt;=Consolidação!H86+Consolidação!K86+Consolidação!N86+Consolidação!Q86,Consolidação!$Q$4,IF(F75+M75+T75+AA75+AH75+AO75+AV75+BC75+BJ75+BQ75+BX75+CE75&lt;=Consolidação!H86+Consolidação!K86+Consolidação!N86+Consolidação!Q86+Consolidação!T86,Consolidação!$T$4,IF(F75+M75+T75+AA75+AH75+AO75+AV75+BC75+BJ75+BQ75+BX75+CE75&lt;=Consolidação!H86+Consolidação!K86+Consolidação!N86+Consolidação!Q86+Consolidação!T86+Consolidação!W86,Consolidação!$W$4,IF(F75+M75+T75+AA75+AH75+AO75+AV75+BC75+BJ75+BQ75+BX75+CE75&lt;=Consolidação!H86+Consolidação!K86+Consolidação!N86+Consolidação!Q86+Consolidação!T86+Consolidação!W86+Consolidação!Z86,Consolidação!$Z$4,IF(F75+M75+T75+AA75+AH75+AO75+AV75+BC75+BJ75+BQ75+BX75+CE75&lt;=Consolidação!H86+Consolidação!K86+Consolidação!N86+Consolidação!Q86+Consolidação!T86+Consolidação!W86+Consolidação!Z86+Consolidação!AC86,Consolidação!$AC$4,IF(F75+M75+T75+AA75+AH75+AO75+AV75+BC75+BJ75+BQ75+BX75+CE75&lt;=Consolidação!H86+Consolidação!K86+Consolidação!N86+Consolidação!Q86+Consolidação!T86+Consolidação!W86+Consolidação!Z86+Consolidação!AC86+Consolidação!AF86,Consolidação!$AF$4,IF(F75+M75+T75+AA75+AH75+AO75+AV75+BC75+BJ75+BQ75+BX75+CE75&lt;=Consolidação!H86+Consolidação!K86+Consolidação!N86+Consolidação!Q86+Consolidação!T86+Consolidação!W86+Consolidação!Z86+Consolidação!AC86+Consolidação!AF86+Consolidação!AI86,Consolidação!$AI$4,IF(F75+M75+T75+AA75+AH75+AO75+AV75+BC75+BJ75+BQ75+BX75+CE75&lt;=Consolidação!H86+Consolidação!K86+Consolidação!N86+Consolidação!Q86+Consolidação!T86+Consolidação!W86+Consolidação!Z86+Consolidação!AC86+Consolidação!AF86+Consolidação!AI86+Consolidação!AL86,Consolidação!$AL$4,IF(F75+M75+T75+AA75+AH75+AO75+AV75+BC75+BJ75+BQ75+BX75+CE75&lt;=Consolidação!H86+Consolidação!K86+Consolidação!N86+Consolidação!Q86+Consolidação!T86+Consolidação!W86+Consolidação!Z86+Consolidação!AC86+Consolidação!AF86+Consolidação!AI86+Consolidação!AL86+Consolidação!AO86,Consolidação!$AO$4,IF(F75+M75+T75+AA75+AH75+AO75+AV75+BC75+BJ75+BQ75+BX75+CE75&lt;=Consolidação!H86+Consolidação!K86+Consolidação!N86+Consolidação!Q86+Consolidação!T86+Consolidação!W86+Consolidação!Z86+Consolidação!AC86+Consolidação!AF86+Consolidação!AI86+Consolidação!AL86+Consolidação!AO86+Consolidação!AR86,Consolidação!$AR$4,IF(F75+M75+T75+AA75+AH75+AO75+AV75+BC75+BJ75+BQ75+BX75+CE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+M75+T75+AA75+AH75+AO75+AV75+BC75+BJ75+BQ75+BX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+T75+AA75+AH75+AO75+AV75+BC75+BJ75+BQ75+BX75+CE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45383</v>
      </c>
      <c r="CI75" s="318" t="str">
        <f t="shared" si="97"/>
        <v>ü</v>
      </c>
      <c r="CJ75" s="312"/>
      <c r="CK75" s="270" t="s">
        <v>203</v>
      </c>
      <c r="CL75" s="314">
        <v>29.355</v>
      </c>
      <c r="CM75" s="345"/>
      <c r="CN75" s="346">
        <v>46661</v>
      </c>
      <c r="CO75" s="317">
        <f>IF(CL75=0,"",IF(F75+M75+T75+AA75+AH75+AO75+AV75+BC75+BJ75+BQ75+BX75+CE75+CL75&lt;=Consolidação!H86,Consolidação!$H$4,IF(F75+M75+T75+AA75+AH75+AO75+AV75+BC75+BJ75+BQ75+BX75+CE75+CL75&lt;=Consolidação!H86+Consolidação!K86,Consolidação!$K$4,IF(F75+M75+T75+AA75+AH75+AO75+AV75+BC75+BJ75+BQ75+BX75+CE75+CL75&lt;=Consolidação!H86+Consolidação!K86+Consolidação!N86,Consolidação!$N$4,IF(F75+M75+T75+AA75+AH75+AO75+AV75+BC75+BJ75+BQ75+BX75+CE75+CL75&lt;=Consolidação!H86+Consolidação!K86+Consolidação!N86+Consolidação!Q86,Consolidação!$Q$4,IF(F75+M75+T75+AA75+AH75+AO75+AV75+BC75+BJ75+BQ75+BX75+CE75+CL75&lt;=Consolidação!H86+Consolidação!K86+Consolidação!N86+Consolidação!Q86+Consolidação!T86,Consolidação!$T$4,IF(F75+M75+T75+AA75+AH75+AO75+AV75+BC75+BJ75+BQ75+BX75+CE75+CL75&lt;=Consolidação!H86+Consolidação!K86+Consolidação!N86+Consolidação!Q86+Consolidação!T86+Consolidação!W86,Consolidação!$W$4,IF(F75+M75+T75+AA75+AH75+AO75+AV75+BC75+BJ75+BQ75+BX75+CE75+CL75&lt;=Consolidação!H86+Consolidação!K86+Consolidação!N86+Consolidação!Q86+Consolidação!T86+Consolidação!W86+Consolidação!Z86,Consolidação!$Z$4,IF(F75+M75+T75+AA75+AH75+AO75+AV75+BC75+BJ75+BQ75+BX75+CE75+CL75&lt;=Consolidação!H86+Consolidação!K86+Consolidação!N86+Consolidação!Q86+Consolidação!T86+Consolidação!W86+Consolidação!Z86+Consolidação!AC86,Consolidação!$AC$4,IF(F75+M75+T75+AA75+AH75+AO75+AV75+BC75+BJ75+BQ75+BX75+CE75+CL75&lt;=Consolidação!H86+Consolidação!K86+Consolidação!N86+Consolidação!Q86+Consolidação!T86+Consolidação!W86+Consolidação!Z86+Consolidação!AC86+Consolidação!AF86,Consolidação!$AF$4,IF(F75+M75+T75+AA75+AH75+AO75+AV75+BC75+BJ75+BQ75+BX75+CE75+CL75&lt;=Consolidação!H86+Consolidação!K86+Consolidação!N86+Consolidação!Q86+Consolidação!T86+Consolidação!W86+Consolidação!Z86+Consolidação!AC86+Consolidação!AF86+Consolidação!AI86,Consolidação!$AI$4,IF(F75+M75+T75+AA75+AH75+AO75+AV75+BC75+BJ75+BQ75+BX75+CE75+CL75&lt;=Consolidação!H86+Consolidação!K86+Consolidação!N86+Consolidação!Q86+Consolidação!T86+Consolidação!W86+Consolidação!Z86+Consolidação!AC86+Consolidação!AF86+Consolidação!AI86+Consolidação!AL86,Consolidação!$AL$4,IF(F75+M75+T75+AA75+AH75+AO75+AV75+BC75+BJ75+BQ75+BX75+CE75+CL75&lt;=Consolidação!H86+Consolidação!K86+Consolidação!N86+Consolidação!Q86+Consolidação!T86+Consolidação!W86+Consolidação!Z86+Consolidação!AC86+Consolidação!AF86+Consolidação!AI86+Consolidação!AL86+Consolidação!AO86,Consolidação!$AO$4,IF(F75+M75+T75+AA75+AH75+AO75+AV75+BC75+BJ75+BQ75+BX75+CE75+CL75&lt;=Consolidação!H86+Consolidação!K86+Consolidação!N86+Consolidação!Q86+Consolidação!T86+Consolidação!W86+Consolidação!Z86+Consolidação!AC86+Consolidação!AF86+Consolidação!AI86+Consolidação!AL86+Consolidação!AO86+Consolidação!AR86,Consolidação!$AR$4,IF(F75+M75+T75+AA75+AH75+AO75+AV75+BC75+BJ75+BQ75+BX75+CE75+CL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+M75+T75+AA75+AH75+AO75+AV75+BC75+BJ75+BQ75+BX75+CE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+T75+AA75+AH75+AO75+AV75+BC75+BJ75+BQ75+BX75+CE75+CL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>45413</v>
      </c>
      <c r="CP75" s="318" t="str">
        <f t="shared" si="98"/>
        <v>ü</v>
      </c>
      <c r="CQ75" s="312"/>
      <c r="CR75" s="270"/>
      <c r="CS75" s="314"/>
      <c r="CT75" s="345"/>
      <c r="CU75" s="346"/>
      <c r="CV75" s="317" t="str">
        <f>IF(CS75=0,"",IF(F75+M75+T75+AA75+AH75+AO75+AV75+BC75+BJ75+BQ75+BX75+CE75+CL75+CS75&lt;=Consolidação!H86,Consolidação!$H$4,IF(F75+M75+T75+AA75+AH75+AO75+AV75+BC75+BJ75+BQ75+BX75+CE75+CL75+CS75&lt;=Consolidação!H86+Consolidação!K86,Consolidação!$K$4,IF(F75+M75+T75+AA75+AH75+AO75+AV75+BC75+BJ75+BQ75+BX75+CE75+CL75+CS75&lt;=Consolidação!H86+Consolidação!K86+Consolidação!N86,Consolidação!$N$4,IF(F75+M75+T75+AA75+AH75+AO75+AV75+BC75+BJ75+BQ75+BX75+CE75+CL75+CS75&lt;=Consolidação!H86+Consolidação!K86+Consolidação!N86+Consolidação!Q86,Consolidação!$Q$4,IF(F75+M75+T75+AA75+AH75+AO75+AV75+BC75+BJ75+BQ75+BX75+CE75+CL75+CS75&lt;=Consolidação!H86+Consolidação!K86+Consolidação!N86+Consolidação!Q86+Consolidação!T86,Consolidação!$T$4,IF(F75+M75+T75+AA75+AH75+AO75+AV75+BC75+BJ75+BQ75+BX75+CE75+CL75+CS75&lt;=Consolidação!H86+Consolidação!K86+Consolidação!N86+Consolidação!Q86+Consolidação!T86+Consolidação!W86,Consolidação!$W$4,IF(F75+M75+T75+AA75+AH75+AO75+AV75+BC75+BJ75+BQ75+BX75+CE75+CL75+CS75&lt;=Consolidação!H86+Consolidação!K86+Consolidação!N86+Consolidação!Q86+Consolidação!T86+Consolidação!W86+Consolidação!Z86,Consolidação!$Z$4,IF(F75+M75+T75+AA75+AH75+AO75+AV75+BC75+BJ75+BQ75+BX75+CE75+CL75+CS75&lt;=Consolidação!H86+Consolidação!K86+Consolidação!N86+Consolidação!Q86+Consolidação!T86+Consolidação!W86+Consolidação!Z86+Consolidação!AC86,Consolidação!$AC$4,IF(F75+M75+T75+AA75+AH75+AO75+AV75+BC75+BJ75+BQ75+BX75+CE75+CL75+CS75&lt;=Consolidação!H86+Consolidação!K86+Consolidação!N86+Consolidação!Q86+Consolidação!T86+Consolidação!W86+Consolidação!Z86+Consolidação!AC86+Consolidação!AF86,Consolidação!$AF$4,IF(F75+M75+T75+AA75+AH75+AO75+AV75+BC75+BJ75+BQ75+BX75+CE75+CL75+CS75&lt;=Consolidação!H86+Consolidação!K86+Consolidação!N86+Consolidação!Q86+Consolidação!T86+Consolidação!W86+Consolidação!Z86+Consolidação!AC86+Consolidação!AF86+Consolidação!AI86,Consolidação!$AI$4,IF(F75+M75+T75+AA75+AH75+AO75+AV75+BC75+BJ75+BQ75+BX75+CE75+CL75+CS75&lt;=Consolidação!H86+Consolidação!K86+Consolidação!N86+Consolidação!Q86+Consolidação!T86+Consolidação!W86+Consolidação!Z86+Consolidação!AC86+Consolidação!AF86+Consolidação!AI86+Consolidação!AL86,Consolidação!$AL$4,IF(F75+M75+T75+AA75+AH75+AO75+AV75+BC75+BJ75+BQ75+BX75+CE75+CL75+CS75&lt;=Consolidação!H86+Consolidação!K86+Consolidação!N86+Consolidação!Q86+Consolidação!T86+Consolidação!W86+Consolidação!Z86+Consolidação!AC86+Consolidação!AF86+Consolidação!AI86+Consolidação!AL86+Consolidação!AO86,Consolidação!$AO$4,IF(F75+M75+T75+AA75+AH75+AO75+AV75+BC75+BJ75+BQ75+BX75+CE75+CL75+CS75&lt;=Consolidação!H86+Consolidação!K86+Consolidação!N86+Consolidação!Q86+Consolidação!T86+Consolidação!W86+Consolidação!Z86+Consolidação!AC86+Consolidação!AF86+Consolidação!AI86+Consolidação!AL86+Consolidação!AO86+Consolidação!AR86,Consolidação!$AR$4,IF(F75+M75+T75+AA75+AH75+AO75+AV75+BC75+BJ75+BQ75+BX75+CE75+CL75+CS75&lt;=Consolidação!H86+Consolidação!K86+Consolidação!N86+Consolidação!Q86+Consolidação!T86+Consolidação!W86+Consolidação!Z86+Consolidação!AC86+Consolidação!AF86+Consolidação!AI86+Consolidação!AL86+Consolidação!AO86+Consolidação!AR86+Consolidação!AU86,Consolidação!$AU$4,IF(AND((Consolidação!H86+Consolidação!K86+Consolidação!N86+Consolidação!Q86+Consolidação!T86+Consolidação!W86+Consolidação!Z86+Consolidação!AC86+Consolidação!AF86+Consolidação!AI86+Consolidação!AL86+Consolidação!AO86+Consolidação!AR86+Consolidação!AU86)&gt;0,F75+M75+T75+AA75+AH75+AO75+AV75+BC75+BJ75+BQ75+BX75+CE75+CL75&lt;Consolidação!H86+Consolidação!K86+Consolidação!N86+Consolidação!Q86+Consolidação!T86+Consolidação!W86+Consolidação!Z86+Consolidação!AC86+Consolidação!AF86+Consolidação!AI86+Consolidação!AL86+Consolidação!AO86+Consolidação!AR86+Consolidação!AU86,F75+M75+T75+AA75+AH75+AO75+AV75+BC75+BJ75+BQ75+BX75+CE75+CL75+CS75&gt;Consolidação!H86+Consolidação!K86+Consolidação!N86+Consolidação!Q86+Consolidação!T86+Consolidação!W86+Consolidação!Z86+Consolidação!AC86+Consolidação!AF86+Consolidação!AI86+Consolidação!AL86+Consolidação!AO86+Consolidação!AR86+Consolidação!AU86),"CONSUMO PARCIAL","SEM PREVISÃO"))))))))))))))))</f>
        <v/>
      </c>
      <c r="CW75" s="318" t="str">
        <f t="shared" si="99"/>
        <v/>
      </c>
      <c r="CX75" s="270"/>
      <c r="CY75" s="314"/>
      <c r="CZ75" s="345"/>
      <c r="DA75" s="346"/>
      <c r="DB75" s="317" t="str">
        <f>IF(CY75=0,"",IF(L75+S75+Z75+AG75+AN75+AU75+BB75+BI75+BP75+BW75+CD75+CK75+CR75+CY75&lt;=Consolidação!N86,Consolidação!$H$4,IF(L75+S75+Z75+AG75+AN75+AU75+BB75+BI75+BP75+BW75+CD75+CK75+CR75+CY75&lt;=Consolidação!N86+Consolidação!Q86,Consolidação!$K$4,IF(L75+S75+Z75+AG75+AN75+AU75+BB75+BI75+BP75+BW75+CD75+CK75+CR75+CY75&lt;=Consolidação!N86+Consolidação!Q86+Consolidação!T86,Consolidação!$N$4,IF(L75+S75+Z75+AG75+AN75+AU75+BB75+BI75+BP75+BW75+CD75+CK75+CR75+CY75&lt;=Consolidação!N86+Consolidação!Q86+Consolidação!T86+Consolidação!W86,Consolidação!$Q$4,IF(L75+S75+Z75+AG75+AN75+AU75+BB75+BI75+BP75+BW75+CD75+CK75+CR75+CY75&lt;=Consolidação!N86+Consolidação!Q86+Consolidação!T86+Consolidação!W86+Consolidação!Z86,Consolidação!$T$4,IF(L75+S75+Z75+AG75+AN75+AU75+BB75+BI75+BP75+BW75+CD75+CK75+CR75+CY75&lt;=Consolidação!N86+Consolidação!Q86+Consolidação!T86+Consolidação!W86+Consolidação!Z86+Consolidação!AC86,Consolidação!$W$4,IF(L75+S75+Z75+AG75+AN75+AU75+BB75+BI75+BP75+BW75+CD75+CK75+CR75+CY75&lt;=Consolidação!N86+Consolidação!Q86+Consolidação!T86+Consolidação!W86+Consolidação!Z86+Consolidação!AC86+Consolidação!AF86,Consolidação!$Z$4,IF(L75+S75+Z75+AG75+AN75+AU75+BB75+BI75+BP75+BW75+CD75+CK75+CR75+CY75&lt;=Consolidação!N86+Consolidação!Q86+Consolidação!T86+Consolidação!W86+Consolidação!Z86+Consolidação!AC86+Consolidação!AF86+Consolidação!AI86,Consolidação!$AC$4,IF(L75+S75+Z75+AG75+AN75+AU75+BB75+BI75+BP75+BW75+CD75+CK75+CR75+CY75&lt;=Consolidação!N86+Consolidação!Q86+Consolidação!T86+Consolidação!W86+Consolidação!Z86+Consolidação!AC86+Consolidação!AF86+Consolidação!AI86+Consolidação!AL86,Consolidação!$AF$4,IF(L75+S75+Z75+AG75+AN75+AU75+BB75+BI75+BP75+BW75+CD75+CK75+CR75+CY75&lt;=Consolidação!N86+Consolidação!Q86+Consolidação!T86+Consolidação!W86+Consolidação!Z86+Consolidação!AC86+Consolidação!AF86+Consolidação!AI86+Consolidação!AL86+Consolidação!AO86,Consolidação!$AI$4,IF(L75+S75+Z75+AG75+AN75+AU75+BB75+BI75+BP75+BW75+CD75+CK75+CR75+CY75&lt;=Consolidação!N86+Consolidação!Q86+Consolidação!T86+Consolidação!W86+Consolidação!Z86+Consolidação!AC86+Consolidação!AF86+Consolidação!AI86+Consolidação!AL86+Consolidação!AO86+Consolidação!AR86,Consolidação!$AL$4,IF(L75+S75+Z75+AG75+AN75+AU75+BB75+BI75+BP75+BW75+CD75+CK75+CR75+CY75&lt;=Consolidação!N86+Consolidação!Q86+Consolidação!T86+Consolidação!W86+Consolidação!Z86+Consolidação!AC86+Consolidação!AF86+Consolidação!AI86+Consolidação!AL86+Consolidação!AO86+Consolidação!AR86+Consolidação!AU86,Consolidação!$AO$4,IF(L75+S75+Z75+AG75+AN75+AU75+BB75+BI75+BP75+BW75+CD75+CK75+CR75+CY75&lt;=Consolidação!N86+Consolidação!Q86+Consolidação!T86+Consolidação!W86+Consolidação!Z86+Consolidação!AC86+Consolidação!AF86+Consolidação!AI86+Consolidação!AL86+Consolidação!AO86+Consolidação!AR86+Consolidação!AU86+Consolidação!AX86,Consolidação!$AR$4,IF(L75+S75+Z75+AG75+AN75+AU75+BB75+BI75+BP75+BW75+CD75+CK75+CR75+CY75&lt;=Consolidação!N86+Consolidação!Q86+Consolidação!T86+Consolidação!W86+Consolidação!Z86+Consolidação!AC86+Consolidação!AF86+Consolidação!AI86+Consolidação!AL86+Consolidação!AO86+Consolidação!AR86+Consolidação!AU86+Consolidação!AX86+Consolidação!#REF!,Consolidação!$AU$4,IF(AND((Consolidação!N86+Consolidação!Q86+Consolidação!T86+Consolidação!W86+Consolidação!Z86+Consolidação!AC86+Consolidação!AF86+Consolidação!AI86+Consolidação!AL86+Consolidação!AO86+Consolidação!AR86+Consolidação!AU86+Consolidação!AX86+Consolidação!#REF!)&gt;0,L75+S75+Z75+AG75+AN75+AU75+BB75+BI75+BP75+BW75+CD75+CK75+CR75&lt;Consolidação!N86+Consolidação!Q86+Consolidação!T86+Consolidação!W86+Consolidação!Z86+Consolidação!AC86+Consolidação!AF86+Consolidação!AI86+Consolidação!AL86+Consolidação!AO86+Consolidação!AR86+Consolidação!AU86+Consolidação!AX86+Consolidação!#REF!,L75+S75+Z75+AG75+AN75+AU75+BB75+BI75+BP75+BW75+CD75+CK75+CR75+CY75&gt;Consolidação!N86+Consolidação!Q86+Consolidação!T86+Consolidação!W86+Consolidação!Z86+Consolidação!AC86+Consolidação!AF86+Consolidação!AI86+Consolidação!AL86+Consolidação!AO86+Consolidação!AR86+Consolidação!AU86+Consolidação!AX86+Consolidação!#REF!),"CONSUMO PARCIAL","SEM PREVISÃO"))))))))))))))))</f>
        <v/>
      </c>
      <c r="DC75" s="318" t="str">
        <f t="shared" si="100"/>
        <v/>
      </c>
      <c r="DD75" s="270"/>
      <c r="DE75" s="314"/>
      <c r="DF75" s="345"/>
      <c r="DG75" s="346"/>
      <c r="DH75" s="317" t="str">
        <f>IF(DE75=0,"",IF(R75+Y75+AF75+AM75+AT75+BA75+BH75+BO75+BV75+CC75+CJ75+CQ75+CX75+DE75&lt;=Consolidação!T86,Consolidação!$H$4,IF(R75+Y75+AF75+AM75+AT75+BA75+BH75+BO75+BV75+CC75+CJ75+CQ75+CX75+DE75&lt;=Consolidação!T86+Consolidação!W86,Consolidação!$K$4,IF(R75+Y75+AF75+AM75+AT75+BA75+BH75+BO75+BV75+CC75+CJ75+CQ75+CX75+DE75&lt;=Consolidação!T86+Consolidação!W86+Consolidação!Z86,Consolidação!$N$4,IF(R75+Y75+AF75+AM75+AT75+BA75+BH75+BO75+BV75+CC75+CJ75+CQ75+CX75+DE75&lt;=Consolidação!T86+Consolidação!W86+Consolidação!Z86+Consolidação!AC86,Consolidação!$Q$4,IF(R75+Y75+AF75+AM75+AT75+BA75+BH75+BO75+BV75+CC75+CJ75+CQ75+CX75+DE75&lt;=Consolidação!T86+Consolidação!W86+Consolidação!Z86+Consolidação!AC86+Consolidação!AF86,Consolidação!$T$4,IF(R75+Y75+AF75+AM75+AT75+BA75+BH75+BO75+BV75+CC75+CJ75+CQ75+CX75+DE75&lt;=Consolidação!T86+Consolidação!W86+Consolidação!Z86+Consolidação!AC86+Consolidação!AF86+Consolidação!AI86,Consolidação!$W$4,IF(R75+Y75+AF75+AM75+AT75+BA75+BH75+BO75+BV75+CC75+CJ75+CQ75+CX75+DE75&lt;=Consolidação!T86+Consolidação!W86+Consolidação!Z86+Consolidação!AC86+Consolidação!AF86+Consolidação!AI86+Consolidação!AL86,Consolidação!$Z$4,IF(R75+Y75+AF75+AM75+AT75+BA75+BH75+BO75+BV75+CC75+CJ75+CQ75+CX75+DE75&lt;=Consolidação!T86+Consolidação!W86+Consolidação!Z86+Consolidação!AC86+Consolidação!AF86+Consolidação!AI86+Consolidação!AL86+Consolidação!AO86,Consolidação!$AC$4,IF(R75+Y75+AF75+AM75+AT75+BA75+BH75+BO75+BV75+CC75+CJ75+CQ75+CX75+DE75&lt;=Consolidação!T86+Consolidação!W86+Consolidação!Z86+Consolidação!AC86+Consolidação!AF86+Consolidação!AI86+Consolidação!AL86+Consolidação!AO86+Consolidação!AR86,Consolidação!$AF$4,IF(R75+Y75+AF75+AM75+AT75+BA75+BH75+BO75+BV75+CC75+CJ75+CQ75+CX75+DE75&lt;=Consolidação!T86+Consolidação!W86+Consolidação!Z86+Consolidação!AC86+Consolidação!AF86+Consolidação!AI86+Consolidação!AL86+Consolidação!AO86+Consolidação!AR86+Consolidação!AU86,Consolidação!$AI$4,IF(R75+Y75+AF75+AM75+AT75+BA75+BH75+BO75+BV75+CC75+CJ75+CQ75+CX75+DE75&lt;=Consolidação!T86+Consolidação!W86+Consolidação!Z86+Consolidação!AC86+Consolidação!AF86+Consolidação!AI86+Consolidação!AL86+Consolidação!AO86+Consolidação!AR86+Consolidação!AU86+Consolidação!AX86,Consolidação!$AL$4,IF(R75+Y75+AF75+AM75+AT75+BA75+BH75+BO75+BV75+CC75+CJ75+CQ75+CX75+DE75&lt;=Consolidação!T86+Consolidação!W86+Consolidação!Z86+Consolidação!AC86+Consolidação!AF86+Consolidação!AI86+Consolidação!AL86+Consolidação!AO86+Consolidação!AR86+Consolidação!AU86+Consolidação!AX86+Consolidação!#REF!,Consolidação!$AO$4,IF(R75+Y75+AF75+AM75+AT75+BA75+BH75+BO75+BV75+CC75+CJ75+CQ75+CX75+DE75&lt;=Consolidação!T86+Consolidação!W86+Consolidação!Z86+Consolidação!AC86+Consolidação!AF86+Consolidação!AI86+Consolidação!AL86+Consolidação!AO86+Consolidação!AR86+Consolidação!AU86+Consolidação!AX86+Consolidação!#REF!+Consolidação!BC86,Consolidação!$AR$4,IF(R75+Y75+AF75+AM75+AT75+BA75+BH75+BO75+BV75+CC75+CJ75+CQ75+CX75+DE75&lt;=Consolidação!T86+Consolidação!W86+Consolidação!Z86+Consolidação!AC86+Consolidação!AF86+Consolidação!AI86+Consolidação!AL86+Consolidação!AO86+Consolidação!AR86+Consolidação!AU86+Consolidação!AX86+Consolidação!#REF!+Consolidação!BC86+Consolidação!BF86,Consolidação!$AU$4,IF(AND((Consolidação!T86+Consolidação!W86+Consolidação!Z86+Consolidação!AC86+Consolidação!AF86+Consolidação!AI86+Consolidação!AL86+Consolidação!AO86+Consolidação!AR86+Consolidação!AU86+Consolidação!AX86+Consolidação!#REF!+Consolidação!BC86+Consolidação!BF86)&gt;0,R75+Y75+AF75+AM75+AT75+BA75+BH75+BO75+BV75+CC75+CJ75+CQ75+CX75&lt;Consolidação!T86+Consolidação!W86+Consolidação!Z86+Consolidação!AC86+Consolidação!AF86+Consolidação!AI86+Consolidação!AL86+Consolidação!AO86+Consolidação!AR86+Consolidação!AU86+Consolidação!AX86+Consolidação!#REF!+Consolidação!BC86+Consolidação!BF86,R75+Y75+AF75+AM75+AT75+BA75+BH75+BO75+BV75+CC75+CJ75+CQ75+CX75+DE75&gt;Consolidação!T86+Consolidação!W86+Consolidação!Z86+Consolidação!AC86+Consolidação!AF86+Consolidação!AI86+Consolidação!AL86+Consolidação!AO86+Consolidação!AR86+Consolidação!AU86+Consolidação!AX86+Consolidação!#REF!+Consolidação!BC86+Consolidação!BF86),"CONSUMO PARCIAL","SEM PREVISÃO"))))))))))))))))</f>
        <v/>
      </c>
      <c r="DI75" s="318" t="str">
        <f t="shared" si="101"/>
        <v/>
      </c>
      <c r="DJ75" s="270"/>
      <c r="DK75" s="314"/>
      <c r="DL75" s="345"/>
      <c r="DM75" s="346"/>
      <c r="DN75" s="317" t="str">
        <f>IF(DK75=0,"",IF(X75+AE75+AL75+AS75+AZ75+BG75+BN75+BU75+CB75+CI75+CP75+CW75+DD75+DK75&lt;=Consolidação!Z86,Consolidação!$H$4,IF(X75+AE75+AL75+AS75+AZ75+BG75+BN75+BU75+CB75+CI75+CP75+CW75+DD75+DK75&lt;=Consolidação!Z86+Consolidação!AC86,Consolidação!$K$4,IF(X75+AE75+AL75+AS75+AZ75+BG75+BN75+BU75+CB75+CI75+CP75+CW75+DD75+DK75&lt;=Consolidação!Z86+Consolidação!AC86+Consolidação!AF86,Consolidação!$N$4,IF(X75+AE75+AL75+AS75+AZ75+BG75+BN75+BU75+CB75+CI75+CP75+CW75+DD75+DK75&lt;=Consolidação!Z86+Consolidação!AC86+Consolidação!AF86+Consolidação!AI86,Consolidação!$Q$4,IF(X75+AE75+AL75+AS75+AZ75+BG75+BN75+BU75+CB75+CI75+CP75+CW75+DD75+DK75&lt;=Consolidação!Z86+Consolidação!AC86+Consolidação!AF86+Consolidação!AI86+Consolidação!AL86,Consolidação!$T$4,IF(X75+AE75+AL75+AS75+AZ75+BG75+BN75+BU75+CB75+CI75+CP75+CW75+DD75+DK75&lt;=Consolidação!Z86+Consolidação!AC86+Consolidação!AF86+Consolidação!AI86+Consolidação!AL86+Consolidação!AO86,Consolidação!$W$4,IF(X75+AE75+AL75+AS75+AZ75+BG75+BN75+BU75+CB75+CI75+CP75+CW75+DD75+DK75&lt;=Consolidação!Z86+Consolidação!AC86+Consolidação!AF86+Consolidação!AI86+Consolidação!AL86+Consolidação!AO86+Consolidação!AR86,Consolidação!$Z$4,IF(X75+AE75+AL75+AS75+AZ75+BG75+BN75+BU75+CB75+CI75+CP75+CW75+DD75+DK75&lt;=Consolidação!Z86+Consolidação!AC86+Consolidação!AF86+Consolidação!AI86+Consolidação!AL86+Consolidação!AO86+Consolidação!AR86+Consolidação!AU86,Consolidação!$AC$4,IF(X75+AE75+AL75+AS75+AZ75+BG75+BN75+BU75+CB75+CI75+CP75+CW75+DD75+DK75&lt;=Consolidação!Z86+Consolidação!AC86+Consolidação!AF86+Consolidação!AI86+Consolidação!AL86+Consolidação!AO86+Consolidação!AR86+Consolidação!AU86+Consolidação!AX86,Consolidação!$AF$4,IF(X75+AE75+AL75+AS75+AZ75+BG75+BN75+BU75+CB75+CI75+CP75+CW75+DD75+DK75&lt;=Consolidação!Z86+Consolidação!AC86+Consolidação!AF86+Consolidação!AI86+Consolidação!AL86+Consolidação!AO86+Consolidação!AR86+Consolidação!AU86+Consolidação!AX86+Consolidação!#REF!,Consolidação!$AI$4,IF(X75+AE75+AL75+AS75+AZ75+BG75+BN75+BU75+CB75+CI75+CP75+CW75+DD75+DK75&lt;=Consolidação!Z86+Consolidação!AC86+Consolidação!AF86+Consolidação!AI86+Consolidação!AL86+Consolidação!AO86+Consolidação!AR86+Consolidação!AU86+Consolidação!AX86+Consolidação!#REF!+Consolidação!BC86,Consolidação!$AL$4,IF(X75+AE75+AL75+AS75+AZ75+BG75+BN75+BU75+CB75+CI75+CP75+CW75+DD75+DK75&lt;=Consolidação!Z86+Consolidação!AC86+Consolidação!AF86+Consolidação!AI86+Consolidação!AL86+Consolidação!AO86+Consolidação!AR86+Consolidação!AU86+Consolidação!AX86+Consolidação!#REF!+Consolidação!BC86+Consolidação!BF86,Consolidação!$AO$4,IF(X75+AE75+AL75+AS75+AZ75+BG75+BN75+BU75+CB75+CI75+CP75+CW75+DD75+DK75&lt;=Consolidação!Z86+Consolidação!AC86+Consolidação!AF86+Consolidação!AI86+Consolidação!AL86+Consolidação!AO86+Consolidação!AR86+Consolidação!AU86+Consolidação!AX86+Consolidação!#REF!+Consolidação!BC86+Consolidação!BF86+Consolidação!BI86,Consolidação!$AR$4,IF(X75+AE75+AL75+AS75+AZ75+BG75+BN75+BU75+CB75+CI75+CP75+CW75+DD75+DK75&lt;=Consolidação!Z86+Consolidação!AC86+Consolidação!AF86+Consolidação!AI86+Consolidação!AL86+Consolidação!AO86+Consolidação!AR86+Consolidação!AU86+Consolidação!AX86+Consolidação!#REF!+Consolidação!BC86+Consolidação!BF86+Consolidação!BI86+Consolidação!BL86,Consolidação!$AU$4,IF(AND((Consolidação!Z86+Consolidação!AC86+Consolidação!AF86+Consolidação!AI86+Consolidação!AL86+Consolidação!AO86+Consolidação!AR86+Consolidação!AU86+Consolidação!AX86+Consolidação!#REF!+Consolidação!BC86+Consolidação!BF86+Consolidação!BI86+Consolidação!BL86)&gt;0,X75+AE75+AL75+AS75+AZ75+BG75+BN75+BU75+CB75+CI75+CP75+CW75+DD75&lt;Consolidação!Z86+Consolidação!AC86+Consolidação!AF86+Consolidação!AI86+Consolidação!AL86+Consolidação!AO86+Consolidação!AR86+Consolidação!AU86+Consolidação!AX86+Consolidação!#REF!+Consolidação!BC86+Consolidação!BF86+Consolidação!BI86+Consolidação!BL86,X75+AE75+AL75+AS75+AZ75+BG75+BN75+BU75+CB75+CI75+CP75+CW75+DD75+DK75&gt;Consolidação!Z86+Consolidação!AC86+Consolidação!AF86+Consolidação!AI86+Consolidação!AL86+Consolidação!AO86+Consolidação!AR86+Consolidação!AU86+Consolidação!AX86+Consolidação!#REF!+Consolidação!BC86+Consolidação!BF86+Consolidação!BI86+Consolidação!BL86),"CONSUMO PARCIAL","SEM PREVISÃO"))))))))))))))))</f>
        <v/>
      </c>
      <c r="DO75" s="318" t="str">
        <f t="shared" si="102"/>
        <v/>
      </c>
      <c r="DP75" s="270"/>
      <c r="DQ75" s="314"/>
      <c r="DR75" s="345"/>
      <c r="DS75" s="346"/>
      <c r="DT75" s="317" t="str">
        <f>IF(DQ75=0,"",IF(AD75+AK75+AR75+AY75+BF75+BM75+BT75+CA75+CH75+CO75+CV75+DC75+DJ75+DQ75&lt;=Consolidação!AF86,Consolidação!$H$4,IF(AD75+AK75+AR75+AY75+BF75+BM75+BT75+CA75+CH75+CO75+CV75+DC75+DJ75+DQ75&lt;=Consolidação!AF86+Consolidação!AI86,Consolidação!$K$4,IF(AD75+AK75+AR75+AY75+BF75+BM75+BT75+CA75+CH75+CO75+CV75+DC75+DJ75+DQ75&lt;=Consolidação!AF86+Consolidação!AI86+Consolidação!AL86,Consolidação!$N$4,IF(AD75+AK75+AR75+AY75+BF75+BM75+BT75+CA75+CH75+CO75+CV75+DC75+DJ75+DQ75&lt;=Consolidação!AF86+Consolidação!AI86+Consolidação!AL86+Consolidação!AO86,Consolidação!$Q$4,IF(AD75+AK75+AR75+AY75+BF75+BM75+BT75+CA75+CH75+CO75+CV75+DC75+DJ75+DQ75&lt;=Consolidação!AF86+Consolidação!AI86+Consolidação!AL86+Consolidação!AO86+Consolidação!AR86,Consolidação!$T$4,IF(AD75+AK75+AR75+AY75+BF75+BM75+BT75+CA75+CH75+CO75+CV75+DC75+DJ75+DQ75&lt;=Consolidação!AF86+Consolidação!AI86+Consolidação!AL86+Consolidação!AO86+Consolidação!AR86+Consolidação!AU86,Consolidação!$W$4,IF(AD75+AK75+AR75+AY75+BF75+BM75+BT75+CA75+CH75+CO75+CV75+DC75+DJ75+DQ75&lt;=Consolidação!AF86+Consolidação!AI86+Consolidação!AL86+Consolidação!AO86+Consolidação!AR86+Consolidação!AU86+Consolidação!AX86,Consolidação!$Z$4,IF(AD75+AK75+AR75+AY75+BF75+BM75+BT75+CA75+CH75+CO75+CV75+DC75+DJ75+DQ75&lt;=Consolidação!AF86+Consolidação!AI86+Consolidação!AL86+Consolidação!AO86+Consolidação!AR86+Consolidação!AU86+Consolidação!AX86+Consolidação!#REF!,Consolidação!$AC$4,IF(AD75+AK75+AR75+AY75+BF75+BM75+BT75+CA75+CH75+CO75+CV75+DC75+DJ75+DQ75&lt;=Consolidação!AF86+Consolidação!AI86+Consolidação!AL86+Consolidação!AO86+Consolidação!AR86+Consolidação!AU86+Consolidação!AX86+Consolidação!#REF!+Consolidação!BC86,Consolidação!$AF$4,IF(AD75+AK75+AR75+AY75+BF75+BM75+BT75+CA75+CH75+CO75+CV75+DC75+DJ75+DQ75&lt;=Consolidação!AF86+Consolidação!AI86+Consolidação!AL86+Consolidação!AO86+Consolidação!AR86+Consolidação!AU86+Consolidação!AX86+Consolidação!#REF!+Consolidação!BC86+Consolidação!BF86,Consolidação!$AI$4,IF(AD75+AK75+AR75+AY75+BF75+BM75+BT75+CA75+CH75+CO75+CV75+DC75+DJ75+DQ75&lt;=Consolidação!AF86+Consolidação!AI86+Consolidação!AL86+Consolidação!AO86+Consolidação!AR86+Consolidação!AU86+Consolidação!AX86+Consolidação!#REF!+Consolidação!BC86+Consolidação!BF86+Consolidação!BI86,Consolidação!$AL$4,IF(AD75+AK75+AR75+AY75+BF75+BM75+BT75+CA75+CH75+CO75+CV75+DC75+DJ75+DQ75&lt;=Consolidação!AF86+Consolidação!AI86+Consolidação!AL86+Consolidação!AO86+Consolidação!AR86+Consolidação!AU86+Consolidação!AX86+Consolidação!#REF!+Consolidação!BC86+Consolidação!BF86+Consolidação!BI86+Consolidação!BL86,Consolidação!$AO$4,IF(AD75+AK75+AR75+AY75+BF75+BM75+BT75+CA75+CH75+CO75+CV75+DC75+DJ75+DQ75&lt;=Consolidação!AF86+Consolidação!AI86+Consolidação!AL86+Consolidação!AO86+Consolidação!AR86+Consolidação!AU86+Consolidação!AX86+Consolidação!#REF!+Consolidação!BC86+Consolidação!BF86+Consolidação!BI86+Consolidação!BL86+Consolidação!BO86,Consolidação!$AR$4,IF(AD75+AK75+AR75+AY75+BF75+BM75+BT75+CA75+CH75+CO75+CV75+DC75+DJ75+DQ75&lt;=Consolidação!AF86+Consolidação!AI86+Consolidação!AL86+Consolidação!AO86+Consolidação!AR86+Consolidação!AU86+Consolidação!AX86+Consolidação!#REF!+Consolidação!BC86+Consolidação!BF86+Consolidação!BI86+Consolidação!BL86+Consolidação!BO86+Consolidação!BR86,Consolidação!$AU$4,IF(AND((Consolidação!AF86+Consolidação!AI86+Consolidação!AL86+Consolidação!AO86+Consolidação!AR86+Consolidação!AU86+Consolidação!AX86+Consolidação!#REF!+Consolidação!BC86+Consolidação!BF86+Consolidação!BI86+Consolidação!BL86+Consolidação!BO86+Consolidação!BR86)&gt;0,AD75+AK75+AR75+AY75+BF75+BM75+BT75+CA75+CH75+CO75+CV75+DC75+DJ75&lt;Consolidação!AF86+Consolidação!AI86+Consolidação!AL86+Consolidação!AO86+Consolidação!AR86+Consolidação!AU86+Consolidação!AX86+Consolidação!#REF!+Consolidação!BC86+Consolidação!BF86+Consolidação!BI86+Consolidação!BL86+Consolidação!BO86+Consolidação!BR86,AD75+AK75+AR75+AY75+BF75+BM75+BT75+CA75+CH75+CO75+CV75+DC75+DJ75+DQ75&gt;Consolidação!AF86+Consolidação!AI86+Consolidação!AL86+Consolidação!AO86+Consolidação!AR86+Consolidação!AU86+Consolidação!AX86+Consolidação!#REF!+Consolidação!BC86+Consolidação!BF86+Consolidação!BI86+Consolidação!BL86+Consolidação!BO86+Consolidação!BR86),"CONSUMO PARCIAL","SEM PREVISÃO"))))))))))))))))</f>
        <v/>
      </c>
      <c r="DU75" s="318" t="str">
        <f t="shared" si="103"/>
        <v/>
      </c>
      <c r="DV75" s="270"/>
      <c r="DW75" s="314"/>
      <c r="DX75" s="345"/>
      <c r="DY75" s="346"/>
      <c r="DZ75" s="317" t="str">
        <f>IF(DW75=0,"",IF(AJ75+AQ75+AX75+BE75+BL75+BS75+BZ75+CG75+CN75+CU75+DB75+DI75+DP75+DW75&lt;=Consolidação!AL86,Consolidação!$H$4,IF(AJ75+AQ75+AX75+BE75+BL75+BS75+BZ75+CG75+CN75+CU75+DB75+DI75+DP75+DW75&lt;=Consolidação!AL86+Consolidação!AO86,Consolidação!$K$4,IF(AJ75+AQ75+AX75+BE75+BL75+BS75+BZ75+CG75+CN75+CU75+DB75+DI75+DP75+DW75&lt;=Consolidação!AL86+Consolidação!AO86+Consolidação!AR86,Consolidação!$N$4,IF(AJ75+AQ75+AX75+BE75+BL75+BS75+BZ75+CG75+CN75+CU75+DB75+DI75+DP75+DW75&lt;=Consolidação!AL86+Consolidação!AO86+Consolidação!AR86+Consolidação!AU86,Consolidação!$Q$4,IF(AJ75+AQ75+AX75+BE75+BL75+BS75+BZ75+CG75+CN75+CU75+DB75+DI75+DP75+DW75&lt;=Consolidação!AL86+Consolidação!AO86+Consolidação!AR86+Consolidação!AU86+Consolidação!AX86,Consolidação!$T$4,IF(AJ75+AQ75+AX75+BE75+BL75+BS75+BZ75+CG75+CN75+CU75+DB75+DI75+DP75+DW75&lt;=Consolidação!AL86+Consolidação!AO86+Consolidação!AR86+Consolidação!AU86+Consolidação!AX86+Consolidação!#REF!,Consolidação!$W$4,IF(AJ75+AQ75+AX75+BE75+BL75+BS75+BZ75+CG75+CN75+CU75+DB75+DI75+DP75+DW75&lt;=Consolidação!AL86+Consolidação!AO86+Consolidação!AR86+Consolidação!AU86+Consolidação!AX86+Consolidação!#REF!+Consolidação!BC86,Consolidação!$Z$4,IF(AJ75+AQ75+AX75+BE75+BL75+BS75+BZ75+CG75+CN75+CU75+DB75+DI75+DP75+DW75&lt;=Consolidação!AL86+Consolidação!AO86+Consolidação!AR86+Consolidação!AU86+Consolidação!AX86+Consolidação!#REF!+Consolidação!BC86+Consolidação!BF86,Consolidação!$AC$4,IF(AJ75+AQ75+AX75+BE75+BL75+BS75+BZ75+CG75+CN75+CU75+DB75+DI75+DP75+DW75&lt;=Consolidação!AL86+Consolidação!AO86+Consolidação!AR86+Consolidação!AU86+Consolidação!AX86+Consolidação!#REF!+Consolidação!BC86+Consolidação!BF86+Consolidação!BI86,Consolidação!$AF$4,IF(AJ75+AQ75+AX75+BE75+BL75+BS75+BZ75+CG75+CN75+CU75+DB75+DI75+DP75+DW75&lt;=Consolidação!AL86+Consolidação!AO86+Consolidação!AR86+Consolidação!AU86+Consolidação!AX86+Consolidação!#REF!+Consolidação!BC86+Consolidação!BF86+Consolidação!BI86+Consolidação!BL86,Consolidação!$AI$4,IF(AJ75+AQ75+AX75+BE75+BL75+BS75+BZ75+CG75+CN75+CU75+DB75+DI75+DP75+DW75&lt;=Consolidação!AL86+Consolidação!AO86+Consolidação!AR86+Consolidação!AU86+Consolidação!AX86+Consolidação!#REF!+Consolidação!BC86+Consolidação!BF86+Consolidação!BI86+Consolidação!BL86+Consolidação!BO86,Consolidação!$AL$4,IF(AJ75+AQ75+AX75+BE75+BL75+BS75+BZ75+CG75+CN75+CU75+DB75+DI75+DP75+DW75&lt;=Consolidação!AL86+Consolidação!AO86+Consolidação!AR86+Consolidação!AU86+Consolidação!AX86+Consolidação!#REF!+Consolidação!BC86+Consolidação!BF86+Consolidação!BI86+Consolidação!BL86+Consolidação!BO86+Consolidação!BR86,Consolidação!$AO$4,IF(AJ75+AQ75+AX75+BE75+BL75+BS75+BZ75+CG75+CN75+CU75+DB75+DI75+DP75+DW75&lt;=Consolidação!AL86+Consolidação!AO86+Consolidação!AR86+Consolidação!AU86+Consolidação!AX86+Consolidação!#REF!+Consolidação!BC86+Consolidação!BF86+Consolidação!BI86+Consolidação!BL86+Consolidação!BO86+Consolidação!BR86+Consolidação!BU86,Consolidação!$AR$4,IF(AJ75+AQ75+AX75+BE75+BL75+BS75+BZ75+CG75+CN75+CU75+DB75+DI75+DP75+DW75&lt;=Consolidação!AL86+Consolidação!AO86+Consolidação!AR86+Consolidação!AU86+Consolidação!AX86+Consolidação!#REF!+Consolidação!BC86+Consolidação!BF86+Consolidação!BI86+Consolidação!BL86+Consolidação!BO86+Consolidação!BR86+Consolidação!BU86+Consolidação!BX86,Consolidação!$AU$4,IF(AND((Consolidação!AL86+Consolidação!AO86+Consolidação!AR86+Consolidação!AU86+Consolidação!AX86+Consolidação!#REF!+Consolidação!BC86+Consolidação!BF86+Consolidação!BI86+Consolidação!BL86+Consolidação!BO86+Consolidação!BR86+Consolidação!BU86+Consolidação!BX86)&gt;0,AJ75+AQ75+AX75+BE75+BL75+BS75+BZ75+CG75+CN75+CU75+DB75+DI75+DP75&lt;Consolidação!AL86+Consolidação!AO86+Consolidação!AR86+Consolidação!AU86+Consolidação!AX86+Consolidação!#REF!+Consolidação!BC86+Consolidação!BF86+Consolidação!BI86+Consolidação!BL86+Consolidação!BO86+Consolidação!BR86+Consolidação!BU86+Consolidação!BX86,AJ75+AQ75+AX75+BE75+BL75+BS75+BZ75+CG75+CN75+CU75+DB75+DI75+DP75+DW75&gt;Consolidação!AL86+Consolidação!AO86+Consolidação!AR86+Consolidação!AU86+Consolidação!AX86+Consolidação!#REF!+Consolidação!BC86+Consolidação!BF86+Consolidação!BI86+Consolidação!BL86+Consolidação!BO86+Consolidação!BR86+Consolidação!BU86+Consolidação!BX86),"CONSUMO PARCIAL","SEM PREVISÃO"))))))))))))))))</f>
        <v/>
      </c>
      <c r="EA75" s="318" t="str">
        <f t="shared" si="104"/>
        <v/>
      </c>
      <c r="EB75" s="270"/>
      <c r="EC75" s="314"/>
      <c r="ED75" s="345"/>
      <c r="EE75" s="346"/>
      <c r="EF75" s="317" t="str">
        <f>IF(EC75=0,"",IF(AP75+AW75+BD75+BK75+BR75+BY75+CF75+CM75+CT75+DA75+DH75+DO75+DV75+EC75&lt;=Consolidação!AR86,Consolidação!$H$4,IF(AP75+AW75+BD75+BK75+BR75+BY75+CF75+CM75+CT75+DA75+DH75+DO75+DV75+EC75&lt;=Consolidação!AR86+Consolidação!AU86,Consolidação!$K$4,IF(AP75+AW75+BD75+BK75+BR75+BY75+CF75+CM75+CT75+DA75+DH75+DO75+DV75+EC75&lt;=Consolidação!AR86+Consolidação!AU86+Consolidação!AX86,Consolidação!$N$4,IF(AP75+AW75+BD75+BK75+BR75+BY75+CF75+CM75+CT75+DA75+DH75+DO75+DV75+EC75&lt;=Consolidação!AR86+Consolidação!AU86+Consolidação!AX86+Consolidação!#REF!,Consolidação!$Q$4,IF(AP75+AW75+BD75+BK75+BR75+BY75+CF75+CM75+CT75+DA75+DH75+DO75+DV75+EC75&lt;=Consolidação!AR86+Consolidação!AU86+Consolidação!AX86+Consolidação!#REF!+Consolidação!BC86,Consolidação!$T$4,IF(AP75+AW75+BD75+BK75+BR75+BY75+CF75+CM75+CT75+DA75+DH75+DO75+DV75+EC75&lt;=Consolidação!AR86+Consolidação!AU86+Consolidação!AX86+Consolidação!#REF!+Consolidação!BC86+Consolidação!BF86,Consolidação!$W$4,IF(AP75+AW75+BD75+BK75+BR75+BY75+CF75+CM75+CT75+DA75+DH75+DO75+DV75+EC75&lt;=Consolidação!AR86+Consolidação!AU86+Consolidação!AX86+Consolidação!#REF!+Consolidação!BC86+Consolidação!BF86+Consolidação!BI86,Consolidação!$Z$4,IF(AP75+AW75+BD75+BK75+BR75+BY75+CF75+CM75+CT75+DA75+DH75+DO75+DV75+EC75&lt;=Consolidação!AR86+Consolidação!AU86+Consolidação!AX86+Consolidação!#REF!+Consolidação!BC86+Consolidação!BF86+Consolidação!BI86+Consolidação!BL86,Consolidação!$AC$4,IF(AP75+AW75+BD75+BK75+BR75+BY75+CF75+CM75+CT75+DA75+DH75+DO75+DV75+EC75&lt;=Consolidação!AR86+Consolidação!AU86+Consolidação!AX86+Consolidação!#REF!+Consolidação!BC86+Consolidação!BF86+Consolidação!BI86+Consolidação!BL86+Consolidação!BO86,Consolidação!$AF$4,IF(AP75+AW75+BD75+BK75+BR75+BY75+CF75+CM75+CT75+DA75+DH75+DO75+DV75+EC75&lt;=Consolidação!AR86+Consolidação!AU86+Consolidação!AX86+Consolidação!#REF!+Consolidação!BC86+Consolidação!BF86+Consolidação!BI86+Consolidação!BL86+Consolidação!BO86+Consolidação!BR86,Consolidação!$AI$4,IF(AP75+AW75+BD75+BK75+BR75+BY75+CF75+CM75+CT75+DA75+DH75+DO75+DV75+EC75&lt;=Consolidação!AR86+Consolidação!AU86+Consolidação!AX86+Consolidação!#REF!+Consolidação!BC86+Consolidação!BF86+Consolidação!BI86+Consolidação!BL86+Consolidação!BO86+Consolidação!BR86+Consolidação!BU86,Consolidação!$AL$4,IF(AP75+AW75+BD75+BK75+BR75+BY75+CF75+CM75+CT75+DA75+DH75+DO75+DV75+EC75&lt;=Consolidação!AR86+Consolidação!AU86+Consolidação!AX86+Consolidação!#REF!+Consolidação!BC86+Consolidação!BF86+Consolidação!BI86+Consolidação!BL86+Consolidação!BO86+Consolidação!BR86+Consolidação!BU86+Consolidação!BX86,Consolidação!$AO$4,IF(AP75+AW75+BD75+BK75+BR75+BY75+CF75+CM75+CT75+DA75+DH75+DO75+DV75+EC75&lt;=Consolidação!AR86+Consolidação!AU86+Consolidação!AX86+Consolidação!#REF!+Consolidação!BC86+Consolidação!BF86+Consolidação!BI86+Consolidação!BL86+Consolidação!BO86+Consolidação!BR86+Consolidação!BU86+Consolidação!BX86+Consolidação!CA86,Consolidação!$AR$4,IF(AP75+AW75+BD75+BK75+BR75+BY75+CF75+CM75+CT75+DA75+DH75+DO75+DV75+EC75&lt;=Consolidação!AR86+Consolidação!AU86+Consolidação!AX86+Consolidação!#REF!+Consolidação!BC86+Consolidação!BF86+Consolidação!BI86+Consolidação!BL86+Consolidação!BO86+Consolidação!BR86+Consolidação!BU86+Consolidação!BX86+Consolidação!CA86+Consolidação!CD86,Consolidação!$AU$4,IF(AND((Consolidação!AR86+Consolidação!AU86+Consolidação!AX86+Consolidação!#REF!+Consolidação!BC86+Consolidação!BF86+Consolidação!BI86+Consolidação!BL86+Consolidação!BO86+Consolidação!BR86+Consolidação!BU86+Consolidação!BX86+Consolidação!CA86+Consolidação!CD86)&gt;0,AP75+AW75+BD75+BK75+BR75+BY75+CF75+CM75+CT75+DA75+DH75+DO75+DV75&lt;Consolidação!AR86+Consolidação!AU86+Consolidação!AX86+Consolidação!#REF!+Consolidação!BC86+Consolidação!BF86+Consolidação!BI86+Consolidação!BL86+Consolidação!BO86+Consolidação!BR86+Consolidação!BU86+Consolidação!BX86+Consolidação!CA86+Consolidação!CD86,AP75+AW75+BD75+BK75+BR75+BY75+CF75+CM75+CT75+DA75+DH75+DO75+DV75+EC75&gt;Consolidação!AR86+Consolidação!AU86+Consolidação!AX86+Consolidação!#REF!+Consolidação!BC86+Consolidação!BF86+Consolidação!BI86+Consolidação!BL86+Consolidação!BO86+Consolidação!BR86+Consolidação!BU86+Consolidação!BX86+Consolidação!CA86+Consolidação!CD86),"CONSUMO PARCIAL","SEM PREVISÃO"))))))))))))))))</f>
        <v/>
      </c>
      <c r="EG75" s="318" t="str">
        <f t="shared" si="105"/>
        <v/>
      </c>
      <c r="EH75" s="270"/>
      <c r="EI75" s="314"/>
      <c r="EJ75" s="345"/>
      <c r="EK75" s="346"/>
      <c r="EL75" s="317" t="str">
        <f>IF(EI75=0,"",IF(AV75+BC75+BJ75+BQ75+BX75+CE75+CL75+CS75+CZ75+DG75+DN75+DU75+EB75+EI75&lt;=Consolidação!AX86,Consolidação!$H$4,IF(AV75+BC75+BJ75+BQ75+BX75+CE75+CL75+CS75+CZ75+DG75+DN75+DU75+EB75+EI75&lt;=Consolidação!AX86+Consolidação!#REF!,Consolidação!$K$4,IF(AV75+BC75+BJ75+BQ75+BX75+CE75+CL75+CS75+CZ75+DG75+DN75+DU75+EB75+EI75&lt;=Consolidação!AX86+Consolidação!#REF!+Consolidação!BC86,Consolidação!$N$4,IF(AV75+BC75+BJ75+BQ75+BX75+CE75+CL75+CS75+CZ75+DG75+DN75+DU75+EB75+EI75&lt;=Consolidação!AX86+Consolidação!#REF!+Consolidação!BC86+Consolidação!BF86,Consolidação!$Q$4,IF(AV75+BC75+BJ75+BQ75+BX75+CE75+CL75+CS75+CZ75+DG75+DN75+DU75+EB75+EI75&lt;=Consolidação!AX86+Consolidação!#REF!+Consolidação!BC86+Consolidação!BF86+Consolidação!BI86,Consolidação!$T$4,IF(AV75+BC75+BJ75+BQ75+BX75+CE75+CL75+CS75+CZ75+DG75+DN75+DU75+EB75+EI75&lt;=Consolidação!AX86+Consolidação!#REF!+Consolidação!BC86+Consolidação!BF86+Consolidação!BI86+Consolidação!BL86,Consolidação!$W$4,IF(AV75+BC75+BJ75+BQ75+BX75+CE75+CL75+CS75+CZ75+DG75+DN75+DU75+EB75+EI75&lt;=Consolidação!AX86+Consolidação!#REF!+Consolidação!BC86+Consolidação!BF86+Consolidação!BI86+Consolidação!BL86+Consolidação!BO86,Consolidação!$Z$4,IF(AV75+BC75+BJ75+BQ75+BX75+CE75+CL75+CS75+CZ75+DG75+DN75+DU75+EB75+EI75&lt;=Consolidação!AX86+Consolidação!#REF!+Consolidação!BC86+Consolidação!BF86+Consolidação!BI86+Consolidação!BL86+Consolidação!BO86+Consolidação!BR86,Consolidação!$AC$4,IF(AV75+BC75+BJ75+BQ75+BX75+CE75+CL75+CS75+CZ75+DG75+DN75+DU75+EB75+EI75&lt;=Consolidação!AX86+Consolidação!#REF!+Consolidação!BC86+Consolidação!BF86+Consolidação!BI86+Consolidação!BL86+Consolidação!BO86+Consolidação!BR86+Consolidação!BU86,Consolidação!$AF$4,IF(AV75+BC75+BJ75+BQ75+BX75+CE75+CL75+CS75+CZ75+DG75+DN75+DU75+EB75+EI75&lt;=Consolidação!AX86+Consolidação!#REF!+Consolidação!BC86+Consolidação!BF86+Consolidação!BI86+Consolidação!BL86+Consolidação!BO86+Consolidação!BR86+Consolidação!BU86+Consolidação!BX86,Consolidação!$AI$4,IF(AV75+BC75+BJ75+BQ75+BX75+CE75+CL75+CS75+CZ75+DG75+DN75+DU75+EB75+EI75&lt;=Consolidação!AX86+Consolidação!#REF!+Consolidação!BC86+Consolidação!BF86+Consolidação!BI86+Consolidação!BL86+Consolidação!BO86+Consolidação!BR86+Consolidação!BU86+Consolidação!BX86+Consolidação!CA86,Consolidação!$AL$4,IF(AV75+BC75+BJ75+BQ75+BX75+CE75+CL75+CS75+CZ75+DG75+DN75+DU75+EB75+EI75&lt;=Consolidação!AX86+Consolidação!#REF!+Consolidação!BC86+Consolidação!BF86+Consolidação!BI86+Consolidação!BL86+Consolidação!BO86+Consolidação!BR86+Consolidação!BU86+Consolidação!BX86+Consolidação!CA86+Consolidação!CD86,Consolidação!$AO$4,IF(AV75+BC75+BJ75+BQ75+BX75+CE75+CL75+CS75+CZ75+DG75+DN75+DU75+EB75+EI75&lt;=Consolidação!AX86+Consolidação!#REF!+Consolidação!BC86+Consolidação!BF86+Consolidação!BI86+Consolidação!BL86+Consolidação!BO86+Consolidação!BR86+Consolidação!BU86+Consolidação!BX86+Consolidação!CA86+Consolidação!CD86+Consolidação!CG86,Consolidação!$AR$4,IF(AV75+BC75+BJ75+BQ75+BX75+CE75+CL75+CS75+CZ75+DG75+DN75+DU75+EB75+EI75&lt;=Consolidação!AX86+Consolidação!#REF!+Consolidação!BC86+Consolidação!BF86+Consolidação!BI86+Consolidação!BL86+Consolidação!BO86+Consolidação!BR86+Consolidação!BU86+Consolidação!BX86+Consolidação!CA86+Consolidação!CD86+Consolidação!CG86+Consolidação!CJ86,Consolidação!$AU$4,IF(AND((Consolidação!AX86+Consolidação!#REF!+Consolidação!BC86+Consolidação!BF86+Consolidação!BI86+Consolidação!BL86+Consolidação!BO86+Consolidação!BR86+Consolidação!BU86+Consolidação!BX86+Consolidação!CA86+Consolidação!CD86+Consolidação!CG86+Consolidação!CJ86)&gt;0,AV75+BC75+BJ75+BQ75+BX75+CE75+CL75+CS75+CZ75+DG75+DN75+DU75+EB75&lt;Consolidação!AX86+Consolidação!#REF!+Consolidação!BC86+Consolidação!BF86+Consolidação!BI86+Consolidação!BL86+Consolidação!BO86+Consolidação!BR86+Consolidação!BU86+Consolidação!BX86+Consolidação!CA86+Consolidação!CD86+Consolidação!CG86+Consolidação!CJ86,AV75+BC75+BJ75+BQ75+BX75+CE75+CL75+CS75+CZ75+DG75+DN75+DU75+EB75+EI75&gt;Consolidação!AX86+Consolidação!#REF!+Consolidação!BC86+Consolidação!BF86+Consolidação!BI86+Consolidação!BL86+Consolidação!BO86+Consolidação!BR86+Consolidação!BU86+Consolidação!BX86+Consolidação!CA86+Consolidação!CD86+Consolidação!CG86+Consolidação!CJ86),"CONSUMO PARCIAL","SEM PREVISÃO"))))))))))))))))</f>
        <v/>
      </c>
      <c r="EM75" s="318" t="str">
        <f t="shared" si="106"/>
        <v/>
      </c>
      <c r="EN75" s="270"/>
      <c r="EO75" s="314"/>
      <c r="EP75" s="345"/>
      <c r="EQ75" s="346"/>
      <c r="ER75" s="317" t="str">
        <f>IF(EO75=0,"",IF(BB75+BI75+BP75+BW75+CD75+CK75+CR75+CY75+DF75+DM75+DT75+EA75+EH75+EO75&lt;=Consolidação!BC86,Consolidação!$H$4,IF(BB75+BI75+BP75+BW75+CD75+CK75+CR75+CY75+DF75+DM75+DT75+EA75+EH75+EO75&lt;=Consolidação!BC86+Consolidação!BF86,Consolidação!$K$4,IF(BB75+BI75+BP75+BW75+CD75+CK75+CR75+CY75+DF75+DM75+DT75+EA75+EH75+EO75&lt;=Consolidação!BC86+Consolidação!BF86+Consolidação!BI86,Consolidação!$N$4,IF(BB75+BI75+BP75+BW75+CD75+CK75+CR75+CY75+DF75+DM75+DT75+EA75+EH75+EO75&lt;=Consolidação!BC86+Consolidação!BF86+Consolidação!BI86+Consolidação!BL86,Consolidação!$Q$4,IF(BB75+BI75+BP75+BW75+CD75+CK75+CR75+CY75+DF75+DM75+DT75+EA75+EH75+EO75&lt;=Consolidação!BC86+Consolidação!BF86+Consolidação!BI86+Consolidação!BL86+Consolidação!BO86,Consolidação!$T$4,IF(BB75+BI75+BP75+BW75+CD75+CK75+CR75+CY75+DF75+DM75+DT75+EA75+EH75+EO75&lt;=Consolidação!BC86+Consolidação!BF86+Consolidação!BI86+Consolidação!BL86+Consolidação!BO86+Consolidação!BR86,Consolidação!$W$4,IF(BB75+BI75+BP75+BW75+CD75+CK75+CR75+CY75+DF75+DM75+DT75+EA75+EH75+EO75&lt;=Consolidação!BC86+Consolidação!BF86+Consolidação!BI86+Consolidação!BL86+Consolidação!BO86+Consolidação!BR86+Consolidação!BU86,Consolidação!$Z$4,IF(BB75+BI75+BP75+BW75+CD75+CK75+CR75+CY75+DF75+DM75+DT75+EA75+EH75+EO75&lt;=Consolidação!BC86+Consolidação!BF86+Consolidação!BI86+Consolidação!BL86+Consolidação!BO86+Consolidação!BR86+Consolidação!BU86+Consolidação!BX86,Consolidação!$AC$4,IF(BB75+BI75+BP75+BW75+CD75+CK75+CR75+CY75+DF75+DM75+DT75+EA75+EH75+EO75&lt;=Consolidação!BC86+Consolidação!BF86+Consolidação!BI86+Consolidação!BL86+Consolidação!BO86+Consolidação!BR86+Consolidação!BU86+Consolidação!BX86+Consolidação!CA86,Consolidação!$AF$4,IF(BB75+BI75+BP75+BW75+CD75+CK75+CR75+CY75+DF75+DM75+DT75+EA75+EH75+EO75&lt;=Consolidação!BC86+Consolidação!BF86+Consolidação!BI86+Consolidação!BL86+Consolidação!BO86+Consolidação!BR86+Consolidação!BU86+Consolidação!BX86+Consolidação!CA86+Consolidação!CD86,Consolidação!$AI$4,IF(BB75+BI75+BP75+BW75+CD75+CK75+CR75+CY75+DF75+DM75+DT75+EA75+EH75+EO75&lt;=Consolidação!BC86+Consolidação!BF86+Consolidação!BI86+Consolidação!BL86+Consolidação!BO86+Consolidação!BR86+Consolidação!BU86+Consolidação!BX86+Consolidação!CA86+Consolidação!CD86+Consolidação!CG86,Consolidação!$AL$4,IF(BB75+BI75+BP75+BW75+CD75+CK75+CR75+CY75+DF75+DM75+DT75+EA75+EH75+EO75&lt;=Consolidação!BC86+Consolidação!BF86+Consolidação!BI86+Consolidação!BL86+Consolidação!BO86+Consolidação!BR86+Consolidação!BU86+Consolidação!BX86+Consolidação!CA86+Consolidação!CD86+Consolidação!CG86+Consolidação!CJ86,Consolidação!$AO$4,IF(BB75+BI75+BP75+BW75+CD75+CK75+CR75+CY75+DF75+DM75+DT75+EA75+EH75+EO75&lt;=Consolidação!BC86+Consolidação!BF86+Consolidação!BI86+Consolidação!BL86+Consolidação!BO86+Consolidação!BR86+Consolidação!BU86+Consolidação!BX86+Consolidação!CA86+Consolidação!CD86+Consolidação!CG86+Consolidação!CJ86+Consolidação!CM86,Consolidação!$AR$4,IF(BB75+BI75+BP75+BW75+CD75+CK75+CR75+CY75+DF75+DM75+DT75+EA75+EH75+EO75&lt;=Consolidação!BC86+Consolidação!BF86+Consolidação!BI86+Consolidação!BL86+Consolidação!BO86+Consolidação!BR86+Consolidação!BU86+Consolidação!BX86+Consolidação!CA86+Consolidação!CD86+Consolidação!CG86+Consolidação!CJ86+Consolidação!CM86+Consolidação!CP86,Consolidação!$AU$4,IF(AND((Consolidação!BC86+Consolidação!BF86+Consolidação!BI86+Consolidação!BL86+Consolidação!BO86+Consolidação!BR86+Consolidação!BU86+Consolidação!BX86+Consolidação!CA86+Consolidação!CD86+Consolidação!CG86+Consolidação!CJ86+Consolidação!CM86+Consolidação!CP86)&gt;0,BB75+BI75+BP75+BW75+CD75+CK75+CR75+CY75+DF75+DM75+DT75+EA75+EH75&lt;Consolidação!BC86+Consolidação!BF86+Consolidação!BI86+Consolidação!BL86+Consolidação!BO86+Consolidação!BR86+Consolidação!BU86+Consolidação!BX86+Consolidação!CA86+Consolidação!CD86+Consolidação!CG86+Consolidação!CJ86+Consolidação!CM86+Consolidação!CP86,BB75+BI75+BP75+BW75+CD75+CK75+CR75+CY75+DF75+DM75+DT75+EA75+EH75+EO75&gt;Consolidação!BC86+Consolidação!BF86+Consolidação!BI86+Consolidação!BL86+Consolidação!BO86+Consolidação!BR86+Consolidação!BU86+Consolidação!BX86+Consolidação!CA86+Consolidação!CD86+Consolidação!CG86+Consolidação!CJ86+Consolidação!CM86+Consolidação!CP86),"CONSUMO PARCIAL","SEM PREVISÃO"))))))))))))))))</f>
        <v/>
      </c>
      <c r="ES75" s="318" t="str">
        <f t="shared" si="107"/>
        <v/>
      </c>
      <c r="ET75" s="270"/>
      <c r="EU75" s="314"/>
      <c r="EV75" s="345"/>
      <c r="EW75" s="346"/>
      <c r="EX75" s="317" t="str">
        <f>IF(EU75=0,"",IF(BH75+BO75+BV75+CC75+CJ75+CQ75+CX75+DE75+DL75+DS75+DZ75+EG75+EN75+EU75&lt;=Consolidação!BI86,Consolidação!$H$4,IF(BH75+BO75+BV75+CC75+CJ75+CQ75+CX75+DE75+DL75+DS75+DZ75+EG75+EN75+EU75&lt;=Consolidação!BI86+Consolidação!BL86,Consolidação!$K$4,IF(BH75+BO75+BV75+CC75+CJ75+CQ75+CX75+DE75+DL75+DS75+DZ75+EG75+EN75+EU75&lt;=Consolidação!BI86+Consolidação!BL86+Consolidação!BO86,Consolidação!$N$4,IF(BH75+BO75+BV75+CC75+CJ75+CQ75+CX75+DE75+DL75+DS75+DZ75+EG75+EN75+EU75&lt;=Consolidação!BI86+Consolidação!BL86+Consolidação!BO86+Consolidação!BR86,Consolidação!$Q$4,IF(BH75+BO75+BV75+CC75+CJ75+CQ75+CX75+DE75+DL75+DS75+DZ75+EG75+EN75+EU75&lt;=Consolidação!BI86+Consolidação!BL86+Consolidação!BO86+Consolidação!BR86+Consolidação!BU86,Consolidação!$T$4,IF(BH75+BO75+BV75+CC75+CJ75+CQ75+CX75+DE75+DL75+DS75+DZ75+EG75+EN75+EU75&lt;=Consolidação!BI86+Consolidação!BL86+Consolidação!BO86+Consolidação!BR86+Consolidação!BU86+Consolidação!BX86,Consolidação!$W$4,IF(BH75+BO75+BV75+CC75+CJ75+CQ75+CX75+DE75+DL75+DS75+DZ75+EG75+EN75+EU75&lt;=Consolidação!BI86+Consolidação!BL86+Consolidação!BO86+Consolidação!BR86+Consolidação!BU86+Consolidação!BX86+Consolidação!CA86,Consolidação!$Z$4,IF(BH75+BO75+BV75+CC75+CJ75+CQ75+CX75+DE75+DL75+DS75+DZ75+EG75+EN75+EU75&lt;=Consolidação!BI86+Consolidação!BL86+Consolidação!BO86+Consolidação!BR86+Consolidação!BU86+Consolidação!BX86+Consolidação!CA86+Consolidação!CD86,Consolidação!$AC$4,IF(BH75+BO75+BV75+CC75+CJ75+CQ75+CX75+DE75+DL75+DS75+DZ75+EG75+EN75+EU75&lt;=Consolidação!BI86+Consolidação!BL86+Consolidação!BO86+Consolidação!BR86+Consolidação!BU86+Consolidação!BX86+Consolidação!CA86+Consolidação!CD86+Consolidação!CG86,Consolidação!$AF$4,IF(BH75+BO75+BV75+CC75+CJ75+CQ75+CX75+DE75+DL75+DS75+DZ75+EG75+EN75+EU75&lt;=Consolidação!BI86+Consolidação!BL86+Consolidação!BO86+Consolidação!BR86+Consolidação!BU86+Consolidação!BX86+Consolidação!CA86+Consolidação!CD86+Consolidação!CG86+Consolidação!CJ86,Consolidação!$AI$4,IF(BH75+BO75+BV75+CC75+CJ75+CQ75+CX75+DE75+DL75+DS75+DZ75+EG75+EN75+EU75&lt;=Consolidação!BI86+Consolidação!BL86+Consolidação!BO86+Consolidação!BR86+Consolidação!BU86+Consolidação!BX86+Consolidação!CA86+Consolidação!CD86+Consolidação!CG86+Consolidação!CJ86+Consolidação!CM86,Consolidação!$AL$4,IF(BH75+BO75+BV75+CC75+CJ75+CQ75+CX75+DE75+DL75+DS75+DZ75+EG75+EN75+EU75&lt;=Consolidação!BI86+Consolidação!BL86+Consolidação!BO86+Consolidação!BR86+Consolidação!BU86+Consolidação!BX86+Consolidação!CA86+Consolidação!CD86+Consolidação!CG86+Consolidação!CJ86+Consolidação!CM86+Consolidação!CP86,Consolidação!$AO$4,IF(BH75+BO75+BV75+CC75+CJ75+CQ75+CX75+DE75+DL75+DS75+DZ75+EG75+EN75+EU75&lt;=Consolidação!BI86+Consolidação!BL86+Consolidação!BO86+Consolidação!BR86+Consolidação!BU86+Consolidação!BX86+Consolidação!CA86+Consolidação!CD86+Consolidação!CG86+Consolidação!CJ86+Consolidação!CM86+Consolidação!CP86+Consolidação!CS86,Consolidação!$AR$4,IF(BH75+BO75+BV75+CC75+CJ75+CQ75+CX75+DE75+DL75+DS75+DZ75+EG75+EN75+EU75&lt;=Consolidação!BI86+Consolidação!BL86+Consolidação!BO86+Consolidação!BR86+Consolidação!BU86+Consolidação!BX86+Consolidação!CA86+Consolidação!CD86+Consolidação!CG86+Consolidação!CJ86+Consolidação!CM86+Consolidação!CP86+Consolidação!CS86+Consolidação!CV86,Consolidação!$AU$4,IF(AND((Consolidação!BI86+Consolidação!BL86+Consolidação!BO86+Consolidação!BR86+Consolidação!BU86+Consolidação!BX86+Consolidação!CA86+Consolidação!CD86+Consolidação!CG86+Consolidação!CJ86+Consolidação!CM86+Consolidação!CP86+Consolidação!CS86+Consolidação!CV86)&gt;0,BH75+BO75+BV75+CC75+CJ75+CQ75+CX75+DE75+DL75+DS75+DZ75+EG75+EN75&lt;Consolidação!BI86+Consolidação!BL86+Consolidação!BO86+Consolidação!BR86+Consolidação!BU86+Consolidação!BX86+Consolidação!CA86+Consolidação!CD86+Consolidação!CG86+Consolidação!CJ86+Consolidação!CM86+Consolidação!CP86+Consolidação!CS86+Consolidação!CV86,BH75+BO75+BV75+CC75+CJ75+CQ75+CX75+DE75+DL75+DS75+DZ75+EG75+EN75+EU75&gt;Consolidação!BI86+Consolidação!BL86+Consolidação!BO86+Consolidação!BR86+Consolidação!BU86+Consolidação!BX86+Consolidação!CA86+Consolidação!CD86+Consolidação!CG86+Consolidação!CJ86+Consolidação!CM86+Consolidação!CP86+Consolidação!CS86+Consolidação!CV86),"CONSUMO PARCIAL","SEM PREVISÃO"))))))))))))))))</f>
        <v/>
      </c>
      <c r="EY75" s="318" t="str">
        <f t="shared" si="108"/>
        <v/>
      </c>
      <c r="EZ75" s="270"/>
      <c r="FA75" s="314"/>
      <c r="FB75" s="345"/>
      <c r="FC75" s="346"/>
      <c r="FD75" s="317" t="str">
        <f>IF(FA75=0,"",IF(BN75+BU75+CB75+CI75+CP75+CW75+DD75+DK75+DR75+DY75+EF75+EM75+ET75+FA75&lt;=Consolidação!BO86,Consolidação!$H$4,IF(BN75+BU75+CB75+CI75+CP75+CW75+DD75+DK75+DR75+DY75+EF75+EM75+ET75+FA75&lt;=Consolidação!BO86+Consolidação!BR86,Consolidação!$K$4,IF(BN75+BU75+CB75+CI75+CP75+CW75+DD75+DK75+DR75+DY75+EF75+EM75+ET75+FA75&lt;=Consolidação!BO86+Consolidação!BR86+Consolidação!BU86,Consolidação!$N$4,IF(BN75+BU75+CB75+CI75+CP75+CW75+DD75+DK75+DR75+DY75+EF75+EM75+ET75+FA75&lt;=Consolidação!BO86+Consolidação!BR86+Consolidação!BU86+Consolidação!BX86,Consolidação!$Q$4,IF(BN75+BU75+CB75+CI75+CP75+CW75+DD75+DK75+DR75+DY75+EF75+EM75+ET75+FA75&lt;=Consolidação!BO86+Consolidação!BR86+Consolidação!BU86+Consolidação!BX86+Consolidação!CA86,Consolidação!$T$4,IF(BN75+BU75+CB75+CI75+CP75+CW75+DD75+DK75+DR75+DY75+EF75+EM75+ET75+FA75&lt;=Consolidação!BO86+Consolidação!BR86+Consolidação!BU86+Consolidação!BX86+Consolidação!CA86+Consolidação!CD86,Consolidação!$W$4,IF(BN75+BU75+CB75+CI75+CP75+CW75+DD75+DK75+DR75+DY75+EF75+EM75+ET75+FA75&lt;=Consolidação!BO86+Consolidação!BR86+Consolidação!BU86+Consolidação!BX86+Consolidação!CA86+Consolidação!CD86+Consolidação!CG86,Consolidação!$Z$4,IF(BN75+BU75+CB75+CI75+CP75+CW75+DD75+DK75+DR75+DY75+EF75+EM75+ET75+FA75&lt;=Consolidação!BO86+Consolidação!BR86+Consolidação!BU86+Consolidação!BX86+Consolidação!CA86+Consolidação!CD86+Consolidação!CG86+Consolidação!CJ86,Consolidação!$AC$4,IF(BN75+BU75+CB75+CI75+CP75+CW75+DD75+DK75+DR75+DY75+EF75+EM75+ET75+FA75&lt;=Consolidação!BO86+Consolidação!BR86+Consolidação!BU86+Consolidação!BX86+Consolidação!CA86+Consolidação!CD86+Consolidação!CG86+Consolidação!CJ86+Consolidação!CM86,Consolidação!$AF$4,IF(BN75+BU75+CB75+CI75+CP75+CW75+DD75+DK75+DR75+DY75+EF75+EM75+ET75+FA75&lt;=Consolidação!BO86+Consolidação!BR86+Consolidação!BU86+Consolidação!BX86+Consolidação!CA86+Consolidação!CD86+Consolidação!CG86+Consolidação!CJ86+Consolidação!CM86+Consolidação!CP86,Consolidação!$AI$4,IF(BN75+BU75+CB75+CI75+CP75+CW75+DD75+DK75+DR75+DY75+EF75+EM75+ET75+FA75&lt;=Consolidação!BO86+Consolidação!BR86+Consolidação!BU86+Consolidação!BX86+Consolidação!CA86+Consolidação!CD86+Consolidação!CG86+Consolidação!CJ86+Consolidação!CM86+Consolidação!CP86+Consolidação!CS86,Consolidação!$AL$4,IF(BN75+BU75+CB75+CI75+CP75+CW75+DD75+DK75+DR75+DY75+EF75+EM75+ET75+FA75&lt;=Consolidação!BO86+Consolidação!BR86+Consolidação!BU86+Consolidação!BX86+Consolidação!CA86+Consolidação!CD86+Consolidação!CG86+Consolidação!CJ86+Consolidação!CM86+Consolidação!CP86+Consolidação!CS86+Consolidação!CV86,Consolidação!$AO$4,IF(BN75+BU75+CB75+CI75+CP75+CW75+DD75+DK75+DR75+DY75+EF75+EM75+ET75+FA75&lt;=Consolidação!BO86+Consolidação!BR86+Consolidação!BU86+Consolidação!BX86+Consolidação!CA86+Consolidação!CD86+Consolidação!CG86+Consolidação!CJ86+Consolidação!CM86+Consolidação!CP86+Consolidação!CS86+Consolidação!CV86+Consolidação!CY86,Consolidação!$AR$4,IF(BN75+BU75+CB75+CI75+CP75+CW75+DD75+DK75+DR75+DY75+EF75+EM75+ET75+FA75&lt;=Consolidação!BO86+Consolidação!BR86+Consolidação!BU86+Consolidação!BX86+Consolidação!CA86+Consolidação!CD86+Consolidação!CG86+Consolidação!CJ86+Consolidação!CM86+Consolidação!CP86+Consolidação!CS86+Consolidação!CV86+Consolidação!CY86+Consolidação!DB86,Consolidação!$AU$4,IF(AND((Consolidação!BO86+Consolidação!BR86+Consolidação!BU86+Consolidação!BX86+Consolidação!CA86+Consolidação!CD86+Consolidação!CG86+Consolidação!CJ86+Consolidação!CM86+Consolidação!CP86+Consolidação!CS86+Consolidação!CV86+Consolidação!CY86+Consolidação!DB86)&gt;0,BN75+BU75+CB75+CI75+CP75+CW75+DD75+DK75+DR75+DY75+EF75+EM75+ET75&lt;Consolidação!BO86+Consolidação!BR86+Consolidação!BU86+Consolidação!BX86+Consolidação!CA86+Consolidação!CD86+Consolidação!CG86+Consolidação!CJ86+Consolidação!CM86+Consolidação!CP86+Consolidação!CS86+Consolidação!CV86+Consolidação!CY86+Consolidação!DB86,BN75+BU75+CB75+CI75+CP75+CW75+DD75+DK75+DR75+DY75+EF75+EM75+ET75+FA75&gt;Consolidação!BO86+Consolidação!BR86+Consolidação!BU86+Consolidação!BX86+Consolidação!CA86+Consolidação!CD86+Consolidação!CG86+Consolidação!CJ86+Consolidação!CM86+Consolidação!CP86+Consolidação!CS86+Consolidação!CV86+Consolidação!CY86+Consolidação!DB86),"CONSUMO PARCIAL","SEM PREVISÃO"))))))))))))))))</f>
        <v/>
      </c>
      <c r="FE75" s="318" t="str">
        <f t="shared" si="109"/>
        <v/>
      </c>
      <c r="FF75" s="270"/>
      <c r="FG75" s="314"/>
      <c r="FH75" s="345"/>
      <c r="FI75" s="346"/>
      <c r="FJ75" s="317" t="str">
        <f>IF(FG75=0,"",IF(BT75+CA75+CH75+CO75+CV75+DC75+DJ75+DQ75+DX75+EE75+EL75+ES75+EZ75+FG75&lt;=Consolidação!BU86,Consolidação!$H$4,IF(BT75+CA75+CH75+CO75+CV75+DC75+DJ75+DQ75+DX75+EE75+EL75+ES75+EZ75+FG75&lt;=Consolidação!BU86+Consolidação!BX86,Consolidação!$K$4,IF(BT75+CA75+CH75+CO75+CV75+DC75+DJ75+DQ75+DX75+EE75+EL75+ES75+EZ75+FG75&lt;=Consolidação!BU86+Consolidação!BX86+Consolidação!CA86,Consolidação!$N$4,IF(BT75+CA75+CH75+CO75+CV75+DC75+DJ75+DQ75+DX75+EE75+EL75+ES75+EZ75+FG75&lt;=Consolidação!BU86+Consolidação!BX86+Consolidação!CA86+Consolidação!CD86,Consolidação!$Q$4,IF(BT75+CA75+CH75+CO75+CV75+DC75+DJ75+DQ75+DX75+EE75+EL75+ES75+EZ75+FG75&lt;=Consolidação!BU86+Consolidação!BX86+Consolidação!CA86+Consolidação!CD86+Consolidação!CG86,Consolidação!$T$4,IF(BT75+CA75+CH75+CO75+CV75+DC75+DJ75+DQ75+DX75+EE75+EL75+ES75+EZ75+FG75&lt;=Consolidação!BU86+Consolidação!BX86+Consolidação!CA86+Consolidação!CD86+Consolidação!CG86+Consolidação!CJ86,Consolidação!$W$4,IF(BT75+CA75+CH75+CO75+CV75+DC75+DJ75+DQ75+DX75+EE75+EL75+ES75+EZ75+FG75&lt;=Consolidação!BU86+Consolidação!BX86+Consolidação!CA86+Consolidação!CD86+Consolidação!CG86+Consolidação!CJ86+Consolidação!CM86,Consolidação!$Z$4,IF(BT75+CA75+CH75+CO75+CV75+DC75+DJ75+DQ75+DX75+EE75+EL75+ES75+EZ75+FG75&lt;=Consolidação!BU86+Consolidação!BX86+Consolidação!CA86+Consolidação!CD86+Consolidação!CG86+Consolidação!CJ86+Consolidação!CM86+Consolidação!CP86,Consolidação!$AC$4,IF(BT75+CA75+CH75+CO75+CV75+DC75+DJ75+DQ75+DX75+EE75+EL75+ES75+EZ75+FG75&lt;=Consolidação!BU86+Consolidação!BX86+Consolidação!CA86+Consolidação!CD86+Consolidação!CG86+Consolidação!CJ86+Consolidação!CM86+Consolidação!CP86+Consolidação!CS86,Consolidação!$AF$4,IF(BT75+CA75+CH75+CO75+CV75+DC75+DJ75+DQ75+DX75+EE75+EL75+ES75+EZ75+FG75&lt;=Consolidação!BU86+Consolidação!BX86+Consolidação!CA86+Consolidação!CD86+Consolidação!CG86+Consolidação!CJ86+Consolidação!CM86+Consolidação!CP86+Consolidação!CS86+Consolidação!CV86,Consolidação!$AI$4,IF(BT75+CA75+CH75+CO75+CV75+DC75+DJ75+DQ75+DX75+EE75+EL75+ES75+EZ75+FG75&lt;=Consolidação!BU86+Consolidação!BX86+Consolidação!CA86+Consolidação!CD86+Consolidação!CG86+Consolidação!CJ86+Consolidação!CM86+Consolidação!CP86+Consolidação!CS86+Consolidação!CV86+Consolidação!CY86,Consolidação!$AL$4,IF(BT75+CA75+CH75+CO75+CV75+DC75+DJ75+DQ75+DX75+EE75+EL75+ES75+EZ75+FG75&lt;=Consolidação!BU86+Consolidação!BX86+Consolidação!CA86+Consolidação!CD86+Consolidação!CG86+Consolidação!CJ86+Consolidação!CM86+Consolidação!CP86+Consolidação!CS86+Consolidação!CV86+Consolidação!CY86+Consolidação!DB86,Consolidação!$AO$4,IF(BT75+CA75+CH75+CO75+CV75+DC75+DJ75+DQ75+DX75+EE75+EL75+ES75+EZ75+FG75&lt;=Consolidação!BU86+Consolidação!BX86+Consolidação!CA86+Consolidação!CD86+Consolidação!CG86+Consolidação!CJ86+Consolidação!CM86+Consolidação!CP86+Consolidação!CS86+Consolidação!CV86+Consolidação!CY86+Consolidação!DB86+Consolidação!DE86,Consolidação!$AR$4,IF(BT75+CA75+CH75+CO75+CV75+DC75+DJ75+DQ75+DX75+EE75+EL75+ES75+EZ75+FG75&lt;=Consolidação!BU86+Consolidação!BX86+Consolidação!CA86+Consolidação!CD86+Consolidação!CG86+Consolidação!CJ86+Consolidação!CM86+Consolidação!CP86+Consolidação!CS86+Consolidação!CV86+Consolidação!CY86+Consolidação!DB86+Consolidação!DE86+Consolidação!DH86,Consolidação!$AU$4,IF(AND((Consolidação!BU86+Consolidação!BX86+Consolidação!CA86+Consolidação!CD86+Consolidação!CG86+Consolidação!CJ86+Consolidação!CM86+Consolidação!CP86+Consolidação!CS86+Consolidação!CV86+Consolidação!CY86+Consolidação!DB86+Consolidação!DE86+Consolidação!DH86)&gt;0,BT75+CA75+CH75+CO75+CV75+DC75+DJ75+DQ75+DX75+EE75+EL75+ES75+EZ75&lt;Consolidação!BU86+Consolidação!BX86+Consolidação!CA86+Consolidação!CD86+Consolidação!CG86+Consolidação!CJ86+Consolidação!CM86+Consolidação!CP86+Consolidação!CS86+Consolidação!CV86+Consolidação!CY86+Consolidação!DB86+Consolidação!DE86+Consolidação!DH86,BT75+CA75+CH75+CO75+CV75+DC75+DJ75+DQ75+DX75+EE75+EL75+ES75+EZ75+FG75&gt;Consolidação!BU86+Consolidação!BX86+Consolidação!CA86+Consolidação!CD86+Consolidação!CG86+Consolidação!CJ86+Consolidação!CM86+Consolidação!CP86+Consolidação!CS86+Consolidação!CV86+Consolidação!CY86+Consolidação!DB86+Consolidação!DE86+Consolidação!DH86),"CONSUMO PARCIAL","SEM PREVISÃO"))))))))))))))))</f>
        <v/>
      </c>
      <c r="FK75" s="540" t="str">
        <f t="shared" si="110"/>
        <v/>
      </c>
      <c r="FL75" s="569"/>
      <c r="FM75" s="550"/>
      <c r="FN75" s="550"/>
      <c r="FO75" s="550"/>
      <c r="FP75" s="550"/>
      <c r="FQ75" s="576"/>
      <c r="FR75" s="569"/>
      <c r="FS75" s="550"/>
      <c r="FT75" s="550"/>
      <c r="FU75" s="550"/>
      <c r="FV75" s="550"/>
      <c r="FW75" s="550"/>
      <c r="FX75" s="545" t="str">
        <f>IF((Consolidação!C86+Consolidação!E86)=(F75+M75+T75+AA75+AH75+AO75+AV75+BC75+BJ75+BQ75+BX75+CE75+CL75+CS75+CY75+DE75+DK75+DQ75+DW75+EC75+EI75+EO75+EU75+FA75+FG75),"ATUALIZADO","DESATUALIZADO")</f>
        <v>DESATUALIZADO</v>
      </c>
    </row>
    <row r="76" spans="1:180" x14ac:dyDescent="0.3">
      <c r="A76" s="270">
        <v>11875</v>
      </c>
      <c r="B76" s="634"/>
      <c r="C76" s="271" t="s">
        <v>1</v>
      </c>
      <c r="D76" s="272"/>
      <c r="E76" s="270" t="s">
        <v>186</v>
      </c>
      <c r="F76" s="314">
        <v>166.61</v>
      </c>
      <c r="G76" s="345"/>
      <c r="H76" s="346">
        <v>45797</v>
      </c>
      <c r="I76" s="317">
        <f>IF(F76=0,"",IF(F76&lt;=Consolidação!H87,Consolidação!H$4,IF(F76&lt;=Consolidação!H87+Consolidação!K87,Consolidação!K$4,IF(F76&lt;=Consolidação!H87+Consolidação!K87+Consolidação!N87,Consolidação!N$4,IF(F76&lt;=Consolidação!H87+Consolidação!K87+Consolidação!N87+Consolidação!Q87,Consolidação!Q$4,IF(F76&lt;=Consolidação!H87+Consolidação!K87+Consolidação!N87+Consolidação!Q87+Consolidação!T87,Consolidação!T$4,IF(F76&lt;=Consolidação!H87+Consolidação!K87+Consolidação!N87+Consolidação!Q87+Consolidação!T87+Consolidação!W87,Consolidação!W$4,IF(F76&lt;=Consolidação!H87+Consolidação!K87+Consolidação!N87+Consolidação!Q87+Consolidação!T87+Consolidação!W87+Consolidação!Z87,Consolidação!Z$4,IF(F76&lt;=Consolidação!H87+Consolidação!K87+Consolidação!N87+Consolidação!Q87+Consolidação!T87+Consolidação!W87+Consolidação!Z87+Consolidação!AC87,Consolidação!AC$4,IF(F76&lt;=Consolidação!H87+Consolidação!K87+Consolidação!N87+Consolidação!Q87+Consolidação!T87+Consolidação!W87+Consolidação!Z87+Consolidação!AC87+Consolidação!AF87,Consolidação!AF$4,IF(F76&lt;=Consolidação!H87+Consolidação!K87+Consolidação!N87+Consolidação!Q87+Consolidação!T87+Consolidação!W87+Consolidação!Z87+Consolidação!AC87+Consolidação!AF87+Consolidação!AI87,Consolidação!AI$4,IF(F76&lt;=Consolidação!H87+Consolidação!K87+Consolidação!N87+Consolidação!Q87+Consolidação!T87+Consolidação!W87+Consolidação!Z87+Consolidação!AC87+Consolidação!AF87+Consolidação!AI87+Consolidação!AL87,Consolidação!AL$4,IF(F76&lt;=Consolidação!H87+Consolidação!K87+Consolidação!N87+Consolidação!Q87+Consolidação!T87+Consolidação!W87+Consolidação!Z87+Consolidação!AC87+Consolidação!AF87+Consolidação!AI87+Consolidação!AL87+Consolidação!AO87,Consolidação!AO$4,IF(F76&lt;=Consolidação!H87+Consolidação!K87+Consolidação!N87+Consolidação!Q87+Consolidação!T87+Consolidação!W87+Consolidação!Z87+Consolidação!AC87+Consolidação!AF87+Consolidação!AI87+Consolidação!AL87+Consolidação!AO87+Consolidação!AR87,Consolidação!AR$4,IF(F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>45352</v>
      </c>
      <c r="J76" s="318" t="str">
        <f t="shared" si="86"/>
        <v>ü</v>
      </c>
      <c r="K76" s="312"/>
      <c r="L76" s="270" t="s">
        <v>224</v>
      </c>
      <c r="M76" s="314">
        <v>461.34</v>
      </c>
      <c r="N76" s="345"/>
      <c r="O76" s="346">
        <v>46068</v>
      </c>
      <c r="P76" s="317">
        <f>IF(M76=0,"",IF(F76+M76&lt;=Consolidação!H87,Consolidação!$H$4,IF(F76+M76&lt;=Consolidação!H87+Consolidação!K87,Consolidação!$K$4,IF(F76+M76&lt;=Consolidação!H87+Consolidação!K87+Consolidação!N87,Consolidação!$N$4,IF(F76+M76&lt;=Consolidação!H87+Consolidação!K87+Consolidação!N87+Consolidação!Q87,Consolidação!$Q$4,IF(F76+M76&lt;=Consolidação!H87+Consolidação!K87+Consolidação!N87+Consolidação!Q87+Consolidação!T87,Consolidação!$T$4,IF(F76+M76&lt;=Consolidação!H87+Consolidação!K87+Consolidação!N87+Consolidação!Q87+Consolidação!T87+Consolidação!W87,Consolidação!$W$4,IF(F76+M76&lt;=Consolidação!H87+Consolidação!K87+Consolidação!N87+Consolidação!Q87+Consolidação!T87+Consolidação!W87+Consolidação!Z87,Consolidação!$Z$4,IF(F76+M76&lt;=Consolidação!H87+Consolidação!K87+Consolidação!N87+Consolidação!Q87+Consolidação!T87+Consolidação!W87+Consolidação!Z87+Consolidação!AC87,Consolidação!$AC$4,IF(F76+M76&lt;=Consolidação!H87+Consolidação!K87+Consolidação!N87+Consolidação!Q87+Consolidação!T87+Consolidação!W87+Consolidação!Z87+Consolidação!AC87+Consolidação!AF87,Consolidação!$AF$4,IF(F76+M76&lt;=Consolidação!H87+Consolidação!K87+Consolidação!N87+Consolidação!Q87+Consolidação!T87+Consolidação!W87+Consolidação!Z87+Consolidação!AC87+Consolidação!AF87+Consolidação!AI87,Consolidação!$AI$4,IF(F76+M76&lt;=Consolidação!H87+Consolidação!K87+Consolidação!N87+Consolidação!Q87+Consolidação!T87+Consolidação!W87+Consolidação!Z87+Consolidação!AC87+Consolidação!AF87+Consolidação!AI87+Consolidação!AL87,Consolidação!$AL$4,IF(F76+M76&lt;=Consolidação!H87+Consolidação!K87+Consolidação!N87+Consolidação!Q87+Consolidação!T87+Consolidação!W87+Consolidação!Z87+Consolidação!AC87+Consolidação!AF87+Consolidação!AI87+Consolidação!AL87+Consolidação!AO87,Consolidação!$AO$4,IF(F76+M76&lt;=Consolidação!H87+Consolidação!K87+Consolidação!N87+Consolidação!Q87+Consolidação!T87+Consolidação!W87+Consolidação!Z87+Consolidação!AC87+Consolidação!AF87+Consolidação!AI87+Consolidação!AL87+Consolidação!AO87+Consolidação!AR87,Consolidação!$AR$4,IF(F76+M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>45413</v>
      </c>
      <c r="Q76" s="318" t="str">
        <f t="shared" si="87"/>
        <v>ü</v>
      </c>
      <c r="R76" s="312"/>
      <c r="S76" s="270"/>
      <c r="T76" s="314"/>
      <c r="U76" s="315"/>
      <c r="V76" s="316"/>
      <c r="W76" s="317" t="str">
        <f>IF(T76=0,"",IF(F76+M76+T76&lt;=Consolidação!H87,Consolidação!$H$4,IF(F76+M76+T76&lt;=Consolidação!H87+Consolidação!K87,Consolidação!$K$4,IF(F76+M76+T76&lt;=Consolidação!H87+Consolidação!K87+Consolidação!N87,Consolidação!$N$4,IF(F76+M76+T76&lt;=Consolidação!H87+Consolidação!K87+Consolidação!N87+Consolidação!Q87,Consolidação!$Q$4,IF(F76+M76+T76&lt;=Consolidação!H87+Consolidação!K87+Consolidação!N87+Consolidação!Q87+Consolidação!T87,Consolidação!$T$4,IF(F76+M76+T76&lt;=Consolidação!H87+Consolidação!K87+Consolidação!N87+Consolidação!Q87+Consolidação!T87+Consolidação!W87,Consolidação!$W$4,IF(F76+M76+T76&lt;=Consolidação!H87+Consolidação!K87+Consolidação!N87+Consolidação!Q87+Consolidação!T87+Consolidação!W87+Consolidação!Z87,Consolidação!$Z$4,IF(F76+M76+T76&lt;=Consolidação!H87+Consolidação!K87+Consolidação!N87+Consolidação!Q87+Consolidação!T87+Consolidação!W87+Consolidação!Z87+Consolidação!AC87,Consolidação!$AC$4,IF(F76+M76+T76&lt;=Consolidação!H87+Consolidação!K87+Consolidação!N87+Consolidação!Q87+Consolidação!T87+Consolidação!W87+Consolidação!Z87+Consolidação!AC87+Consolidação!AF87,Consolidação!$AF$4,IF(F76+M76+T76&lt;=Consolidação!H87+Consolidação!K87+Consolidação!N87+Consolidação!Q87+Consolidação!T87+Consolidação!W87+Consolidação!Z87+Consolidação!AC87+Consolidação!AF87+Consolidação!AI87,Consolidação!$AI$4,IF(F76+M76+T76&lt;=Consolidação!H87+Consolidação!K87+Consolidação!N87+Consolidação!Q87+Consolidação!T87+Consolidação!W87+Consolidação!Z87+Consolidação!AC87+Consolidação!AF87+Consolidação!AI87+Consolidação!AL87,Consolidação!$AL$4,IF(F76+M76+T76&lt;=Consolidação!H87+Consolidação!K87+Consolidação!N87+Consolidação!Q87+Consolidação!T87+Consolidação!W87+Consolidação!Z87+Consolidação!AC87+Consolidação!AF87+Consolidação!AI87+Consolidação!AL87+Consolidação!AO87,Consolidação!$AO$4,IF(F76+M76+T76&lt;=Consolidação!H87+Consolidação!K87+Consolidação!N87+Consolidação!Q87+Consolidação!T87+Consolidação!W87+Consolidação!Z87+Consolidação!AC87+Consolidação!AF87+Consolidação!AI87+Consolidação!AL87+Consolidação!AO87+Consolidação!AR87,Consolidação!$AR$4,IF(F76+M76+T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+M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+T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/>
      </c>
      <c r="X76" s="318" t="str">
        <f t="shared" si="88"/>
        <v/>
      </c>
      <c r="Y76" s="312"/>
      <c r="Z76" s="270"/>
      <c r="AA76" s="314"/>
      <c r="AB76" s="345"/>
      <c r="AC76" s="346"/>
      <c r="AD76" s="317" t="str">
        <f>IF(AA76=0,"",IF(F76+M76+T76+AA76&lt;=Consolidação!H87,Consolidação!$H$4,IF(F76+M76+T76+AA76&lt;=Consolidação!H87+Consolidação!K87,Consolidação!$K$4,IF(F76+M76+T76+AA76&lt;=Consolidação!H87+Consolidação!K87+Consolidação!N87,Consolidação!$N$4,IF(F76+M76+T76+AA76&lt;=Consolidação!H87+Consolidação!K87+Consolidação!N87+Consolidação!Q87,Consolidação!$Q$4,IF(F76+M76+T76+AA76&lt;=Consolidação!H87+Consolidação!K87+Consolidação!N87+Consolidação!Q87+Consolidação!T87,Consolidação!$T$4,IF(F76+M76+T76+AA76&lt;=Consolidação!H87+Consolidação!K87+Consolidação!N87+Consolidação!Q87+Consolidação!T87+Consolidação!W87,Consolidação!$W$4,IF(F76+M76+T76+AA76&lt;=Consolidação!H87+Consolidação!K87+Consolidação!N87+Consolidação!Q87+Consolidação!T87+Consolidação!W87+Consolidação!Z87,Consolidação!$Z$4,IF(F76+M76+T76+AA76&lt;=Consolidação!H87+Consolidação!K87+Consolidação!N87+Consolidação!Q87+Consolidação!T87+Consolidação!W87+Consolidação!Z87+Consolidação!AC87,Consolidação!$AC$4,IF(F76+M76+T76+AA76&lt;=Consolidação!H87+Consolidação!K87+Consolidação!N87+Consolidação!Q87+Consolidação!T87+Consolidação!W87+Consolidação!Z87+Consolidação!AC87+Consolidação!AF87,Consolidação!$AF$4,IF(F76+M76+T76+AA76&lt;=Consolidação!H87+Consolidação!K87+Consolidação!N87+Consolidação!Q87+Consolidação!T87+Consolidação!W87+Consolidação!Z87+Consolidação!AC87+Consolidação!AF87+Consolidação!AI87,Consolidação!$AI$4,IF(F76+M76+T76+AA76&lt;=Consolidação!H87+Consolidação!K87+Consolidação!N87+Consolidação!Q87+Consolidação!T87+Consolidação!W87+Consolidação!Z87+Consolidação!AC87+Consolidação!AF87+Consolidação!AI87+Consolidação!AL87,Consolidação!$AL$4,IF(F76+M76+T76+AA76&lt;=Consolidação!H87+Consolidação!K87+Consolidação!N87+Consolidação!Q87+Consolidação!T87+Consolidação!W87+Consolidação!Z87+Consolidação!AC87+Consolidação!AF87+Consolidação!AI87+Consolidação!AL87+Consolidação!AO87,Consolidação!$AO$4,IF(F76+M76+T76+AA76&lt;=Consolidação!H87+Consolidação!K87+Consolidação!N87+Consolidação!Q87+Consolidação!T87+Consolidação!W87+Consolidação!Z87+Consolidação!AC87+Consolidação!AF87+Consolidação!AI87+Consolidação!AL87+Consolidação!AO87+Consolidação!AR87,Consolidação!AR84,IF(F76+M76+T76+AA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+M76+T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+T76+AA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/>
      </c>
      <c r="AE76" s="318" t="str">
        <f t="shared" si="89"/>
        <v/>
      </c>
      <c r="AF76" s="312"/>
      <c r="AG76" s="270"/>
      <c r="AH76" s="314"/>
      <c r="AI76" s="315"/>
      <c r="AJ76" s="316"/>
      <c r="AK76" s="317" t="str">
        <f>IF(AH76=0,"",IF(F76+M76+T76+AA76+AH76&lt;=Consolidação!H87,Consolidação!$H$4,IF(F76+M76+T76+AA76+AH76&lt;=Consolidação!H87+Consolidação!K87,Consolidação!$K$4,IF(F76+M76+T76+AA76+AH76&lt;=Consolidação!H87+Consolidação!K87+Consolidação!N87,Consolidação!$N$4,IF(F76+M76+T76+AA76+AH76&lt;=Consolidação!H87+Consolidação!K87+Consolidação!N87+Consolidação!Q87,Consolidação!$Q$4,IF(F76+M76+T76+AA76+AH76&lt;=Consolidação!H87+Consolidação!K87+Consolidação!N87+Consolidação!Q87+Consolidação!T87,Consolidação!$T$4,IF(F76+M76+T76+AA76+AH76&lt;=Consolidação!H87+Consolidação!K87+Consolidação!N87+Consolidação!Q87+Consolidação!T87+Consolidação!W87,Consolidação!$W$4,IF(F76+M76+T76+AA76+AH76&lt;=Consolidação!H87+Consolidação!K87+Consolidação!N87+Consolidação!Q87+Consolidação!T87+Consolidação!W87+Consolidação!Z87,Consolidação!$Z$4,IF(F76+M76+T76+AA76+AH76&lt;=Consolidação!H87+Consolidação!K87+Consolidação!N87+Consolidação!Q87+Consolidação!T87+Consolidação!W87+Consolidação!Z87+Consolidação!AC87,Consolidação!$AC$4,IF(F76+M76+T76+AA76+AH76&lt;=Consolidação!H87+Consolidação!K87+Consolidação!N87+Consolidação!Q87+Consolidação!T87+Consolidação!W87+Consolidação!Z87+Consolidação!AC87+Consolidação!AF87,Consolidação!$AF$4,IF(F76+M76+T76+AA76+AH76&lt;=Consolidação!H87+Consolidação!K87+Consolidação!N87+Consolidação!Q87+Consolidação!T87+Consolidação!W87+Consolidação!Z87+Consolidação!AC87+Consolidação!AF87+Consolidação!AI87,Consolidação!$AI$4,IF(F76+M76+T76+AA76+AH76&lt;=Consolidação!H87+Consolidação!K87+Consolidação!N87+Consolidação!Q87+Consolidação!T87+Consolidação!W87+Consolidação!Z87+Consolidação!AC87+Consolidação!AF87+Consolidação!AI87+Consolidação!AL87,Consolidação!$AL$4,IF(F76+M76+T76+AA76+AH76&lt;=Consolidação!H87+Consolidação!K87+Consolidação!N87+Consolidação!Q87+Consolidação!T87+Consolidação!W87+Consolidação!Z87+Consolidação!AC87+Consolidação!AF87+Consolidação!AI87+Consolidação!AL87+Consolidação!AO87,Consolidação!$AO$4,IF(F76+M76+T76+AA76+AH76&lt;=Consolidação!H87+Consolidação!K87+Consolidação!N87+Consolidação!Q87+Consolidação!T87+Consolidação!W87+Consolidação!Z87+Consolidação!AC87+Consolidação!AF87+Consolidação!AI87+Consolidação!AL87+Consolidação!AO87+Consolidação!AR87,Consolidação!$AR$4,IF(F76+M76+T76+AA76+AH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+M76+T76+AA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+T76+AA76+AH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/>
      </c>
      <c r="AL76" s="318" t="str">
        <f t="shared" si="90"/>
        <v/>
      </c>
      <c r="AM76" s="312"/>
      <c r="AN76" s="270"/>
      <c r="AO76" s="314"/>
      <c r="AP76" s="315"/>
      <c r="AQ76" s="316"/>
      <c r="AR76" s="317" t="str">
        <f>IF(AO76=0,"",IF(F76+M76+T76+AA76+AH76+AO76&lt;=Consolidação!H87,Consolidação!$H$4,IF(F76+M76+T76+AA76+AH76+AO76&lt;=Consolidação!H87+Consolidação!K87,Consolidação!$K$4,IF(F76+M76+T76+AA76+AH76+AO76&lt;=Consolidação!H87+Consolidação!K87+Consolidação!N87,Consolidação!$N$4,IF(F76+M76+T76+AA76+AH76+AO76&lt;=Consolidação!H87+Consolidação!K87+Consolidação!N87+Consolidação!Q87,Consolidação!$Q$4,IF(F76+M76+T76+AA76+AH76+AO76&lt;=Consolidação!H87+Consolidação!K87+Consolidação!N87+Consolidação!Q87+Consolidação!T87,Consolidação!$T$4,IF(F76+M76+T76+AA76+AH76+AO76&lt;=Consolidação!H87+Consolidação!K87+Consolidação!N87+Consolidação!Q87+Consolidação!T87+Consolidação!W87,Consolidação!$W$4,IF(F76+M76+T76+AA76+AH76+AO76&lt;=Consolidação!H87+Consolidação!K87+Consolidação!N87+Consolidação!Q87+Consolidação!T87+Consolidação!W87+Consolidação!Z87,Consolidação!$Z$4,IF(F76+M76+T76+AA76+AH76+AO76&lt;=Consolidação!H87+Consolidação!K87+Consolidação!N87+Consolidação!Q87+Consolidação!T87+Consolidação!W87+Consolidação!Z87+Consolidação!AC87,Consolidação!$AC$4,IF(F76+M76+T76+AA76+AH76+AO76&lt;=Consolidação!H87+Consolidação!K87+Consolidação!N87+Consolidação!Q87+Consolidação!T87+Consolidação!W87+Consolidação!Z87+Consolidação!AC87+Consolidação!AF87,Consolidação!$AF$4,IF(F76+M76+T76+AA76+AH76+AO76&lt;=Consolidação!H87+Consolidação!K87+Consolidação!N87+Consolidação!Q87+Consolidação!T87+Consolidação!W87+Consolidação!Z87+Consolidação!AC87+Consolidação!AF87+Consolidação!AI87,Consolidação!$AI$4,IF(F76+M76+T76+AA76+AH76+AO76&lt;=Consolidação!H87+Consolidação!K87+Consolidação!N87+Consolidação!Q87+Consolidação!T87+Consolidação!W87+Consolidação!Z87+Consolidação!AC87+Consolidação!AF87+Consolidação!AI87+Consolidação!AL87,Consolidação!$AL$4,IF(F76+M76+T76+AA76+AH76+AO76&lt;=Consolidação!H87+Consolidação!K87+Consolidação!N87+Consolidação!Q87+Consolidação!T87+Consolidação!W87+Consolidação!Z87+Consolidação!AC87+Consolidação!AF87+Consolidação!AI87+Consolidação!AL87+Consolidação!AO87,Consolidação!$AO$4,IF(F76+M76+T76+AA76+AH76+AO76&lt;=Consolidação!H87+Consolidação!K87+Consolidação!N87+Consolidação!Q87+Consolidação!T87+Consolidação!W87+Consolidação!Z87+Consolidação!AC87+Consolidação!AF87+Consolidação!AI87+Consolidação!AL87+Consolidação!AO87+Consolidação!AR87,Consolidação!$AR$4,IF(F76+M76+T76+AA76+AH76+AO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+M76+T76+AA76+AH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+T76+AA76+AH76+AO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/>
      </c>
      <c r="AS76" s="318" t="str">
        <f t="shared" si="91"/>
        <v/>
      </c>
      <c r="AT76" s="312"/>
      <c r="AU76" s="270"/>
      <c r="AV76" s="314"/>
      <c r="AW76" s="345"/>
      <c r="AX76" s="346"/>
      <c r="AY76" s="317" t="str">
        <f>IF(AV76=0,"",IF(F76+M76+T76+AA76+AH76+AO76+AV76&lt;=Consolidação!H87,Consolidação!$H$4,IF(F76+M76+T76+AA76+AH76+AO76+AV76&lt;=Consolidação!H87+Consolidação!K87,Consolidação!$K$4,IF(F76+M76+T76+AA76+AH76+AO76+AV76&lt;=Consolidação!H87+Consolidação!K87+Consolidação!N87,Consolidação!$N$4,IF(F76+M76+T76+AA76+AH76+AO76+AV76&lt;=Consolidação!H87+Consolidação!K87+Consolidação!N87+Consolidação!Q87,Consolidação!$Q$4,IF(F76+M76+T76+AA76+AH76+AO76+AV76&lt;=Consolidação!H87+Consolidação!K87+Consolidação!N87+Consolidação!Q87+Consolidação!T87,Consolidação!$T$4,IF(F76+M76+T76+AA76+AH76+AO76+AV76&lt;=Consolidação!H87+Consolidação!K87+Consolidação!N87+Consolidação!Q87+Consolidação!T87+Consolidação!W87,Consolidação!$W$4,IF(F76+M76+T76+AA76+AH76+AO76+AV76&lt;=Consolidação!H87+Consolidação!K87+Consolidação!N87+Consolidação!Q87+Consolidação!T87+Consolidação!W87+Consolidação!Z87,Consolidação!$Z$4,IF(F76+M76+T76+AA76+AH76+AO76+AV76&lt;=Consolidação!H87+Consolidação!K87+Consolidação!N87+Consolidação!Q87+Consolidação!T87+Consolidação!W87+Consolidação!Z87+Consolidação!AC87,Consolidação!$AC$4,IF(F76+M76+T76+AA76+AH76+AO76+AV76&lt;=Consolidação!H87+Consolidação!K87+Consolidação!N87+Consolidação!Q87+Consolidação!T87+Consolidação!W87+Consolidação!Z87+Consolidação!AC87+Consolidação!AF87,Consolidação!$AF$4,IF(F76+M76+T76+AA76+AH76+AO76+AV76&lt;=Consolidação!H87+Consolidação!K87+Consolidação!N87+Consolidação!Q87+Consolidação!T87+Consolidação!W87+Consolidação!Z87+Consolidação!AC87+Consolidação!AF87+Consolidação!AI87,Consolidação!$AI$4,IF(F76+M76+T76+AA76+AH76+AO76+AV76&lt;=Consolidação!H87+Consolidação!K87+Consolidação!N87+Consolidação!Q87+Consolidação!T87+Consolidação!W87+Consolidação!Z87+Consolidação!AC87+Consolidação!AF87+Consolidação!AI87+Consolidação!AL87,Consolidação!$AL$4,IF(F76+M76+T76+AA76+AH76+AO76+AV76&lt;=Consolidação!H87+Consolidação!K87+Consolidação!N87+Consolidação!Q87+Consolidação!T87+Consolidação!W87+Consolidação!Z87+Consolidação!AC87+Consolidação!AF87+Consolidação!AI87+Consolidação!AL87+Consolidação!AO87,Consolidação!$AO$4,IF(F76+M76+T76+AA76+AH76+AO76+AV76&lt;=Consolidação!H87+Consolidação!K87+Consolidação!N87+Consolidação!Q87+Consolidação!T87+Consolidação!W87+Consolidação!Z87+Consolidação!AC87+Consolidação!AF87+Consolidação!AI87+Consolidação!AL87+Consolidação!AO87+Consolidação!AR87,Consolidação!$AR$4,IF(F76+M76+T76+AA76+AH76+AO76+AV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+M76+T76+AA76+AH76+AO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+T76+AA76+AH76+AO76+AV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/>
      </c>
      <c r="AZ76" s="318" t="str">
        <f t="shared" si="92"/>
        <v/>
      </c>
      <c r="BA76" s="312"/>
      <c r="BB76" s="270"/>
      <c r="BC76" s="314"/>
      <c r="BD76" s="345"/>
      <c r="BE76" s="346"/>
      <c r="BF76" s="317" t="str">
        <f>IF(BC76=0,"",IF(F76+M76+T76+AA76+AH76+AO76+AV76+BC76&lt;=Consolidação!H87,Consolidação!$H$4,IF(F76+M76+T76+AA76+AH76+AO76+AV76+BC76&lt;=Consolidação!H87+Consolidação!K87,Consolidação!$K$4,IF(F76+M76+T76+AA76+AH76+AO76+AV76+BC76&lt;=Consolidação!H87+Consolidação!K87+Consolidação!N87,Consolidação!$N$4,IF(F76+M76+T76+AA76+AH76+AO76+AV76+BC76&lt;=Consolidação!H87+Consolidação!K87+Consolidação!N87+Consolidação!Q87,Consolidação!$Q$4,IF(F76+M76+T76+AA76+AH76+AO76+AV76+BC76&lt;=Consolidação!H87+Consolidação!K87+Consolidação!N87+Consolidação!Q87+Consolidação!T87,Consolidação!$T$4,IF(F76+M76+T76+AA76+AH76+AO76+AV76+BC76&lt;=Consolidação!H87+Consolidação!K87+Consolidação!N87+Consolidação!Q87+Consolidação!T87+Consolidação!W87,Consolidação!$W$4,IF(F76+M76+T76+AA76+AH76+AO76+AV76+BC76&lt;=Consolidação!H87+Consolidação!K87+Consolidação!N87+Consolidação!Q87+Consolidação!T87+Consolidação!W87+Consolidação!Z87,Consolidação!$Z$4,IF(F76+M76+T76+AA76+AH76+AO76+AV76+BC76&lt;=Consolidação!H87+Consolidação!K87+Consolidação!N87+Consolidação!Q87+Consolidação!T87+Consolidação!W87+Consolidação!Z87+Consolidação!AC87,Consolidação!$AC$4,IF(F76+M76+T76+AA76+AH76+AO76+AV76+BC76&lt;=Consolidação!H87+Consolidação!K87+Consolidação!N87+Consolidação!Q87+Consolidação!T87+Consolidação!W87+Consolidação!Z87+Consolidação!AC87+Consolidação!AF87,Consolidação!$AF$4,IF(F76+M76+T76+AA76+AH76+AO76+AV76+BC76&lt;=Consolidação!H87+Consolidação!K87+Consolidação!N87+Consolidação!Q87+Consolidação!T87+Consolidação!W87+Consolidação!Z87+Consolidação!AC87+Consolidação!AF87+Consolidação!AI87,Consolidação!$AI$4,IF(F76+M76+T76+AA76+AH76+AO76+AV76+BC76&lt;=Consolidação!H87+Consolidação!K87+Consolidação!N87+Consolidação!Q87+Consolidação!T87+Consolidação!W87+Consolidação!Z87+Consolidação!AC87+Consolidação!AF87+Consolidação!AI87+Consolidação!AL87,Consolidação!$AL$4,IF(F76+M76+T76+AA76+AH76+AO76+AV76+BC76&lt;=Consolidação!H87+Consolidação!K87+Consolidação!N87+Consolidação!Q87+Consolidação!T87+Consolidação!W87+Consolidação!Z87+Consolidação!AC87+Consolidação!AF87+Consolidação!AI87+Consolidação!AL87+Consolidação!AO87,Consolidação!$AO$4,IF(F76+M76+T76+AA76+AH76+AO76+AV76+BC76&lt;=Consolidação!H87+Consolidação!K87+Consolidação!N87+Consolidação!Q87+Consolidação!T87+Consolidação!W87+Consolidação!Z87+Consolidação!AC87+Consolidação!AF87+Consolidação!AI87+Consolidação!AL87+Consolidação!AO87+Consolidação!AR87,Consolidação!$AR$4,IF(F76+M76+T76+AA76+AH76+AO76+AV76+BC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+M76+T76+AA76+AH76+AO76+AV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+T76+AA76+AH76+AO76+AV76+BC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/>
      </c>
      <c r="BG76" s="318" t="str">
        <f t="shared" si="93"/>
        <v/>
      </c>
      <c r="BH76" s="312"/>
      <c r="BI76" s="270"/>
      <c r="BJ76" s="314"/>
      <c r="BK76" s="345"/>
      <c r="BL76" s="346"/>
      <c r="BM76" s="317" t="str">
        <f>IF(BJ76=0,"",IF(F76+M76+T76+AA76+AH76+AO76+AV76+BC76+BJ76&lt;=Consolidação!H87,Consolidação!$H$4,IF(F76+M76+T76+AA76+AH76+AO76+AV76+BC76+BJ76&lt;=Consolidação!H87+Consolidação!K87,Consolidação!$K$4,IF(F76+M76+T76+AA76+AH76+AO76+AV76+BC76+BJ76&lt;=Consolidação!H87+Consolidação!K87+Consolidação!N87,Consolidação!$N$4,IF(F76+M76+T76+AA76+AH76+AO76+AV76+BC76+BJ76&lt;=Consolidação!H87+Consolidação!K87+Consolidação!N87+Consolidação!Q87,Consolidação!$Q$4,IF(F76+M76+T76+AA76+AH76+AO76+AV76+BC76+BJ76&lt;=Consolidação!H87+Consolidação!K87+Consolidação!N87+Consolidação!Q87+Consolidação!T87,Consolidação!$T$4,IF(F76+M76+T76+AA76+AH76+AO76+AV76+BC76+BJ76&lt;=Consolidação!H87+Consolidação!K87+Consolidação!N87+Consolidação!Q87+Consolidação!T87+Consolidação!W87,Consolidação!$W$4,IF(F76+M76+T76+AA76+AH76+AO76+AV76+BC76+BJ76&lt;=Consolidação!H87+Consolidação!K87+Consolidação!N87+Consolidação!Q87+Consolidação!T87+Consolidação!W87+Consolidação!Z87,Consolidação!$Z$4,IF(F76+M76+T76+AA76+AH76+AO76+AV76+BC76+BJ76&lt;=Consolidação!H87+Consolidação!K87+Consolidação!N87+Consolidação!Q87+Consolidação!T87+Consolidação!W87+Consolidação!Z87+Consolidação!AC87,Consolidação!$AC$4,IF(F76+M76+T76+AA76+AH76+AO76+AV76+BC76+BJ76&lt;=Consolidação!H87+Consolidação!K87+Consolidação!N87+Consolidação!Q87+Consolidação!T87+Consolidação!W87+Consolidação!Z87+Consolidação!AC87+Consolidação!AF87,Consolidação!$AF$4,IF(F76+M76+T76+AA76+AH76+AO76+AV76+BC76+BJ76&lt;=Consolidação!H87+Consolidação!K87+Consolidação!N87+Consolidação!Q87+Consolidação!T87+Consolidação!W87+Consolidação!Z87+Consolidação!AC87+Consolidação!AF87+Consolidação!AI87,Consolidação!$AI$4,IF(F76+M76+T76+AA76+AH76+AO76+AV76+BC76+BJ76&lt;=Consolidação!H87+Consolidação!K87+Consolidação!N87+Consolidação!Q87+Consolidação!T87+Consolidação!W87+Consolidação!Z87+Consolidação!AC87+Consolidação!AF87+Consolidação!AI87+Consolidação!AL87,Consolidação!$AL$4,IF(F76+M76+T76+AA76+AH76+AO76+AV76+BC76+BJ76&lt;=Consolidação!H87+Consolidação!K87+Consolidação!N87+Consolidação!Q87+Consolidação!T87+Consolidação!W87+Consolidação!Z87+Consolidação!AC87+Consolidação!AF87+Consolidação!AI87+Consolidação!AL87+Consolidação!AO87,Consolidação!$AO$4,IF(F76+M76+T76+AA76+AH76+AO76+AV76+BC76+BJ76&lt;=Consolidação!H87+Consolidação!K87+Consolidação!N87+Consolidação!Q87+Consolidação!T87+Consolidação!W87+Consolidação!Z87+Consolidação!AC87+Consolidação!AF87+Consolidação!AI87+Consolidação!AL87+Consolidação!AO87+Consolidação!AR87,Consolidação!$AR$4,IF(F76+M76+T76+AA76+AH76+AO76+AV76+BC76+BJ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+M76+T76+AA76+AH76+AO76+AV76+BC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+T76+AA76+AH76+AO76+AV76+BC76+BJ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/>
      </c>
      <c r="BN76" s="318" t="str">
        <f t="shared" si="94"/>
        <v/>
      </c>
      <c r="BO76" s="312"/>
      <c r="BP76" s="270"/>
      <c r="BQ76" s="314"/>
      <c r="BR76" s="345"/>
      <c r="BS76" s="346"/>
      <c r="BT76" s="317" t="str">
        <f>IF(BQ76=0,"",IF(F76+M76+T76+AA76+AH76+AO76+AV76+BC76+BJ76+BQ76&lt;=Consolidação!H87,Consolidação!$H$4,IF(F76+M76+T76+AA76+AH76+AO76+AV76+BC76+BJ76+BQ76&lt;=Consolidação!H87+Consolidação!K87,Consolidação!$K$4,IF(F76+M76+T76+AA76+AH76+AO76+AV76+BC76+BJ76+BQ76&lt;=Consolidação!H87+Consolidação!K87+Consolidação!N87,Consolidação!$N$4,IF(F76+M76+T76+AA76+AH76+AO76+AV76+BC76+BJ76+BQ76&lt;=Consolidação!H87+Consolidação!K87+Consolidação!N87+Consolidação!Q87,Consolidação!$Q$4,IF(F76+M76+T76+AA76+AH76+AO76+AV76+BC76+BJ76+BQ76&lt;=Consolidação!H87+Consolidação!K87+Consolidação!N87+Consolidação!Q87+Consolidação!T87,Consolidação!$T$4,IF(F76+M76+T76+AA76+AH76+AO76+AV76+BC76+BJ76+BQ76&lt;=Consolidação!H87+Consolidação!K87+Consolidação!N87+Consolidação!Q87+Consolidação!T87+Consolidação!W87,Consolidação!$W$4,IF(F76+M76+T76+AA76+AH76+AO76+AV76+BC76+BJ76+BQ76&lt;=Consolidação!H87+Consolidação!K87+Consolidação!N87+Consolidação!Q87+Consolidação!T87+Consolidação!W87+Consolidação!Z87,Consolidação!$Z$4,IF(F76+M76+T76+AA76+AH76+AO76+AV76+BC76+BJ76+BQ76&lt;=Consolidação!H87+Consolidação!K87+Consolidação!N87+Consolidação!Q87+Consolidação!T87+Consolidação!W87+Consolidação!Z87+Consolidação!AC87,Consolidação!$AC$4,IF(F76+M76+T76+AA76+AH76+AO76+AV76+BC76+BJ76+BQ76&lt;=Consolidação!H87+Consolidação!K87+Consolidação!N87+Consolidação!Q87+Consolidação!T87+Consolidação!W87+Consolidação!Z87+Consolidação!AC87+Consolidação!AF87,Consolidação!$AF$4,IF(F76+M76+T76+AA76+AH76+AO76+AV76+BC76+BJ76+BQ76&lt;=Consolidação!H87+Consolidação!K87+Consolidação!N87+Consolidação!Q87+Consolidação!T87+Consolidação!W87+Consolidação!Z87+Consolidação!AC87+Consolidação!AF87+Consolidação!AI87,Consolidação!$AI$4,IF(F76+M76+T76+AA76+AH76+AO76+AV76+BC76+BJ76+BQ76&lt;=Consolidação!H87+Consolidação!K87+Consolidação!N87+Consolidação!Q87+Consolidação!T87+Consolidação!W87+Consolidação!Z87+Consolidação!AC87+Consolidação!AF87+Consolidação!AI87+Consolidação!AL87,Consolidação!$AL$4,IF(F76+M76+T76+AA76+AH76+AO76+AV76+BC76+BJ76+BQ76&lt;=Consolidação!H87+Consolidação!K87+Consolidação!N87+Consolidação!Q87+Consolidação!T87+Consolidação!W87+Consolidação!Z87+Consolidação!AC87+Consolidação!AF87+Consolidação!AI87+Consolidação!AL87+Consolidação!AO87,Consolidação!$AO$4,IF(F76+M76+T76+AA76+AH76+AO76+AV76+BC76+BJ76+BQ76&lt;=Consolidação!H87+Consolidação!K87+Consolidação!N87+Consolidação!Q87+Consolidação!T87+Consolidação!W87+Consolidação!Z87+Consolidação!AC87+Consolidação!AF87+Consolidação!AI87+Consolidação!AL87+Consolidação!AO87+Consolidação!AR87,Consolidação!$AR$4,IF(F76+M76+T76+AA76+AH76+AO76+AV76+BC76+BJ76+BQ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+M76+T76+AA76+AH76+AO76+AV76+BC76+BJ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+T76+AA76+AH76+AO76+AV76+BC76+BJ76+BQ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/>
      </c>
      <c r="BU76" s="318" t="str">
        <f t="shared" si="95"/>
        <v/>
      </c>
      <c r="BV76" s="312"/>
      <c r="BW76" s="270"/>
      <c r="BX76" s="314"/>
      <c r="BY76" s="345"/>
      <c r="BZ76" s="346"/>
      <c r="CA76" s="317" t="str">
        <f>IF(BX76=0,"",IF(F76+M76+T76+AA76+AH76+AO76+AV76+BC76+BJ76+BQ76+BX76&lt;=Consolidação!H87,Consolidação!$H$4,IF(F76+M76+T76+AA76+AH76+AO76+AV76+BC76+BJ76+BQ76+BX76&lt;=Consolidação!H87+Consolidação!K87,Consolidação!$K$4,IF(F76+M76+T76+AA76+AH76+AO76+AV76+BC76+BJ76+BQ76+BX76&lt;=Consolidação!H87+Consolidação!K87+Consolidação!N87,Consolidação!$N$4,IF(F76+M76+T76+AA76+AH76+AO76+AV76+BC76+BJ76+BQ76+BX76&lt;=Consolidação!H87+Consolidação!K87+Consolidação!N87+Consolidação!Q87,Consolidação!$Q$4,IF(F76+M76+T76+AA76+AH76+AO76+AV76+BC76+BJ76+BQ76+BX76&lt;=Consolidação!H87+Consolidação!K87+Consolidação!N87+Consolidação!Q87+Consolidação!T87,Consolidação!$T$4,IF(F76+M76+T76+AA76+AH76+AO76+AV76+BC76+BJ76+BQ76+BX76&lt;=Consolidação!H87+Consolidação!K87+Consolidação!N87+Consolidação!Q87+Consolidação!T87+Consolidação!W87,Consolidação!$W$4,IF(F76+M76+T76+AA76+AH76+AO76+AV76+BC76+BJ76+BQ76+BX76&lt;=Consolidação!H87+Consolidação!K87+Consolidação!N87+Consolidação!Q87+Consolidação!T87+Consolidação!W87+Consolidação!Z87,Consolidação!$Z$4,IF(F76+M76+T76+AA76+AH76+AO76+AV76+BC76+BJ76+BQ76+BX76&lt;=Consolidação!H87+Consolidação!K87+Consolidação!N87+Consolidação!Q87+Consolidação!T87+Consolidação!W87+Consolidação!Z87+Consolidação!AC87,Consolidação!$AC$4,IF(F76+M76+T76+AA76+AH76+AO76+AV76+BC76+BJ76+BQ76+BX76&lt;=Consolidação!H87+Consolidação!K87+Consolidação!N87+Consolidação!Q87+Consolidação!T87+Consolidação!W87+Consolidação!Z87+Consolidação!AC87+Consolidação!AF87,Consolidação!$AF$4,IF(F76+M76+T76+AA76+AH76+AO76+AV76+BC76+BJ76+BQ76+BX76&lt;=Consolidação!H87+Consolidação!K87+Consolidação!N87+Consolidação!Q87+Consolidação!T87+Consolidação!W87+Consolidação!Z87+Consolidação!AC87+Consolidação!AF87+Consolidação!AI87,Consolidação!$AI$4,IF(F76+M76+T76+AA76+AH76+AO76+AV76+BC76+BJ76+BQ76+BX76&lt;=Consolidação!H87+Consolidação!K87+Consolidação!N87+Consolidação!Q87+Consolidação!T87+Consolidação!W87+Consolidação!Z87+Consolidação!AC87+Consolidação!AF87+Consolidação!AI87+Consolidação!AL87,Consolidação!$AL$4,IF(F76+M76+T76+AA76+AH76+AO76+AV76+BC76+BJ76+BQ76+BX76&lt;=Consolidação!H87+Consolidação!K87+Consolidação!N87+Consolidação!Q87+Consolidação!T87+Consolidação!W87+Consolidação!Z87+Consolidação!AC87+Consolidação!AF87+Consolidação!AI87+Consolidação!AL87+Consolidação!AO87,Consolidação!$AO$4,IF(F76+M76+T76+AA76+AH76+AO76+AV76+BC76+BJ76+BQ76+BX76&lt;=Consolidação!H87+Consolidação!K87+Consolidação!N87+Consolidação!Q87+Consolidação!T87+Consolidação!W87+Consolidação!Z87+Consolidação!AC87+Consolidação!AF87+Consolidação!AI87+Consolidação!AL87+Consolidação!AO87+Consolidação!AR87,Consolidação!$AR$4,IF(F76+M76+T76+AA76+AH76+AO76+AV76+BC76+BJ76+BQ76+BX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+M76+T76+AA76+AH76+AO76+AV76+BC76+BJ76+BQ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+T76+AA76+AH76+AO76+AV76+BC76+BJ76+BQ76+BX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/>
      </c>
      <c r="CB76" s="318" t="str">
        <f t="shared" si="96"/>
        <v/>
      </c>
      <c r="CC76" s="312"/>
      <c r="CD76" s="270"/>
      <c r="CE76" s="314"/>
      <c r="CF76" s="345"/>
      <c r="CG76" s="346"/>
      <c r="CH76" s="317" t="str">
        <f>IF(CE76=0,"",IF(F76+M76+T76+AA76+AH76+AO76+AV76+BC76+BJ76+BQ76+BX76+CE76&lt;=Consolidação!H87,Consolidação!$H$4,IF(F76+M76+T76+AA76+AH76+AO76+AV76+BC76+BJ76+BQ76+BX76+CE76&lt;=Consolidação!H87+Consolidação!K87,Consolidação!$K$4,IF(F76+M76+T76+AA76+AH76+AO76+AV76+BC76+BJ76+BQ76+BX76+CE76&lt;=Consolidação!H87+Consolidação!K87+Consolidação!N87,Consolidação!$N$4,IF(F76+M76+T76+AA76+AH76+AO76+AV76+BC76+BJ76+BQ76+BX76+CE76&lt;=Consolidação!H87+Consolidação!K87+Consolidação!N87+Consolidação!Q87,Consolidação!$Q$4,IF(F76+M76+T76+AA76+AH76+AO76+AV76+BC76+BJ76+BQ76+BX76+CE76&lt;=Consolidação!H87+Consolidação!K87+Consolidação!N87+Consolidação!Q87+Consolidação!T87,Consolidação!$T$4,IF(F76+M76+T76+AA76+AH76+AO76+AV76+BC76+BJ76+BQ76+BX76+CE76&lt;=Consolidação!H87+Consolidação!K87+Consolidação!N87+Consolidação!Q87+Consolidação!T87+Consolidação!W87,Consolidação!$W$4,IF(F76+M76+T76+AA76+AH76+AO76+AV76+BC76+BJ76+BQ76+BX76+CE76&lt;=Consolidação!H87+Consolidação!K87+Consolidação!N87+Consolidação!Q87+Consolidação!T87+Consolidação!W87+Consolidação!Z87,Consolidação!$Z$4,IF(F76+M76+T76+AA76+AH76+AO76+AV76+BC76+BJ76+BQ76+BX76+CE76&lt;=Consolidação!H87+Consolidação!K87+Consolidação!N87+Consolidação!Q87+Consolidação!T87+Consolidação!W87+Consolidação!Z87+Consolidação!AC87,Consolidação!$AC$4,IF(F76+M76+T76+AA76+AH76+AO76+AV76+BC76+BJ76+BQ76+BX76+CE76&lt;=Consolidação!H87+Consolidação!K87+Consolidação!N87+Consolidação!Q87+Consolidação!T87+Consolidação!W87+Consolidação!Z87+Consolidação!AC87+Consolidação!AF87,Consolidação!$AF$4,IF(F76+M76+T76+AA76+AH76+AO76+AV76+BC76+BJ76+BQ76+BX76+CE76&lt;=Consolidação!H87+Consolidação!K87+Consolidação!N87+Consolidação!Q87+Consolidação!T87+Consolidação!W87+Consolidação!Z87+Consolidação!AC87+Consolidação!AF87+Consolidação!AI87,Consolidação!$AI$4,IF(F76+M76+T76+AA76+AH76+AO76+AV76+BC76+BJ76+BQ76+BX76+CE76&lt;=Consolidação!H87+Consolidação!K87+Consolidação!N87+Consolidação!Q87+Consolidação!T87+Consolidação!W87+Consolidação!Z87+Consolidação!AC87+Consolidação!AF87+Consolidação!AI87+Consolidação!AL87,Consolidação!$AL$4,IF(F76+M76+T76+AA76+AH76+AO76+AV76+BC76+BJ76+BQ76+BX76+CE76&lt;=Consolidação!H87+Consolidação!K87+Consolidação!N87+Consolidação!Q87+Consolidação!T87+Consolidação!W87+Consolidação!Z87+Consolidação!AC87+Consolidação!AF87+Consolidação!AI87+Consolidação!AL87+Consolidação!AO87,Consolidação!$AO$4,IF(F76+M76+T76+AA76+AH76+AO76+AV76+BC76+BJ76+BQ76+BX76+CE76&lt;=Consolidação!H87+Consolidação!K87+Consolidação!N87+Consolidação!Q87+Consolidação!T87+Consolidação!W87+Consolidação!Z87+Consolidação!AC87+Consolidação!AF87+Consolidação!AI87+Consolidação!AL87+Consolidação!AO87+Consolidação!AR87,Consolidação!$AR$4,IF(F76+M76+T76+AA76+AH76+AO76+AV76+BC76+BJ76+BQ76+BX76+CE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+M76+T76+AA76+AH76+AO76+AV76+BC76+BJ76+BQ76+BX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+T76+AA76+AH76+AO76+AV76+BC76+BJ76+BQ76+BX76+CE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/>
      </c>
      <c r="CI76" s="318" t="str">
        <f t="shared" si="97"/>
        <v/>
      </c>
      <c r="CJ76" s="312"/>
      <c r="CK76" s="270"/>
      <c r="CL76" s="314"/>
      <c r="CM76" s="345"/>
      <c r="CN76" s="346"/>
      <c r="CO76" s="317" t="str">
        <f>IF(CL76=0,"",IF(F76+M76+T76+AA76+AH76+AO76+AV76+BC76+BJ76+BQ76+BX76+CE76+CL76&lt;=Consolidação!H87,Consolidação!$H$4,IF(F76+M76+T76+AA76+AH76+AO76+AV76+BC76+BJ76+BQ76+BX76+CE76+CL76&lt;=Consolidação!H87+Consolidação!K87,Consolidação!$K$4,IF(F76+M76+T76+AA76+AH76+AO76+AV76+BC76+BJ76+BQ76+BX76+CE76+CL76&lt;=Consolidação!H87+Consolidação!K87+Consolidação!N87,Consolidação!$N$4,IF(F76+M76+T76+AA76+AH76+AO76+AV76+BC76+BJ76+BQ76+BX76+CE76+CL76&lt;=Consolidação!H87+Consolidação!K87+Consolidação!N87+Consolidação!Q87,Consolidação!$Q$4,IF(F76+M76+T76+AA76+AH76+AO76+AV76+BC76+BJ76+BQ76+BX76+CE76+CL76&lt;=Consolidação!H87+Consolidação!K87+Consolidação!N87+Consolidação!Q87+Consolidação!T87,Consolidação!$T$4,IF(F76+M76+T76+AA76+AH76+AO76+AV76+BC76+BJ76+BQ76+BX76+CE76+CL76&lt;=Consolidação!H87+Consolidação!K87+Consolidação!N87+Consolidação!Q87+Consolidação!T87+Consolidação!W87,Consolidação!$W$4,IF(F76+M76+T76+AA76+AH76+AO76+AV76+BC76+BJ76+BQ76+BX76+CE76+CL76&lt;=Consolidação!H87+Consolidação!K87+Consolidação!N87+Consolidação!Q87+Consolidação!T87+Consolidação!W87+Consolidação!Z87,Consolidação!$Z$4,IF(F76+M76+T76+AA76+AH76+AO76+AV76+BC76+BJ76+BQ76+BX76+CE76+CL76&lt;=Consolidação!H87+Consolidação!K87+Consolidação!N87+Consolidação!Q87+Consolidação!T87+Consolidação!W87+Consolidação!Z87+Consolidação!AC87,Consolidação!$AC$4,IF(F76+M76+T76+AA76+AH76+AO76+AV76+BC76+BJ76+BQ76+BX76+CE76+CL76&lt;=Consolidação!H87+Consolidação!K87+Consolidação!N87+Consolidação!Q87+Consolidação!T87+Consolidação!W87+Consolidação!Z87+Consolidação!AC87+Consolidação!AF87,Consolidação!$AF$4,IF(F76+M76+T76+AA76+AH76+AO76+AV76+BC76+BJ76+BQ76+BX76+CE76+CL76&lt;=Consolidação!H87+Consolidação!K87+Consolidação!N87+Consolidação!Q87+Consolidação!T87+Consolidação!W87+Consolidação!Z87+Consolidação!AC87+Consolidação!AF87+Consolidação!AI87,Consolidação!$AI$4,IF(F76+M76+T76+AA76+AH76+AO76+AV76+BC76+BJ76+BQ76+BX76+CE76+CL76&lt;=Consolidação!H87+Consolidação!K87+Consolidação!N87+Consolidação!Q87+Consolidação!T87+Consolidação!W87+Consolidação!Z87+Consolidação!AC87+Consolidação!AF87+Consolidação!AI87+Consolidação!AL87,Consolidação!$AL$4,IF(F76+M76+T76+AA76+AH76+AO76+AV76+BC76+BJ76+BQ76+BX76+CE76+CL76&lt;=Consolidação!H87+Consolidação!K87+Consolidação!N87+Consolidação!Q87+Consolidação!T87+Consolidação!W87+Consolidação!Z87+Consolidação!AC87+Consolidação!AF87+Consolidação!AI87+Consolidação!AL87+Consolidação!AO87,Consolidação!$AO$4,IF(F76+M76+T76+AA76+AH76+AO76+AV76+BC76+BJ76+BQ76+BX76+CE76+CL76&lt;=Consolidação!H87+Consolidação!K87+Consolidação!N87+Consolidação!Q87+Consolidação!T87+Consolidação!W87+Consolidação!Z87+Consolidação!AC87+Consolidação!AF87+Consolidação!AI87+Consolidação!AL87+Consolidação!AO87+Consolidação!AR87,Consolidação!$AR$4,IF(F76+M76+T76+AA76+AH76+AO76+AV76+BC76+BJ76+BQ76+BX76+CE76+CL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+M76+T76+AA76+AH76+AO76+AV76+BC76+BJ76+BQ76+BX76+CE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+T76+AA76+AH76+AO76+AV76+BC76+BJ76+BQ76+BX76+CE76+CL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/>
      </c>
      <c r="CP76" s="318" t="str">
        <f t="shared" si="98"/>
        <v/>
      </c>
      <c r="CQ76" s="312"/>
      <c r="CR76" s="270"/>
      <c r="CS76" s="314"/>
      <c r="CT76" s="345"/>
      <c r="CU76" s="346"/>
      <c r="CV76" s="317" t="str">
        <f>IF(CS76=0,"",IF(F76+M76+T76+AA76+AH76+AO76+AV76+BC76+BJ76+BQ76+BX76+CE76+CL76+CS76&lt;=Consolidação!H87,Consolidação!$H$4,IF(F76+M76+T76+AA76+AH76+AO76+AV76+BC76+BJ76+BQ76+BX76+CE76+CL76+CS76&lt;=Consolidação!H87+Consolidação!K87,Consolidação!$K$4,IF(F76+M76+T76+AA76+AH76+AO76+AV76+BC76+BJ76+BQ76+BX76+CE76+CL76+CS76&lt;=Consolidação!H87+Consolidação!K87+Consolidação!N87,Consolidação!$N$4,IF(F76+M76+T76+AA76+AH76+AO76+AV76+BC76+BJ76+BQ76+BX76+CE76+CL76+CS76&lt;=Consolidação!H87+Consolidação!K87+Consolidação!N87+Consolidação!Q87,Consolidação!$Q$4,IF(F76+M76+T76+AA76+AH76+AO76+AV76+BC76+BJ76+BQ76+BX76+CE76+CL76+CS76&lt;=Consolidação!H87+Consolidação!K87+Consolidação!N87+Consolidação!Q87+Consolidação!T87,Consolidação!$T$4,IF(F76+M76+T76+AA76+AH76+AO76+AV76+BC76+BJ76+BQ76+BX76+CE76+CL76+CS76&lt;=Consolidação!H87+Consolidação!K87+Consolidação!N87+Consolidação!Q87+Consolidação!T87+Consolidação!W87,Consolidação!$W$4,IF(F76+M76+T76+AA76+AH76+AO76+AV76+BC76+BJ76+BQ76+BX76+CE76+CL76+CS76&lt;=Consolidação!H87+Consolidação!K87+Consolidação!N87+Consolidação!Q87+Consolidação!T87+Consolidação!W87+Consolidação!Z87,Consolidação!$Z$4,IF(F76+M76+T76+AA76+AH76+AO76+AV76+BC76+BJ76+BQ76+BX76+CE76+CL76+CS76&lt;=Consolidação!H87+Consolidação!K87+Consolidação!N87+Consolidação!Q87+Consolidação!T87+Consolidação!W87+Consolidação!Z87+Consolidação!AC87,Consolidação!$AC$4,IF(F76+M76+T76+AA76+AH76+AO76+AV76+BC76+BJ76+BQ76+BX76+CE76+CL76+CS76&lt;=Consolidação!H87+Consolidação!K87+Consolidação!N87+Consolidação!Q87+Consolidação!T87+Consolidação!W87+Consolidação!Z87+Consolidação!AC87+Consolidação!AF87,Consolidação!$AF$4,IF(F76+M76+T76+AA76+AH76+AO76+AV76+BC76+BJ76+BQ76+BX76+CE76+CL76+CS76&lt;=Consolidação!H87+Consolidação!K87+Consolidação!N87+Consolidação!Q87+Consolidação!T87+Consolidação!W87+Consolidação!Z87+Consolidação!AC87+Consolidação!AF87+Consolidação!AI87,Consolidação!$AI$4,IF(F76+M76+T76+AA76+AH76+AO76+AV76+BC76+BJ76+BQ76+BX76+CE76+CL76+CS76&lt;=Consolidação!H87+Consolidação!K87+Consolidação!N87+Consolidação!Q87+Consolidação!T87+Consolidação!W87+Consolidação!Z87+Consolidação!AC87+Consolidação!AF87+Consolidação!AI87+Consolidação!AL87,Consolidação!$AL$4,IF(F76+M76+T76+AA76+AH76+AO76+AV76+BC76+BJ76+BQ76+BX76+CE76+CL76+CS76&lt;=Consolidação!H87+Consolidação!K87+Consolidação!N87+Consolidação!Q87+Consolidação!T87+Consolidação!W87+Consolidação!Z87+Consolidação!AC87+Consolidação!AF87+Consolidação!AI87+Consolidação!AL87+Consolidação!AO87,Consolidação!$AO$4,IF(F76+M76+T76+AA76+AH76+AO76+AV76+BC76+BJ76+BQ76+BX76+CE76+CL76+CS76&lt;=Consolidação!H87+Consolidação!K87+Consolidação!N87+Consolidação!Q87+Consolidação!T87+Consolidação!W87+Consolidação!Z87+Consolidação!AC87+Consolidação!AF87+Consolidação!AI87+Consolidação!AL87+Consolidação!AO87+Consolidação!AR87,Consolidação!$AR$4,IF(F76+M76+T76+AA76+AH76+AO76+AV76+BC76+BJ76+BQ76+BX76+CE76+CL76+CS76&lt;=Consolidação!H87+Consolidação!K87+Consolidação!N87+Consolidação!Q87+Consolidação!T87+Consolidação!W87+Consolidação!Z87+Consolidação!AC87+Consolidação!AF87+Consolidação!AI87+Consolidação!AL87+Consolidação!AO87+Consolidação!AR87+Consolidação!AU87,Consolidação!$AU$4,IF(AND((Consolidação!H87+Consolidação!K87+Consolidação!N87+Consolidação!Q87+Consolidação!T87+Consolidação!W87+Consolidação!Z87+Consolidação!AC87+Consolidação!AF87+Consolidação!AI87+Consolidação!AL87+Consolidação!AO87+Consolidação!AR87+Consolidação!AU87)&gt;0,F76+M76+T76+AA76+AH76+AO76+AV76+BC76+BJ76+BQ76+BX76+CE76+CL76&lt;Consolidação!H87+Consolidação!K87+Consolidação!N87+Consolidação!Q87+Consolidação!T87+Consolidação!W87+Consolidação!Z87+Consolidação!AC87+Consolidação!AF87+Consolidação!AI87+Consolidação!AL87+Consolidação!AO87+Consolidação!AR87+Consolidação!AU87,F76+M76+T76+AA76+AH76+AO76+AV76+BC76+BJ76+BQ76+BX76+CE76+CL76+CS76&gt;Consolidação!H87+Consolidação!K87+Consolidação!N87+Consolidação!Q87+Consolidação!T87+Consolidação!W87+Consolidação!Z87+Consolidação!AC87+Consolidação!AF87+Consolidação!AI87+Consolidação!AL87+Consolidação!AO87+Consolidação!AR87+Consolidação!AU87),"CONSUMO PARCIAL","SEM PREVISÃO"))))))))))))))))</f>
        <v/>
      </c>
      <c r="CW76" s="318" t="str">
        <f t="shared" si="99"/>
        <v/>
      </c>
      <c r="CX76" s="270"/>
      <c r="CY76" s="314"/>
      <c r="CZ76" s="345"/>
      <c r="DA76" s="346"/>
      <c r="DB76" s="317" t="str">
        <f>IF(CY76=0,"",IF(L76+S76+Z76+AG76+AN76+AU76+BB76+BI76+BP76+BW76+CD76+CK76+CR76+CY76&lt;=Consolidação!N87,Consolidação!$H$4,IF(L76+S76+Z76+AG76+AN76+AU76+BB76+BI76+BP76+BW76+CD76+CK76+CR76+CY76&lt;=Consolidação!N87+Consolidação!Q87,Consolidação!$K$4,IF(L76+S76+Z76+AG76+AN76+AU76+BB76+BI76+BP76+BW76+CD76+CK76+CR76+CY76&lt;=Consolidação!N87+Consolidação!Q87+Consolidação!T87,Consolidação!$N$4,IF(L76+S76+Z76+AG76+AN76+AU76+BB76+BI76+BP76+BW76+CD76+CK76+CR76+CY76&lt;=Consolidação!N87+Consolidação!Q87+Consolidação!T87+Consolidação!W87,Consolidação!$Q$4,IF(L76+S76+Z76+AG76+AN76+AU76+BB76+BI76+BP76+BW76+CD76+CK76+CR76+CY76&lt;=Consolidação!N87+Consolidação!Q87+Consolidação!T87+Consolidação!W87+Consolidação!Z87,Consolidação!$T$4,IF(L76+S76+Z76+AG76+AN76+AU76+BB76+BI76+BP76+BW76+CD76+CK76+CR76+CY76&lt;=Consolidação!N87+Consolidação!Q87+Consolidação!T87+Consolidação!W87+Consolidação!Z87+Consolidação!AC87,Consolidação!$W$4,IF(L76+S76+Z76+AG76+AN76+AU76+BB76+BI76+BP76+BW76+CD76+CK76+CR76+CY76&lt;=Consolidação!N87+Consolidação!Q87+Consolidação!T87+Consolidação!W87+Consolidação!Z87+Consolidação!AC87+Consolidação!AF87,Consolidação!$Z$4,IF(L76+S76+Z76+AG76+AN76+AU76+BB76+BI76+BP76+BW76+CD76+CK76+CR76+CY76&lt;=Consolidação!N87+Consolidação!Q87+Consolidação!T87+Consolidação!W87+Consolidação!Z87+Consolidação!AC87+Consolidação!AF87+Consolidação!AI87,Consolidação!$AC$4,IF(L76+S76+Z76+AG76+AN76+AU76+BB76+BI76+BP76+BW76+CD76+CK76+CR76+CY76&lt;=Consolidação!N87+Consolidação!Q87+Consolidação!T87+Consolidação!W87+Consolidação!Z87+Consolidação!AC87+Consolidação!AF87+Consolidação!AI87+Consolidação!AL87,Consolidação!$AF$4,IF(L76+S76+Z76+AG76+AN76+AU76+BB76+BI76+BP76+BW76+CD76+CK76+CR76+CY76&lt;=Consolidação!N87+Consolidação!Q87+Consolidação!T87+Consolidação!W87+Consolidação!Z87+Consolidação!AC87+Consolidação!AF87+Consolidação!AI87+Consolidação!AL87+Consolidação!AO87,Consolidação!$AI$4,IF(L76+S76+Z76+AG76+AN76+AU76+BB76+BI76+BP76+BW76+CD76+CK76+CR76+CY76&lt;=Consolidação!N87+Consolidação!Q87+Consolidação!T87+Consolidação!W87+Consolidação!Z87+Consolidação!AC87+Consolidação!AF87+Consolidação!AI87+Consolidação!AL87+Consolidação!AO87+Consolidação!AR87,Consolidação!$AL$4,IF(L76+S76+Z76+AG76+AN76+AU76+BB76+BI76+BP76+BW76+CD76+CK76+CR76+CY76&lt;=Consolidação!N87+Consolidação!Q87+Consolidação!T87+Consolidação!W87+Consolidação!Z87+Consolidação!AC87+Consolidação!AF87+Consolidação!AI87+Consolidação!AL87+Consolidação!AO87+Consolidação!AR87+Consolidação!AU87,Consolidação!$AO$4,IF(L76+S76+Z76+AG76+AN76+AU76+BB76+BI76+BP76+BW76+CD76+CK76+CR76+CY76&lt;=Consolidação!N87+Consolidação!Q87+Consolidação!T87+Consolidação!W87+Consolidação!Z87+Consolidação!AC87+Consolidação!AF87+Consolidação!AI87+Consolidação!AL87+Consolidação!AO87+Consolidação!AR87+Consolidação!AU87+Consolidação!AX87,Consolidação!$AR$4,IF(L76+S76+Z76+AG76+AN76+AU76+BB76+BI76+BP76+BW76+CD76+CK76+CR76+CY76&lt;=Consolidação!N87+Consolidação!Q87+Consolidação!T87+Consolidação!W87+Consolidação!Z87+Consolidação!AC87+Consolidação!AF87+Consolidação!AI87+Consolidação!AL87+Consolidação!AO87+Consolidação!AR87+Consolidação!AU87+Consolidação!AX87+Consolidação!#REF!,Consolidação!$AU$4,IF(AND((Consolidação!N87+Consolidação!Q87+Consolidação!T87+Consolidação!W87+Consolidação!Z87+Consolidação!AC87+Consolidação!AF87+Consolidação!AI87+Consolidação!AL87+Consolidação!AO87+Consolidação!AR87+Consolidação!AU87+Consolidação!AX87+Consolidação!#REF!)&gt;0,L76+S76+Z76+AG76+AN76+AU76+BB76+BI76+BP76+BW76+CD76+CK76+CR76&lt;Consolidação!N87+Consolidação!Q87+Consolidação!T87+Consolidação!W87+Consolidação!Z87+Consolidação!AC87+Consolidação!AF87+Consolidação!AI87+Consolidação!AL87+Consolidação!AO87+Consolidação!AR87+Consolidação!AU87+Consolidação!AX87+Consolidação!#REF!,L76+S76+Z76+AG76+AN76+AU76+BB76+BI76+BP76+BW76+CD76+CK76+CR76+CY76&gt;Consolidação!N87+Consolidação!Q87+Consolidação!T87+Consolidação!W87+Consolidação!Z87+Consolidação!AC87+Consolidação!AF87+Consolidação!AI87+Consolidação!AL87+Consolidação!AO87+Consolidação!AR87+Consolidação!AU87+Consolidação!AX87+Consolidação!#REF!),"CONSUMO PARCIAL","SEM PREVISÃO"))))))))))))))))</f>
        <v/>
      </c>
      <c r="DC76" s="318" t="str">
        <f t="shared" si="100"/>
        <v/>
      </c>
      <c r="DD76" s="270"/>
      <c r="DE76" s="314"/>
      <c r="DF76" s="345"/>
      <c r="DG76" s="346"/>
      <c r="DH76" s="317" t="str">
        <f>IF(DE76=0,"",IF(R76+Y76+AF76+AM76+AT76+BA76+BH76+BO76+BV76+CC76+CJ76+CQ76+CX76+DE76&lt;=Consolidação!T87,Consolidação!$H$4,IF(R76+Y76+AF76+AM76+AT76+BA76+BH76+BO76+BV76+CC76+CJ76+CQ76+CX76+DE76&lt;=Consolidação!T87+Consolidação!W87,Consolidação!$K$4,IF(R76+Y76+AF76+AM76+AT76+BA76+BH76+BO76+BV76+CC76+CJ76+CQ76+CX76+DE76&lt;=Consolidação!T87+Consolidação!W87+Consolidação!Z87,Consolidação!$N$4,IF(R76+Y76+AF76+AM76+AT76+BA76+BH76+BO76+BV76+CC76+CJ76+CQ76+CX76+DE76&lt;=Consolidação!T87+Consolidação!W87+Consolidação!Z87+Consolidação!AC87,Consolidação!$Q$4,IF(R76+Y76+AF76+AM76+AT76+BA76+BH76+BO76+BV76+CC76+CJ76+CQ76+CX76+DE76&lt;=Consolidação!T87+Consolidação!W87+Consolidação!Z87+Consolidação!AC87+Consolidação!AF87,Consolidação!$T$4,IF(R76+Y76+AF76+AM76+AT76+BA76+BH76+BO76+BV76+CC76+CJ76+CQ76+CX76+DE76&lt;=Consolidação!T87+Consolidação!W87+Consolidação!Z87+Consolidação!AC87+Consolidação!AF87+Consolidação!AI87,Consolidação!$W$4,IF(R76+Y76+AF76+AM76+AT76+BA76+BH76+BO76+BV76+CC76+CJ76+CQ76+CX76+DE76&lt;=Consolidação!T87+Consolidação!W87+Consolidação!Z87+Consolidação!AC87+Consolidação!AF87+Consolidação!AI87+Consolidação!AL87,Consolidação!$Z$4,IF(R76+Y76+AF76+AM76+AT76+BA76+BH76+BO76+BV76+CC76+CJ76+CQ76+CX76+DE76&lt;=Consolidação!T87+Consolidação!W87+Consolidação!Z87+Consolidação!AC87+Consolidação!AF87+Consolidação!AI87+Consolidação!AL87+Consolidação!AO87,Consolidação!$AC$4,IF(R76+Y76+AF76+AM76+AT76+BA76+BH76+BO76+BV76+CC76+CJ76+CQ76+CX76+DE76&lt;=Consolidação!T87+Consolidação!W87+Consolidação!Z87+Consolidação!AC87+Consolidação!AF87+Consolidação!AI87+Consolidação!AL87+Consolidação!AO87+Consolidação!AR87,Consolidação!$AF$4,IF(R76+Y76+AF76+AM76+AT76+BA76+BH76+BO76+BV76+CC76+CJ76+CQ76+CX76+DE76&lt;=Consolidação!T87+Consolidação!W87+Consolidação!Z87+Consolidação!AC87+Consolidação!AF87+Consolidação!AI87+Consolidação!AL87+Consolidação!AO87+Consolidação!AR87+Consolidação!AU87,Consolidação!$AI$4,IF(R76+Y76+AF76+AM76+AT76+BA76+BH76+BO76+BV76+CC76+CJ76+CQ76+CX76+DE76&lt;=Consolidação!T87+Consolidação!W87+Consolidação!Z87+Consolidação!AC87+Consolidação!AF87+Consolidação!AI87+Consolidação!AL87+Consolidação!AO87+Consolidação!AR87+Consolidação!AU87+Consolidação!AX87,Consolidação!$AL$4,IF(R76+Y76+AF76+AM76+AT76+BA76+BH76+BO76+BV76+CC76+CJ76+CQ76+CX76+DE76&lt;=Consolidação!T87+Consolidação!W87+Consolidação!Z87+Consolidação!AC87+Consolidação!AF87+Consolidação!AI87+Consolidação!AL87+Consolidação!AO87+Consolidação!AR87+Consolidação!AU87+Consolidação!AX87+Consolidação!#REF!,Consolidação!$AO$4,IF(R76+Y76+AF76+AM76+AT76+BA76+BH76+BO76+BV76+CC76+CJ76+CQ76+CX76+DE76&lt;=Consolidação!T87+Consolidação!W87+Consolidação!Z87+Consolidação!AC87+Consolidação!AF87+Consolidação!AI87+Consolidação!AL87+Consolidação!AO87+Consolidação!AR87+Consolidação!AU87+Consolidação!AX87+Consolidação!#REF!+Consolidação!BC87,Consolidação!$AR$4,IF(R76+Y76+AF76+AM76+AT76+BA76+BH76+BO76+BV76+CC76+CJ76+CQ76+CX76+DE76&lt;=Consolidação!T87+Consolidação!W87+Consolidação!Z87+Consolidação!AC87+Consolidação!AF87+Consolidação!AI87+Consolidação!AL87+Consolidação!AO87+Consolidação!AR87+Consolidação!AU87+Consolidação!AX87+Consolidação!#REF!+Consolidação!BC87+Consolidação!BF87,Consolidação!$AU$4,IF(AND((Consolidação!T87+Consolidação!W87+Consolidação!Z87+Consolidação!AC87+Consolidação!AF87+Consolidação!AI87+Consolidação!AL87+Consolidação!AO87+Consolidação!AR87+Consolidação!AU87+Consolidação!AX87+Consolidação!#REF!+Consolidação!BC87+Consolidação!BF87)&gt;0,R76+Y76+AF76+AM76+AT76+BA76+BH76+BO76+BV76+CC76+CJ76+CQ76+CX76&lt;Consolidação!T87+Consolidação!W87+Consolidação!Z87+Consolidação!AC87+Consolidação!AF87+Consolidação!AI87+Consolidação!AL87+Consolidação!AO87+Consolidação!AR87+Consolidação!AU87+Consolidação!AX87+Consolidação!#REF!+Consolidação!BC87+Consolidação!BF87,R76+Y76+AF76+AM76+AT76+BA76+BH76+BO76+BV76+CC76+CJ76+CQ76+CX76+DE76&gt;Consolidação!T87+Consolidação!W87+Consolidação!Z87+Consolidação!AC87+Consolidação!AF87+Consolidação!AI87+Consolidação!AL87+Consolidação!AO87+Consolidação!AR87+Consolidação!AU87+Consolidação!AX87+Consolidação!#REF!+Consolidação!BC87+Consolidação!BF87),"CONSUMO PARCIAL","SEM PREVISÃO"))))))))))))))))</f>
        <v/>
      </c>
      <c r="DI76" s="318" t="str">
        <f t="shared" si="101"/>
        <v/>
      </c>
      <c r="DJ76" s="270"/>
      <c r="DK76" s="314"/>
      <c r="DL76" s="345"/>
      <c r="DM76" s="346"/>
      <c r="DN76" s="317" t="str">
        <f>IF(DK76=0,"",IF(X76+AE76+AL76+AS76+AZ76+BG76+BN76+BU76+CB76+CI76+CP76+CW76+DD76+DK76&lt;=Consolidação!Z87,Consolidação!$H$4,IF(X76+AE76+AL76+AS76+AZ76+BG76+BN76+BU76+CB76+CI76+CP76+CW76+DD76+DK76&lt;=Consolidação!Z87+Consolidação!AC87,Consolidação!$K$4,IF(X76+AE76+AL76+AS76+AZ76+BG76+BN76+BU76+CB76+CI76+CP76+CW76+DD76+DK76&lt;=Consolidação!Z87+Consolidação!AC87+Consolidação!AF87,Consolidação!$N$4,IF(X76+AE76+AL76+AS76+AZ76+BG76+BN76+BU76+CB76+CI76+CP76+CW76+DD76+DK76&lt;=Consolidação!Z87+Consolidação!AC87+Consolidação!AF87+Consolidação!AI87,Consolidação!$Q$4,IF(X76+AE76+AL76+AS76+AZ76+BG76+BN76+BU76+CB76+CI76+CP76+CW76+DD76+DK76&lt;=Consolidação!Z87+Consolidação!AC87+Consolidação!AF87+Consolidação!AI87+Consolidação!AL87,Consolidação!$T$4,IF(X76+AE76+AL76+AS76+AZ76+BG76+BN76+BU76+CB76+CI76+CP76+CW76+DD76+DK76&lt;=Consolidação!Z87+Consolidação!AC87+Consolidação!AF87+Consolidação!AI87+Consolidação!AL87+Consolidação!AO87,Consolidação!$W$4,IF(X76+AE76+AL76+AS76+AZ76+BG76+BN76+BU76+CB76+CI76+CP76+CW76+DD76+DK76&lt;=Consolidação!Z87+Consolidação!AC87+Consolidação!AF87+Consolidação!AI87+Consolidação!AL87+Consolidação!AO87+Consolidação!AR87,Consolidação!$Z$4,IF(X76+AE76+AL76+AS76+AZ76+BG76+BN76+BU76+CB76+CI76+CP76+CW76+DD76+DK76&lt;=Consolidação!Z87+Consolidação!AC87+Consolidação!AF87+Consolidação!AI87+Consolidação!AL87+Consolidação!AO87+Consolidação!AR87+Consolidação!AU87,Consolidação!$AC$4,IF(X76+AE76+AL76+AS76+AZ76+BG76+BN76+BU76+CB76+CI76+CP76+CW76+DD76+DK76&lt;=Consolidação!Z87+Consolidação!AC87+Consolidação!AF87+Consolidação!AI87+Consolidação!AL87+Consolidação!AO87+Consolidação!AR87+Consolidação!AU87+Consolidação!AX87,Consolidação!$AF$4,IF(X76+AE76+AL76+AS76+AZ76+BG76+BN76+BU76+CB76+CI76+CP76+CW76+DD76+DK76&lt;=Consolidação!Z87+Consolidação!AC87+Consolidação!AF87+Consolidação!AI87+Consolidação!AL87+Consolidação!AO87+Consolidação!AR87+Consolidação!AU87+Consolidação!AX87+Consolidação!#REF!,Consolidação!$AI$4,IF(X76+AE76+AL76+AS76+AZ76+BG76+BN76+BU76+CB76+CI76+CP76+CW76+DD76+DK76&lt;=Consolidação!Z87+Consolidação!AC87+Consolidação!AF87+Consolidação!AI87+Consolidação!AL87+Consolidação!AO87+Consolidação!AR87+Consolidação!AU87+Consolidação!AX87+Consolidação!#REF!+Consolidação!BC87,Consolidação!$AL$4,IF(X76+AE76+AL76+AS76+AZ76+BG76+BN76+BU76+CB76+CI76+CP76+CW76+DD76+DK76&lt;=Consolidação!Z87+Consolidação!AC87+Consolidação!AF87+Consolidação!AI87+Consolidação!AL87+Consolidação!AO87+Consolidação!AR87+Consolidação!AU87+Consolidação!AX87+Consolidação!#REF!+Consolidação!BC87+Consolidação!BF87,Consolidação!$AO$4,IF(X76+AE76+AL76+AS76+AZ76+BG76+BN76+BU76+CB76+CI76+CP76+CW76+DD76+DK76&lt;=Consolidação!Z87+Consolidação!AC87+Consolidação!AF87+Consolidação!AI87+Consolidação!AL87+Consolidação!AO87+Consolidação!AR87+Consolidação!AU87+Consolidação!AX87+Consolidação!#REF!+Consolidação!BC87+Consolidação!BF87+Consolidação!BI87,Consolidação!$AR$4,IF(X76+AE76+AL76+AS76+AZ76+BG76+BN76+BU76+CB76+CI76+CP76+CW76+DD76+DK76&lt;=Consolidação!Z87+Consolidação!AC87+Consolidação!AF87+Consolidação!AI87+Consolidação!AL87+Consolidação!AO87+Consolidação!AR87+Consolidação!AU87+Consolidação!AX87+Consolidação!#REF!+Consolidação!BC87+Consolidação!BF87+Consolidação!BI87+Consolidação!BL87,Consolidação!$AU$4,IF(AND((Consolidação!Z87+Consolidação!AC87+Consolidação!AF87+Consolidação!AI87+Consolidação!AL87+Consolidação!AO87+Consolidação!AR87+Consolidação!AU87+Consolidação!AX87+Consolidação!#REF!+Consolidação!BC87+Consolidação!BF87+Consolidação!BI87+Consolidação!BL87)&gt;0,X76+AE76+AL76+AS76+AZ76+BG76+BN76+BU76+CB76+CI76+CP76+CW76+DD76&lt;Consolidação!Z87+Consolidação!AC87+Consolidação!AF87+Consolidação!AI87+Consolidação!AL87+Consolidação!AO87+Consolidação!AR87+Consolidação!AU87+Consolidação!AX87+Consolidação!#REF!+Consolidação!BC87+Consolidação!BF87+Consolidação!BI87+Consolidação!BL87,X76+AE76+AL76+AS76+AZ76+BG76+BN76+BU76+CB76+CI76+CP76+CW76+DD76+DK76&gt;Consolidação!Z87+Consolidação!AC87+Consolidação!AF87+Consolidação!AI87+Consolidação!AL87+Consolidação!AO87+Consolidação!AR87+Consolidação!AU87+Consolidação!AX87+Consolidação!#REF!+Consolidação!BC87+Consolidação!BF87+Consolidação!BI87+Consolidação!BL87),"CONSUMO PARCIAL","SEM PREVISÃO"))))))))))))))))</f>
        <v/>
      </c>
      <c r="DO76" s="318" t="str">
        <f t="shared" si="102"/>
        <v/>
      </c>
      <c r="DP76" s="270"/>
      <c r="DQ76" s="314"/>
      <c r="DR76" s="345"/>
      <c r="DS76" s="346"/>
      <c r="DT76" s="317" t="str">
        <f>IF(DQ76=0,"",IF(AD76+AK76+AR76+AY76+BF76+BM76+BT76+CA76+CH76+CO76+CV76+DC76+DJ76+DQ76&lt;=Consolidação!AF87,Consolidação!$H$4,IF(AD76+AK76+AR76+AY76+BF76+BM76+BT76+CA76+CH76+CO76+CV76+DC76+DJ76+DQ76&lt;=Consolidação!AF87+Consolidação!AI87,Consolidação!$K$4,IF(AD76+AK76+AR76+AY76+BF76+BM76+BT76+CA76+CH76+CO76+CV76+DC76+DJ76+DQ76&lt;=Consolidação!AF87+Consolidação!AI87+Consolidação!AL87,Consolidação!$N$4,IF(AD76+AK76+AR76+AY76+BF76+BM76+BT76+CA76+CH76+CO76+CV76+DC76+DJ76+DQ76&lt;=Consolidação!AF87+Consolidação!AI87+Consolidação!AL87+Consolidação!AO87,Consolidação!$Q$4,IF(AD76+AK76+AR76+AY76+BF76+BM76+BT76+CA76+CH76+CO76+CV76+DC76+DJ76+DQ76&lt;=Consolidação!AF87+Consolidação!AI87+Consolidação!AL87+Consolidação!AO87+Consolidação!AR87,Consolidação!$T$4,IF(AD76+AK76+AR76+AY76+BF76+BM76+BT76+CA76+CH76+CO76+CV76+DC76+DJ76+DQ76&lt;=Consolidação!AF87+Consolidação!AI87+Consolidação!AL87+Consolidação!AO87+Consolidação!AR87+Consolidação!AU87,Consolidação!$W$4,IF(AD76+AK76+AR76+AY76+BF76+BM76+BT76+CA76+CH76+CO76+CV76+DC76+DJ76+DQ76&lt;=Consolidação!AF87+Consolidação!AI87+Consolidação!AL87+Consolidação!AO87+Consolidação!AR87+Consolidação!AU87+Consolidação!AX87,Consolidação!$Z$4,IF(AD76+AK76+AR76+AY76+BF76+BM76+BT76+CA76+CH76+CO76+CV76+DC76+DJ76+DQ76&lt;=Consolidação!AF87+Consolidação!AI87+Consolidação!AL87+Consolidação!AO87+Consolidação!AR87+Consolidação!AU87+Consolidação!AX87+Consolidação!#REF!,Consolidação!$AC$4,IF(AD76+AK76+AR76+AY76+BF76+BM76+BT76+CA76+CH76+CO76+CV76+DC76+DJ76+DQ76&lt;=Consolidação!AF87+Consolidação!AI87+Consolidação!AL87+Consolidação!AO87+Consolidação!AR87+Consolidação!AU87+Consolidação!AX87+Consolidação!#REF!+Consolidação!BC87,Consolidação!$AF$4,IF(AD76+AK76+AR76+AY76+BF76+BM76+BT76+CA76+CH76+CO76+CV76+DC76+DJ76+DQ76&lt;=Consolidação!AF87+Consolidação!AI87+Consolidação!AL87+Consolidação!AO87+Consolidação!AR87+Consolidação!AU87+Consolidação!AX87+Consolidação!#REF!+Consolidação!BC87+Consolidação!BF87,Consolidação!$AI$4,IF(AD76+AK76+AR76+AY76+BF76+BM76+BT76+CA76+CH76+CO76+CV76+DC76+DJ76+DQ76&lt;=Consolidação!AF87+Consolidação!AI87+Consolidação!AL87+Consolidação!AO87+Consolidação!AR87+Consolidação!AU87+Consolidação!AX87+Consolidação!#REF!+Consolidação!BC87+Consolidação!BF87+Consolidação!BI87,Consolidação!$AL$4,IF(AD76+AK76+AR76+AY76+BF76+BM76+BT76+CA76+CH76+CO76+CV76+DC76+DJ76+DQ76&lt;=Consolidação!AF87+Consolidação!AI87+Consolidação!AL87+Consolidação!AO87+Consolidação!AR87+Consolidação!AU87+Consolidação!AX87+Consolidação!#REF!+Consolidação!BC87+Consolidação!BF87+Consolidação!BI87+Consolidação!BL87,Consolidação!$AO$4,IF(AD76+AK76+AR76+AY76+BF76+BM76+BT76+CA76+CH76+CO76+CV76+DC76+DJ76+DQ76&lt;=Consolidação!AF87+Consolidação!AI87+Consolidação!AL87+Consolidação!AO87+Consolidação!AR87+Consolidação!AU87+Consolidação!AX87+Consolidação!#REF!+Consolidação!BC87+Consolidação!BF87+Consolidação!BI87+Consolidação!BL87+Consolidação!BO87,Consolidação!$AR$4,IF(AD76+AK76+AR76+AY76+BF76+BM76+BT76+CA76+CH76+CO76+CV76+DC76+DJ76+DQ76&lt;=Consolidação!AF87+Consolidação!AI87+Consolidação!AL87+Consolidação!AO87+Consolidação!AR87+Consolidação!AU87+Consolidação!AX87+Consolidação!#REF!+Consolidação!BC87+Consolidação!BF87+Consolidação!BI87+Consolidação!BL87+Consolidação!BO87+Consolidação!BR87,Consolidação!$AU$4,IF(AND((Consolidação!AF87+Consolidação!AI87+Consolidação!AL87+Consolidação!AO87+Consolidação!AR87+Consolidação!AU87+Consolidação!AX87+Consolidação!#REF!+Consolidação!BC87+Consolidação!BF87+Consolidação!BI87+Consolidação!BL87+Consolidação!BO87+Consolidação!BR87)&gt;0,AD76+AK76+AR76+AY76+BF76+BM76+BT76+CA76+CH76+CO76+CV76+DC76+DJ76&lt;Consolidação!AF87+Consolidação!AI87+Consolidação!AL87+Consolidação!AO87+Consolidação!AR87+Consolidação!AU87+Consolidação!AX87+Consolidação!#REF!+Consolidação!BC87+Consolidação!BF87+Consolidação!BI87+Consolidação!BL87+Consolidação!BO87+Consolidação!BR87,AD76+AK76+AR76+AY76+BF76+BM76+BT76+CA76+CH76+CO76+CV76+DC76+DJ76+DQ76&gt;Consolidação!AF87+Consolidação!AI87+Consolidação!AL87+Consolidação!AO87+Consolidação!AR87+Consolidação!AU87+Consolidação!AX87+Consolidação!#REF!+Consolidação!BC87+Consolidação!BF87+Consolidação!BI87+Consolidação!BL87+Consolidação!BO87+Consolidação!BR87),"CONSUMO PARCIAL","SEM PREVISÃO"))))))))))))))))</f>
        <v/>
      </c>
      <c r="DU76" s="318" t="str">
        <f t="shared" si="103"/>
        <v/>
      </c>
      <c r="DV76" s="270"/>
      <c r="DW76" s="314"/>
      <c r="DX76" s="345"/>
      <c r="DY76" s="346"/>
      <c r="DZ76" s="317" t="str">
        <f>IF(DW76=0,"",IF(AJ76+AQ76+AX76+BE76+BL76+BS76+BZ76+CG76+CN76+CU76+DB76+DI76+DP76+DW76&lt;=Consolidação!AL87,Consolidação!$H$4,IF(AJ76+AQ76+AX76+BE76+BL76+BS76+BZ76+CG76+CN76+CU76+DB76+DI76+DP76+DW76&lt;=Consolidação!AL87+Consolidação!AO87,Consolidação!$K$4,IF(AJ76+AQ76+AX76+BE76+BL76+BS76+BZ76+CG76+CN76+CU76+DB76+DI76+DP76+DW76&lt;=Consolidação!AL87+Consolidação!AO87+Consolidação!AR87,Consolidação!$N$4,IF(AJ76+AQ76+AX76+BE76+BL76+BS76+BZ76+CG76+CN76+CU76+DB76+DI76+DP76+DW76&lt;=Consolidação!AL87+Consolidação!AO87+Consolidação!AR87+Consolidação!AU87,Consolidação!$Q$4,IF(AJ76+AQ76+AX76+BE76+BL76+BS76+BZ76+CG76+CN76+CU76+DB76+DI76+DP76+DW76&lt;=Consolidação!AL87+Consolidação!AO87+Consolidação!AR87+Consolidação!AU87+Consolidação!AX87,Consolidação!$T$4,IF(AJ76+AQ76+AX76+BE76+BL76+BS76+BZ76+CG76+CN76+CU76+DB76+DI76+DP76+DW76&lt;=Consolidação!AL87+Consolidação!AO87+Consolidação!AR87+Consolidação!AU87+Consolidação!AX87+Consolidação!#REF!,Consolidação!$W$4,IF(AJ76+AQ76+AX76+BE76+BL76+BS76+BZ76+CG76+CN76+CU76+DB76+DI76+DP76+DW76&lt;=Consolidação!AL87+Consolidação!AO87+Consolidação!AR87+Consolidação!AU87+Consolidação!AX87+Consolidação!#REF!+Consolidação!BC87,Consolidação!$Z$4,IF(AJ76+AQ76+AX76+BE76+BL76+BS76+BZ76+CG76+CN76+CU76+DB76+DI76+DP76+DW76&lt;=Consolidação!AL87+Consolidação!AO87+Consolidação!AR87+Consolidação!AU87+Consolidação!AX87+Consolidação!#REF!+Consolidação!BC87+Consolidação!BF87,Consolidação!$AC$4,IF(AJ76+AQ76+AX76+BE76+BL76+BS76+BZ76+CG76+CN76+CU76+DB76+DI76+DP76+DW76&lt;=Consolidação!AL87+Consolidação!AO87+Consolidação!AR87+Consolidação!AU87+Consolidação!AX87+Consolidação!#REF!+Consolidação!BC87+Consolidação!BF87+Consolidação!BI87,Consolidação!$AF$4,IF(AJ76+AQ76+AX76+BE76+BL76+BS76+BZ76+CG76+CN76+CU76+DB76+DI76+DP76+DW76&lt;=Consolidação!AL87+Consolidação!AO87+Consolidação!AR87+Consolidação!AU87+Consolidação!AX87+Consolidação!#REF!+Consolidação!BC87+Consolidação!BF87+Consolidação!BI87+Consolidação!BL87,Consolidação!$AI$4,IF(AJ76+AQ76+AX76+BE76+BL76+BS76+BZ76+CG76+CN76+CU76+DB76+DI76+DP76+DW76&lt;=Consolidação!AL87+Consolidação!AO87+Consolidação!AR87+Consolidação!AU87+Consolidação!AX87+Consolidação!#REF!+Consolidação!BC87+Consolidação!BF87+Consolidação!BI87+Consolidação!BL87+Consolidação!BO87,Consolidação!$AL$4,IF(AJ76+AQ76+AX76+BE76+BL76+BS76+BZ76+CG76+CN76+CU76+DB76+DI76+DP76+DW76&lt;=Consolidação!AL87+Consolidação!AO87+Consolidação!AR87+Consolidação!AU87+Consolidação!AX87+Consolidação!#REF!+Consolidação!BC87+Consolidação!BF87+Consolidação!BI87+Consolidação!BL87+Consolidação!BO87+Consolidação!BR87,Consolidação!$AO$4,IF(AJ76+AQ76+AX76+BE76+BL76+BS76+BZ76+CG76+CN76+CU76+DB76+DI76+DP76+DW76&lt;=Consolidação!AL87+Consolidação!AO87+Consolidação!AR87+Consolidação!AU87+Consolidação!AX87+Consolidação!#REF!+Consolidação!BC87+Consolidação!BF87+Consolidação!BI87+Consolidação!BL87+Consolidação!BO87+Consolidação!BR87+Consolidação!BU87,Consolidação!$AR$4,IF(AJ76+AQ76+AX76+BE76+BL76+BS76+BZ76+CG76+CN76+CU76+DB76+DI76+DP76+DW76&lt;=Consolidação!AL87+Consolidação!AO87+Consolidação!AR87+Consolidação!AU87+Consolidação!AX87+Consolidação!#REF!+Consolidação!BC87+Consolidação!BF87+Consolidação!BI87+Consolidação!BL87+Consolidação!BO87+Consolidação!BR87+Consolidação!BU87+Consolidação!BX87,Consolidação!$AU$4,IF(AND((Consolidação!AL87+Consolidação!AO87+Consolidação!AR87+Consolidação!AU87+Consolidação!AX87+Consolidação!#REF!+Consolidação!BC87+Consolidação!BF87+Consolidação!BI87+Consolidação!BL87+Consolidação!BO87+Consolidação!BR87+Consolidação!BU87+Consolidação!BX87)&gt;0,AJ76+AQ76+AX76+BE76+BL76+BS76+BZ76+CG76+CN76+CU76+DB76+DI76+DP76&lt;Consolidação!AL87+Consolidação!AO87+Consolidação!AR87+Consolidação!AU87+Consolidação!AX87+Consolidação!#REF!+Consolidação!BC87+Consolidação!BF87+Consolidação!BI87+Consolidação!BL87+Consolidação!BO87+Consolidação!BR87+Consolidação!BU87+Consolidação!BX87,AJ76+AQ76+AX76+BE76+BL76+BS76+BZ76+CG76+CN76+CU76+DB76+DI76+DP76+DW76&gt;Consolidação!AL87+Consolidação!AO87+Consolidação!AR87+Consolidação!AU87+Consolidação!AX87+Consolidação!#REF!+Consolidação!BC87+Consolidação!BF87+Consolidação!BI87+Consolidação!BL87+Consolidação!BO87+Consolidação!BR87+Consolidação!BU87+Consolidação!BX87),"CONSUMO PARCIAL","SEM PREVISÃO"))))))))))))))))</f>
        <v/>
      </c>
      <c r="EA76" s="318" t="str">
        <f t="shared" si="104"/>
        <v/>
      </c>
      <c r="EB76" s="270"/>
      <c r="EC76" s="314"/>
      <c r="ED76" s="345"/>
      <c r="EE76" s="346"/>
      <c r="EF76" s="317" t="str">
        <f>IF(EC76=0,"",IF(AP76+AW76+BD76+BK76+BR76+BY76+CF76+CM76+CT76+DA76+DH76+DO76+DV76+EC76&lt;=Consolidação!AR87,Consolidação!$H$4,IF(AP76+AW76+BD76+BK76+BR76+BY76+CF76+CM76+CT76+DA76+DH76+DO76+DV76+EC76&lt;=Consolidação!AR87+Consolidação!AU87,Consolidação!$K$4,IF(AP76+AW76+BD76+BK76+BR76+BY76+CF76+CM76+CT76+DA76+DH76+DO76+DV76+EC76&lt;=Consolidação!AR87+Consolidação!AU87+Consolidação!AX87,Consolidação!$N$4,IF(AP76+AW76+BD76+BK76+BR76+BY76+CF76+CM76+CT76+DA76+DH76+DO76+DV76+EC76&lt;=Consolidação!AR87+Consolidação!AU87+Consolidação!AX87+Consolidação!#REF!,Consolidação!$Q$4,IF(AP76+AW76+BD76+BK76+BR76+BY76+CF76+CM76+CT76+DA76+DH76+DO76+DV76+EC76&lt;=Consolidação!AR87+Consolidação!AU87+Consolidação!AX87+Consolidação!#REF!+Consolidação!BC87,Consolidação!$T$4,IF(AP76+AW76+BD76+BK76+BR76+BY76+CF76+CM76+CT76+DA76+DH76+DO76+DV76+EC76&lt;=Consolidação!AR87+Consolidação!AU87+Consolidação!AX87+Consolidação!#REF!+Consolidação!BC87+Consolidação!BF87,Consolidação!$W$4,IF(AP76+AW76+BD76+BK76+BR76+BY76+CF76+CM76+CT76+DA76+DH76+DO76+DV76+EC76&lt;=Consolidação!AR87+Consolidação!AU87+Consolidação!AX87+Consolidação!#REF!+Consolidação!BC87+Consolidação!BF87+Consolidação!BI87,Consolidação!$Z$4,IF(AP76+AW76+BD76+BK76+BR76+BY76+CF76+CM76+CT76+DA76+DH76+DO76+DV76+EC76&lt;=Consolidação!AR87+Consolidação!AU87+Consolidação!AX87+Consolidação!#REF!+Consolidação!BC87+Consolidação!BF87+Consolidação!BI87+Consolidação!BL87,Consolidação!$AC$4,IF(AP76+AW76+BD76+BK76+BR76+BY76+CF76+CM76+CT76+DA76+DH76+DO76+DV76+EC76&lt;=Consolidação!AR87+Consolidação!AU87+Consolidação!AX87+Consolidação!#REF!+Consolidação!BC87+Consolidação!BF87+Consolidação!BI87+Consolidação!BL87+Consolidação!BO87,Consolidação!$AF$4,IF(AP76+AW76+BD76+BK76+BR76+BY76+CF76+CM76+CT76+DA76+DH76+DO76+DV76+EC76&lt;=Consolidação!AR87+Consolidação!AU87+Consolidação!AX87+Consolidação!#REF!+Consolidação!BC87+Consolidação!BF87+Consolidação!BI87+Consolidação!BL87+Consolidação!BO87+Consolidação!BR87,Consolidação!$AI$4,IF(AP76+AW76+BD76+BK76+BR76+BY76+CF76+CM76+CT76+DA76+DH76+DO76+DV76+EC76&lt;=Consolidação!AR87+Consolidação!AU87+Consolidação!AX87+Consolidação!#REF!+Consolidação!BC87+Consolidação!BF87+Consolidação!BI87+Consolidação!BL87+Consolidação!BO87+Consolidação!BR87+Consolidação!BU87,Consolidação!$AL$4,IF(AP76+AW76+BD76+BK76+BR76+BY76+CF76+CM76+CT76+DA76+DH76+DO76+DV76+EC76&lt;=Consolidação!AR87+Consolidação!AU87+Consolidação!AX87+Consolidação!#REF!+Consolidação!BC87+Consolidação!BF87+Consolidação!BI87+Consolidação!BL87+Consolidação!BO87+Consolidação!BR87+Consolidação!BU87+Consolidação!BX87,Consolidação!$AO$4,IF(AP76+AW76+BD76+BK76+BR76+BY76+CF76+CM76+CT76+DA76+DH76+DO76+DV76+EC76&lt;=Consolidação!AR87+Consolidação!AU87+Consolidação!AX87+Consolidação!#REF!+Consolidação!BC87+Consolidação!BF87+Consolidação!BI87+Consolidação!BL87+Consolidação!BO87+Consolidação!BR87+Consolidação!BU87+Consolidação!BX87+Consolidação!CA87,Consolidação!$AR$4,IF(AP76+AW76+BD76+BK76+BR76+BY76+CF76+CM76+CT76+DA76+DH76+DO76+DV76+EC76&lt;=Consolidação!AR87+Consolidação!AU87+Consolidação!AX87+Consolidação!#REF!+Consolidação!BC87+Consolidação!BF87+Consolidação!BI87+Consolidação!BL87+Consolidação!BO87+Consolidação!BR87+Consolidação!BU87+Consolidação!BX87+Consolidação!CA87+Consolidação!CD87,Consolidação!$AU$4,IF(AND((Consolidação!AR87+Consolidação!AU87+Consolidação!AX87+Consolidação!#REF!+Consolidação!BC87+Consolidação!BF87+Consolidação!BI87+Consolidação!BL87+Consolidação!BO87+Consolidação!BR87+Consolidação!BU87+Consolidação!BX87+Consolidação!CA87+Consolidação!CD87)&gt;0,AP76+AW76+BD76+BK76+BR76+BY76+CF76+CM76+CT76+DA76+DH76+DO76+DV76&lt;Consolidação!AR87+Consolidação!AU87+Consolidação!AX87+Consolidação!#REF!+Consolidação!BC87+Consolidação!BF87+Consolidação!BI87+Consolidação!BL87+Consolidação!BO87+Consolidação!BR87+Consolidação!BU87+Consolidação!BX87+Consolidação!CA87+Consolidação!CD87,AP76+AW76+BD76+BK76+BR76+BY76+CF76+CM76+CT76+DA76+DH76+DO76+DV76+EC76&gt;Consolidação!AR87+Consolidação!AU87+Consolidação!AX87+Consolidação!#REF!+Consolidação!BC87+Consolidação!BF87+Consolidação!BI87+Consolidação!BL87+Consolidação!BO87+Consolidação!BR87+Consolidação!BU87+Consolidação!BX87+Consolidação!CA87+Consolidação!CD87),"CONSUMO PARCIAL","SEM PREVISÃO"))))))))))))))))</f>
        <v/>
      </c>
      <c r="EG76" s="318" t="str">
        <f t="shared" si="105"/>
        <v/>
      </c>
      <c r="EH76" s="270"/>
      <c r="EI76" s="314"/>
      <c r="EJ76" s="345"/>
      <c r="EK76" s="346"/>
      <c r="EL76" s="317" t="str">
        <f>IF(EI76=0,"",IF(AV76+BC76+BJ76+BQ76+BX76+CE76+CL76+CS76+CZ76+DG76+DN76+DU76+EB76+EI76&lt;=Consolidação!AX87,Consolidação!$H$4,IF(AV76+BC76+BJ76+BQ76+BX76+CE76+CL76+CS76+CZ76+DG76+DN76+DU76+EB76+EI76&lt;=Consolidação!AX87+Consolidação!#REF!,Consolidação!$K$4,IF(AV76+BC76+BJ76+BQ76+BX76+CE76+CL76+CS76+CZ76+DG76+DN76+DU76+EB76+EI76&lt;=Consolidação!AX87+Consolidação!#REF!+Consolidação!BC87,Consolidação!$N$4,IF(AV76+BC76+BJ76+BQ76+BX76+CE76+CL76+CS76+CZ76+DG76+DN76+DU76+EB76+EI76&lt;=Consolidação!AX87+Consolidação!#REF!+Consolidação!BC87+Consolidação!BF87,Consolidação!$Q$4,IF(AV76+BC76+BJ76+BQ76+BX76+CE76+CL76+CS76+CZ76+DG76+DN76+DU76+EB76+EI76&lt;=Consolidação!AX87+Consolidação!#REF!+Consolidação!BC87+Consolidação!BF87+Consolidação!BI87,Consolidação!$T$4,IF(AV76+BC76+BJ76+BQ76+BX76+CE76+CL76+CS76+CZ76+DG76+DN76+DU76+EB76+EI76&lt;=Consolidação!AX87+Consolidação!#REF!+Consolidação!BC87+Consolidação!BF87+Consolidação!BI87+Consolidação!BL87,Consolidação!$W$4,IF(AV76+BC76+BJ76+BQ76+BX76+CE76+CL76+CS76+CZ76+DG76+DN76+DU76+EB76+EI76&lt;=Consolidação!AX87+Consolidação!#REF!+Consolidação!BC87+Consolidação!BF87+Consolidação!BI87+Consolidação!BL87+Consolidação!BO87,Consolidação!$Z$4,IF(AV76+BC76+BJ76+BQ76+BX76+CE76+CL76+CS76+CZ76+DG76+DN76+DU76+EB76+EI76&lt;=Consolidação!AX87+Consolidação!#REF!+Consolidação!BC87+Consolidação!BF87+Consolidação!BI87+Consolidação!BL87+Consolidação!BO87+Consolidação!BR87,Consolidação!$AC$4,IF(AV76+BC76+BJ76+BQ76+BX76+CE76+CL76+CS76+CZ76+DG76+DN76+DU76+EB76+EI76&lt;=Consolidação!AX87+Consolidação!#REF!+Consolidação!BC87+Consolidação!BF87+Consolidação!BI87+Consolidação!BL87+Consolidação!BO87+Consolidação!BR87+Consolidação!BU87,Consolidação!$AF$4,IF(AV76+BC76+BJ76+BQ76+BX76+CE76+CL76+CS76+CZ76+DG76+DN76+DU76+EB76+EI76&lt;=Consolidação!AX87+Consolidação!#REF!+Consolidação!BC87+Consolidação!BF87+Consolidação!BI87+Consolidação!BL87+Consolidação!BO87+Consolidação!BR87+Consolidação!BU87+Consolidação!BX87,Consolidação!$AI$4,IF(AV76+BC76+BJ76+BQ76+BX76+CE76+CL76+CS76+CZ76+DG76+DN76+DU76+EB76+EI76&lt;=Consolidação!AX87+Consolidação!#REF!+Consolidação!BC87+Consolidação!BF87+Consolidação!BI87+Consolidação!BL87+Consolidação!BO87+Consolidação!BR87+Consolidação!BU87+Consolidação!BX87+Consolidação!CA87,Consolidação!$AL$4,IF(AV76+BC76+BJ76+BQ76+BX76+CE76+CL76+CS76+CZ76+DG76+DN76+DU76+EB76+EI76&lt;=Consolidação!AX87+Consolidação!#REF!+Consolidação!BC87+Consolidação!BF87+Consolidação!BI87+Consolidação!BL87+Consolidação!BO87+Consolidação!BR87+Consolidação!BU87+Consolidação!BX87+Consolidação!CA87+Consolidação!CD87,Consolidação!$AO$4,IF(AV76+BC76+BJ76+BQ76+BX76+CE76+CL76+CS76+CZ76+DG76+DN76+DU76+EB76+EI76&lt;=Consolidação!AX87+Consolidação!#REF!+Consolidação!BC87+Consolidação!BF87+Consolidação!BI87+Consolidação!BL87+Consolidação!BO87+Consolidação!BR87+Consolidação!BU87+Consolidação!BX87+Consolidação!CA87+Consolidação!CD87+Consolidação!CG87,Consolidação!$AR$4,IF(AV76+BC76+BJ76+BQ76+BX76+CE76+CL76+CS76+CZ76+DG76+DN76+DU76+EB76+EI76&lt;=Consolidação!AX87+Consolidação!#REF!+Consolidação!BC87+Consolidação!BF87+Consolidação!BI87+Consolidação!BL87+Consolidação!BO87+Consolidação!BR87+Consolidação!BU87+Consolidação!BX87+Consolidação!CA87+Consolidação!CD87+Consolidação!CG87+Consolidação!CJ87,Consolidação!$AU$4,IF(AND((Consolidação!AX87+Consolidação!#REF!+Consolidação!BC87+Consolidação!BF87+Consolidação!BI87+Consolidação!BL87+Consolidação!BO87+Consolidação!BR87+Consolidação!BU87+Consolidação!BX87+Consolidação!CA87+Consolidação!CD87+Consolidação!CG87+Consolidação!CJ87)&gt;0,AV76+BC76+BJ76+BQ76+BX76+CE76+CL76+CS76+CZ76+DG76+DN76+DU76+EB76&lt;Consolidação!AX87+Consolidação!#REF!+Consolidação!BC87+Consolidação!BF87+Consolidação!BI87+Consolidação!BL87+Consolidação!BO87+Consolidação!BR87+Consolidação!BU87+Consolidação!BX87+Consolidação!CA87+Consolidação!CD87+Consolidação!CG87+Consolidação!CJ87,AV76+BC76+BJ76+BQ76+BX76+CE76+CL76+CS76+CZ76+DG76+DN76+DU76+EB76+EI76&gt;Consolidação!AX87+Consolidação!#REF!+Consolidação!BC87+Consolidação!BF87+Consolidação!BI87+Consolidação!BL87+Consolidação!BO87+Consolidação!BR87+Consolidação!BU87+Consolidação!BX87+Consolidação!CA87+Consolidação!CD87+Consolidação!CG87+Consolidação!CJ87),"CONSUMO PARCIAL","SEM PREVISÃO"))))))))))))))))</f>
        <v/>
      </c>
      <c r="EM76" s="318" t="str">
        <f t="shared" si="106"/>
        <v/>
      </c>
      <c r="EN76" s="270"/>
      <c r="EO76" s="314"/>
      <c r="EP76" s="345"/>
      <c r="EQ76" s="346"/>
      <c r="ER76" s="317" t="str">
        <f>IF(EO76=0,"",IF(BB76+BI76+BP76+BW76+CD76+CK76+CR76+CY76+DF76+DM76+DT76+EA76+EH76+EO76&lt;=Consolidação!BC87,Consolidação!$H$4,IF(BB76+BI76+BP76+BW76+CD76+CK76+CR76+CY76+DF76+DM76+DT76+EA76+EH76+EO76&lt;=Consolidação!BC87+Consolidação!BF87,Consolidação!$K$4,IF(BB76+BI76+BP76+BW76+CD76+CK76+CR76+CY76+DF76+DM76+DT76+EA76+EH76+EO76&lt;=Consolidação!BC87+Consolidação!BF87+Consolidação!BI87,Consolidação!$N$4,IF(BB76+BI76+BP76+BW76+CD76+CK76+CR76+CY76+DF76+DM76+DT76+EA76+EH76+EO76&lt;=Consolidação!BC87+Consolidação!BF87+Consolidação!BI87+Consolidação!BL87,Consolidação!$Q$4,IF(BB76+BI76+BP76+BW76+CD76+CK76+CR76+CY76+DF76+DM76+DT76+EA76+EH76+EO76&lt;=Consolidação!BC87+Consolidação!BF87+Consolidação!BI87+Consolidação!BL87+Consolidação!BO87,Consolidação!$T$4,IF(BB76+BI76+BP76+BW76+CD76+CK76+CR76+CY76+DF76+DM76+DT76+EA76+EH76+EO76&lt;=Consolidação!BC87+Consolidação!BF87+Consolidação!BI87+Consolidação!BL87+Consolidação!BO87+Consolidação!BR87,Consolidação!$W$4,IF(BB76+BI76+BP76+BW76+CD76+CK76+CR76+CY76+DF76+DM76+DT76+EA76+EH76+EO76&lt;=Consolidação!BC87+Consolidação!BF87+Consolidação!BI87+Consolidação!BL87+Consolidação!BO87+Consolidação!BR87+Consolidação!BU87,Consolidação!$Z$4,IF(BB76+BI76+BP76+BW76+CD76+CK76+CR76+CY76+DF76+DM76+DT76+EA76+EH76+EO76&lt;=Consolidação!BC87+Consolidação!BF87+Consolidação!BI87+Consolidação!BL87+Consolidação!BO87+Consolidação!BR87+Consolidação!BU87+Consolidação!BX87,Consolidação!$AC$4,IF(BB76+BI76+BP76+BW76+CD76+CK76+CR76+CY76+DF76+DM76+DT76+EA76+EH76+EO76&lt;=Consolidação!BC87+Consolidação!BF87+Consolidação!BI87+Consolidação!BL87+Consolidação!BO87+Consolidação!BR87+Consolidação!BU87+Consolidação!BX87+Consolidação!CA87,Consolidação!$AF$4,IF(BB76+BI76+BP76+BW76+CD76+CK76+CR76+CY76+DF76+DM76+DT76+EA76+EH76+EO76&lt;=Consolidação!BC87+Consolidação!BF87+Consolidação!BI87+Consolidação!BL87+Consolidação!BO87+Consolidação!BR87+Consolidação!BU87+Consolidação!BX87+Consolidação!CA87+Consolidação!CD87,Consolidação!$AI$4,IF(BB76+BI76+BP76+BW76+CD76+CK76+CR76+CY76+DF76+DM76+DT76+EA76+EH76+EO76&lt;=Consolidação!BC87+Consolidação!BF87+Consolidação!BI87+Consolidação!BL87+Consolidação!BO87+Consolidação!BR87+Consolidação!BU87+Consolidação!BX87+Consolidação!CA87+Consolidação!CD87+Consolidação!CG87,Consolidação!$AL$4,IF(BB76+BI76+BP76+BW76+CD76+CK76+CR76+CY76+DF76+DM76+DT76+EA76+EH76+EO76&lt;=Consolidação!BC87+Consolidação!BF87+Consolidação!BI87+Consolidação!BL87+Consolidação!BO87+Consolidação!BR87+Consolidação!BU87+Consolidação!BX87+Consolidação!CA87+Consolidação!CD87+Consolidação!CG87+Consolidação!CJ87,Consolidação!$AO$4,IF(BB76+BI76+BP76+BW76+CD76+CK76+CR76+CY76+DF76+DM76+DT76+EA76+EH76+EO76&lt;=Consolidação!BC87+Consolidação!BF87+Consolidação!BI87+Consolidação!BL87+Consolidação!BO87+Consolidação!BR87+Consolidação!BU87+Consolidação!BX87+Consolidação!CA87+Consolidação!CD87+Consolidação!CG87+Consolidação!CJ87+Consolidação!CM87,Consolidação!$AR$4,IF(BB76+BI76+BP76+BW76+CD76+CK76+CR76+CY76+DF76+DM76+DT76+EA76+EH76+EO76&lt;=Consolidação!BC87+Consolidação!BF87+Consolidação!BI87+Consolidação!BL87+Consolidação!BO87+Consolidação!BR87+Consolidação!BU87+Consolidação!BX87+Consolidação!CA87+Consolidação!CD87+Consolidação!CG87+Consolidação!CJ87+Consolidação!CM87+Consolidação!CP87,Consolidação!$AU$4,IF(AND((Consolidação!BC87+Consolidação!BF87+Consolidação!BI87+Consolidação!BL87+Consolidação!BO87+Consolidação!BR87+Consolidação!BU87+Consolidação!BX87+Consolidação!CA87+Consolidação!CD87+Consolidação!CG87+Consolidação!CJ87+Consolidação!CM87+Consolidação!CP87)&gt;0,BB76+BI76+BP76+BW76+CD76+CK76+CR76+CY76+DF76+DM76+DT76+EA76+EH76&lt;Consolidação!BC87+Consolidação!BF87+Consolidação!BI87+Consolidação!BL87+Consolidação!BO87+Consolidação!BR87+Consolidação!BU87+Consolidação!BX87+Consolidação!CA87+Consolidação!CD87+Consolidação!CG87+Consolidação!CJ87+Consolidação!CM87+Consolidação!CP87,BB76+BI76+BP76+BW76+CD76+CK76+CR76+CY76+DF76+DM76+DT76+EA76+EH76+EO76&gt;Consolidação!BC87+Consolidação!BF87+Consolidação!BI87+Consolidação!BL87+Consolidação!BO87+Consolidação!BR87+Consolidação!BU87+Consolidação!BX87+Consolidação!CA87+Consolidação!CD87+Consolidação!CG87+Consolidação!CJ87+Consolidação!CM87+Consolidação!CP87),"CONSUMO PARCIAL","SEM PREVISÃO"))))))))))))))))</f>
        <v/>
      </c>
      <c r="ES76" s="318" t="str">
        <f t="shared" si="107"/>
        <v/>
      </c>
      <c r="ET76" s="270"/>
      <c r="EU76" s="314"/>
      <c r="EV76" s="345"/>
      <c r="EW76" s="346"/>
      <c r="EX76" s="317" t="str">
        <f>IF(EU76=0,"",IF(BH76+BO76+BV76+CC76+CJ76+CQ76+CX76+DE76+DL76+DS76+DZ76+EG76+EN76+EU76&lt;=Consolidação!BI87,Consolidação!$H$4,IF(BH76+BO76+BV76+CC76+CJ76+CQ76+CX76+DE76+DL76+DS76+DZ76+EG76+EN76+EU76&lt;=Consolidação!BI87+Consolidação!BL87,Consolidação!$K$4,IF(BH76+BO76+BV76+CC76+CJ76+CQ76+CX76+DE76+DL76+DS76+DZ76+EG76+EN76+EU76&lt;=Consolidação!BI87+Consolidação!BL87+Consolidação!BO87,Consolidação!$N$4,IF(BH76+BO76+BV76+CC76+CJ76+CQ76+CX76+DE76+DL76+DS76+DZ76+EG76+EN76+EU76&lt;=Consolidação!BI87+Consolidação!BL87+Consolidação!BO87+Consolidação!BR87,Consolidação!$Q$4,IF(BH76+BO76+BV76+CC76+CJ76+CQ76+CX76+DE76+DL76+DS76+DZ76+EG76+EN76+EU76&lt;=Consolidação!BI87+Consolidação!BL87+Consolidação!BO87+Consolidação!BR87+Consolidação!BU87,Consolidação!$T$4,IF(BH76+BO76+BV76+CC76+CJ76+CQ76+CX76+DE76+DL76+DS76+DZ76+EG76+EN76+EU76&lt;=Consolidação!BI87+Consolidação!BL87+Consolidação!BO87+Consolidação!BR87+Consolidação!BU87+Consolidação!BX87,Consolidação!$W$4,IF(BH76+BO76+BV76+CC76+CJ76+CQ76+CX76+DE76+DL76+DS76+DZ76+EG76+EN76+EU76&lt;=Consolidação!BI87+Consolidação!BL87+Consolidação!BO87+Consolidação!BR87+Consolidação!BU87+Consolidação!BX87+Consolidação!CA87,Consolidação!$Z$4,IF(BH76+BO76+BV76+CC76+CJ76+CQ76+CX76+DE76+DL76+DS76+DZ76+EG76+EN76+EU76&lt;=Consolidação!BI87+Consolidação!BL87+Consolidação!BO87+Consolidação!BR87+Consolidação!BU87+Consolidação!BX87+Consolidação!CA87+Consolidação!CD87,Consolidação!$AC$4,IF(BH76+BO76+BV76+CC76+CJ76+CQ76+CX76+DE76+DL76+DS76+DZ76+EG76+EN76+EU76&lt;=Consolidação!BI87+Consolidação!BL87+Consolidação!BO87+Consolidação!BR87+Consolidação!BU87+Consolidação!BX87+Consolidação!CA87+Consolidação!CD87+Consolidação!CG87,Consolidação!$AF$4,IF(BH76+BO76+BV76+CC76+CJ76+CQ76+CX76+DE76+DL76+DS76+DZ76+EG76+EN76+EU76&lt;=Consolidação!BI87+Consolidação!BL87+Consolidação!BO87+Consolidação!BR87+Consolidação!BU87+Consolidação!BX87+Consolidação!CA87+Consolidação!CD87+Consolidação!CG87+Consolidação!CJ87,Consolidação!$AI$4,IF(BH76+BO76+BV76+CC76+CJ76+CQ76+CX76+DE76+DL76+DS76+DZ76+EG76+EN76+EU76&lt;=Consolidação!BI87+Consolidação!BL87+Consolidação!BO87+Consolidação!BR87+Consolidação!BU87+Consolidação!BX87+Consolidação!CA87+Consolidação!CD87+Consolidação!CG87+Consolidação!CJ87+Consolidação!CM87,Consolidação!$AL$4,IF(BH76+BO76+BV76+CC76+CJ76+CQ76+CX76+DE76+DL76+DS76+DZ76+EG76+EN76+EU76&lt;=Consolidação!BI87+Consolidação!BL87+Consolidação!BO87+Consolidação!BR87+Consolidação!BU87+Consolidação!BX87+Consolidação!CA87+Consolidação!CD87+Consolidação!CG87+Consolidação!CJ87+Consolidação!CM87+Consolidação!CP87,Consolidação!$AO$4,IF(BH76+BO76+BV76+CC76+CJ76+CQ76+CX76+DE76+DL76+DS76+DZ76+EG76+EN76+EU76&lt;=Consolidação!BI87+Consolidação!BL87+Consolidação!BO87+Consolidação!BR87+Consolidação!BU87+Consolidação!BX87+Consolidação!CA87+Consolidação!CD87+Consolidação!CG87+Consolidação!CJ87+Consolidação!CM87+Consolidação!CP87+Consolidação!CS87,Consolidação!$AR$4,IF(BH76+BO76+BV76+CC76+CJ76+CQ76+CX76+DE76+DL76+DS76+DZ76+EG76+EN76+EU76&lt;=Consolidação!BI87+Consolidação!BL87+Consolidação!BO87+Consolidação!BR87+Consolidação!BU87+Consolidação!BX87+Consolidação!CA87+Consolidação!CD87+Consolidação!CG87+Consolidação!CJ87+Consolidação!CM87+Consolidação!CP87+Consolidação!CS87+Consolidação!CV87,Consolidação!$AU$4,IF(AND((Consolidação!BI87+Consolidação!BL87+Consolidação!BO87+Consolidação!BR87+Consolidação!BU87+Consolidação!BX87+Consolidação!CA87+Consolidação!CD87+Consolidação!CG87+Consolidação!CJ87+Consolidação!CM87+Consolidação!CP87+Consolidação!CS87+Consolidação!CV87)&gt;0,BH76+BO76+BV76+CC76+CJ76+CQ76+CX76+DE76+DL76+DS76+DZ76+EG76+EN76&lt;Consolidação!BI87+Consolidação!BL87+Consolidação!BO87+Consolidação!BR87+Consolidação!BU87+Consolidação!BX87+Consolidação!CA87+Consolidação!CD87+Consolidação!CG87+Consolidação!CJ87+Consolidação!CM87+Consolidação!CP87+Consolidação!CS87+Consolidação!CV87,BH76+BO76+BV76+CC76+CJ76+CQ76+CX76+DE76+DL76+DS76+DZ76+EG76+EN76+EU76&gt;Consolidação!BI87+Consolidação!BL87+Consolidação!BO87+Consolidação!BR87+Consolidação!BU87+Consolidação!BX87+Consolidação!CA87+Consolidação!CD87+Consolidação!CG87+Consolidação!CJ87+Consolidação!CM87+Consolidação!CP87+Consolidação!CS87+Consolidação!CV87),"CONSUMO PARCIAL","SEM PREVISÃO"))))))))))))))))</f>
        <v/>
      </c>
      <c r="EY76" s="318" t="str">
        <f t="shared" si="108"/>
        <v/>
      </c>
      <c r="EZ76" s="270"/>
      <c r="FA76" s="314"/>
      <c r="FB76" s="345"/>
      <c r="FC76" s="346"/>
      <c r="FD76" s="317" t="str">
        <f>IF(FA76=0,"",IF(BN76+BU76+CB76+CI76+CP76+CW76+DD76+DK76+DR76+DY76+EF76+EM76+ET76+FA76&lt;=Consolidação!BO87,Consolidação!$H$4,IF(BN76+BU76+CB76+CI76+CP76+CW76+DD76+DK76+DR76+DY76+EF76+EM76+ET76+FA76&lt;=Consolidação!BO87+Consolidação!BR87,Consolidação!$K$4,IF(BN76+BU76+CB76+CI76+CP76+CW76+DD76+DK76+DR76+DY76+EF76+EM76+ET76+FA76&lt;=Consolidação!BO87+Consolidação!BR87+Consolidação!BU87,Consolidação!$N$4,IF(BN76+BU76+CB76+CI76+CP76+CW76+DD76+DK76+DR76+DY76+EF76+EM76+ET76+FA76&lt;=Consolidação!BO87+Consolidação!BR87+Consolidação!BU87+Consolidação!BX87,Consolidação!$Q$4,IF(BN76+BU76+CB76+CI76+CP76+CW76+DD76+DK76+DR76+DY76+EF76+EM76+ET76+FA76&lt;=Consolidação!BO87+Consolidação!BR87+Consolidação!BU87+Consolidação!BX87+Consolidação!CA87,Consolidação!$T$4,IF(BN76+BU76+CB76+CI76+CP76+CW76+DD76+DK76+DR76+DY76+EF76+EM76+ET76+FA76&lt;=Consolidação!BO87+Consolidação!BR87+Consolidação!BU87+Consolidação!BX87+Consolidação!CA87+Consolidação!CD87,Consolidação!$W$4,IF(BN76+BU76+CB76+CI76+CP76+CW76+DD76+DK76+DR76+DY76+EF76+EM76+ET76+FA76&lt;=Consolidação!BO87+Consolidação!BR87+Consolidação!BU87+Consolidação!BX87+Consolidação!CA87+Consolidação!CD87+Consolidação!CG87,Consolidação!$Z$4,IF(BN76+BU76+CB76+CI76+CP76+CW76+DD76+DK76+DR76+DY76+EF76+EM76+ET76+FA76&lt;=Consolidação!BO87+Consolidação!BR87+Consolidação!BU87+Consolidação!BX87+Consolidação!CA87+Consolidação!CD87+Consolidação!CG87+Consolidação!CJ87,Consolidação!$AC$4,IF(BN76+BU76+CB76+CI76+CP76+CW76+DD76+DK76+DR76+DY76+EF76+EM76+ET76+FA76&lt;=Consolidação!BO87+Consolidação!BR87+Consolidação!BU87+Consolidação!BX87+Consolidação!CA87+Consolidação!CD87+Consolidação!CG87+Consolidação!CJ87+Consolidação!CM87,Consolidação!$AF$4,IF(BN76+BU76+CB76+CI76+CP76+CW76+DD76+DK76+DR76+DY76+EF76+EM76+ET76+FA76&lt;=Consolidação!BO87+Consolidação!BR87+Consolidação!BU87+Consolidação!BX87+Consolidação!CA87+Consolidação!CD87+Consolidação!CG87+Consolidação!CJ87+Consolidação!CM87+Consolidação!CP87,Consolidação!$AI$4,IF(BN76+BU76+CB76+CI76+CP76+CW76+DD76+DK76+DR76+DY76+EF76+EM76+ET76+FA76&lt;=Consolidação!BO87+Consolidação!BR87+Consolidação!BU87+Consolidação!BX87+Consolidação!CA87+Consolidação!CD87+Consolidação!CG87+Consolidação!CJ87+Consolidação!CM87+Consolidação!CP87+Consolidação!CS87,Consolidação!$AL$4,IF(BN76+BU76+CB76+CI76+CP76+CW76+DD76+DK76+DR76+DY76+EF76+EM76+ET76+FA76&lt;=Consolidação!BO87+Consolidação!BR87+Consolidação!BU87+Consolidação!BX87+Consolidação!CA87+Consolidação!CD87+Consolidação!CG87+Consolidação!CJ87+Consolidação!CM87+Consolidação!CP87+Consolidação!CS87+Consolidação!CV87,Consolidação!$AO$4,IF(BN76+BU76+CB76+CI76+CP76+CW76+DD76+DK76+DR76+DY76+EF76+EM76+ET76+FA76&lt;=Consolidação!BO87+Consolidação!BR87+Consolidação!BU87+Consolidação!BX87+Consolidação!CA87+Consolidação!CD87+Consolidação!CG87+Consolidação!CJ87+Consolidação!CM87+Consolidação!CP87+Consolidação!CS87+Consolidação!CV87+Consolidação!CY87,Consolidação!$AR$4,IF(BN76+BU76+CB76+CI76+CP76+CW76+DD76+DK76+DR76+DY76+EF76+EM76+ET76+FA76&lt;=Consolidação!BO87+Consolidação!BR87+Consolidação!BU87+Consolidação!BX87+Consolidação!CA87+Consolidação!CD87+Consolidação!CG87+Consolidação!CJ87+Consolidação!CM87+Consolidação!CP87+Consolidação!CS87+Consolidação!CV87+Consolidação!CY87+Consolidação!DB87,Consolidação!$AU$4,IF(AND((Consolidação!BO87+Consolidação!BR87+Consolidação!BU87+Consolidação!BX87+Consolidação!CA87+Consolidação!CD87+Consolidação!CG87+Consolidação!CJ87+Consolidação!CM87+Consolidação!CP87+Consolidação!CS87+Consolidação!CV87+Consolidação!CY87+Consolidação!DB87)&gt;0,BN76+BU76+CB76+CI76+CP76+CW76+DD76+DK76+DR76+DY76+EF76+EM76+ET76&lt;Consolidação!BO87+Consolidação!BR87+Consolidação!BU87+Consolidação!BX87+Consolidação!CA87+Consolidação!CD87+Consolidação!CG87+Consolidação!CJ87+Consolidação!CM87+Consolidação!CP87+Consolidação!CS87+Consolidação!CV87+Consolidação!CY87+Consolidação!DB87,BN76+BU76+CB76+CI76+CP76+CW76+DD76+DK76+DR76+DY76+EF76+EM76+ET76+FA76&gt;Consolidação!BO87+Consolidação!BR87+Consolidação!BU87+Consolidação!BX87+Consolidação!CA87+Consolidação!CD87+Consolidação!CG87+Consolidação!CJ87+Consolidação!CM87+Consolidação!CP87+Consolidação!CS87+Consolidação!CV87+Consolidação!CY87+Consolidação!DB87),"CONSUMO PARCIAL","SEM PREVISÃO"))))))))))))))))</f>
        <v/>
      </c>
      <c r="FE76" s="318" t="str">
        <f t="shared" si="109"/>
        <v/>
      </c>
      <c r="FF76" s="270"/>
      <c r="FG76" s="314"/>
      <c r="FH76" s="345"/>
      <c r="FI76" s="346"/>
      <c r="FJ76" s="317" t="str">
        <f>IF(FG76=0,"",IF(BT76+CA76+CH76+CO76+CV76+DC76+DJ76+DQ76+DX76+EE76+EL76+ES76+EZ76+FG76&lt;=Consolidação!BU87,Consolidação!$H$4,IF(BT76+CA76+CH76+CO76+CV76+DC76+DJ76+DQ76+DX76+EE76+EL76+ES76+EZ76+FG76&lt;=Consolidação!BU87+Consolidação!BX87,Consolidação!$K$4,IF(BT76+CA76+CH76+CO76+CV76+DC76+DJ76+DQ76+DX76+EE76+EL76+ES76+EZ76+FG76&lt;=Consolidação!BU87+Consolidação!BX87+Consolidação!CA87,Consolidação!$N$4,IF(BT76+CA76+CH76+CO76+CV76+DC76+DJ76+DQ76+DX76+EE76+EL76+ES76+EZ76+FG76&lt;=Consolidação!BU87+Consolidação!BX87+Consolidação!CA87+Consolidação!CD87,Consolidação!$Q$4,IF(BT76+CA76+CH76+CO76+CV76+DC76+DJ76+DQ76+DX76+EE76+EL76+ES76+EZ76+FG76&lt;=Consolidação!BU87+Consolidação!BX87+Consolidação!CA87+Consolidação!CD87+Consolidação!CG87,Consolidação!$T$4,IF(BT76+CA76+CH76+CO76+CV76+DC76+DJ76+DQ76+DX76+EE76+EL76+ES76+EZ76+FG76&lt;=Consolidação!BU87+Consolidação!BX87+Consolidação!CA87+Consolidação!CD87+Consolidação!CG87+Consolidação!CJ87,Consolidação!$W$4,IF(BT76+CA76+CH76+CO76+CV76+DC76+DJ76+DQ76+DX76+EE76+EL76+ES76+EZ76+FG76&lt;=Consolidação!BU87+Consolidação!BX87+Consolidação!CA87+Consolidação!CD87+Consolidação!CG87+Consolidação!CJ87+Consolidação!CM87,Consolidação!$Z$4,IF(BT76+CA76+CH76+CO76+CV76+DC76+DJ76+DQ76+DX76+EE76+EL76+ES76+EZ76+FG76&lt;=Consolidação!BU87+Consolidação!BX87+Consolidação!CA87+Consolidação!CD87+Consolidação!CG87+Consolidação!CJ87+Consolidação!CM87+Consolidação!CP87,Consolidação!$AC$4,IF(BT76+CA76+CH76+CO76+CV76+DC76+DJ76+DQ76+DX76+EE76+EL76+ES76+EZ76+FG76&lt;=Consolidação!BU87+Consolidação!BX87+Consolidação!CA87+Consolidação!CD87+Consolidação!CG87+Consolidação!CJ87+Consolidação!CM87+Consolidação!CP87+Consolidação!CS87,Consolidação!$AF$4,IF(BT76+CA76+CH76+CO76+CV76+DC76+DJ76+DQ76+DX76+EE76+EL76+ES76+EZ76+FG76&lt;=Consolidação!BU87+Consolidação!BX87+Consolidação!CA87+Consolidação!CD87+Consolidação!CG87+Consolidação!CJ87+Consolidação!CM87+Consolidação!CP87+Consolidação!CS87+Consolidação!CV87,Consolidação!$AI$4,IF(BT76+CA76+CH76+CO76+CV76+DC76+DJ76+DQ76+DX76+EE76+EL76+ES76+EZ76+FG76&lt;=Consolidação!BU87+Consolidação!BX87+Consolidação!CA87+Consolidação!CD87+Consolidação!CG87+Consolidação!CJ87+Consolidação!CM87+Consolidação!CP87+Consolidação!CS87+Consolidação!CV87+Consolidação!CY87,Consolidação!$AL$4,IF(BT76+CA76+CH76+CO76+CV76+DC76+DJ76+DQ76+DX76+EE76+EL76+ES76+EZ76+FG76&lt;=Consolidação!BU87+Consolidação!BX87+Consolidação!CA87+Consolidação!CD87+Consolidação!CG87+Consolidação!CJ87+Consolidação!CM87+Consolidação!CP87+Consolidação!CS87+Consolidação!CV87+Consolidação!CY87+Consolidação!DB87,Consolidação!$AO$4,IF(BT76+CA76+CH76+CO76+CV76+DC76+DJ76+DQ76+DX76+EE76+EL76+ES76+EZ76+FG76&lt;=Consolidação!BU87+Consolidação!BX87+Consolidação!CA87+Consolidação!CD87+Consolidação!CG87+Consolidação!CJ87+Consolidação!CM87+Consolidação!CP87+Consolidação!CS87+Consolidação!CV87+Consolidação!CY87+Consolidação!DB87+Consolidação!DE87,Consolidação!$AR$4,IF(BT76+CA76+CH76+CO76+CV76+DC76+DJ76+DQ76+DX76+EE76+EL76+ES76+EZ76+FG76&lt;=Consolidação!BU87+Consolidação!BX87+Consolidação!CA87+Consolidação!CD87+Consolidação!CG87+Consolidação!CJ87+Consolidação!CM87+Consolidação!CP87+Consolidação!CS87+Consolidação!CV87+Consolidação!CY87+Consolidação!DB87+Consolidação!DE87+Consolidação!DH87,Consolidação!$AU$4,IF(AND((Consolidação!BU87+Consolidação!BX87+Consolidação!CA87+Consolidação!CD87+Consolidação!CG87+Consolidação!CJ87+Consolidação!CM87+Consolidação!CP87+Consolidação!CS87+Consolidação!CV87+Consolidação!CY87+Consolidação!DB87+Consolidação!DE87+Consolidação!DH87)&gt;0,BT76+CA76+CH76+CO76+CV76+DC76+DJ76+DQ76+DX76+EE76+EL76+ES76+EZ76&lt;Consolidação!BU87+Consolidação!BX87+Consolidação!CA87+Consolidação!CD87+Consolidação!CG87+Consolidação!CJ87+Consolidação!CM87+Consolidação!CP87+Consolidação!CS87+Consolidação!CV87+Consolidação!CY87+Consolidação!DB87+Consolidação!DE87+Consolidação!DH87,BT76+CA76+CH76+CO76+CV76+DC76+DJ76+DQ76+DX76+EE76+EL76+ES76+EZ76+FG76&gt;Consolidação!BU87+Consolidação!BX87+Consolidação!CA87+Consolidação!CD87+Consolidação!CG87+Consolidação!CJ87+Consolidação!CM87+Consolidação!CP87+Consolidação!CS87+Consolidação!CV87+Consolidação!CY87+Consolidação!DB87+Consolidação!DE87+Consolidação!DH87),"CONSUMO PARCIAL","SEM PREVISÃO"))))))))))))))))</f>
        <v/>
      </c>
      <c r="FK76" s="540" t="str">
        <f t="shared" si="110"/>
        <v/>
      </c>
      <c r="FL76" s="569"/>
      <c r="FM76" s="550"/>
      <c r="FN76" s="550"/>
      <c r="FO76" s="550"/>
      <c r="FP76" s="550"/>
      <c r="FQ76" s="576"/>
      <c r="FR76" s="569"/>
      <c r="FS76" s="550"/>
      <c r="FT76" s="550"/>
      <c r="FU76" s="550"/>
      <c r="FV76" s="550"/>
      <c r="FW76" s="550"/>
      <c r="FX76" s="545" t="str">
        <f>IF((Consolidação!C87+Consolidação!E87)=(F76+M76+T76+AA76+AH76+AO76+AV76+BC76+BJ76+BQ76+BX76+CE76+CL76+CS76),"ATUALIZADO","DESATUALIZADO")</f>
        <v>DESATUALIZADO</v>
      </c>
    </row>
    <row r="77" spans="1:180" x14ac:dyDescent="0.3">
      <c r="A77" s="270">
        <v>11876</v>
      </c>
      <c r="B77" s="634"/>
      <c r="C77" s="271" t="s">
        <v>1</v>
      </c>
      <c r="D77" s="272"/>
      <c r="E77" s="270" t="s">
        <v>147</v>
      </c>
      <c r="F77" s="314">
        <v>28.86</v>
      </c>
      <c r="G77" s="315">
        <v>89.52</v>
      </c>
      <c r="H77" s="316">
        <v>45324</v>
      </c>
      <c r="I77" s="317">
        <f>IF(F77=0,"",IF(F77&lt;=Consolidação!H88,Consolidação!H$4,IF(F77&lt;=Consolidação!H88+Consolidação!K88,Consolidação!K$4,IF(F77&lt;=Consolidação!H88+Consolidação!K88+Consolidação!N88,Consolidação!N$4,IF(F77&lt;=Consolidação!H88+Consolidação!K88+Consolidação!N88+Consolidação!Q88,Consolidação!Q$4,IF(F77&lt;=Consolidação!H88+Consolidação!K88+Consolidação!N88+Consolidação!Q88+Consolidação!T88,Consolidação!T$4,IF(F77&lt;=Consolidação!H88+Consolidação!K88+Consolidação!N88+Consolidação!Q88+Consolidação!T88+Consolidação!W88,Consolidação!W$4,IF(F77&lt;=Consolidação!H88+Consolidação!K88+Consolidação!N88+Consolidação!Q88+Consolidação!T88+Consolidação!W88+Consolidação!Z88,Consolidação!Z$4,IF(F77&lt;=Consolidação!H88+Consolidação!K88+Consolidação!N88+Consolidação!Q88+Consolidação!T88+Consolidação!W88+Consolidação!Z88+Consolidação!AC88,Consolidação!AC$4,IF(F77&lt;=Consolidação!H88+Consolidação!K88+Consolidação!N88+Consolidação!Q88+Consolidação!T88+Consolidação!W88+Consolidação!Z88+Consolidação!AC88+Consolidação!AF88,Consolidação!AF$4,IF(F77&lt;=Consolidação!H88+Consolidação!K88+Consolidação!N88+Consolidação!Q88+Consolidação!T88+Consolidação!W88+Consolidação!Z88+Consolidação!AC88+Consolidação!AF88+Consolidação!AI88,Consolidação!AI$4,IF(F77&lt;=Consolidação!H88+Consolidação!K88+Consolidação!N88+Consolidação!Q88+Consolidação!T88+Consolidação!W88+Consolidação!Z88+Consolidação!AC88+Consolidação!AF88+Consolidação!AI88+Consolidação!AL88,Consolidação!AL$4,IF(F77&lt;=Consolidação!H88+Consolidação!K88+Consolidação!N88+Consolidação!Q88+Consolidação!T88+Consolidação!W88+Consolidação!Z88+Consolidação!AC88+Consolidação!AF88+Consolidação!AI88+Consolidação!AL88+Consolidação!AO88,Consolidação!AO$4,IF(F77&lt;=Consolidação!H88+Consolidação!K88+Consolidação!N88+Consolidação!Q88+Consolidação!T88+Consolidação!W88+Consolidação!Z88+Consolidação!AC88+Consolidação!AF88+Consolidação!AI88+Consolidação!AL88+Consolidação!AO88+Consolidação!AR88,Consolidação!AR$4,IF(F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>45323</v>
      </c>
      <c r="J77" s="318" t="str">
        <f t="shared" si="86"/>
        <v>û</v>
      </c>
      <c r="K77" s="312"/>
      <c r="L77" s="270"/>
      <c r="M77" s="314"/>
      <c r="N77" s="315"/>
      <c r="O77" s="316"/>
      <c r="P77" s="317" t="str">
        <f>IF(M77=0,"",IF(F77+M77&lt;=Consolidação!H88,Consolidação!$H$4,IF(F77+M77&lt;=Consolidação!H88+Consolidação!K88,Consolidação!$K$4,IF(F77+M77&lt;=Consolidação!H88+Consolidação!K88+Consolidação!N88,Consolidação!$N$4,IF(F77+M77&lt;=Consolidação!H88+Consolidação!K88+Consolidação!N88+Consolidação!Q88,Consolidação!$Q$4,IF(F77+M77&lt;=Consolidação!H88+Consolidação!K88+Consolidação!N88+Consolidação!Q88+Consolidação!T88,Consolidação!$T$4,IF(F77+M77&lt;=Consolidação!H88+Consolidação!K88+Consolidação!N88+Consolidação!Q88+Consolidação!T88+Consolidação!W88,Consolidação!$W$4,IF(F77+M77&lt;=Consolidação!H88+Consolidação!K88+Consolidação!N88+Consolidação!Q88+Consolidação!T88+Consolidação!W88+Consolidação!Z88,Consolidação!$Z$4,IF(F77+M77&lt;=Consolidação!H88+Consolidação!K88+Consolidação!N88+Consolidação!Q88+Consolidação!T88+Consolidação!W88+Consolidação!Z88+Consolidação!AC88,Consolidação!$AC$4,IF(F77+M77&lt;=Consolidação!H88+Consolidação!K88+Consolidação!N88+Consolidação!Q88+Consolidação!T88+Consolidação!W88+Consolidação!Z88+Consolidação!AC88+Consolidação!AF88,Consolidação!$AF$4,IF(F77+M77&lt;=Consolidação!H88+Consolidação!K88+Consolidação!N88+Consolidação!Q88+Consolidação!T88+Consolidação!W88+Consolidação!Z88+Consolidação!AC88+Consolidação!AF88+Consolidação!AI88,Consolidação!$AI$4,IF(F77+M77&lt;=Consolidação!H88+Consolidação!K88+Consolidação!N88+Consolidação!Q88+Consolidação!T88+Consolidação!W88+Consolidação!Z88+Consolidação!AC88+Consolidação!AF88+Consolidação!AI88+Consolidação!AL88,Consolidação!$AL$4,IF(F77+M77&lt;=Consolidação!H88+Consolidação!K88+Consolidação!N88+Consolidação!Q88+Consolidação!T88+Consolidação!W88+Consolidação!Z88+Consolidação!AC88+Consolidação!AF88+Consolidação!AI88+Consolidação!AL88+Consolidação!AO88,Consolidação!$AO$4,IF(F77+M77&lt;=Consolidação!H88+Consolidação!K88+Consolidação!N88+Consolidação!Q88+Consolidação!T88+Consolidação!W88+Consolidação!Z88+Consolidação!AC88+Consolidação!AF88+Consolidação!AI88+Consolidação!AL88+Consolidação!AO88+Consolidação!AR88,Consolidação!$AR$4,IF(F77+M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Q77" s="318" t="str">
        <f t="shared" si="87"/>
        <v/>
      </c>
      <c r="R77" s="312"/>
      <c r="S77" s="270"/>
      <c r="T77" s="314"/>
      <c r="U77" s="315"/>
      <c r="V77" s="316"/>
      <c r="W77" s="317" t="str">
        <f>IF(T77=0,"",IF(F77+M77+T77&lt;=Consolidação!H88,Consolidação!$H$4,IF(F77+M77+T77&lt;=Consolidação!H88+Consolidação!K88,Consolidação!$K$4,IF(F77+M77+T77&lt;=Consolidação!H88+Consolidação!K88+Consolidação!N88,Consolidação!$N$4,IF(F77+M77+T77&lt;=Consolidação!H88+Consolidação!K88+Consolidação!N88+Consolidação!Q88,Consolidação!$Q$4,IF(F77+M77+T77&lt;=Consolidação!H88+Consolidação!K88+Consolidação!N88+Consolidação!Q88+Consolidação!T88,Consolidação!$T$4,IF(F77+M77+T77&lt;=Consolidação!H88+Consolidação!K88+Consolidação!N88+Consolidação!Q88+Consolidação!T88+Consolidação!W88,Consolidação!$W$4,IF(F77+M77+T77&lt;=Consolidação!H88+Consolidação!K88+Consolidação!N88+Consolidação!Q88+Consolidação!T88+Consolidação!W88+Consolidação!Z88,Consolidação!$Z$4,IF(F77+M77+T77&lt;=Consolidação!H88+Consolidação!K88+Consolidação!N88+Consolidação!Q88+Consolidação!T88+Consolidação!W88+Consolidação!Z88+Consolidação!AC88,Consolidação!$AC$4,IF(F77+M77+T77&lt;=Consolidação!H88+Consolidação!K88+Consolidação!N88+Consolidação!Q88+Consolidação!T88+Consolidação!W88+Consolidação!Z88+Consolidação!AC88+Consolidação!AF88,Consolidação!$AF$4,IF(F77+M77+T77&lt;=Consolidação!H88+Consolidação!K88+Consolidação!N88+Consolidação!Q88+Consolidação!T88+Consolidação!W88+Consolidação!Z88+Consolidação!AC88+Consolidação!AF88+Consolidação!AI88,Consolidação!$AI$4,IF(F77+M77+T77&lt;=Consolidação!H88+Consolidação!K88+Consolidação!N88+Consolidação!Q88+Consolidação!T88+Consolidação!W88+Consolidação!Z88+Consolidação!AC88+Consolidação!AF88+Consolidação!AI88+Consolidação!AL88,Consolidação!$AL$4,IF(F77+M77+T77&lt;=Consolidação!H88+Consolidação!K88+Consolidação!N88+Consolidação!Q88+Consolidação!T88+Consolidação!W88+Consolidação!Z88+Consolidação!AC88+Consolidação!AF88+Consolidação!AI88+Consolidação!AL88+Consolidação!AO88,Consolidação!$AO$4,IF(F77+M77+T77&lt;=Consolidação!H88+Consolidação!K88+Consolidação!N88+Consolidação!Q88+Consolidação!T88+Consolidação!W88+Consolidação!Z88+Consolidação!AC88+Consolidação!AF88+Consolidação!AI88+Consolidação!AL88+Consolidação!AO88+Consolidação!AR88,Consolidação!$AR$4,IF(F77+M77+T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+M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+T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X77" s="318" t="str">
        <f t="shared" si="88"/>
        <v/>
      </c>
      <c r="Y77" s="312"/>
      <c r="Z77" s="270"/>
      <c r="AA77" s="314"/>
      <c r="AB77" s="315"/>
      <c r="AC77" s="316"/>
      <c r="AD77" s="317" t="str">
        <f>IF(AA77=0,"",IF(F77+M77+T77+AA77&lt;=Consolidação!H88,Consolidação!$H$4,IF(F77+M77+T77+AA77&lt;=Consolidação!H88+Consolidação!K88,Consolidação!$K$4,IF(F77+M77+T77+AA77&lt;=Consolidação!H88+Consolidação!K88+Consolidação!N88,Consolidação!$N$4,IF(F77+M77+T77+AA77&lt;=Consolidação!H88+Consolidação!K88+Consolidação!N88+Consolidação!Q88,Consolidação!$Q$4,IF(F77+M77+T77+AA77&lt;=Consolidação!H88+Consolidação!K88+Consolidação!N88+Consolidação!Q88+Consolidação!T88,Consolidação!$T$4,IF(F77+M77+T77+AA77&lt;=Consolidação!H88+Consolidação!K88+Consolidação!N88+Consolidação!Q88+Consolidação!T88+Consolidação!W88,Consolidação!$W$4,IF(F77+M77+T77+AA77&lt;=Consolidação!H88+Consolidação!K88+Consolidação!N88+Consolidação!Q88+Consolidação!T88+Consolidação!W88+Consolidação!Z88,Consolidação!$Z$4,IF(F77+M77+T77+AA77&lt;=Consolidação!H88+Consolidação!K88+Consolidação!N88+Consolidação!Q88+Consolidação!T88+Consolidação!W88+Consolidação!Z88+Consolidação!AC88,Consolidação!$AC$4,IF(F77+M77+T77+AA77&lt;=Consolidação!H88+Consolidação!K88+Consolidação!N88+Consolidação!Q88+Consolidação!T88+Consolidação!W88+Consolidação!Z88+Consolidação!AC88+Consolidação!AF88,Consolidação!$AF$4,IF(F77+M77+T77+AA77&lt;=Consolidação!H88+Consolidação!K88+Consolidação!N88+Consolidação!Q88+Consolidação!T88+Consolidação!W88+Consolidação!Z88+Consolidação!AC88+Consolidação!AF88+Consolidação!AI88,Consolidação!$AI$4,IF(F77+M77+T77+AA77&lt;=Consolidação!H88+Consolidação!K88+Consolidação!N88+Consolidação!Q88+Consolidação!T88+Consolidação!W88+Consolidação!Z88+Consolidação!AC88+Consolidação!AF88+Consolidação!AI88+Consolidação!AL88,Consolidação!$AL$4,IF(F77+M77+T77+AA77&lt;=Consolidação!H88+Consolidação!K88+Consolidação!N88+Consolidação!Q88+Consolidação!T88+Consolidação!W88+Consolidação!Z88+Consolidação!AC88+Consolidação!AF88+Consolidação!AI88+Consolidação!AL88+Consolidação!AO88,Consolidação!$AO$4,IF(F77+M77+T77+AA77&lt;=Consolidação!H88+Consolidação!K88+Consolidação!N88+Consolidação!Q88+Consolidação!T88+Consolidação!W88+Consolidação!Z88+Consolidação!AC88+Consolidação!AF88+Consolidação!AI88+Consolidação!AL88+Consolidação!AO88+Consolidação!AR88,Consolidação!AR85,IF(F77+M77+T77+AA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+M77+T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+T77+AA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AE77" s="318" t="str">
        <f t="shared" si="89"/>
        <v/>
      </c>
      <c r="AF77" s="312"/>
      <c r="AG77" s="270"/>
      <c r="AH77" s="314"/>
      <c r="AI77" s="315"/>
      <c r="AJ77" s="316"/>
      <c r="AK77" s="317" t="str">
        <f>IF(AH77=0,"",IF(F77+M77+T77+AA77+AH77&lt;=Consolidação!H88,Consolidação!$H$4,IF(F77+M77+T77+AA77+AH77&lt;=Consolidação!H88+Consolidação!K88,Consolidação!$K$4,IF(F77+M77+T77+AA77+AH77&lt;=Consolidação!H88+Consolidação!K88+Consolidação!N88,Consolidação!$N$4,IF(F77+M77+T77+AA77+AH77&lt;=Consolidação!H88+Consolidação!K88+Consolidação!N88+Consolidação!Q88,Consolidação!$Q$4,IF(F77+M77+T77+AA77+AH77&lt;=Consolidação!H88+Consolidação!K88+Consolidação!N88+Consolidação!Q88+Consolidação!T88,Consolidação!$T$4,IF(F77+M77+T77+AA77+AH77&lt;=Consolidação!H88+Consolidação!K88+Consolidação!N88+Consolidação!Q88+Consolidação!T88+Consolidação!W88,Consolidação!$W$4,IF(F77+M77+T77+AA77+AH77&lt;=Consolidação!H88+Consolidação!K88+Consolidação!N88+Consolidação!Q88+Consolidação!T88+Consolidação!W88+Consolidação!Z88,Consolidação!$Z$4,IF(F77+M77+T77+AA77+AH77&lt;=Consolidação!H88+Consolidação!K88+Consolidação!N88+Consolidação!Q88+Consolidação!T88+Consolidação!W88+Consolidação!Z88+Consolidação!AC88,Consolidação!$AC$4,IF(F77+M77+T77+AA77+AH77&lt;=Consolidação!H88+Consolidação!K88+Consolidação!N88+Consolidação!Q88+Consolidação!T88+Consolidação!W88+Consolidação!Z88+Consolidação!AC88+Consolidação!AF88,Consolidação!$AF$4,IF(F77+M77+T77+AA77+AH77&lt;=Consolidação!H88+Consolidação!K88+Consolidação!N88+Consolidação!Q88+Consolidação!T88+Consolidação!W88+Consolidação!Z88+Consolidação!AC88+Consolidação!AF88+Consolidação!AI88,Consolidação!$AI$4,IF(F77+M77+T77+AA77+AH77&lt;=Consolidação!H88+Consolidação!K88+Consolidação!N88+Consolidação!Q88+Consolidação!T88+Consolidação!W88+Consolidação!Z88+Consolidação!AC88+Consolidação!AF88+Consolidação!AI88+Consolidação!AL88,Consolidação!$AL$4,IF(F77+M77+T77+AA77+AH77&lt;=Consolidação!H88+Consolidação!K88+Consolidação!N88+Consolidação!Q88+Consolidação!T88+Consolidação!W88+Consolidação!Z88+Consolidação!AC88+Consolidação!AF88+Consolidação!AI88+Consolidação!AL88+Consolidação!AO88,Consolidação!$AO$4,IF(F77+M77+T77+AA77+AH77&lt;=Consolidação!H88+Consolidação!K88+Consolidação!N88+Consolidação!Q88+Consolidação!T88+Consolidação!W88+Consolidação!Z88+Consolidação!AC88+Consolidação!AF88+Consolidação!AI88+Consolidação!AL88+Consolidação!AO88+Consolidação!AR88,Consolidação!$AR$4,IF(F77+M77+T77+AA77+AH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+M77+T77+AA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+T77+AA77+AH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AL77" s="318" t="str">
        <f t="shared" si="90"/>
        <v/>
      </c>
      <c r="AM77" s="312"/>
      <c r="AN77" s="270"/>
      <c r="AO77" s="314"/>
      <c r="AP77" s="345"/>
      <c r="AQ77" s="346"/>
      <c r="AR77" s="317" t="str">
        <f>IF(AO77=0,"",IF(F77+M77+T77+AA77+AH77+AO77&lt;=Consolidação!H88,Consolidação!$H$4,IF(F77+M77+T77+AA77+AH77+AO77&lt;=Consolidação!H88+Consolidação!K88,Consolidação!$K$4,IF(F77+M77+T77+AA77+AH77+AO77&lt;=Consolidação!H88+Consolidação!K88+Consolidação!N88,Consolidação!$N$4,IF(F77+M77+T77+AA77+AH77+AO77&lt;=Consolidação!H88+Consolidação!K88+Consolidação!N88+Consolidação!Q88,Consolidação!$Q$4,IF(F77+M77+T77+AA77+AH77+AO77&lt;=Consolidação!H88+Consolidação!K88+Consolidação!N88+Consolidação!Q88+Consolidação!T88,Consolidação!$T$4,IF(F77+M77+T77+AA77+AH77+AO77&lt;=Consolidação!H88+Consolidação!K88+Consolidação!N88+Consolidação!Q88+Consolidação!T88+Consolidação!W88,Consolidação!$W$4,IF(F77+M77+T77+AA77+AH77+AO77&lt;=Consolidação!H88+Consolidação!K88+Consolidação!N88+Consolidação!Q88+Consolidação!T88+Consolidação!W88+Consolidação!Z88,Consolidação!$Z$4,IF(F77+M77+T77+AA77+AH77+AO77&lt;=Consolidação!H88+Consolidação!K88+Consolidação!N88+Consolidação!Q88+Consolidação!T88+Consolidação!W88+Consolidação!Z88+Consolidação!AC88,Consolidação!$AC$4,IF(F77+M77+T77+AA77+AH77+AO77&lt;=Consolidação!H88+Consolidação!K88+Consolidação!N88+Consolidação!Q88+Consolidação!T88+Consolidação!W88+Consolidação!Z88+Consolidação!AC88+Consolidação!AF88,Consolidação!$AF$4,IF(F77+M77+T77+AA77+AH77+AO77&lt;=Consolidação!H88+Consolidação!K88+Consolidação!N88+Consolidação!Q88+Consolidação!T88+Consolidação!W88+Consolidação!Z88+Consolidação!AC88+Consolidação!AF88+Consolidação!AI88,Consolidação!$AI$4,IF(F77+M77+T77+AA77+AH77+AO77&lt;=Consolidação!H88+Consolidação!K88+Consolidação!N88+Consolidação!Q88+Consolidação!T88+Consolidação!W88+Consolidação!Z88+Consolidação!AC88+Consolidação!AF88+Consolidação!AI88+Consolidação!AL88,Consolidação!$AL$4,IF(F77+M77+T77+AA77+AH77+AO77&lt;=Consolidação!H88+Consolidação!K88+Consolidação!N88+Consolidação!Q88+Consolidação!T88+Consolidação!W88+Consolidação!Z88+Consolidação!AC88+Consolidação!AF88+Consolidação!AI88+Consolidação!AL88+Consolidação!AO88,Consolidação!$AO$4,IF(F77+M77+T77+AA77+AH77+AO77&lt;=Consolidação!H88+Consolidação!K88+Consolidação!N88+Consolidação!Q88+Consolidação!T88+Consolidação!W88+Consolidação!Z88+Consolidação!AC88+Consolidação!AF88+Consolidação!AI88+Consolidação!AL88+Consolidação!AO88+Consolidação!AR88,Consolidação!$AR$4,IF(F77+M77+T77+AA77+AH77+AO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+M77+T77+AA77+AH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+T77+AA77+AH77+AO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AS77" s="318" t="str">
        <f t="shared" si="91"/>
        <v/>
      </c>
      <c r="AT77" s="312"/>
      <c r="AU77" s="270"/>
      <c r="AV77" s="314"/>
      <c r="AW77" s="345"/>
      <c r="AX77" s="346"/>
      <c r="AY77" s="317" t="str">
        <f>IF(AV77=0,"",IF(F77+M77+T77+AA77+AH77+AO77+AV77&lt;=Consolidação!H88,Consolidação!$H$4,IF(F77+M77+T77+AA77+AH77+AO77+AV77&lt;=Consolidação!H88+Consolidação!K88,Consolidação!$K$4,IF(F77+M77+T77+AA77+AH77+AO77+AV77&lt;=Consolidação!H88+Consolidação!K88+Consolidação!N88,Consolidação!$N$4,IF(F77+M77+T77+AA77+AH77+AO77+AV77&lt;=Consolidação!H88+Consolidação!K88+Consolidação!N88+Consolidação!Q88,Consolidação!$Q$4,IF(F77+M77+T77+AA77+AH77+AO77+AV77&lt;=Consolidação!H88+Consolidação!K88+Consolidação!N88+Consolidação!Q88+Consolidação!T88,Consolidação!$T$4,IF(F77+M77+T77+AA77+AH77+AO77+AV77&lt;=Consolidação!H88+Consolidação!K88+Consolidação!N88+Consolidação!Q88+Consolidação!T88+Consolidação!W88,Consolidação!$W$4,IF(F77+M77+T77+AA77+AH77+AO77+AV77&lt;=Consolidação!H88+Consolidação!K88+Consolidação!N88+Consolidação!Q88+Consolidação!T88+Consolidação!W88+Consolidação!Z88,Consolidação!$Z$4,IF(F77+M77+T77+AA77+AH77+AO77+AV77&lt;=Consolidação!H88+Consolidação!K88+Consolidação!N88+Consolidação!Q88+Consolidação!T88+Consolidação!W88+Consolidação!Z88+Consolidação!AC88,Consolidação!$AC$4,IF(F77+M77+T77+AA77+AH77+AO77+AV77&lt;=Consolidação!H88+Consolidação!K88+Consolidação!N88+Consolidação!Q88+Consolidação!T88+Consolidação!W88+Consolidação!Z88+Consolidação!AC88+Consolidação!AF88,Consolidação!$AF$4,IF(F77+M77+T77+AA77+AH77+AO77+AV77&lt;=Consolidação!H88+Consolidação!K88+Consolidação!N88+Consolidação!Q88+Consolidação!T88+Consolidação!W88+Consolidação!Z88+Consolidação!AC88+Consolidação!AF88+Consolidação!AI88,Consolidação!$AI$4,IF(F77+M77+T77+AA77+AH77+AO77+AV77&lt;=Consolidação!H88+Consolidação!K88+Consolidação!N88+Consolidação!Q88+Consolidação!T88+Consolidação!W88+Consolidação!Z88+Consolidação!AC88+Consolidação!AF88+Consolidação!AI88+Consolidação!AL88,Consolidação!$AL$4,IF(F77+M77+T77+AA77+AH77+AO77+AV77&lt;=Consolidação!H88+Consolidação!K88+Consolidação!N88+Consolidação!Q88+Consolidação!T88+Consolidação!W88+Consolidação!Z88+Consolidação!AC88+Consolidação!AF88+Consolidação!AI88+Consolidação!AL88+Consolidação!AO88,Consolidação!$AO$4,IF(F77+M77+T77+AA77+AH77+AO77+AV77&lt;=Consolidação!H88+Consolidação!K88+Consolidação!N88+Consolidação!Q88+Consolidação!T88+Consolidação!W88+Consolidação!Z88+Consolidação!AC88+Consolidação!AF88+Consolidação!AI88+Consolidação!AL88+Consolidação!AO88+Consolidação!AR88,Consolidação!$AR$4,IF(F77+M77+T77+AA77+AH77+AO77+AV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+M77+T77+AA77+AH77+AO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+T77+AA77+AH77+AO77+AV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AZ77" s="318" t="str">
        <f t="shared" si="92"/>
        <v/>
      </c>
      <c r="BA77" s="312"/>
      <c r="BB77" s="270"/>
      <c r="BC77" s="314"/>
      <c r="BD77" s="345"/>
      <c r="BE77" s="346"/>
      <c r="BF77" s="317" t="str">
        <f>IF(BC77=0,"",IF(F77+M77+T77+AA77+AH77+AO77+AV77+BC77&lt;=Consolidação!H88,Consolidação!$H$4,IF(F77+M77+T77+AA77+AH77+AO77+AV77+BC77&lt;=Consolidação!H88+Consolidação!K88,Consolidação!$K$4,IF(F77+M77+T77+AA77+AH77+AO77+AV77+BC77&lt;=Consolidação!H88+Consolidação!K88+Consolidação!N88,Consolidação!$N$4,IF(F77+M77+T77+AA77+AH77+AO77+AV77+BC77&lt;=Consolidação!H88+Consolidação!K88+Consolidação!N88+Consolidação!Q88,Consolidação!$Q$4,IF(F77+M77+T77+AA77+AH77+AO77+AV77+BC77&lt;=Consolidação!H88+Consolidação!K88+Consolidação!N88+Consolidação!Q88+Consolidação!T88,Consolidação!$T$4,IF(F77+M77+T77+AA77+AH77+AO77+AV77+BC77&lt;=Consolidação!H88+Consolidação!K88+Consolidação!N88+Consolidação!Q88+Consolidação!T88+Consolidação!W88,Consolidação!$W$4,IF(F77+M77+T77+AA77+AH77+AO77+AV77+BC77&lt;=Consolidação!H88+Consolidação!K88+Consolidação!N88+Consolidação!Q88+Consolidação!T88+Consolidação!W88+Consolidação!Z88,Consolidação!$Z$4,IF(F77+M77+T77+AA77+AH77+AO77+AV77+BC77&lt;=Consolidação!H88+Consolidação!K88+Consolidação!N88+Consolidação!Q88+Consolidação!T88+Consolidação!W88+Consolidação!Z88+Consolidação!AC88,Consolidação!$AC$4,IF(F77+M77+T77+AA77+AH77+AO77+AV77+BC77&lt;=Consolidação!H88+Consolidação!K88+Consolidação!N88+Consolidação!Q88+Consolidação!T88+Consolidação!W88+Consolidação!Z88+Consolidação!AC88+Consolidação!AF88,Consolidação!$AF$4,IF(F77+M77+T77+AA77+AH77+AO77+AV77+BC77&lt;=Consolidação!H88+Consolidação!K88+Consolidação!N88+Consolidação!Q88+Consolidação!T88+Consolidação!W88+Consolidação!Z88+Consolidação!AC88+Consolidação!AF88+Consolidação!AI88,Consolidação!$AI$4,IF(F77+M77+T77+AA77+AH77+AO77+AV77+BC77&lt;=Consolidação!H88+Consolidação!K88+Consolidação!N88+Consolidação!Q88+Consolidação!T88+Consolidação!W88+Consolidação!Z88+Consolidação!AC88+Consolidação!AF88+Consolidação!AI88+Consolidação!AL88,Consolidação!$AL$4,IF(F77+M77+T77+AA77+AH77+AO77+AV77+BC77&lt;=Consolidação!H88+Consolidação!K88+Consolidação!N88+Consolidação!Q88+Consolidação!T88+Consolidação!W88+Consolidação!Z88+Consolidação!AC88+Consolidação!AF88+Consolidação!AI88+Consolidação!AL88+Consolidação!AO88,Consolidação!$AO$4,IF(F77+M77+T77+AA77+AH77+AO77+AV77+BC77&lt;=Consolidação!H88+Consolidação!K88+Consolidação!N88+Consolidação!Q88+Consolidação!T88+Consolidação!W88+Consolidação!Z88+Consolidação!AC88+Consolidação!AF88+Consolidação!AI88+Consolidação!AL88+Consolidação!AO88+Consolidação!AR88,Consolidação!$AR$4,IF(F77+M77+T77+AA77+AH77+AO77+AV77+BC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+M77+T77+AA77+AH77+AO77+AV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+T77+AA77+AH77+AO77+AV77+BC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BG77" s="318" t="str">
        <f t="shared" si="93"/>
        <v/>
      </c>
      <c r="BH77" s="312"/>
      <c r="BI77" s="270"/>
      <c r="BJ77" s="314"/>
      <c r="BK77" s="345"/>
      <c r="BL77" s="346"/>
      <c r="BM77" s="317" t="str">
        <f>IF(BJ77=0,"",IF(F77+M77+T77+AA77+AH77+AO77+AV77+BC77+BJ77&lt;=Consolidação!H88,Consolidação!$H$4,IF(F77+M77+T77+AA77+AH77+AO77+AV77+BC77+BJ77&lt;=Consolidação!H88+Consolidação!K88,Consolidação!$K$4,IF(F77+M77+T77+AA77+AH77+AO77+AV77+BC77+BJ77&lt;=Consolidação!H88+Consolidação!K88+Consolidação!N88,Consolidação!$N$4,IF(F77+M77+T77+AA77+AH77+AO77+AV77+BC77+BJ77&lt;=Consolidação!H88+Consolidação!K88+Consolidação!N88+Consolidação!Q88,Consolidação!$Q$4,IF(F77+M77+T77+AA77+AH77+AO77+AV77+BC77+BJ77&lt;=Consolidação!H88+Consolidação!K88+Consolidação!N88+Consolidação!Q88+Consolidação!T88,Consolidação!$T$4,IF(F77+M77+T77+AA77+AH77+AO77+AV77+BC77+BJ77&lt;=Consolidação!H88+Consolidação!K88+Consolidação!N88+Consolidação!Q88+Consolidação!T88+Consolidação!W88,Consolidação!$W$4,IF(F77+M77+T77+AA77+AH77+AO77+AV77+BC77+BJ77&lt;=Consolidação!H88+Consolidação!K88+Consolidação!N88+Consolidação!Q88+Consolidação!T88+Consolidação!W88+Consolidação!Z88,Consolidação!$Z$4,IF(F77+M77+T77+AA77+AH77+AO77+AV77+BC77+BJ77&lt;=Consolidação!H88+Consolidação!K88+Consolidação!N88+Consolidação!Q88+Consolidação!T88+Consolidação!W88+Consolidação!Z88+Consolidação!AC88,Consolidação!$AC$4,IF(F77+M77+T77+AA77+AH77+AO77+AV77+BC77+BJ77&lt;=Consolidação!H88+Consolidação!K88+Consolidação!N88+Consolidação!Q88+Consolidação!T88+Consolidação!W88+Consolidação!Z88+Consolidação!AC88+Consolidação!AF88,Consolidação!$AF$4,IF(F77+M77+T77+AA77+AH77+AO77+AV77+BC77+BJ77&lt;=Consolidação!H88+Consolidação!K88+Consolidação!N88+Consolidação!Q88+Consolidação!T88+Consolidação!W88+Consolidação!Z88+Consolidação!AC88+Consolidação!AF88+Consolidação!AI88,Consolidação!$AI$4,IF(F77+M77+T77+AA77+AH77+AO77+AV77+BC77+BJ77&lt;=Consolidação!H88+Consolidação!K88+Consolidação!N88+Consolidação!Q88+Consolidação!T88+Consolidação!W88+Consolidação!Z88+Consolidação!AC88+Consolidação!AF88+Consolidação!AI88+Consolidação!AL88,Consolidação!$AL$4,IF(F77+M77+T77+AA77+AH77+AO77+AV77+BC77+BJ77&lt;=Consolidação!H88+Consolidação!K88+Consolidação!N88+Consolidação!Q88+Consolidação!T88+Consolidação!W88+Consolidação!Z88+Consolidação!AC88+Consolidação!AF88+Consolidação!AI88+Consolidação!AL88+Consolidação!AO88,Consolidação!$AO$4,IF(F77+M77+T77+AA77+AH77+AO77+AV77+BC77+BJ77&lt;=Consolidação!H88+Consolidação!K88+Consolidação!N88+Consolidação!Q88+Consolidação!T88+Consolidação!W88+Consolidação!Z88+Consolidação!AC88+Consolidação!AF88+Consolidação!AI88+Consolidação!AL88+Consolidação!AO88+Consolidação!AR88,Consolidação!$AR$4,IF(F77+M77+T77+AA77+AH77+AO77+AV77+BC77+BJ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+M77+T77+AA77+AH77+AO77+AV77+BC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+T77+AA77+AH77+AO77+AV77+BC77+BJ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BN77" s="318" t="str">
        <f t="shared" si="94"/>
        <v/>
      </c>
      <c r="BO77" s="312"/>
      <c r="BP77" s="270"/>
      <c r="BQ77" s="314"/>
      <c r="BR77" s="345"/>
      <c r="BS77" s="346"/>
      <c r="BT77" s="317" t="str">
        <f>IF(BQ77=0,"",IF(F77+M77+T77+AA77+AH77+AO77+AV77+BC77+BJ77+BQ77&lt;=Consolidação!H88,Consolidação!$H$4,IF(F77+M77+T77+AA77+AH77+AO77+AV77+BC77+BJ77+BQ77&lt;=Consolidação!H88+Consolidação!K88,Consolidação!$K$4,IF(F77+M77+T77+AA77+AH77+AO77+AV77+BC77+BJ77+BQ77&lt;=Consolidação!H88+Consolidação!K88+Consolidação!N88,Consolidação!$N$4,IF(F77+M77+T77+AA77+AH77+AO77+AV77+BC77+BJ77+BQ77&lt;=Consolidação!H88+Consolidação!K88+Consolidação!N88+Consolidação!Q88,Consolidação!$Q$4,IF(F77+M77+T77+AA77+AH77+AO77+AV77+BC77+BJ77+BQ77&lt;=Consolidação!H88+Consolidação!K88+Consolidação!N88+Consolidação!Q88+Consolidação!T88,Consolidação!$T$4,IF(F77+M77+T77+AA77+AH77+AO77+AV77+BC77+BJ77+BQ77&lt;=Consolidação!H88+Consolidação!K88+Consolidação!N88+Consolidação!Q88+Consolidação!T88+Consolidação!W88,Consolidação!$W$4,IF(F77+M77+T77+AA77+AH77+AO77+AV77+BC77+BJ77+BQ77&lt;=Consolidação!H88+Consolidação!K88+Consolidação!N88+Consolidação!Q88+Consolidação!T88+Consolidação!W88+Consolidação!Z88,Consolidação!$Z$4,IF(F77+M77+T77+AA77+AH77+AO77+AV77+BC77+BJ77+BQ77&lt;=Consolidação!H88+Consolidação!K88+Consolidação!N88+Consolidação!Q88+Consolidação!T88+Consolidação!W88+Consolidação!Z88+Consolidação!AC88,Consolidação!$AC$4,IF(F77+M77+T77+AA77+AH77+AO77+AV77+BC77+BJ77+BQ77&lt;=Consolidação!H88+Consolidação!K88+Consolidação!N88+Consolidação!Q88+Consolidação!T88+Consolidação!W88+Consolidação!Z88+Consolidação!AC88+Consolidação!AF88,Consolidação!$AF$4,IF(F77+M77+T77+AA77+AH77+AO77+AV77+BC77+BJ77+BQ77&lt;=Consolidação!H88+Consolidação!K88+Consolidação!N88+Consolidação!Q88+Consolidação!T88+Consolidação!W88+Consolidação!Z88+Consolidação!AC88+Consolidação!AF88+Consolidação!AI88,Consolidação!$AI$4,IF(F77+M77+T77+AA77+AH77+AO77+AV77+BC77+BJ77+BQ77&lt;=Consolidação!H88+Consolidação!K88+Consolidação!N88+Consolidação!Q88+Consolidação!T88+Consolidação!W88+Consolidação!Z88+Consolidação!AC88+Consolidação!AF88+Consolidação!AI88+Consolidação!AL88,Consolidação!$AL$4,IF(F77+M77+T77+AA77+AH77+AO77+AV77+BC77+BJ77+BQ77&lt;=Consolidação!H88+Consolidação!K88+Consolidação!N88+Consolidação!Q88+Consolidação!T88+Consolidação!W88+Consolidação!Z88+Consolidação!AC88+Consolidação!AF88+Consolidação!AI88+Consolidação!AL88+Consolidação!AO88,Consolidação!$AO$4,IF(F77+M77+T77+AA77+AH77+AO77+AV77+BC77+BJ77+BQ77&lt;=Consolidação!H88+Consolidação!K88+Consolidação!N88+Consolidação!Q88+Consolidação!T88+Consolidação!W88+Consolidação!Z88+Consolidação!AC88+Consolidação!AF88+Consolidação!AI88+Consolidação!AL88+Consolidação!AO88+Consolidação!AR88,Consolidação!$AR$4,IF(F77+M77+T77+AA77+AH77+AO77+AV77+BC77+BJ77+BQ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+M77+T77+AA77+AH77+AO77+AV77+BC77+BJ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+T77+AA77+AH77+AO77+AV77+BC77+BJ77+BQ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BU77" s="318" t="str">
        <f t="shared" si="95"/>
        <v/>
      </c>
      <c r="BV77" s="312"/>
      <c r="BW77" s="270"/>
      <c r="BX77" s="314"/>
      <c r="BY77" s="345"/>
      <c r="BZ77" s="346"/>
      <c r="CA77" s="317" t="str">
        <f>IF(BX77=0,"",IF(F77+M77+T77+AA77+AH77+AO77+AV77+BC77+BJ77+BQ77+BX77&lt;=Consolidação!H88,Consolidação!$H$4,IF(F77+M77+T77+AA77+AH77+AO77+AV77+BC77+BJ77+BQ77+BX77&lt;=Consolidação!H88+Consolidação!K88,Consolidação!$K$4,IF(F77+M77+T77+AA77+AH77+AO77+AV77+BC77+BJ77+BQ77+BX77&lt;=Consolidação!H88+Consolidação!K88+Consolidação!N88,Consolidação!$N$4,IF(F77+M77+T77+AA77+AH77+AO77+AV77+BC77+BJ77+BQ77+BX77&lt;=Consolidação!H88+Consolidação!K88+Consolidação!N88+Consolidação!Q88,Consolidação!$Q$4,IF(F77+M77+T77+AA77+AH77+AO77+AV77+BC77+BJ77+BQ77+BX77&lt;=Consolidação!H88+Consolidação!K88+Consolidação!N88+Consolidação!Q88+Consolidação!T88,Consolidação!$T$4,IF(F77+M77+T77+AA77+AH77+AO77+AV77+BC77+BJ77+BQ77+BX77&lt;=Consolidação!H88+Consolidação!K88+Consolidação!N88+Consolidação!Q88+Consolidação!T88+Consolidação!W88,Consolidação!$W$4,IF(F77+M77+T77+AA77+AH77+AO77+AV77+BC77+BJ77+BQ77+BX77&lt;=Consolidação!H88+Consolidação!K88+Consolidação!N88+Consolidação!Q88+Consolidação!T88+Consolidação!W88+Consolidação!Z88,Consolidação!$Z$4,IF(F77+M77+T77+AA77+AH77+AO77+AV77+BC77+BJ77+BQ77+BX77&lt;=Consolidação!H88+Consolidação!K88+Consolidação!N88+Consolidação!Q88+Consolidação!T88+Consolidação!W88+Consolidação!Z88+Consolidação!AC88,Consolidação!$AC$4,IF(F77+M77+T77+AA77+AH77+AO77+AV77+BC77+BJ77+BQ77+BX77&lt;=Consolidação!H88+Consolidação!K88+Consolidação!N88+Consolidação!Q88+Consolidação!T88+Consolidação!W88+Consolidação!Z88+Consolidação!AC88+Consolidação!AF88,Consolidação!$AF$4,IF(F77+M77+T77+AA77+AH77+AO77+AV77+BC77+BJ77+BQ77+BX77&lt;=Consolidação!H88+Consolidação!K88+Consolidação!N88+Consolidação!Q88+Consolidação!T88+Consolidação!W88+Consolidação!Z88+Consolidação!AC88+Consolidação!AF88+Consolidação!AI88,Consolidação!$AI$4,IF(F77+M77+T77+AA77+AH77+AO77+AV77+BC77+BJ77+BQ77+BX77&lt;=Consolidação!H88+Consolidação!K88+Consolidação!N88+Consolidação!Q88+Consolidação!T88+Consolidação!W88+Consolidação!Z88+Consolidação!AC88+Consolidação!AF88+Consolidação!AI88+Consolidação!AL88,Consolidação!$AL$4,IF(F77+M77+T77+AA77+AH77+AO77+AV77+BC77+BJ77+BQ77+BX77&lt;=Consolidação!H88+Consolidação!K88+Consolidação!N88+Consolidação!Q88+Consolidação!T88+Consolidação!W88+Consolidação!Z88+Consolidação!AC88+Consolidação!AF88+Consolidação!AI88+Consolidação!AL88+Consolidação!AO88,Consolidação!$AO$4,IF(F77+M77+T77+AA77+AH77+AO77+AV77+BC77+BJ77+BQ77+BX77&lt;=Consolidação!H88+Consolidação!K88+Consolidação!N88+Consolidação!Q88+Consolidação!T88+Consolidação!W88+Consolidação!Z88+Consolidação!AC88+Consolidação!AF88+Consolidação!AI88+Consolidação!AL88+Consolidação!AO88+Consolidação!AR88,Consolidação!$AR$4,IF(F77+M77+T77+AA77+AH77+AO77+AV77+BC77+BJ77+BQ77+BX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+M77+T77+AA77+AH77+AO77+AV77+BC77+BJ77+BQ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+T77+AA77+AH77+AO77+AV77+BC77+BJ77+BQ77+BX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CB77" s="318" t="str">
        <f t="shared" si="96"/>
        <v/>
      </c>
      <c r="CC77" s="312"/>
      <c r="CD77" s="270"/>
      <c r="CE77" s="314"/>
      <c r="CF77" s="345"/>
      <c r="CG77" s="346"/>
      <c r="CH77" s="317" t="str">
        <f>IF(CE77=0,"",IF(F77+M77+T77+AA77+AH77+AO77+AV77+BC77+BJ77+BQ77+BX77+CE77&lt;=Consolidação!H88,Consolidação!$H$4,IF(F77+M77+T77+AA77+AH77+AO77+AV77+BC77+BJ77+BQ77+BX77+CE77&lt;=Consolidação!H88+Consolidação!K88,Consolidação!$K$4,IF(F77+M77+T77+AA77+AH77+AO77+AV77+BC77+BJ77+BQ77+BX77+CE77&lt;=Consolidação!H88+Consolidação!K88+Consolidação!N88,Consolidação!$N$4,IF(F77+M77+T77+AA77+AH77+AO77+AV77+BC77+BJ77+BQ77+BX77+CE77&lt;=Consolidação!H88+Consolidação!K88+Consolidação!N88+Consolidação!Q88,Consolidação!$Q$4,IF(F77+M77+T77+AA77+AH77+AO77+AV77+BC77+BJ77+BQ77+BX77+CE77&lt;=Consolidação!H88+Consolidação!K88+Consolidação!N88+Consolidação!Q88+Consolidação!T88,Consolidação!$T$4,IF(F77+M77+T77+AA77+AH77+AO77+AV77+BC77+BJ77+BQ77+BX77+CE77&lt;=Consolidação!H88+Consolidação!K88+Consolidação!N88+Consolidação!Q88+Consolidação!T88+Consolidação!W88,Consolidação!$W$4,IF(F77+M77+T77+AA77+AH77+AO77+AV77+BC77+BJ77+BQ77+BX77+CE77&lt;=Consolidação!H88+Consolidação!K88+Consolidação!N88+Consolidação!Q88+Consolidação!T88+Consolidação!W88+Consolidação!Z88,Consolidação!$Z$4,IF(F77+M77+T77+AA77+AH77+AO77+AV77+BC77+BJ77+BQ77+BX77+CE77&lt;=Consolidação!H88+Consolidação!K88+Consolidação!N88+Consolidação!Q88+Consolidação!T88+Consolidação!W88+Consolidação!Z88+Consolidação!AC88,Consolidação!$AC$4,IF(F77+M77+T77+AA77+AH77+AO77+AV77+BC77+BJ77+BQ77+BX77+CE77&lt;=Consolidação!H88+Consolidação!K88+Consolidação!N88+Consolidação!Q88+Consolidação!T88+Consolidação!W88+Consolidação!Z88+Consolidação!AC88+Consolidação!AF88,Consolidação!$AF$4,IF(F77+M77+T77+AA77+AH77+AO77+AV77+BC77+BJ77+BQ77+BX77+CE77&lt;=Consolidação!H88+Consolidação!K88+Consolidação!N88+Consolidação!Q88+Consolidação!T88+Consolidação!W88+Consolidação!Z88+Consolidação!AC88+Consolidação!AF88+Consolidação!AI88,Consolidação!$AI$4,IF(F77+M77+T77+AA77+AH77+AO77+AV77+BC77+BJ77+BQ77+BX77+CE77&lt;=Consolidação!H88+Consolidação!K88+Consolidação!N88+Consolidação!Q88+Consolidação!T88+Consolidação!W88+Consolidação!Z88+Consolidação!AC88+Consolidação!AF88+Consolidação!AI88+Consolidação!AL88,Consolidação!$AL$4,IF(F77+M77+T77+AA77+AH77+AO77+AV77+BC77+BJ77+BQ77+BX77+CE77&lt;=Consolidação!H88+Consolidação!K88+Consolidação!N88+Consolidação!Q88+Consolidação!T88+Consolidação!W88+Consolidação!Z88+Consolidação!AC88+Consolidação!AF88+Consolidação!AI88+Consolidação!AL88+Consolidação!AO88,Consolidação!$AO$4,IF(F77+M77+T77+AA77+AH77+AO77+AV77+BC77+BJ77+BQ77+BX77+CE77&lt;=Consolidação!H88+Consolidação!K88+Consolidação!N88+Consolidação!Q88+Consolidação!T88+Consolidação!W88+Consolidação!Z88+Consolidação!AC88+Consolidação!AF88+Consolidação!AI88+Consolidação!AL88+Consolidação!AO88+Consolidação!AR88,Consolidação!$AR$4,IF(F77+M77+T77+AA77+AH77+AO77+AV77+BC77+BJ77+BQ77+BX77+CE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+M77+T77+AA77+AH77+AO77+AV77+BC77+BJ77+BQ77+BX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+T77+AA77+AH77+AO77+AV77+BC77+BJ77+BQ77+BX77+CE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CI77" s="318" t="str">
        <f t="shared" si="97"/>
        <v/>
      </c>
      <c r="CJ77" s="312"/>
      <c r="CK77" s="270"/>
      <c r="CL77" s="314"/>
      <c r="CM77" s="345"/>
      <c r="CN77" s="346"/>
      <c r="CO77" s="317" t="str">
        <f>IF(CL77=0,"",IF(F77+M77+T77+AA77+AH77+AO77+AV77+BC77+BJ77+BQ77+BX77+CE77+CL77&lt;=Consolidação!H88,Consolidação!$H$4,IF(F77+M77+T77+AA77+AH77+AO77+AV77+BC77+BJ77+BQ77+BX77+CE77+CL77&lt;=Consolidação!H88+Consolidação!K88,Consolidação!$K$4,IF(F77+M77+T77+AA77+AH77+AO77+AV77+BC77+BJ77+BQ77+BX77+CE77+CL77&lt;=Consolidação!H88+Consolidação!K88+Consolidação!N88,Consolidação!$N$4,IF(F77+M77+T77+AA77+AH77+AO77+AV77+BC77+BJ77+BQ77+BX77+CE77+CL77&lt;=Consolidação!H88+Consolidação!K88+Consolidação!N88+Consolidação!Q88,Consolidação!$Q$4,IF(F77+M77+T77+AA77+AH77+AO77+AV77+BC77+BJ77+BQ77+BX77+CE77+CL77&lt;=Consolidação!H88+Consolidação!K88+Consolidação!N88+Consolidação!Q88+Consolidação!T88,Consolidação!$T$4,IF(F77+M77+T77+AA77+AH77+AO77+AV77+BC77+BJ77+BQ77+BX77+CE77+CL77&lt;=Consolidação!H88+Consolidação!K88+Consolidação!N88+Consolidação!Q88+Consolidação!T88+Consolidação!W88,Consolidação!$W$4,IF(F77+M77+T77+AA77+AH77+AO77+AV77+BC77+BJ77+BQ77+BX77+CE77+CL77&lt;=Consolidação!H88+Consolidação!K88+Consolidação!N88+Consolidação!Q88+Consolidação!T88+Consolidação!W88+Consolidação!Z88,Consolidação!$Z$4,IF(F77+M77+T77+AA77+AH77+AO77+AV77+BC77+BJ77+BQ77+BX77+CE77+CL77&lt;=Consolidação!H88+Consolidação!K88+Consolidação!N88+Consolidação!Q88+Consolidação!T88+Consolidação!W88+Consolidação!Z88+Consolidação!AC88,Consolidação!$AC$4,IF(F77+M77+T77+AA77+AH77+AO77+AV77+BC77+BJ77+BQ77+BX77+CE77+CL77&lt;=Consolidação!H88+Consolidação!K88+Consolidação!N88+Consolidação!Q88+Consolidação!T88+Consolidação!W88+Consolidação!Z88+Consolidação!AC88+Consolidação!AF88,Consolidação!$AF$4,IF(F77+M77+T77+AA77+AH77+AO77+AV77+BC77+BJ77+BQ77+BX77+CE77+CL77&lt;=Consolidação!H88+Consolidação!K88+Consolidação!N88+Consolidação!Q88+Consolidação!T88+Consolidação!W88+Consolidação!Z88+Consolidação!AC88+Consolidação!AF88+Consolidação!AI88,Consolidação!$AI$4,IF(F77+M77+T77+AA77+AH77+AO77+AV77+BC77+BJ77+BQ77+BX77+CE77+CL77&lt;=Consolidação!H88+Consolidação!K88+Consolidação!N88+Consolidação!Q88+Consolidação!T88+Consolidação!W88+Consolidação!Z88+Consolidação!AC88+Consolidação!AF88+Consolidação!AI88+Consolidação!AL88,Consolidação!$AL$4,IF(F77+M77+T77+AA77+AH77+AO77+AV77+BC77+BJ77+BQ77+BX77+CE77+CL77&lt;=Consolidação!H88+Consolidação!K88+Consolidação!N88+Consolidação!Q88+Consolidação!T88+Consolidação!W88+Consolidação!Z88+Consolidação!AC88+Consolidação!AF88+Consolidação!AI88+Consolidação!AL88+Consolidação!AO88,Consolidação!$AO$4,IF(F77+M77+T77+AA77+AH77+AO77+AV77+BC77+BJ77+BQ77+BX77+CE77+CL77&lt;=Consolidação!H88+Consolidação!K88+Consolidação!N88+Consolidação!Q88+Consolidação!T88+Consolidação!W88+Consolidação!Z88+Consolidação!AC88+Consolidação!AF88+Consolidação!AI88+Consolidação!AL88+Consolidação!AO88+Consolidação!AR88,Consolidação!$AR$4,IF(F77+M77+T77+AA77+AH77+AO77+AV77+BC77+BJ77+BQ77+BX77+CE77+CL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+M77+T77+AA77+AH77+AO77+AV77+BC77+BJ77+BQ77+BX77+CE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+T77+AA77+AH77+AO77+AV77+BC77+BJ77+BQ77+BX77+CE77+CL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CP77" s="318" t="str">
        <f t="shared" si="98"/>
        <v/>
      </c>
      <c r="CQ77" s="312"/>
      <c r="CR77" s="270"/>
      <c r="CS77" s="314"/>
      <c r="CT77" s="345"/>
      <c r="CU77" s="346"/>
      <c r="CV77" s="317" t="str">
        <f>IF(CS77=0,"",IF(F77+M77+T77+AA77+AH77+AO77+AV77+BC77+BJ77+BQ77+BX77+CE77+CL77+CS77&lt;=Consolidação!H88,Consolidação!$H$4,IF(F77+M77+T77+AA77+AH77+AO77+AV77+BC77+BJ77+BQ77+BX77+CE77+CL77+CS77&lt;=Consolidação!H88+Consolidação!K88,Consolidação!$K$4,IF(F77+M77+T77+AA77+AH77+AO77+AV77+BC77+BJ77+BQ77+BX77+CE77+CL77+CS77&lt;=Consolidação!H88+Consolidação!K88+Consolidação!N88,Consolidação!$N$4,IF(F77+M77+T77+AA77+AH77+AO77+AV77+BC77+BJ77+BQ77+BX77+CE77+CL77+CS77&lt;=Consolidação!H88+Consolidação!K88+Consolidação!N88+Consolidação!Q88,Consolidação!$Q$4,IF(F77+M77+T77+AA77+AH77+AO77+AV77+BC77+BJ77+BQ77+BX77+CE77+CL77+CS77&lt;=Consolidação!H88+Consolidação!K88+Consolidação!N88+Consolidação!Q88+Consolidação!T88,Consolidação!$T$4,IF(F77+M77+T77+AA77+AH77+AO77+AV77+BC77+BJ77+BQ77+BX77+CE77+CL77+CS77&lt;=Consolidação!H88+Consolidação!K88+Consolidação!N88+Consolidação!Q88+Consolidação!T88+Consolidação!W88,Consolidação!$W$4,IF(F77+M77+T77+AA77+AH77+AO77+AV77+BC77+BJ77+BQ77+BX77+CE77+CL77+CS77&lt;=Consolidação!H88+Consolidação!K88+Consolidação!N88+Consolidação!Q88+Consolidação!T88+Consolidação!W88+Consolidação!Z88,Consolidação!$Z$4,IF(F77+M77+T77+AA77+AH77+AO77+AV77+BC77+BJ77+BQ77+BX77+CE77+CL77+CS77&lt;=Consolidação!H88+Consolidação!K88+Consolidação!N88+Consolidação!Q88+Consolidação!T88+Consolidação!W88+Consolidação!Z88+Consolidação!AC88,Consolidação!$AC$4,IF(F77+M77+T77+AA77+AH77+AO77+AV77+BC77+BJ77+BQ77+BX77+CE77+CL77+CS77&lt;=Consolidação!H88+Consolidação!K88+Consolidação!N88+Consolidação!Q88+Consolidação!T88+Consolidação!W88+Consolidação!Z88+Consolidação!AC88+Consolidação!AF88,Consolidação!$AF$4,IF(F77+M77+T77+AA77+AH77+AO77+AV77+BC77+BJ77+BQ77+BX77+CE77+CL77+CS77&lt;=Consolidação!H88+Consolidação!K88+Consolidação!N88+Consolidação!Q88+Consolidação!T88+Consolidação!W88+Consolidação!Z88+Consolidação!AC88+Consolidação!AF88+Consolidação!AI88,Consolidação!$AI$4,IF(F77+M77+T77+AA77+AH77+AO77+AV77+BC77+BJ77+BQ77+BX77+CE77+CL77+CS77&lt;=Consolidação!H88+Consolidação!K88+Consolidação!N88+Consolidação!Q88+Consolidação!T88+Consolidação!W88+Consolidação!Z88+Consolidação!AC88+Consolidação!AF88+Consolidação!AI88+Consolidação!AL88,Consolidação!$AL$4,IF(F77+M77+T77+AA77+AH77+AO77+AV77+BC77+BJ77+BQ77+BX77+CE77+CL77+CS77&lt;=Consolidação!H88+Consolidação!K88+Consolidação!N88+Consolidação!Q88+Consolidação!T88+Consolidação!W88+Consolidação!Z88+Consolidação!AC88+Consolidação!AF88+Consolidação!AI88+Consolidação!AL88+Consolidação!AO88,Consolidação!$AO$4,IF(F77+M77+T77+AA77+AH77+AO77+AV77+BC77+BJ77+BQ77+BX77+CE77+CL77+CS77&lt;=Consolidação!H88+Consolidação!K88+Consolidação!N88+Consolidação!Q88+Consolidação!T88+Consolidação!W88+Consolidação!Z88+Consolidação!AC88+Consolidação!AF88+Consolidação!AI88+Consolidação!AL88+Consolidação!AO88+Consolidação!AR88,Consolidação!$AR$4,IF(F77+M77+T77+AA77+AH77+AO77+AV77+BC77+BJ77+BQ77+BX77+CE77+CL77+CS77&lt;=Consolidação!H88+Consolidação!K88+Consolidação!N88+Consolidação!Q88+Consolidação!T88+Consolidação!W88+Consolidação!Z88+Consolidação!AC88+Consolidação!AF88+Consolidação!AI88+Consolidação!AL88+Consolidação!AO88+Consolidação!AR88+Consolidação!AU88,Consolidação!$AU$4,IF(AND((Consolidação!H88+Consolidação!K88+Consolidação!N88+Consolidação!Q88+Consolidação!T88+Consolidação!W88+Consolidação!Z88+Consolidação!AC88+Consolidação!AF88+Consolidação!AI88+Consolidação!AL88+Consolidação!AO88+Consolidação!AR88+Consolidação!AU88)&gt;0,F77+M77+T77+AA77+AH77+AO77+AV77+BC77+BJ77+BQ77+BX77+CE77+CL77&lt;Consolidação!H88+Consolidação!K88+Consolidação!N88+Consolidação!Q88+Consolidação!T88+Consolidação!W88+Consolidação!Z88+Consolidação!AC88+Consolidação!AF88+Consolidação!AI88+Consolidação!AL88+Consolidação!AO88+Consolidação!AR88+Consolidação!AU88,F77+M77+T77+AA77+AH77+AO77+AV77+BC77+BJ77+BQ77+BX77+CE77+CL77+CS77&gt;Consolidação!H88+Consolidação!K88+Consolidação!N88+Consolidação!Q88+Consolidação!T88+Consolidação!W88+Consolidação!Z88+Consolidação!AC88+Consolidação!AF88+Consolidação!AI88+Consolidação!AL88+Consolidação!AO88+Consolidação!AR88+Consolidação!AU88),"CONSUMO PARCIAL","SEM PREVISÃO"))))))))))))))))</f>
        <v/>
      </c>
      <c r="CW77" s="318" t="str">
        <f t="shared" si="99"/>
        <v/>
      </c>
      <c r="CX77" s="270"/>
      <c r="CY77" s="314"/>
      <c r="CZ77" s="345"/>
      <c r="DA77" s="346"/>
      <c r="DB77" s="317" t="str">
        <f>IF(CY77=0,"",IF(L77+S77+Z77+AG77+AN77+AU77+BB77+BI77+BP77+BW77+CD77+CK77+CR77+CY77&lt;=Consolidação!N88,Consolidação!$H$4,IF(L77+S77+Z77+AG77+AN77+AU77+BB77+BI77+BP77+BW77+CD77+CK77+CR77+CY77&lt;=Consolidação!N88+Consolidação!Q88,Consolidação!$K$4,IF(L77+S77+Z77+AG77+AN77+AU77+BB77+BI77+BP77+BW77+CD77+CK77+CR77+CY77&lt;=Consolidação!N88+Consolidação!Q88+Consolidação!T88,Consolidação!$N$4,IF(L77+S77+Z77+AG77+AN77+AU77+BB77+BI77+BP77+BW77+CD77+CK77+CR77+CY77&lt;=Consolidação!N88+Consolidação!Q88+Consolidação!T88+Consolidação!W88,Consolidação!$Q$4,IF(L77+S77+Z77+AG77+AN77+AU77+BB77+BI77+BP77+BW77+CD77+CK77+CR77+CY77&lt;=Consolidação!N88+Consolidação!Q88+Consolidação!T88+Consolidação!W88+Consolidação!Z88,Consolidação!$T$4,IF(L77+S77+Z77+AG77+AN77+AU77+BB77+BI77+BP77+BW77+CD77+CK77+CR77+CY77&lt;=Consolidação!N88+Consolidação!Q88+Consolidação!T88+Consolidação!W88+Consolidação!Z88+Consolidação!AC88,Consolidação!$W$4,IF(L77+S77+Z77+AG77+AN77+AU77+BB77+BI77+BP77+BW77+CD77+CK77+CR77+CY77&lt;=Consolidação!N88+Consolidação!Q88+Consolidação!T88+Consolidação!W88+Consolidação!Z88+Consolidação!AC88+Consolidação!AF88,Consolidação!$Z$4,IF(L77+S77+Z77+AG77+AN77+AU77+BB77+BI77+BP77+BW77+CD77+CK77+CR77+CY77&lt;=Consolidação!N88+Consolidação!Q88+Consolidação!T88+Consolidação!W88+Consolidação!Z88+Consolidação!AC88+Consolidação!AF88+Consolidação!AI88,Consolidação!$AC$4,IF(L77+S77+Z77+AG77+AN77+AU77+BB77+BI77+BP77+BW77+CD77+CK77+CR77+CY77&lt;=Consolidação!N88+Consolidação!Q88+Consolidação!T88+Consolidação!W88+Consolidação!Z88+Consolidação!AC88+Consolidação!AF88+Consolidação!AI88+Consolidação!AL88,Consolidação!$AF$4,IF(L77+S77+Z77+AG77+AN77+AU77+BB77+BI77+BP77+BW77+CD77+CK77+CR77+CY77&lt;=Consolidação!N88+Consolidação!Q88+Consolidação!T88+Consolidação!W88+Consolidação!Z88+Consolidação!AC88+Consolidação!AF88+Consolidação!AI88+Consolidação!AL88+Consolidação!AO88,Consolidação!$AI$4,IF(L77+S77+Z77+AG77+AN77+AU77+BB77+BI77+BP77+BW77+CD77+CK77+CR77+CY77&lt;=Consolidação!N88+Consolidação!Q88+Consolidação!T88+Consolidação!W88+Consolidação!Z88+Consolidação!AC88+Consolidação!AF88+Consolidação!AI88+Consolidação!AL88+Consolidação!AO88+Consolidação!AR88,Consolidação!$AL$4,IF(L77+S77+Z77+AG77+AN77+AU77+BB77+BI77+BP77+BW77+CD77+CK77+CR77+CY77&lt;=Consolidação!N88+Consolidação!Q88+Consolidação!T88+Consolidação!W88+Consolidação!Z88+Consolidação!AC88+Consolidação!AF88+Consolidação!AI88+Consolidação!AL88+Consolidação!AO88+Consolidação!AR88+Consolidação!AU88,Consolidação!$AO$4,IF(L77+S77+Z77+AG77+AN77+AU77+BB77+BI77+BP77+BW77+CD77+CK77+CR77+CY77&lt;=Consolidação!N88+Consolidação!Q88+Consolidação!T88+Consolidação!W88+Consolidação!Z88+Consolidação!AC88+Consolidação!AF88+Consolidação!AI88+Consolidação!AL88+Consolidação!AO88+Consolidação!AR88+Consolidação!AU88+Consolidação!AX88,Consolidação!$AR$4,IF(L77+S77+Z77+AG77+AN77+AU77+BB77+BI77+BP77+BW77+CD77+CK77+CR77+CY77&lt;=Consolidação!N88+Consolidação!Q88+Consolidação!T88+Consolidação!W88+Consolidação!Z88+Consolidação!AC88+Consolidação!AF88+Consolidação!AI88+Consolidação!AL88+Consolidação!AO88+Consolidação!AR88+Consolidação!AU88+Consolidação!AX88+Consolidação!#REF!,Consolidação!$AU$4,IF(AND((Consolidação!N88+Consolidação!Q88+Consolidação!T88+Consolidação!W88+Consolidação!Z88+Consolidação!AC88+Consolidação!AF88+Consolidação!AI88+Consolidação!AL88+Consolidação!AO88+Consolidação!AR88+Consolidação!AU88+Consolidação!AX88+Consolidação!#REF!)&gt;0,L77+S77+Z77+AG77+AN77+AU77+BB77+BI77+BP77+BW77+CD77+CK77+CR77&lt;Consolidação!N88+Consolidação!Q88+Consolidação!T88+Consolidação!W88+Consolidação!Z88+Consolidação!AC88+Consolidação!AF88+Consolidação!AI88+Consolidação!AL88+Consolidação!AO88+Consolidação!AR88+Consolidação!AU88+Consolidação!AX88+Consolidação!#REF!,L77+S77+Z77+AG77+AN77+AU77+BB77+BI77+BP77+BW77+CD77+CK77+CR77+CY77&gt;Consolidação!N88+Consolidação!Q88+Consolidação!T88+Consolidação!W88+Consolidação!Z88+Consolidação!AC88+Consolidação!AF88+Consolidação!AI88+Consolidação!AL88+Consolidação!AO88+Consolidação!AR88+Consolidação!AU88+Consolidação!AX88+Consolidação!#REF!),"CONSUMO PARCIAL","SEM PREVISÃO"))))))))))))))))</f>
        <v/>
      </c>
      <c r="DC77" s="318" t="str">
        <f t="shared" si="100"/>
        <v/>
      </c>
      <c r="DD77" s="270"/>
      <c r="DE77" s="314"/>
      <c r="DF77" s="345"/>
      <c r="DG77" s="346"/>
      <c r="DH77" s="317" t="str">
        <f>IF(DE77=0,"",IF(R77+Y77+AF77+AM77+AT77+BA77+BH77+BO77+BV77+CC77+CJ77+CQ77+CX77+DE77&lt;=Consolidação!T88,Consolidação!$H$4,IF(R77+Y77+AF77+AM77+AT77+BA77+BH77+BO77+BV77+CC77+CJ77+CQ77+CX77+DE77&lt;=Consolidação!T88+Consolidação!W88,Consolidação!$K$4,IF(R77+Y77+AF77+AM77+AT77+BA77+BH77+BO77+BV77+CC77+CJ77+CQ77+CX77+DE77&lt;=Consolidação!T88+Consolidação!W88+Consolidação!Z88,Consolidação!$N$4,IF(R77+Y77+AF77+AM77+AT77+BA77+BH77+BO77+BV77+CC77+CJ77+CQ77+CX77+DE77&lt;=Consolidação!T88+Consolidação!W88+Consolidação!Z88+Consolidação!AC88,Consolidação!$Q$4,IF(R77+Y77+AF77+AM77+AT77+BA77+BH77+BO77+BV77+CC77+CJ77+CQ77+CX77+DE77&lt;=Consolidação!T88+Consolidação!W88+Consolidação!Z88+Consolidação!AC88+Consolidação!AF88,Consolidação!$T$4,IF(R77+Y77+AF77+AM77+AT77+BA77+BH77+BO77+BV77+CC77+CJ77+CQ77+CX77+DE77&lt;=Consolidação!T88+Consolidação!W88+Consolidação!Z88+Consolidação!AC88+Consolidação!AF88+Consolidação!AI88,Consolidação!$W$4,IF(R77+Y77+AF77+AM77+AT77+BA77+BH77+BO77+BV77+CC77+CJ77+CQ77+CX77+DE77&lt;=Consolidação!T88+Consolidação!W88+Consolidação!Z88+Consolidação!AC88+Consolidação!AF88+Consolidação!AI88+Consolidação!AL88,Consolidação!$Z$4,IF(R77+Y77+AF77+AM77+AT77+BA77+BH77+BO77+BV77+CC77+CJ77+CQ77+CX77+DE77&lt;=Consolidação!T88+Consolidação!W88+Consolidação!Z88+Consolidação!AC88+Consolidação!AF88+Consolidação!AI88+Consolidação!AL88+Consolidação!AO88,Consolidação!$AC$4,IF(R77+Y77+AF77+AM77+AT77+BA77+BH77+BO77+BV77+CC77+CJ77+CQ77+CX77+DE77&lt;=Consolidação!T88+Consolidação!W88+Consolidação!Z88+Consolidação!AC88+Consolidação!AF88+Consolidação!AI88+Consolidação!AL88+Consolidação!AO88+Consolidação!AR88,Consolidação!$AF$4,IF(R77+Y77+AF77+AM77+AT77+BA77+BH77+BO77+BV77+CC77+CJ77+CQ77+CX77+DE77&lt;=Consolidação!T88+Consolidação!W88+Consolidação!Z88+Consolidação!AC88+Consolidação!AF88+Consolidação!AI88+Consolidação!AL88+Consolidação!AO88+Consolidação!AR88+Consolidação!AU88,Consolidação!$AI$4,IF(R77+Y77+AF77+AM77+AT77+BA77+BH77+BO77+BV77+CC77+CJ77+CQ77+CX77+DE77&lt;=Consolidação!T88+Consolidação!W88+Consolidação!Z88+Consolidação!AC88+Consolidação!AF88+Consolidação!AI88+Consolidação!AL88+Consolidação!AO88+Consolidação!AR88+Consolidação!AU88+Consolidação!AX88,Consolidação!$AL$4,IF(R77+Y77+AF77+AM77+AT77+BA77+BH77+BO77+BV77+CC77+CJ77+CQ77+CX77+DE77&lt;=Consolidação!T88+Consolidação!W88+Consolidação!Z88+Consolidação!AC88+Consolidação!AF88+Consolidação!AI88+Consolidação!AL88+Consolidação!AO88+Consolidação!AR88+Consolidação!AU88+Consolidação!AX88+Consolidação!#REF!,Consolidação!$AO$4,IF(R77+Y77+AF77+AM77+AT77+BA77+BH77+BO77+BV77+CC77+CJ77+CQ77+CX77+DE77&lt;=Consolidação!T88+Consolidação!W88+Consolidação!Z88+Consolidação!AC88+Consolidação!AF88+Consolidação!AI88+Consolidação!AL88+Consolidação!AO88+Consolidação!AR88+Consolidação!AU88+Consolidação!AX88+Consolidação!#REF!+Consolidação!BC88,Consolidação!$AR$4,IF(R77+Y77+AF77+AM77+AT77+BA77+BH77+BO77+BV77+CC77+CJ77+CQ77+CX77+DE77&lt;=Consolidação!T88+Consolidação!W88+Consolidação!Z88+Consolidação!AC88+Consolidação!AF88+Consolidação!AI88+Consolidação!AL88+Consolidação!AO88+Consolidação!AR88+Consolidação!AU88+Consolidação!AX88+Consolidação!#REF!+Consolidação!BC88+Consolidação!BF88,Consolidação!$AU$4,IF(AND((Consolidação!T88+Consolidação!W88+Consolidação!Z88+Consolidação!AC88+Consolidação!AF88+Consolidação!AI88+Consolidação!AL88+Consolidação!AO88+Consolidação!AR88+Consolidação!AU88+Consolidação!AX88+Consolidação!#REF!+Consolidação!BC88+Consolidação!BF88)&gt;0,R77+Y77+AF77+AM77+AT77+BA77+BH77+BO77+BV77+CC77+CJ77+CQ77+CX77&lt;Consolidação!T88+Consolidação!W88+Consolidação!Z88+Consolidação!AC88+Consolidação!AF88+Consolidação!AI88+Consolidação!AL88+Consolidação!AO88+Consolidação!AR88+Consolidação!AU88+Consolidação!AX88+Consolidação!#REF!+Consolidação!BC88+Consolidação!BF88,R77+Y77+AF77+AM77+AT77+BA77+BH77+BO77+BV77+CC77+CJ77+CQ77+CX77+DE77&gt;Consolidação!T88+Consolidação!W88+Consolidação!Z88+Consolidação!AC88+Consolidação!AF88+Consolidação!AI88+Consolidação!AL88+Consolidação!AO88+Consolidação!AR88+Consolidação!AU88+Consolidação!AX88+Consolidação!#REF!+Consolidação!BC88+Consolidação!BF88),"CONSUMO PARCIAL","SEM PREVISÃO"))))))))))))))))</f>
        <v/>
      </c>
      <c r="DI77" s="318" t="str">
        <f t="shared" si="101"/>
        <v/>
      </c>
      <c r="DJ77" s="270"/>
      <c r="DK77" s="314"/>
      <c r="DL77" s="345"/>
      <c r="DM77" s="346"/>
      <c r="DN77" s="317" t="str">
        <f>IF(DK77=0,"",IF(X77+AE77+AL77+AS77+AZ77+BG77+BN77+BU77+CB77+CI77+CP77+CW77+DD77+DK77&lt;=Consolidação!Z88,Consolidação!$H$4,IF(X77+AE77+AL77+AS77+AZ77+BG77+BN77+BU77+CB77+CI77+CP77+CW77+DD77+DK77&lt;=Consolidação!Z88+Consolidação!AC88,Consolidação!$K$4,IF(X77+AE77+AL77+AS77+AZ77+BG77+BN77+BU77+CB77+CI77+CP77+CW77+DD77+DK77&lt;=Consolidação!Z88+Consolidação!AC88+Consolidação!AF88,Consolidação!$N$4,IF(X77+AE77+AL77+AS77+AZ77+BG77+BN77+BU77+CB77+CI77+CP77+CW77+DD77+DK77&lt;=Consolidação!Z88+Consolidação!AC88+Consolidação!AF88+Consolidação!AI88,Consolidação!$Q$4,IF(X77+AE77+AL77+AS77+AZ77+BG77+BN77+BU77+CB77+CI77+CP77+CW77+DD77+DK77&lt;=Consolidação!Z88+Consolidação!AC88+Consolidação!AF88+Consolidação!AI88+Consolidação!AL88,Consolidação!$T$4,IF(X77+AE77+AL77+AS77+AZ77+BG77+BN77+BU77+CB77+CI77+CP77+CW77+DD77+DK77&lt;=Consolidação!Z88+Consolidação!AC88+Consolidação!AF88+Consolidação!AI88+Consolidação!AL88+Consolidação!AO88,Consolidação!$W$4,IF(X77+AE77+AL77+AS77+AZ77+BG77+BN77+BU77+CB77+CI77+CP77+CW77+DD77+DK77&lt;=Consolidação!Z88+Consolidação!AC88+Consolidação!AF88+Consolidação!AI88+Consolidação!AL88+Consolidação!AO88+Consolidação!AR88,Consolidação!$Z$4,IF(X77+AE77+AL77+AS77+AZ77+BG77+BN77+BU77+CB77+CI77+CP77+CW77+DD77+DK77&lt;=Consolidação!Z88+Consolidação!AC88+Consolidação!AF88+Consolidação!AI88+Consolidação!AL88+Consolidação!AO88+Consolidação!AR88+Consolidação!AU88,Consolidação!$AC$4,IF(X77+AE77+AL77+AS77+AZ77+BG77+BN77+BU77+CB77+CI77+CP77+CW77+DD77+DK77&lt;=Consolidação!Z88+Consolidação!AC88+Consolidação!AF88+Consolidação!AI88+Consolidação!AL88+Consolidação!AO88+Consolidação!AR88+Consolidação!AU88+Consolidação!AX88,Consolidação!$AF$4,IF(X77+AE77+AL77+AS77+AZ77+BG77+BN77+BU77+CB77+CI77+CP77+CW77+DD77+DK77&lt;=Consolidação!Z88+Consolidação!AC88+Consolidação!AF88+Consolidação!AI88+Consolidação!AL88+Consolidação!AO88+Consolidação!AR88+Consolidação!AU88+Consolidação!AX88+Consolidação!#REF!,Consolidação!$AI$4,IF(X77+AE77+AL77+AS77+AZ77+BG77+BN77+BU77+CB77+CI77+CP77+CW77+DD77+DK77&lt;=Consolidação!Z88+Consolidação!AC88+Consolidação!AF88+Consolidação!AI88+Consolidação!AL88+Consolidação!AO88+Consolidação!AR88+Consolidação!AU88+Consolidação!AX88+Consolidação!#REF!+Consolidação!BC88,Consolidação!$AL$4,IF(X77+AE77+AL77+AS77+AZ77+BG77+BN77+BU77+CB77+CI77+CP77+CW77+DD77+DK77&lt;=Consolidação!Z88+Consolidação!AC88+Consolidação!AF88+Consolidação!AI88+Consolidação!AL88+Consolidação!AO88+Consolidação!AR88+Consolidação!AU88+Consolidação!AX88+Consolidação!#REF!+Consolidação!BC88+Consolidação!BF88,Consolidação!$AO$4,IF(X77+AE77+AL77+AS77+AZ77+BG77+BN77+BU77+CB77+CI77+CP77+CW77+DD77+DK77&lt;=Consolidação!Z88+Consolidação!AC88+Consolidação!AF88+Consolidação!AI88+Consolidação!AL88+Consolidação!AO88+Consolidação!AR88+Consolidação!AU88+Consolidação!AX88+Consolidação!#REF!+Consolidação!BC88+Consolidação!BF88+Consolidação!BI88,Consolidação!$AR$4,IF(X77+AE77+AL77+AS77+AZ77+BG77+BN77+BU77+CB77+CI77+CP77+CW77+DD77+DK77&lt;=Consolidação!Z88+Consolidação!AC88+Consolidação!AF88+Consolidação!AI88+Consolidação!AL88+Consolidação!AO88+Consolidação!AR88+Consolidação!AU88+Consolidação!AX88+Consolidação!#REF!+Consolidação!BC88+Consolidação!BF88+Consolidação!BI88+Consolidação!BL88,Consolidação!$AU$4,IF(AND((Consolidação!Z88+Consolidação!AC88+Consolidação!AF88+Consolidação!AI88+Consolidação!AL88+Consolidação!AO88+Consolidação!AR88+Consolidação!AU88+Consolidação!AX88+Consolidação!#REF!+Consolidação!BC88+Consolidação!BF88+Consolidação!BI88+Consolidação!BL88)&gt;0,X77+AE77+AL77+AS77+AZ77+BG77+BN77+BU77+CB77+CI77+CP77+CW77+DD77&lt;Consolidação!Z88+Consolidação!AC88+Consolidação!AF88+Consolidação!AI88+Consolidação!AL88+Consolidação!AO88+Consolidação!AR88+Consolidação!AU88+Consolidação!AX88+Consolidação!#REF!+Consolidação!BC88+Consolidação!BF88+Consolidação!BI88+Consolidação!BL88,X77+AE77+AL77+AS77+AZ77+BG77+BN77+BU77+CB77+CI77+CP77+CW77+DD77+DK77&gt;Consolidação!Z88+Consolidação!AC88+Consolidação!AF88+Consolidação!AI88+Consolidação!AL88+Consolidação!AO88+Consolidação!AR88+Consolidação!AU88+Consolidação!AX88+Consolidação!#REF!+Consolidação!BC88+Consolidação!BF88+Consolidação!BI88+Consolidação!BL88),"CONSUMO PARCIAL","SEM PREVISÃO"))))))))))))))))</f>
        <v/>
      </c>
      <c r="DO77" s="318" t="str">
        <f t="shared" si="102"/>
        <v/>
      </c>
      <c r="DP77" s="270"/>
      <c r="DQ77" s="314"/>
      <c r="DR77" s="345"/>
      <c r="DS77" s="346"/>
      <c r="DT77" s="317" t="str">
        <f>IF(DQ77=0,"",IF(AD77+AK77+AR77+AY77+BF77+BM77+BT77+CA77+CH77+CO77+CV77+DC77+DJ77+DQ77&lt;=Consolidação!AF88,Consolidação!$H$4,IF(AD77+AK77+AR77+AY77+BF77+BM77+BT77+CA77+CH77+CO77+CV77+DC77+DJ77+DQ77&lt;=Consolidação!AF88+Consolidação!AI88,Consolidação!$K$4,IF(AD77+AK77+AR77+AY77+BF77+BM77+BT77+CA77+CH77+CO77+CV77+DC77+DJ77+DQ77&lt;=Consolidação!AF88+Consolidação!AI88+Consolidação!AL88,Consolidação!$N$4,IF(AD77+AK77+AR77+AY77+BF77+BM77+BT77+CA77+CH77+CO77+CV77+DC77+DJ77+DQ77&lt;=Consolidação!AF88+Consolidação!AI88+Consolidação!AL88+Consolidação!AO88,Consolidação!$Q$4,IF(AD77+AK77+AR77+AY77+BF77+BM77+BT77+CA77+CH77+CO77+CV77+DC77+DJ77+DQ77&lt;=Consolidação!AF88+Consolidação!AI88+Consolidação!AL88+Consolidação!AO88+Consolidação!AR88,Consolidação!$T$4,IF(AD77+AK77+AR77+AY77+BF77+BM77+BT77+CA77+CH77+CO77+CV77+DC77+DJ77+DQ77&lt;=Consolidação!AF88+Consolidação!AI88+Consolidação!AL88+Consolidação!AO88+Consolidação!AR88+Consolidação!AU88,Consolidação!$W$4,IF(AD77+AK77+AR77+AY77+BF77+BM77+BT77+CA77+CH77+CO77+CV77+DC77+DJ77+DQ77&lt;=Consolidação!AF88+Consolidação!AI88+Consolidação!AL88+Consolidação!AO88+Consolidação!AR88+Consolidação!AU88+Consolidação!AX88,Consolidação!$Z$4,IF(AD77+AK77+AR77+AY77+BF77+BM77+BT77+CA77+CH77+CO77+CV77+DC77+DJ77+DQ77&lt;=Consolidação!AF88+Consolidação!AI88+Consolidação!AL88+Consolidação!AO88+Consolidação!AR88+Consolidação!AU88+Consolidação!AX88+Consolidação!#REF!,Consolidação!$AC$4,IF(AD77+AK77+AR77+AY77+BF77+BM77+BT77+CA77+CH77+CO77+CV77+DC77+DJ77+DQ77&lt;=Consolidação!AF88+Consolidação!AI88+Consolidação!AL88+Consolidação!AO88+Consolidação!AR88+Consolidação!AU88+Consolidação!AX88+Consolidação!#REF!+Consolidação!BC88,Consolidação!$AF$4,IF(AD77+AK77+AR77+AY77+BF77+BM77+BT77+CA77+CH77+CO77+CV77+DC77+DJ77+DQ77&lt;=Consolidação!AF88+Consolidação!AI88+Consolidação!AL88+Consolidação!AO88+Consolidação!AR88+Consolidação!AU88+Consolidação!AX88+Consolidação!#REF!+Consolidação!BC88+Consolidação!BF88,Consolidação!$AI$4,IF(AD77+AK77+AR77+AY77+BF77+BM77+BT77+CA77+CH77+CO77+CV77+DC77+DJ77+DQ77&lt;=Consolidação!AF88+Consolidação!AI88+Consolidação!AL88+Consolidação!AO88+Consolidação!AR88+Consolidação!AU88+Consolidação!AX88+Consolidação!#REF!+Consolidação!BC88+Consolidação!BF88+Consolidação!BI88,Consolidação!$AL$4,IF(AD77+AK77+AR77+AY77+BF77+BM77+BT77+CA77+CH77+CO77+CV77+DC77+DJ77+DQ77&lt;=Consolidação!AF88+Consolidação!AI88+Consolidação!AL88+Consolidação!AO88+Consolidação!AR88+Consolidação!AU88+Consolidação!AX88+Consolidação!#REF!+Consolidação!BC88+Consolidação!BF88+Consolidação!BI88+Consolidação!BL88,Consolidação!$AO$4,IF(AD77+AK77+AR77+AY77+BF77+BM77+BT77+CA77+CH77+CO77+CV77+DC77+DJ77+DQ77&lt;=Consolidação!AF88+Consolidação!AI88+Consolidação!AL88+Consolidação!AO88+Consolidação!AR88+Consolidação!AU88+Consolidação!AX88+Consolidação!#REF!+Consolidação!BC88+Consolidação!BF88+Consolidação!BI88+Consolidação!BL88+Consolidação!BO88,Consolidação!$AR$4,IF(AD77+AK77+AR77+AY77+BF77+BM77+BT77+CA77+CH77+CO77+CV77+DC77+DJ77+DQ77&lt;=Consolidação!AF88+Consolidação!AI88+Consolidação!AL88+Consolidação!AO88+Consolidação!AR88+Consolidação!AU88+Consolidação!AX88+Consolidação!#REF!+Consolidação!BC88+Consolidação!BF88+Consolidação!BI88+Consolidação!BL88+Consolidação!BO88+Consolidação!BR88,Consolidação!$AU$4,IF(AND((Consolidação!AF88+Consolidação!AI88+Consolidação!AL88+Consolidação!AO88+Consolidação!AR88+Consolidação!AU88+Consolidação!AX88+Consolidação!#REF!+Consolidação!BC88+Consolidação!BF88+Consolidação!BI88+Consolidação!BL88+Consolidação!BO88+Consolidação!BR88)&gt;0,AD77+AK77+AR77+AY77+BF77+BM77+BT77+CA77+CH77+CO77+CV77+DC77+DJ77&lt;Consolidação!AF88+Consolidação!AI88+Consolidação!AL88+Consolidação!AO88+Consolidação!AR88+Consolidação!AU88+Consolidação!AX88+Consolidação!#REF!+Consolidação!BC88+Consolidação!BF88+Consolidação!BI88+Consolidação!BL88+Consolidação!BO88+Consolidação!BR88,AD77+AK77+AR77+AY77+BF77+BM77+BT77+CA77+CH77+CO77+CV77+DC77+DJ77+DQ77&gt;Consolidação!AF88+Consolidação!AI88+Consolidação!AL88+Consolidação!AO88+Consolidação!AR88+Consolidação!AU88+Consolidação!AX88+Consolidação!#REF!+Consolidação!BC88+Consolidação!BF88+Consolidação!BI88+Consolidação!BL88+Consolidação!BO88+Consolidação!BR88),"CONSUMO PARCIAL","SEM PREVISÃO"))))))))))))))))</f>
        <v/>
      </c>
      <c r="DU77" s="318" t="str">
        <f t="shared" si="103"/>
        <v/>
      </c>
      <c r="DV77" s="270"/>
      <c r="DW77" s="314"/>
      <c r="DX77" s="345"/>
      <c r="DY77" s="346"/>
      <c r="DZ77" s="317" t="str">
        <f>IF(DW77=0,"",IF(AJ77+AQ77+AX77+BE77+BL77+BS77+BZ77+CG77+CN77+CU77+DB77+DI77+DP77+DW77&lt;=Consolidação!AL88,Consolidação!$H$4,IF(AJ77+AQ77+AX77+BE77+BL77+BS77+BZ77+CG77+CN77+CU77+DB77+DI77+DP77+DW77&lt;=Consolidação!AL88+Consolidação!AO88,Consolidação!$K$4,IF(AJ77+AQ77+AX77+BE77+BL77+BS77+BZ77+CG77+CN77+CU77+DB77+DI77+DP77+DW77&lt;=Consolidação!AL88+Consolidação!AO88+Consolidação!AR88,Consolidação!$N$4,IF(AJ77+AQ77+AX77+BE77+BL77+BS77+BZ77+CG77+CN77+CU77+DB77+DI77+DP77+DW77&lt;=Consolidação!AL88+Consolidação!AO88+Consolidação!AR88+Consolidação!AU88,Consolidação!$Q$4,IF(AJ77+AQ77+AX77+BE77+BL77+BS77+BZ77+CG77+CN77+CU77+DB77+DI77+DP77+DW77&lt;=Consolidação!AL88+Consolidação!AO88+Consolidação!AR88+Consolidação!AU88+Consolidação!AX88,Consolidação!$T$4,IF(AJ77+AQ77+AX77+BE77+BL77+BS77+BZ77+CG77+CN77+CU77+DB77+DI77+DP77+DW77&lt;=Consolidação!AL88+Consolidação!AO88+Consolidação!AR88+Consolidação!AU88+Consolidação!AX88+Consolidação!#REF!,Consolidação!$W$4,IF(AJ77+AQ77+AX77+BE77+BL77+BS77+BZ77+CG77+CN77+CU77+DB77+DI77+DP77+DW77&lt;=Consolidação!AL88+Consolidação!AO88+Consolidação!AR88+Consolidação!AU88+Consolidação!AX88+Consolidação!#REF!+Consolidação!BC88,Consolidação!$Z$4,IF(AJ77+AQ77+AX77+BE77+BL77+BS77+BZ77+CG77+CN77+CU77+DB77+DI77+DP77+DW77&lt;=Consolidação!AL88+Consolidação!AO88+Consolidação!AR88+Consolidação!AU88+Consolidação!AX88+Consolidação!#REF!+Consolidação!BC88+Consolidação!BF88,Consolidação!$AC$4,IF(AJ77+AQ77+AX77+BE77+BL77+BS77+BZ77+CG77+CN77+CU77+DB77+DI77+DP77+DW77&lt;=Consolidação!AL88+Consolidação!AO88+Consolidação!AR88+Consolidação!AU88+Consolidação!AX88+Consolidação!#REF!+Consolidação!BC88+Consolidação!BF88+Consolidação!BI88,Consolidação!$AF$4,IF(AJ77+AQ77+AX77+BE77+BL77+BS77+BZ77+CG77+CN77+CU77+DB77+DI77+DP77+DW77&lt;=Consolidação!AL88+Consolidação!AO88+Consolidação!AR88+Consolidação!AU88+Consolidação!AX88+Consolidação!#REF!+Consolidação!BC88+Consolidação!BF88+Consolidação!BI88+Consolidação!BL88,Consolidação!$AI$4,IF(AJ77+AQ77+AX77+BE77+BL77+BS77+BZ77+CG77+CN77+CU77+DB77+DI77+DP77+DW77&lt;=Consolidação!AL88+Consolidação!AO88+Consolidação!AR88+Consolidação!AU88+Consolidação!AX88+Consolidação!#REF!+Consolidação!BC88+Consolidação!BF88+Consolidação!BI88+Consolidação!BL88+Consolidação!BO88,Consolidação!$AL$4,IF(AJ77+AQ77+AX77+BE77+BL77+BS77+BZ77+CG77+CN77+CU77+DB77+DI77+DP77+DW77&lt;=Consolidação!AL88+Consolidação!AO88+Consolidação!AR88+Consolidação!AU88+Consolidação!AX88+Consolidação!#REF!+Consolidação!BC88+Consolidação!BF88+Consolidação!BI88+Consolidação!BL88+Consolidação!BO88+Consolidação!BR88,Consolidação!$AO$4,IF(AJ77+AQ77+AX77+BE77+BL77+BS77+BZ77+CG77+CN77+CU77+DB77+DI77+DP77+DW77&lt;=Consolidação!AL88+Consolidação!AO88+Consolidação!AR88+Consolidação!AU88+Consolidação!AX88+Consolidação!#REF!+Consolidação!BC88+Consolidação!BF88+Consolidação!BI88+Consolidação!BL88+Consolidação!BO88+Consolidação!BR88+Consolidação!BU88,Consolidação!$AR$4,IF(AJ77+AQ77+AX77+BE77+BL77+BS77+BZ77+CG77+CN77+CU77+DB77+DI77+DP77+DW77&lt;=Consolidação!AL88+Consolidação!AO88+Consolidação!AR88+Consolidação!AU88+Consolidação!AX88+Consolidação!#REF!+Consolidação!BC88+Consolidação!BF88+Consolidação!BI88+Consolidação!BL88+Consolidação!BO88+Consolidação!BR88+Consolidação!BU88+Consolidação!BX88,Consolidação!$AU$4,IF(AND((Consolidação!AL88+Consolidação!AO88+Consolidação!AR88+Consolidação!AU88+Consolidação!AX88+Consolidação!#REF!+Consolidação!BC88+Consolidação!BF88+Consolidação!BI88+Consolidação!BL88+Consolidação!BO88+Consolidação!BR88+Consolidação!BU88+Consolidação!BX88)&gt;0,AJ77+AQ77+AX77+BE77+BL77+BS77+BZ77+CG77+CN77+CU77+DB77+DI77+DP77&lt;Consolidação!AL88+Consolidação!AO88+Consolidação!AR88+Consolidação!AU88+Consolidação!AX88+Consolidação!#REF!+Consolidação!BC88+Consolidação!BF88+Consolidação!BI88+Consolidação!BL88+Consolidação!BO88+Consolidação!BR88+Consolidação!BU88+Consolidação!BX88,AJ77+AQ77+AX77+BE77+BL77+BS77+BZ77+CG77+CN77+CU77+DB77+DI77+DP77+DW77&gt;Consolidação!AL88+Consolidação!AO88+Consolidação!AR88+Consolidação!AU88+Consolidação!AX88+Consolidação!#REF!+Consolidação!BC88+Consolidação!BF88+Consolidação!BI88+Consolidação!BL88+Consolidação!BO88+Consolidação!BR88+Consolidação!BU88+Consolidação!BX88),"CONSUMO PARCIAL","SEM PREVISÃO"))))))))))))))))</f>
        <v/>
      </c>
      <c r="EA77" s="318" t="str">
        <f t="shared" si="104"/>
        <v/>
      </c>
      <c r="EB77" s="270"/>
      <c r="EC77" s="314"/>
      <c r="ED77" s="345"/>
      <c r="EE77" s="346"/>
      <c r="EF77" s="317" t="str">
        <f>IF(EC77=0,"",IF(AP77+AW77+BD77+BK77+BR77+BY77+CF77+CM77+CT77+DA77+DH77+DO77+DV77+EC77&lt;=Consolidação!AR88,Consolidação!$H$4,IF(AP77+AW77+BD77+BK77+BR77+BY77+CF77+CM77+CT77+DA77+DH77+DO77+DV77+EC77&lt;=Consolidação!AR88+Consolidação!AU88,Consolidação!$K$4,IF(AP77+AW77+BD77+BK77+BR77+BY77+CF77+CM77+CT77+DA77+DH77+DO77+DV77+EC77&lt;=Consolidação!AR88+Consolidação!AU88+Consolidação!AX88,Consolidação!$N$4,IF(AP77+AW77+BD77+BK77+BR77+BY77+CF77+CM77+CT77+DA77+DH77+DO77+DV77+EC77&lt;=Consolidação!AR88+Consolidação!AU88+Consolidação!AX88+Consolidação!#REF!,Consolidação!$Q$4,IF(AP77+AW77+BD77+BK77+BR77+BY77+CF77+CM77+CT77+DA77+DH77+DO77+DV77+EC77&lt;=Consolidação!AR88+Consolidação!AU88+Consolidação!AX88+Consolidação!#REF!+Consolidação!BC88,Consolidação!$T$4,IF(AP77+AW77+BD77+BK77+BR77+BY77+CF77+CM77+CT77+DA77+DH77+DO77+DV77+EC77&lt;=Consolidação!AR88+Consolidação!AU88+Consolidação!AX88+Consolidação!#REF!+Consolidação!BC88+Consolidação!BF88,Consolidação!$W$4,IF(AP77+AW77+BD77+BK77+BR77+BY77+CF77+CM77+CT77+DA77+DH77+DO77+DV77+EC77&lt;=Consolidação!AR88+Consolidação!AU88+Consolidação!AX88+Consolidação!#REF!+Consolidação!BC88+Consolidação!BF88+Consolidação!BI88,Consolidação!$Z$4,IF(AP77+AW77+BD77+BK77+BR77+BY77+CF77+CM77+CT77+DA77+DH77+DO77+DV77+EC77&lt;=Consolidação!AR88+Consolidação!AU88+Consolidação!AX88+Consolidação!#REF!+Consolidação!BC88+Consolidação!BF88+Consolidação!BI88+Consolidação!BL88,Consolidação!$AC$4,IF(AP77+AW77+BD77+BK77+BR77+BY77+CF77+CM77+CT77+DA77+DH77+DO77+DV77+EC77&lt;=Consolidação!AR88+Consolidação!AU88+Consolidação!AX88+Consolidação!#REF!+Consolidação!BC88+Consolidação!BF88+Consolidação!BI88+Consolidação!BL88+Consolidação!BO88,Consolidação!$AF$4,IF(AP77+AW77+BD77+BK77+BR77+BY77+CF77+CM77+CT77+DA77+DH77+DO77+DV77+EC77&lt;=Consolidação!AR88+Consolidação!AU88+Consolidação!AX88+Consolidação!#REF!+Consolidação!BC88+Consolidação!BF88+Consolidação!BI88+Consolidação!BL88+Consolidação!BO88+Consolidação!BR88,Consolidação!$AI$4,IF(AP77+AW77+BD77+BK77+BR77+BY77+CF77+CM77+CT77+DA77+DH77+DO77+DV77+EC77&lt;=Consolidação!AR88+Consolidação!AU88+Consolidação!AX88+Consolidação!#REF!+Consolidação!BC88+Consolidação!BF88+Consolidação!BI88+Consolidação!BL88+Consolidação!BO88+Consolidação!BR88+Consolidação!BU88,Consolidação!$AL$4,IF(AP77+AW77+BD77+BK77+BR77+BY77+CF77+CM77+CT77+DA77+DH77+DO77+DV77+EC77&lt;=Consolidação!AR88+Consolidação!AU88+Consolidação!AX88+Consolidação!#REF!+Consolidação!BC88+Consolidação!BF88+Consolidação!BI88+Consolidação!BL88+Consolidação!BO88+Consolidação!BR88+Consolidação!BU88+Consolidação!BX88,Consolidação!$AO$4,IF(AP77+AW77+BD77+BK77+BR77+BY77+CF77+CM77+CT77+DA77+DH77+DO77+DV77+EC77&lt;=Consolidação!AR88+Consolidação!AU88+Consolidação!AX88+Consolidação!#REF!+Consolidação!BC88+Consolidação!BF88+Consolidação!BI88+Consolidação!BL88+Consolidação!BO88+Consolidação!BR88+Consolidação!BU88+Consolidação!BX88+Consolidação!CA88,Consolidação!$AR$4,IF(AP77+AW77+BD77+BK77+BR77+BY77+CF77+CM77+CT77+DA77+DH77+DO77+DV77+EC77&lt;=Consolidação!AR88+Consolidação!AU88+Consolidação!AX88+Consolidação!#REF!+Consolidação!BC88+Consolidação!BF88+Consolidação!BI88+Consolidação!BL88+Consolidação!BO88+Consolidação!BR88+Consolidação!BU88+Consolidação!BX88+Consolidação!CA88+Consolidação!CD88,Consolidação!$AU$4,IF(AND((Consolidação!AR88+Consolidação!AU88+Consolidação!AX88+Consolidação!#REF!+Consolidação!BC88+Consolidação!BF88+Consolidação!BI88+Consolidação!BL88+Consolidação!BO88+Consolidação!BR88+Consolidação!BU88+Consolidação!BX88+Consolidação!CA88+Consolidação!CD88)&gt;0,AP77+AW77+BD77+BK77+BR77+BY77+CF77+CM77+CT77+DA77+DH77+DO77+DV77&lt;Consolidação!AR88+Consolidação!AU88+Consolidação!AX88+Consolidação!#REF!+Consolidação!BC88+Consolidação!BF88+Consolidação!BI88+Consolidação!BL88+Consolidação!BO88+Consolidação!BR88+Consolidação!BU88+Consolidação!BX88+Consolidação!CA88+Consolidação!CD88,AP77+AW77+BD77+BK77+BR77+BY77+CF77+CM77+CT77+DA77+DH77+DO77+DV77+EC77&gt;Consolidação!AR88+Consolidação!AU88+Consolidação!AX88+Consolidação!#REF!+Consolidação!BC88+Consolidação!BF88+Consolidação!BI88+Consolidação!BL88+Consolidação!BO88+Consolidação!BR88+Consolidação!BU88+Consolidação!BX88+Consolidação!CA88+Consolidação!CD88),"CONSUMO PARCIAL","SEM PREVISÃO"))))))))))))))))</f>
        <v/>
      </c>
      <c r="EG77" s="318" t="str">
        <f t="shared" si="105"/>
        <v/>
      </c>
      <c r="EH77" s="270"/>
      <c r="EI77" s="314"/>
      <c r="EJ77" s="345"/>
      <c r="EK77" s="346"/>
      <c r="EL77" s="317" t="str">
        <f>IF(EI77=0,"",IF(AV77+BC77+BJ77+BQ77+BX77+CE77+CL77+CS77+CZ77+DG77+DN77+DU77+EB77+EI77&lt;=Consolidação!AX88,Consolidação!$H$4,IF(AV77+BC77+BJ77+BQ77+BX77+CE77+CL77+CS77+CZ77+DG77+DN77+DU77+EB77+EI77&lt;=Consolidação!AX88+Consolidação!#REF!,Consolidação!$K$4,IF(AV77+BC77+BJ77+BQ77+BX77+CE77+CL77+CS77+CZ77+DG77+DN77+DU77+EB77+EI77&lt;=Consolidação!AX88+Consolidação!#REF!+Consolidação!BC88,Consolidação!$N$4,IF(AV77+BC77+BJ77+BQ77+BX77+CE77+CL77+CS77+CZ77+DG77+DN77+DU77+EB77+EI77&lt;=Consolidação!AX88+Consolidação!#REF!+Consolidação!BC88+Consolidação!BF88,Consolidação!$Q$4,IF(AV77+BC77+BJ77+BQ77+BX77+CE77+CL77+CS77+CZ77+DG77+DN77+DU77+EB77+EI77&lt;=Consolidação!AX88+Consolidação!#REF!+Consolidação!BC88+Consolidação!BF88+Consolidação!BI88,Consolidação!$T$4,IF(AV77+BC77+BJ77+BQ77+BX77+CE77+CL77+CS77+CZ77+DG77+DN77+DU77+EB77+EI77&lt;=Consolidação!AX88+Consolidação!#REF!+Consolidação!BC88+Consolidação!BF88+Consolidação!BI88+Consolidação!BL88,Consolidação!$W$4,IF(AV77+BC77+BJ77+BQ77+BX77+CE77+CL77+CS77+CZ77+DG77+DN77+DU77+EB77+EI77&lt;=Consolidação!AX88+Consolidação!#REF!+Consolidação!BC88+Consolidação!BF88+Consolidação!BI88+Consolidação!BL88+Consolidação!BO88,Consolidação!$Z$4,IF(AV77+BC77+BJ77+BQ77+BX77+CE77+CL77+CS77+CZ77+DG77+DN77+DU77+EB77+EI77&lt;=Consolidação!AX88+Consolidação!#REF!+Consolidação!BC88+Consolidação!BF88+Consolidação!BI88+Consolidação!BL88+Consolidação!BO88+Consolidação!BR88,Consolidação!$AC$4,IF(AV77+BC77+BJ77+BQ77+BX77+CE77+CL77+CS77+CZ77+DG77+DN77+DU77+EB77+EI77&lt;=Consolidação!AX88+Consolidação!#REF!+Consolidação!BC88+Consolidação!BF88+Consolidação!BI88+Consolidação!BL88+Consolidação!BO88+Consolidação!BR88+Consolidação!BU88,Consolidação!$AF$4,IF(AV77+BC77+BJ77+BQ77+BX77+CE77+CL77+CS77+CZ77+DG77+DN77+DU77+EB77+EI77&lt;=Consolidação!AX88+Consolidação!#REF!+Consolidação!BC88+Consolidação!BF88+Consolidação!BI88+Consolidação!BL88+Consolidação!BO88+Consolidação!BR88+Consolidação!BU88+Consolidação!BX88,Consolidação!$AI$4,IF(AV77+BC77+BJ77+BQ77+BX77+CE77+CL77+CS77+CZ77+DG77+DN77+DU77+EB77+EI77&lt;=Consolidação!AX88+Consolidação!#REF!+Consolidação!BC88+Consolidação!BF88+Consolidação!BI88+Consolidação!BL88+Consolidação!BO88+Consolidação!BR88+Consolidação!BU88+Consolidação!BX88+Consolidação!CA88,Consolidação!$AL$4,IF(AV77+BC77+BJ77+BQ77+BX77+CE77+CL77+CS77+CZ77+DG77+DN77+DU77+EB77+EI77&lt;=Consolidação!AX88+Consolidação!#REF!+Consolidação!BC88+Consolidação!BF88+Consolidação!BI88+Consolidação!BL88+Consolidação!BO88+Consolidação!BR88+Consolidação!BU88+Consolidação!BX88+Consolidação!CA88+Consolidação!CD88,Consolidação!$AO$4,IF(AV77+BC77+BJ77+BQ77+BX77+CE77+CL77+CS77+CZ77+DG77+DN77+DU77+EB77+EI77&lt;=Consolidação!AX88+Consolidação!#REF!+Consolidação!BC88+Consolidação!BF88+Consolidação!BI88+Consolidação!BL88+Consolidação!BO88+Consolidação!BR88+Consolidação!BU88+Consolidação!BX88+Consolidação!CA88+Consolidação!CD88+Consolidação!CG88,Consolidação!$AR$4,IF(AV77+BC77+BJ77+BQ77+BX77+CE77+CL77+CS77+CZ77+DG77+DN77+DU77+EB77+EI77&lt;=Consolidação!AX88+Consolidação!#REF!+Consolidação!BC88+Consolidação!BF88+Consolidação!BI88+Consolidação!BL88+Consolidação!BO88+Consolidação!BR88+Consolidação!BU88+Consolidação!BX88+Consolidação!CA88+Consolidação!CD88+Consolidação!CG88+Consolidação!CJ88,Consolidação!$AU$4,IF(AND((Consolidação!AX88+Consolidação!#REF!+Consolidação!BC88+Consolidação!BF88+Consolidação!BI88+Consolidação!BL88+Consolidação!BO88+Consolidação!BR88+Consolidação!BU88+Consolidação!BX88+Consolidação!CA88+Consolidação!CD88+Consolidação!CG88+Consolidação!CJ88)&gt;0,AV77+BC77+BJ77+BQ77+BX77+CE77+CL77+CS77+CZ77+DG77+DN77+DU77+EB77&lt;Consolidação!AX88+Consolidação!#REF!+Consolidação!BC88+Consolidação!BF88+Consolidação!BI88+Consolidação!BL88+Consolidação!BO88+Consolidação!BR88+Consolidação!BU88+Consolidação!BX88+Consolidação!CA88+Consolidação!CD88+Consolidação!CG88+Consolidação!CJ88,AV77+BC77+BJ77+BQ77+BX77+CE77+CL77+CS77+CZ77+DG77+DN77+DU77+EB77+EI77&gt;Consolidação!AX88+Consolidação!#REF!+Consolidação!BC88+Consolidação!BF88+Consolidação!BI88+Consolidação!BL88+Consolidação!BO88+Consolidação!BR88+Consolidação!BU88+Consolidação!BX88+Consolidação!CA88+Consolidação!CD88+Consolidação!CG88+Consolidação!CJ88),"CONSUMO PARCIAL","SEM PREVISÃO"))))))))))))))))</f>
        <v/>
      </c>
      <c r="EM77" s="318" t="str">
        <f t="shared" si="106"/>
        <v/>
      </c>
      <c r="EN77" s="270"/>
      <c r="EO77" s="314"/>
      <c r="EP77" s="345"/>
      <c r="EQ77" s="346"/>
      <c r="ER77" s="317" t="str">
        <f>IF(EO77=0,"",IF(BB77+BI77+BP77+BW77+CD77+CK77+CR77+CY77+DF77+DM77+DT77+EA77+EH77+EO77&lt;=Consolidação!BC88,Consolidação!$H$4,IF(BB77+BI77+BP77+BW77+CD77+CK77+CR77+CY77+DF77+DM77+DT77+EA77+EH77+EO77&lt;=Consolidação!BC88+Consolidação!BF88,Consolidação!$K$4,IF(BB77+BI77+BP77+BW77+CD77+CK77+CR77+CY77+DF77+DM77+DT77+EA77+EH77+EO77&lt;=Consolidação!BC88+Consolidação!BF88+Consolidação!BI88,Consolidação!$N$4,IF(BB77+BI77+BP77+BW77+CD77+CK77+CR77+CY77+DF77+DM77+DT77+EA77+EH77+EO77&lt;=Consolidação!BC88+Consolidação!BF88+Consolidação!BI88+Consolidação!BL88,Consolidação!$Q$4,IF(BB77+BI77+BP77+BW77+CD77+CK77+CR77+CY77+DF77+DM77+DT77+EA77+EH77+EO77&lt;=Consolidação!BC88+Consolidação!BF88+Consolidação!BI88+Consolidação!BL88+Consolidação!BO88,Consolidação!$T$4,IF(BB77+BI77+BP77+BW77+CD77+CK77+CR77+CY77+DF77+DM77+DT77+EA77+EH77+EO77&lt;=Consolidação!BC88+Consolidação!BF88+Consolidação!BI88+Consolidação!BL88+Consolidação!BO88+Consolidação!BR88,Consolidação!$W$4,IF(BB77+BI77+BP77+BW77+CD77+CK77+CR77+CY77+DF77+DM77+DT77+EA77+EH77+EO77&lt;=Consolidação!BC88+Consolidação!BF88+Consolidação!BI88+Consolidação!BL88+Consolidação!BO88+Consolidação!BR88+Consolidação!BU88,Consolidação!$Z$4,IF(BB77+BI77+BP77+BW77+CD77+CK77+CR77+CY77+DF77+DM77+DT77+EA77+EH77+EO77&lt;=Consolidação!BC88+Consolidação!BF88+Consolidação!BI88+Consolidação!BL88+Consolidação!BO88+Consolidação!BR88+Consolidação!BU88+Consolidação!BX88,Consolidação!$AC$4,IF(BB77+BI77+BP77+BW77+CD77+CK77+CR77+CY77+DF77+DM77+DT77+EA77+EH77+EO77&lt;=Consolidação!BC88+Consolidação!BF88+Consolidação!BI88+Consolidação!BL88+Consolidação!BO88+Consolidação!BR88+Consolidação!BU88+Consolidação!BX88+Consolidação!CA88,Consolidação!$AF$4,IF(BB77+BI77+BP77+BW77+CD77+CK77+CR77+CY77+DF77+DM77+DT77+EA77+EH77+EO77&lt;=Consolidação!BC88+Consolidação!BF88+Consolidação!BI88+Consolidação!BL88+Consolidação!BO88+Consolidação!BR88+Consolidação!BU88+Consolidação!BX88+Consolidação!CA88+Consolidação!CD88,Consolidação!$AI$4,IF(BB77+BI77+BP77+BW77+CD77+CK77+CR77+CY77+DF77+DM77+DT77+EA77+EH77+EO77&lt;=Consolidação!BC88+Consolidação!BF88+Consolidação!BI88+Consolidação!BL88+Consolidação!BO88+Consolidação!BR88+Consolidação!BU88+Consolidação!BX88+Consolidação!CA88+Consolidação!CD88+Consolidação!CG88,Consolidação!$AL$4,IF(BB77+BI77+BP77+BW77+CD77+CK77+CR77+CY77+DF77+DM77+DT77+EA77+EH77+EO77&lt;=Consolidação!BC88+Consolidação!BF88+Consolidação!BI88+Consolidação!BL88+Consolidação!BO88+Consolidação!BR88+Consolidação!BU88+Consolidação!BX88+Consolidação!CA88+Consolidação!CD88+Consolidação!CG88+Consolidação!CJ88,Consolidação!$AO$4,IF(BB77+BI77+BP77+BW77+CD77+CK77+CR77+CY77+DF77+DM77+DT77+EA77+EH77+EO77&lt;=Consolidação!BC88+Consolidação!BF88+Consolidação!BI88+Consolidação!BL88+Consolidação!BO88+Consolidação!BR88+Consolidação!BU88+Consolidação!BX88+Consolidação!CA88+Consolidação!CD88+Consolidação!CG88+Consolidação!CJ88+Consolidação!CM88,Consolidação!$AR$4,IF(BB77+BI77+BP77+BW77+CD77+CK77+CR77+CY77+DF77+DM77+DT77+EA77+EH77+EO77&lt;=Consolidação!BC88+Consolidação!BF88+Consolidação!BI88+Consolidação!BL88+Consolidação!BO88+Consolidação!BR88+Consolidação!BU88+Consolidação!BX88+Consolidação!CA88+Consolidação!CD88+Consolidação!CG88+Consolidação!CJ88+Consolidação!CM88+Consolidação!CP88,Consolidação!$AU$4,IF(AND((Consolidação!BC88+Consolidação!BF88+Consolidação!BI88+Consolidação!BL88+Consolidação!BO88+Consolidação!BR88+Consolidação!BU88+Consolidação!BX88+Consolidação!CA88+Consolidação!CD88+Consolidação!CG88+Consolidação!CJ88+Consolidação!CM88+Consolidação!CP88)&gt;0,BB77+BI77+BP77+BW77+CD77+CK77+CR77+CY77+DF77+DM77+DT77+EA77+EH77&lt;Consolidação!BC88+Consolidação!BF88+Consolidação!BI88+Consolidação!BL88+Consolidação!BO88+Consolidação!BR88+Consolidação!BU88+Consolidação!BX88+Consolidação!CA88+Consolidação!CD88+Consolidação!CG88+Consolidação!CJ88+Consolidação!CM88+Consolidação!CP88,BB77+BI77+BP77+BW77+CD77+CK77+CR77+CY77+DF77+DM77+DT77+EA77+EH77+EO77&gt;Consolidação!BC88+Consolidação!BF88+Consolidação!BI88+Consolidação!BL88+Consolidação!BO88+Consolidação!BR88+Consolidação!BU88+Consolidação!BX88+Consolidação!CA88+Consolidação!CD88+Consolidação!CG88+Consolidação!CJ88+Consolidação!CM88+Consolidação!CP88),"CONSUMO PARCIAL","SEM PREVISÃO"))))))))))))))))</f>
        <v/>
      </c>
      <c r="ES77" s="318" t="str">
        <f t="shared" si="107"/>
        <v/>
      </c>
      <c r="ET77" s="270"/>
      <c r="EU77" s="314"/>
      <c r="EV77" s="345"/>
      <c r="EW77" s="346"/>
      <c r="EX77" s="317" t="str">
        <f>IF(EU77=0,"",IF(BH77+BO77+BV77+CC77+CJ77+CQ77+CX77+DE77+DL77+DS77+DZ77+EG77+EN77+EU77&lt;=Consolidação!BI88,Consolidação!$H$4,IF(BH77+BO77+BV77+CC77+CJ77+CQ77+CX77+DE77+DL77+DS77+DZ77+EG77+EN77+EU77&lt;=Consolidação!BI88+Consolidação!BL88,Consolidação!$K$4,IF(BH77+BO77+BV77+CC77+CJ77+CQ77+CX77+DE77+DL77+DS77+DZ77+EG77+EN77+EU77&lt;=Consolidação!BI88+Consolidação!BL88+Consolidação!BO88,Consolidação!$N$4,IF(BH77+BO77+BV77+CC77+CJ77+CQ77+CX77+DE77+DL77+DS77+DZ77+EG77+EN77+EU77&lt;=Consolidação!BI88+Consolidação!BL88+Consolidação!BO88+Consolidação!BR88,Consolidação!$Q$4,IF(BH77+BO77+BV77+CC77+CJ77+CQ77+CX77+DE77+DL77+DS77+DZ77+EG77+EN77+EU77&lt;=Consolidação!BI88+Consolidação!BL88+Consolidação!BO88+Consolidação!BR88+Consolidação!BU88,Consolidação!$T$4,IF(BH77+BO77+BV77+CC77+CJ77+CQ77+CX77+DE77+DL77+DS77+DZ77+EG77+EN77+EU77&lt;=Consolidação!BI88+Consolidação!BL88+Consolidação!BO88+Consolidação!BR88+Consolidação!BU88+Consolidação!BX88,Consolidação!$W$4,IF(BH77+BO77+BV77+CC77+CJ77+CQ77+CX77+DE77+DL77+DS77+DZ77+EG77+EN77+EU77&lt;=Consolidação!BI88+Consolidação!BL88+Consolidação!BO88+Consolidação!BR88+Consolidação!BU88+Consolidação!BX88+Consolidação!CA88,Consolidação!$Z$4,IF(BH77+BO77+BV77+CC77+CJ77+CQ77+CX77+DE77+DL77+DS77+DZ77+EG77+EN77+EU77&lt;=Consolidação!BI88+Consolidação!BL88+Consolidação!BO88+Consolidação!BR88+Consolidação!BU88+Consolidação!BX88+Consolidação!CA88+Consolidação!CD88,Consolidação!$AC$4,IF(BH77+BO77+BV77+CC77+CJ77+CQ77+CX77+DE77+DL77+DS77+DZ77+EG77+EN77+EU77&lt;=Consolidação!BI88+Consolidação!BL88+Consolidação!BO88+Consolidação!BR88+Consolidação!BU88+Consolidação!BX88+Consolidação!CA88+Consolidação!CD88+Consolidação!CG88,Consolidação!$AF$4,IF(BH77+BO77+BV77+CC77+CJ77+CQ77+CX77+DE77+DL77+DS77+DZ77+EG77+EN77+EU77&lt;=Consolidação!BI88+Consolidação!BL88+Consolidação!BO88+Consolidação!BR88+Consolidação!BU88+Consolidação!BX88+Consolidação!CA88+Consolidação!CD88+Consolidação!CG88+Consolidação!CJ88,Consolidação!$AI$4,IF(BH77+BO77+BV77+CC77+CJ77+CQ77+CX77+DE77+DL77+DS77+DZ77+EG77+EN77+EU77&lt;=Consolidação!BI88+Consolidação!BL88+Consolidação!BO88+Consolidação!BR88+Consolidação!BU88+Consolidação!BX88+Consolidação!CA88+Consolidação!CD88+Consolidação!CG88+Consolidação!CJ88+Consolidação!CM88,Consolidação!$AL$4,IF(BH77+BO77+BV77+CC77+CJ77+CQ77+CX77+DE77+DL77+DS77+DZ77+EG77+EN77+EU77&lt;=Consolidação!BI88+Consolidação!BL88+Consolidação!BO88+Consolidação!BR88+Consolidação!BU88+Consolidação!BX88+Consolidação!CA88+Consolidação!CD88+Consolidação!CG88+Consolidação!CJ88+Consolidação!CM88+Consolidação!CP88,Consolidação!$AO$4,IF(BH77+BO77+BV77+CC77+CJ77+CQ77+CX77+DE77+DL77+DS77+DZ77+EG77+EN77+EU77&lt;=Consolidação!BI88+Consolidação!BL88+Consolidação!BO88+Consolidação!BR88+Consolidação!BU88+Consolidação!BX88+Consolidação!CA88+Consolidação!CD88+Consolidação!CG88+Consolidação!CJ88+Consolidação!CM88+Consolidação!CP88+Consolidação!CS88,Consolidação!$AR$4,IF(BH77+BO77+BV77+CC77+CJ77+CQ77+CX77+DE77+DL77+DS77+DZ77+EG77+EN77+EU77&lt;=Consolidação!BI88+Consolidação!BL88+Consolidação!BO88+Consolidação!BR88+Consolidação!BU88+Consolidação!BX88+Consolidação!CA88+Consolidação!CD88+Consolidação!CG88+Consolidação!CJ88+Consolidação!CM88+Consolidação!CP88+Consolidação!CS88+Consolidação!CV88,Consolidação!$AU$4,IF(AND((Consolidação!BI88+Consolidação!BL88+Consolidação!BO88+Consolidação!BR88+Consolidação!BU88+Consolidação!BX88+Consolidação!CA88+Consolidação!CD88+Consolidação!CG88+Consolidação!CJ88+Consolidação!CM88+Consolidação!CP88+Consolidação!CS88+Consolidação!CV88)&gt;0,BH77+BO77+BV77+CC77+CJ77+CQ77+CX77+DE77+DL77+DS77+DZ77+EG77+EN77&lt;Consolidação!BI88+Consolidação!BL88+Consolidação!BO88+Consolidação!BR88+Consolidação!BU88+Consolidação!BX88+Consolidação!CA88+Consolidação!CD88+Consolidação!CG88+Consolidação!CJ88+Consolidação!CM88+Consolidação!CP88+Consolidação!CS88+Consolidação!CV88,BH77+BO77+BV77+CC77+CJ77+CQ77+CX77+DE77+DL77+DS77+DZ77+EG77+EN77+EU77&gt;Consolidação!BI88+Consolidação!BL88+Consolidação!BO88+Consolidação!BR88+Consolidação!BU88+Consolidação!BX88+Consolidação!CA88+Consolidação!CD88+Consolidação!CG88+Consolidação!CJ88+Consolidação!CM88+Consolidação!CP88+Consolidação!CS88+Consolidação!CV88),"CONSUMO PARCIAL","SEM PREVISÃO"))))))))))))))))</f>
        <v/>
      </c>
      <c r="EY77" s="318" t="str">
        <f t="shared" si="108"/>
        <v/>
      </c>
      <c r="EZ77" s="270"/>
      <c r="FA77" s="314"/>
      <c r="FB77" s="345"/>
      <c r="FC77" s="346"/>
      <c r="FD77" s="317" t="str">
        <f>IF(FA77=0,"",IF(BN77+BU77+CB77+CI77+CP77+CW77+DD77+DK77+DR77+DY77+EF77+EM77+ET77+FA77&lt;=Consolidação!BO88,Consolidação!$H$4,IF(BN77+BU77+CB77+CI77+CP77+CW77+DD77+DK77+DR77+DY77+EF77+EM77+ET77+FA77&lt;=Consolidação!BO88+Consolidação!BR88,Consolidação!$K$4,IF(BN77+BU77+CB77+CI77+CP77+CW77+DD77+DK77+DR77+DY77+EF77+EM77+ET77+FA77&lt;=Consolidação!BO88+Consolidação!BR88+Consolidação!BU88,Consolidação!$N$4,IF(BN77+BU77+CB77+CI77+CP77+CW77+DD77+DK77+DR77+DY77+EF77+EM77+ET77+FA77&lt;=Consolidação!BO88+Consolidação!BR88+Consolidação!BU88+Consolidação!BX88,Consolidação!$Q$4,IF(BN77+BU77+CB77+CI77+CP77+CW77+DD77+DK77+DR77+DY77+EF77+EM77+ET77+FA77&lt;=Consolidação!BO88+Consolidação!BR88+Consolidação!BU88+Consolidação!BX88+Consolidação!CA88,Consolidação!$T$4,IF(BN77+BU77+CB77+CI77+CP77+CW77+DD77+DK77+DR77+DY77+EF77+EM77+ET77+FA77&lt;=Consolidação!BO88+Consolidação!BR88+Consolidação!BU88+Consolidação!BX88+Consolidação!CA88+Consolidação!CD88,Consolidação!$W$4,IF(BN77+BU77+CB77+CI77+CP77+CW77+DD77+DK77+DR77+DY77+EF77+EM77+ET77+FA77&lt;=Consolidação!BO88+Consolidação!BR88+Consolidação!BU88+Consolidação!BX88+Consolidação!CA88+Consolidação!CD88+Consolidação!CG88,Consolidação!$Z$4,IF(BN77+BU77+CB77+CI77+CP77+CW77+DD77+DK77+DR77+DY77+EF77+EM77+ET77+FA77&lt;=Consolidação!BO88+Consolidação!BR88+Consolidação!BU88+Consolidação!BX88+Consolidação!CA88+Consolidação!CD88+Consolidação!CG88+Consolidação!CJ88,Consolidação!$AC$4,IF(BN77+BU77+CB77+CI77+CP77+CW77+DD77+DK77+DR77+DY77+EF77+EM77+ET77+FA77&lt;=Consolidação!BO88+Consolidação!BR88+Consolidação!BU88+Consolidação!BX88+Consolidação!CA88+Consolidação!CD88+Consolidação!CG88+Consolidação!CJ88+Consolidação!CM88,Consolidação!$AF$4,IF(BN77+BU77+CB77+CI77+CP77+CW77+DD77+DK77+DR77+DY77+EF77+EM77+ET77+FA77&lt;=Consolidação!BO88+Consolidação!BR88+Consolidação!BU88+Consolidação!BX88+Consolidação!CA88+Consolidação!CD88+Consolidação!CG88+Consolidação!CJ88+Consolidação!CM88+Consolidação!CP88,Consolidação!$AI$4,IF(BN77+BU77+CB77+CI77+CP77+CW77+DD77+DK77+DR77+DY77+EF77+EM77+ET77+FA77&lt;=Consolidação!BO88+Consolidação!BR88+Consolidação!BU88+Consolidação!BX88+Consolidação!CA88+Consolidação!CD88+Consolidação!CG88+Consolidação!CJ88+Consolidação!CM88+Consolidação!CP88+Consolidação!CS88,Consolidação!$AL$4,IF(BN77+BU77+CB77+CI77+CP77+CW77+DD77+DK77+DR77+DY77+EF77+EM77+ET77+FA77&lt;=Consolidação!BO88+Consolidação!BR88+Consolidação!BU88+Consolidação!BX88+Consolidação!CA88+Consolidação!CD88+Consolidação!CG88+Consolidação!CJ88+Consolidação!CM88+Consolidação!CP88+Consolidação!CS88+Consolidação!CV88,Consolidação!$AO$4,IF(BN77+BU77+CB77+CI77+CP77+CW77+DD77+DK77+DR77+DY77+EF77+EM77+ET77+FA77&lt;=Consolidação!BO88+Consolidação!BR88+Consolidação!BU88+Consolidação!BX88+Consolidação!CA88+Consolidação!CD88+Consolidação!CG88+Consolidação!CJ88+Consolidação!CM88+Consolidação!CP88+Consolidação!CS88+Consolidação!CV88+Consolidação!CY88,Consolidação!$AR$4,IF(BN77+BU77+CB77+CI77+CP77+CW77+DD77+DK77+DR77+DY77+EF77+EM77+ET77+FA77&lt;=Consolidação!BO88+Consolidação!BR88+Consolidação!BU88+Consolidação!BX88+Consolidação!CA88+Consolidação!CD88+Consolidação!CG88+Consolidação!CJ88+Consolidação!CM88+Consolidação!CP88+Consolidação!CS88+Consolidação!CV88+Consolidação!CY88+Consolidação!DB88,Consolidação!$AU$4,IF(AND((Consolidação!BO88+Consolidação!BR88+Consolidação!BU88+Consolidação!BX88+Consolidação!CA88+Consolidação!CD88+Consolidação!CG88+Consolidação!CJ88+Consolidação!CM88+Consolidação!CP88+Consolidação!CS88+Consolidação!CV88+Consolidação!CY88+Consolidação!DB88)&gt;0,BN77+BU77+CB77+CI77+CP77+CW77+DD77+DK77+DR77+DY77+EF77+EM77+ET77&lt;Consolidação!BO88+Consolidação!BR88+Consolidação!BU88+Consolidação!BX88+Consolidação!CA88+Consolidação!CD88+Consolidação!CG88+Consolidação!CJ88+Consolidação!CM88+Consolidação!CP88+Consolidação!CS88+Consolidação!CV88+Consolidação!CY88+Consolidação!DB88,BN77+BU77+CB77+CI77+CP77+CW77+DD77+DK77+DR77+DY77+EF77+EM77+ET77+FA77&gt;Consolidação!BO88+Consolidação!BR88+Consolidação!BU88+Consolidação!BX88+Consolidação!CA88+Consolidação!CD88+Consolidação!CG88+Consolidação!CJ88+Consolidação!CM88+Consolidação!CP88+Consolidação!CS88+Consolidação!CV88+Consolidação!CY88+Consolidação!DB88),"CONSUMO PARCIAL","SEM PREVISÃO"))))))))))))))))</f>
        <v/>
      </c>
      <c r="FE77" s="318" t="str">
        <f t="shared" si="109"/>
        <v/>
      </c>
      <c r="FF77" s="270"/>
      <c r="FG77" s="314"/>
      <c r="FH77" s="345"/>
      <c r="FI77" s="346"/>
      <c r="FJ77" s="317" t="str">
        <f>IF(FG77=0,"",IF(BT77+CA77+CH77+CO77+CV77+DC77+DJ77+DQ77+DX77+EE77+EL77+ES77+EZ77+FG77&lt;=Consolidação!BU88,Consolidação!$H$4,IF(BT77+CA77+CH77+CO77+CV77+DC77+DJ77+DQ77+DX77+EE77+EL77+ES77+EZ77+FG77&lt;=Consolidação!BU88+Consolidação!BX88,Consolidação!$K$4,IF(BT77+CA77+CH77+CO77+CV77+DC77+DJ77+DQ77+DX77+EE77+EL77+ES77+EZ77+FG77&lt;=Consolidação!BU88+Consolidação!BX88+Consolidação!CA88,Consolidação!$N$4,IF(BT77+CA77+CH77+CO77+CV77+DC77+DJ77+DQ77+DX77+EE77+EL77+ES77+EZ77+FG77&lt;=Consolidação!BU88+Consolidação!BX88+Consolidação!CA88+Consolidação!CD88,Consolidação!$Q$4,IF(BT77+CA77+CH77+CO77+CV77+DC77+DJ77+DQ77+DX77+EE77+EL77+ES77+EZ77+FG77&lt;=Consolidação!BU88+Consolidação!BX88+Consolidação!CA88+Consolidação!CD88+Consolidação!CG88,Consolidação!$T$4,IF(BT77+CA77+CH77+CO77+CV77+DC77+DJ77+DQ77+DX77+EE77+EL77+ES77+EZ77+FG77&lt;=Consolidação!BU88+Consolidação!BX88+Consolidação!CA88+Consolidação!CD88+Consolidação!CG88+Consolidação!CJ88,Consolidação!$W$4,IF(BT77+CA77+CH77+CO77+CV77+DC77+DJ77+DQ77+DX77+EE77+EL77+ES77+EZ77+FG77&lt;=Consolidação!BU88+Consolidação!BX88+Consolidação!CA88+Consolidação!CD88+Consolidação!CG88+Consolidação!CJ88+Consolidação!CM88,Consolidação!$Z$4,IF(BT77+CA77+CH77+CO77+CV77+DC77+DJ77+DQ77+DX77+EE77+EL77+ES77+EZ77+FG77&lt;=Consolidação!BU88+Consolidação!BX88+Consolidação!CA88+Consolidação!CD88+Consolidação!CG88+Consolidação!CJ88+Consolidação!CM88+Consolidação!CP88,Consolidação!$AC$4,IF(BT77+CA77+CH77+CO77+CV77+DC77+DJ77+DQ77+DX77+EE77+EL77+ES77+EZ77+FG77&lt;=Consolidação!BU88+Consolidação!BX88+Consolidação!CA88+Consolidação!CD88+Consolidação!CG88+Consolidação!CJ88+Consolidação!CM88+Consolidação!CP88+Consolidação!CS88,Consolidação!$AF$4,IF(BT77+CA77+CH77+CO77+CV77+DC77+DJ77+DQ77+DX77+EE77+EL77+ES77+EZ77+FG77&lt;=Consolidação!BU88+Consolidação!BX88+Consolidação!CA88+Consolidação!CD88+Consolidação!CG88+Consolidação!CJ88+Consolidação!CM88+Consolidação!CP88+Consolidação!CS88+Consolidação!CV88,Consolidação!$AI$4,IF(BT77+CA77+CH77+CO77+CV77+DC77+DJ77+DQ77+DX77+EE77+EL77+ES77+EZ77+FG77&lt;=Consolidação!BU88+Consolidação!BX88+Consolidação!CA88+Consolidação!CD88+Consolidação!CG88+Consolidação!CJ88+Consolidação!CM88+Consolidação!CP88+Consolidação!CS88+Consolidação!CV88+Consolidação!CY88,Consolidação!$AL$4,IF(BT77+CA77+CH77+CO77+CV77+DC77+DJ77+DQ77+DX77+EE77+EL77+ES77+EZ77+FG77&lt;=Consolidação!BU88+Consolidação!BX88+Consolidação!CA88+Consolidação!CD88+Consolidação!CG88+Consolidação!CJ88+Consolidação!CM88+Consolidação!CP88+Consolidação!CS88+Consolidação!CV88+Consolidação!CY88+Consolidação!DB88,Consolidação!$AO$4,IF(BT77+CA77+CH77+CO77+CV77+DC77+DJ77+DQ77+DX77+EE77+EL77+ES77+EZ77+FG77&lt;=Consolidação!BU88+Consolidação!BX88+Consolidação!CA88+Consolidação!CD88+Consolidação!CG88+Consolidação!CJ88+Consolidação!CM88+Consolidação!CP88+Consolidação!CS88+Consolidação!CV88+Consolidação!CY88+Consolidação!DB88+Consolidação!DE88,Consolidação!$AR$4,IF(BT77+CA77+CH77+CO77+CV77+DC77+DJ77+DQ77+DX77+EE77+EL77+ES77+EZ77+FG77&lt;=Consolidação!BU88+Consolidação!BX88+Consolidação!CA88+Consolidação!CD88+Consolidação!CG88+Consolidação!CJ88+Consolidação!CM88+Consolidação!CP88+Consolidação!CS88+Consolidação!CV88+Consolidação!CY88+Consolidação!DB88+Consolidação!DE88+Consolidação!DH88,Consolidação!$AU$4,IF(AND((Consolidação!BU88+Consolidação!BX88+Consolidação!CA88+Consolidação!CD88+Consolidação!CG88+Consolidação!CJ88+Consolidação!CM88+Consolidação!CP88+Consolidação!CS88+Consolidação!CV88+Consolidação!CY88+Consolidação!DB88+Consolidação!DE88+Consolidação!DH88)&gt;0,BT77+CA77+CH77+CO77+CV77+DC77+DJ77+DQ77+DX77+EE77+EL77+ES77+EZ77&lt;Consolidação!BU88+Consolidação!BX88+Consolidação!CA88+Consolidação!CD88+Consolidação!CG88+Consolidação!CJ88+Consolidação!CM88+Consolidação!CP88+Consolidação!CS88+Consolidação!CV88+Consolidação!CY88+Consolidação!DB88+Consolidação!DE88+Consolidação!DH88,BT77+CA77+CH77+CO77+CV77+DC77+DJ77+DQ77+DX77+EE77+EL77+ES77+EZ77+FG77&gt;Consolidação!BU88+Consolidação!BX88+Consolidação!CA88+Consolidação!CD88+Consolidação!CG88+Consolidação!CJ88+Consolidação!CM88+Consolidação!CP88+Consolidação!CS88+Consolidação!CV88+Consolidação!CY88+Consolidação!DB88+Consolidação!DE88+Consolidação!DH88),"CONSUMO PARCIAL","SEM PREVISÃO"))))))))))))))))</f>
        <v/>
      </c>
      <c r="FK77" s="540" t="str">
        <f t="shared" si="110"/>
        <v/>
      </c>
      <c r="FL77" s="569"/>
      <c r="FM77" s="550"/>
      <c r="FN77" s="550"/>
      <c r="FO77" s="550"/>
      <c r="FP77" s="550"/>
      <c r="FQ77" s="576"/>
      <c r="FR77" s="569"/>
      <c r="FS77" s="550"/>
      <c r="FT77" s="550"/>
      <c r="FU77" s="550"/>
      <c r="FV77" s="550"/>
      <c r="FW77" s="550"/>
      <c r="FX77" s="545" t="str">
        <f>IF((Consolidação!C88+Consolidação!E88)=(F77+M77+T77+AA77+AH77+AO77+AV77+BC77+BJ77+BQ77+BX77+CE77+CL77+CS77),"ATUALIZADO","DESATUALIZADO")</f>
        <v>DESATUALIZADO</v>
      </c>
    </row>
    <row r="78" spans="1:180" x14ac:dyDescent="0.3">
      <c r="A78" s="270">
        <v>11877</v>
      </c>
      <c r="B78" s="634"/>
      <c r="C78" s="271" t="s">
        <v>1</v>
      </c>
      <c r="D78" s="272"/>
      <c r="E78" s="270" t="s">
        <v>187</v>
      </c>
      <c r="F78" s="314">
        <v>76.23</v>
      </c>
      <c r="G78" s="315"/>
      <c r="H78" s="316">
        <v>45797</v>
      </c>
      <c r="I78" s="317" t="str">
        <f>IF(F78=0,"",IF(F78&lt;=Consolidação!H89,Consolidação!H$4,IF(F78&lt;=Consolidação!H89+Consolidação!K89,Consolidação!K$4,IF(F78&lt;=Consolidação!H89+Consolidação!K89+Consolidação!N89,Consolidação!N$4,IF(F78&lt;=Consolidação!H89+Consolidação!K89+Consolidação!N89+Consolidação!Q89,Consolidação!Q$4,IF(F78&lt;=Consolidação!H89+Consolidação!K89+Consolidação!N89+Consolidação!Q89+Consolidação!T89,Consolidação!T$4,IF(F78&lt;=Consolidação!H89+Consolidação!K89+Consolidação!N89+Consolidação!Q89+Consolidação!T89+Consolidação!W89,Consolidação!W$4,IF(F78&lt;=Consolidação!H89+Consolidação!K89+Consolidação!N89+Consolidação!Q89+Consolidação!T89+Consolidação!W89+Consolidação!Z89,Consolidação!Z$4,IF(F78&lt;=Consolidação!H89+Consolidação!K89+Consolidação!N89+Consolidação!Q89+Consolidação!T89+Consolidação!W89+Consolidação!Z89+Consolidação!AC89,Consolidação!AC$4,IF(F78&lt;=Consolidação!H89+Consolidação!K89+Consolidação!N89+Consolidação!Q89+Consolidação!T89+Consolidação!W89+Consolidação!Z89+Consolidação!AC89+Consolidação!AF89,Consolidação!AF$4,IF(F78&lt;=Consolidação!H89+Consolidação!K89+Consolidação!N89+Consolidação!Q89+Consolidação!T89+Consolidação!W89+Consolidação!Z89+Consolidação!AC89+Consolidação!AF89+Consolidação!AI89,Consolidação!AI$4,IF(F78&lt;=Consolidação!H89+Consolidação!K89+Consolidação!N89+Consolidação!Q89+Consolidação!T89+Consolidação!W89+Consolidação!Z89+Consolidação!AC89+Consolidação!AF89+Consolidação!AI89+Consolidação!AL89,Consolidação!AL$4,IF(F78&lt;=Consolidação!H89+Consolidação!K89+Consolidação!N89+Consolidação!Q89+Consolidação!T89+Consolidação!W89+Consolidação!Z89+Consolidação!AC89+Consolidação!AF89+Consolidação!AI89+Consolidação!AL89+Consolidação!AO89,Consolidação!AO$4,IF(F78&lt;=Consolidação!H89+Consolidação!K89+Consolidação!N89+Consolidação!Q89+Consolidação!T89+Consolidação!W89+Consolidação!Z89+Consolidação!AC89+Consolidação!AF89+Consolidação!AI89+Consolidação!AL89+Consolidação!AO89+Consolidação!AR89,Consolidação!AR$4,IF(F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>SEM PREVISÃO</v>
      </c>
      <c r="J78" s="318" t="str">
        <f t="shared" si="86"/>
        <v>û</v>
      </c>
      <c r="K78" s="312"/>
      <c r="L78" s="270" t="s">
        <v>225</v>
      </c>
      <c r="M78" s="314">
        <v>448.05</v>
      </c>
      <c r="N78" s="315"/>
      <c r="O78" s="316">
        <v>46068</v>
      </c>
      <c r="P78" s="317" t="str">
        <f>IF(M78=0,"",IF(F78+M78&lt;=Consolidação!H89,Consolidação!$H$4,IF(F78+M78&lt;=Consolidação!H89+Consolidação!K89,Consolidação!$K$4,IF(F78+M78&lt;=Consolidação!H89+Consolidação!K89+Consolidação!N89,Consolidação!$N$4,IF(F78+M78&lt;=Consolidação!H89+Consolidação!K89+Consolidação!N89+Consolidação!Q89,Consolidação!$Q$4,IF(F78+M78&lt;=Consolidação!H89+Consolidação!K89+Consolidação!N89+Consolidação!Q89+Consolidação!T89,Consolidação!$T$4,IF(F78+M78&lt;=Consolidação!H89+Consolidação!K89+Consolidação!N89+Consolidação!Q89+Consolidação!T89+Consolidação!W89,Consolidação!$W$4,IF(F78+M78&lt;=Consolidação!H89+Consolidação!K89+Consolidação!N89+Consolidação!Q89+Consolidação!T89+Consolidação!W89+Consolidação!Z89,Consolidação!$Z$4,IF(F78+M78&lt;=Consolidação!H89+Consolidação!K89+Consolidação!N89+Consolidação!Q89+Consolidação!T89+Consolidação!W89+Consolidação!Z89+Consolidação!AC89,Consolidação!$AC$4,IF(F78+M78&lt;=Consolidação!H89+Consolidação!K89+Consolidação!N89+Consolidação!Q89+Consolidação!T89+Consolidação!W89+Consolidação!Z89+Consolidação!AC89+Consolidação!AF89,Consolidação!$AF$4,IF(F78+M78&lt;=Consolidação!H89+Consolidação!K89+Consolidação!N89+Consolidação!Q89+Consolidação!T89+Consolidação!W89+Consolidação!Z89+Consolidação!AC89+Consolidação!AF89+Consolidação!AI89,Consolidação!$AI$4,IF(F78+M78&lt;=Consolidação!H89+Consolidação!K89+Consolidação!N89+Consolidação!Q89+Consolidação!T89+Consolidação!W89+Consolidação!Z89+Consolidação!AC89+Consolidação!AF89+Consolidação!AI89+Consolidação!AL89,Consolidação!$AL$4,IF(F78+M78&lt;=Consolidação!H89+Consolidação!K89+Consolidação!N89+Consolidação!Q89+Consolidação!T89+Consolidação!W89+Consolidação!Z89+Consolidação!AC89+Consolidação!AF89+Consolidação!AI89+Consolidação!AL89+Consolidação!AO89,Consolidação!$AO$4,IF(F78+M78&lt;=Consolidação!H89+Consolidação!K89+Consolidação!N89+Consolidação!Q89+Consolidação!T89+Consolidação!W89+Consolidação!Z89+Consolidação!AC89+Consolidação!AF89+Consolidação!AI89+Consolidação!AL89+Consolidação!AO89+Consolidação!AR89,Consolidação!$AR$4,IF(F78+M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>SEM PREVISÃO</v>
      </c>
      <c r="Q78" s="318" t="str">
        <f t="shared" si="87"/>
        <v>û</v>
      </c>
      <c r="R78" s="312"/>
      <c r="S78" s="270"/>
      <c r="T78" s="314"/>
      <c r="U78" s="315"/>
      <c r="V78" s="316"/>
      <c r="W78" s="317" t="str">
        <f>IF(T78=0,"",IF(F78+M78+T78&lt;=Consolidação!H89,Consolidação!$H$4,IF(F78+M78+T78&lt;=Consolidação!H89+Consolidação!K89,Consolidação!$K$4,IF(F78+M78+T78&lt;=Consolidação!H89+Consolidação!K89+Consolidação!N89,Consolidação!$N$4,IF(F78+M78+T78&lt;=Consolidação!H89+Consolidação!K89+Consolidação!N89+Consolidação!Q89,Consolidação!$Q$4,IF(F78+M78+T78&lt;=Consolidação!H89+Consolidação!K89+Consolidação!N89+Consolidação!Q89+Consolidação!T89,Consolidação!$T$4,IF(F78+M78+T78&lt;=Consolidação!H89+Consolidação!K89+Consolidação!N89+Consolidação!Q89+Consolidação!T89+Consolidação!W89,Consolidação!$W$4,IF(F78+M78+T78&lt;=Consolidação!H89+Consolidação!K89+Consolidação!N89+Consolidação!Q89+Consolidação!T89+Consolidação!W89+Consolidação!Z89,Consolidação!$Z$4,IF(F78+M78+T78&lt;=Consolidação!H89+Consolidação!K89+Consolidação!N89+Consolidação!Q89+Consolidação!T89+Consolidação!W89+Consolidação!Z89+Consolidação!AC89,Consolidação!$AC$4,IF(F78+M78+T78&lt;=Consolidação!H89+Consolidação!K89+Consolidação!N89+Consolidação!Q89+Consolidação!T89+Consolidação!W89+Consolidação!Z89+Consolidação!AC89+Consolidação!AF89,Consolidação!$AF$4,IF(F78+M78+T78&lt;=Consolidação!H89+Consolidação!K89+Consolidação!N89+Consolidação!Q89+Consolidação!T89+Consolidação!W89+Consolidação!Z89+Consolidação!AC89+Consolidação!AF89+Consolidação!AI89,Consolidação!$AI$4,IF(F78+M78+T78&lt;=Consolidação!H89+Consolidação!K89+Consolidação!N89+Consolidação!Q89+Consolidação!T89+Consolidação!W89+Consolidação!Z89+Consolidação!AC89+Consolidação!AF89+Consolidação!AI89+Consolidação!AL89,Consolidação!$AL$4,IF(F78+M78+T78&lt;=Consolidação!H89+Consolidação!K89+Consolidação!N89+Consolidação!Q89+Consolidação!T89+Consolidação!W89+Consolidação!Z89+Consolidação!AC89+Consolidação!AF89+Consolidação!AI89+Consolidação!AL89+Consolidação!AO89,Consolidação!$AO$4,IF(F78+M78+T78&lt;=Consolidação!H89+Consolidação!K89+Consolidação!N89+Consolidação!Q89+Consolidação!T89+Consolidação!W89+Consolidação!Z89+Consolidação!AC89+Consolidação!AF89+Consolidação!AI89+Consolidação!AL89+Consolidação!AO89+Consolidação!AR89,Consolidação!$AR$4,IF(F78+M78+T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+M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+T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/>
      </c>
      <c r="X78" s="318" t="str">
        <f t="shared" si="88"/>
        <v/>
      </c>
      <c r="Y78" s="312"/>
      <c r="Z78" s="270"/>
      <c r="AA78" s="314"/>
      <c r="AB78" s="315"/>
      <c r="AC78" s="316"/>
      <c r="AD78" s="317" t="str">
        <f>IF(AA78=0,"",IF(F78+M78+T78+AA78&lt;=Consolidação!H89,Consolidação!$H$4,IF(F78+M78+T78+AA78&lt;=Consolidação!H89+Consolidação!K89,Consolidação!$K$4,IF(F78+M78+T78+AA78&lt;=Consolidação!H89+Consolidação!K89+Consolidação!N89,Consolidação!$N$4,IF(F78+M78+T78+AA78&lt;=Consolidação!H89+Consolidação!K89+Consolidação!N89+Consolidação!Q89,Consolidação!$Q$4,IF(F78+M78+T78+AA78&lt;=Consolidação!H89+Consolidação!K89+Consolidação!N89+Consolidação!Q89+Consolidação!T89,Consolidação!$T$4,IF(F78+M78+T78+AA78&lt;=Consolidação!H89+Consolidação!K89+Consolidação!N89+Consolidação!Q89+Consolidação!T89+Consolidação!W89,Consolidação!$W$4,IF(F78+M78+T78+AA78&lt;=Consolidação!H89+Consolidação!K89+Consolidação!N89+Consolidação!Q89+Consolidação!T89+Consolidação!W89+Consolidação!Z89,Consolidação!$Z$4,IF(F78+M78+T78+AA78&lt;=Consolidação!H89+Consolidação!K89+Consolidação!N89+Consolidação!Q89+Consolidação!T89+Consolidação!W89+Consolidação!Z89+Consolidação!AC89,Consolidação!$AC$4,IF(F78+M78+T78+AA78&lt;=Consolidação!H89+Consolidação!K89+Consolidação!N89+Consolidação!Q89+Consolidação!T89+Consolidação!W89+Consolidação!Z89+Consolidação!AC89+Consolidação!AF89,Consolidação!$AF$4,IF(F78+M78+T78+AA78&lt;=Consolidação!H89+Consolidação!K89+Consolidação!N89+Consolidação!Q89+Consolidação!T89+Consolidação!W89+Consolidação!Z89+Consolidação!AC89+Consolidação!AF89+Consolidação!AI89,Consolidação!$AI$4,IF(F78+M78+T78+AA78&lt;=Consolidação!H89+Consolidação!K89+Consolidação!N89+Consolidação!Q89+Consolidação!T89+Consolidação!W89+Consolidação!Z89+Consolidação!AC89+Consolidação!AF89+Consolidação!AI89+Consolidação!AL89,Consolidação!$AL$4,IF(F78+M78+T78+AA78&lt;=Consolidação!H89+Consolidação!K89+Consolidação!N89+Consolidação!Q89+Consolidação!T89+Consolidação!W89+Consolidação!Z89+Consolidação!AC89+Consolidação!AF89+Consolidação!AI89+Consolidação!AL89+Consolidação!AO89,Consolidação!$AO$4,IF(F78+M78+T78+AA78&lt;=Consolidação!H89+Consolidação!K89+Consolidação!N89+Consolidação!Q89+Consolidação!T89+Consolidação!W89+Consolidação!Z89+Consolidação!AC89+Consolidação!AF89+Consolidação!AI89+Consolidação!AL89+Consolidação!AO89+Consolidação!AR89,Consolidação!AR86,IF(F78+M78+T78+AA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+M78+T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+T78+AA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/>
      </c>
      <c r="AE78" s="318" t="str">
        <f t="shared" si="89"/>
        <v/>
      </c>
      <c r="AF78" s="312"/>
      <c r="AG78" s="270"/>
      <c r="AH78" s="314"/>
      <c r="AI78" s="315"/>
      <c r="AJ78" s="316"/>
      <c r="AK78" s="317" t="str">
        <f>IF(AH78=0,"",IF(F78+M78+T78+AA78+AH78&lt;=Consolidação!H89,Consolidação!$H$4,IF(F78+M78+T78+AA78+AH78&lt;=Consolidação!H89+Consolidação!K89,Consolidação!$K$4,IF(F78+M78+T78+AA78+AH78&lt;=Consolidação!H89+Consolidação!K89+Consolidação!N89,Consolidação!$N$4,IF(F78+M78+T78+AA78+AH78&lt;=Consolidação!H89+Consolidação!K89+Consolidação!N89+Consolidação!Q89,Consolidação!$Q$4,IF(F78+M78+T78+AA78+AH78&lt;=Consolidação!H89+Consolidação!K89+Consolidação!N89+Consolidação!Q89+Consolidação!T89,Consolidação!$T$4,IF(F78+M78+T78+AA78+AH78&lt;=Consolidação!H89+Consolidação!K89+Consolidação!N89+Consolidação!Q89+Consolidação!T89+Consolidação!W89,Consolidação!$W$4,IF(F78+M78+T78+AA78+AH78&lt;=Consolidação!H89+Consolidação!K89+Consolidação!N89+Consolidação!Q89+Consolidação!T89+Consolidação!W89+Consolidação!Z89,Consolidação!$Z$4,IF(F78+M78+T78+AA78+AH78&lt;=Consolidação!H89+Consolidação!K89+Consolidação!N89+Consolidação!Q89+Consolidação!T89+Consolidação!W89+Consolidação!Z89+Consolidação!AC89,Consolidação!$AC$4,IF(F78+M78+T78+AA78+AH78&lt;=Consolidação!H89+Consolidação!K89+Consolidação!N89+Consolidação!Q89+Consolidação!T89+Consolidação!W89+Consolidação!Z89+Consolidação!AC89+Consolidação!AF89,Consolidação!$AF$4,IF(F78+M78+T78+AA78+AH78&lt;=Consolidação!H89+Consolidação!K89+Consolidação!N89+Consolidação!Q89+Consolidação!T89+Consolidação!W89+Consolidação!Z89+Consolidação!AC89+Consolidação!AF89+Consolidação!AI89,Consolidação!$AI$4,IF(F78+M78+T78+AA78+AH78&lt;=Consolidação!H89+Consolidação!K89+Consolidação!N89+Consolidação!Q89+Consolidação!T89+Consolidação!W89+Consolidação!Z89+Consolidação!AC89+Consolidação!AF89+Consolidação!AI89+Consolidação!AL89,Consolidação!$AL$4,IF(F78+M78+T78+AA78+AH78&lt;=Consolidação!H89+Consolidação!K89+Consolidação!N89+Consolidação!Q89+Consolidação!T89+Consolidação!W89+Consolidação!Z89+Consolidação!AC89+Consolidação!AF89+Consolidação!AI89+Consolidação!AL89+Consolidação!AO89,Consolidação!$AO$4,IF(F78+M78+T78+AA78+AH78&lt;=Consolidação!H89+Consolidação!K89+Consolidação!N89+Consolidação!Q89+Consolidação!T89+Consolidação!W89+Consolidação!Z89+Consolidação!AC89+Consolidação!AF89+Consolidação!AI89+Consolidação!AL89+Consolidação!AO89+Consolidação!AR89,Consolidação!$AR$4,IF(F78+M78+T78+AA78+AH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+M78+T78+AA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+T78+AA78+AH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/>
      </c>
      <c r="AL78" s="318" t="str">
        <f t="shared" si="90"/>
        <v/>
      </c>
      <c r="AM78" s="312"/>
      <c r="AN78" s="270"/>
      <c r="AO78" s="314"/>
      <c r="AP78" s="345"/>
      <c r="AQ78" s="346"/>
      <c r="AR78" s="317" t="str">
        <f>IF(AO78=0,"",IF(F78+M78+T78+AA78+AH78+AO78&lt;=Consolidação!H89,Consolidação!$H$4,IF(F78+M78+T78+AA78+AH78+AO78&lt;=Consolidação!H89+Consolidação!K89,Consolidação!$K$4,IF(F78+M78+T78+AA78+AH78+AO78&lt;=Consolidação!H89+Consolidação!K89+Consolidação!N89,Consolidação!$N$4,IF(F78+M78+T78+AA78+AH78+AO78&lt;=Consolidação!H89+Consolidação!K89+Consolidação!N89+Consolidação!Q89,Consolidação!$Q$4,IF(F78+M78+T78+AA78+AH78+AO78&lt;=Consolidação!H89+Consolidação!K89+Consolidação!N89+Consolidação!Q89+Consolidação!T89,Consolidação!$T$4,IF(F78+M78+T78+AA78+AH78+AO78&lt;=Consolidação!H89+Consolidação!K89+Consolidação!N89+Consolidação!Q89+Consolidação!T89+Consolidação!W89,Consolidação!$W$4,IF(F78+M78+T78+AA78+AH78+AO78&lt;=Consolidação!H89+Consolidação!K89+Consolidação!N89+Consolidação!Q89+Consolidação!T89+Consolidação!W89+Consolidação!Z89,Consolidação!$Z$4,IF(F78+M78+T78+AA78+AH78+AO78&lt;=Consolidação!H89+Consolidação!K89+Consolidação!N89+Consolidação!Q89+Consolidação!T89+Consolidação!W89+Consolidação!Z89+Consolidação!AC89,Consolidação!$AC$4,IF(F78+M78+T78+AA78+AH78+AO78&lt;=Consolidação!H89+Consolidação!K89+Consolidação!N89+Consolidação!Q89+Consolidação!T89+Consolidação!W89+Consolidação!Z89+Consolidação!AC89+Consolidação!AF89,Consolidação!$AF$4,IF(F78+M78+T78+AA78+AH78+AO78&lt;=Consolidação!H89+Consolidação!K89+Consolidação!N89+Consolidação!Q89+Consolidação!T89+Consolidação!W89+Consolidação!Z89+Consolidação!AC89+Consolidação!AF89+Consolidação!AI89,Consolidação!$AI$4,IF(F78+M78+T78+AA78+AH78+AO78&lt;=Consolidação!H89+Consolidação!K89+Consolidação!N89+Consolidação!Q89+Consolidação!T89+Consolidação!W89+Consolidação!Z89+Consolidação!AC89+Consolidação!AF89+Consolidação!AI89+Consolidação!AL89,Consolidação!$AL$4,IF(F78+M78+T78+AA78+AH78+AO78&lt;=Consolidação!H89+Consolidação!K89+Consolidação!N89+Consolidação!Q89+Consolidação!T89+Consolidação!W89+Consolidação!Z89+Consolidação!AC89+Consolidação!AF89+Consolidação!AI89+Consolidação!AL89+Consolidação!AO89,Consolidação!$AO$4,IF(F78+M78+T78+AA78+AH78+AO78&lt;=Consolidação!H89+Consolidação!K89+Consolidação!N89+Consolidação!Q89+Consolidação!T89+Consolidação!W89+Consolidação!Z89+Consolidação!AC89+Consolidação!AF89+Consolidação!AI89+Consolidação!AL89+Consolidação!AO89+Consolidação!AR89,Consolidação!$AR$4,IF(F78+M78+T78+AA78+AH78+AO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+M78+T78+AA78+AH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+T78+AA78+AH78+AO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/>
      </c>
      <c r="AS78" s="318" t="str">
        <f t="shared" si="91"/>
        <v/>
      </c>
      <c r="AT78" s="312"/>
      <c r="AU78" s="270"/>
      <c r="AV78" s="314"/>
      <c r="AW78" s="345"/>
      <c r="AX78" s="346"/>
      <c r="AY78" s="317" t="str">
        <f>IF(AV78=0,"",IF(F78+M78+T78+AA78+AH78+AO78+AV78&lt;=Consolidação!H89,Consolidação!$H$4,IF(F78+M78+T78+AA78+AH78+AO78+AV78&lt;=Consolidação!H89+Consolidação!K89,Consolidação!$K$4,IF(F78+M78+T78+AA78+AH78+AO78+AV78&lt;=Consolidação!H89+Consolidação!K89+Consolidação!N89,Consolidação!$N$4,IF(F78+M78+T78+AA78+AH78+AO78+AV78&lt;=Consolidação!H89+Consolidação!K89+Consolidação!N89+Consolidação!Q89,Consolidação!$Q$4,IF(F78+M78+T78+AA78+AH78+AO78+AV78&lt;=Consolidação!H89+Consolidação!K89+Consolidação!N89+Consolidação!Q89+Consolidação!T89,Consolidação!$T$4,IF(F78+M78+T78+AA78+AH78+AO78+AV78&lt;=Consolidação!H89+Consolidação!K89+Consolidação!N89+Consolidação!Q89+Consolidação!T89+Consolidação!W89,Consolidação!$W$4,IF(F78+M78+T78+AA78+AH78+AO78+AV78&lt;=Consolidação!H89+Consolidação!K89+Consolidação!N89+Consolidação!Q89+Consolidação!T89+Consolidação!W89+Consolidação!Z89,Consolidação!$Z$4,IF(F78+M78+T78+AA78+AH78+AO78+AV78&lt;=Consolidação!H89+Consolidação!K89+Consolidação!N89+Consolidação!Q89+Consolidação!T89+Consolidação!W89+Consolidação!Z89+Consolidação!AC89,Consolidação!$AC$4,IF(F78+M78+T78+AA78+AH78+AO78+AV78&lt;=Consolidação!H89+Consolidação!K89+Consolidação!N89+Consolidação!Q89+Consolidação!T89+Consolidação!W89+Consolidação!Z89+Consolidação!AC89+Consolidação!AF89,Consolidação!$AF$4,IF(F78+M78+T78+AA78+AH78+AO78+AV78&lt;=Consolidação!H89+Consolidação!K89+Consolidação!N89+Consolidação!Q89+Consolidação!T89+Consolidação!W89+Consolidação!Z89+Consolidação!AC89+Consolidação!AF89+Consolidação!AI89,Consolidação!$AI$4,IF(F78+M78+T78+AA78+AH78+AO78+AV78&lt;=Consolidação!H89+Consolidação!K89+Consolidação!N89+Consolidação!Q89+Consolidação!T89+Consolidação!W89+Consolidação!Z89+Consolidação!AC89+Consolidação!AF89+Consolidação!AI89+Consolidação!AL89,Consolidação!$AL$4,IF(F78+M78+T78+AA78+AH78+AO78+AV78&lt;=Consolidação!H89+Consolidação!K89+Consolidação!N89+Consolidação!Q89+Consolidação!T89+Consolidação!W89+Consolidação!Z89+Consolidação!AC89+Consolidação!AF89+Consolidação!AI89+Consolidação!AL89+Consolidação!AO89,Consolidação!$AO$4,IF(F78+M78+T78+AA78+AH78+AO78+AV78&lt;=Consolidação!H89+Consolidação!K89+Consolidação!N89+Consolidação!Q89+Consolidação!T89+Consolidação!W89+Consolidação!Z89+Consolidação!AC89+Consolidação!AF89+Consolidação!AI89+Consolidação!AL89+Consolidação!AO89+Consolidação!AR89,Consolidação!$AR$4,IF(F78+M78+T78+AA78+AH78+AO78+AV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+M78+T78+AA78+AH78+AO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+T78+AA78+AH78+AO78+AV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/>
      </c>
      <c r="AZ78" s="318" t="str">
        <f t="shared" si="92"/>
        <v/>
      </c>
      <c r="BA78" s="312"/>
      <c r="BB78" s="270"/>
      <c r="BC78" s="314"/>
      <c r="BD78" s="345"/>
      <c r="BE78" s="346"/>
      <c r="BF78" s="317" t="str">
        <f>IF(BC78=0,"",IF(F78+M78+T78+AA78+AH78+AO78+AV78+BC78&lt;=Consolidação!H89,Consolidação!$H$4,IF(F78+M78+T78+AA78+AH78+AO78+AV78+BC78&lt;=Consolidação!H89+Consolidação!K89,Consolidação!$K$4,IF(F78+M78+T78+AA78+AH78+AO78+AV78+BC78&lt;=Consolidação!H89+Consolidação!K89+Consolidação!N89,Consolidação!$N$4,IF(F78+M78+T78+AA78+AH78+AO78+AV78+BC78&lt;=Consolidação!H89+Consolidação!K89+Consolidação!N89+Consolidação!Q89,Consolidação!$Q$4,IF(F78+M78+T78+AA78+AH78+AO78+AV78+BC78&lt;=Consolidação!H89+Consolidação!K89+Consolidação!N89+Consolidação!Q89+Consolidação!T89,Consolidação!$T$4,IF(F78+M78+T78+AA78+AH78+AO78+AV78+BC78&lt;=Consolidação!H89+Consolidação!K89+Consolidação!N89+Consolidação!Q89+Consolidação!T89+Consolidação!W89,Consolidação!$W$4,IF(F78+M78+T78+AA78+AH78+AO78+AV78+BC78&lt;=Consolidação!H89+Consolidação!K89+Consolidação!N89+Consolidação!Q89+Consolidação!T89+Consolidação!W89+Consolidação!Z89,Consolidação!$Z$4,IF(F78+M78+T78+AA78+AH78+AO78+AV78+BC78&lt;=Consolidação!H89+Consolidação!K89+Consolidação!N89+Consolidação!Q89+Consolidação!T89+Consolidação!W89+Consolidação!Z89+Consolidação!AC89,Consolidação!$AC$4,IF(F78+M78+T78+AA78+AH78+AO78+AV78+BC78&lt;=Consolidação!H89+Consolidação!K89+Consolidação!N89+Consolidação!Q89+Consolidação!T89+Consolidação!W89+Consolidação!Z89+Consolidação!AC89+Consolidação!AF89,Consolidação!$AF$4,IF(F78+M78+T78+AA78+AH78+AO78+AV78+BC78&lt;=Consolidação!H89+Consolidação!K89+Consolidação!N89+Consolidação!Q89+Consolidação!T89+Consolidação!W89+Consolidação!Z89+Consolidação!AC89+Consolidação!AF89+Consolidação!AI89,Consolidação!$AI$4,IF(F78+M78+T78+AA78+AH78+AO78+AV78+BC78&lt;=Consolidação!H89+Consolidação!K89+Consolidação!N89+Consolidação!Q89+Consolidação!T89+Consolidação!W89+Consolidação!Z89+Consolidação!AC89+Consolidação!AF89+Consolidação!AI89+Consolidação!AL89,Consolidação!$AL$4,IF(F78+M78+T78+AA78+AH78+AO78+AV78+BC78&lt;=Consolidação!H89+Consolidação!K89+Consolidação!N89+Consolidação!Q89+Consolidação!T89+Consolidação!W89+Consolidação!Z89+Consolidação!AC89+Consolidação!AF89+Consolidação!AI89+Consolidação!AL89+Consolidação!AO89,Consolidação!$AO$4,IF(F78+M78+T78+AA78+AH78+AO78+AV78+BC78&lt;=Consolidação!H89+Consolidação!K89+Consolidação!N89+Consolidação!Q89+Consolidação!T89+Consolidação!W89+Consolidação!Z89+Consolidação!AC89+Consolidação!AF89+Consolidação!AI89+Consolidação!AL89+Consolidação!AO89+Consolidação!AR89,Consolidação!$AR$4,IF(F78+M78+T78+AA78+AH78+AO78+AV78+BC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+M78+T78+AA78+AH78+AO78+AV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+T78+AA78+AH78+AO78+AV78+BC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/>
      </c>
      <c r="BG78" s="318" t="str">
        <f t="shared" si="93"/>
        <v/>
      </c>
      <c r="BH78" s="312"/>
      <c r="BI78" s="270"/>
      <c r="BJ78" s="314"/>
      <c r="BK78" s="345"/>
      <c r="BL78" s="346"/>
      <c r="BM78" s="317" t="str">
        <f>IF(BJ78=0,"",IF(F78+M78+T78+AA78+AH78+AO78+AV78+BC78+BJ78&lt;=Consolidação!H89,Consolidação!$H$4,IF(F78+M78+T78+AA78+AH78+AO78+AV78+BC78+BJ78&lt;=Consolidação!H89+Consolidação!K89,Consolidação!$K$4,IF(F78+M78+T78+AA78+AH78+AO78+AV78+BC78+BJ78&lt;=Consolidação!H89+Consolidação!K89+Consolidação!N89,Consolidação!$N$4,IF(F78+M78+T78+AA78+AH78+AO78+AV78+BC78+BJ78&lt;=Consolidação!H89+Consolidação!K89+Consolidação!N89+Consolidação!Q89,Consolidação!$Q$4,IF(F78+M78+T78+AA78+AH78+AO78+AV78+BC78+BJ78&lt;=Consolidação!H89+Consolidação!K89+Consolidação!N89+Consolidação!Q89+Consolidação!T89,Consolidação!$T$4,IF(F78+M78+T78+AA78+AH78+AO78+AV78+BC78+BJ78&lt;=Consolidação!H89+Consolidação!K89+Consolidação!N89+Consolidação!Q89+Consolidação!T89+Consolidação!W89,Consolidação!$W$4,IF(F78+M78+T78+AA78+AH78+AO78+AV78+BC78+BJ78&lt;=Consolidação!H89+Consolidação!K89+Consolidação!N89+Consolidação!Q89+Consolidação!T89+Consolidação!W89+Consolidação!Z89,Consolidação!$Z$4,IF(F78+M78+T78+AA78+AH78+AO78+AV78+BC78+BJ78&lt;=Consolidação!H89+Consolidação!K89+Consolidação!N89+Consolidação!Q89+Consolidação!T89+Consolidação!W89+Consolidação!Z89+Consolidação!AC89,Consolidação!$AC$4,IF(F78+M78+T78+AA78+AH78+AO78+AV78+BC78+BJ78&lt;=Consolidação!H89+Consolidação!K89+Consolidação!N89+Consolidação!Q89+Consolidação!T89+Consolidação!W89+Consolidação!Z89+Consolidação!AC89+Consolidação!AF89,Consolidação!$AF$4,IF(F78+M78+T78+AA78+AH78+AO78+AV78+BC78+BJ78&lt;=Consolidação!H89+Consolidação!K89+Consolidação!N89+Consolidação!Q89+Consolidação!T89+Consolidação!W89+Consolidação!Z89+Consolidação!AC89+Consolidação!AF89+Consolidação!AI89,Consolidação!$AI$4,IF(F78+M78+T78+AA78+AH78+AO78+AV78+BC78+BJ78&lt;=Consolidação!H89+Consolidação!K89+Consolidação!N89+Consolidação!Q89+Consolidação!T89+Consolidação!W89+Consolidação!Z89+Consolidação!AC89+Consolidação!AF89+Consolidação!AI89+Consolidação!AL89,Consolidação!$AL$4,IF(F78+M78+T78+AA78+AH78+AO78+AV78+BC78+BJ78&lt;=Consolidação!H89+Consolidação!K89+Consolidação!N89+Consolidação!Q89+Consolidação!T89+Consolidação!W89+Consolidação!Z89+Consolidação!AC89+Consolidação!AF89+Consolidação!AI89+Consolidação!AL89+Consolidação!AO89,Consolidação!$AO$4,IF(F78+M78+T78+AA78+AH78+AO78+AV78+BC78+BJ78&lt;=Consolidação!H89+Consolidação!K89+Consolidação!N89+Consolidação!Q89+Consolidação!T89+Consolidação!W89+Consolidação!Z89+Consolidação!AC89+Consolidação!AF89+Consolidação!AI89+Consolidação!AL89+Consolidação!AO89+Consolidação!AR89,Consolidação!$AR$4,IF(F78+M78+T78+AA78+AH78+AO78+AV78+BC78+BJ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+M78+T78+AA78+AH78+AO78+AV78+BC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+T78+AA78+AH78+AO78+AV78+BC78+BJ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/>
      </c>
      <c r="BN78" s="318" t="str">
        <f t="shared" si="94"/>
        <v/>
      </c>
      <c r="BO78" s="312"/>
      <c r="BP78" s="270"/>
      <c r="BQ78" s="314"/>
      <c r="BR78" s="345"/>
      <c r="BS78" s="346"/>
      <c r="BT78" s="317" t="str">
        <f>IF(BQ78=0,"",IF(F78+M78+T78+AA78+AH78+AO78+AV78+BC78+BJ78+BQ78&lt;=Consolidação!H89,Consolidação!$H$4,IF(F78+M78+T78+AA78+AH78+AO78+AV78+BC78+BJ78+BQ78&lt;=Consolidação!H89+Consolidação!K89,Consolidação!$K$4,IF(F78+M78+T78+AA78+AH78+AO78+AV78+BC78+BJ78+BQ78&lt;=Consolidação!H89+Consolidação!K89+Consolidação!N89,Consolidação!$N$4,IF(F78+M78+T78+AA78+AH78+AO78+AV78+BC78+BJ78+BQ78&lt;=Consolidação!H89+Consolidação!K89+Consolidação!N89+Consolidação!Q89,Consolidação!$Q$4,IF(F78+M78+T78+AA78+AH78+AO78+AV78+BC78+BJ78+BQ78&lt;=Consolidação!H89+Consolidação!K89+Consolidação!N89+Consolidação!Q89+Consolidação!T89,Consolidação!$T$4,IF(F78+M78+T78+AA78+AH78+AO78+AV78+BC78+BJ78+BQ78&lt;=Consolidação!H89+Consolidação!K89+Consolidação!N89+Consolidação!Q89+Consolidação!T89+Consolidação!W89,Consolidação!$W$4,IF(F78+M78+T78+AA78+AH78+AO78+AV78+BC78+BJ78+BQ78&lt;=Consolidação!H89+Consolidação!K89+Consolidação!N89+Consolidação!Q89+Consolidação!T89+Consolidação!W89+Consolidação!Z89,Consolidação!$Z$4,IF(F78+M78+T78+AA78+AH78+AO78+AV78+BC78+BJ78+BQ78&lt;=Consolidação!H89+Consolidação!K89+Consolidação!N89+Consolidação!Q89+Consolidação!T89+Consolidação!W89+Consolidação!Z89+Consolidação!AC89,Consolidação!$AC$4,IF(F78+M78+T78+AA78+AH78+AO78+AV78+BC78+BJ78+BQ78&lt;=Consolidação!H89+Consolidação!K89+Consolidação!N89+Consolidação!Q89+Consolidação!T89+Consolidação!W89+Consolidação!Z89+Consolidação!AC89+Consolidação!AF89,Consolidação!$AF$4,IF(F78+M78+T78+AA78+AH78+AO78+AV78+BC78+BJ78+BQ78&lt;=Consolidação!H89+Consolidação!K89+Consolidação!N89+Consolidação!Q89+Consolidação!T89+Consolidação!W89+Consolidação!Z89+Consolidação!AC89+Consolidação!AF89+Consolidação!AI89,Consolidação!$AI$4,IF(F78+M78+T78+AA78+AH78+AO78+AV78+BC78+BJ78+BQ78&lt;=Consolidação!H89+Consolidação!K89+Consolidação!N89+Consolidação!Q89+Consolidação!T89+Consolidação!W89+Consolidação!Z89+Consolidação!AC89+Consolidação!AF89+Consolidação!AI89+Consolidação!AL89,Consolidação!$AL$4,IF(F78+M78+T78+AA78+AH78+AO78+AV78+BC78+BJ78+BQ78&lt;=Consolidação!H89+Consolidação!K89+Consolidação!N89+Consolidação!Q89+Consolidação!T89+Consolidação!W89+Consolidação!Z89+Consolidação!AC89+Consolidação!AF89+Consolidação!AI89+Consolidação!AL89+Consolidação!AO89,Consolidação!$AO$4,IF(F78+M78+T78+AA78+AH78+AO78+AV78+BC78+BJ78+BQ78&lt;=Consolidação!H89+Consolidação!K89+Consolidação!N89+Consolidação!Q89+Consolidação!T89+Consolidação!W89+Consolidação!Z89+Consolidação!AC89+Consolidação!AF89+Consolidação!AI89+Consolidação!AL89+Consolidação!AO89+Consolidação!AR89,Consolidação!$AR$4,IF(F78+M78+T78+AA78+AH78+AO78+AV78+BC78+BJ78+BQ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+M78+T78+AA78+AH78+AO78+AV78+BC78+BJ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+T78+AA78+AH78+AO78+AV78+BC78+BJ78+BQ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/>
      </c>
      <c r="BU78" s="318" t="str">
        <f t="shared" si="95"/>
        <v/>
      </c>
      <c r="BV78" s="312"/>
      <c r="BW78" s="270"/>
      <c r="BX78" s="314"/>
      <c r="BY78" s="345"/>
      <c r="BZ78" s="346"/>
      <c r="CA78" s="317" t="str">
        <f>IF(BX78=0,"",IF(F78+M78+T78+AA78+AH78+AO78+AV78+BC78+BJ78+BQ78+BX78&lt;=Consolidação!H89,Consolidação!$H$4,IF(F78+M78+T78+AA78+AH78+AO78+AV78+BC78+BJ78+BQ78+BX78&lt;=Consolidação!H89+Consolidação!K89,Consolidação!$K$4,IF(F78+M78+T78+AA78+AH78+AO78+AV78+BC78+BJ78+BQ78+BX78&lt;=Consolidação!H89+Consolidação!K89+Consolidação!N89,Consolidação!$N$4,IF(F78+M78+T78+AA78+AH78+AO78+AV78+BC78+BJ78+BQ78+BX78&lt;=Consolidação!H89+Consolidação!K89+Consolidação!N89+Consolidação!Q89,Consolidação!$Q$4,IF(F78+M78+T78+AA78+AH78+AO78+AV78+BC78+BJ78+BQ78+BX78&lt;=Consolidação!H89+Consolidação!K89+Consolidação!N89+Consolidação!Q89+Consolidação!T89,Consolidação!$T$4,IF(F78+M78+T78+AA78+AH78+AO78+AV78+BC78+BJ78+BQ78+BX78&lt;=Consolidação!H89+Consolidação!K89+Consolidação!N89+Consolidação!Q89+Consolidação!T89+Consolidação!W89,Consolidação!$W$4,IF(F78+M78+T78+AA78+AH78+AO78+AV78+BC78+BJ78+BQ78+BX78&lt;=Consolidação!H89+Consolidação!K89+Consolidação!N89+Consolidação!Q89+Consolidação!T89+Consolidação!W89+Consolidação!Z89,Consolidação!$Z$4,IF(F78+M78+T78+AA78+AH78+AO78+AV78+BC78+BJ78+BQ78+BX78&lt;=Consolidação!H89+Consolidação!K89+Consolidação!N89+Consolidação!Q89+Consolidação!T89+Consolidação!W89+Consolidação!Z89+Consolidação!AC89,Consolidação!$AC$4,IF(F78+M78+T78+AA78+AH78+AO78+AV78+BC78+BJ78+BQ78+BX78&lt;=Consolidação!H89+Consolidação!K89+Consolidação!N89+Consolidação!Q89+Consolidação!T89+Consolidação!W89+Consolidação!Z89+Consolidação!AC89+Consolidação!AF89,Consolidação!$AF$4,IF(F78+M78+T78+AA78+AH78+AO78+AV78+BC78+BJ78+BQ78+BX78&lt;=Consolidação!H89+Consolidação!K89+Consolidação!N89+Consolidação!Q89+Consolidação!T89+Consolidação!W89+Consolidação!Z89+Consolidação!AC89+Consolidação!AF89+Consolidação!AI89,Consolidação!$AI$4,IF(F78+M78+T78+AA78+AH78+AO78+AV78+BC78+BJ78+BQ78+BX78&lt;=Consolidação!H89+Consolidação!K89+Consolidação!N89+Consolidação!Q89+Consolidação!T89+Consolidação!W89+Consolidação!Z89+Consolidação!AC89+Consolidação!AF89+Consolidação!AI89+Consolidação!AL89,Consolidação!$AL$4,IF(F78+M78+T78+AA78+AH78+AO78+AV78+BC78+BJ78+BQ78+BX78&lt;=Consolidação!H89+Consolidação!K89+Consolidação!N89+Consolidação!Q89+Consolidação!T89+Consolidação!W89+Consolidação!Z89+Consolidação!AC89+Consolidação!AF89+Consolidação!AI89+Consolidação!AL89+Consolidação!AO89,Consolidação!$AO$4,IF(F78+M78+T78+AA78+AH78+AO78+AV78+BC78+BJ78+BQ78+BX78&lt;=Consolidação!H89+Consolidação!K89+Consolidação!N89+Consolidação!Q89+Consolidação!T89+Consolidação!W89+Consolidação!Z89+Consolidação!AC89+Consolidação!AF89+Consolidação!AI89+Consolidação!AL89+Consolidação!AO89+Consolidação!AR89,Consolidação!$AR$4,IF(F78+M78+T78+AA78+AH78+AO78+AV78+BC78+BJ78+BQ78+BX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+M78+T78+AA78+AH78+AO78+AV78+BC78+BJ78+BQ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+T78+AA78+AH78+AO78+AV78+BC78+BJ78+BQ78+BX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/>
      </c>
      <c r="CB78" s="318" t="str">
        <f t="shared" si="96"/>
        <v/>
      </c>
      <c r="CC78" s="312"/>
      <c r="CD78" s="270"/>
      <c r="CE78" s="314"/>
      <c r="CF78" s="345"/>
      <c r="CG78" s="346"/>
      <c r="CH78" s="317" t="str">
        <f>IF(CE78=0,"",IF(F78+M78+T78+AA78+AH78+AO78+AV78+BC78+BJ78+BQ78+BX78+CE78&lt;=Consolidação!H89,Consolidação!$H$4,IF(F78+M78+T78+AA78+AH78+AO78+AV78+BC78+BJ78+BQ78+BX78+CE78&lt;=Consolidação!H89+Consolidação!K89,Consolidação!$K$4,IF(F78+M78+T78+AA78+AH78+AO78+AV78+BC78+BJ78+BQ78+BX78+CE78&lt;=Consolidação!H89+Consolidação!K89+Consolidação!N89,Consolidação!$N$4,IF(F78+M78+T78+AA78+AH78+AO78+AV78+BC78+BJ78+BQ78+BX78+CE78&lt;=Consolidação!H89+Consolidação!K89+Consolidação!N89+Consolidação!Q89,Consolidação!$Q$4,IF(F78+M78+T78+AA78+AH78+AO78+AV78+BC78+BJ78+BQ78+BX78+CE78&lt;=Consolidação!H89+Consolidação!K89+Consolidação!N89+Consolidação!Q89+Consolidação!T89,Consolidação!$T$4,IF(F78+M78+T78+AA78+AH78+AO78+AV78+BC78+BJ78+BQ78+BX78+CE78&lt;=Consolidação!H89+Consolidação!K89+Consolidação!N89+Consolidação!Q89+Consolidação!T89+Consolidação!W89,Consolidação!$W$4,IF(F78+M78+T78+AA78+AH78+AO78+AV78+BC78+BJ78+BQ78+BX78+CE78&lt;=Consolidação!H89+Consolidação!K89+Consolidação!N89+Consolidação!Q89+Consolidação!T89+Consolidação!W89+Consolidação!Z89,Consolidação!$Z$4,IF(F78+M78+T78+AA78+AH78+AO78+AV78+BC78+BJ78+BQ78+BX78+CE78&lt;=Consolidação!H89+Consolidação!K89+Consolidação!N89+Consolidação!Q89+Consolidação!T89+Consolidação!W89+Consolidação!Z89+Consolidação!AC89,Consolidação!$AC$4,IF(F78+M78+T78+AA78+AH78+AO78+AV78+BC78+BJ78+BQ78+BX78+CE78&lt;=Consolidação!H89+Consolidação!K89+Consolidação!N89+Consolidação!Q89+Consolidação!T89+Consolidação!W89+Consolidação!Z89+Consolidação!AC89+Consolidação!AF89,Consolidação!$AF$4,IF(F78+M78+T78+AA78+AH78+AO78+AV78+BC78+BJ78+BQ78+BX78+CE78&lt;=Consolidação!H89+Consolidação!K89+Consolidação!N89+Consolidação!Q89+Consolidação!T89+Consolidação!W89+Consolidação!Z89+Consolidação!AC89+Consolidação!AF89+Consolidação!AI89,Consolidação!$AI$4,IF(F78+M78+T78+AA78+AH78+AO78+AV78+BC78+BJ78+BQ78+BX78+CE78&lt;=Consolidação!H89+Consolidação!K89+Consolidação!N89+Consolidação!Q89+Consolidação!T89+Consolidação!W89+Consolidação!Z89+Consolidação!AC89+Consolidação!AF89+Consolidação!AI89+Consolidação!AL89,Consolidação!$AL$4,IF(F78+M78+T78+AA78+AH78+AO78+AV78+BC78+BJ78+BQ78+BX78+CE78&lt;=Consolidação!H89+Consolidação!K89+Consolidação!N89+Consolidação!Q89+Consolidação!T89+Consolidação!W89+Consolidação!Z89+Consolidação!AC89+Consolidação!AF89+Consolidação!AI89+Consolidação!AL89+Consolidação!AO89,Consolidação!$AO$4,IF(F78+M78+T78+AA78+AH78+AO78+AV78+BC78+BJ78+BQ78+BX78+CE78&lt;=Consolidação!H89+Consolidação!K89+Consolidação!N89+Consolidação!Q89+Consolidação!T89+Consolidação!W89+Consolidação!Z89+Consolidação!AC89+Consolidação!AF89+Consolidação!AI89+Consolidação!AL89+Consolidação!AO89+Consolidação!AR89,Consolidação!$AR$4,IF(F78+M78+T78+AA78+AH78+AO78+AV78+BC78+BJ78+BQ78+BX78+CE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+M78+T78+AA78+AH78+AO78+AV78+BC78+BJ78+BQ78+BX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+T78+AA78+AH78+AO78+AV78+BC78+BJ78+BQ78+BX78+CE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/>
      </c>
      <c r="CI78" s="318" t="str">
        <f t="shared" si="97"/>
        <v/>
      </c>
      <c r="CJ78" s="312"/>
      <c r="CK78" s="270"/>
      <c r="CL78" s="314"/>
      <c r="CM78" s="345"/>
      <c r="CN78" s="346"/>
      <c r="CO78" s="317" t="str">
        <f>IF(CL78=0,"",IF(F78+M78+T78+AA78+AH78+AO78+AV78+BC78+BJ78+BQ78+BX78+CE78+CL78&lt;=Consolidação!H89,Consolidação!$H$4,IF(F78+M78+T78+AA78+AH78+AO78+AV78+BC78+BJ78+BQ78+BX78+CE78+CL78&lt;=Consolidação!H89+Consolidação!K89,Consolidação!$K$4,IF(F78+M78+T78+AA78+AH78+AO78+AV78+BC78+BJ78+BQ78+BX78+CE78+CL78&lt;=Consolidação!H89+Consolidação!K89+Consolidação!N89,Consolidação!$N$4,IF(F78+M78+T78+AA78+AH78+AO78+AV78+BC78+BJ78+BQ78+BX78+CE78+CL78&lt;=Consolidação!H89+Consolidação!K89+Consolidação!N89+Consolidação!Q89,Consolidação!$Q$4,IF(F78+M78+T78+AA78+AH78+AO78+AV78+BC78+BJ78+BQ78+BX78+CE78+CL78&lt;=Consolidação!H89+Consolidação!K89+Consolidação!N89+Consolidação!Q89+Consolidação!T89,Consolidação!$T$4,IF(F78+M78+T78+AA78+AH78+AO78+AV78+BC78+BJ78+BQ78+BX78+CE78+CL78&lt;=Consolidação!H89+Consolidação!K89+Consolidação!N89+Consolidação!Q89+Consolidação!T89+Consolidação!W89,Consolidação!$W$4,IF(F78+M78+T78+AA78+AH78+AO78+AV78+BC78+BJ78+BQ78+BX78+CE78+CL78&lt;=Consolidação!H89+Consolidação!K89+Consolidação!N89+Consolidação!Q89+Consolidação!T89+Consolidação!W89+Consolidação!Z89,Consolidação!$Z$4,IF(F78+M78+T78+AA78+AH78+AO78+AV78+BC78+BJ78+BQ78+BX78+CE78+CL78&lt;=Consolidação!H89+Consolidação!K89+Consolidação!N89+Consolidação!Q89+Consolidação!T89+Consolidação!W89+Consolidação!Z89+Consolidação!AC89,Consolidação!$AC$4,IF(F78+M78+T78+AA78+AH78+AO78+AV78+BC78+BJ78+BQ78+BX78+CE78+CL78&lt;=Consolidação!H89+Consolidação!K89+Consolidação!N89+Consolidação!Q89+Consolidação!T89+Consolidação!W89+Consolidação!Z89+Consolidação!AC89+Consolidação!AF89,Consolidação!$AF$4,IF(F78+M78+T78+AA78+AH78+AO78+AV78+BC78+BJ78+BQ78+BX78+CE78+CL78&lt;=Consolidação!H89+Consolidação!K89+Consolidação!N89+Consolidação!Q89+Consolidação!T89+Consolidação!W89+Consolidação!Z89+Consolidação!AC89+Consolidação!AF89+Consolidação!AI89,Consolidação!$AI$4,IF(F78+M78+T78+AA78+AH78+AO78+AV78+BC78+BJ78+BQ78+BX78+CE78+CL78&lt;=Consolidação!H89+Consolidação!K89+Consolidação!N89+Consolidação!Q89+Consolidação!T89+Consolidação!W89+Consolidação!Z89+Consolidação!AC89+Consolidação!AF89+Consolidação!AI89+Consolidação!AL89,Consolidação!$AL$4,IF(F78+M78+T78+AA78+AH78+AO78+AV78+BC78+BJ78+BQ78+BX78+CE78+CL78&lt;=Consolidação!H89+Consolidação!K89+Consolidação!N89+Consolidação!Q89+Consolidação!T89+Consolidação!W89+Consolidação!Z89+Consolidação!AC89+Consolidação!AF89+Consolidação!AI89+Consolidação!AL89+Consolidação!AO89,Consolidação!$AO$4,IF(F78+M78+T78+AA78+AH78+AO78+AV78+BC78+BJ78+BQ78+BX78+CE78+CL78&lt;=Consolidação!H89+Consolidação!K89+Consolidação!N89+Consolidação!Q89+Consolidação!T89+Consolidação!W89+Consolidação!Z89+Consolidação!AC89+Consolidação!AF89+Consolidação!AI89+Consolidação!AL89+Consolidação!AO89+Consolidação!AR89,Consolidação!$AR$4,IF(F78+M78+T78+AA78+AH78+AO78+AV78+BC78+BJ78+BQ78+BX78+CE78+CL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+M78+T78+AA78+AH78+AO78+AV78+BC78+BJ78+BQ78+BX78+CE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+T78+AA78+AH78+AO78+AV78+BC78+BJ78+BQ78+BX78+CE78+CL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/>
      </c>
      <c r="CP78" s="318" t="str">
        <f t="shared" si="98"/>
        <v/>
      </c>
      <c r="CQ78" s="312"/>
      <c r="CR78" s="270"/>
      <c r="CS78" s="314"/>
      <c r="CT78" s="345"/>
      <c r="CU78" s="346"/>
      <c r="CV78" s="317" t="str">
        <f>IF(CS78=0,"",IF(F78+M78+T78+AA78+AH78+AO78+AV78+BC78+BJ78+BQ78+BX78+CE78+CL78+CS78&lt;=Consolidação!H89,Consolidação!$H$4,IF(F78+M78+T78+AA78+AH78+AO78+AV78+BC78+BJ78+BQ78+BX78+CE78+CL78+CS78&lt;=Consolidação!H89+Consolidação!K89,Consolidação!$K$4,IF(F78+M78+T78+AA78+AH78+AO78+AV78+BC78+BJ78+BQ78+BX78+CE78+CL78+CS78&lt;=Consolidação!H89+Consolidação!K89+Consolidação!N89,Consolidação!$N$4,IF(F78+M78+T78+AA78+AH78+AO78+AV78+BC78+BJ78+BQ78+BX78+CE78+CL78+CS78&lt;=Consolidação!H89+Consolidação!K89+Consolidação!N89+Consolidação!Q89,Consolidação!$Q$4,IF(F78+M78+T78+AA78+AH78+AO78+AV78+BC78+BJ78+BQ78+BX78+CE78+CL78+CS78&lt;=Consolidação!H89+Consolidação!K89+Consolidação!N89+Consolidação!Q89+Consolidação!T89,Consolidação!$T$4,IF(F78+M78+T78+AA78+AH78+AO78+AV78+BC78+BJ78+BQ78+BX78+CE78+CL78+CS78&lt;=Consolidação!H89+Consolidação!K89+Consolidação!N89+Consolidação!Q89+Consolidação!T89+Consolidação!W89,Consolidação!$W$4,IF(F78+M78+T78+AA78+AH78+AO78+AV78+BC78+BJ78+BQ78+BX78+CE78+CL78+CS78&lt;=Consolidação!H89+Consolidação!K89+Consolidação!N89+Consolidação!Q89+Consolidação!T89+Consolidação!W89+Consolidação!Z89,Consolidação!$Z$4,IF(F78+M78+T78+AA78+AH78+AO78+AV78+BC78+BJ78+BQ78+BX78+CE78+CL78+CS78&lt;=Consolidação!H89+Consolidação!K89+Consolidação!N89+Consolidação!Q89+Consolidação!T89+Consolidação!W89+Consolidação!Z89+Consolidação!AC89,Consolidação!$AC$4,IF(F78+M78+T78+AA78+AH78+AO78+AV78+BC78+BJ78+BQ78+BX78+CE78+CL78+CS78&lt;=Consolidação!H89+Consolidação!K89+Consolidação!N89+Consolidação!Q89+Consolidação!T89+Consolidação!W89+Consolidação!Z89+Consolidação!AC89+Consolidação!AF89,Consolidação!$AF$4,IF(F78+M78+T78+AA78+AH78+AO78+AV78+BC78+BJ78+BQ78+BX78+CE78+CL78+CS78&lt;=Consolidação!H89+Consolidação!K89+Consolidação!N89+Consolidação!Q89+Consolidação!T89+Consolidação!W89+Consolidação!Z89+Consolidação!AC89+Consolidação!AF89+Consolidação!AI89,Consolidação!$AI$4,IF(F78+M78+T78+AA78+AH78+AO78+AV78+BC78+BJ78+BQ78+BX78+CE78+CL78+CS78&lt;=Consolidação!H89+Consolidação!K89+Consolidação!N89+Consolidação!Q89+Consolidação!T89+Consolidação!W89+Consolidação!Z89+Consolidação!AC89+Consolidação!AF89+Consolidação!AI89+Consolidação!AL89,Consolidação!$AL$4,IF(F78+M78+T78+AA78+AH78+AO78+AV78+BC78+BJ78+BQ78+BX78+CE78+CL78+CS78&lt;=Consolidação!H89+Consolidação!K89+Consolidação!N89+Consolidação!Q89+Consolidação!T89+Consolidação!W89+Consolidação!Z89+Consolidação!AC89+Consolidação!AF89+Consolidação!AI89+Consolidação!AL89+Consolidação!AO89,Consolidação!$AO$4,IF(F78+M78+T78+AA78+AH78+AO78+AV78+BC78+BJ78+BQ78+BX78+CE78+CL78+CS78&lt;=Consolidação!H89+Consolidação!K89+Consolidação!N89+Consolidação!Q89+Consolidação!T89+Consolidação!W89+Consolidação!Z89+Consolidação!AC89+Consolidação!AF89+Consolidação!AI89+Consolidação!AL89+Consolidação!AO89+Consolidação!AR89,Consolidação!$AR$4,IF(F78+M78+T78+AA78+AH78+AO78+AV78+BC78+BJ78+BQ78+BX78+CE78+CL78+CS78&lt;=Consolidação!H89+Consolidação!K89+Consolidação!N89+Consolidação!Q89+Consolidação!T89+Consolidação!W89+Consolidação!Z89+Consolidação!AC89+Consolidação!AF89+Consolidação!AI89+Consolidação!AL89+Consolidação!AO89+Consolidação!AR89+Consolidação!AU89,Consolidação!$AU$4,IF(AND((Consolidação!H89+Consolidação!K89+Consolidação!N89+Consolidação!Q89+Consolidação!T89+Consolidação!W89+Consolidação!Z89+Consolidação!AC89+Consolidação!AF89+Consolidação!AI89+Consolidação!AL89+Consolidação!AO89+Consolidação!AR89+Consolidação!AU89)&gt;0,F78+M78+T78+AA78+AH78+AO78+AV78+BC78+BJ78+BQ78+BX78+CE78+CL78&lt;Consolidação!H89+Consolidação!K89+Consolidação!N89+Consolidação!Q89+Consolidação!T89+Consolidação!W89+Consolidação!Z89+Consolidação!AC89+Consolidação!AF89+Consolidação!AI89+Consolidação!AL89+Consolidação!AO89+Consolidação!AR89+Consolidação!AU89,F78+M78+T78+AA78+AH78+AO78+AV78+BC78+BJ78+BQ78+BX78+CE78+CL78+CS78&gt;Consolidação!H89+Consolidação!K89+Consolidação!N89+Consolidação!Q89+Consolidação!T89+Consolidação!W89+Consolidação!Z89+Consolidação!AC89+Consolidação!AF89+Consolidação!AI89+Consolidação!AL89+Consolidação!AO89+Consolidação!AR89+Consolidação!AU89),"CONSUMO PARCIAL","SEM PREVISÃO"))))))))))))))))</f>
        <v/>
      </c>
      <c r="CW78" s="318" t="str">
        <f t="shared" si="99"/>
        <v/>
      </c>
      <c r="CX78" s="270"/>
      <c r="CY78" s="314"/>
      <c r="CZ78" s="345"/>
      <c r="DA78" s="346"/>
      <c r="DB78" s="317" t="str">
        <f>IF(CY78=0,"",IF(L78+S78+Z78+AG78+AN78+AU78+BB78+BI78+BP78+BW78+CD78+CK78+CR78+CY78&lt;=Consolidação!N89,Consolidação!$H$4,IF(L78+S78+Z78+AG78+AN78+AU78+BB78+BI78+BP78+BW78+CD78+CK78+CR78+CY78&lt;=Consolidação!N89+Consolidação!Q89,Consolidação!$K$4,IF(L78+S78+Z78+AG78+AN78+AU78+BB78+BI78+BP78+BW78+CD78+CK78+CR78+CY78&lt;=Consolidação!N89+Consolidação!Q89+Consolidação!T89,Consolidação!$N$4,IF(L78+S78+Z78+AG78+AN78+AU78+BB78+BI78+BP78+BW78+CD78+CK78+CR78+CY78&lt;=Consolidação!N89+Consolidação!Q89+Consolidação!T89+Consolidação!W89,Consolidação!$Q$4,IF(L78+S78+Z78+AG78+AN78+AU78+BB78+BI78+BP78+BW78+CD78+CK78+CR78+CY78&lt;=Consolidação!N89+Consolidação!Q89+Consolidação!T89+Consolidação!W89+Consolidação!Z89,Consolidação!$T$4,IF(L78+S78+Z78+AG78+AN78+AU78+BB78+BI78+BP78+BW78+CD78+CK78+CR78+CY78&lt;=Consolidação!N89+Consolidação!Q89+Consolidação!T89+Consolidação!W89+Consolidação!Z89+Consolidação!AC89,Consolidação!$W$4,IF(L78+S78+Z78+AG78+AN78+AU78+BB78+BI78+BP78+BW78+CD78+CK78+CR78+CY78&lt;=Consolidação!N89+Consolidação!Q89+Consolidação!T89+Consolidação!W89+Consolidação!Z89+Consolidação!AC89+Consolidação!AF89,Consolidação!$Z$4,IF(L78+S78+Z78+AG78+AN78+AU78+BB78+BI78+BP78+BW78+CD78+CK78+CR78+CY78&lt;=Consolidação!N89+Consolidação!Q89+Consolidação!T89+Consolidação!W89+Consolidação!Z89+Consolidação!AC89+Consolidação!AF89+Consolidação!AI89,Consolidação!$AC$4,IF(L78+S78+Z78+AG78+AN78+AU78+BB78+BI78+BP78+BW78+CD78+CK78+CR78+CY78&lt;=Consolidação!N89+Consolidação!Q89+Consolidação!T89+Consolidação!W89+Consolidação!Z89+Consolidação!AC89+Consolidação!AF89+Consolidação!AI89+Consolidação!AL89,Consolidação!$AF$4,IF(L78+S78+Z78+AG78+AN78+AU78+BB78+BI78+BP78+BW78+CD78+CK78+CR78+CY78&lt;=Consolidação!N89+Consolidação!Q89+Consolidação!T89+Consolidação!W89+Consolidação!Z89+Consolidação!AC89+Consolidação!AF89+Consolidação!AI89+Consolidação!AL89+Consolidação!AO89,Consolidação!$AI$4,IF(L78+S78+Z78+AG78+AN78+AU78+BB78+BI78+BP78+BW78+CD78+CK78+CR78+CY78&lt;=Consolidação!N89+Consolidação!Q89+Consolidação!T89+Consolidação!W89+Consolidação!Z89+Consolidação!AC89+Consolidação!AF89+Consolidação!AI89+Consolidação!AL89+Consolidação!AO89+Consolidação!AR89,Consolidação!$AL$4,IF(L78+S78+Z78+AG78+AN78+AU78+BB78+BI78+BP78+BW78+CD78+CK78+CR78+CY78&lt;=Consolidação!N89+Consolidação!Q89+Consolidação!T89+Consolidação!W89+Consolidação!Z89+Consolidação!AC89+Consolidação!AF89+Consolidação!AI89+Consolidação!AL89+Consolidação!AO89+Consolidação!AR89+Consolidação!AU89,Consolidação!$AO$4,IF(L78+S78+Z78+AG78+AN78+AU78+BB78+BI78+BP78+BW78+CD78+CK78+CR78+CY78&lt;=Consolidação!N89+Consolidação!Q89+Consolidação!T89+Consolidação!W89+Consolidação!Z89+Consolidação!AC89+Consolidação!AF89+Consolidação!AI89+Consolidação!AL89+Consolidação!AO89+Consolidação!AR89+Consolidação!AU89+Consolidação!AX89,Consolidação!$AR$4,IF(L78+S78+Z78+AG78+AN78+AU78+BB78+BI78+BP78+BW78+CD78+CK78+CR78+CY78&lt;=Consolidação!N89+Consolidação!Q89+Consolidação!T89+Consolidação!W89+Consolidação!Z89+Consolidação!AC89+Consolidação!AF89+Consolidação!AI89+Consolidação!AL89+Consolidação!AO89+Consolidação!AR89+Consolidação!AU89+Consolidação!AX89+Consolidação!#REF!,Consolidação!$AU$4,IF(AND((Consolidação!N89+Consolidação!Q89+Consolidação!T89+Consolidação!W89+Consolidação!Z89+Consolidação!AC89+Consolidação!AF89+Consolidação!AI89+Consolidação!AL89+Consolidação!AO89+Consolidação!AR89+Consolidação!AU89+Consolidação!AX89+Consolidação!#REF!)&gt;0,L78+S78+Z78+AG78+AN78+AU78+BB78+BI78+BP78+BW78+CD78+CK78+CR78&lt;Consolidação!N89+Consolidação!Q89+Consolidação!T89+Consolidação!W89+Consolidação!Z89+Consolidação!AC89+Consolidação!AF89+Consolidação!AI89+Consolidação!AL89+Consolidação!AO89+Consolidação!AR89+Consolidação!AU89+Consolidação!AX89+Consolidação!#REF!,L78+S78+Z78+AG78+AN78+AU78+BB78+BI78+BP78+BW78+CD78+CK78+CR78+CY78&gt;Consolidação!N89+Consolidação!Q89+Consolidação!T89+Consolidação!W89+Consolidação!Z89+Consolidação!AC89+Consolidação!AF89+Consolidação!AI89+Consolidação!AL89+Consolidação!AO89+Consolidação!AR89+Consolidação!AU89+Consolidação!AX89+Consolidação!#REF!),"CONSUMO PARCIAL","SEM PREVISÃO"))))))))))))))))</f>
        <v/>
      </c>
      <c r="DC78" s="318" t="str">
        <f t="shared" si="100"/>
        <v/>
      </c>
      <c r="DD78" s="270"/>
      <c r="DE78" s="314"/>
      <c r="DF78" s="345"/>
      <c r="DG78" s="346"/>
      <c r="DH78" s="317" t="str">
        <f>IF(DE78=0,"",IF(R78+Y78+AF78+AM78+AT78+BA78+BH78+BO78+BV78+CC78+CJ78+CQ78+CX78+DE78&lt;=Consolidação!T89,Consolidação!$H$4,IF(R78+Y78+AF78+AM78+AT78+BA78+BH78+BO78+BV78+CC78+CJ78+CQ78+CX78+DE78&lt;=Consolidação!T89+Consolidação!W89,Consolidação!$K$4,IF(R78+Y78+AF78+AM78+AT78+BA78+BH78+BO78+BV78+CC78+CJ78+CQ78+CX78+DE78&lt;=Consolidação!T89+Consolidação!W89+Consolidação!Z89,Consolidação!$N$4,IF(R78+Y78+AF78+AM78+AT78+BA78+BH78+BO78+BV78+CC78+CJ78+CQ78+CX78+DE78&lt;=Consolidação!T89+Consolidação!W89+Consolidação!Z89+Consolidação!AC89,Consolidação!$Q$4,IF(R78+Y78+AF78+AM78+AT78+BA78+BH78+BO78+BV78+CC78+CJ78+CQ78+CX78+DE78&lt;=Consolidação!T89+Consolidação!W89+Consolidação!Z89+Consolidação!AC89+Consolidação!AF89,Consolidação!$T$4,IF(R78+Y78+AF78+AM78+AT78+BA78+BH78+BO78+BV78+CC78+CJ78+CQ78+CX78+DE78&lt;=Consolidação!T89+Consolidação!W89+Consolidação!Z89+Consolidação!AC89+Consolidação!AF89+Consolidação!AI89,Consolidação!$W$4,IF(R78+Y78+AF78+AM78+AT78+BA78+BH78+BO78+BV78+CC78+CJ78+CQ78+CX78+DE78&lt;=Consolidação!T89+Consolidação!W89+Consolidação!Z89+Consolidação!AC89+Consolidação!AF89+Consolidação!AI89+Consolidação!AL89,Consolidação!$Z$4,IF(R78+Y78+AF78+AM78+AT78+BA78+BH78+BO78+BV78+CC78+CJ78+CQ78+CX78+DE78&lt;=Consolidação!T89+Consolidação!W89+Consolidação!Z89+Consolidação!AC89+Consolidação!AF89+Consolidação!AI89+Consolidação!AL89+Consolidação!AO89,Consolidação!$AC$4,IF(R78+Y78+AF78+AM78+AT78+BA78+BH78+BO78+BV78+CC78+CJ78+CQ78+CX78+DE78&lt;=Consolidação!T89+Consolidação!W89+Consolidação!Z89+Consolidação!AC89+Consolidação!AF89+Consolidação!AI89+Consolidação!AL89+Consolidação!AO89+Consolidação!AR89,Consolidação!$AF$4,IF(R78+Y78+AF78+AM78+AT78+BA78+BH78+BO78+BV78+CC78+CJ78+CQ78+CX78+DE78&lt;=Consolidação!T89+Consolidação!W89+Consolidação!Z89+Consolidação!AC89+Consolidação!AF89+Consolidação!AI89+Consolidação!AL89+Consolidação!AO89+Consolidação!AR89+Consolidação!AU89,Consolidação!$AI$4,IF(R78+Y78+AF78+AM78+AT78+BA78+BH78+BO78+BV78+CC78+CJ78+CQ78+CX78+DE78&lt;=Consolidação!T89+Consolidação!W89+Consolidação!Z89+Consolidação!AC89+Consolidação!AF89+Consolidação!AI89+Consolidação!AL89+Consolidação!AO89+Consolidação!AR89+Consolidação!AU89+Consolidação!AX89,Consolidação!$AL$4,IF(R78+Y78+AF78+AM78+AT78+BA78+BH78+BO78+BV78+CC78+CJ78+CQ78+CX78+DE78&lt;=Consolidação!T89+Consolidação!W89+Consolidação!Z89+Consolidação!AC89+Consolidação!AF89+Consolidação!AI89+Consolidação!AL89+Consolidação!AO89+Consolidação!AR89+Consolidação!AU89+Consolidação!AX89+Consolidação!#REF!,Consolidação!$AO$4,IF(R78+Y78+AF78+AM78+AT78+BA78+BH78+BO78+BV78+CC78+CJ78+CQ78+CX78+DE78&lt;=Consolidação!T89+Consolidação!W89+Consolidação!Z89+Consolidação!AC89+Consolidação!AF89+Consolidação!AI89+Consolidação!AL89+Consolidação!AO89+Consolidação!AR89+Consolidação!AU89+Consolidação!AX89+Consolidação!#REF!+Consolidação!BC89,Consolidação!$AR$4,IF(R78+Y78+AF78+AM78+AT78+BA78+BH78+BO78+BV78+CC78+CJ78+CQ78+CX78+DE78&lt;=Consolidação!T89+Consolidação!W89+Consolidação!Z89+Consolidação!AC89+Consolidação!AF89+Consolidação!AI89+Consolidação!AL89+Consolidação!AO89+Consolidação!AR89+Consolidação!AU89+Consolidação!AX89+Consolidação!#REF!+Consolidação!BC89+Consolidação!BF89,Consolidação!$AU$4,IF(AND((Consolidação!T89+Consolidação!W89+Consolidação!Z89+Consolidação!AC89+Consolidação!AF89+Consolidação!AI89+Consolidação!AL89+Consolidação!AO89+Consolidação!AR89+Consolidação!AU89+Consolidação!AX89+Consolidação!#REF!+Consolidação!BC89+Consolidação!BF89)&gt;0,R78+Y78+AF78+AM78+AT78+BA78+BH78+BO78+BV78+CC78+CJ78+CQ78+CX78&lt;Consolidação!T89+Consolidação!W89+Consolidação!Z89+Consolidação!AC89+Consolidação!AF89+Consolidação!AI89+Consolidação!AL89+Consolidação!AO89+Consolidação!AR89+Consolidação!AU89+Consolidação!AX89+Consolidação!#REF!+Consolidação!BC89+Consolidação!BF89,R78+Y78+AF78+AM78+AT78+BA78+BH78+BO78+BV78+CC78+CJ78+CQ78+CX78+DE78&gt;Consolidação!T89+Consolidação!W89+Consolidação!Z89+Consolidação!AC89+Consolidação!AF89+Consolidação!AI89+Consolidação!AL89+Consolidação!AO89+Consolidação!AR89+Consolidação!AU89+Consolidação!AX89+Consolidação!#REF!+Consolidação!BC89+Consolidação!BF89),"CONSUMO PARCIAL","SEM PREVISÃO"))))))))))))))))</f>
        <v/>
      </c>
      <c r="DI78" s="318" t="str">
        <f t="shared" si="101"/>
        <v/>
      </c>
      <c r="DJ78" s="270"/>
      <c r="DK78" s="314"/>
      <c r="DL78" s="345"/>
      <c r="DM78" s="346"/>
      <c r="DN78" s="317" t="str">
        <f>IF(DK78=0,"",IF(X78+AE78+AL78+AS78+AZ78+BG78+BN78+BU78+CB78+CI78+CP78+CW78+DD78+DK78&lt;=Consolidação!Z89,Consolidação!$H$4,IF(X78+AE78+AL78+AS78+AZ78+BG78+BN78+BU78+CB78+CI78+CP78+CW78+DD78+DK78&lt;=Consolidação!Z89+Consolidação!AC89,Consolidação!$K$4,IF(X78+AE78+AL78+AS78+AZ78+BG78+BN78+BU78+CB78+CI78+CP78+CW78+DD78+DK78&lt;=Consolidação!Z89+Consolidação!AC89+Consolidação!AF89,Consolidação!$N$4,IF(X78+AE78+AL78+AS78+AZ78+BG78+BN78+BU78+CB78+CI78+CP78+CW78+DD78+DK78&lt;=Consolidação!Z89+Consolidação!AC89+Consolidação!AF89+Consolidação!AI89,Consolidação!$Q$4,IF(X78+AE78+AL78+AS78+AZ78+BG78+BN78+BU78+CB78+CI78+CP78+CW78+DD78+DK78&lt;=Consolidação!Z89+Consolidação!AC89+Consolidação!AF89+Consolidação!AI89+Consolidação!AL89,Consolidação!$T$4,IF(X78+AE78+AL78+AS78+AZ78+BG78+BN78+BU78+CB78+CI78+CP78+CW78+DD78+DK78&lt;=Consolidação!Z89+Consolidação!AC89+Consolidação!AF89+Consolidação!AI89+Consolidação!AL89+Consolidação!AO89,Consolidação!$W$4,IF(X78+AE78+AL78+AS78+AZ78+BG78+BN78+BU78+CB78+CI78+CP78+CW78+DD78+DK78&lt;=Consolidação!Z89+Consolidação!AC89+Consolidação!AF89+Consolidação!AI89+Consolidação!AL89+Consolidação!AO89+Consolidação!AR89,Consolidação!$Z$4,IF(X78+AE78+AL78+AS78+AZ78+BG78+BN78+BU78+CB78+CI78+CP78+CW78+DD78+DK78&lt;=Consolidação!Z89+Consolidação!AC89+Consolidação!AF89+Consolidação!AI89+Consolidação!AL89+Consolidação!AO89+Consolidação!AR89+Consolidação!AU89,Consolidação!$AC$4,IF(X78+AE78+AL78+AS78+AZ78+BG78+BN78+BU78+CB78+CI78+CP78+CW78+DD78+DK78&lt;=Consolidação!Z89+Consolidação!AC89+Consolidação!AF89+Consolidação!AI89+Consolidação!AL89+Consolidação!AO89+Consolidação!AR89+Consolidação!AU89+Consolidação!AX89,Consolidação!$AF$4,IF(X78+AE78+AL78+AS78+AZ78+BG78+BN78+BU78+CB78+CI78+CP78+CW78+DD78+DK78&lt;=Consolidação!Z89+Consolidação!AC89+Consolidação!AF89+Consolidação!AI89+Consolidação!AL89+Consolidação!AO89+Consolidação!AR89+Consolidação!AU89+Consolidação!AX89+Consolidação!#REF!,Consolidação!$AI$4,IF(X78+AE78+AL78+AS78+AZ78+BG78+BN78+BU78+CB78+CI78+CP78+CW78+DD78+DK78&lt;=Consolidação!Z89+Consolidação!AC89+Consolidação!AF89+Consolidação!AI89+Consolidação!AL89+Consolidação!AO89+Consolidação!AR89+Consolidação!AU89+Consolidação!AX89+Consolidação!#REF!+Consolidação!BC89,Consolidação!$AL$4,IF(X78+AE78+AL78+AS78+AZ78+BG78+BN78+BU78+CB78+CI78+CP78+CW78+DD78+DK78&lt;=Consolidação!Z89+Consolidação!AC89+Consolidação!AF89+Consolidação!AI89+Consolidação!AL89+Consolidação!AO89+Consolidação!AR89+Consolidação!AU89+Consolidação!AX89+Consolidação!#REF!+Consolidação!BC89+Consolidação!BF89,Consolidação!$AO$4,IF(X78+AE78+AL78+AS78+AZ78+BG78+BN78+BU78+CB78+CI78+CP78+CW78+DD78+DK78&lt;=Consolidação!Z89+Consolidação!AC89+Consolidação!AF89+Consolidação!AI89+Consolidação!AL89+Consolidação!AO89+Consolidação!AR89+Consolidação!AU89+Consolidação!AX89+Consolidação!#REF!+Consolidação!BC89+Consolidação!BF89+Consolidação!BI89,Consolidação!$AR$4,IF(X78+AE78+AL78+AS78+AZ78+BG78+BN78+BU78+CB78+CI78+CP78+CW78+DD78+DK78&lt;=Consolidação!Z89+Consolidação!AC89+Consolidação!AF89+Consolidação!AI89+Consolidação!AL89+Consolidação!AO89+Consolidação!AR89+Consolidação!AU89+Consolidação!AX89+Consolidação!#REF!+Consolidação!BC89+Consolidação!BF89+Consolidação!BI89+Consolidação!BL89,Consolidação!$AU$4,IF(AND((Consolidação!Z89+Consolidação!AC89+Consolidação!AF89+Consolidação!AI89+Consolidação!AL89+Consolidação!AO89+Consolidação!AR89+Consolidação!AU89+Consolidação!AX89+Consolidação!#REF!+Consolidação!BC89+Consolidação!BF89+Consolidação!BI89+Consolidação!BL89)&gt;0,X78+AE78+AL78+AS78+AZ78+BG78+BN78+BU78+CB78+CI78+CP78+CW78+DD78&lt;Consolidação!Z89+Consolidação!AC89+Consolidação!AF89+Consolidação!AI89+Consolidação!AL89+Consolidação!AO89+Consolidação!AR89+Consolidação!AU89+Consolidação!AX89+Consolidação!#REF!+Consolidação!BC89+Consolidação!BF89+Consolidação!BI89+Consolidação!BL89,X78+AE78+AL78+AS78+AZ78+BG78+BN78+BU78+CB78+CI78+CP78+CW78+DD78+DK78&gt;Consolidação!Z89+Consolidação!AC89+Consolidação!AF89+Consolidação!AI89+Consolidação!AL89+Consolidação!AO89+Consolidação!AR89+Consolidação!AU89+Consolidação!AX89+Consolidação!#REF!+Consolidação!BC89+Consolidação!BF89+Consolidação!BI89+Consolidação!BL89),"CONSUMO PARCIAL","SEM PREVISÃO"))))))))))))))))</f>
        <v/>
      </c>
      <c r="DO78" s="318" t="str">
        <f t="shared" si="102"/>
        <v/>
      </c>
      <c r="DP78" s="270"/>
      <c r="DQ78" s="314"/>
      <c r="DR78" s="345"/>
      <c r="DS78" s="346"/>
      <c r="DT78" s="317" t="str">
        <f>IF(DQ78=0,"",IF(AD78+AK78+AR78+AY78+BF78+BM78+BT78+CA78+CH78+CO78+CV78+DC78+DJ78+DQ78&lt;=Consolidação!AF89,Consolidação!$H$4,IF(AD78+AK78+AR78+AY78+BF78+BM78+BT78+CA78+CH78+CO78+CV78+DC78+DJ78+DQ78&lt;=Consolidação!AF89+Consolidação!AI89,Consolidação!$K$4,IF(AD78+AK78+AR78+AY78+BF78+BM78+BT78+CA78+CH78+CO78+CV78+DC78+DJ78+DQ78&lt;=Consolidação!AF89+Consolidação!AI89+Consolidação!AL89,Consolidação!$N$4,IF(AD78+AK78+AR78+AY78+BF78+BM78+BT78+CA78+CH78+CO78+CV78+DC78+DJ78+DQ78&lt;=Consolidação!AF89+Consolidação!AI89+Consolidação!AL89+Consolidação!AO89,Consolidação!$Q$4,IF(AD78+AK78+AR78+AY78+BF78+BM78+BT78+CA78+CH78+CO78+CV78+DC78+DJ78+DQ78&lt;=Consolidação!AF89+Consolidação!AI89+Consolidação!AL89+Consolidação!AO89+Consolidação!AR89,Consolidação!$T$4,IF(AD78+AK78+AR78+AY78+BF78+BM78+BT78+CA78+CH78+CO78+CV78+DC78+DJ78+DQ78&lt;=Consolidação!AF89+Consolidação!AI89+Consolidação!AL89+Consolidação!AO89+Consolidação!AR89+Consolidação!AU89,Consolidação!$W$4,IF(AD78+AK78+AR78+AY78+BF78+BM78+BT78+CA78+CH78+CO78+CV78+DC78+DJ78+DQ78&lt;=Consolidação!AF89+Consolidação!AI89+Consolidação!AL89+Consolidação!AO89+Consolidação!AR89+Consolidação!AU89+Consolidação!AX89,Consolidação!$Z$4,IF(AD78+AK78+AR78+AY78+BF78+BM78+BT78+CA78+CH78+CO78+CV78+DC78+DJ78+DQ78&lt;=Consolidação!AF89+Consolidação!AI89+Consolidação!AL89+Consolidação!AO89+Consolidação!AR89+Consolidação!AU89+Consolidação!AX89+Consolidação!#REF!,Consolidação!$AC$4,IF(AD78+AK78+AR78+AY78+BF78+BM78+BT78+CA78+CH78+CO78+CV78+DC78+DJ78+DQ78&lt;=Consolidação!AF89+Consolidação!AI89+Consolidação!AL89+Consolidação!AO89+Consolidação!AR89+Consolidação!AU89+Consolidação!AX89+Consolidação!#REF!+Consolidação!BC89,Consolidação!$AF$4,IF(AD78+AK78+AR78+AY78+BF78+BM78+BT78+CA78+CH78+CO78+CV78+DC78+DJ78+DQ78&lt;=Consolidação!AF89+Consolidação!AI89+Consolidação!AL89+Consolidação!AO89+Consolidação!AR89+Consolidação!AU89+Consolidação!AX89+Consolidação!#REF!+Consolidação!BC89+Consolidação!BF89,Consolidação!$AI$4,IF(AD78+AK78+AR78+AY78+BF78+BM78+BT78+CA78+CH78+CO78+CV78+DC78+DJ78+DQ78&lt;=Consolidação!AF89+Consolidação!AI89+Consolidação!AL89+Consolidação!AO89+Consolidação!AR89+Consolidação!AU89+Consolidação!AX89+Consolidação!#REF!+Consolidação!BC89+Consolidação!BF89+Consolidação!BI89,Consolidação!$AL$4,IF(AD78+AK78+AR78+AY78+BF78+BM78+BT78+CA78+CH78+CO78+CV78+DC78+DJ78+DQ78&lt;=Consolidação!AF89+Consolidação!AI89+Consolidação!AL89+Consolidação!AO89+Consolidação!AR89+Consolidação!AU89+Consolidação!AX89+Consolidação!#REF!+Consolidação!BC89+Consolidação!BF89+Consolidação!BI89+Consolidação!BL89,Consolidação!$AO$4,IF(AD78+AK78+AR78+AY78+BF78+BM78+BT78+CA78+CH78+CO78+CV78+DC78+DJ78+DQ78&lt;=Consolidação!AF89+Consolidação!AI89+Consolidação!AL89+Consolidação!AO89+Consolidação!AR89+Consolidação!AU89+Consolidação!AX89+Consolidação!#REF!+Consolidação!BC89+Consolidação!BF89+Consolidação!BI89+Consolidação!BL89+Consolidação!BO89,Consolidação!$AR$4,IF(AD78+AK78+AR78+AY78+BF78+BM78+BT78+CA78+CH78+CO78+CV78+DC78+DJ78+DQ78&lt;=Consolidação!AF89+Consolidação!AI89+Consolidação!AL89+Consolidação!AO89+Consolidação!AR89+Consolidação!AU89+Consolidação!AX89+Consolidação!#REF!+Consolidação!BC89+Consolidação!BF89+Consolidação!BI89+Consolidação!BL89+Consolidação!BO89+Consolidação!BR89,Consolidação!$AU$4,IF(AND((Consolidação!AF89+Consolidação!AI89+Consolidação!AL89+Consolidação!AO89+Consolidação!AR89+Consolidação!AU89+Consolidação!AX89+Consolidação!#REF!+Consolidação!BC89+Consolidação!BF89+Consolidação!BI89+Consolidação!BL89+Consolidação!BO89+Consolidação!BR89)&gt;0,AD78+AK78+AR78+AY78+BF78+BM78+BT78+CA78+CH78+CO78+CV78+DC78+DJ78&lt;Consolidação!AF89+Consolidação!AI89+Consolidação!AL89+Consolidação!AO89+Consolidação!AR89+Consolidação!AU89+Consolidação!AX89+Consolidação!#REF!+Consolidação!BC89+Consolidação!BF89+Consolidação!BI89+Consolidação!BL89+Consolidação!BO89+Consolidação!BR89,AD78+AK78+AR78+AY78+BF78+BM78+BT78+CA78+CH78+CO78+CV78+DC78+DJ78+DQ78&gt;Consolidação!AF89+Consolidação!AI89+Consolidação!AL89+Consolidação!AO89+Consolidação!AR89+Consolidação!AU89+Consolidação!AX89+Consolidação!#REF!+Consolidação!BC89+Consolidação!BF89+Consolidação!BI89+Consolidação!BL89+Consolidação!BO89+Consolidação!BR89),"CONSUMO PARCIAL","SEM PREVISÃO"))))))))))))))))</f>
        <v/>
      </c>
      <c r="DU78" s="318" t="str">
        <f t="shared" si="103"/>
        <v/>
      </c>
      <c r="DV78" s="270"/>
      <c r="DW78" s="314"/>
      <c r="DX78" s="345"/>
      <c r="DY78" s="346"/>
      <c r="DZ78" s="317" t="str">
        <f>IF(DW78=0,"",IF(AJ78+AQ78+AX78+BE78+BL78+BS78+BZ78+CG78+CN78+CU78+DB78+DI78+DP78+DW78&lt;=Consolidação!AL89,Consolidação!$H$4,IF(AJ78+AQ78+AX78+BE78+BL78+BS78+BZ78+CG78+CN78+CU78+DB78+DI78+DP78+DW78&lt;=Consolidação!AL89+Consolidação!AO89,Consolidação!$K$4,IF(AJ78+AQ78+AX78+BE78+BL78+BS78+BZ78+CG78+CN78+CU78+DB78+DI78+DP78+DW78&lt;=Consolidação!AL89+Consolidação!AO89+Consolidação!AR89,Consolidação!$N$4,IF(AJ78+AQ78+AX78+BE78+BL78+BS78+BZ78+CG78+CN78+CU78+DB78+DI78+DP78+DW78&lt;=Consolidação!AL89+Consolidação!AO89+Consolidação!AR89+Consolidação!AU89,Consolidação!$Q$4,IF(AJ78+AQ78+AX78+BE78+BL78+BS78+BZ78+CG78+CN78+CU78+DB78+DI78+DP78+DW78&lt;=Consolidação!AL89+Consolidação!AO89+Consolidação!AR89+Consolidação!AU89+Consolidação!AX89,Consolidação!$T$4,IF(AJ78+AQ78+AX78+BE78+BL78+BS78+BZ78+CG78+CN78+CU78+DB78+DI78+DP78+DW78&lt;=Consolidação!AL89+Consolidação!AO89+Consolidação!AR89+Consolidação!AU89+Consolidação!AX89+Consolidação!#REF!,Consolidação!$W$4,IF(AJ78+AQ78+AX78+BE78+BL78+BS78+BZ78+CG78+CN78+CU78+DB78+DI78+DP78+DW78&lt;=Consolidação!AL89+Consolidação!AO89+Consolidação!AR89+Consolidação!AU89+Consolidação!AX89+Consolidação!#REF!+Consolidação!BC89,Consolidação!$Z$4,IF(AJ78+AQ78+AX78+BE78+BL78+BS78+BZ78+CG78+CN78+CU78+DB78+DI78+DP78+DW78&lt;=Consolidação!AL89+Consolidação!AO89+Consolidação!AR89+Consolidação!AU89+Consolidação!AX89+Consolidação!#REF!+Consolidação!BC89+Consolidação!BF89,Consolidação!$AC$4,IF(AJ78+AQ78+AX78+BE78+BL78+BS78+BZ78+CG78+CN78+CU78+DB78+DI78+DP78+DW78&lt;=Consolidação!AL89+Consolidação!AO89+Consolidação!AR89+Consolidação!AU89+Consolidação!AX89+Consolidação!#REF!+Consolidação!BC89+Consolidação!BF89+Consolidação!BI89,Consolidação!$AF$4,IF(AJ78+AQ78+AX78+BE78+BL78+BS78+BZ78+CG78+CN78+CU78+DB78+DI78+DP78+DW78&lt;=Consolidação!AL89+Consolidação!AO89+Consolidação!AR89+Consolidação!AU89+Consolidação!AX89+Consolidação!#REF!+Consolidação!BC89+Consolidação!BF89+Consolidação!BI89+Consolidação!BL89,Consolidação!$AI$4,IF(AJ78+AQ78+AX78+BE78+BL78+BS78+BZ78+CG78+CN78+CU78+DB78+DI78+DP78+DW78&lt;=Consolidação!AL89+Consolidação!AO89+Consolidação!AR89+Consolidação!AU89+Consolidação!AX89+Consolidação!#REF!+Consolidação!BC89+Consolidação!BF89+Consolidação!BI89+Consolidação!BL89+Consolidação!BO89,Consolidação!$AL$4,IF(AJ78+AQ78+AX78+BE78+BL78+BS78+BZ78+CG78+CN78+CU78+DB78+DI78+DP78+DW78&lt;=Consolidação!AL89+Consolidação!AO89+Consolidação!AR89+Consolidação!AU89+Consolidação!AX89+Consolidação!#REF!+Consolidação!BC89+Consolidação!BF89+Consolidação!BI89+Consolidação!BL89+Consolidação!BO89+Consolidação!BR89,Consolidação!$AO$4,IF(AJ78+AQ78+AX78+BE78+BL78+BS78+BZ78+CG78+CN78+CU78+DB78+DI78+DP78+DW78&lt;=Consolidação!AL89+Consolidação!AO89+Consolidação!AR89+Consolidação!AU89+Consolidação!AX89+Consolidação!#REF!+Consolidação!BC89+Consolidação!BF89+Consolidação!BI89+Consolidação!BL89+Consolidação!BO89+Consolidação!BR89+Consolidação!BU89,Consolidação!$AR$4,IF(AJ78+AQ78+AX78+BE78+BL78+BS78+BZ78+CG78+CN78+CU78+DB78+DI78+DP78+DW78&lt;=Consolidação!AL89+Consolidação!AO89+Consolidação!AR89+Consolidação!AU89+Consolidação!AX89+Consolidação!#REF!+Consolidação!BC89+Consolidação!BF89+Consolidação!BI89+Consolidação!BL89+Consolidação!BO89+Consolidação!BR89+Consolidação!BU89+Consolidação!BX89,Consolidação!$AU$4,IF(AND((Consolidação!AL89+Consolidação!AO89+Consolidação!AR89+Consolidação!AU89+Consolidação!AX89+Consolidação!#REF!+Consolidação!BC89+Consolidação!BF89+Consolidação!BI89+Consolidação!BL89+Consolidação!BO89+Consolidação!BR89+Consolidação!BU89+Consolidação!BX89)&gt;0,AJ78+AQ78+AX78+BE78+BL78+BS78+BZ78+CG78+CN78+CU78+DB78+DI78+DP78&lt;Consolidação!AL89+Consolidação!AO89+Consolidação!AR89+Consolidação!AU89+Consolidação!AX89+Consolidação!#REF!+Consolidação!BC89+Consolidação!BF89+Consolidação!BI89+Consolidação!BL89+Consolidação!BO89+Consolidação!BR89+Consolidação!BU89+Consolidação!BX89,AJ78+AQ78+AX78+BE78+BL78+BS78+BZ78+CG78+CN78+CU78+DB78+DI78+DP78+DW78&gt;Consolidação!AL89+Consolidação!AO89+Consolidação!AR89+Consolidação!AU89+Consolidação!AX89+Consolidação!#REF!+Consolidação!BC89+Consolidação!BF89+Consolidação!BI89+Consolidação!BL89+Consolidação!BO89+Consolidação!BR89+Consolidação!BU89+Consolidação!BX89),"CONSUMO PARCIAL","SEM PREVISÃO"))))))))))))))))</f>
        <v/>
      </c>
      <c r="EA78" s="318" t="str">
        <f t="shared" si="104"/>
        <v/>
      </c>
      <c r="EB78" s="270"/>
      <c r="EC78" s="314"/>
      <c r="ED78" s="345"/>
      <c r="EE78" s="346"/>
      <c r="EF78" s="317" t="str">
        <f>IF(EC78=0,"",IF(AP78+AW78+BD78+BK78+BR78+BY78+CF78+CM78+CT78+DA78+DH78+DO78+DV78+EC78&lt;=Consolidação!AR89,Consolidação!$H$4,IF(AP78+AW78+BD78+BK78+BR78+BY78+CF78+CM78+CT78+DA78+DH78+DO78+DV78+EC78&lt;=Consolidação!AR89+Consolidação!AU89,Consolidação!$K$4,IF(AP78+AW78+BD78+BK78+BR78+BY78+CF78+CM78+CT78+DA78+DH78+DO78+DV78+EC78&lt;=Consolidação!AR89+Consolidação!AU89+Consolidação!AX89,Consolidação!$N$4,IF(AP78+AW78+BD78+BK78+BR78+BY78+CF78+CM78+CT78+DA78+DH78+DO78+DV78+EC78&lt;=Consolidação!AR89+Consolidação!AU89+Consolidação!AX89+Consolidação!#REF!,Consolidação!$Q$4,IF(AP78+AW78+BD78+BK78+BR78+BY78+CF78+CM78+CT78+DA78+DH78+DO78+DV78+EC78&lt;=Consolidação!AR89+Consolidação!AU89+Consolidação!AX89+Consolidação!#REF!+Consolidação!BC89,Consolidação!$T$4,IF(AP78+AW78+BD78+BK78+BR78+BY78+CF78+CM78+CT78+DA78+DH78+DO78+DV78+EC78&lt;=Consolidação!AR89+Consolidação!AU89+Consolidação!AX89+Consolidação!#REF!+Consolidação!BC89+Consolidação!BF89,Consolidação!$W$4,IF(AP78+AW78+BD78+BK78+BR78+BY78+CF78+CM78+CT78+DA78+DH78+DO78+DV78+EC78&lt;=Consolidação!AR89+Consolidação!AU89+Consolidação!AX89+Consolidação!#REF!+Consolidação!BC89+Consolidação!BF89+Consolidação!BI89,Consolidação!$Z$4,IF(AP78+AW78+BD78+BK78+BR78+BY78+CF78+CM78+CT78+DA78+DH78+DO78+DV78+EC78&lt;=Consolidação!AR89+Consolidação!AU89+Consolidação!AX89+Consolidação!#REF!+Consolidação!BC89+Consolidação!BF89+Consolidação!BI89+Consolidação!BL89,Consolidação!$AC$4,IF(AP78+AW78+BD78+BK78+BR78+BY78+CF78+CM78+CT78+DA78+DH78+DO78+DV78+EC78&lt;=Consolidação!AR89+Consolidação!AU89+Consolidação!AX89+Consolidação!#REF!+Consolidação!BC89+Consolidação!BF89+Consolidação!BI89+Consolidação!BL89+Consolidação!BO89,Consolidação!$AF$4,IF(AP78+AW78+BD78+BK78+BR78+BY78+CF78+CM78+CT78+DA78+DH78+DO78+DV78+EC78&lt;=Consolidação!AR89+Consolidação!AU89+Consolidação!AX89+Consolidação!#REF!+Consolidação!BC89+Consolidação!BF89+Consolidação!BI89+Consolidação!BL89+Consolidação!BO89+Consolidação!BR89,Consolidação!$AI$4,IF(AP78+AW78+BD78+BK78+BR78+BY78+CF78+CM78+CT78+DA78+DH78+DO78+DV78+EC78&lt;=Consolidação!AR89+Consolidação!AU89+Consolidação!AX89+Consolidação!#REF!+Consolidação!BC89+Consolidação!BF89+Consolidação!BI89+Consolidação!BL89+Consolidação!BO89+Consolidação!BR89+Consolidação!BU89,Consolidação!$AL$4,IF(AP78+AW78+BD78+BK78+BR78+BY78+CF78+CM78+CT78+DA78+DH78+DO78+DV78+EC78&lt;=Consolidação!AR89+Consolidação!AU89+Consolidação!AX89+Consolidação!#REF!+Consolidação!BC89+Consolidação!BF89+Consolidação!BI89+Consolidação!BL89+Consolidação!BO89+Consolidação!BR89+Consolidação!BU89+Consolidação!BX89,Consolidação!$AO$4,IF(AP78+AW78+BD78+BK78+BR78+BY78+CF78+CM78+CT78+DA78+DH78+DO78+DV78+EC78&lt;=Consolidação!AR89+Consolidação!AU89+Consolidação!AX89+Consolidação!#REF!+Consolidação!BC89+Consolidação!BF89+Consolidação!BI89+Consolidação!BL89+Consolidação!BO89+Consolidação!BR89+Consolidação!BU89+Consolidação!BX89+Consolidação!CA89,Consolidação!$AR$4,IF(AP78+AW78+BD78+BK78+BR78+BY78+CF78+CM78+CT78+DA78+DH78+DO78+DV78+EC78&lt;=Consolidação!AR89+Consolidação!AU89+Consolidação!AX89+Consolidação!#REF!+Consolidação!BC89+Consolidação!BF89+Consolidação!BI89+Consolidação!BL89+Consolidação!BO89+Consolidação!BR89+Consolidação!BU89+Consolidação!BX89+Consolidação!CA89+Consolidação!CD89,Consolidação!$AU$4,IF(AND((Consolidação!AR89+Consolidação!AU89+Consolidação!AX89+Consolidação!#REF!+Consolidação!BC89+Consolidação!BF89+Consolidação!BI89+Consolidação!BL89+Consolidação!BO89+Consolidação!BR89+Consolidação!BU89+Consolidação!BX89+Consolidação!CA89+Consolidação!CD89)&gt;0,AP78+AW78+BD78+BK78+BR78+BY78+CF78+CM78+CT78+DA78+DH78+DO78+DV78&lt;Consolidação!AR89+Consolidação!AU89+Consolidação!AX89+Consolidação!#REF!+Consolidação!BC89+Consolidação!BF89+Consolidação!BI89+Consolidação!BL89+Consolidação!BO89+Consolidação!BR89+Consolidação!BU89+Consolidação!BX89+Consolidação!CA89+Consolidação!CD89,AP78+AW78+BD78+BK78+BR78+BY78+CF78+CM78+CT78+DA78+DH78+DO78+DV78+EC78&gt;Consolidação!AR89+Consolidação!AU89+Consolidação!AX89+Consolidação!#REF!+Consolidação!BC89+Consolidação!BF89+Consolidação!BI89+Consolidação!BL89+Consolidação!BO89+Consolidação!BR89+Consolidação!BU89+Consolidação!BX89+Consolidação!CA89+Consolidação!CD89),"CONSUMO PARCIAL","SEM PREVISÃO"))))))))))))))))</f>
        <v/>
      </c>
      <c r="EG78" s="318" t="str">
        <f t="shared" si="105"/>
        <v/>
      </c>
      <c r="EH78" s="270"/>
      <c r="EI78" s="314"/>
      <c r="EJ78" s="345"/>
      <c r="EK78" s="346"/>
      <c r="EL78" s="317" t="str">
        <f>IF(EI78=0,"",IF(AV78+BC78+BJ78+BQ78+BX78+CE78+CL78+CS78+CZ78+DG78+DN78+DU78+EB78+EI78&lt;=Consolidação!AX89,Consolidação!$H$4,IF(AV78+BC78+BJ78+BQ78+BX78+CE78+CL78+CS78+CZ78+DG78+DN78+DU78+EB78+EI78&lt;=Consolidação!AX89+Consolidação!#REF!,Consolidação!$K$4,IF(AV78+BC78+BJ78+BQ78+BX78+CE78+CL78+CS78+CZ78+DG78+DN78+DU78+EB78+EI78&lt;=Consolidação!AX89+Consolidação!#REF!+Consolidação!BC89,Consolidação!$N$4,IF(AV78+BC78+BJ78+BQ78+BX78+CE78+CL78+CS78+CZ78+DG78+DN78+DU78+EB78+EI78&lt;=Consolidação!AX89+Consolidação!#REF!+Consolidação!BC89+Consolidação!BF89,Consolidação!$Q$4,IF(AV78+BC78+BJ78+BQ78+BX78+CE78+CL78+CS78+CZ78+DG78+DN78+DU78+EB78+EI78&lt;=Consolidação!AX89+Consolidação!#REF!+Consolidação!BC89+Consolidação!BF89+Consolidação!BI89,Consolidação!$T$4,IF(AV78+BC78+BJ78+BQ78+BX78+CE78+CL78+CS78+CZ78+DG78+DN78+DU78+EB78+EI78&lt;=Consolidação!AX89+Consolidação!#REF!+Consolidação!BC89+Consolidação!BF89+Consolidação!BI89+Consolidação!BL89,Consolidação!$W$4,IF(AV78+BC78+BJ78+BQ78+BX78+CE78+CL78+CS78+CZ78+DG78+DN78+DU78+EB78+EI78&lt;=Consolidação!AX89+Consolidação!#REF!+Consolidação!BC89+Consolidação!BF89+Consolidação!BI89+Consolidação!BL89+Consolidação!BO89,Consolidação!$Z$4,IF(AV78+BC78+BJ78+BQ78+BX78+CE78+CL78+CS78+CZ78+DG78+DN78+DU78+EB78+EI78&lt;=Consolidação!AX89+Consolidação!#REF!+Consolidação!BC89+Consolidação!BF89+Consolidação!BI89+Consolidação!BL89+Consolidação!BO89+Consolidação!BR89,Consolidação!$AC$4,IF(AV78+BC78+BJ78+BQ78+BX78+CE78+CL78+CS78+CZ78+DG78+DN78+DU78+EB78+EI78&lt;=Consolidação!AX89+Consolidação!#REF!+Consolidação!BC89+Consolidação!BF89+Consolidação!BI89+Consolidação!BL89+Consolidação!BO89+Consolidação!BR89+Consolidação!BU89,Consolidação!$AF$4,IF(AV78+BC78+BJ78+BQ78+BX78+CE78+CL78+CS78+CZ78+DG78+DN78+DU78+EB78+EI78&lt;=Consolidação!AX89+Consolidação!#REF!+Consolidação!BC89+Consolidação!BF89+Consolidação!BI89+Consolidação!BL89+Consolidação!BO89+Consolidação!BR89+Consolidação!BU89+Consolidação!BX89,Consolidação!$AI$4,IF(AV78+BC78+BJ78+BQ78+BX78+CE78+CL78+CS78+CZ78+DG78+DN78+DU78+EB78+EI78&lt;=Consolidação!AX89+Consolidação!#REF!+Consolidação!BC89+Consolidação!BF89+Consolidação!BI89+Consolidação!BL89+Consolidação!BO89+Consolidação!BR89+Consolidação!BU89+Consolidação!BX89+Consolidação!CA89,Consolidação!$AL$4,IF(AV78+BC78+BJ78+BQ78+BX78+CE78+CL78+CS78+CZ78+DG78+DN78+DU78+EB78+EI78&lt;=Consolidação!AX89+Consolidação!#REF!+Consolidação!BC89+Consolidação!BF89+Consolidação!BI89+Consolidação!BL89+Consolidação!BO89+Consolidação!BR89+Consolidação!BU89+Consolidação!BX89+Consolidação!CA89+Consolidação!CD89,Consolidação!$AO$4,IF(AV78+BC78+BJ78+BQ78+BX78+CE78+CL78+CS78+CZ78+DG78+DN78+DU78+EB78+EI78&lt;=Consolidação!AX89+Consolidação!#REF!+Consolidação!BC89+Consolidação!BF89+Consolidação!BI89+Consolidação!BL89+Consolidação!BO89+Consolidação!BR89+Consolidação!BU89+Consolidação!BX89+Consolidação!CA89+Consolidação!CD89+Consolidação!CG89,Consolidação!$AR$4,IF(AV78+BC78+BJ78+BQ78+BX78+CE78+CL78+CS78+CZ78+DG78+DN78+DU78+EB78+EI78&lt;=Consolidação!AX89+Consolidação!#REF!+Consolidação!BC89+Consolidação!BF89+Consolidação!BI89+Consolidação!BL89+Consolidação!BO89+Consolidação!BR89+Consolidação!BU89+Consolidação!BX89+Consolidação!CA89+Consolidação!CD89+Consolidação!CG89+Consolidação!CJ89,Consolidação!$AU$4,IF(AND((Consolidação!AX89+Consolidação!#REF!+Consolidação!BC89+Consolidação!BF89+Consolidação!BI89+Consolidação!BL89+Consolidação!BO89+Consolidação!BR89+Consolidação!BU89+Consolidação!BX89+Consolidação!CA89+Consolidação!CD89+Consolidação!CG89+Consolidação!CJ89)&gt;0,AV78+BC78+BJ78+BQ78+BX78+CE78+CL78+CS78+CZ78+DG78+DN78+DU78+EB78&lt;Consolidação!AX89+Consolidação!#REF!+Consolidação!BC89+Consolidação!BF89+Consolidação!BI89+Consolidação!BL89+Consolidação!BO89+Consolidação!BR89+Consolidação!BU89+Consolidação!BX89+Consolidação!CA89+Consolidação!CD89+Consolidação!CG89+Consolidação!CJ89,AV78+BC78+BJ78+BQ78+BX78+CE78+CL78+CS78+CZ78+DG78+DN78+DU78+EB78+EI78&gt;Consolidação!AX89+Consolidação!#REF!+Consolidação!BC89+Consolidação!BF89+Consolidação!BI89+Consolidação!BL89+Consolidação!BO89+Consolidação!BR89+Consolidação!BU89+Consolidação!BX89+Consolidação!CA89+Consolidação!CD89+Consolidação!CG89+Consolidação!CJ89),"CONSUMO PARCIAL","SEM PREVISÃO"))))))))))))))))</f>
        <v/>
      </c>
      <c r="EM78" s="318" t="str">
        <f t="shared" si="106"/>
        <v/>
      </c>
      <c r="EN78" s="270"/>
      <c r="EO78" s="314"/>
      <c r="EP78" s="345"/>
      <c r="EQ78" s="346"/>
      <c r="ER78" s="317" t="str">
        <f>IF(EO78=0,"",IF(BB78+BI78+BP78+BW78+CD78+CK78+CR78+CY78+DF78+DM78+DT78+EA78+EH78+EO78&lt;=Consolidação!BC89,Consolidação!$H$4,IF(BB78+BI78+BP78+BW78+CD78+CK78+CR78+CY78+DF78+DM78+DT78+EA78+EH78+EO78&lt;=Consolidação!BC89+Consolidação!BF89,Consolidação!$K$4,IF(BB78+BI78+BP78+BW78+CD78+CK78+CR78+CY78+DF78+DM78+DT78+EA78+EH78+EO78&lt;=Consolidação!BC89+Consolidação!BF89+Consolidação!BI89,Consolidação!$N$4,IF(BB78+BI78+BP78+BW78+CD78+CK78+CR78+CY78+DF78+DM78+DT78+EA78+EH78+EO78&lt;=Consolidação!BC89+Consolidação!BF89+Consolidação!BI89+Consolidação!BL89,Consolidação!$Q$4,IF(BB78+BI78+BP78+BW78+CD78+CK78+CR78+CY78+DF78+DM78+DT78+EA78+EH78+EO78&lt;=Consolidação!BC89+Consolidação!BF89+Consolidação!BI89+Consolidação!BL89+Consolidação!BO89,Consolidação!$T$4,IF(BB78+BI78+BP78+BW78+CD78+CK78+CR78+CY78+DF78+DM78+DT78+EA78+EH78+EO78&lt;=Consolidação!BC89+Consolidação!BF89+Consolidação!BI89+Consolidação!BL89+Consolidação!BO89+Consolidação!BR89,Consolidação!$W$4,IF(BB78+BI78+BP78+BW78+CD78+CK78+CR78+CY78+DF78+DM78+DT78+EA78+EH78+EO78&lt;=Consolidação!BC89+Consolidação!BF89+Consolidação!BI89+Consolidação!BL89+Consolidação!BO89+Consolidação!BR89+Consolidação!BU89,Consolidação!$Z$4,IF(BB78+BI78+BP78+BW78+CD78+CK78+CR78+CY78+DF78+DM78+DT78+EA78+EH78+EO78&lt;=Consolidação!BC89+Consolidação!BF89+Consolidação!BI89+Consolidação!BL89+Consolidação!BO89+Consolidação!BR89+Consolidação!BU89+Consolidação!BX89,Consolidação!$AC$4,IF(BB78+BI78+BP78+BW78+CD78+CK78+CR78+CY78+DF78+DM78+DT78+EA78+EH78+EO78&lt;=Consolidação!BC89+Consolidação!BF89+Consolidação!BI89+Consolidação!BL89+Consolidação!BO89+Consolidação!BR89+Consolidação!BU89+Consolidação!BX89+Consolidação!CA89,Consolidação!$AF$4,IF(BB78+BI78+BP78+BW78+CD78+CK78+CR78+CY78+DF78+DM78+DT78+EA78+EH78+EO78&lt;=Consolidação!BC89+Consolidação!BF89+Consolidação!BI89+Consolidação!BL89+Consolidação!BO89+Consolidação!BR89+Consolidação!BU89+Consolidação!BX89+Consolidação!CA89+Consolidação!CD89,Consolidação!$AI$4,IF(BB78+BI78+BP78+BW78+CD78+CK78+CR78+CY78+DF78+DM78+DT78+EA78+EH78+EO78&lt;=Consolidação!BC89+Consolidação!BF89+Consolidação!BI89+Consolidação!BL89+Consolidação!BO89+Consolidação!BR89+Consolidação!BU89+Consolidação!BX89+Consolidação!CA89+Consolidação!CD89+Consolidação!CG89,Consolidação!$AL$4,IF(BB78+BI78+BP78+BW78+CD78+CK78+CR78+CY78+DF78+DM78+DT78+EA78+EH78+EO78&lt;=Consolidação!BC89+Consolidação!BF89+Consolidação!BI89+Consolidação!BL89+Consolidação!BO89+Consolidação!BR89+Consolidação!BU89+Consolidação!BX89+Consolidação!CA89+Consolidação!CD89+Consolidação!CG89+Consolidação!CJ89,Consolidação!$AO$4,IF(BB78+BI78+BP78+BW78+CD78+CK78+CR78+CY78+DF78+DM78+DT78+EA78+EH78+EO78&lt;=Consolidação!BC89+Consolidação!BF89+Consolidação!BI89+Consolidação!BL89+Consolidação!BO89+Consolidação!BR89+Consolidação!BU89+Consolidação!BX89+Consolidação!CA89+Consolidação!CD89+Consolidação!CG89+Consolidação!CJ89+Consolidação!CM89,Consolidação!$AR$4,IF(BB78+BI78+BP78+BW78+CD78+CK78+CR78+CY78+DF78+DM78+DT78+EA78+EH78+EO78&lt;=Consolidação!BC89+Consolidação!BF89+Consolidação!BI89+Consolidação!BL89+Consolidação!BO89+Consolidação!BR89+Consolidação!BU89+Consolidação!BX89+Consolidação!CA89+Consolidação!CD89+Consolidação!CG89+Consolidação!CJ89+Consolidação!CM89+Consolidação!CP89,Consolidação!$AU$4,IF(AND((Consolidação!BC89+Consolidação!BF89+Consolidação!BI89+Consolidação!BL89+Consolidação!BO89+Consolidação!BR89+Consolidação!BU89+Consolidação!BX89+Consolidação!CA89+Consolidação!CD89+Consolidação!CG89+Consolidação!CJ89+Consolidação!CM89+Consolidação!CP89)&gt;0,BB78+BI78+BP78+BW78+CD78+CK78+CR78+CY78+DF78+DM78+DT78+EA78+EH78&lt;Consolidação!BC89+Consolidação!BF89+Consolidação!BI89+Consolidação!BL89+Consolidação!BO89+Consolidação!BR89+Consolidação!BU89+Consolidação!BX89+Consolidação!CA89+Consolidação!CD89+Consolidação!CG89+Consolidação!CJ89+Consolidação!CM89+Consolidação!CP89,BB78+BI78+BP78+BW78+CD78+CK78+CR78+CY78+DF78+DM78+DT78+EA78+EH78+EO78&gt;Consolidação!BC89+Consolidação!BF89+Consolidação!BI89+Consolidação!BL89+Consolidação!BO89+Consolidação!BR89+Consolidação!BU89+Consolidação!BX89+Consolidação!CA89+Consolidação!CD89+Consolidação!CG89+Consolidação!CJ89+Consolidação!CM89+Consolidação!CP89),"CONSUMO PARCIAL","SEM PREVISÃO"))))))))))))))))</f>
        <v/>
      </c>
      <c r="ES78" s="318" t="str">
        <f t="shared" si="107"/>
        <v/>
      </c>
      <c r="ET78" s="270"/>
      <c r="EU78" s="314"/>
      <c r="EV78" s="345"/>
      <c r="EW78" s="346"/>
      <c r="EX78" s="317" t="str">
        <f>IF(EU78=0,"",IF(BH78+BO78+BV78+CC78+CJ78+CQ78+CX78+DE78+DL78+DS78+DZ78+EG78+EN78+EU78&lt;=Consolidação!BI89,Consolidação!$H$4,IF(BH78+BO78+BV78+CC78+CJ78+CQ78+CX78+DE78+DL78+DS78+DZ78+EG78+EN78+EU78&lt;=Consolidação!BI89+Consolidação!BL89,Consolidação!$K$4,IF(BH78+BO78+BV78+CC78+CJ78+CQ78+CX78+DE78+DL78+DS78+DZ78+EG78+EN78+EU78&lt;=Consolidação!BI89+Consolidação!BL89+Consolidação!BO89,Consolidação!$N$4,IF(BH78+BO78+BV78+CC78+CJ78+CQ78+CX78+DE78+DL78+DS78+DZ78+EG78+EN78+EU78&lt;=Consolidação!BI89+Consolidação!BL89+Consolidação!BO89+Consolidação!BR89,Consolidação!$Q$4,IF(BH78+BO78+BV78+CC78+CJ78+CQ78+CX78+DE78+DL78+DS78+DZ78+EG78+EN78+EU78&lt;=Consolidação!BI89+Consolidação!BL89+Consolidação!BO89+Consolidação!BR89+Consolidação!BU89,Consolidação!$T$4,IF(BH78+BO78+BV78+CC78+CJ78+CQ78+CX78+DE78+DL78+DS78+DZ78+EG78+EN78+EU78&lt;=Consolidação!BI89+Consolidação!BL89+Consolidação!BO89+Consolidação!BR89+Consolidação!BU89+Consolidação!BX89,Consolidação!$W$4,IF(BH78+BO78+BV78+CC78+CJ78+CQ78+CX78+DE78+DL78+DS78+DZ78+EG78+EN78+EU78&lt;=Consolidação!BI89+Consolidação!BL89+Consolidação!BO89+Consolidação!BR89+Consolidação!BU89+Consolidação!BX89+Consolidação!CA89,Consolidação!$Z$4,IF(BH78+BO78+BV78+CC78+CJ78+CQ78+CX78+DE78+DL78+DS78+DZ78+EG78+EN78+EU78&lt;=Consolidação!BI89+Consolidação!BL89+Consolidação!BO89+Consolidação!BR89+Consolidação!BU89+Consolidação!BX89+Consolidação!CA89+Consolidação!CD89,Consolidação!$AC$4,IF(BH78+BO78+BV78+CC78+CJ78+CQ78+CX78+DE78+DL78+DS78+DZ78+EG78+EN78+EU78&lt;=Consolidação!BI89+Consolidação!BL89+Consolidação!BO89+Consolidação!BR89+Consolidação!BU89+Consolidação!BX89+Consolidação!CA89+Consolidação!CD89+Consolidação!CG89,Consolidação!$AF$4,IF(BH78+BO78+BV78+CC78+CJ78+CQ78+CX78+DE78+DL78+DS78+DZ78+EG78+EN78+EU78&lt;=Consolidação!BI89+Consolidação!BL89+Consolidação!BO89+Consolidação!BR89+Consolidação!BU89+Consolidação!BX89+Consolidação!CA89+Consolidação!CD89+Consolidação!CG89+Consolidação!CJ89,Consolidação!$AI$4,IF(BH78+BO78+BV78+CC78+CJ78+CQ78+CX78+DE78+DL78+DS78+DZ78+EG78+EN78+EU78&lt;=Consolidação!BI89+Consolidação!BL89+Consolidação!BO89+Consolidação!BR89+Consolidação!BU89+Consolidação!BX89+Consolidação!CA89+Consolidação!CD89+Consolidação!CG89+Consolidação!CJ89+Consolidação!CM89,Consolidação!$AL$4,IF(BH78+BO78+BV78+CC78+CJ78+CQ78+CX78+DE78+DL78+DS78+DZ78+EG78+EN78+EU78&lt;=Consolidação!BI89+Consolidação!BL89+Consolidação!BO89+Consolidação!BR89+Consolidação!BU89+Consolidação!BX89+Consolidação!CA89+Consolidação!CD89+Consolidação!CG89+Consolidação!CJ89+Consolidação!CM89+Consolidação!CP89,Consolidação!$AO$4,IF(BH78+BO78+BV78+CC78+CJ78+CQ78+CX78+DE78+DL78+DS78+DZ78+EG78+EN78+EU78&lt;=Consolidação!BI89+Consolidação!BL89+Consolidação!BO89+Consolidação!BR89+Consolidação!BU89+Consolidação!BX89+Consolidação!CA89+Consolidação!CD89+Consolidação!CG89+Consolidação!CJ89+Consolidação!CM89+Consolidação!CP89+Consolidação!CS89,Consolidação!$AR$4,IF(BH78+BO78+BV78+CC78+CJ78+CQ78+CX78+DE78+DL78+DS78+DZ78+EG78+EN78+EU78&lt;=Consolidação!BI89+Consolidação!BL89+Consolidação!BO89+Consolidação!BR89+Consolidação!BU89+Consolidação!BX89+Consolidação!CA89+Consolidação!CD89+Consolidação!CG89+Consolidação!CJ89+Consolidação!CM89+Consolidação!CP89+Consolidação!CS89+Consolidação!CV89,Consolidação!$AU$4,IF(AND((Consolidação!BI89+Consolidação!BL89+Consolidação!BO89+Consolidação!BR89+Consolidação!BU89+Consolidação!BX89+Consolidação!CA89+Consolidação!CD89+Consolidação!CG89+Consolidação!CJ89+Consolidação!CM89+Consolidação!CP89+Consolidação!CS89+Consolidação!CV89)&gt;0,BH78+BO78+BV78+CC78+CJ78+CQ78+CX78+DE78+DL78+DS78+DZ78+EG78+EN78&lt;Consolidação!BI89+Consolidação!BL89+Consolidação!BO89+Consolidação!BR89+Consolidação!BU89+Consolidação!BX89+Consolidação!CA89+Consolidação!CD89+Consolidação!CG89+Consolidação!CJ89+Consolidação!CM89+Consolidação!CP89+Consolidação!CS89+Consolidação!CV89,BH78+BO78+BV78+CC78+CJ78+CQ78+CX78+DE78+DL78+DS78+DZ78+EG78+EN78+EU78&gt;Consolidação!BI89+Consolidação!BL89+Consolidação!BO89+Consolidação!BR89+Consolidação!BU89+Consolidação!BX89+Consolidação!CA89+Consolidação!CD89+Consolidação!CG89+Consolidação!CJ89+Consolidação!CM89+Consolidação!CP89+Consolidação!CS89+Consolidação!CV89),"CONSUMO PARCIAL","SEM PREVISÃO"))))))))))))))))</f>
        <v/>
      </c>
      <c r="EY78" s="318" t="str">
        <f t="shared" si="108"/>
        <v/>
      </c>
      <c r="EZ78" s="270"/>
      <c r="FA78" s="314"/>
      <c r="FB78" s="345"/>
      <c r="FC78" s="346"/>
      <c r="FD78" s="317" t="str">
        <f>IF(FA78=0,"",IF(BN78+BU78+CB78+CI78+CP78+CW78+DD78+DK78+DR78+DY78+EF78+EM78+ET78+FA78&lt;=Consolidação!BO89,Consolidação!$H$4,IF(BN78+BU78+CB78+CI78+CP78+CW78+DD78+DK78+DR78+DY78+EF78+EM78+ET78+FA78&lt;=Consolidação!BO89+Consolidação!BR89,Consolidação!$K$4,IF(BN78+BU78+CB78+CI78+CP78+CW78+DD78+DK78+DR78+DY78+EF78+EM78+ET78+FA78&lt;=Consolidação!BO89+Consolidação!BR89+Consolidação!BU89,Consolidação!$N$4,IF(BN78+BU78+CB78+CI78+CP78+CW78+DD78+DK78+DR78+DY78+EF78+EM78+ET78+FA78&lt;=Consolidação!BO89+Consolidação!BR89+Consolidação!BU89+Consolidação!BX89,Consolidação!$Q$4,IF(BN78+BU78+CB78+CI78+CP78+CW78+DD78+DK78+DR78+DY78+EF78+EM78+ET78+FA78&lt;=Consolidação!BO89+Consolidação!BR89+Consolidação!BU89+Consolidação!BX89+Consolidação!CA89,Consolidação!$T$4,IF(BN78+BU78+CB78+CI78+CP78+CW78+DD78+DK78+DR78+DY78+EF78+EM78+ET78+FA78&lt;=Consolidação!BO89+Consolidação!BR89+Consolidação!BU89+Consolidação!BX89+Consolidação!CA89+Consolidação!CD89,Consolidação!$W$4,IF(BN78+BU78+CB78+CI78+CP78+CW78+DD78+DK78+DR78+DY78+EF78+EM78+ET78+FA78&lt;=Consolidação!BO89+Consolidação!BR89+Consolidação!BU89+Consolidação!BX89+Consolidação!CA89+Consolidação!CD89+Consolidação!CG89,Consolidação!$Z$4,IF(BN78+BU78+CB78+CI78+CP78+CW78+DD78+DK78+DR78+DY78+EF78+EM78+ET78+FA78&lt;=Consolidação!BO89+Consolidação!BR89+Consolidação!BU89+Consolidação!BX89+Consolidação!CA89+Consolidação!CD89+Consolidação!CG89+Consolidação!CJ89,Consolidação!$AC$4,IF(BN78+BU78+CB78+CI78+CP78+CW78+DD78+DK78+DR78+DY78+EF78+EM78+ET78+FA78&lt;=Consolidação!BO89+Consolidação!BR89+Consolidação!BU89+Consolidação!BX89+Consolidação!CA89+Consolidação!CD89+Consolidação!CG89+Consolidação!CJ89+Consolidação!CM89,Consolidação!$AF$4,IF(BN78+BU78+CB78+CI78+CP78+CW78+DD78+DK78+DR78+DY78+EF78+EM78+ET78+FA78&lt;=Consolidação!BO89+Consolidação!BR89+Consolidação!BU89+Consolidação!BX89+Consolidação!CA89+Consolidação!CD89+Consolidação!CG89+Consolidação!CJ89+Consolidação!CM89+Consolidação!CP89,Consolidação!$AI$4,IF(BN78+BU78+CB78+CI78+CP78+CW78+DD78+DK78+DR78+DY78+EF78+EM78+ET78+FA78&lt;=Consolidação!BO89+Consolidação!BR89+Consolidação!BU89+Consolidação!BX89+Consolidação!CA89+Consolidação!CD89+Consolidação!CG89+Consolidação!CJ89+Consolidação!CM89+Consolidação!CP89+Consolidação!CS89,Consolidação!$AL$4,IF(BN78+BU78+CB78+CI78+CP78+CW78+DD78+DK78+DR78+DY78+EF78+EM78+ET78+FA78&lt;=Consolidação!BO89+Consolidação!BR89+Consolidação!BU89+Consolidação!BX89+Consolidação!CA89+Consolidação!CD89+Consolidação!CG89+Consolidação!CJ89+Consolidação!CM89+Consolidação!CP89+Consolidação!CS89+Consolidação!CV89,Consolidação!$AO$4,IF(BN78+BU78+CB78+CI78+CP78+CW78+DD78+DK78+DR78+DY78+EF78+EM78+ET78+FA78&lt;=Consolidação!BO89+Consolidação!BR89+Consolidação!BU89+Consolidação!BX89+Consolidação!CA89+Consolidação!CD89+Consolidação!CG89+Consolidação!CJ89+Consolidação!CM89+Consolidação!CP89+Consolidação!CS89+Consolidação!CV89+Consolidação!CY89,Consolidação!$AR$4,IF(BN78+BU78+CB78+CI78+CP78+CW78+DD78+DK78+DR78+DY78+EF78+EM78+ET78+FA78&lt;=Consolidação!BO89+Consolidação!BR89+Consolidação!BU89+Consolidação!BX89+Consolidação!CA89+Consolidação!CD89+Consolidação!CG89+Consolidação!CJ89+Consolidação!CM89+Consolidação!CP89+Consolidação!CS89+Consolidação!CV89+Consolidação!CY89+Consolidação!DB89,Consolidação!$AU$4,IF(AND((Consolidação!BO89+Consolidação!BR89+Consolidação!BU89+Consolidação!BX89+Consolidação!CA89+Consolidação!CD89+Consolidação!CG89+Consolidação!CJ89+Consolidação!CM89+Consolidação!CP89+Consolidação!CS89+Consolidação!CV89+Consolidação!CY89+Consolidação!DB89)&gt;0,BN78+BU78+CB78+CI78+CP78+CW78+DD78+DK78+DR78+DY78+EF78+EM78+ET78&lt;Consolidação!BO89+Consolidação!BR89+Consolidação!BU89+Consolidação!BX89+Consolidação!CA89+Consolidação!CD89+Consolidação!CG89+Consolidação!CJ89+Consolidação!CM89+Consolidação!CP89+Consolidação!CS89+Consolidação!CV89+Consolidação!CY89+Consolidação!DB89,BN78+BU78+CB78+CI78+CP78+CW78+DD78+DK78+DR78+DY78+EF78+EM78+ET78+FA78&gt;Consolidação!BO89+Consolidação!BR89+Consolidação!BU89+Consolidação!BX89+Consolidação!CA89+Consolidação!CD89+Consolidação!CG89+Consolidação!CJ89+Consolidação!CM89+Consolidação!CP89+Consolidação!CS89+Consolidação!CV89+Consolidação!CY89+Consolidação!DB89),"CONSUMO PARCIAL","SEM PREVISÃO"))))))))))))))))</f>
        <v/>
      </c>
      <c r="FE78" s="318" t="str">
        <f t="shared" si="109"/>
        <v/>
      </c>
      <c r="FF78" s="270"/>
      <c r="FG78" s="314"/>
      <c r="FH78" s="345"/>
      <c r="FI78" s="346"/>
      <c r="FJ78" s="317" t="str">
        <f>IF(FG78=0,"",IF(BT78+CA78+CH78+CO78+CV78+DC78+DJ78+DQ78+DX78+EE78+EL78+ES78+EZ78+FG78&lt;=Consolidação!BU89,Consolidação!$H$4,IF(BT78+CA78+CH78+CO78+CV78+DC78+DJ78+DQ78+DX78+EE78+EL78+ES78+EZ78+FG78&lt;=Consolidação!BU89+Consolidação!BX89,Consolidação!$K$4,IF(BT78+CA78+CH78+CO78+CV78+DC78+DJ78+DQ78+DX78+EE78+EL78+ES78+EZ78+FG78&lt;=Consolidação!BU89+Consolidação!BX89+Consolidação!CA89,Consolidação!$N$4,IF(BT78+CA78+CH78+CO78+CV78+DC78+DJ78+DQ78+DX78+EE78+EL78+ES78+EZ78+FG78&lt;=Consolidação!BU89+Consolidação!BX89+Consolidação!CA89+Consolidação!CD89,Consolidação!$Q$4,IF(BT78+CA78+CH78+CO78+CV78+DC78+DJ78+DQ78+DX78+EE78+EL78+ES78+EZ78+FG78&lt;=Consolidação!BU89+Consolidação!BX89+Consolidação!CA89+Consolidação!CD89+Consolidação!CG89,Consolidação!$T$4,IF(BT78+CA78+CH78+CO78+CV78+DC78+DJ78+DQ78+DX78+EE78+EL78+ES78+EZ78+FG78&lt;=Consolidação!BU89+Consolidação!BX89+Consolidação!CA89+Consolidação!CD89+Consolidação!CG89+Consolidação!CJ89,Consolidação!$W$4,IF(BT78+CA78+CH78+CO78+CV78+DC78+DJ78+DQ78+DX78+EE78+EL78+ES78+EZ78+FG78&lt;=Consolidação!BU89+Consolidação!BX89+Consolidação!CA89+Consolidação!CD89+Consolidação!CG89+Consolidação!CJ89+Consolidação!CM89,Consolidação!$Z$4,IF(BT78+CA78+CH78+CO78+CV78+DC78+DJ78+DQ78+DX78+EE78+EL78+ES78+EZ78+FG78&lt;=Consolidação!BU89+Consolidação!BX89+Consolidação!CA89+Consolidação!CD89+Consolidação!CG89+Consolidação!CJ89+Consolidação!CM89+Consolidação!CP89,Consolidação!$AC$4,IF(BT78+CA78+CH78+CO78+CV78+DC78+DJ78+DQ78+DX78+EE78+EL78+ES78+EZ78+FG78&lt;=Consolidação!BU89+Consolidação!BX89+Consolidação!CA89+Consolidação!CD89+Consolidação!CG89+Consolidação!CJ89+Consolidação!CM89+Consolidação!CP89+Consolidação!CS89,Consolidação!$AF$4,IF(BT78+CA78+CH78+CO78+CV78+DC78+DJ78+DQ78+DX78+EE78+EL78+ES78+EZ78+FG78&lt;=Consolidação!BU89+Consolidação!BX89+Consolidação!CA89+Consolidação!CD89+Consolidação!CG89+Consolidação!CJ89+Consolidação!CM89+Consolidação!CP89+Consolidação!CS89+Consolidação!CV89,Consolidação!$AI$4,IF(BT78+CA78+CH78+CO78+CV78+DC78+DJ78+DQ78+DX78+EE78+EL78+ES78+EZ78+FG78&lt;=Consolidação!BU89+Consolidação!BX89+Consolidação!CA89+Consolidação!CD89+Consolidação!CG89+Consolidação!CJ89+Consolidação!CM89+Consolidação!CP89+Consolidação!CS89+Consolidação!CV89+Consolidação!CY89,Consolidação!$AL$4,IF(BT78+CA78+CH78+CO78+CV78+DC78+DJ78+DQ78+DX78+EE78+EL78+ES78+EZ78+FG78&lt;=Consolidação!BU89+Consolidação!BX89+Consolidação!CA89+Consolidação!CD89+Consolidação!CG89+Consolidação!CJ89+Consolidação!CM89+Consolidação!CP89+Consolidação!CS89+Consolidação!CV89+Consolidação!CY89+Consolidação!DB89,Consolidação!$AO$4,IF(BT78+CA78+CH78+CO78+CV78+DC78+DJ78+DQ78+DX78+EE78+EL78+ES78+EZ78+FG78&lt;=Consolidação!BU89+Consolidação!BX89+Consolidação!CA89+Consolidação!CD89+Consolidação!CG89+Consolidação!CJ89+Consolidação!CM89+Consolidação!CP89+Consolidação!CS89+Consolidação!CV89+Consolidação!CY89+Consolidação!DB89+Consolidação!DE89,Consolidação!$AR$4,IF(BT78+CA78+CH78+CO78+CV78+DC78+DJ78+DQ78+DX78+EE78+EL78+ES78+EZ78+FG78&lt;=Consolidação!BU89+Consolidação!BX89+Consolidação!CA89+Consolidação!CD89+Consolidação!CG89+Consolidação!CJ89+Consolidação!CM89+Consolidação!CP89+Consolidação!CS89+Consolidação!CV89+Consolidação!CY89+Consolidação!DB89+Consolidação!DE89+Consolidação!DH89,Consolidação!$AU$4,IF(AND((Consolidação!BU89+Consolidação!BX89+Consolidação!CA89+Consolidação!CD89+Consolidação!CG89+Consolidação!CJ89+Consolidação!CM89+Consolidação!CP89+Consolidação!CS89+Consolidação!CV89+Consolidação!CY89+Consolidação!DB89+Consolidação!DE89+Consolidação!DH89)&gt;0,BT78+CA78+CH78+CO78+CV78+DC78+DJ78+DQ78+DX78+EE78+EL78+ES78+EZ78&lt;Consolidação!BU89+Consolidação!BX89+Consolidação!CA89+Consolidação!CD89+Consolidação!CG89+Consolidação!CJ89+Consolidação!CM89+Consolidação!CP89+Consolidação!CS89+Consolidação!CV89+Consolidação!CY89+Consolidação!DB89+Consolidação!DE89+Consolidação!DH89,BT78+CA78+CH78+CO78+CV78+DC78+DJ78+DQ78+DX78+EE78+EL78+ES78+EZ78+FG78&gt;Consolidação!BU89+Consolidação!BX89+Consolidação!CA89+Consolidação!CD89+Consolidação!CG89+Consolidação!CJ89+Consolidação!CM89+Consolidação!CP89+Consolidação!CS89+Consolidação!CV89+Consolidação!CY89+Consolidação!DB89+Consolidação!DE89+Consolidação!DH89),"CONSUMO PARCIAL","SEM PREVISÃO"))))))))))))))))</f>
        <v/>
      </c>
      <c r="FK78" s="540" t="str">
        <f t="shared" si="110"/>
        <v/>
      </c>
      <c r="FL78" s="569"/>
      <c r="FM78" s="550"/>
      <c r="FN78" s="550"/>
      <c r="FO78" s="550"/>
      <c r="FP78" s="550"/>
      <c r="FQ78" s="576"/>
      <c r="FR78" s="569"/>
      <c r="FS78" s="550"/>
      <c r="FT78" s="550"/>
      <c r="FU78" s="550"/>
      <c r="FV78" s="550"/>
      <c r="FW78" s="550"/>
      <c r="FX78" s="545" t="str">
        <f>IF((Consolidação!C89+Consolidação!E89)=(F78+M78+T78+AA78+AH78+AO78+AV78+BC78+BJ78+BQ78+BX78+CE78+CL78+CS78),"ATUALIZADO","DESATUALIZADO")</f>
        <v>DESATUALIZADO</v>
      </c>
    </row>
    <row r="79" spans="1:180" x14ac:dyDescent="0.3">
      <c r="A79" s="270">
        <v>11885</v>
      </c>
      <c r="B79" s="634"/>
      <c r="C79" s="271" t="s">
        <v>1</v>
      </c>
      <c r="D79" s="272"/>
      <c r="E79" s="270" t="s">
        <v>284</v>
      </c>
      <c r="F79" s="314">
        <v>517.63</v>
      </c>
      <c r="G79" s="345"/>
      <c r="H79" s="346">
        <v>45445</v>
      </c>
      <c r="I79" s="317">
        <f>IF(F79=0,"",IF(F79&lt;=Consolidação!H90,Consolidação!H$4,IF(F79&lt;=Consolidação!H90+Consolidação!K90,Consolidação!K$4,IF(F79&lt;=Consolidação!H90+Consolidação!K90+Consolidação!N90,Consolidação!N$4,IF(F79&lt;=Consolidação!H90+Consolidação!K90+Consolidação!N90+Consolidação!Q90,Consolidação!Q$4,IF(F79&lt;=Consolidação!H90+Consolidação!K90+Consolidação!N90+Consolidação!Q90+Consolidação!T90,Consolidação!T$4,IF(F79&lt;=Consolidação!H90+Consolidação!K90+Consolidação!N90+Consolidação!Q90+Consolidação!T90+Consolidação!W90,Consolidação!W$4,IF(F79&lt;=Consolidação!H90+Consolidação!K90+Consolidação!N90+Consolidação!Q90+Consolidação!T90+Consolidação!W90+Consolidação!Z90,Consolidação!Z$4,IF(F79&lt;=Consolidação!H90+Consolidação!K90+Consolidação!N90+Consolidação!Q90+Consolidação!T90+Consolidação!W90+Consolidação!Z90+Consolidação!AC90,Consolidação!AC$4,IF(F79&lt;=Consolidação!H90+Consolidação!K90+Consolidação!N90+Consolidação!Q90+Consolidação!T90+Consolidação!W90+Consolidação!Z90+Consolidação!AC90+Consolidação!AF90,Consolidação!AF$4,IF(F79&lt;=Consolidação!H90+Consolidação!K90+Consolidação!N90+Consolidação!Q90+Consolidação!T90+Consolidação!W90+Consolidação!Z90+Consolidação!AC90+Consolidação!AF90+Consolidação!AI90,Consolidação!AI$4,IF(F79&lt;=Consolidação!H90+Consolidação!K90+Consolidação!N90+Consolidação!Q90+Consolidação!T90+Consolidação!W90+Consolidação!Z90+Consolidação!AC90+Consolidação!AF90+Consolidação!AI90+Consolidação!AL90,Consolidação!AL$4,IF(F79&lt;=Consolidação!H90+Consolidação!K90+Consolidação!N90+Consolidação!Q90+Consolidação!T90+Consolidação!W90+Consolidação!Z90+Consolidação!AC90+Consolidação!AF90+Consolidação!AI90+Consolidação!AL90+Consolidação!AO90,Consolidação!AO$4,IF(F79&lt;=Consolidação!H90+Consolidação!K90+Consolidação!N90+Consolidação!Q90+Consolidação!T90+Consolidação!W90+Consolidação!Z90+Consolidação!AC90+Consolidação!AF90+Consolidação!AI90+Consolidação!AL90+Consolidação!AO90+Consolidação!AR90,Consolidação!AR$4,IF(F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>45352</v>
      </c>
      <c r="J79" s="318" t="str">
        <f t="shared" si="86"/>
        <v>ü</v>
      </c>
      <c r="K79" s="312"/>
      <c r="L79" s="270" t="s">
        <v>285</v>
      </c>
      <c r="M79" s="314">
        <v>3545.62</v>
      </c>
      <c r="N79" s="345"/>
      <c r="O79" s="346">
        <v>45525</v>
      </c>
      <c r="P79" s="317">
        <f>IF(M79=0,"",IF(F79+M79&lt;=Consolidação!H90,Consolidação!$H$4,IF(F79+M79&lt;=Consolidação!H90+Consolidação!K90,Consolidação!$K$4,IF(F79+M79&lt;=Consolidação!H90+Consolidação!K90+Consolidação!N90,Consolidação!$N$4,IF(F79+M79&lt;=Consolidação!H90+Consolidação!K90+Consolidação!N90+Consolidação!Q90,Consolidação!$Q$4,IF(F79+M79&lt;=Consolidação!H90+Consolidação!K90+Consolidação!N90+Consolidação!Q90+Consolidação!T90,Consolidação!$T$4,IF(F79+M79&lt;=Consolidação!H90+Consolidação!K90+Consolidação!N90+Consolidação!Q90+Consolidação!T90+Consolidação!W90,Consolidação!$W$4,IF(F79+M79&lt;=Consolidação!H90+Consolidação!K90+Consolidação!N90+Consolidação!Q90+Consolidação!T90+Consolidação!W90+Consolidação!Z90,Consolidação!$Z$4,IF(F79+M79&lt;=Consolidação!H90+Consolidação!K90+Consolidação!N90+Consolidação!Q90+Consolidação!T90+Consolidação!W90+Consolidação!Z90+Consolidação!AC90,Consolidação!$AC$4,IF(F79+M79&lt;=Consolidação!H90+Consolidação!K90+Consolidação!N90+Consolidação!Q90+Consolidação!T90+Consolidação!W90+Consolidação!Z90+Consolidação!AC90+Consolidação!AF90,Consolidação!$AF$4,IF(F79+M79&lt;=Consolidação!H90+Consolidação!K90+Consolidação!N90+Consolidação!Q90+Consolidação!T90+Consolidação!W90+Consolidação!Z90+Consolidação!AC90+Consolidação!AF90+Consolidação!AI90,Consolidação!$AI$4,IF(F79+M79&lt;=Consolidação!H90+Consolidação!K90+Consolidação!N90+Consolidação!Q90+Consolidação!T90+Consolidação!W90+Consolidação!Z90+Consolidação!AC90+Consolidação!AF90+Consolidação!AI90+Consolidação!AL90,Consolidação!$AL$4,IF(F79+M79&lt;=Consolidação!H90+Consolidação!K90+Consolidação!N90+Consolidação!Q90+Consolidação!T90+Consolidação!W90+Consolidação!Z90+Consolidação!AC90+Consolidação!AF90+Consolidação!AI90+Consolidação!AL90+Consolidação!AO90,Consolidação!$AO$4,IF(F79+M79&lt;=Consolidação!H90+Consolidação!K90+Consolidação!N90+Consolidação!Q90+Consolidação!T90+Consolidação!W90+Consolidação!Z90+Consolidação!AC90+Consolidação!AF90+Consolidação!AI90+Consolidação!AL90+Consolidação!AO90+Consolidação!AR90,Consolidação!$AR$4,IF(F79+M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$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&lt;Consolidação!H90+Consolidação!K90+Consolidação!N90+Consolidação!Q90+Consolidação!T90+Consolidação!W90+Consolidação!Z90+Consolidação!AC90+Consolidação!AF90+Consolidação!AI90+Consolidação!AL90+Consolidação!AO90+Consolidação!AR90+Consolidação!AU90,F79+M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>45413</v>
      </c>
      <c r="Q79" s="318" t="str">
        <f t="shared" si="87"/>
        <v>ü</v>
      </c>
      <c r="R79" s="312"/>
      <c r="S79" s="270"/>
      <c r="T79" s="314"/>
      <c r="U79" s="315"/>
      <c r="V79" s="316"/>
      <c r="W79" s="317" t="str">
        <f>IF(T79=0,"",IF(F79+M79+T79&lt;=Consolidação!H90,Consolidação!$H$4,IF(F79+M79+T79&lt;=Consolidação!H90+Consolidação!K90,Consolidação!$K$4,IF(F79+M79+T79&lt;=Consolidação!H90+Consolidação!K90+Consolidação!N90,Consolidação!$N$4,IF(F79+M79+T79&lt;=Consolidação!H90+Consolidação!K90+Consolidação!N90+Consolidação!Q90,Consolidação!$Q$4,IF(F79+M79+T79&lt;=Consolidação!H90+Consolidação!K90+Consolidação!N90+Consolidação!Q90+Consolidação!T90,Consolidação!$T$4,IF(F79+M79+T79&lt;=Consolidação!H90+Consolidação!K90+Consolidação!N90+Consolidação!Q90+Consolidação!T90+Consolidação!W90,Consolidação!$W$4,IF(F79+M79+T79&lt;=Consolidação!H90+Consolidação!K90+Consolidação!N90+Consolidação!Q90+Consolidação!T90+Consolidação!W90+Consolidação!Z90,Consolidação!$Z$4,IF(F79+M79+T79&lt;=Consolidação!H90+Consolidação!K90+Consolidação!N90+Consolidação!Q90+Consolidação!T90+Consolidação!W90+Consolidação!Z90+Consolidação!AC90,Consolidação!$AC$4,IF(F79+M79+T79&lt;=Consolidação!H90+Consolidação!K90+Consolidação!N90+Consolidação!Q90+Consolidação!T90+Consolidação!W90+Consolidação!Z90+Consolidação!AC90+Consolidação!AF90,Consolidação!$AF$4,IF(F79+M79+T79&lt;=Consolidação!H90+Consolidação!K90+Consolidação!N90+Consolidação!Q90+Consolidação!T90+Consolidação!W90+Consolidação!Z90+Consolidação!AC90+Consolidação!AF90+Consolidação!AI90,Consolidação!$AI$4,IF(F79+M79+T79&lt;=Consolidação!H90+Consolidação!K90+Consolidação!N90+Consolidação!Q90+Consolidação!T90+Consolidação!W90+Consolidação!Z90+Consolidação!AC90+Consolidação!AF90+Consolidação!AI90+Consolidação!AL90,Consolidação!$AL$4,IF(F79+M79+T79&lt;=Consolidação!H90+Consolidação!K90+Consolidação!N90+Consolidação!Q90+Consolidação!T90+Consolidação!W90+Consolidação!Z90+Consolidação!AC90+Consolidação!AF90+Consolidação!AI90+Consolidação!AL90+Consolidação!AO90,Consolidação!$AO$4,IF(F79+M79+T79&lt;=Consolidação!H90+Consolidação!K90+Consolidação!N90+Consolidação!Q90+Consolidação!T90+Consolidação!W90+Consolidação!Z90+Consolidação!AC90+Consolidação!AF90+Consolidação!AI90+Consolidação!AL90+Consolidação!AO90+Consolidação!AR90,Consolidação!$AR$4,IF(F79+M79+T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$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+M79&lt;Consolidação!H90+Consolidação!K90+Consolidação!N90+Consolidação!Q90+Consolidação!T90+Consolidação!W90+Consolidação!Z90+Consolidação!AC90+Consolidação!AF90+Consolidação!AI90+Consolidação!AL90+Consolidação!AO90+Consolidação!AR90+Consolidação!AU90,F79+M79+T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/>
      </c>
      <c r="X79" s="318" t="str">
        <f t="shared" si="88"/>
        <v/>
      </c>
      <c r="Y79" s="312"/>
      <c r="Z79" s="270"/>
      <c r="AA79" s="314"/>
      <c r="AB79" s="345"/>
      <c r="AC79" s="346"/>
      <c r="AD79" s="317" t="str">
        <f>IF(AA79=0,"",IF(M79+T79+AA79&lt;=Consolidação!O90,Consolidação!$H$4,IF(M79+T79+AA79&lt;=Consolidação!O90+Consolidação!R90,Consolidação!$K$4,IF(M79+T79+AA79&lt;=Consolidação!O90+Consolidação!R90+Consolidação!U90,Consolidação!$N$4,IF(M79+T79+AA79&lt;=Consolidação!O90+Consolidação!R90+Consolidação!U90+Consolidação!X90,Consolidação!$Q$4,IF(M79+T79+AA79&lt;=Consolidação!O90+Consolidação!R90+Consolidação!U90+Consolidação!X90+Consolidação!AA90,Consolidação!$T$4,IF(M79+T79+AA79&lt;=Consolidação!O90+Consolidação!R90+Consolidação!U90+Consolidação!X90+Consolidação!AA90+Consolidação!AD90,Consolidação!$W$4,IF(M79+T79+AA79&lt;=Consolidação!O90+Consolidação!R90+Consolidação!U90+Consolidação!X90+Consolidação!AA90+Consolidação!AD90+Consolidação!AG90,Consolidação!$Z$4,IF(M79+T79+AA79&lt;=Consolidação!O90+Consolidação!R90+Consolidação!U90+Consolidação!X90+Consolidação!AA90+Consolidação!AD90+Consolidação!AG90+Consolidação!AJ90,Consolidação!$AC$4,IF(M79+T79+AA79&lt;=Consolidação!O90+Consolidação!R90+Consolidação!U90+Consolidação!X90+Consolidação!AA90+Consolidação!AD90+Consolidação!AG90+Consolidação!AJ90+Consolidação!AM90,Consolidação!$AF$4,IF(M79+T79+AA79&lt;=Consolidação!O90+Consolidação!R90+Consolidação!U90+Consolidação!X90+Consolidação!AA90+Consolidação!AD90+Consolidação!AG90+Consolidação!AJ90+Consolidação!AM90+Consolidação!AP90,Consolidação!$AI$4,IF(M79+T79+AA79&lt;=Consolidação!O90+Consolidação!R90+Consolidação!U90+Consolidação!X90+Consolidação!AA90+Consolidação!AD90+Consolidação!AG90+Consolidação!AJ90+Consolidação!AM90+Consolidação!AP90+Consolidação!AS90,Consolidação!$AL$4,IF(M79+T79+AA79&lt;=Consolidação!O90+Consolidação!R90+Consolidação!U90+Consolidação!X90+Consolidação!AA90+Consolidação!AD90+Consolidação!AG90+Consolidação!AJ90+Consolidação!AM90+Consolidação!AP90+Consolidação!AS90+Consolidação!AV90,Consolidação!$AO$4,IF(M79+T79+AA79&lt;=Consolidação!O90+Consolidação!R90+Consolidação!U90+Consolidação!X90+Consolidação!AA90+Consolidação!AD90+Consolidação!AG90+Consolidação!AJ90+Consolidação!AM90+Consolidação!AP90+Consolidação!AS90+Consolidação!AV90+Consolidação!AY90,Consolidação!$AR$4,IF(M79+T79+AA79&lt;=Consolidação!O90+Consolidação!R90+Consolidação!U90+Consolidação!X90+Consolidação!AA90+Consolidação!AD90+Consolidação!AG90+Consolidação!AJ90+Consolidação!AM90+Consolidação!AP90+Consolidação!AS90+Consolidação!AV90+Consolidação!AY90+Consolidação!BA90,Consolidação!$AU$4,IF(AND((Consolidação!O90+Consolidação!R90+Consolidação!U90+Consolidação!X90+Consolidação!AA90+Consolidação!AD90+Consolidação!AG90+Consolidação!AJ90+Consolidação!AM90+Consolidação!AP90+Consolidação!AS90+Consolidação!AV90+Consolidação!AY90+Consolidação!BA90)&gt;0,M79+T79&lt;Consolidação!O90+Consolidação!R90+Consolidação!U90+Consolidação!X90+Consolidação!AA90+Consolidação!AD90+Consolidação!AG90+Consolidação!AJ90+Consolidação!AM90+Consolidação!AP90+Consolidação!AS90+Consolidação!AV90+Consolidação!AY90+Consolidação!BA90,M79+T79+AA79&gt;Consolidação!O90+Consolidação!R90+Consolidação!U90+Consolidação!X90+Consolidação!AA90+Consolidação!AD90+Consolidação!AG90+Consolidação!AJ90+Consolidação!AM90+Consolidação!AP90+Consolidação!AS90+Consolidação!AV90+Consolidação!AY90+Consolidação!BA90),"CONSUMO PARCIAL","SEM PREVISÃO"))))))))))))))))</f>
        <v/>
      </c>
      <c r="AE79" s="318" t="str">
        <f t="shared" si="89"/>
        <v/>
      </c>
      <c r="AF79" s="312"/>
      <c r="AG79" s="270"/>
      <c r="AH79" s="314"/>
      <c r="AI79" s="345"/>
      <c r="AJ79" s="346"/>
      <c r="AK79" s="317" t="str">
        <f>IF(AH79=0,"",IF(F79+M79+T79+AA79+AH79&lt;=Consolidação!H90,Consolidação!$H$4,IF(F79+M79+T79+AA79+AH79&lt;=Consolidação!H90+Consolidação!K90,Consolidação!$K$4,IF(F79+M79+T79+AA79+AH79&lt;=Consolidação!H90+Consolidação!K90+Consolidação!N90,Consolidação!$N$4,IF(F79+M79+T79+AA79+AH79&lt;=Consolidação!H90+Consolidação!K90+Consolidação!N90+Consolidação!Q90,Consolidação!$Q$4,IF(F79+M79+T79+AA79+AH79&lt;=Consolidação!H90+Consolidação!K90+Consolidação!N90+Consolidação!Q90+Consolidação!T90,Consolidação!$T$4,IF(F79+M79+T79+AA79+AH79&lt;=Consolidação!H90+Consolidação!K90+Consolidação!N90+Consolidação!Q90+Consolidação!T90+Consolidação!W90,Consolidação!$W$4,IF(F79+M79+T79+AA79+AH79&lt;=Consolidação!H90+Consolidação!K90+Consolidação!N90+Consolidação!Q90+Consolidação!T90+Consolidação!W90+Consolidação!Z90,Consolidação!$Z$4,IF(F79+M79+T79+AA79+AH79&lt;=Consolidação!H90+Consolidação!K90+Consolidação!N90+Consolidação!Q90+Consolidação!T90+Consolidação!W90+Consolidação!Z90+Consolidação!AC90,Consolidação!$AC$4,IF(F79+M79+T79+AA79+AH79&lt;=Consolidação!H90+Consolidação!K90+Consolidação!N90+Consolidação!Q90+Consolidação!T90+Consolidação!W90+Consolidação!Z90+Consolidação!AC90+Consolidação!AF90,Consolidação!$AF$4,IF(F79+M79+T79+AA79+AH79&lt;=Consolidação!H90+Consolidação!K90+Consolidação!N90+Consolidação!Q90+Consolidação!T90+Consolidação!W90+Consolidação!Z90+Consolidação!AC90+Consolidação!AF90+Consolidação!AI90,Consolidação!$AI$4,IF(F79+M79+T79+AA79+AH79&lt;=Consolidação!H90+Consolidação!K90+Consolidação!N90+Consolidação!Q90+Consolidação!T90+Consolidação!W90+Consolidação!Z90+Consolidação!AC90+Consolidação!AF90+Consolidação!AI90+Consolidação!AL90,Consolidação!$AL$4,IF(F79+M79+T79+AA79+AH79&lt;=Consolidação!H90+Consolidação!K90+Consolidação!N90+Consolidação!Q90+Consolidação!T90+Consolidação!W90+Consolidação!Z90+Consolidação!AC90+Consolidação!AF90+Consolidação!AI90+Consolidação!AL90+Consolidação!AO90,Consolidação!$AO$4,IF(F79+M79+T79+AA79+AH79&lt;=Consolidação!H90+Consolidação!K90+Consolidação!N90+Consolidação!Q90+Consolidação!T90+Consolidação!W90+Consolidação!Z90+Consolidação!AC90+Consolidação!AF90+Consolidação!AI90+Consolidação!AL90+Consolidação!AO90+Consolidação!AR90,Consolidação!$AR$4,IF(F79+M79+T79+AA79+AH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$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+M79+T79+AA79&lt;Consolidação!H90+Consolidação!K90+Consolidação!N90+Consolidação!Q90+Consolidação!T90+Consolidação!W90+Consolidação!Z90+Consolidação!AC90+Consolidação!AF90+Consolidação!AI90+Consolidação!AL90+Consolidação!AO90+Consolidação!AR90+Consolidação!AU90,F79+M79+T79+AA79+AH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/>
      </c>
      <c r="AL79" s="318" t="str">
        <f t="shared" si="90"/>
        <v/>
      </c>
      <c r="AM79" s="312"/>
      <c r="AN79" s="270"/>
      <c r="AO79" s="314"/>
      <c r="AP79" s="345"/>
      <c r="AQ79" s="346"/>
      <c r="AR79" s="317" t="str">
        <f>IF(AO79=0,"",IF(F79+M79+T79+AA79+AH79+AO79&lt;=Consolidação!H90,Consolidação!$H$4,IF(F79+M79+T79+AA79+AH79+AO79&lt;=Consolidação!H90+Consolidação!K90,Consolidação!$K$4,IF(F79+M79+T79+AA79+AH79+AO79&lt;=Consolidação!H90+Consolidação!K90+Consolidação!N90,Consolidação!$N$4,IF(F79+M79+T79+AA79+AH79+AO79&lt;=Consolidação!H90+Consolidação!K90+Consolidação!N90+Consolidação!Q90,Consolidação!$Q$4,IF(F79+M79+T79+AA79+AH79+AO79&lt;=Consolidação!H90+Consolidação!K90+Consolidação!N90+Consolidação!Q90+Consolidação!T90,Consolidação!$T$4,IF(F79+M79+T79+AA79+AH79+AO79&lt;=Consolidação!H90+Consolidação!K90+Consolidação!N90+Consolidação!Q90+Consolidação!T90+Consolidação!W90,Consolidação!$W$4,IF(F79+M79+T79+AA79+AH79+AO79&lt;=Consolidação!H90+Consolidação!K90+Consolidação!N90+Consolidação!Q90+Consolidação!T90+Consolidação!W90+Consolidação!Z90,Consolidação!$Z$4,IF(F79+M79+T79+AA79+AH79+AO79&lt;=Consolidação!H90+Consolidação!K90+Consolidação!N90+Consolidação!Q90+Consolidação!T90+Consolidação!W90+Consolidação!Z90+Consolidação!AC90,Consolidação!$AC$4,IF(F79+M79+T79+AA79+AH79+AO79&lt;=Consolidação!H90+Consolidação!K90+Consolidação!N90+Consolidação!Q90+Consolidação!T90+Consolidação!W90+Consolidação!Z90+Consolidação!AC90+Consolidação!AF90,Consolidação!$AF$4,IF(F79+M79+T79+AA79+AH79+AO79&lt;=Consolidação!H90+Consolidação!K90+Consolidação!N90+Consolidação!Q90+Consolidação!T90+Consolidação!W90+Consolidação!Z90+Consolidação!AC90+Consolidação!AF90+Consolidação!AI90,Consolidação!$AI$4,IF(F79+M79+T79+AA79+AH79+AO79&lt;=Consolidação!H90+Consolidação!K90+Consolidação!N90+Consolidação!Q90+Consolidação!T90+Consolidação!W90+Consolidação!Z90+Consolidação!AC90+Consolidação!AF90+Consolidação!AI90+Consolidação!AL90,Consolidação!$AL$4,IF(F79+M79+T79+AA79+AH79+AO79&lt;=Consolidação!H90+Consolidação!K90+Consolidação!N90+Consolidação!Q90+Consolidação!T90+Consolidação!W90+Consolidação!Z90+Consolidação!AC90+Consolidação!AF90+Consolidação!AI90+Consolidação!AL90+Consolidação!AO90,Consolidação!$AO$4,IF(F79+M79+T79+AA79+AH79+AO79&lt;=Consolidação!H90+Consolidação!K90+Consolidação!N90+Consolidação!Q90+Consolidação!T90+Consolidação!W90+Consolidação!Z90+Consolidação!AC90+Consolidação!AF90+Consolidação!AI90+Consolidação!AL90+Consolidação!AO90+Consolidação!AR90,Consolidação!$AR$4,IF(F79+M79+T79+AA79+AH79+AO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$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+M79+T79+AA79+AH79&lt;Consolidação!H90+Consolidação!K90+Consolidação!N90+Consolidação!Q90+Consolidação!T90+Consolidação!W90+Consolidação!Z90+Consolidação!AC90+Consolidação!AF90+Consolidação!AI90+Consolidação!AL90+Consolidação!AO90+Consolidação!AR90+Consolidação!AU90,F79+M79+T79+AA79+AH79+AO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/>
      </c>
      <c r="AS79" s="318" t="str">
        <f t="shared" si="91"/>
        <v/>
      </c>
      <c r="AT79" s="312"/>
      <c r="AU79" s="270"/>
      <c r="AV79" s="314"/>
      <c r="AW79" s="345"/>
      <c r="AX79" s="346"/>
      <c r="AY79" s="317" t="str">
        <f>IF(AV79=0,"",IF(F79+M79+T79+AA79+AH79+AO79+AV79&lt;=Consolidação!H90,Consolidação!$H$4,IF(F79+M79+T79+AA79+AH79+AO79+AV79&lt;=Consolidação!H90+Consolidação!K90,Consolidação!$K$4,IF(F79+M79+T79+AA79+AH79+AO79+AV79&lt;=Consolidação!H90+Consolidação!K90+Consolidação!N90,Consolidação!$N$4,IF(F79+M79+T79+AA79+AH79+AO79+AV79&lt;=Consolidação!H90+Consolidação!K90+Consolidação!N90+Consolidação!Q90,Consolidação!$Q$4,IF(F79+M79+T79+AA79+AH79+AO79+AV79&lt;=Consolidação!H90+Consolidação!K90+Consolidação!N90+Consolidação!Q90+Consolidação!T90,Consolidação!$T$4,IF(F79+M79+T79+AA79+AH79+AO79+AV79&lt;=Consolidação!H90+Consolidação!K90+Consolidação!N90+Consolidação!Q90+Consolidação!T90+Consolidação!W90,Consolidação!$W$4,IF(F79+M79+T79+AA79+AH79+AO79+AV79&lt;=Consolidação!H90+Consolidação!K90+Consolidação!N90+Consolidação!Q90+Consolidação!T90+Consolidação!W90+Consolidação!Z90,Consolidação!$Z$4,IF(F79+M79+T79+AA79+AH79+AO79+AV79&lt;=Consolidação!H90+Consolidação!K90+Consolidação!N90+Consolidação!Q90+Consolidação!T90+Consolidação!W90+Consolidação!Z90+Consolidação!AC90,Consolidação!$AC$4,IF(F79+M79+T79+AA79+AH79+AO79+AV79&lt;=Consolidação!H90+Consolidação!K90+Consolidação!N90+Consolidação!Q90+Consolidação!T90+Consolidação!W90+Consolidação!Z90+Consolidação!AC90+Consolidação!AF90,Consolidação!$AF$4,IF(F79+M79+T79+AA79+AH79+AO79+AV79&lt;=Consolidação!H90+Consolidação!K90+Consolidação!N90+Consolidação!Q90+Consolidação!T90+Consolidação!W90+Consolidação!Z90+Consolidação!AC90+Consolidação!AF90+Consolidação!AI90,Consolidação!$AI$4,IF(F79+M79+T79+AA79+AH79+AO79+AV79&lt;=Consolidação!H90+Consolidação!K90+Consolidação!N90+Consolidação!Q90+Consolidação!T90+Consolidação!W90+Consolidação!Z90+Consolidação!AC90+Consolidação!AF90+Consolidação!AI90+Consolidação!AL90,Consolidação!$AL$4,IF(F79+M79+T79+AA79+AH79+AO79+AV79&lt;=Consolidação!H90+Consolidação!K90+Consolidação!N90+Consolidação!Q90+Consolidação!T90+Consolidação!W90+Consolidação!Z90+Consolidação!AC90+Consolidação!AF90+Consolidação!AI90+Consolidação!AL90+Consolidação!AO90,Consolidação!$AO$4,IF(F79+M79+T79+AA79+AH79+AO79+AV79&lt;=Consolidação!H90+Consolidação!K90+Consolidação!N90+Consolidação!Q90+Consolidação!T90+Consolidação!W90+Consolidação!Z90+Consolidação!AC90+Consolidação!AF90+Consolidação!AI90+Consolidação!AL90+Consolidação!AO90+Consolidação!AR90,Consolidação!$AR$4,IF(F79+M79+T79+AA79+AH79+AO79+AV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$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+M79+T79+AA79+AH79+AO79&lt;Consolidação!H90+Consolidação!K90+Consolidação!N90+Consolidação!Q90+Consolidação!T90+Consolidação!W90+Consolidação!Z90+Consolidação!AC90+Consolidação!AF90+Consolidação!AI90+Consolidação!AL90+Consolidação!AO90+Consolidação!AR90+Consolidação!AU90,F79+M79+T79+AA79+AH79+AO79+AV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/>
      </c>
      <c r="AZ79" s="318" t="str">
        <f t="shared" si="92"/>
        <v/>
      </c>
      <c r="BA79" s="312"/>
      <c r="BB79" s="270"/>
      <c r="BC79" s="314"/>
      <c r="BD79" s="315"/>
      <c r="BE79" s="316"/>
      <c r="BF79" s="317" t="str">
        <f>IF(BC79=0,"",IF(F79+M79+T79+AA79+AH79+AO79+AV79+BC79&lt;=Consolidação!H90,Consolidação!$H$4,IF(F79+M79+T79+AA79+AH79+AO79+AV79+BC79&lt;=Consolidação!H90+Consolidação!K90,Consolidação!$K$4,IF(F79+M79+T79+AA79+AH79+AO79+AV79+BC79&lt;=Consolidação!H90+Consolidação!K90+Consolidação!N90,Consolidação!$N$4,IF(F79+M79+T79+AA79+AH79+AO79+AV79+BC79&lt;=Consolidação!H90+Consolidação!K90+Consolidação!N90+Consolidação!Q90,Consolidação!$Q$4,IF(F79+M79+T79+AA79+AH79+AO79+AV79+BC79&lt;=Consolidação!H90+Consolidação!K90+Consolidação!N90+Consolidação!Q90+Consolidação!T90,Consolidação!$T$4,IF(F79+M79+T79+AA79+AH79+AO79+AV79+BC79&lt;=Consolidação!H90+Consolidação!K90+Consolidação!N90+Consolidação!Q90+Consolidação!T90+Consolidação!W90,Consolidação!$W$4,IF(F79+M79+T79+AA79+AH79+AO79+AV79+BC79&lt;=Consolidação!H90+Consolidação!K90+Consolidação!N90+Consolidação!Q90+Consolidação!T90+Consolidação!W90+Consolidação!Z90,Consolidação!$Z$4,IF(F79+M79+T79+AA79+AH79+AO79+AV79+BC79&lt;=Consolidação!H90+Consolidação!K90+Consolidação!N90+Consolidação!Q90+Consolidação!T90+Consolidação!W90+Consolidação!Z90+Consolidação!AC90,Consolidação!$AC$4,IF(F79+M79+T79+AA79+AH79+AO79+AV79+BC79&lt;=Consolidação!H90+Consolidação!K90+Consolidação!N90+Consolidação!Q90+Consolidação!T90+Consolidação!W90+Consolidação!Z90+Consolidação!AC90+Consolidação!AF90,Consolidação!$AF$4,IF(F79+M79+T79+AA79+AH79+AO79+AV79+BC79&lt;=Consolidação!H90+Consolidação!K90+Consolidação!N90+Consolidação!Q90+Consolidação!T90+Consolidação!W90+Consolidação!Z90+Consolidação!AC90+Consolidação!AF90+Consolidação!AI90,Consolidação!$AI$4,IF(F79+M79+T79+AA79+AH79+AO79+AV79+BC79&lt;=Consolidação!H90+Consolidação!K90+Consolidação!N90+Consolidação!Q90+Consolidação!T90+Consolidação!W90+Consolidação!Z90+Consolidação!AC90+Consolidação!AF90+Consolidação!AI90+Consolidação!AL90,Consolidação!$AL$4,IF(F79+M79+T79+AA79+AH79+AO79+AV79+BC79&lt;=Consolidação!H90+Consolidação!K90+Consolidação!N90+Consolidação!Q90+Consolidação!T90+Consolidação!W90+Consolidação!Z90+Consolidação!AC90+Consolidação!AF90+Consolidação!AI90+Consolidação!AL90+Consolidação!AO90,Consolidação!$AO$4,IF(F79+M79+T79+AA79+AH79+AO79+AV79+BC79&lt;=Consolidação!H90+Consolidação!K90+Consolidação!N90+Consolidação!Q90+Consolidação!T90+Consolidação!W90+Consolidação!Z90+Consolidação!AC90+Consolidação!AF90+Consolidação!AI90+Consolidação!AL90+Consolidação!AO90+Consolidação!AR90,Consolidação!$AR$4,IF(F79+M79+T79+AA79+AH79+AO79+AV79+BC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$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+M79+T79+AA79+AH79+AO79+AV79&lt;Consolidação!H90+Consolidação!K90+Consolidação!N90+Consolidação!Q90+Consolidação!T90+Consolidação!W90+Consolidação!Z90+Consolidação!AC90+Consolidação!AF90+Consolidação!AI90+Consolidação!AL90+Consolidação!AO90+Consolidação!AR90+Consolidação!AU90,F79+M79+T79+AA79+AH79+AO79+AV79+BC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/>
      </c>
      <c r="BG79" s="318" t="str">
        <f t="shared" si="93"/>
        <v/>
      </c>
      <c r="BH79" s="312"/>
      <c r="BI79" s="270"/>
      <c r="BJ79" s="314"/>
      <c r="BK79" s="345"/>
      <c r="BL79" s="346"/>
      <c r="BM79" s="317" t="str">
        <f>IF(BJ79=0,"",IF(F79+M79+T79+AA79+AH79+AO79+AV79+BC79+BJ79&lt;=Consolidação!H90,Consolidação!$H$4,IF(F79+M79+T79+AA79+AH79+AO79+AV79+BC79+BJ79&lt;=Consolidação!H90+Consolidação!K90,Consolidação!$K$4,IF(F79+M79+T79+AA79+AH79+AO79+AV79+BC79+BJ79&lt;=Consolidação!H90+Consolidação!K90+Consolidação!N90,Consolidação!$N$4,IF(F79+M79+T79+AA79+AH79+AO79+AV79+BC79+BJ79&lt;=Consolidação!H90+Consolidação!K90+Consolidação!N90+Consolidação!Q90,Consolidação!$Q$4,IF(F79+M79+T79+AA79+AH79+AO79+AV79+BC79+BJ79&lt;=Consolidação!H90+Consolidação!K90+Consolidação!N90+Consolidação!Q90+Consolidação!T90,Consolidação!$T$4,IF(F79+M79+T79+AA79+AH79+AO79+AV79+BC79+BJ79&lt;=Consolidação!H90+Consolidação!K90+Consolidação!N90+Consolidação!Q90+Consolidação!T90+Consolidação!W90,Consolidação!$W$4,IF(F79+M79+T79+AA79+AH79+AO79+AV79+BC79+BJ79&lt;=Consolidação!H90+Consolidação!K90+Consolidação!N90+Consolidação!Q90+Consolidação!T90+Consolidação!W90+Consolidação!Z90,Consolidação!$Z$4,IF(F79+M79+T79+AA79+AH79+AO79+AV79+BC79+BJ79&lt;=Consolidação!H90+Consolidação!K90+Consolidação!N90+Consolidação!Q90+Consolidação!T90+Consolidação!W90+Consolidação!Z90+Consolidação!AC90,Consolidação!$AC$4,IF(F79+M79+T79+AA79+AH79+AO79+AV79+BC79+BJ79&lt;=Consolidação!H90+Consolidação!K90+Consolidação!N90+Consolidação!Q90+Consolidação!T90+Consolidação!W90+Consolidação!Z90+Consolidação!AC90+Consolidação!AF90,Consolidação!$AF$4,IF(F79+M79+T79+AA79+AH79+AO79+AV79+BC79+BJ79&lt;=Consolidação!H90+Consolidação!K90+Consolidação!N90+Consolidação!Q90+Consolidação!T90+Consolidação!W90+Consolidação!Z90+Consolidação!AC90+Consolidação!AF90+Consolidação!AI90,Consolidação!$AI$4,IF(F79+M79+T79+AA79+AH79+AO79+AV79+BC79+BJ79&lt;=Consolidação!H90+Consolidação!K90+Consolidação!N90+Consolidação!Q90+Consolidação!T90+Consolidação!W90+Consolidação!Z90+Consolidação!AC90+Consolidação!AF90+Consolidação!AI90+Consolidação!AL90,Consolidação!$AL$4,IF(F79+M79+T79+AA79+AH79+AO79+AV79+BC79+BJ79&lt;=Consolidação!H90+Consolidação!K90+Consolidação!N90+Consolidação!Q90+Consolidação!T90+Consolidação!W90+Consolidação!Z90+Consolidação!AC90+Consolidação!AF90+Consolidação!AI90+Consolidação!AL90+Consolidação!AO90,Consolidação!$AO$4,IF(F79+M79+T79+AA79+AH79+AO79+AV79+BC79+BJ79&lt;=Consolidação!H90+Consolidação!K90+Consolidação!N90+Consolidação!Q90+Consolidação!T90+Consolidação!W90+Consolidação!Z90+Consolidação!AC90+Consolidação!AF90+Consolidação!AI90+Consolidação!AL90+Consolidação!AO90+Consolidação!AR90,Consolidação!$AR$4,IF(F79+M79+T79+AA79+AH79+AO79+AV79+BC79+BJ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$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+M79+T79+AA79+AH79+AO79+AV79+BC79&lt;Consolidação!H90+Consolidação!K90+Consolidação!N90+Consolidação!Q90+Consolidação!T90+Consolidação!W90+Consolidação!Z90+Consolidação!AC90+Consolidação!AF90+Consolidação!AI90+Consolidação!AL90+Consolidação!AO90+Consolidação!AR90+Consolidação!AU90,F79+M79+T79+AA79+AH79+AO79+AV79+BC79+BJ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/>
      </c>
      <c r="BN79" s="318" t="str">
        <f t="shared" si="94"/>
        <v/>
      </c>
      <c r="BO79" s="312"/>
      <c r="BP79" s="270"/>
      <c r="BQ79" s="314"/>
      <c r="BR79" s="345"/>
      <c r="BS79" s="346"/>
      <c r="BT79" s="317" t="str">
        <f>IF(BQ79=0,"",IF(F79+M79+T79+AA79+AH79+AO79+AV79+BC79+BJ79+BQ79&lt;=Consolidação!H90,Consolidação!$H$4,IF(F79+M79+T79+AA79+AH79+AO79+AV79+BC79+BJ79+BQ79&lt;=Consolidação!H90+Consolidação!K90,Consolidação!$K$4,IF(F79+M79+T79+AA79+AH79+AO79+AV79+BC79+BJ79+BQ79&lt;=Consolidação!H90+Consolidação!K90+Consolidação!N90,Consolidação!$N$4,IF(F79+M79+T79+AA79+AH79+AO79+AV79+BC79+BJ79+BQ79&lt;=Consolidação!H90+Consolidação!K90+Consolidação!N90+Consolidação!Q90,Consolidação!$Q$4,IF(F79+M79+T79+AA79+AH79+AO79+AV79+BC79+BJ79+BQ79&lt;=Consolidação!H90+Consolidação!K90+Consolidação!N90+Consolidação!Q90+Consolidação!T90,Consolidação!$T$4,IF(F79+M79+T79+AA79+AH79+AO79+AV79+BC79+BJ79+BQ79&lt;=Consolidação!H90+Consolidação!K90+Consolidação!N90+Consolidação!Q90+Consolidação!T90+Consolidação!W90,Consolidação!$W$4,IF(F79+M79+T79+AA79+AH79+AO79+AV79+BC79+BJ79+BQ79&lt;=Consolidação!H90+Consolidação!K90+Consolidação!N90+Consolidação!Q90+Consolidação!T90+Consolidação!W90+Consolidação!Z90,Consolidação!$Z$4,IF(F79+M79+T79+AA79+AH79+AO79+AV79+BC79+BJ79+BQ79&lt;=Consolidação!H90+Consolidação!K90+Consolidação!N90+Consolidação!Q90+Consolidação!T90+Consolidação!W90+Consolidação!Z90+Consolidação!AC90,Consolidação!$AC$4,IF(F79+M79+T79+AA79+AH79+AO79+AV79+BC79+BJ79+BQ79&lt;=Consolidação!H90+Consolidação!K90+Consolidação!N90+Consolidação!Q90+Consolidação!T90+Consolidação!W90+Consolidação!Z90+Consolidação!AC90+Consolidação!AF90,Consolidação!$AF$4,IF(F79+M79+T79+AA79+AH79+AO79+AV79+BC79+BJ79+BQ79&lt;=Consolidação!H90+Consolidação!K90+Consolidação!N90+Consolidação!Q90+Consolidação!T90+Consolidação!W90+Consolidação!Z90+Consolidação!AC90+Consolidação!AF90+Consolidação!AI90,Consolidação!$AI$4,IF(F79+M79+T79+AA79+AH79+AO79+AV79+BC79+BJ79+BQ79&lt;=Consolidação!H90+Consolidação!K90+Consolidação!N90+Consolidação!Q90+Consolidação!T90+Consolidação!W90+Consolidação!Z90+Consolidação!AC90+Consolidação!AF90+Consolidação!AI90+Consolidação!AL90,Consolidação!$AL$4,IF(F79+M79+T79+AA79+AH79+AO79+AV79+BC79+BJ79+BQ79&lt;=Consolidação!H90+Consolidação!K90+Consolidação!N90+Consolidação!Q90+Consolidação!T90+Consolidação!W90+Consolidação!Z90+Consolidação!AC90+Consolidação!AF90+Consolidação!AI90+Consolidação!AL90+Consolidação!AO90,Consolidação!$AO$4,IF(F79+M79+T79+AA79+AH79+AO79+AV79+BC79+BJ79+BQ79&lt;=Consolidação!H90+Consolidação!K90+Consolidação!N90+Consolidação!Q90+Consolidação!T90+Consolidação!W90+Consolidação!Z90+Consolidação!AC90+Consolidação!AF90+Consolidação!AI90+Consolidação!AL90+Consolidação!AO90+Consolidação!AR90,Consolidação!$AR$4,IF(F79+M79+T79+AA79+AH79+AO79+AV79+BC79+BJ79+BQ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$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+M79+T79+AA79+AH79+AO79+AV79+BC79+BJ79&lt;Consolidação!H90+Consolidação!K90+Consolidação!N90+Consolidação!Q90+Consolidação!T90+Consolidação!W90+Consolidação!Z90+Consolidação!AC90+Consolidação!AF90+Consolidação!AI90+Consolidação!AL90+Consolidação!AO90+Consolidação!AR90+Consolidação!AU90,F79+M79+T79+AA79+AH79+AO79+AV79+BC79+BJ79+BQ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/>
      </c>
      <c r="BU79" s="318" t="str">
        <f t="shared" si="95"/>
        <v/>
      </c>
      <c r="BV79" s="312"/>
      <c r="BW79" s="270"/>
      <c r="BX79" s="314"/>
      <c r="BY79" s="345"/>
      <c r="BZ79" s="346"/>
      <c r="CA79" s="317" t="str">
        <f>IF(BX79=0,"",IF(F79+M79+T79+AA79+AH79+AO79+AV79+BC79+BJ79+BQ79+BX79&lt;=Consolidação!H90,Consolidação!$H$4,IF(F79+M79+T79+AA79+AH79+AO79+AV79+BC79+BJ79+BQ79+BX79&lt;=Consolidação!H90+Consolidação!K90,Consolidação!$K$4,IF(F79+M79+T79+AA79+AH79+AO79+AV79+BC79+BJ79+BQ79+BX79&lt;=Consolidação!H90+Consolidação!K90+Consolidação!N90,Consolidação!$N$4,IF(F79+M79+T79+AA79+AH79+AO79+AV79+BC79+BJ79+BQ79+BX79&lt;=Consolidação!H90+Consolidação!K90+Consolidação!N90+Consolidação!Q90,Consolidação!$Q$4,IF(F79+M79+T79+AA79+AH79+AO79+AV79+BC79+BJ79+BQ79+BX79&lt;=Consolidação!H90+Consolidação!K90+Consolidação!N90+Consolidação!Q90+Consolidação!T90,Consolidação!$T$4,IF(F79+M79+T79+AA79+AH79+AO79+AV79+BC79+BJ79+BQ79+BX79&lt;=Consolidação!H90+Consolidação!K90+Consolidação!N90+Consolidação!Q90+Consolidação!T90+Consolidação!W90,Consolidação!$W$4,IF(F79+M79+T79+AA79+AH79+AO79+AV79+BC79+BJ79+BQ79+BX79&lt;=Consolidação!H90+Consolidação!K90+Consolidação!N90+Consolidação!Q90+Consolidação!T90+Consolidação!W90+Consolidação!Z90,Consolidação!$Z$4,IF(F79+M79+T79+AA79+AH79+AO79+AV79+BC79+BJ79+BQ79+BX79&lt;=Consolidação!H90+Consolidação!K90+Consolidação!N90+Consolidação!Q90+Consolidação!T90+Consolidação!W90+Consolidação!Z90+Consolidação!AC90,Consolidação!$AC$4,IF(F79+M79+T79+AA79+AH79+AO79+AV79+BC79+BJ79+BQ79+BX79&lt;=Consolidação!H90+Consolidação!K90+Consolidação!N90+Consolidação!Q90+Consolidação!T90+Consolidação!W90+Consolidação!Z90+Consolidação!AC90+Consolidação!AF90,Consolidação!$AF$4,IF(F79+M79+T79+AA79+AH79+AO79+AV79+BC79+BJ79+BQ79+BX79&lt;=Consolidação!H90+Consolidação!K90+Consolidação!N90+Consolidação!Q90+Consolidação!T90+Consolidação!W90+Consolidação!Z90+Consolidação!AC90+Consolidação!AF90+Consolidação!AI90,Consolidação!$AI$4,IF(F79+M79+T79+AA79+AH79+AO79+AV79+BC79+BJ79+BQ79+BX79&lt;=Consolidação!H90+Consolidação!K90+Consolidação!N90+Consolidação!Q90+Consolidação!T90+Consolidação!W90+Consolidação!Z90+Consolidação!AC90+Consolidação!AF90+Consolidação!AI90+Consolidação!AL90,Consolidação!$AL$4,IF(F79+M79+T79+AA79+AH79+AO79+AV79+BC79+BJ79+BQ79+BX79&lt;=Consolidação!H90+Consolidação!K90+Consolidação!N90+Consolidação!Q90+Consolidação!T90+Consolidação!W90+Consolidação!Z90+Consolidação!AC90+Consolidação!AF90+Consolidação!AI90+Consolidação!AL90+Consolidação!AO90,Consolidação!$AO$4,IF(F79+M79+T79+AA79+AH79+AO79+AV79+BC79+BJ79+BQ79+BX79&lt;=Consolidação!H90+Consolidação!K90+Consolidação!N90+Consolidação!Q90+Consolidação!T90+Consolidação!W90+Consolidação!Z90+Consolidação!AC90+Consolidação!AF90+Consolidação!AI90+Consolidação!AL90+Consolidação!AO90+Consolidação!AR90,Consolidação!$AR$4,IF(F79+M79+T79+AA79+AH79+AO79+AV79+BC79+BJ79+BQ79+BX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$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+M79+T79+AA79+AH79+AO79+AV79+BC79+BJ79+BQ79&lt;Consolidação!H90+Consolidação!K90+Consolidação!N90+Consolidação!Q90+Consolidação!T90+Consolidação!W90+Consolidação!Z90+Consolidação!AC90+Consolidação!AF90+Consolidação!AI90+Consolidação!AL90+Consolidação!AO90+Consolidação!AR90+Consolidação!AU90,F79+M79+T79+AA79+AH79+AO79+AV79+BC79+BJ79+BQ79+BX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/>
      </c>
      <c r="CB79" s="318" t="str">
        <f t="shared" si="96"/>
        <v/>
      </c>
      <c r="CC79" s="312"/>
      <c r="CD79" s="270"/>
      <c r="CE79" s="314"/>
      <c r="CF79" s="345"/>
      <c r="CG79" s="346"/>
      <c r="CH79" s="317" t="str">
        <f>IF(CE79=0,"",IF(F79+M79+T79+AA79+AH79+AO79+AV79+BC79+BJ79+BQ79+BX79+CE79&lt;=Consolidação!H90,Consolidação!$H$4,IF(F79+M79+T79+AA79+AH79+AO79+AV79+BC79+BJ79+BQ79+BX79+CE79&lt;=Consolidação!H90+Consolidação!K90,Consolidação!$K$4,IF(F79+M79+T79+AA79+AH79+AO79+AV79+BC79+BJ79+BQ79+BX79+CE79&lt;=Consolidação!H90+Consolidação!K90+Consolidação!N90,Consolidação!$N$4,IF(F79+M79+T79+AA79+AH79+AO79+AV79+BC79+BJ79+BQ79+BX79+CE79&lt;=Consolidação!H90+Consolidação!K90+Consolidação!N90+Consolidação!Q90,Consolidação!$Q$4,IF(F79+M79+T79+AA79+AH79+AO79+AV79+BC79+BJ79+BQ79+BX79+CE79&lt;=Consolidação!H90+Consolidação!K90+Consolidação!N90+Consolidação!Q90+Consolidação!T90,Consolidação!$T$4,IF(F79+M79+T79+AA79+AH79+AO79+AV79+BC79+BJ79+BQ79+BX79+CE79&lt;=Consolidação!H90+Consolidação!K90+Consolidação!N90+Consolidação!Q90+Consolidação!T90+Consolidação!W90,Consolidação!$W$4,IF(F79+M79+T79+AA79+AH79+AO79+AV79+BC79+BJ79+BQ79+BX79+CE79&lt;=Consolidação!H90+Consolidação!K90+Consolidação!N90+Consolidação!Q90+Consolidação!T90+Consolidação!W90+Consolidação!Z90,Consolidação!$Z$4,IF(F79+M79+T79+AA79+AH79+AO79+AV79+BC79+BJ79+BQ79+BX79+CE79&lt;=Consolidação!H90+Consolidação!K90+Consolidação!N90+Consolidação!Q90+Consolidação!T90+Consolidação!W90+Consolidação!Z90+Consolidação!AC90,Consolidação!$AC$4,IF(F79+M79+T79+AA79+AH79+AO79+AV79+BC79+BJ79+BQ79+BX79+CE79&lt;=Consolidação!H90+Consolidação!K90+Consolidação!N90+Consolidação!Q90+Consolidação!T90+Consolidação!W90+Consolidação!Z90+Consolidação!AC90+Consolidação!AF90,Consolidação!$AF$4,IF(F79+M79+T79+AA79+AH79+AO79+AV79+BC79+BJ79+BQ79+BX79+CE79&lt;=Consolidação!H90+Consolidação!K90+Consolidação!N90+Consolidação!Q90+Consolidação!T90+Consolidação!W90+Consolidação!Z90+Consolidação!AC90+Consolidação!AF90+Consolidação!AI90,Consolidação!$AI$4,IF(F79+M79+T79+AA79+AH79+AO79+AV79+BC79+BJ79+BQ79+BX79+CE79&lt;=Consolidação!H90+Consolidação!K90+Consolidação!N90+Consolidação!Q90+Consolidação!T90+Consolidação!W90+Consolidação!Z90+Consolidação!AC90+Consolidação!AF90+Consolidação!AI90+Consolidação!AL90,Consolidação!$AL$4,IF(F79+M79+T79+AA79+AH79+AO79+AV79+BC79+BJ79+BQ79+BX79+CE79&lt;=Consolidação!H90+Consolidação!K90+Consolidação!N90+Consolidação!Q90+Consolidação!T90+Consolidação!W90+Consolidação!Z90+Consolidação!AC90+Consolidação!AF90+Consolidação!AI90+Consolidação!AL90+Consolidação!AO90,Consolidação!$AO$4,IF(F79+M79+T79+AA79+AH79+AO79+AV79+BC79+BJ79+BQ79+BX79+CE79&lt;=Consolidação!H90+Consolidação!K90+Consolidação!N90+Consolidação!Q90+Consolidação!T90+Consolidação!W90+Consolidação!Z90+Consolidação!AC90+Consolidação!AF90+Consolidação!AI90+Consolidação!AL90+Consolidação!AO90+Consolidação!AR90,Consolidação!$AR$4,IF(F79+M79+T79+AA79+AH79+AO79+AV79+BC79+BJ79+BQ79+BX79+CE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$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+M79+T79+AA79+AH79+AO79+AV79+BC79+BJ79+BQ79+BX79&lt;Consolidação!H90+Consolidação!K90+Consolidação!N90+Consolidação!Q90+Consolidação!T90+Consolidação!W90+Consolidação!Z90+Consolidação!AC90+Consolidação!AF90+Consolidação!AI90+Consolidação!AL90+Consolidação!AO90+Consolidação!AR90+Consolidação!AU90,F79+M79+T79+AA79+AH79+AO79+AV79+BC79+BJ79+BQ79+BX79+CE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/>
      </c>
      <c r="CI79" s="318" t="str">
        <f t="shared" si="97"/>
        <v/>
      </c>
      <c r="CJ79" s="312"/>
      <c r="CK79" s="270"/>
      <c r="CL79" s="314"/>
      <c r="CM79" s="345"/>
      <c r="CN79" s="346"/>
      <c r="CO79" s="317" t="str">
        <f>IF(CL79=0,"",IF(F79+M79+T79+AA79+AH79+AO79+AV79+BC79+BJ79+BQ79+BX79+CE79+CL79&lt;=Consolidação!H90,Consolidação!$H$4,IF(F79+M79+T79+AA79+AH79+AO79+AV79+BC79+BJ79+BQ79+BX79+CE79+CL79&lt;=Consolidação!H90+Consolidação!K90,Consolidação!$K$4,IF(F79+M79+T79+AA79+AH79+AO79+AV79+BC79+BJ79+BQ79+BX79+CE79+CL79&lt;=Consolidação!H90+Consolidação!K90+Consolidação!N90,Consolidação!$N$4,IF(F79+M79+T79+AA79+AH79+AO79+AV79+BC79+BJ79+BQ79+BX79+CE79+CL79&lt;=Consolidação!H90+Consolidação!K90+Consolidação!N90+Consolidação!Q90,Consolidação!$Q$4,IF(F79+M79+T79+AA79+AH79+AO79+AV79+BC79+BJ79+BQ79+BX79+CE79+CL79&lt;=Consolidação!H90+Consolidação!K90+Consolidação!N90+Consolidação!Q90+Consolidação!T90,Consolidação!$T$4,IF(F79+M79+T79+AA79+AH79+AO79+AV79+BC79+BJ79+BQ79+BX79+CE79+CL79&lt;=Consolidação!H90+Consolidação!K90+Consolidação!N90+Consolidação!Q90+Consolidação!T90+Consolidação!W90,Consolidação!$W$4,IF(F79+M79+T79+AA79+AH79+AO79+AV79+BC79+BJ79+BQ79+BX79+CE79+CL79&lt;=Consolidação!H90+Consolidação!K90+Consolidação!N90+Consolidação!Q90+Consolidação!T90+Consolidação!W90+Consolidação!Z90,Consolidação!$Z$4,IF(F79+M79+T79+AA79+AH79+AO79+AV79+BC79+BJ79+BQ79+BX79+CE79+CL79&lt;=Consolidação!H90+Consolidação!K90+Consolidação!N90+Consolidação!Q90+Consolidação!T90+Consolidação!W90+Consolidação!Z90+Consolidação!AC90,Consolidação!$AC$4,IF(F79+M79+T79+AA79+AH79+AO79+AV79+BC79+BJ79+BQ79+BX79+CE79+CL79&lt;=Consolidação!H90+Consolidação!K90+Consolidação!N90+Consolidação!Q90+Consolidação!T90+Consolidação!W90+Consolidação!Z90+Consolidação!AC90+Consolidação!AF90,Consolidação!$AF$4,IF(F79+M79+T79+AA79+AH79+AO79+AV79+BC79+BJ79+BQ79+BX79+CE79+CL79&lt;=Consolidação!H90+Consolidação!K90+Consolidação!N90+Consolidação!Q90+Consolidação!T90+Consolidação!W90+Consolidação!Z90+Consolidação!AC90+Consolidação!AF90+Consolidação!AI90,Consolidação!$AI$4,IF(F79+M79+T79+AA79+AH79+AO79+AV79+BC79+BJ79+BQ79+BX79+CE79+CL79&lt;=Consolidação!H90+Consolidação!K90+Consolidação!N90+Consolidação!Q90+Consolidação!T90+Consolidação!W90+Consolidação!Z90+Consolidação!AC90+Consolidação!AF90+Consolidação!AI90+Consolidação!AL90,Consolidação!$AL$4,IF(F79+M79+T79+AA79+AH79+AO79+AV79+BC79+BJ79+BQ79+BX79+CE79+CL79&lt;=Consolidação!H90+Consolidação!K90+Consolidação!N90+Consolidação!Q90+Consolidação!T90+Consolidação!W90+Consolidação!Z90+Consolidação!AC90+Consolidação!AF90+Consolidação!AI90+Consolidação!AL90+Consolidação!AO90,Consolidação!$AO$4,IF(F79+M79+T79+AA79+AH79+AO79+AV79+BC79+BJ79+BQ79+BX79+CE79+CL79&lt;=Consolidação!H90+Consolidação!K90+Consolidação!N90+Consolidação!Q90+Consolidação!T90+Consolidação!W90+Consolidação!Z90+Consolidação!AC90+Consolidação!AF90+Consolidação!AI90+Consolidação!AL90+Consolidação!AO90+Consolidação!AR90,Consolidação!$AR$4,IF(F79+M79+T79+AA79+AH79+AO79+AV79+BC79+BJ79+BQ79+BX79+CE79+CL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$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+M79+T79+AA79+AH79+AO79+AV79+BC79+BJ79+BQ79+BX79+CE79&lt;Consolidação!H90+Consolidação!K90+Consolidação!N90+Consolidação!Q90+Consolidação!T90+Consolidação!W90+Consolidação!Z90+Consolidação!AC90+Consolidação!AF90+Consolidação!AI90+Consolidação!AL90+Consolidação!AO90+Consolidação!AR90+Consolidação!AU90,F79+M79+T79+AA79+AH79+AO79+AV79+BC79+BJ79+BQ79+BX79+CE79+CL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/>
      </c>
      <c r="CP79" s="318" t="str">
        <f t="shared" si="98"/>
        <v/>
      </c>
      <c r="CQ79" s="312"/>
      <c r="CR79" s="270"/>
      <c r="CS79" s="314"/>
      <c r="CT79" s="345"/>
      <c r="CU79" s="346"/>
      <c r="CV79" s="317" t="str">
        <f>IF(CS79=0,"",IF(F79+M79+T79+AA79+AH79+AO79+AV79+BC79+BJ79+BQ79+BX79+CE79+CL79+CS79&lt;=Consolidação!H90,Consolidação!$H$4,IF(F79+M79+T79+AA79+AH79+AO79+AV79+BC79+BJ79+BQ79+BX79+CE79+CL79+CS79&lt;=Consolidação!H90+Consolidação!K90,Consolidação!$K$4,IF(F79+M79+T79+AA79+AH79+AO79+AV79+BC79+BJ79+BQ79+BX79+CE79+CL79+CS79&lt;=Consolidação!H90+Consolidação!K90+Consolidação!N90,Consolidação!$N$4,IF(F79+M79+T79+AA79+AH79+AO79+AV79+BC79+BJ79+BQ79+BX79+CE79+CL79+CS79&lt;=Consolidação!H90+Consolidação!K90+Consolidação!N90+Consolidação!Q90,Consolidação!$Q$4,IF(F79+M79+T79+AA79+AH79+AO79+AV79+BC79+BJ79+BQ79+BX79+CE79+CL79+CS79&lt;=Consolidação!H90+Consolidação!K90+Consolidação!N90+Consolidação!Q90+Consolidação!T90,Consolidação!$T$4,IF(F79+M79+T79+AA79+AH79+AO79+AV79+BC79+BJ79+BQ79+BX79+CE79+CL79+CS79&lt;=Consolidação!H90+Consolidação!K90+Consolidação!N90+Consolidação!Q90+Consolidação!T90+Consolidação!W90,Consolidação!$W$4,IF(F79+M79+T79+AA79+AH79+AO79+AV79+BC79+BJ79+BQ79+BX79+CE79+CL79+CS79&lt;=Consolidação!H90+Consolidação!K90+Consolidação!N90+Consolidação!Q90+Consolidação!T90+Consolidação!W90+Consolidação!Z90,Consolidação!$Z$4,IF(F79+M79+T79+AA79+AH79+AO79+AV79+BC79+BJ79+BQ79+BX79+CE79+CL79+CS79&lt;=Consolidação!H90+Consolidação!K90+Consolidação!N90+Consolidação!Q90+Consolidação!T90+Consolidação!W90+Consolidação!Z90+Consolidação!AC90,Consolidação!$AC$4,IF(F79+M79+T79+AA79+AH79+AO79+AV79+BC79+BJ79+BQ79+BX79+CE79+CL79+CS79&lt;=Consolidação!H90+Consolidação!K90+Consolidação!N90+Consolidação!Q90+Consolidação!T90+Consolidação!W90+Consolidação!Z90+Consolidação!AC90+Consolidação!AF90,Consolidação!$AF$4,IF(F79+M79+T79+AA79+AH79+AO79+AV79+BC79+BJ79+BQ79+BX79+CE79+CL79+CS79&lt;=Consolidação!H90+Consolidação!K90+Consolidação!N90+Consolidação!Q90+Consolidação!T90+Consolidação!W90+Consolidação!Z90+Consolidação!AC90+Consolidação!AF90+Consolidação!AI90,Consolidação!$AI$4,IF(F79+M79+T79+AA79+AH79+AO79+AV79+BC79+BJ79+BQ79+BX79+CE79+CL79+CS79&lt;=Consolidação!H90+Consolidação!K90+Consolidação!N90+Consolidação!Q90+Consolidação!T90+Consolidação!W90+Consolidação!Z90+Consolidação!AC90+Consolidação!AF90+Consolidação!AI90+Consolidação!AL90,Consolidação!$AL$4,IF(F79+M79+T79+AA79+AH79+AO79+AV79+BC79+BJ79+BQ79+BX79+CE79+CL79+CS79&lt;=Consolidação!H90+Consolidação!K90+Consolidação!N90+Consolidação!Q90+Consolidação!T90+Consolidação!W90+Consolidação!Z90+Consolidação!AC90+Consolidação!AF90+Consolidação!AI90+Consolidação!AL90+Consolidação!AO90,Consolidação!$AO$4,IF(F79+M79+T79+AA79+AH79+AO79+AV79+BC79+BJ79+BQ79+BX79+CE79+CL79+CS79&lt;=Consolidação!H90+Consolidação!K90+Consolidação!N90+Consolidação!Q90+Consolidação!T90+Consolidação!W90+Consolidação!Z90+Consolidação!AC90+Consolidação!AF90+Consolidação!AI90+Consolidação!AL90+Consolidação!AO90+Consolidação!AR90,Consolidação!$AR$4,IF(F79+M79+T79+AA79+AH79+AO79+AV79+BC79+BJ79+BQ79+BX79+CE79+CL79+CS79&lt;=Consolidação!H90+Consolidação!K90+Consolidação!N90+Consolidação!Q90+Consolidação!T90+Consolidação!W90+Consolidação!Z90+Consolidação!AC90+Consolidação!AF90+Consolidação!AI90+Consolidação!AL90+Consolidação!AO90+Consolidação!AR90+Consolidação!AU90,Consolidação!$AU$4,IF(AND((Consolidação!H90+Consolidação!K90+Consolidação!N90+Consolidação!Q90+Consolidação!T90+Consolidação!W90+Consolidação!Z90+Consolidação!AC90+Consolidação!AF90+Consolidação!AI90+Consolidação!AL90+Consolidação!AO90+Consolidação!AR90+Consolidação!AU90)&gt;0,F79+M79+T79+AA79+AH79+AO79+AV79+BC79+BJ79+BQ79+BX79+CE79+CL79&lt;Consolidação!H90+Consolidação!K90+Consolidação!N90+Consolidação!Q90+Consolidação!T90+Consolidação!W90+Consolidação!Z90+Consolidação!AC90+Consolidação!AF90+Consolidação!AI90+Consolidação!AL90+Consolidação!AO90+Consolidação!AR90+Consolidação!AU90,F79+M79+T79+AA79+AH79+AO79+AV79+BC79+BJ79+BQ79+BX79+CE79+CL79+CS79&gt;Consolidação!H90+Consolidação!K90+Consolidação!N90+Consolidação!Q90+Consolidação!T90+Consolidação!W90+Consolidação!Z90+Consolidação!AC90+Consolidação!AF90+Consolidação!AI90+Consolidação!AL90+Consolidação!AO90+Consolidação!AR90+Consolidação!AU90),"CONSUMO PARCIAL","SEM PREVISÃO"))))))))))))))))</f>
        <v/>
      </c>
      <c r="CW79" s="318" t="str">
        <f t="shared" si="99"/>
        <v/>
      </c>
      <c r="CX79" s="270"/>
      <c r="CY79" s="314"/>
      <c r="CZ79" s="345"/>
      <c r="DA79" s="346"/>
      <c r="DB79" s="317" t="str">
        <f>IF(CY79=0,"",IF(L79+S79+Z79+AG79+AN79+AU79+BB79+BI79+BP79+BW79+CD79+CK79+CR79+CY79&lt;=Consolidação!N90,Consolidação!$H$4,IF(L79+S79+Z79+AG79+AN79+AU79+BB79+BI79+BP79+BW79+CD79+CK79+CR79+CY79&lt;=Consolidação!N90+Consolidação!Q90,Consolidação!$K$4,IF(L79+S79+Z79+AG79+AN79+AU79+BB79+BI79+BP79+BW79+CD79+CK79+CR79+CY79&lt;=Consolidação!N90+Consolidação!Q90+Consolidação!T90,Consolidação!$N$4,IF(L79+S79+Z79+AG79+AN79+AU79+BB79+BI79+BP79+BW79+CD79+CK79+CR79+CY79&lt;=Consolidação!N90+Consolidação!Q90+Consolidação!T90+Consolidação!W90,Consolidação!$Q$4,IF(L79+S79+Z79+AG79+AN79+AU79+BB79+BI79+BP79+BW79+CD79+CK79+CR79+CY79&lt;=Consolidação!N90+Consolidação!Q90+Consolidação!T90+Consolidação!W90+Consolidação!Z90,Consolidação!$T$4,IF(L79+S79+Z79+AG79+AN79+AU79+BB79+BI79+BP79+BW79+CD79+CK79+CR79+CY79&lt;=Consolidação!N90+Consolidação!Q90+Consolidação!T90+Consolidação!W90+Consolidação!Z90+Consolidação!AC90,Consolidação!$W$4,IF(L79+S79+Z79+AG79+AN79+AU79+BB79+BI79+BP79+BW79+CD79+CK79+CR79+CY79&lt;=Consolidação!N90+Consolidação!Q90+Consolidação!T90+Consolidação!W90+Consolidação!Z90+Consolidação!AC90+Consolidação!AF90,Consolidação!$Z$4,IF(L79+S79+Z79+AG79+AN79+AU79+BB79+BI79+BP79+BW79+CD79+CK79+CR79+CY79&lt;=Consolidação!N90+Consolidação!Q90+Consolidação!T90+Consolidação!W90+Consolidação!Z90+Consolidação!AC90+Consolidação!AF90+Consolidação!AI90,Consolidação!$AC$4,IF(L79+S79+Z79+AG79+AN79+AU79+BB79+BI79+BP79+BW79+CD79+CK79+CR79+CY79&lt;=Consolidação!N90+Consolidação!Q90+Consolidação!T90+Consolidação!W90+Consolidação!Z90+Consolidação!AC90+Consolidação!AF90+Consolidação!AI90+Consolidação!AL90,Consolidação!$AF$4,IF(L79+S79+Z79+AG79+AN79+AU79+BB79+BI79+BP79+BW79+CD79+CK79+CR79+CY79&lt;=Consolidação!N90+Consolidação!Q90+Consolidação!T90+Consolidação!W90+Consolidação!Z90+Consolidação!AC90+Consolidação!AF90+Consolidação!AI90+Consolidação!AL90+Consolidação!AO90,Consolidação!$AI$4,IF(L79+S79+Z79+AG79+AN79+AU79+BB79+BI79+BP79+BW79+CD79+CK79+CR79+CY79&lt;=Consolidação!N90+Consolidação!Q90+Consolidação!T90+Consolidação!W90+Consolidação!Z90+Consolidação!AC90+Consolidação!AF90+Consolidação!AI90+Consolidação!AL90+Consolidação!AO90+Consolidação!AR90,Consolidação!$AL$4,IF(L79+S79+Z79+AG79+AN79+AU79+BB79+BI79+BP79+BW79+CD79+CK79+CR79+CY79&lt;=Consolidação!N90+Consolidação!Q90+Consolidação!T90+Consolidação!W90+Consolidação!Z90+Consolidação!AC90+Consolidação!AF90+Consolidação!AI90+Consolidação!AL90+Consolidação!AO90+Consolidação!AR90+Consolidação!AU90,Consolidação!$AO$4,IF(L79+S79+Z79+AG79+AN79+AU79+BB79+BI79+BP79+BW79+CD79+CK79+CR79+CY79&lt;=Consolidação!N90+Consolidação!Q90+Consolidação!T90+Consolidação!W90+Consolidação!Z90+Consolidação!AC90+Consolidação!AF90+Consolidação!AI90+Consolidação!AL90+Consolidação!AO90+Consolidação!AR90+Consolidação!AU90+Consolidação!AX90,Consolidação!$AR$4,IF(L79+S79+Z79+AG79+AN79+AU79+BB79+BI79+BP79+BW79+CD79+CK79+CR79+CY79&lt;=Consolidação!N90+Consolidação!Q90+Consolidação!T90+Consolidação!W90+Consolidação!Z90+Consolidação!AC90+Consolidação!AF90+Consolidação!AI90+Consolidação!AL90+Consolidação!AO90+Consolidação!AR90+Consolidação!AU90+Consolidação!AX90+Consolidação!#REF!,Consolidação!$AU$4,IF(AND((Consolidação!N90+Consolidação!Q90+Consolidação!T90+Consolidação!W90+Consolidação!Z90+Consolidação!AC90+Consolidação!AF90+Consolidação!AI90+Consolidação!AL90+Consolidação!AO90+Consolidação!AR90+Consolidação!AU90+Consolidação!AX90+Consolidação!#REF!)&gt;0,L79+S79+Z79+AG79+AN79+AU79+BB79+BI79+BP79+BW79+CD79+CK79+CR79&lt;Consolidação!N90+Consolidação!Q90+Consolidação!T90+Consolidação!W90+Consolidação!Z90+Consolidação!AC90+Consolidação!AF90+Consolidação!AI90+Consolidação!AL90+Consolidação!AO90+Consolidação!AR90+Consolidação!AU90+Consolidação!AX90+Consolidação!#REF!,L79+S79+Z79+AG79+AN79+AU79+BB79+BI79+BP79+BW79+CD79+CK79+CR79+CY79&gt;Consolidação!N90+Consolidação!Q90+Consolidação!T90+Consolidação!W90+Consolidação!Z90+Consolidação!AC90+Consolidação!AF90+Consolidação!AI90+Consolidação!AL90+Consolidação!AO90+Consolidação!AR90+Consolidação!AU90+Consolidação!AX90+Consolidação!#REF!),"CONSUMO PARCIAL","SEM PREVISÃO"))))))))))))))))</f>
        <v/>
      </c>
      <c r="DC79" s="318" t="str">
        <f t="shared" si="100"/>
        <v/>
      </c>
      <c r="DD79" s="270"/>
      <c r="DE79" s="314"/>
      <c r="DF79" s="345"/>
      <c r="DG79" s="346"/>
      <c r="DH79" s="317" t="str">
        <f>IF(DE79=0,"",IF(R79+Y79+AF79+AM79+AT79+BA79+BH79+BO79+BV79+CC79+CJ79+CQ79+CX79+DE79&lt;=Consolidação!T90,Consolidação!$H$4,IF(R79+Y79+AF79+AM79+AT79+BA79+BH79+BO79+BV79+CC79+CJ79+CQ79+CX79+DE79&lt;=Consolidação!T90+Consolidação!W90,Consolidação!$K$4,IF(R79+Y79+AF79+AM79+AT79+BA79+BH79+BO79+BV79+CC79+CJ79+CQ79+CX79+DE79&lt;=Consolidação!T90+Consolidação!W90+Consolidação!Z90,Consolidação!$N$4,IF(R79+Y79+AF79+AM79+AT79+BA79+BH79+BO79+BV79+CC79+CJ79+CQ79+CX79+DE79&lt;=Consolidação!T90+Consolidação!W90+Consolidação!Z90+Consolidação!AC90,Consolidação!$Q$4,IF(R79+Y79+AF79+AM79+AT79+BA79+BH79+BO79+BV79+CC79+CJ79+CQ79+CX79+DE79&lt;=Consolidação!T90+Consolidação!W90+Consolidação!Z90+Consolidação!AC90+Consolidação!AF90,Consolidação!$T$4,IF(R79+Y79+AF79+AM79+AT79+BA79+BH79+BO79+BV79+CC79+CJ79+CQ79+CX79+DE79&lt;=Consolidação!T90+Consolidação!W90+Consolidação!Z90+Consolidação!AC90+Consolidação!AF90+Consolidação!AI90,Consolidação!$W$4,IF(R79+Y79+AF79+AM79+AT79+BA79+BH79+BO79+BV79+CC79+CJ79+CQ79+CX79+DE79&lt;=Consolidação!T90+Consolidação!W90+Consolidação!Z90+Consolidação!AC90+Consolidação!AF90+Consolidação!AI90+Consolidação!AL90,Consolidação!$Z$4,IF(R79+Y79+AF79+AM79+AT79+BA79+BH79+BO79+BV79+CC79+CJ79+CQ79+CX79+DE79&lt;=Consolidação!T90+Consolidação!W90+Consolidação!Z90+Consolidação!AC90+Consolidação!AF90+Consolidação!AI90+Consolidação!AL90+Consolidação!AO90,Consolidação!$AC$4,IF(R79+Y79+AF79+AM79+AT79+BA79+BH79+BO79+BV79+CC79+CJ79+CQ79+CX79+DE79&lt;=Consolidação!T90+Consolidação!W90+Consolidação!Z90+Consolidação!AC90+Consolidação!AF90+Consolidação!AI90+Consolidação!AL90+Consolidação!AO90+Consolidação!AR90,Consolidação!$AF$4,IF(R79+Y79+AF79+AM79+AT79+BA79+BH79+BO79+BV79+CC79+CJ79+CQ79+CX79+DE79&lt;=Consolidação!T90+Consolidação!W90+Consolidação!Z90+Consolidação!AC90+Consolidação!AF90+Consolidação!AI90+Consolidação!AL90+Consolidação!AO90+Consolidação!AR90+Consolidação!AU90,Consolidação!$AI$4,IF(R79+Y79+AF79+AM79+AT79+BA79+BH79+BO79+BV79+CC79+CJ79+CQ79+CX79+DE79&lt;=Consolidação!T90+Consolidação!W90+Consolidação!Z90+Consolidação!AC90+Consolidação!AF90+Consolidação!AI90+Consolidação!AL90+Consolidação!AO90+Consolidação!AR90+Consolidação!AU90+Consolidação!AX90,Consolidação!$AL$4,IF(R79+Y79+AF79+AM79+AT79+BA79+BH79+BO79+BV79+CC79+CJ79+CQ79+CX79+DE79&lt;=Consolidação!T90+Consolidação!W90+Consolidação!Z90+Consolidação!AC90+Consolidação!AF90+Consolidação!AI90+Consolidação!AL90+Consolidação!AO90+Consolidação!AR90+Consolidação!AU90+Consolidação!AX90+Consolidação!#REF!,Consolidação!$AO$4,IF(R79+Y79+AF79+AM79+AT79+BA79+BH79+BO79+BV79+CC79+CJ79+CQ79+CX79+DE79&lt;=Consolidação!T90+Consolidação!W90+Consolidação!Z90+Consolidação!AC90+Consolidação!AF90+Consolidação!AI90+Consolidação!AL90+Consolidação!AO90+Consolidação!AR90+Consolidação!AU90+Consolidação!AX90+Consolidação!#REF!+Consolidação!BC90,Consolidação!$AR$4,IF(R79+Y79+AF79+AM79+AT79+BA79+BH79+BO79+BV79+CC79+CJ79+CQ79+CX79+DE79&lt;=Consolidação!T90+Consolidação!W90+Consolidação!Z90+Consolidação!AC90+Consolidação!AF90+Consolidação!AI90+Consolidação!AL90+Consolidação!AO90+Consolidação!AR90+Consolidação!AU90+Consolidação!AX90+Consolidação!#REF!+Consolidação!BC90+Consolidação!BF90,Consolidação!$AU$4,IF(AND((Consolidação!T90+Consolidação!W90+Consolidação!Z90+Consolidação!AC90+Consolidação!AF90+Consolidação!AI90+Consolidação!AL90+Consolidação!AO90+Consolidação!AR90+Consolidação!AU90+Consolidação!AX90+Consolidação!#REF!+Consolidação!BC90+Consolidação!BF90)&gt;0,R79+Y79+AF79+AM79+AT79+BA79+BH79+BO79+BV79+CC79+CJ79+CQ79+CX79&lt;Consolidação!T90+Consolidação!W90+Consolidação!Z90+Consolidação!AC90+Consolidação!AF90+Consolidação!AI90+Consolidação!AL90+Consolidação!AO90+Consolidação!AR90+Consolidação!AU90+Consolidação!AX90+Consolidação!#REF!+Consolidação!BC90+Consolidação!BF90,R79+Y79+AF79+AM79+AT79+BA79+BH79+BO79+BV79+CC79+CJ79+CQ79+CX79+DE79&gt;Consolidação!T90+Consolidação!W90+Consolidação!Z90+Consolidação!AC90+Consolidação!AF90+Consolidação!AI90+Consolidação!AL90+Consolidação!AO90+Consolidação!AR90+Consolidação!AU90+Consolidação!AX90+Consolidação!#REF!+Consolidação!BC90+Consolidação!BF90),"CONSUMO PARCIAL","SEM PREVISÃO"))))))))))))))))</f>
        <v/>
      </c>
      <c r="DI79" s="318" t="str">
        <f t="shared" si="101"/>
        <v/>
      </c>
      <c r="DJ79" s="270"/>
      <c r="DK79" s="314"/>
      <c r="DL79" s="345"/>
      <c r="DM79" s="346"/>
      <c r="DN79" s="317" t="str">
        <f>IF(DK79=0,"",IF(X79+AE79+AL79+AS79+AZ79+BG79+BN79+BU79+CB79+CI79+CP79+CW79+DD79+DK79&lt;=Consolidação!Z90,Consolidação!$H$4,IF(X79+AE79+AL79+AS79+AZ79+BG79+BN79+BU79+CB79+CI79+CP79+CW79+DD79+DK79&lt;=Consolidação!Z90+Consolidação!AC90,Consolidação!$K$4,IF(X79+AE79+AL79+AS79+AZ79+BG79+BN79+BU79+CB79+CI79+CP79+CW79+DD79+DK79&lt;=Consolidação!Z90+Consolidação!AC90+Consolidação!AF90,Consolidação!$N$4,IF(X79+AE79+AL79+AS79+AZ79+BG79+BN79+BU79+CB79+CI79+CP79+CW79+DD79+DK79&lt;=Consolidação!Z90+Consolidação!AC90+Consolidação!AF90+Consolidação!AI90,Consolidação!$Q$4,IF(X79+AE79+AL79+AS79+AZ79+BG79+BN79+BU79+CB79+CI79+CP79+CW79+DD79+DK79&lt;=Consolidação!Z90+Consolidação!AC90+Consolidação!AF90+Consolidação!AI90+Consolidação!AL90,Consolidação!$T$4,IF(X79+AE79+AL79+AS79+AZ79+BG79+BN79+BU79+CB79+CI79+CP79+CW79+DD79+DK79&lt;=Consolidação!Z90+Consolidação!AC90+Consolidação!AF90+Consolidação!AI90+Consolidação!AL90+Consolidação!AO90,Consolidação!$W$4,IF(X79+AE79+AL79+AS79+AZ79+BG79+BN79+BU79+CB79+CI79+CP79+CW79+DD79+DK79&lt;=Consolidação!Z90+Consolidação!AC90+Consolidação!AF90+Consolidação!AI90+Consolidação!AL90+Consolidação!AO90+Consolidação!AR90,Consolidação!$Z$4,IF(X79+AE79+AL79+AS79+AZ79+BG79+BN79+BU79+CB79+CI79+CP79+CW79+DD79+DK79&lt;=Consolidação!Z90+Consolidação!AC90+Consolidação!AF90+Consolidação!AI90+Consolidação!AL90+Consolidação!AO90+Consolidação!AR90+Consolidação!AU90,Consolidação!$AC$4,IF(X79+AE79+AL79+AS79+AZ79+BG79+BN79+BU79+CB79+CI79+CP79+CW79+DD79+DK79&lt;=Consolidação!Z90+Consolidação!AC90+Consolidação!AF90+Consolidação!AI90+Consolidação!AL90+Consolidação!AO90+Consolidação!AR90+Consolidação!AU90+Consolidação!AX90,Consolidação!$AF$4,IF(X79+AE79+AL79+AS79+AZ79+BG79+BN79+BU79+CB79+CI79+CP79+CW79+DD79+DK79&lt;=Consolidação!Z90+Consolidação!AC90+Consolidação!AF90+Consolidação!AI90+Consolidação!AL90+Consolidação!AO90+Consolidação!AR90+Consolidação!AU90+Consolidação!AX90+Consolidação!#REF!,Consolidação!$AI$4,IF(X79+AE79+AL79+AS79+AZ79+BG79+BN79+BU79+CB79+CI79+CP79+CW79+DD79+DK79&lt;=Consolidação!Z90+Consolidação!AC90+Consolidação!AF90+Consolidação!AI90+Consolidação!AL90+Consolidação!AO90+Consolidação!AR90+Consolidação!AU90+Consolidação!AX90+Consolidação!#REF!+Consolidação!BC90,Consolidação!$AL$4,IF(X79+AE79+AL79+AS79+AZ79+BG79+BN79+BU79+CB79+CI79+CP79+CW79+DD79+DK79&lt;=Consolidação!Z90+Consolidação!AC90+Consolidação!AF90+Consolidação!AI90+Consolidação!AL90+Consolidação!AO90+Consolidação!AR90+Consolidação!AU90+Consolidação!AX90+Consolidação!#REF!+Consolidação!BC90+Consolidação!BF90,Consolidação!$AO$4,IF(X79+AE79+AL79+AS79+AZ79+BG79+BN79+BU79+CB79+CI79+CP79+CW79+DD79+DK79&lt;=Consolidação!Z90+Consolidação!AC90+Consolidação!AF90+Consolidação!AI90+Consolidação!AL90+Consolidação!AO90+Consolidação!AR90+Consolidação!AU90+Consolidação!AX90+Consolidação!#REF!+Consolidação!BC90+Consolidação!BF90+Consolidação!BI90,Consolidação!$AR$4,IF(X79+AE79+AL79+AS79+AZ79+BG79+BN79+BU79+CB79+CI79+CP79+CW79+DD79+DK79&lt;=Consolidação!Z90+Consolidação!AC90+Consolidação!AF90+Consolidação!AI90+Consolidação!AL90+Consolidação!AO90+Consolidação!AR90+Consolidação!AU90+Consolidação!AX90+Consolidação!#REF!+Consolidação!BC90+Consolidação!BF90+Consolidação!BI90+Consolidação!BL90,Consolidação!$AU$4,IF(AND((Consolidação!Z90+Consolidação!AC90+Consolidação!AF90+Consolidação!AI90+Consolidação!AL90+Consolidação!AO90+Consolidação!AR90+Consolidação!AU90+Consolidação!AX90+Consolidação!#REF!+Consolidação!BC90+Consolidação!BF90+Consolidação!BI90+Consolidação!BL90)&gt;0,X79+AE79+AL79+AS79+AZ79+BG79+BN79+BU79+CB79+CI79+CP79+CW79+DD79&lt;Consolidação!Z90+Consolidação!AC90+Consolidação!AF90+Consolidação!AI90+Consolidação!AL90+Consolidação!AO90+Consolidação!AR90+Consolidação!AU90+Consolidação!AX90+Consolidação!#REF!+Consolidação!BC90+Consolidação!BF90+Consolidação!BI90+Consolidação!BL90,X79+AE79+AL79+AS79+AZ79+BG79+BN79+BU79+CB79+CI79+CP79+CW79+DD79+DK79&gt;Consolidação!Z90+Consolidação!AC90+Consolidação!AF90+Consolidação!AI90+Consolidação!AL90+Consolidação!AO90+Consolidação!AR90+Consolidação!AU90+Consolidação!AX90+Consolidação!#REF!+Consolidação!BC90+Consolidação!BF90+Consolidação!BI90+Consolidação!BL90),"CONSUMO PARCIAL","SEM PREVISÃO"))))))))))))))))</f>
        <v/>
      </c>
      <c r="DO79" s="318" t="str">
        <f t="shared" si="102"/>
        <v/>
      </c>
      <c r="DP79" s="270"/>
      <c r="DQ79" s="314"/>
      <c r="DR79" s="345"/>
      <c r="DS79" s="346"/>
      <c r="DT79" s="317" t="str">
        <f>IF(DQ79=0,"",IF(AD79+AK79+AR79+AY79+BF79+BM79+BT79+CA79+CH79+CO79+CV79+DC79+DJ79+DQ79&lt;=Consolidação!AF90,Consolidação!$H$4,IF(AD79+AK79+AR79+AY79+BF79+BM79+BT79+CA79+CH79+CO79+CV79+DC79+DJ79+DQ79&lt;=Consolidação!AF90+Consolidação!AI90,Consolidação!$K$4,IF(AD79+AK79+AR79+AY79+BF79+BM79+BT79+CA79+CH79+CO79+CV79+DC79+DJ79+DQ79&lt;=Consolidação!AF90+Consolidação!AI90+Consolidação!AL90,Consolidação!$N$4,IF(AD79+AK79+AR79+AY79+BF79+BM79+BT79+CA79+CH79+CO79+CV79+DC79+DJ79+DQ79&lt;=Consolidação!AF90+Consolidação!AI90+Consolidação!AL90+Consolidação!AO90,Consolidação!$Q$4,IF(AD79+AK79+AR79+AY79+BF79+BM79+BT79+CA79+CH79+CO79+CV79+DC79+DJ79+DQ79&lt;=Consolidação!AF90+Consolidação!AI90+Consolidação!AL90+Consolidação!AO90+Consolidação!AR90,Consolidação!$T$4,IF(AD79+AK79+AR79+AY79+BF79+BM79+BT79+CA79+CH79+CO79+CV79+DC79+DJ79+DQ79&lt;=Consolidação!AF90+Consolidação!AI90+Consolidação!AL90+Consolidação!AO90+Consolidação!AR90+Consolidação!AU90,Consolidação!$W$4,IF(AD79+AK79+AR79+AY79+BF79+BM79+BT79+CA79+CH79+CO79+CV79+DC79+DJ79+DQ79&lt;=Consolidação!AF90+Consolidação!AI90+Consolidação!AL90+Consolidação!AO90+Consolidação!AR90+Consolidação!AU90+Consolidação!AX90,Consolidação!$Z$4,IF(AD79+AK79+AR79+AY79+BF79+BM79+BT79+CA79+CH79+CO79+CV79+DC79+DJ79+DQ79&lt;=Consolidação!AF90+Consolidação!AI90+Consolidação!AL90+Consolidação!AO90+Consolidação!AR90+Consolidação!AU90+Consolidação!AX90+Consolidação!#REF!,Consolidação!$AC$4,IF(AD79+AK79+AR79+AY79+BF79+BM79+BT79+CA79+CH79+CO79+CV79+DC79+DJ79+DQ79&lt;=Consolidação!AF90+Consolidação!AI90+Consolidação!AL90+Consolidação!AO90+Consolidação!AR90+Consolidação!AU90+Consolidação!AX90+Consolidação!#REF!+Consolidação!BC90,Consolidação!$AF$4,IF(AD79+AK79+AR79+AY79+BF79+BM79+BT79+CA79+CH79+CO79+CV79+DC79+DJ79+DQ79&lt;=Consolidação!AF90+Consolidação!AI90+Consolidação!AL90+Consolidação!AO90+Consolidação!AR90+Consolidação!AU90+Consolidação!AX90+Consolidação!#REF!+Consolidação!BC90+Consolidação!BF90,Consolidação!$AI$4,IF(AD79+AK79+AR79+AY79+BF79+BM79+BT79+CA79+CH79+CO79+CV79+DC79+DJ79+DQ79&lt;=Consolidação!AF90+Consolidação!AI90+Consolidação!AL90+Consolidação!AO90+Consolidação!AR90+Consolidação!AU90+Consolidação!AX90+Consolidação!#REF!+Consolidação!BC90+Consolidação!BF90+Consolidação!BI90,Consolidação!$AL$4,IF(AD79+AK79+AR79+AY79+BF79+BM79+BT79+CA79+CH79+CO79+CV79+DC79+DJ79+DQ79&lt;=Consolidação!AF90+Consolidação!AI90+Consolidação!AL90+Consolidação!AO90+Consolidação!AR90+Consolidação!AU90+Consolidação!AX90+Consolidação!#REF!+Consolidação!BC90+Consolidação!BF90+Consolidação!BI90+Consolidação!BL90,Consolidação!$AO$4,IF(AD79+AK79+AR79+AY79+BF79+BM79+BT79+CA79+CH79+CO79+CV79+DC79+DJ79+DQ79&lt;=Consolidação!AF90+Consolidação!AI90+Consolidação!AL90+Consolidação!AO90+Consolidação!AR90+Consolidação!AU90+Consolidação!AX90+Consolidação!#REF!+Consolidação!BC90+Consolidação!BF90+Consolidação!BI90+Consolidação!BL90+Consolidação!BO90,Consolidação!$AR$4,IF(AD79+AK79+AR79+AY79+BF79+BM79+BT79+CA79+CH79+CO79+CV79+DC79+DJ79+DQ79&lt;=Consolidação!AF90+Consolidação!AI90+Consolidação!AL90+Consolidação!AO90+Consolidação!AR90+Consolidação!AU90+Consolidação!AX90+Consolidação!#REF!+Consolidação!BC90+Consolidação!BF90+Consolidação!BI90+Consolidação!BL90+Consolidação!BO90+Consolidação!BR90,Consolidação!$AU$4,IF(AND((Consolidação!AF90+Consolidação!AI90+Consolidação!AL90+Consolidação!AO90+Consolidação!AR90+Consolidação!AU90+Consolidação!AX90+Consolidação!#REF!+Consolidação!BC90+Consolidação!BF90+Consolidação!BI90+Consolidação!BL90+Consolidação!BO90+Consolidação!BR90)&gt;0,AD79+AK79+AR79+AY79+BF79+BM79+BT79+CA79+CH79+CO79+CV79+DC79+DJ79&lt;Consolidação!AF90+Consolidação!AI90+Consolidação!AL90+Consolidação!AO90+Consolidação!AR90+Consolidação!AU90+Consolidação!AX90+Consolidação!#REF!+Consolidação!BC90+Consolidação!BF90+Consolidação!BI90+Consolidação!BL90+Consolidação!BO90+Consolidação!BR90,AD79+AK79+AR79+AY79+BF79+BM79+BT79+CA79+CH79+CO79+CV79+DC79+DJ79+DQ79&gt;Consolidação!AF90+Consolidação!AI90+Consolidação!AL90+Consolidação!AO90+Consolidação!AR90+Consolidação!AU90+Consolidação!AX90+Consolidação!#REF!+Consolidação!BC90+Consolidação!BF90+Consolidação!BI90+Consolidação!BL90+Consolidação!BO90+Consolidação!BR90),"CONSUMO PARCIAL","SEM PREVISÃO"))))))))))))))))</f>
        <v/>
      </c>
      <c r="DU79" s="318" t="str">
        <f t="shared" si="103"/>
        <v/>
      </c>
      <c r="DV79" s="270"/>
      <c r="DW79" s="314"/>
      <c r="DX79" s="345"/>
      <c r="DY79" s="346"/>
      <c r="DZ79" s="317" t="str">
        <f>IF(DW79=0,"",IF(AJ79+AQ79+AX79+BE79+BL79+BS79+BZ79+CG79+CN79+CU79+DB79+DI79+DP79+DW79&lt;=Consolidação!AL90,Consolidação!$H$4,IF(AJ79+AQ79+AX79+BE79+BL79+BS79+BZ79+CG79+CN79+CU79+DB79+DI79+DP79+DW79&lt;=Consolidação!AL90+Consolidação!AO90,Consolidação!$K$4,IF(AJ79+AQ79+AX79+BE79+BL79+BS79+BZ79+CG79+CN79+CU79+DB79+DI79+DP79+DW79&lt;=Consolidação!AL90+Consolidação!AO90+Consolidação!AR90,Consolidação!$N$4,IF(AJ79+AQ79+AX79+BE79+BL79+BS79+BZ79+CG79+CN79+CU79+DB79+DI79+DP79+DW79&lt;=Consolidação!AL90+Consolidação!AO90+Consolidação!AR90+Consolidação!AU90,Consolidação!$Q$4,IF(AJ79+AQ79+AX79+BE79+BL79+BS79+BZ79+CG79+CN79+CU79+DB79+DI79+DP79+DW79&lt;=Consolidação!AL90+Consolidação!AO90+Consolidação!AR90+Consolidação!AU90+Consolidação!AX90,Consolidação!$T$4,IF(AJ79+AQ79+AX79+BE79+BL79+BS79+BZ79+CG79+CN79+CU79+DB79+DI79+DP79+DW79&lt;=Consolidação!AL90+Consolidação!AO90+Consolidação!AR90+Consolidação!AU90+Consolidação!AX90+Consolidação!#REF!,Consolidação!$W$4,IF(AJ79+AQ79+AX79+BE79+BL79+BS79+BZ79+CG79+CN79+CU79+DB79+DI79+DP79+DW79&lt;=Consolidação!AL90+Consolidação!AO90+Consolidação!AR90+Consolidação!AU90+Consolidação!AX90+Consolidação!#REF!+Consolidação!BC90,Consolidação!$Z$4,IF(AJ79+AQ79+AX79+BE79+BL79+BS79+BZ79+CG79+CN79+CU79+DB79+DI79+DP79+DW79&lt;=Consolidação!AL90+Consolidação!AO90+Consolidação!AR90+Consolidação!AU90+Consolidação!AX90+Consolidação!#REF!+Consolidação!BC90+Consolidação!BF90,Consolidação!$AC$4,IF(AJ79+AQ79+AX79+BE79+BL79+BS79+BZ79+CG79+CN79+CU79+DB79+DI79+DP79+DW79&lt;=Consolidação!AL90+Consolidação!AO90+Consolidação!AR90+Consolidação!AU90+Consolidação!AX90+Consolidação!#REF!+Consolidação!BC90+Consolidação!BF90+Consolidação!BI90,Consolidação!$AF$4,IF(AJ79+AQ79+AX79+BE79+BL79+BS79+BZ79+CG79+CN79+CU79+DB79+DI79+DP79+DW79&lt;=Consolidação!AL90+Consolidação!AO90+Consolidação!AR90+Consolidação!AU90+Consolidação!AX90+Consolidação!#REF!+Consolidação!BC90+Consolidação!BF90+Consolidação!BI90+Consolidação!BL90,Consolidação!$AI$4,IF(AJ79+AQ79+AX79+BE79+BL79+BS79+BZ79+CG79+CN79+CU79+DB79+DI79+DP79+DW79&lt;=Consolidação!AL90+Consolidação!AO90+Consolidação!AR90+Consolidação!AU90+Consolidação!AX90+Consolidação!#REF!+Consolidação!BC90+Consolidação!BF90+Consolidação!BI90+Consolidação!BL90+Consolidação!BO90,Consolidação!$AL$4,IF(AJ79+AQ79+AX79+BE79+BL79+BS79+BZ79+CG79+CN79+CU79+DB79+DI79+DP79+DW79&lt;=Consolidação!AL90+Consolidação!AO90+Consolidação!AR90+Consolidação!AU90+Consolidação!AX90+Consolidação!#REF!+Consolidação!BC90+Consolidação!BF90+Consolidação!BI90+Consolidação!BL90+Consolidação!BO90+Consolidação!BR90,Consolidação!$AO$4,IF(AJ79+AQ79+AX79+BE79+BL79+BS79+BZ79+CG79+CN79+CU79+DB79+DI79+DP79+DW79&lt;=Consolidação!AL90+Consolidação!AO90+Consolidação!AR90+Consolidação!AU90+Consolidação!AX90+Consolidação!#REF!+Consolidação!BC90+Consolidação!BF90+Consolidação!BI90+Consolidação!BL90+Consolidação!BO90+Consolidação!BR90+Consolidação!BU90,Consolidação!$AR$4,IF(AJ79+AQ79+AX79+BE79+BL79+BS79+BZ79+CG79+CN79+CU79+DB79+DI79+DP79+DW79&lt;=Consolidação!AL90+Consolidação!AO90+Consolidação!AR90+Consolidação!AU90+Consolidação!AX90+Consolidação!#REF!+Consolidação!BC90+Consolidação!BF90+Consolidação!BI90+Consolidação!BL90+Consolidação!BO90+Consolidação!BR90+Consolidação!BU90+Consolidação!BX90,Consolidação!$AU$4,IF(AND((Consolidação!AL90+Consolidação!AO90+Consolidação!AR90+Consolidação!AU90+Consolidação!AX90+Consolidação!#REF!+Consolidação!BC90+Consolidação!BF90+Consolidação!BI90+Consolidação!BL90+Consolidação!BO90+Consolidação!BR90+Consolidação!BU90+Consolidação!BX90)&gt;0,AJ79+AQ79+AX79+BE79+BL79+BS79+BZ79+CG79+CN79+CU79+DB79+DI79+DP79&lt;Consolidação!AL90+Consolidação!AO90+Consolidação!AR90+Consolidação!AU90+Consolidação!AX90+Consolidação!#REF!+Consolidação!BC90+Consolidação!BF90+Consolidação!BI90+Consolidação!BL90+Consolidação!BO90+Consolidação!BR90+Consolidação!BU90+Consolidação!BX90,AJ79+AQ79+AX79+BE79+BL79+BS79+BZ79+CG79+CN79+CU79+DB79+DI79+DP79+DW79&gt;Consolidação!AL90+Consolidação!AO90+Consolidação!AR90+Consolidação!AU90+Consolidação!AX90+Consolidação!#REF!+Consolidação!BC90+Consolidação!BF90+Consolidação!BI90+Consolidação!BL90+Consolidação!BO90+Consolidação!BR90+Consolidação!BU90+Consolidação!BX90),"CONSUMO PARCIAL","SEM PREVISÃO"))))))))))))))))</f>
        <v/>
      </c>
      <c r="EA79" s="318" t="str">
        <f t="shared" si="104"/>
        <v/>
      </c>
      <c r="EB79" s="270"/>
      <c r="EC79" s="314"/>
      <c r="ED79" s="345"/>
      <c r="EE79" s="346"/>
      <c r="EF79" s="317" t="str">
        <f>IF(EC79=0,"",IF(AP79+AW79+BD79+BK79+BR79+BY79+CF79+CM79+CT79+DA79+DH79+DO79+DV79+EC79&lt;=Consolidação!AR90,Consolidação!$H$4,IF(AP79+AW79+BD79+BK79+BR79+BY79+CF79+CM79+CT79+DA79+DH79+DO79+DV79+EC79&lt;=Consolidação!AR90+Consolidação!AU90,Consolidação!$K$4,IF(AP79+AW79+BD79+BK79+BR79+BY79+CF79+CM79+CT79+DA79+DH79+DO79+DV79+EC79&lt;=Consolidação!AR90+Consolidação!AU90+Consolidação!AX90,Consolidação!$N$4,IF(AP79+AW79+BD79+BK79+BR79+BY79+CF79+CM79+CT79+DA79+DH79+DO79+DV79+EC79&lt;=Consolidação!AR90+Consolidação!AU90+Consolidação!AX90+Consolidação!#REF!,Consolidação!$Q$4,IF(AP79+AW79+BD79+BK79+BR79+BY79+CF79+CM79+CT79+DA79+DH79+DO79+DV79+EC79&lt;=Consolidação!AR90+Consolidação!AU90+Consolidação!AX90+Consolidação!#REF!+Consolidação!BC90,Consolidação!$T$4,IF(AP79+AW79+BD79+BK79+BR79+BY79+CF79+CM79+CT79+DA79+DH79+DO79+DV79+EC79&lt;=Consolidação!AR90+Consolidação!AU90+Consolidação!AX90+Consolidação!#REF!+Consolidação!BC90+Consolidação!BF90,Consolidação!$W$4,IF(AP79+AW79+BD79+BK79+BR79+BY79+CF79+CM79+CT79+DA79+DH79+DO79+DV79+EC79&lt;=Consolidação!AR90+Consolidação!AU90+Consolidação!AX90+Consolidação!#REF!+Consolidação!BC90+Consolidação!BF90+Consolidação!BI90,Consolidação!$Z$4,IF(AP79+AW79+BD79+BK79+BR79+BY79+CF79+CM79+CT79+DA79+DH79+DO79+DV79+EC79&lt;=Consolidação!AR90+Consolidação!AU90+Consolidação!AX90+Consolidação!#REF!+Consolidação!BC90+Consolidação!BF90+Consolidação!BI90+Consolidação!BL90,Consolidação!$AC$4,IF(AP79+AW79+BD79+BK79+BR79+BY79+CF79+CM79+CT79+DA79+DH79+DO79+DV79+EC79&lt;=Consolidação!AR90+Consolidação!AU90+Consolidação!AX90+Consolidação!#REF!+Consolidação!BC90+Consolidação!BF90+Consolidação!BI90+Consolidação!BL90+Consolidação!BO90,Consolidação!$AF$4,IF(AP79+AW79+BD79+BK79+BR79+BY79+CF79+CM79+CT79+DA79+DH79+DO79+DV79+EC79&lt;=Consolidação!AR90+Consolidação!AU90+Consolidação!AX90+Consolidação!#REF!+Consolidação!BC90+Consolidação!BF90+Consolidação!BI90+Consolidação!BL90+Consolidação!BO90+Consolidação!BR90,Consolidação!$AI$4,IF(AP79+AW79+BD79+BK79+BR79+BY79+CF79+CM79+CT79+DA79+DH79+DO79+DV79+EC79&lt;=Consolidação!AR90+Consolidação!AU90+Consolidação!AX90+Consolidação!#REF!+Consolidação!BC90+Consolidação!BF90+Consolidação!BI90+Consolidação!BL90+Consolidação!BO90+Consolidação!BR90+Consolidação!BU90,Consolidação!$AL$4,IF(AP79+AW79+BD79+BK79+BR79+BY79+CF79+CM79+CT79+DA79+DH79+DO79+DV79+EC79&lt;=Consolidação!AR90+Consolidação!AU90+Consolidação!AX90+Consolidação!#REF!+Consolidação!BC90+Consolidação!BF90+Consolidação!BI90+Consolidação!BL90+Consolidação!BO90+Consolidação!BR90+Consolidação!BU90+Consolidação!BX90,Consolidação!$AO$4,IF(AP79+AW79+BD79+BK79+BR79+BY79+CF79+CM79+CT79+DA79+DH79+DO79+DV79+EC79&lt;=Consolidação!AR90+Consolidação!AU90+Consolidação!AX90+Consolidação!#REF!+Consolidação!BC90+Consolidação!BF90+Consolidação!BI90+Consolidação!BL90+Consolidação!BO90+Consolidação!BR90+Consolidação!BU90+Consolidação!BX90+Consolidação!CA90,Consolidação!$AR$4,IF(AP79+AW79+BD79+BK79+BR79+BY79+CF79+CM79+CT79+DA79+DH79+DO79+DV79+EC79&lt;=Consolidação!AR90+Consolidação!AU90+Consolidação!AX90+Consolidação!#REF!+Consolidação!BC90+Consolidação!BF90+Consolidação!BI90+Consolidação!BL90+Consolidação!BO90+Consolidação!BR90+Consolidação!BU90+Consolidação!BX90+Consolidação!CA90+Consolidação!CD90,Consolidação!$AU$4,IF(AND((Consolidação!AR90+Consolidação!AU90+Consolidação!AX90+Consolidação!#REF!+Consolidação!BC90+Consolidação!BF90+Consolidação!BI90+Consolidação!BL90+Consolidação!BO90+Consolidação!BR90+Consolidação!BU90+Consolidação!BX90+Consolidação!CA90+Consolidação!CD90)&gt;0,AP79+AW79+BD79+BK79+BR79+BY79+CF79+CM79+CT79+DA79+DH79+DO79+DV79&lt;Consolidação!AR90+Consolidação!AU90+Consolidação!AX90+Consolidação!#REF!+Consolidação!BC90+Consolidação!BF90+Consolidação!BI90+Consolidação!BL90+Consolidação!BO90+Consolidação!BR90+Consolidação!BU90+Consolidação!BX90+Consolidação!CA90+Consolidação!CD90,AP79+AW79+BD79+BK79+BR79+BY79+CF79+CM79+CT79+DA79+DH79+DO79+DV79+EC79&gt;Consolidação!AR90+Consolidação!AU90+Consolidação!AX90+Consolidação!#REF!+Consolidação!BC90+Consolidação!BF90+Consolidação!BI90+Consolidação!BL90+Consolidação!BO90+Consolidação!BR90+Consolidação!BU90+Consolidação!BX90+Consolidação!CA90+Consolidação!CD90),"CONSUMO PARCIAL","SEM PREVISÃO"))))))))))))))))</f>
        <v/>
      </c>
      <c r="EG79" s="318" t="str">
        <f t="shared" si="105"/>
        <v/>
      </c>
      <c r="EH79" s="270"/>
      <c r="EI79" s="314"/>
      <c r="EJ79" s="345"/>
      <c r="EK79" s="346"/>
      <c r="EL79" s="317" t="str">
        <f>IF(EI79=0,"",IF(AV79+BC79+BJ79+BQ79+BX79+CE79+CL79+CS79+CZ79+DG79+DN79+DU79+EB79+EI79&lt;=Consolidação!AX90,Consolidação!$H$4,IF(AV79+BC79+BJ79+BQ79+BX79+CE79+CL79+CS79+CZ79+DG79+DN79+DU79+EB79+EI79&lt;=Consolidação!AX90+Consolidação!#REF!,Consolidação!$K$4,IF(AV79+BC79+BJ79+BQ79+BX79+CE79+CL79+CS79+CZ79+DG79+DN79+DU79+EB79+EI79&lt;=Consolidação!AX90+Consolidação!#REF!+Consolidação!BC90,Consolidação!$N$4,IF(AV79+BC79+BJ79+BQ79+BX79+CE79+CL79+CS79+CZ79+DG79+DN79+DU79+EB79+EI79&lt;=Consolidação!AX90+Consolidação!#REF!+Consolidação!BC90+Consolidação!BF90,Consolidação!$Q$4,IF(AV79+BC79+BJ79+BQ79+BX79+CE79+CL79+CS79+CZ79+DG79+DN79+DU79+EB79+EI79&lt;=Consolidação!AX90+Consolidação!#REF!+Consolidação!BC90+Consolidação!BF90+Consolidação!BI90,Consolidação!$T$4,IF(AV79+BC79+BJ79+BQ79+BX79+CE79+CL79+CS79+CZ79+DG79+DN79+DU79+EB79+EI79&lt;=Consolidação!AX90+Consolidação!#REF!+Consolidação!BC90+Consolidação!BF90+Consolidação!BI90+Consolidação!BL90,Consolidação!$W$4,IF(AV79+BC79+BJ79+BQ79+BX79+CE79+CL79+CS79+CZ79+DG79+DN79+DU79+EB79+EI79&lt;=Consolidação!AX90+Consolidação!#REF!+Consolidação!BC90+Consolidação!BF90+Consolidação!BI90+Consolidação!BL90+Consolidação!BO90,Consolidação!$Z$4,IF(AV79+BC79+BJ79+BQ79+BX79+CE79+CL79+CS79+CZ79+DG79+DN79+DU79+EB79+EI79&lt;=Consolidação!AX90+Consolidação!#REF!+Consolidação!BC90+Consolidação!BF90+Consolidação!BI90+Consolidação!BL90+Consolidação!BO90+Consolidação!BR90,Consolidação!$AC$4,IF(AV79+BC79+BJ79+BQ79+BX79+CE79+CL79+CS79+CZ79+DG79+DN79+DU79+EB79+EI79&lt;=Consolidação!AX90+Consolidação!#REF!+Consolidação!BC90+Consolidação!BF90+Consolidação!BI90+Consolidação!BL90+Consolidação!BO90+Consolidação!BR90+Consolidação!BU90,Consolidação!$AF$4,IF(AV79+BC79+BJ79+BQ79+BX79+CE79+CL79+CS79+CZ79+DG79+DN79+DU79+EB79+EI79&lt;=Consolidação!AX90+Consolidação!#REF!+Consolidação!BC90+Consolidação!BF90+Consolidação!BI90+Consolidação!BL90+Consolidação!BO90+Consolidação!BR90+Consolidação!BU90+Consolidação!BX90,Consolidação!$AI$4,IF(AV79+BC79+BJ79+BQ79+BX79+CE79+CL79+CS79+CZ79+DG79+DN79+DU79+EB79+EI79&lt;=Consolidação!AX90+Consolidação!#REF!+Consolidação!BC90+Consolidação!BF90+Consolidação!BI90+Consolidação!BL90+Consolidação!BO90+Consolidação!BR90+Consolidação!BU90+Consolidação!BX90+Consolidação!CA90,Consolidação!$AL$4,IF(AV79+BC79+BJ79+BQ79+BX79+CE79+CL79+CS79+CZ79+DG79+DN79+DU79+EB79+EI79&lt;=Consolidação!AX90+Consolidação!#REF!+Consolidação!BC90+Consolidação!BF90+Consolidação!BI90+Consolidação!BL90+Consolidação!BO90+Consolidação!BR90+Consolidação!BU90+Consolidação!BX90+Consolidação!CA90+Consolidação!CD90,Consolidação!$AO$4,IF(AV79+BC79+BJ79+BQ79+BX79+CE79+CL79+CS79+CZ79+DG79+DN79+DU79+EB79+EI79&lt;=Consolidação!AX90+Consolidação!#REF!+Consolidação!BC90+Consolidação!BF90+Consolidação!BI90+Consolidação!BL90+Consolidação!BO90+Consolidação!BR90+Consolidação!BU90+Consolidação!BX90+Consolidação!CA90+Consolidação!CD90+Consolidação!CG90,Consolidação!$AR$4,IF(AV79+BC79+BJ79+BQ79+BX79+CE79+CL79+CS79+CZ79+DG79+DN79+DU79+EB79+EI79&lt;=Consolidação!AX90+Consolidação!#REF!+Consolidação!BC90+Consolidação!BF90+Consolidação!BI90+Consolidação!BL90+Consolidação!BO90+Consolidação!BR90+Consolidação!BU90+Consolidação!BX90+Consolidação!CA90+Consolidação!CD90+Consolidação!CG90+Consolidação!CJ90,Consolidação!$AU$4,IF(AND((Consolidação!AX90+Consolidação!#REF!+Consolidação!BC90+Consolidação!BF90+Consolidação!BI90+Consolidação!BL90+Consolidação!BO90+Consolidação!BR90+Consolidação!BU90+Consolidação!BX90+Consolidação!CA90+Consolidação!CD90+Consolidação!CG90+Consolidação!CJ90)&gt;0,AV79+BC79+BJ79+BQ79+BX79+CE79+CL79+CS79+CZ79+DG79+DN79+DU79+EB79&lt;Consolidação!AX90+Consolidação!#REF!+Consolidação!BC90+Consolidação!BF90+Consolidação!BI90+Consolidação!BL90+Consolidação!BO90+Consolidação!BR90+Consolidação!BU90+Consolidação!BX90+Consolidação!CA90+Consolidação!CD90+Consolidação!CG90+Consolidação!CJ90,AV79+BC79+BJ79+BQ79+BX79+CE79+CL79+CS79+CZ79+DG79+DN79+DU79+EB79+EI79&gt;Consolidação!AX90+Consolidação!#REF!+Consolidação!BC90+Consolidação!BF90+Consolidação!BI90+Consolidação!BL90+Consolidação!BO90+Consolidação!BR90+Consolidação!BU90+Consolidação!BX90+Consolidação!CA90+Consolidação!CD90+Consolidação!CG90+Consolidação!CJ90),"CONSUMO PARCIAL","SEM PREVISÃO"))))))))))))))))</f>
        <v/>
      </c>
      <c r="EM79" s="318" t="str">
        <f t="shared" si="106"/>
        <v/>
      </c>
      <c r="EN79" s="270"/>
      <c r="EO79" s="314"/>
      <c r="EP79" s="345"/>
      <c r="EQ79" s="346"/>
      <c r="ER79" s="317" t="str">
        <f>IF(EO79=0,"",IF(BB79+BI79+BP79+BW79+CD79+CK79+CR79+CY79+DF79+DM79+DT79+EA79+EH79+EO79&lt;=Consolidação!BC90,Consolidação!$H$4,IF(BB79+BI79+BP79+BW79+CD79+CK79+CR79+CY79+DF79+DM79+DT79+EA79+EH79+EO79&lt;=Consolidação!BC90+Consolidação!BF90,Consolidação!$K$4,IF(BB79+BI79+BP79+BW79+CD79+CK79+CR79+CY79+DF79+DM79+DT79+EA79+EH79+EO79&lt;=Consolidação!BC90+Consolidação!BF90+Consolidação!BI90,Consolidação!$N$4,IF(BB79+BI79+BP79+BW79+CD79+CK79+CR79+CY79+DF79+DM79+DT79+EA79+EH79+EO79&lt;=Consolidação!BC90+Consolidação!BF90+Consolidação!BI90+Consolidação!BL90,Consolidação!$Q$4,IF(BB79+BI79+BP79+BW79+CD79+CK79+CR79+CY79+DF79+DM79+DT79+EA79+EH79+EO79&lt;=Consolidação!BC90+Consolidação!BF90+Consolidação!BI90+Consolidação!BL90+Consolidação!BO90,Consolidação!$T$4,IF(BB79+BI79+BP79+BW79+CD79+CK79+CR79+CY79+DF79+DM79+DT79+EA79+EH79+EO79&lt;=Consolidação!BC90+Consolidação!BF90+Consolidação!BI90+Consolidação!BL90+Consolidação!BO90+Consolidação!BR90,Consolidação!$W$4,IF(BB79+BI79+BP79+BW79+CD79+CK79+CR79+CY79+DF79+DM79+DT79+EA79+EH79+EO79&lt;=Consolidação!BC90+Consolidação!BF90+Consolidação!BI90+Consolidação!BL90+Consolidação!BO90+Consolidação!BR90+Consolidação!BU90,Consolidação!$Z$4,IF(BB79+BI79+BP79+BW79+CD79+CK79+CR79+CY79+DF79+DM79+DT79+EA79+EH79+EO79&lt;=Consolidação!BC90+Consolidação!BF90+Consolidação!BI90+Consolidação!BL90+Consolidação!BO90+Consolidação!BR90+Consolidação!BU90+Consolidação!BX90,Consolidação!$AC$4,IF(BB79+BI79+BP79+BW79+CD79+CK79+CR79+CY79+DF79+DM79+DT79+EA79+EH79+EO79&lt;=Consolidação!BC90+Consolidação!BF90+Consolidação!BI90+Consolidação!BL90+Consolidação!BO90+Consolidação!BR90+Consolidação!BU90+Consolidação!BX90+Consolidação!CA90,Consolidação!$AF$4,IF(BB79+BI79+BP79+BW79+CD79+CK79+CR79+CY79+DF79+DM79+DT79+EA79+EH79+EO79&lt;=Consolidação!BC90+Consolidação!BF90+Consolidação!BI90+Consolidação!BL90+Consolidação!BO90+Consolidação!BR90+Consolidação!BU90+Consolidação!BX90+Consolidação!CA90+Consolidação!CD90,Consolidação!$AI$4,IF(BB79+BI79+BP79+BW79+CD79+CK79+CR79+CY79+DF79+DM79+DT79+EA79+EH79+EO79&lt;=Consolidação!BC90+Consolidação!BF90+Consolidação!BI90+Consolidação!BL90+Consolidação!BO90+Consolidação!BR90+Consolidação!BU90+Consolidação!BX90+Consolidação!CA90+Consolidação!CD90+Consolidação!CG90,Consolidação!$AL$4,IF(BB79+BI79+BP79+BW79+CD79+CK79+CR79+CY79+DF79+DM79+DT79+EA79+EH79+EO79&lt;=Consolidação!BC90+Consolidação!BF90+Consolidação!BI90+Consolidação!BL90+Consolidação!BO90+Consolidação!BR90+Consolidação!BU90+Consolidação!BX90+Consolidação!CA90+Consolidação!CD90+Consolidação!CG90+Consolidação!CJ90,Consolidação!$AO$4,IF(BB79+BI79+BP79+BW79+CD79+CK79+CR79+CY79+DF79+DM79+DT79+EA79+EH79+EO79&lt;=Consolidação!BC90+Consolidação!BF90+Consolidação!BI90+Consolidação!BL90+Consolidação!BO90+Consolidação!BR90+Consolidação!BU90+Consolidação!BX90+Consolidação!CA90+Consolidação!CD90+Consolidação!CG90+Consolidação!CJ90+Consolidação!CM90,Consolidação!$AR$4,IF(BB79+BI79+BP79+BW79+CD79+CK79+CR79+CY79+DF79+DM79+DT79+EA79+EH79+EO79&lt;=Consolidação!BC90+Consolidação!BF90+Consolidação!BI90+Consolidação!BL90+Consolidação!BO90+Consolidação!BR90+Consolidação!BU90+Consolidação!BX90+Consolidação!CA90+Consolidação!CD90+Consolidação!CG90+Consolidação!CJ90+Consolidação!CM90+Consolidação!CP90,Consolidação!$AU$4,IF(AND((Consolidação!BC90+Consolidação!BF90+Consolidação!BI90+Consolidação!BL90+Consolidação!BO90+Consolidação!BR90+Consolidação!BU90+Consolidação!BX90+Consolidação!CA90+Consolidação!CD90+Consolidação!CG90+Consolidação!CJ90+Consolidação!CM90+Consolidação!CP90)&gt;0,BB79+BI79+BP79+BW79+CD79+CK79+CR79+CY79+DF79+DM79+DT79+EA79+EH79&lt;Consolidação!BC90+Consolidação!BF90+Consolidação!BI90+Consolidação!BL90+Consolidação!BO90+Consolidação!BR90+Consolidação!BU90+Consolidação!BX90+Consolidação!CA90+Consolidação!CD90+Consolidação!CG90+Consolidação!CJ90+Consolidação!CM90+Consolidação!CP90,BB79+BI79+BP79+BW79+CD79+CK79+CR79+CY79+DF79+DM79+DT79+EA79+EH79+EO79&gt;Consolidação!BC90+Consolidação!BF90+Consolidação!BI90+Consolidação!BL90+Consolidação!BO90+Consolidação!BR90+Consolidação!BU90+Consolidação!BX90+Consolidação!CA90+Consolidação!CD90+Consolidação!CG90+Consolidação!CJ90+Consolidação!CM90+Consolidação!CP90),"CONSUMO PARCIAL","SEM PREVISÃO"))))))))))))))))</f>
        <v/>
      </c>
      <c r="ES79" s="318" t="str">
        <f t="shared" si="107"/>
        <v/>
      </c>
      <c r="ET79" s="270"/>
      <c r="EU79" s="314"/>
      <c r="EV79" s="345"/>
      <c r="EW79" s="346"/>
      <c r="EX79" s="317" t="str">
        <f>IF(EU79=0,"",IF(BH79+BO79+BV79+CC79+CJ79+CQ79+CX79+DE79+DL79+DS79+DZ79+EG79+EN79+EU79&lt;=Consolidação!BI90,Consolidação!$H$4,IF(BH79+BO79+BV79+CC79+CJ79+CQ79+CX79+DE79+DL79+DS79+DZ79+EG79+EN79+EU79&lt;=Consolidação!BI90+Consolidação!BL90,Consolidação!$K$4,IF(BH79+BO79+BV79+CC79+CJ79+CQ79+CX79+DE79+DL79+DS79+DZ79+EG79+EN79+EU79&lt;=Consolidação!BI90+Consolidação!BL90+Consolidação!BO90,Consolidação!$N$4,IF(BH79+BO79+BV79+CC79+CJ79+CQ79+CX79+DE79+DL79+DS79+DZ79+EG79+EN79+EU79&lt;=Consolidação!BI90+Consolidação!BL90+Consolidação!BO90+Consolidação!BR90,Consolidação!$Q$4,IF(BH79+BO79+BV79+CC79+CJ79+CQ79+CX79+DE79+DL79+DS79+DZ79+EG79+EN79+EU79&lt;=Consolidação!BI90+Consolidação!BL90+Consolidação!BO90+Consolidação!BR90+Consolidação!BU90,Consolidação!$T$4,IF(BH79+BO79+BV79+CC79+CJ79+CQ79+CX79+DE79+DL79+DS79+DZ79+EG79+EN79+EU79&lt;=Consolidação!BI90+Consolidação!BL90+Consolidação!BO90+Consolidação!BR90+Consolidação!BU90+Consolidação!BX90,Consolidação!$W$4,IF(BH79+BO79+BV79+CC79+CJ79+CQ79+CX79+DE79+DL79+DS79+DZ79+EG79+EN79+EU79&lt;=Consolidação!BI90+Consolidação!BL90+Consolidação!BO90+Consolidação!BR90+Consolidação!BU90+Consolidação!BX90+Consolidação!CA90,Consolidação!$Z$4,IF(BH79+BO79+BV79+CC79+CJ79+CQ79+CX79+DE79+DL79+DS79+DZ79+EG79+EN79+EU79&lt;=Consolidação!BI90+Consolidação!BL90+Consolidação!BO90+Consolidação!BR90+Consolidação!BU90+Consolidação!BX90+Consolidação!CA90+Consolidação!CD90,Consolidação!$AC$4,IF(BH79+BO79+BV79+CC79+CJ79+CQ79+CX79+DE79+DL79+DS79+DZ79+EG79+EN79+EU79&lt;=Consolidação!BI90+Consolidação!BL90+Consolidação!BO90+Consolidação!BR90+Consolidação!BU90+Consolidação!BX90+Consolidação!CA90+Consolidação!CD90+Consolidação!CG90,Consolidação!$AF$4,IF(BH79+BO79+BV79+CC79+CJ79+CQ79+CX79+DE79+DL79+DS79+DZ79+EG79+EN79+EU79&lt;=Consolidação!BI90+Consolidação!BL90+Consolidação!BO90+Consolidação!BR90+Consolidação!BU90+Consolidação!BX90+Consolidação!CA90+Consolidação!CD90+Consolidação!CG90+Consolidação!CJ90,Consolidação!$AI$4,IF(BH79+BO79+BV79+CC79+CJ79+CQ79+CX79+DE79+DL79+DS79+DZ79+EG79+EN79+EU79&lt;=Consolidação!BI90+Consolidação!BL90+Consolidação!BO90+Consolidação!BR90+Consolidação!BU90+Consolidação!BX90+Consolidação!CA90+Consolidação!CD90+Consolidação!CG90+Consolidação!CJ90+Consolidação!CM90,Consolidação!$AL$4,IF(BH79+BO79+BV79+CC79+CJ79+CQ79+CX79+DE79+DL79+DS79+DZ79+EG79+EN79+EU79&lt;=Consolidação!BI90+Consolidação!BL90+Consolidação!BO90+Consolidação!BR90+Consolidação!BU90+Consolidação!BX90+Consolidação!CA90+Consolidação!CD90+Consolidação!CG90+Consolidação!CJ90+Consolidação!CM90+Consolidação!CP90,Consolidação!$AO$4,IF(BH79+BO79+BV79+CC79+CJ79+CQ79+CX79+DE79+DL79+DS79+DZ79+EG79+EN79+EU79&lt;=Consolidação!BI90+Consolidação!BL90+Consolidação!BO90+Consolidação!BR90+Consolidação!BU90+Consolidação!BX90+Consolidação!CA90+Consolidação!CD90+Consolidação!CG90+Consolidação!CJ90+Consolidação!CM90+Consolidação!CP90+Consolidação!CS90,Consolidação!$AR$4,IF(BH79+BO79+BV79+CC79+CJ79+CQ79+CX79+DE79+DL79+DS79+DZ79+EG79+EN79+EU79&lt;=Consolidação!BI90+Consolidação!BL90+Consolidação!BO90+Consolidação!BR90+Consolidação!BU90+Consolidação!BX90+Consolidação!CA90+Consolidação!CD90+Consolidação!CG90+Consolidação!CJ90+Consolidação!CM90+Consolidação!CP90+Consolidação!CS90+Consolidação!CV90,Consolidação!$AU$4,IF(AND((Consolidação!BI90+Consolidação!BL90+Consolidação!BO90+Consolidação!BR90+Consolidação!BU90+Consolidação!BX90+Consolidação!CA90+Consolidação!CD90+Consolidação!CG90+Consolidação!CJ90+Consolidação!CM90+Consolidação!CP90+Consolidação!CS90+Consolidação!CV90)&gt;0,BH79+BO79+BV79+CC79+CJ79+CQ79+CX79+DE79+DL79+DS79+DZ79+EG79+EN79&lt;Consolidação!BI90+Consolidação!BL90+Consolidação!BO90+Consolidação!BR90+Consolidação!BU90+Consolidação!BX90+Consolidação!CA90+Consolidação!CD90+Consolidação!CG90+Consolidação!CJ90+Consolidação!CM90+Consolidação!CP90+Consolidação!CS90+Consolidação!CV90,BH79+BO79+BV79+CC79+CJ79+CQ79+CX79+DE79+DL79+DS79+DZ79+EG79+EN79+EU79&gt;Consolidação!BI90+Consolidação!BL90+Consolidação!BO90+Consolidação!BR90+Consolidação!BU90+Consolidação!BX90+Consolidação!CA90+Consolidação!CD90+Consolidação!CG90+Consolidação!CJ90+Consolidação!CM90+Consolidação!CP90+Consolidação!CS90+Consolidação!CV90),"CONSUMO PARCIAL","SEM PREVISÃO"))))))))))))))))</f>
        <v/>
      </c>
      <c r="EY79" s="318" t="str">
        <f t="shared" si="108"/>
        <v/>
      </c>
      <c r="EZ79" s="270"/>
      <c r="FA79" s="314"/>
      <c r="FB79" s="345"/>
      <c r="FC79" s="346"/>
      <c r="FD79" s="317" t="str">
        <f>IF(FA79=0,"",IF(BN79+BU79+CB79+CI79+CP79+CW79+DD79+DK79+DR79+DY79+EF79+EM79+ET79+FA79&lt;=Consolidação!BO90,Consolidação!$H$4,IF(BN79+BU79+CB79+CI79+CP79+CW79+DD79+DK79+DR79+DY79+EF79+EM79+ET79+FA79&lt;=Consolidação!BO90+Consolidação!BR90,Consolidação!$K$4,IF(BN79+BU79+CB79+CI79+CP79+CW79+DD79+DK79+DR79+DY79+EF79+EM79+ET79+FA79&lt;=Consolidação!BO90+Consolidação!BR90+Consolidação!BU90,Consolidação!$N$4,IF(BN79+BU79+CB79+CI79+CP79+CW79+DD79+DK79+DR79+DY79+EF79+EM79+ET79+FA79&lt;=Consolidação!BO90+Consolidação!BR90+Consolidação!BU90+Consolidação!BX90,Consolidação!$Q$4,IF(BN79+BU79+CB79+CI79+CP79+CW79+DD79+DK79+DR79+DY79+EF79+EM79+ET79+FA79&lt;=Consolidação!BO90+Consolidação!BR90+Consolidação!BU90+Consolidação!BX90+Consolidação!CA90,Consolidação!$T$4,IF(BN79+BU79+CB79+CI79+CP79+CW79+DD79+DK79+DR79+DY79+EF79+EM79+ET79+FA79&lt;=Consolidação!BO90+Consolidação!BR90+Consolidação!BU90+Consolidação!BX90+Consolidação!CA90+Consolidação!CD90,Consolidação!$W$4,IF(BN79+BU79+CB79+CI79+CP79+CW79+DD79+DK79+DR79+DY79+EF79+EM79+ET79+FA79&lt;=Consolidação!BO90+Consolidação!BR90+Consolidação!BU90+Consolidação!BX90+Consolidação!CA90+Consolidação!CD90+Consolidação!CG90,Consolidação!$Z$4,IF(BN79+BU79+CB79+CI79+CP79+CW79+DD79+DK79+DR79+DY79+EF79+EM79+ET79+FA79&lt;=Consolidação!BO90+Consolidação!BR90+Consolidação!BU90+Consolidação!BX90+Consolidação!CA90+Consolidação!CD90+Consolidação!CG90+Consolidação!CJ90,Consolidação!$AC$4,IF(BN79+BU79+CB79+CI79+CP79+CW79+DD79+DK79+DR79+DY79+EF79+EM79+ET79+FA79&lt;=Consolidação!BO90+Consolidação!BR90+Consolidação!BU90+Consolidação!BX90+Consolidação!CA90+Consolidação!CD90+Consolidação!CG90+Consolidação!CJ90+Consolidação!CM90,Consolidação!$AF$4,IF(BN79+BU79+CB79+CI79+CP79+CW79+DD79+DK79+DR79+DY79+EF79+EM79+ET79+FA79&lt;=Consolidação!BO90+Consolidação!BR90+Consolidação!BU90+Consolidação!BX90+Consolidação!CA90+Consolidação!CD90+Consolidação!CG90+Consolidação!CJ90+Consolidação!CM90+Consolidação!CP90,Consolidação!$AI$4,IF(BN79+BU79+CB79+CI79+CP79+CW79+DD79+DK79+DR79+DY79+EF79+EM79+ET79+FA79&lt;=Consolidação!BO90+Consolidação!BR90+Consolidação!BU90+Consolidação!BX90+Consolidação!CA90+Consolidação!CD90+Consolidação!CG90+Consolidação!CJ90+Consolidação!CM90+Consolidação!CP90+Consolidação!CS90,Consolidação!$AL$4,IF(BN79+BU79+CB79+CI79+CP79+CW79+DD79+DK79+DR79+DY79+EF79+EM79+ET79+FA79&lt;=Consolidação!BO90+Consolidação!BR90+Consolidação!BU90+Consolidação!BX90+Consolidação!CA90+Consolidação!CD90+Consolidação!CG90+Consolidação!CJ90+Consolidação!CM90+Consolidação!CP90+Consolidação!CS90+Consolidação!CV90,Consolidação!$AO$4,IF(BN79+BU79+CB79+CI79+CP79+CW79+DD79+DK79+DR79+DY79+EF79+EM79+ET79+FA79&lt;=Consolidação!BO90+Consolidação!BR90+Consolidação!BU90+Consolidação!BX90+Consolidação!CA90+Consolidação!CD90+Consolidação!CG90+Consolidação!CJ90+Consolidação!CM90+Consolidação!CP90+Consolidação!CS90+Consolidação!CV90+Consolidação!CY90,Consolidação!$AR$4,IF(BN79+BU79+CB79+CI79+CP79+CW79+DD79+DK79+DR79+DY79+EF79+EM79+ET79+FA79&lt;=Consolidação!BO90+Consolidação!BR90+Consolidação!BU90+Consolidação!BX90+Consolidação!CA90+Consolidação!CD90+Consolidação!CG90+Consolidação!CJ90+Consolidação!CM90+Consolidação!CP90+Consolidação!CS90+Consolidação!CV90+Consolidação!CY90+Consolidação!DB90,Consolidação!$AU$4,IF(AND((Consolidação!BO90+Consolidação!BR90+Consolidação!BU90+Consolidação!BX90+Consolidação!CA90+Consolidação!CD90+Consolidação!CG90+Consolidação!CJ90+Consolidação!CM90+Consolidação!CP90+Consolidação!CS90+Consolidação!CV90+Consolidação!CY90+Consolidação!DB90)&gt;0,BN79+BU79+CB79+CI79+CP79+CW79+DD79+DK79+DR79+DY79+EF79+EM79+ET79&lt;Consolidação!BO90+Consolidação!BR90+Consolidação!BU90+Consolidação!BX90+Consolidação!CA90+Consolidação!CD90+Consolidação!CG90+Consolidação!CJ90+Consolidação!CM90+Consolidação!CP90+Consolidação!CS90+Consolidação!CV90+Consolidação!CY90+Consolidação!DB90,BN79+BU79+CB79+CI79+CP79+CW79+DD79+DK79+DR79+DY79+EF79+EM79+ET79+FA79&gt;Consolidação!BO90+Consolidação!BR90+Consolidação!BU90+Consolidação!BX90+Consolidação!CA90+Consolidação!CD90+Consolidação!CG90+Consolidação!CJ90+Consolidação!CM90+Consolidação!CP90+Consolidação!CS90+Consolidação!CV90+Consolidação!CY90+Consolidação!DB90),"CONSUMO PARCIAL","SEM PREVISÃO"))))))))))))))))</f>
        <v/>
      </c>
      <c r="FE79" s="318" t="str">
        <f t="shared" si="109"/>
        <v/>
      </c>
      <c r="FF79" s="270"/>
      <c r="FG79" s="314"/>
      <c r="FH79" s="345"/>
      <c r="FI79" s="346"/>
      <c r="FJ79" s="317" t="str">
        <f>IF(FG79=0,"",IF(BT79+CA79+CH79+CO79+CV79+DC79+DJ79+DQ79+DX79+EE79+EL79+ES79+EZ79+FG79&lt;=Consolidação!BU90,Consolidação!$H$4,IF(BT79+CA79+CH79+CO79+CV79+DC79+DJ79+DQ79+DX79+EE79+EL79+ES79+EZ79+FG79&lt;=Consolidação!BU90+Consolidação!BX90,Consolidação!$K$4,IF(BT79+CA79+CH79+CO79+CV79+DC79+DJ79+DQ79+DX79+EE79+EL79+ES79+EZ79+FG79&lt;=Consolidação!BU90+Consolidação!BX90+Consolidação!CA90,Consolidação!$N$4,IF(BT79+CA79+CH79+CO79+CV79+DC79+DJ79+DQ79+DX79+EE79+EL79+ES79+EZ79+FG79&lt;=Consolidação!BU90+Consolidação!BX90+Consolidação!CA90+Consolidação!CD90,Consolidação!$Q$4,IF(BT79+CA79+CH79+CO79+CV79+DC79+DJ79+DQ79+DX79+EE79+EL79+ES79+EZ79+FG79&lt;=Consolidação!BU90+Consolidação!BX90+Consolidação!CA90+Consolidação!CD90+Consolidação!CG90,Consolidação!$T$4,IF(BT79+CA79+CH79+CO79+CV79+DC79+DJ79+DQ79+DX79+EE79+EL79+ES79+EZ79+FG79&lt;=Consolidação!BU90+Consolidação!BX90+Consolidação!CA90+Consolidação!CD90+Consolidação!CG90+Consolidação!CJ90,Consolidação!$W$4,IF(BT79+CA79+CH79+CO79+CV79+DC79+DJ79+DQ79+DX79+EE79+EL79+ES79+EZ79+FG79&lt;=Consolidação!BU90+Consolidação!BX90+Consolidação!CA90+Consolidação!CD90+Consolidação!CG90+Consolidação!CJ90+Consolidação!CM90,Consolidação!$Z$4,IF(BT79+CA79+CH79+CO79+CV79+DC79+DJ79+DQ79+DX79+EE79+EL79+ES79+EZ79+FG79&lt;=Consolidação!BU90+Consolidação!BX90+Consolidação!CA90+Consolidação!CD90+Consolidação!CG90+Consolidação!CJ90+Consolidação!CM90+Consolidação!CP90,Consolidação!$AC$4,IF(BT79+CA79+CH79+CO79+CV79+DC79+DJ79+DQ79+DX79+EE79+EL79+ES79+EZ79+FG79&lt;=Consolidação!BU90+Consolidação!BX90+Consolidação!CA90+Consolidação!CD90+Consolidação!CG90+Consolidação!CJ90+Consolidação!CM90+Consolidação!CP90+Consolidação!CS90,Consolidação!$AF$4,IF(BT79+CA79+CH79+CO79+CV79+DC79+DJ79+DQ79+DX79+EE79+EL79+ES79+EZ79+FG79&lt;=Consolidação!BU90+Consolidação!BX90+Consolidação!CA90+Consolidação!CD90+Consolidação!CG90+Consolidação!CJ90+Consolidação!CM90+Consolidação!CP90+Consolidação!CS90+Consolidação!CV90,Consolidação!$AI$4,IF(BT79+CA79+CH79+CO79+CV79+DC79+DJ79+DQ79+DX79+EE79+EL79+ES79+EZ79+FG79&lt;=Consolidação!BU90+Consolidação!BX90+Consolidação!CA90+Consolidação!CD90+Consolidação!CG90+Consolidação!CJ90+Consolidação!CM90+Consolidação!CP90+Consolidação!CS90+Consolidação!CV90+Consolidação!CY90,Consolidação!$AL$4,IF(BT79+CA79+CH79+CO79+CV79+DC79+DJ79+DQ79+DX79+EE79+EL79+ES79+EZ79+FG79&lt;=Consolidação!BU90+Consolidação!BX90+Consolidação!CA90+Consolidação!CD90+Consolidação!CG90+Consolidação!CJ90+Consolidação!CM90+Consolidação!CP90+Consolidação!CS90+Consolidação!CV90+Consolidação!CY90+Consolidação!DB90,Consolidação!$AO$4,IF(BT79+CA79+CH79+CO79+CV79+DC79+DJ79+DQ79+DX79+EE79+EL79+ES79+EZ79+FG79&lt;=Consolidação!BU90+Consolidação!BX90+Consolidação!CA90+Consolidação!CD90+Consolidação!CG90+Consolidação!CJ90+Consolidação!CM90+Consolidação!CP90+Consolidação!CS90+Consolidação!CV90+Consolidação!CY90+Consolidação!DB90+Consolidação!DE90,Consolidação!$AR$4,IF(BT79+CA79+CH79+CO79+CV79+DC79+DJ79+DQ79+DX79+EE79+EL79+ES79+EZ79+FG79&lt;=Consolidação!BU90+Consolidação!BX90+Consolidação!CA90+Consolidação!CD90+Consolidação!CG90+Consolidação!CJ90+Consolidação!CM90+Consolidação!CP90+Consolidação!CS90+Consolidação!CV90+Consolidação!CY90+Consolidação!DB90+Consolidação!DE90+Consolidação!DH90,Consolidação!$AU$4,IF(AND((Consolidação!BU90+Consolidação!BX90+Consolidação!CA90+Consolidação!CD90+Consolidação!CG90+Consolidação!CJ90+Consolidação!CM90+Consolidação!CP90+Consolidação!CS90+Consolidação!CV90+Consolidação!CY90+Consolidação!DB90+Consolidação!DE90+Consolidação!DH90)&gt;0,BT79+CA79+CH79+CO79+CV79+DC79+DJ79+DQ79+DX79+EE79+EL79+ES79+EZ79&lt;Consolidação!BU90+Consolidação!BX90+Consolidação!CA90+Consolidação!CD90+Consolidação!CG90+Consolidação!CJ90+Consolidação!CM90+Consolidação!CP90+Consolidação!CS90+Consolidação!CV90+Consolidação!CY90+Consolidação!DB90+Consolidação!DE90+Consolidação!DH90,BT79+CA79+CH79+CO79+CV79+DC79+DJ79+DQ79+DX79+EE79+EL79+ES79+EZ79+FG79&gt;Consolidação!BU90+Consolidação!BX90+Consolidação!CA90+Consolidação!CD90+Consolidação!CG90+Consolidação!CJ90+Consolidação!CM90+Consolidação!CP90+Consolidação!CS90+Consolidação!CV90+Consolidação!CY90+Consolidação!DB90+Consolidação!DE90+Consolidação!DH90),"CONSUMO PARCIAL","SEM PREVISÃO"))))))))))))))))</f>
        <v/>
      </c>
      <c r="FK79" s="540" t="str">
        <f t="shared" si="110"/>
        <v/>
      </c>
      <c r="FL79" s="569"/>
      <c r="FM79" s="550"/>
      <c r="FN79" s="550"/>
      <c r="FO79" s="550"/>
      <c r="FP79" s="550"/>
      <c r="FQ79" s="576"/>
      <c r="FR79" s="569"/>
      <c r="FS79" s="550"/>
      <c r="FT79" s="550"/>
      <c r="FU79" s="550"/>
      <c r="FV79" s="550"/>
      <c r="FW79" s="550"/>
      <c r="FX79" s="545" t="str">
        <f>IF((Consolidação!C90+Consolidação!E90)=(F79+M79+T79+AA79+AH79+AO79+AV79+BC79+BJ79+BQ79+BX79+CE79+CL79+CS79),"ATUALIZADO","DESATUALIZADO")</f>
        <v>DESATUALIZADO</v>
      </c>
    </row>
    <row r="80" spans="1:180" x14ac:dyDescent="0.3">
      <c r="A80" s="270">
        <v>11886</v>
      </c>
      <c r="B80" s="634"/>
      <c r="C80" s="271" t="s">
        <v>1</v>
      </c>
      <c r="D80" s="272"/>
      <c r="E80" s="270"/>
      <c r="F80" s="314"/>
      <c r="G80" s="315"/>
      <c r="H80" s="316"/>
      <c r="I80" s="317" t="str">
        <f>IF(F80=0,"",IF(F80&lt;=Consolidação!H91,Consolidação!H$4,IF(F80&lt;=Consolidação!H91+Consolidação!K91,Consolidação!K$4,IF(F80&lt;=Consolidação!H91+Consolidação!K91+Consolidação!N91,Consolidação!N$4,IF(F80&lt;=Consolidação!H91+Consolidação!K91+Consolidação!N91+Consolidação!Q91,Consolidação!Q$4,IF(F80&lt;=Consolidação!H91+Consolidação!K91+Consolidação!N91+Consolidação!Q91+Consolidação!T91,Consolidação!T$4,IF(F80&lt;=Consolidação!H91+Consolidação!K91+Consolidação!N91+Consolidação!Q91+Consolidação!T91+Consolidação!W91,Consolidação!W$4,IF(F80&lt;=Consolidação!H91+Consolidação!K91+Consolidação!N91+Consolidação!Q91+Consolidação!T91+Consolidação!W91+Consolidação!Z91,Consolidação!Z$4,IF(F80&lt;=Consolidação!H91+Consolidação!K91+Consolidação!N91+Consolidação!Q91+Consolidação!T91+Consolidação!W91+Consolidação!Z91+Consolidação!AC91,Consolidação!AC$4,IF(F80&lt;=Consolidação!H91+Consolidação!K91+Consolidação!N91+Consolidação!Q91+Consolidação!T91+Consolidação!W91+Consolidação!Z91+Consolidação!AC91+Consolidação!AF91,Consolidação!AF$4,IF(F80&lt;=Consolidação!H91+Consolidação!K91+Consolidação!N91+Consolidação!Q91+Consolidação!T91+Consolidação!W91+Consolidação!Z91+Consolidação!AC91+Consolidação!AF91+Consolidação!AI91,Consolidação!AI$4,IF(F80&lt;=Consolidação!H91+Consolidação!K91+Consolidação!N91+Consolidação!Q91+Consolidação!T91+Consolidação!W91+Consolidação!Z91+Consolidação!AC91+Consolidação!AF91+Consolidação!AI91+Consolidação!AL91,Consolidação!AL$4,IF(F80&lt;=Consolidação!H91+Consolidação!K91+Consolidação!N91+Consolidação!Q91+Consolidação!T91+Consolidação!W91+Consolidação!Z91+Consolidação!AC91+Consolidação!AF91+Consolidação!AI91+Consolidação!AL91+Consolidação!AO91,Consolidação!AO$4,IF(F80&lt;=Consolidação!H91+Consolidação!K91+Consolidação!N91+Consolidação!Q91+Consolidação!T91+Consolidação!W91+Consolidação!Z91+Consolidação!AC91+Consolidação!AF91+Consolidação!AI91+Consolidação!AL91+Consolidação!AO91+Consolidação!AR91,Consolidação!AR$4,IF(F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J80" s="318" t="str">
        <f t="shared" si="86"/>
        <v/>
      </c>
      <c r="K80" s="312"/>
      <c r="L80" s="270"/>
      <c r="M80" s="314"/>
      <c r="N80" s="315"/>
      <c r="O80" s="316"/>
      <c r="P80" s="317" t="str">
        <f>IF(M80=0,"",IF(F80+M80&lt;=Consolidação!H91,Consolidação!$H$4,IF(F80+M80&lt;=Consolidação!H91+Consolidação!K91,Consolidação!$K$4,IF(F80+M80&lt;=Consolidação!H91+Consolidação!K91+Consolidação!N91,Consolidação!$N$4,IF(F80+M80&lt;=Consolidação!H91+Consolidação!K91+Consolidação!N91+Consolidação!Q91,Consolidação!$Q$4,IF(F80+M80&lt;=Consolidação!H91+Consolidação!K91+Consolidação!N91+Consolidação!Q91+Consolidação!T91,Consolidação!$T$4,IF(F80+M80&lt;=Consolidação!H91+Consolidação!K91+Consolidação!N91+Consolidação!Q91+Consolidação!T91+Consolidação!W91,Consolidação!$W$4,IF(F80+M80&lt;=Consolidação!H91+Consolidação!K91+Consolidação!N91+Consolidação!Q91+Consolidação!T91+Consolidação!W91+Consolidação!Z91,Consolidação!$Z$4,IF(F80+M80&lt;=Consolidação!H91+Consolidação!K91+Consolidação!N91+Consolidação!Q91+Consolidação!T91+Consolidação!W91+Consolidação!Z91+Consolidação!AC91,Consolidação!$AC$4,IF(F80+M80&lt;=Consolidação!H91+Consolidação!K91+Consolidação!N91+Consolidação!Q91+Consolidação!T91+Consolidação!W91+Consolidação!Z91+Consolidação!AC91+Consolidação!AF91,Consolidação!$AF$4,IF(F80+M80&lt;=Consolidação!H91+Consolidação!K91+Consolidação!N91+Consolidação!Q91+Consolidação!T91+Consolidação!W91+Consolidação!Z91+Consolidação!AC91+Consolidação!AF91+Consolidação!AI91,Consolidação!$AI$4,IF(F80+M80&lt;=Consolidação!H91+Consolidação!K91+Consolidação!N91+Consolidação!Q91+Consolidação!T91+Consolidação!W91+Consolidação!Z91+Consolidação!AC91+Consolidação!AF91+Consolidação!AI91+Consolidação!AL91,Consolidação!$AL$4,IF(F80+M80&lt;=Consolidação!H91+Consolidação!K91+Consolidação!N91+Consolidação!Q91+Consolidação!T91+Consolidação!W91+Consolidação!Z91+Consolidação!AC91+Consolidação!AF91+Consolidação!AI91+Consolidação!AL91+Consolidação!AO91,Consolidação!$AO$4,IF(F80+M80&lt;=Consolidação!H91+Consolidação!K91+Consolidação!N91+Consolidação!Q91+Consolidação!T91+Consolidação!W91+Consolidação!Z91+Consolidação!AC91+Consolidação!AF91+Consolidação!AI91+Consolidação!AL91+Consolidação!AO91+Consolidação!AR91,Consolidação!$AR$4,IF(F80+M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Q80" s="318" t="str">
        <f t="shared" si="87"/>
        <v/>
      </c>
      <c r="R80" s="312"/>
      <c r="S80" s="270"/>
      <c r="T80" s="314"/>
      <c r="U80" s="315"/>
      <c r="V80" s="316"/>
      <c r="W80" s="317" t="str">
        <f>IF(T80=0,"",IF(F80+M80+T80&lt;=Consolidação!H91,Consolidação!$H$4,IF(F80+M80+T80&lt;=Consolidação!H91+Consolidação!K91,Consolidação!$K$4,IF(F80+M80+T80&lt;=Consolidação!H91+Consolidação!K91+Consolidação!N91,Consolidação!$N$4,IF(F80+M80+T80&lt;=Consolidação!H91+Consolidação!K91+Consolidação!N91+Consolidação!Q91,Consolidação!$Q$4,IF(F80+M80+T80&lt;=Consolidação!H91+Consolidação!K91+Consolidação!N91+Consolidação!Q91+Consolidação!T91,Consolidação!$T$4,IF(F80+M80+T80&lt;=Consolidação!H91+Consolidação!K91+Consolidação!N91+Consolidação!Q91+Consolidação!T91+Consolidação!W91,Consolidação!$W$4,IF(F80+M80+T80&lt;=Consolidação!H91+Consolidação!K91+Consolidação!N91+Consolidação!Q91+Consolidação!T91+Consolidação!W91+Consolidação!Z91,Consolidação!$Z$4,IF(F80+M80+T80&lt;=Consolidação!H91+Consolidação!K91+Consolidação!N91+Consolidação!Q91+Consolidação!T91+Consolidação!W91+Consolidação!Z91+Consolidação!AC91,Consolidação!$AC$4,IF(F80+M80+T80&lt;=Consolidação!H91+Consolidação!K91+Consolidação!N91+Consolidação!Q91+Consolidação!T91+Consolidação!W91+Consolidação!Z91+Consolidação!AC91+Consolidação!AF91,Consolidação!$AF$4,IF(F80+M80+T80&lt;=Consolidação!H91+Consolidação!K91+Consolidação!N91+Consolidação!Q91+Consolidação!T91+Consolidação!W91+Consolidação!Z91+Consolidação!AC91+Consolidação!AF91+Consolidação!AI91,Consolidação!$AI$4,IF(F80+M80+T80&lt;=Consolidação!H91+Consolidação!K91+Consolidação!N91+Consolidação!Q91+Consolidação!T91+Consolidação!W91+Consolidação!Z91+Consolidação!AC91+Consolidação!AF91+Consolidação!AI91+Consolidação!AL91,Consolidação!$AL$4,IF(F80+M80+T80&lt;=Consolidação!H91+Consolidação!K91+Consolidação!N91+Consolidação!Q91+Consolidação!T91+Consolidação!W91+Consolidação!Z91+Consolidação!AC91+Consolidação!AF91+Consolidação!AI91+Consolidação!AL91+Consolidação!AO91,Consolidação!$AO$4,IF(F80+M80+T80&lt;=Consolidação!H91+Consolidação!K91+Consolidação!N91+Consolidação!Q91+Consolidação!T91+Consolidação!W91+Consolidação!Z91+Consolidação!AC91+Consolidação!AF91+Consolidação!AI91+Consolidação!AL91+Consolidação!AO91+Consolidação!AR91,Consolidação!$AR$4,IF(F80+M80+T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+M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+T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X80" s="318" t="str">
        <f t="shared" si="88"/>
        <v/>
      </c>
      <c r="Y80" s="312"/>
      <c r="Z80" s="270"/>
      <c r="AA80" s="314"/>
      <c r="AB80" s="315"/>
      <c r="AC80" s="316"/>
      <c r="AD80" s="317" t="str">
        <f>IF(AA80=0,"",IF(F80+M80+T80+AA80&lt;=Consolidação!H91,Consolidação!$H$4,IF(F80+M80+T80+AA80&lt;=Consolidação!H91+Consolidação!K91,Consolidação!$K$4,IF(F80+M80+T80+AA80&lt;=Consolidação!H91+Consolidação!K91+Consolidação!N91,Consolidação!$N$4,IF(F80+M80+T80+AA80&lt;=Consolidação!H91+Consolidação!K91+Consolidação!N91+Consolidação!Q91,Consolidação!$Q$4,IF(F80+M80+T80+AA80&lt;=Consolidação!H91+Consolidação!K91+Consolidação!N91+Consolidação!Q91+Consolidação!T91,Consolidação!$T$4,IF(F80+M80+T80+AA80&lt;=Consolidação!H91+Consolidação!K91+Consolidação!N91+Consolidação!Q91+Consolidação!T91+Consolidação!W91,Consolidação!$W$4,IF(F80+M80+T80+AA80&lt;=Consolidação!H91+Consolidação!K91+Consolidação!N91+Consolidação!Q91+Consolidação!T91+Consolidação!W91+Consolidação!Z91,Consolidação!$Z$4,IF(F80+M80+T80+AA80&lt;=Consolidação!H91+Consolidação!K91+Consolidação!N91+Consolidação!Q91+Consolidação!T91+Consolidação!W91+Consolidação!Z91+Consolidação!AC91,Consolidação!$AC$4,IF(F80+M80+T80+AA80&lt;=Consolidação!H91+Consolidação!K91+Consolidação!N91+Consolidação!Q91+Consolidação!T91+Consolidação!W91+Consolidação!Z91+Consolidação!AC91+Consolidação!AF91,Consolidação!$AF$4,IF(F80+M80+T80+AA80&lt;=Consolidação!H91+Consolidação!K91+Consolidação!N91+Consolidação!Q91+Consolidação!T91+Consolidação!W91+Consolidação!Z91+Consolidação!AC91+Consolidação!AF91+Consolidação!AI91,Consolidação!$AI$4,IF(F80+M80+T80+AA80&lt;=Consolidação!H91+Consolidação!K91+Consolidação!N91+Consolidação!Q91+Consolidação!T91+Consolidação!W91+Consolidação!Z91+Consolidação!AC91+Consolidação!AF91+Consolidação!AI91+Consolidação!AL91,Consolidação!$AL$4,IF(F80+M80+T80+AA80&lt;=Consolidação!H91+Consolidação!K91+Consolidação!N91+Consolidação!Q91+Consolidação!T91+Consolidação!W91+Consolidação!Z91+Consolidação!AC91+Consolidação!AF91+Consolidação!AI91+Consolidação!AL91+Consolidação!AO91,Consolidação!$AO$4,IF(F80+M80+T80+AA80&lt;=Consolidação!H91+Consolidação!K91+Consolidação!N91+Consolidação!Q91+Consolidação!T91+Consolidação!W91+Consolidação!Z91+Consolidação!AC91+Consolidação!AF91+Consolidação!AI91+Consolidação!AL91+Consolidação!AO91+Consolidação!AR91,Consolidação!#REF!,IF(F80+M80+T80+AA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+M80+T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+T80+AA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AE80" s="318" t="str">
        <f t="shared" si="89"/>
        <v/>
      </c>
      <c r="AF80" s="312"/>
      <c r="AG80" s="270"/>
      <c r="AH80" s="314"/>
      <c r="AI80" s="315"/>
      <c r="AJ80" s="316"/>
      <c r="AK80" s="317" t="str">
        <f>IF(AH80=0,"",IF(F80+M80+T80+AA80+AH80&lt;=Consolidação!H91,Consolidação!$H$4,IF(F80+M80+T80+AA80+AH80&lt;=Consolidação!H91+Consolidação!K91,Consolidação!$K$4,IF(F80+M80+T80+AA80+AH80&lt;=Consolidação!H91+Consolidação!K91+Consolidação!N91,Consolidação!$N$4,IF(F80+M80+T80+AA80+AH80&lt;=Consolidação!H91+Consolidação!K91+Consolidação!N91+Consolidação!Q91,Consolidação!$Q$4,IF(F80+M80+T80+AA80+AH80&lt;=Consolidação!H91+Consolidação!K91+Consolidação!N91+Consolidação!Q91+Consolidação!T91,Consolidação!$T$4,IF(F80+M80+T80+AA80+AH80&lt;=Consolidação!H91+Consolidação!K91+Consolidação!N91+Consolidação!Q91+Consolidação!T91+Consolidação!W91,Consolidação!$W$4,IF(F80+M80+T80+AA80+AH80&lt;=Consolidação!H91+Consolidação!K91+Consolidação!N91+Consolidação!Q91+Consolidação!T91+Consolidação!W91+Consolidação!Z91,Consolidação!$Z$4,IF(F80+M80+T80+AA80+AH80&lt;=Consolidação!H91+Consolidação!K91+Consolidação!N91+Consolidação!Q91+Consolidação!T91+Consolidação!W91+Consolidação!Z91+Consolidação!AC91,Consolidação!$AC$4,IF(F80+M80+T80+AA80+AH80&lt;=Consolidação!H91+Consolidação!K91+Consolidação!N91+Consolidação!Q91+Consolidação!T91+Consolidação!W91+Consolidação!Z91+Consolidação!AC91+Consolidação!AF91,Consolidação!$AF$4,IF(F80+M80+T80+AA80+AH80&lt;=Consolidação!H91+Consolidação!K91+Consolidação!N91+Consolidação!Q91+Consolidação!T91+Consolidação!W91+Consolidação!Z91+Consolidação!AC91+Consolidação!AF91+Consolidação!AI91,Consolidação!$AI$4,IF(F80+M80+T80+AA80+AH80&lt;=Consolidação!H91+Consolidação!K91+Consolidação!N91+Consolidação!Q91+Consolidação!T91+Consolidação!W91+Consolidação!Z91+Consolidação!AC91+Consolidação!AF91+Consolidação!AI91+Consolidação!AL91,Consolidação!$AL$4,IF(F80+M80+T80+AA80+AH80&lt;=Consolidação!H91+Consolidação!K91+Consolidação!N91+Consolidação!Q91+Consolidação!T91+Consolidação!W91+Consolidação!Z91+Consolidação!AC91+Consolidação!AF91+Consolidação!AI91+Consolidação!AL91+Consolidação!AO91,Consolidação!$AO$4,IF(F80+M80+T80+AA80+AH80&lt;=Consolidação!H91+Consolidação!K91+Consolidação!N91+Consolidação!Q91+Consolidação!T91+Consolidação!W91+Consolidação!Z91+Consolidação!AC91+Consolidação!AF91+Consolidação!AI91+Consolidação!AL91+Consolidação!AO91+Consolidação!AR91,Consolidação!$AR$4,IF(F80+M80+T80+AA80+AH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+M80+T80+AA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+T80+AA80+AH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AL80" s="318" t="str">
        <f t="shared" si="90"/>
        <v/>
      </c>
      <c r="AM80" s="312"/>
      <c r="AN80" s="270"/>
      <c r="AO80" s="314"/>
      <c r="AP80" s="345"/>
      <c r="AQ80" s="346"/>
      <c r="AR80" s="317" t="str">
        <f>IF(AO80=0,"",IF(F80+M80+T80+AA80+AH80+AO80&lt;=Consolidação!H91,Consolidação!$H$4,IF(F80+M80+T80+AA80+AH80+AO80&lt;=Consolidação!H91+Consolidação!K91,Consolidação!$K$4,IF(F80+M80+T80+AA80+AH80+AO80&lt;=Consolidação!H91+Consolidação!K91+Consolidação!N91,Consolidação!$N$4,IF(F80+M80+T80+AA80+AH80+AO80&lt;=Consolidação!H91+Consolidação!K91+Consolidação!N91+Consolidação!Q91,Consolidação!$Q$4,IF(F80+M80+T80+AA80+AH80+AO80&lt;=Consolidação!H91+Consolidação!K91+Consolidação!N91+Consolidação!Q91+Consolidação!T91,Consolidação!$T$4,IF(F80+M80+T80+AA80+AH80+AO80&lt;=Consolidação!H91+Consolidação!K91+Consolidação!N91+Consolidação!Q91+Consolidação!T91+Consolidação!W91,Consolidação!$W$4,IF(F80+M80+T80+AA80+AH80+AO80&lt;=Consolidação!H91+Consolidação!K91+Consolidação!N91+Consolidação!Q91+Consolidação!T91+Consolidação!W91+Consolidação!Z91,Consolidação!$Z$4,IF(F80+M80+T80+AA80+AH80+AO80&lt;=Consolidação!H91+Consolidação!K91+Consolidação!N91+Consolidação!Q91+Consolidação!T91+Consolidação!W91+Consolidação!Z91+Consolidação!AC91,Consolidação!$AC$4,IF(F80+M80+T80+AA80+AH80+AO80&lt;=Consolidação!H91+Consolidação!K91+Consolidação!N91+Consolidação!Q91+Consolidação!T91+Consolidação!W91+Consolidação!Z91+Consolidação!AC91+Consolidação!AF91,Consolidação!$AF$4,IF(F80+M80+T80+AA80+AH80+AO80&lt;=Consolidação!H91+Consolidação!K91+Consolidação!N91+Consolidação!Q91+Consolidação!T91+Consolidação!W91+Consolidação!Z91+Consolidação!AC91+Consolidação!AF91+Consolidação!AI91,Consolidação!$AI$4,IF(F80+M80+T80+AA80+AH80+AO80&lt;=Consolidação!H91+Consolidação!K91+Consolidação!N91+Consolidação!Q91+Consolidação!T91+Consolidação!W91+Consolidação!Z91+Consolidação!AC91+Consolidação!AF91+Consolidação!AI91+Consolidação!AL91,Consolidação!$AL$4,IF(F80+M80+T80+AA80+AH80+AO80&lt;=Consolidação!H91+Consolidação!K91+Consolidação!N91+Consolidação!Q91+Consolidação!T91+Consolidação!W91+Consolidação!Z91+Consolidação!AC91+Consolidação!AF91+Consolidação!AI91+Consolidação!AL91+Consolidação!AO91,Consolidação!$AO$4,IF(F80+M80+T80+AA80+AH80+AO80&lt;=Consolidação!H91+Consolidação!K91+Consolidação!N91+Consolidação!Q91+Consolidação!T91+Consolidação!W91+Consolidação!Z91+Consolidação!AC91+Consolidação!AF91+Consolidação!AI91+Consolidação!AL91+Consolidação!AO91+Consolidação!AR91,Consolidação!$AR$4,IF(F80+M80+T80+AA80+AH80+AO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+M80+T80+AA80+AH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+T80+AA80+AH80+AO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AS80" s="318" t="str">
        <f t="shared" si="91"/>
        <v/>
      </c>
      <c r="AT80" s="312"/>
      <c r="AU80" s="270"/>
      <c r="AV80" s="314"/>
      <c r="AW80" s="345"/>
      <c r="AX80" s="346"/>
      <c r="AY80" s="317" t="str">
        <f>IF(AV80=0,"",IF(F80+M80+T80+AA80+AH80+AO80+AV80&lt;=Consolidação!H91,Consolidação!$H$4,IF(F80+M80+T80+AA80+AH80+AO80+AV80&lt;=Consolidação!H91+Consolidação!K91,Consolidação!$K$4,IF(F80+M80+T80+AA80+AH80+AO80+AV80&lt;=Consolidação!H91+Consolidação!K91+Consolidação!N91,Consolidação!$N$4,IF(F80+M80+T80+AA80+AH80+AO80+AV80&lt;=Consolidação!H91+Consolidação!K91+Consolidação!N91+Consolidação!Q91,Consolidação!$Q$4,IF(F80+M80+T80+AA80+AH80+AO80+AV80&lt;=Consolidação!H91+Consolidação!K91+Consolidação!N91+Consolidação!Q91+Consolidação!T91,Consolidação!$T$4,IF(F80+M80+T80+AA80+AH80+AO80+AV80&lt;=Consolidação!H91+Consolidação!K91+Consolidação!N91+Consolidação!Q91+Consolidação!T91+Consolidação!W91,Consolidação!$W$4,IF(F80+M80+T80+AA80+AH80+AO80+AV80&lt;=Consolidação!H91+Consolidação!K91+Consolidação!N91+Consolidação!Q91+Consolidação!T91+Consolidação!W91+Consolidação!Z91,Consolidação!$Z$4,IF(F80+M80+T80+AA80+AH80+AO80+AV80&lt;=Consolidação!H91+Consolidação!K91+Consolidação!N91+Consolidação!Q91+Consolidação!T91+Consolidação!W91+Consolidação!Z91+Consolidação!AC91,Consolidação!$AC$4,IF(F80+M80+T80+AA80+AH80+AO80+AV80&lt;=Consolidação!H91+Consolidação!K91+Consolidação!N91+Consolidação!Q91+Consolidação!T91+Consolidação!W91+Consolidação!Z91+Consolidação!AC91+Consolidação!AF91,Consolidação!$AF$4,IF(F80+M80+T80+AA80+AH80+AO80+AV80&lt;=Consolidação!H91+Consolidação!K91+Consolidação!N91+Consolidação!Q91+Consolidação!T91+Consolidação!W91+Consolidação!Z91+Consolidação!AC91+Consolidação!AF91+Consolidação!AI91,Consolidação!$AI$4,IF(F80+M80+T80+AA80+AH80+AO80+AV80&lt;=Consolidação!H91+Consolidação!K91+Consolidação!N91+Consolidação!Q91+Consolidação!T91+Consolidação!W91+Consolidação!Z91+Consolidação!AC91+Consolidação!AF91+Consolidação!AI91+Consolidação!AL91,Consolidação!$AL$4,IF(F80+M80+T80+AA80+AH80+AO80+AV80&lt;=Consolidação!H91+Consolidação!K91+Consolidação!N91+Consolidação!Q91+Consolidação!T91+Consolidação!W91+Consolidação!Z91+Consolidação!AC91+Consolidação!AF91+Consolidação!AI91+Consolidação!AL91+Consolidação!AO91,Consolidação!$AO$4,IF(F80+M80+T80+AA80+AH80+AO80+AV80&lt;=Consolidação!H91+Consolidação!K91+Consolidação!N91+Consolidação!Q91+Consolidação!T91+Consolidação!W91+Consolidação!Z91+Consolidação!AC91+Consolidação!AF91+Consolidação!AI91+Consolidação!AL91+Consolidação!AO91+Consolidação!AR91,Consolidação!$AR$4,IF(F80+M80+T80+AA80+AH80+AO80+AV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+M80+T80+AA80+AH80+AO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+T80+AA80+AH80+AO80+AV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AZ80" s="318" t="str">
        <f t="shared" si="92"/>
        <v/>
      </c>
      <c r="BA80" s="312"/>
      <c r="BB80" s="270"/>
      <c r="BC80" s="314"/>
      <c r="BD80" s="345"/>
      <c r="BE80" s="346"/>
      <c r="BF80" s="317" t="str">
        <f>IF(BC80=0,"",IF(F80+M80+T80+AA80+AH80+AO80+AV80+BC80&lt;=Consolidação!H91,Consolidação!$H$4,IF(F80+M80+T80+AA80+AH80+AO80+AV80+BC80&lt;=Consolidação!H91+Consolidação!K91,Consolidação!$K$4,IF(F80+M80+T80+AA80+AH80+AO80+AV80+BC80&lt;=Consolidação!H91+Consolidação!K91+Consolidação!N91,Consolidação!$N$4,IF(F80+M80+T80+AA80+AH80+AO80+AV80+BC80&lt;=Consolidação!H91+Consolidação!K91+Consolidação!N91+Consolidação!Q91,Consolidação!$Q$4,IF(F80+M80+T80+AA80+AH80+AO80+AV80+BC80&lt;=Consolidação!H91+Consolidação!K91+Consolidação!N91+Consolidação!Q91+Consolidação!T91,Consolidação!$T$4,IF(F80+M80+T80+AA80+AH80+AO80+AV80+BC80&lt;=Consolidação!H91+Consolidação!K91+Consolidação!N91+Consolidação!Q91+Consolidação!T91+Consolidação!W91,Consolidação!$W$4,IF(F80+M80+T80+AA80+AH80+AO80+AV80+BC80&lt;=Consolidação!H91+Consolidação!K91+Consolidação!N91+Consolidação!Q91+Consolidação!T91+Consolidação!W91+Consolidação!Z91,Consolidação!$Z$4,IF(F80+M80+T80+AA80+AH80+AO80+AV80+BC80&lt;=Consolidação!H91+Consolidação!K91+Consolidação!N91+Consolidação!Q91+Consolidação!T91+Consolidação!W91+Consolidação!Z91+Consolidação!AC91,Consolidação!$AC$4,IF(F80+M80+T80+AA80+AH80+AO80+AV80+BC80&lt;=Consolidação!H91+Consolidação!K91+Consolidação!N91+Consolidação!Q91+Consolidação!T91+Consolidação!W91+Consolidação!Z91+Consolidação!AC91+Consolidação!AF91,Consolidação!$AF$4,IF(F80+M80+T80+AA80+AH80+AO80+AV80+BC80&lt;=Consolidação!H91+Consolidação!K91+Consolidação!N91+Consolidação!Q91+Consolidação!T91+Consolidação!W91+Consolidação!Z91+Consolidação!AC91+Consolidação!AF91+Consolidação!AI91,Consolidação!$AI$4,IF(F80+M80+T80+AA80+AH80+AO80+AV80+BC80&lt;=Consolidação!H91+Consolidação!K91+Consolidação!N91+Consolidação!Q91+Consolidação!T91+Consolidação!W91+Consolidação!Z91+Consolidação!AC91+Consolidação!AF91+Consolidação!AI91+Consolidação!AL91,Consolidação!$AL$4,IF(F80+M80+T80+AA80+AH80+AO80+AV80+BC80&lt;=Consolidação!H91+Consolidação!K91+Consolidação!N91+Consolidação!Q91+Consolidação!T91+Consolidação!W91+Consolidação!Z91+Consolidação!AC91+Consolidação!AF91+Consolidação!AI91+Consolidação!AL91+Consolidação!AO91,Consolidação!$AO$4,IF(F80+M80+T80+AA80+AH80+AO80+AV80+BC80&lt;=Consolidação!H91+Consolidação!K91+Consolidação!N91+Consolidação!Q91+Consolidação!T91+Consolidação!W91+Consolidação!Z91+Consolidação!AC91+Consolidação!AF91+Consolidação!AI91+Consolidação!AL91+Consolidação!AO91+Consolidação!AR91,Consolidação!$AR$4,IF(F80+M80+T80+AA80+AH80+AO80+AV80+BC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+M80+T80+AA80+AH80+AO80+AV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+T80+AA80+AH80+AO80+AV80+BC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BG80" s="318" t="str">
        <f t="shared" si="93"/>
        <v/>
      </c>
      <c r="BH80" s="312"/>
      <c r="BI80" s="270"/>
      <c r="BJ80" s="314"/>
      <c r="BK80" s="345"/>
      <c r="BL80" s="346"/>
      <c r="BM80" s="317" t="str">
        <f>IF(BJ80=0,"",IF(F80+M80+T80+AA80+AH80+AO80+AV80+BC80+BJ80&lt;=Consolidação!H91,Consolidação!$H$4,IF(F80+M80+T80+AA80+AH80+AO80+AV80+BC80+BJ80&lt;=Consolidação!H91+Consolidação!K91,Consolidação!$K$4,IF(F80+M80+T80+AA80+AH80+AO80+AV80+BC80+BJ80&lt;=Consolidação!H91+Consolidação!K91+Consolidação!N91,Consolidação!$N$4,IF(F80+M80+T80+AA80+AH80+AO80+AV80+BC80+BJ80&lt;=Consolidação!H91+Consolidação!K91+Consolidação!N91+Consolidação!Q91,Consolidação!$Q$4,IF(F80+M80+T80+AA80+AH80+AO80+AV80+BC80+BJ80&lt;=Consolidação!H91+Consolidação!K91+Consolidação!N91+Consolidação!Q91+Consolidação!T91,Consolidação!$T$4,IF(F80+M80+T80+AA80+AH80+AO80+AV80+BC80+BJ80&lt;=Consolidação!H91+Consolidação!K91+Consolidação!N91+Consolidação!Q91+Consolidação!T91+Consolidação!W91,Consolidação!$W$4,IF(F80+M80+T80+AA80+AH80+AO80+AV80+BC80+BJ80&lt;=Consolidação!H91+Consolidação!K91+Consolidação!N91+Consolidação!Q91+Consolidação!T91+Consolidação!W91+Consolidação!Z91,Consolidação!$Z$4,IF(F80+M80+T80+AA80+AH80+AO80+AV80+BC80+BJ80&lt;=Consolidação!H91+Consolidação!K91+Consolidação!N91+Consolidação!Q91+Consolidação!T91+Consolidação!W91+Consolidação!Z91+Consolidação!AC91,Consolidação!$AC$4,IF(F80+M80+T80+AA80+AH80+AO80+AV80+BC80+BJ80&lt;=Consolidação!H91+Consolidação!K91+Consolidação!N91+Consolidação!Q91+Consolidação!T91+Consolidação!W91+Consolidação!Z91+Consolidação!AC91+Consolidação!AF91,Consolidação!$AF$4,IF(F80+M80+T80+AA80+AH80+AO80+AV80+BC80+BJ80&lt;=Consolidação!H91+Consolidação!K91+Consolidação!N91+Consolidação!Q91+Consolidação!T91+Consolidação!W91+Consolidação!Z91+Consolidação!AC91+Consolidação!AF91+Consolidação!AI91,Consolidação!$AI$4,IF(F80+M80+T80+AA80+AH80+AO80+AV80+BC80+BJ80&lt;=Consolidação!H91+Consolidação!K91+Consolidação!N91+Consolidação!Q91+Consolidação!T91+Consolidação!W91+Consolidação!Z91+Consolidação!AC91+Consolidação!AF91+Consolidação!AI91+Consolidação!AL91,Consolidação!$AL$4,IF(F80+M80+T80+AA80+AH80+AO80+AV80+BC80+BJ80&lt;=Consolidação!H91+Consolidação!K91+Consolidação!N91+Consolidação!Q91+Consolidação!T91+Consolidação!W91+Consolidação!Z91+Consolidação!AC91+Consolidação!AF91+Consolidação!AI91+Consolidação!AL91+Consolidação!AO91,Consolidação!$AO$4,IF(F80+M80+T80+AA80+AH80+AO80+AV80+BC80+BJ80&lt;=Consolidação!H91+Consolidação!K91+Consolidação!N91+Consolidação!Q91+Consolidação!T91+Consolidação!W91+Consolidação!Z91+Consolidação!AC91+Consolidação!AF91+Consolidação!AI91+Consolidação!AL91+Consolidação!AO91+Consolidação!AR91,Consolidação!$AR$4,IF(F80+M80+T80+AA80+AH80+AO80+AV80+BC80+BJ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+M80+T80+AA80+AH80+AO80+AV80+BC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+T80+AA80+AH80+AO80+AV80+BC80+BJ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BN80" s="318" t="str">
        <f t="shared" si="94"/>
        <v/>
      </c>
      <c r="BO80" s="312"/>
      <c r="BP80" s="270"/>
      <c r="BQ80" s="314"/>
      <c r="BR80" s="345"/>
      <c r="BS80" s="346"/>
      <c r="BT80" s="317" t="str">
        <f>IF(BQ80=0,"",IF(F80+M80+T80+AA80+AH80+AO80+AV80+BC80+BJ80+BQ80&lt;=Consolidação!H91,Consolidação!$H$4,IF(F80+M80+T80+AA80+AH80+AO80+AV80+BC80+BJ80+BQ80&lt;=Consolidação!H91+Consolidação!K91,Consolidação!$K$4,IF(F80+M80+T80+AA80+AH80+AO80+AV80+BC80+BJ80+BQ80&lt;=Consolidação!H91+Consolidação!K91+Consolidação!N91,Consolidação!$N$4,IF(F80+M80+T80+AA80+AH80+AO80+AV80+BC80+BJ80+BQ80&lt;=Consolidação!H91+Consolidação!K91+Consolidação!N91+Consolidação!Q91,Consolidação!$Q$4,IF(F80+M80+T80+AA80+AH80+AO80+AV80+BC80+BJ80+BQ80&lt;=Consolidação!H91+Consolidação!K91+Consolidação!N91+Consolidação!Q91+Consolidação!T91,Consolidação!$T$4,IF(F80+M80+T80+AA80+AH80+AO80+AV80+BC80+BJ80+BQ80&lt;=Consolidação!H91+Consolidação!K91+Consolidação!N91+Consolidação!Q91+Consolidação!T91+Consolidação!W91,Consolidação!$W$4,IF(F80+M80+T80+AA80+AH80+AO80+AV80+BC80+BJ80+BQ80&lt;=Consolidação!H91+Consolidação!K91+Consolidação!N91+Consolidação!Q91+Consolidação!T91+Consolidação!W91+Consolidação!Z91,Consolidação!$Z$4,IF(F80+M80+T80+AA80+AH80+AO80+AV80+BC80+BJ80+BQ80&lt;=Consolidação!H91+Consolidação!K91+Consolidação!N91+Consolidação!Q91+Consolidação!T91+Consolidação!W91+Consolidação!Z91+Consolidação!AC91,Consolidação!$AC$4,IF(F80+M80+T80+AA80+AH80+AO80+AV80+BC80+BJ80+BQ80&lt;=Consolidação!H91+Consolidação!K91+Consolidação!N91+Consolidação!Q91+Consolidação!T91+Consolidação!W91+Consolidação!Z91+Consolidação!AC91+Consolidação!AF91,Consolidação!$AF$4,IF(F80+M80+T80+AA80+AH80+AO80+AV80+BC80+BJ80+BQ80&lt;=Consolidação!H91+Consolidação!K91+Consolidação!N91+Consolidação!Q91+Consolidação!T91+Consolidação!W91+Consolidação!Z91+Consolidação!AC91+Consolidação!AF91+Consolidação!AI91,Consolidação!$AI$4,IF(F80+M80+T80+AA80+AH80+AO80+AV80+BC80+BJ80+BQ80&lt;=Consolidação!H91+Consolidação!K91+Consolidação!N91+Consolidação!Q91+Consolidação!T91+Consolidação!W91+Consolidação!Z91+Consolidação!AC91+Consolidação!AF91+Consolidação!AI91+Consolidação!AL91,Consolidação!$AL$4,IF(F80+M80+T80+AA80+AH80+AO80+AV80+BC80+BJ80+BQ80&lt;=Consolidação!H91+Consolidação!K91+Consolidação!N91+Consolidação!Q91+Consolidação!T91+Consolidação!W91+Consolidação!Z91+Consolidação!AC91+Consolidação!AF91+Consolidação!AI91+Consolidação!AL91+Consolidação!AO91,Consolidação!$AO$4,IF(F80+M80+T80+AA80+AH80+AO80+AV80+BC80+BJ80+BQ80&lt;=Consolidação!H91+Consolidação!K91+Consolidação!N91+Consolidação!Q91+Consolidação!T91+Consolidação!W91+Consolidação!Z91+Consolidação!AC91+Consolidação!AF91+Consolidação!AI91+Consolidação!AL91+Consolidação!AO91+Consolidação!AR91,Consolidação!$AR$4,IF(F80+M80+T80+AA80+AH80+AO80+AV80+BC80+BJ80+BQ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+M80+T80+AA80+AH80+AO80+AV80+BC80+BJ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+T80+AA80+AH80+AO80+AV80+BC80+BJ80+BQ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BU80" s="318" t="str">
        <f t="shared" si="95"/>
        <v/>
      </c>
      <c r="BV80" s="312"/>
      <c r="BW80" s="270"/>
      <c r="BX80" s="314"/>
      <c r="BY80" s="345"/>
      <c r="BZ80" s="346"/>
      <c r="CA80" s="317" t="str">
        <f>IF(BX80=0,"",IF(F80+M80+T80+AA80+AH80+AO80+AV80+BC80+BJ80+BQ80+BX80&lt;=Consolidação!H91,Consolidação!$H$4,IF(F80+M80+T80+AA80+AH80+AO80+AV80+BC80+BJ80+BQ80+BX80&lt;=Consolidação!H91+Consolidação!K91,Consolidação!$K$4,IF(F80+M80+T80+AA80+AH80+AO80+AV80+BC80+BJ80+BQ80+BX80&lt;=Consolidação!H91+Consolidação!K91+Consolidação!N91,Consolidação!$N$4,IF(F80+M80+T80+AA80+AH80+AO80+AV80+BC80+BJ80+BQ80+BX80&lt;=Consolidação!H91+Consolidação!K91+Consolidação!N91+Consolidação!Q91,Consolidação!$Q$4,IF(F80+M80+T80+AA80+AH80+AO80+AV80+BC80+BJ80+BQ80+BX80&lt;=Consolidação!H91+Consolidação!K91+Consolidação!N91+Consolidação!Q91+Consolidação!T91,Consolidação!$T$4,IF(F80+M80+T80+AA80+AH80+AO80+AV80+BC80+BJ80+BQ80+BX80&lt;=Consolidação!H91+Consolidação!K91+Consolidação!N91+Consolidação!Q91+Consolidação!T91+Consolidação!W91,Consolidação!$W$4,IF(F80+M80+T80+AA80+AH80+AO80+AV80+BC80+BJ80+BQ80+BX80&lt;=Consolidação!H91+Consolidação!K91+Consolidação!N91+Consolidação!Q91+Consolidação!T91+Consolidação!W91+Consolidação!Z91,Consolidação!$Z$4,IF(F80+M80+T80+AA80+AH80+AO80+AV80+BC80+BJ80+BQ80+BX80&lt;=Consolidação!H91+Consolidação!K91+Consolidação!N91+Consolidação!Q91+Consolidação!T91+Consolidação!W91+Consolidação!Z91+Consolidação!AC91,Consolidação!$AC$4,IF(F80+M80+T80+AA80+AH80+AO80+AV80+BC80+BJ80+BQ80+BX80&lt;=Consolidação!H91+Consolidação!K91+Consolidação!N91+Consolidação!Q91+Consolidação!T91+Consolidação!W91+Consolidação!Z91+Consolidação!AC91+Consolidação!AF91,Consolidação!$AF$4,IF(F80+M80+T80+AA80+AH80+AO80+AV80+BC80+BJ80+BQ80+BX80&lt;=Consolidação!H91+Consolidação!K91+Consolidação!N91+Consolidação!Q91+Consolidação!T91+Consolidação!W91+Consolidação!Z91+Consolidação!AC91+Consolidação!AF91+Consolidação!AI91,Consolidação!$AI$4,IF(F80+M80+T80+AA80+AH80+AO80+AV80+BC80+BJ80+BQ80+BX80&lt;=Consolidação!H91+Consolidação!K91+Consolidação!N91+Consolidação!Q91+Consolidação!T91+Consolidação!W91+Consolidação!Z91+Consolidação!AC91+Consolidação!AF91+Consolidação!AI91+Consolidação!AL91,Consolidação!$AL$4,IF(F80+M80+T80+AA80+AH80+AO80+AV80+BC80+BJ80+BQ80+BX80&lt;=Consolidação!H91+Consolidação!K91+Consolidação!N91+Consolidação!Q91+Consolidação!T91+Consolidação!W91+Consolidação!Z91+Consolidação!AC91+Consolidação!AF91+Consolidação!AI91+Consolidação!AL91+Consolidação!AO91,Consolidação!$AO$4,IF(F80+M80+T80+AA80+AH80+AO80+AV80+BC80+BJ80+BQ80+BX80&lt;=Consolidação!H91+Consolidação!K91+Consolidação!N91+Consolidação!Q91+Consolidação!T91+Consolidação!W91+Consolidação!Z91+Consolidação!AC91+Consolidação!AF91+Consolidação!AI91+Consolidação!AL91+Consolidação!AO91+Consolidação!AR91,Consolidação!$AR$4,IF(F80+M80+T80+AA80+AH80+AO80+AV80+BC80+BJ80+BQ80+BX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+M80+T80+AA80+AH80+AO80+AV80+BC80+BJ80+BQ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+T80+AA80+AH80+AO80+AV80+BC80+BJ80+BQ80+BX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CB80" s="318" t="str">
        <f t="shared" si="96"/>
        <v/>
      </c>
      <c r="CC80" s="312"/>
      <c r="CD80" s="270"/>
      <c r="CE80" s="314"/>
      <c r="CF80" s="345"/>
      <c r="CG80" s="346"/>
      <c r="CH80" s="317" t="str">
        <f>IF(CE80=0,"",IF(F80+M80+T80+AA80+AH80+AO80+AV80+BC80+BJ80+BQ80+BX80+CE80&lt;=Consolidação!H91,Consolidação!$H$4,IF(F80+M80+T80+AA80+AH80+AO80+AV80+BC80+BJ80+BQ80+BX80+CE80&lt;=Consolidação!H91+Consolidação!K91,Consolidação!$K$4,IF(F80+M80+T80+AA80+AH80+AO80+AV80+BC80+BJ80+BQ80+BX80+CE80&lt;=Consolidação!H91+Consolidação!K91+Consolidação!N91,Consolidação!$N$4,IF(F80+M80+T80+AA80+AH80+AO80+AV80+BC80+BJ80+BQ80+BX80+CE80&lt;=Consolidação!H91+Consolidação!K91+Consolidação!N91+Consolidação!Q91,Consolidação!$Q$4,IF(F80+M80+T80+AA80+AH80+AO80+AV80+BC80+BJ80+BQ80+BX80+CE80&lt;=Consolidação!H91+Consolidação!K91+Consolidação!N91+Consolidação!Q91+Consolidação!T91,Consolidação!$T$4,IF(F80+M80+T80+AA80+AH80+AO80+AV80+BC80+BJ80+BQ80+BX80+CE80&lt;=Consolidação!H91+Consolidação!K91+Consolidação!N91+Consolidação!Q91+Consolidação!T91+Consolidação!W91,Consolidação!$W$4,IF(F80+M80+T80+AA80+AH80+AO80+AV80+BC80+BJ80+BQ80+BX80+CE80&lt;=Consolidação!H91+Consolidação!K91+Consolidação!N91+Consolidação!Q91+Consolidação!T91+Consolidação!W91+Consolidação!Z91,Consolidação!$Z$4,IF(F80+M80+T80+AA80+AH80+AO80+AV80+BC80+BJ80+BQ80+BX80+CE80&lt;=Consolidação!H91+Consolidação!K91+Consolidação!N91+Consolidação!Q91+Consolidação!T91+Consolidação!W91+Consolidação!Z91+Consolidação!AC91,Consolidação!$AC$4,IF(F80+M80+T80+AA80+AH80+AO80+AV80+BC80+BJ80+BQ80+BX80+CE80&lt;=Consolidação!H91+Consolidação!K91+Consolidação!N91+Consolidação!Q91+Consolidação!T91+Consolidação!W91+Consolidação!Z91+Consolidação!AC91+Consolidação!AF91,Consolidação!$AF$4,IF(F80+M80+T80+AA80+AH80+AO80+AV80+BC80+BJ80+BQ80+BX80+CE80&lt;=Consolidação!H91+Consolidação!K91+Consolidação!N91+Consolidação!Q91+Consolidação!T91+Consolidação!W91+Consolidação!Z91+Consolidação!AC91+Consolidação!AF91+Consolidação!AI91,Consolidação!$AI$4,IF(F80+M80+T80+AA80+AH80+AO80+AV80+BC80+BJ80+BQ80+BX80+CE80&lt;=Consolidação!H91+Consolidação!K91+Consolidação!N91+Consolidação!Q91+Consolidação!T91+Consolidação!W91+Consolidação!Z91+Consolidação!AC91+Consolidação!AF91+Consolidação!AI91+Consolidação!AL91,Consolidação!$AL$4,IF(F80+M80+T80+AA80+AH80+AO80+AV80+BC80+BJ80+BQ80+BX80+CE80&lt;=Consolidação!H91+Consolidação!K91+Consolidação!N91+Consolidação!Q91+Consolidação!T91+Consolidação!W91+Consolidação!Z91+Consolidação!AC91+Consolidação!AF91+Consolidação!AI91+Consolidação!AL91+Consolidação!AO91,Consolidação!$AO$4,IF(F80+M80+T80+AA80+AH80+AO80+AV80+BC80+BJ80+BQ80+BX80+CE80&lt;=Consolidação!H91+Consolidação!K91+Consolidação!N91+Consolidação!Q91+Consolidação!T91+Consolidação!W91+Consolidação!Z91+Consolidação!AC91+Consolidação!AF91+Consolidação!AI91+Consolidação!AL91+Consolidação!AO91+Consolidação!AR91,Consolidação!$AR$4,IF(F80+M80+T80+AA80+AH80+AO80+AV80+BC80+BJ80+BQ80+BX80+CE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+M80+T80+AA80+AH80+AO80+AV80+BC80+BJ80+BQ80+BX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+T80+AA80+AH80+AO80+AV80+BC80+BJ80+BQ80+BX80+CE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CI80" s="318" t="str">
        <f t="shared" si="97"/>
        <v/>
      </c>
      <c r="CJ80" s="312"/>
      <c r="CK80" s="270"/>
      <c r="CL80" s="314"/>
      <c r="CM80" s="345"/>
      <c r="CN80" s="346"/>
      <c r="CO80" s="317" t="str">
        <f>IF(CL80=0,"",IF(F80+M80+T80+AA80+AH80+AO80+AV80+BC80+BJ80+BQ80+BX80+CE80+CL80&lt;=Consolidação!H91,Consolidação!$H$4,IF(F80+M80+T80+AA80+AH80+AO80+AV80+BC80+BJ80+BQ80+BX80+CE80+CL80&lt;=Consolidação!H91+Consolidação!K91,Consolidação!$K$4,IF(F80+M80+T80+AA80+AH80+AO80+AV80+BC80+BJ80+BQ80+BX80+CE80+CL80&lt;=Consolidação!H91+Consolidação!K91+Consolidação!N91,Consolidação!$N$4,IF(F80+M80+T80+AA80+AH80+AO80+AV80+BC80+BJ80+BQ80+BX80+CE80+CL80&lt;=Consolidação!H91+Consolidação!K91+Consolidação!N91+Consolidação!Q91,Consolidação!$Q$4,IF(F80+M80+T80+AA80+AH80+AO80+AV80+BC80+BJ80+BQ80+BX80+CE80+CL80&lt;=Consolidação!H91+Consolidação!K91+Consolidação!N91+Consolidação!Q91+Consolidação!T91,Consolidação!$T$4,IF(F80+M80+T80+AA80+AH80+AO80+AV80+BC80+BJ80+BQ80+BX80+CE80+CL80&lt;=Consolidação!H91+Consolidação!K91+Consolidação!N91+Consolidação!Q91+Consolidação!T91+Consolidação!W91,Consolidação!$W$4,IF(F80+M80+T80+AA80+AH80+AO80+AV80+BC80+BJ80+BQ80+BX80+CE80+CL80&lt;=Consolidação!H91+Consolidação!K91+Consolidação!N91+Consolidação!Q91+Consolidação!T91+Consolidação!W91+Consolidação!Z91,Consolidação!$Z$4,IF(F80+M80+T80+AA80+AH80+AO80+AV80+BC80+BJ80+BQ80+BX80+CE80+CL80&lt;=Consolidação!H91+Consolidação!K91+Consolidação!N91+Consolidação!Q91+Consolidação!T91+Consolidação!W91+Consolidação!Z91+Consolidação!AC91,Consolidação!$AC$4,IF(F80+M80+T80+AA80+AH80+AO80+AV80+BC80+BJ80+BQ80+BX80+CE80+CL80&lt;=Consolidação!H91+Consolidação!K91+Consolidação!N91+Consolidação!Q91+Consolidação!T91+Consolidação!W91+Consolidação!Z91+Consolidação!AC91+Consolidação!AF91,Consolidação!$AF$4,IF(F80+M80+T80+AA80+AH80+AO80+AV80+BC80+BJ80+BQ80+BX80+CE80+CL80&lt;=Consolidação!H91+Consolidação!K91+Consolidação!N91+Consolidação!Q91+Consolidação!T91+Consolidação!W91+Consolidação!Z91+Consolidação!AC91+Consolidação!AF91+Consolidação!AI91,Consolidação!$AI$4,IF(F80+M80+T80+AA80+AH80+AO80+AV80+BC80+BJ80+BQ80+BX80+CE80+CL80&lt;=Consolidação!H91+Consolidação!K91+Consolidação!N91+Consolidação!Q91+Consolidação!T91+Consolidação!W91+Consolidação!Z91+Consolidação!AC91+Consolidação!AF91+Consolidação!AI91+Consolidação!AL91,Consolidação!$AL$4,IF(F80+M80+T80+AA80+AH80+AO80+AV80+BC80+BJ80+BQ80+BX80+CE80+CL80&lt;=Consolidação!H91+Consolidação!K91+Consolidação!N91+Consolidação!Q91+Consolidação!T91+Consolidação!W91+Consolidação!Z91+Consolidação!AC91+Consolidação!AF91+Consolidação!AI91+Consolidação!AL91+Consolidação!AO91,Consolidação!$AO$4,IF(F80+M80+T80+AA80+AH80+AO80+AV80+BC80+BJ80+BQ80+BX80+CE80+CL80&lt;=Consolidação!H91+Consolidação!K91+Consolidação!N91+Consolidação!Q91+Consolidação!T91+Consolidação!W91+Consolidação!Z91+Consolidação!AC91+Consolidação!AF91+Consolidação!AI91+Consolidação!AL91+Consolidação!AO91+Consolidação!AR91,Consolidação!$AR$4,IF(F80+M80+T80+AA80+AH80+AO80+AV80+BC80+BJ80+BQ80+BX80+CE80+CL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+M80+T80+AA80+AH80+AO80+AV80+BC80+BJ80+BQ80+BX80+CE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+T80+AA80+AH80+AO80+AV80+BC80+BJ80+BQ80+BX80+CE80+CL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CP80" s="318" t="str">
        <f t="shared" si="98"/>
        <v/>
      </c>
      <c r="CQ80" s="312"/>
      <c r="CR80" s="270"/>
      <c r="CS80" s="314"/>
      <c r="CT80" s="345"/>
      <c r="CU80" s="346"/>
      <c r="CV80" s="317" t="str">
        <f>IF(CS80=0,"",IF(F80+M80+T80+AA80+AH80+AO80+AV80+BC80+BJ80+BQ80+BX80+CE80+CL80+CS80&lt;=Consolidação!H91,Consolidação!$H$4,IF(F80+M80+T80+AA80+AH80+AO80+AV80+BC80+BJ80+BQ80+BX80+CE80+CL80+CS80&lt;=Consolidação!H91+Consolidação!K91,Consolidação!$K$4,IF(F80+M80+T80+AA80+AH80+AO80+AV80+BC80+BJ80+BQ80+BX80+CE80+CL80+CS80&lt;=Consolidação!H91+Consolidação!K91+Consolidação!N91,Consolidação!$N$4,IF(F80+M80+T80+AA80+AH80+AO80+AV80+BC80+BJ80+BQ80+BX80+CE80+CL80+CS80&lt;=Consolidação!H91+Consolidação!K91+Consolidação!N91+Consolidação!Q91,Consolidação!$Q$4,IF(F80+M80+T80+AA80+AH80+AO80+AV80+BC80+BJ80+BQ80+BX80+CE80+CL80+CS80&lt;=Consolidação!H91+Consolidação!K91+Consolidação!N91+Consolidação!Q91+Consolidação!T91,Consolidação!$T$4,IF(F80+M80+T80+AA80+AH80+AO80+AV80+BC80+BJ80+BQ80+BX80+CE80+CL80+CS80&lt;=Consolidação!H91+Consolidação!K91+Consolidação!N91+Consolidação!Q91+Consolidação!T91+Consolidação!W91,Consolidação!$W$4,IF(F80+M80+T80+AA80+AH80+AO80+AV80+BC80+BJ80+BQ80+BX80+CE80+CL80+CS80&lt;=Consolidação!H91+Consolidação!K91+Consolidação!N91+Consolidação!Q91+Consolidação!T91+Consolidação!W91+Consolidação!Z91,Consolidação!$Z$4,IF(F80+M80+T80+AA80+AH80+AO80+AV80+BC80+BJ80+BQ80+BX80+CE80+CL80+CS80&lt;=Consolidação!H91+Consolidação!K91+Consolidação!N91+Consolidação!Q91+Consolidação!T91+Consolidação!W91+Consolidação!Z91+Consolidação!AC91,Consolidação!$AC$4,IF(F80+M80+T80+AA80+AH80+AO80+AV80+BC80+BJ80+BQ80+BX80+CE80+CL80+CS80&lt;=Consolidação!H91+Consolidação!K91+Consolidação!N91+Consolidação!Q91+Consolidação!T91+Consolidação!W91+Consolidação!Z91+Consolidação!AC91+Consolidação!AF91,Consolidação!$AF$4,IF(F80+M80+T80+AA80+AH80+AO80+AV80+BC80+BJ80+BQ80+BX80+CE80+CL80+CS80&lt;=Consolidação!H91+Consolidação!K91+Consolidação!N91+Consolidação!Q91+Consolidação!T91+Consolidação!W91+Consolidação!Z91+Consolidação!AC91+Consolidação!AF91+Consolidação!AI91,Consolidação!$AI$4,IF(F80+M80+T80+AA80+AH80+AO80+AV80+BC80+BJ80+BQ80+BX80+CE80+CL80+CS80&lt;=Consolidação!H91+Consolidação!K91+Consolidação!N91+Consolidação!Q91+Consolidação!T91+Consolidação!W91+Consolidação!Z91+Consolidação!AC91+Consolidação!AF91+Consolidação!AI91+Consolidação!AL91,Consolidação!$AL$4,IF(F80+M80+T80+AA80+AH80+AO80+AV80+BC80+BJ80+BQ80+BX80+CE80+CL80+CS80&lt;=Consolidação!H91+Consolidação!K91+Consolidação!N91+Consolidação!Q91+Consolidação!T91+Consolidação!W91+Consolidação!Z91+Consolidação!AC91+Consolidação!AF91+Consolidação!AI91+Consolidação!AL91+Consolidação!AO91,Consolidação!$AO$4,IF(F80+M80+T80+AA80+AH80+AO80+AV80+BC80+BJ80+BQ80+BX80+CE80+CL80+CS80&lt;=Consolidação!H91+Consolidação!K91+Consolidação!N91+Consolidação!Q91+Consolidação!T91+Consolidação!W91+Consolidação!Z91+Consolidação!AC91+Consolidação!AF91+Consolidação!AI91+Consolidação!AL91+Consolidação!AO91+Consolidação!AR91,Consolidação!$AR$4,IF(F80+M80+T80+AA80+AH80+AO80+AV80+BC80+BJ80+BQ80+BX80+CE80+CL80+CS80&lt;=Consolidação!H91+Consolidação!K91+Consolidação!N91+Consolidação!Q91+Consolidação!T91+Consolidação!W91+Consolidação!Z91+Consolidação!AC91+Consolidação!AF91+Consolidação!AI91+Consolidação!AL91+Consolidação!AO91+Consolidação!AR91+Consolidação!AU91,Consolidação!$AU$4,IF(AND((Consolidação!H91+Consolidação!K91+Consolidação!N91+Consolidação!Q91+Consolidação!T91+Consolidação!W91+Consolidação!Z91+Consolidação!AC91+Consolidação!AF91+Consolidação!AI91+Consolidação!AL91+Consolidação!AO91+Consolidação!AR91+Consolidação!AU91)&gt;0,F80+M80+T80+AA80+AH80+AO80+AV80+BC80+BJ80+BQ80+BX80+CE80+CL80&lt;Consolidação!H91+Consolidação!K91+Consolidação!N91+Consolidação!Q91+Consolidação!T91+Consolidação!W91+Consolidação!Z91+Consolidação!AC91+Consolidação!AF91+Consolidação!AI91+Consolidação!AL91+Consolidação!AO91+Consolidação!AR91+Consolidação!AU91,F80+M80+T80+AA80+AH80+AO80+AV80+BC80+BJ80+BQ80+BX80+CE80+CL80+CS80&gt;Consolidação!H91+Consolidação!K91+Consolidação!N91+Consolidação!Q91+Consolidação!T91+Consolidação!W91+Consolidação!Z91+Consolidação!AC91+Consolidação!AF91+Consolidação!AI91+Consolidação!AL91+Consolidação!AO91+Consolidação!AR91+Consolidação!AU91),"CONSUMO PARCIAL","SEM PREVISÃO"))))))))))))))))</f>
        <v/>
      </c>
      <c r="CW80" s="318" t="str">
        <f t="shared" si="99"/>
        <v/>
      </c>
      <c r="CX80" s="270"/>
      <c r="CY80" s="314"/>
      <c r="CZ80" s="345"/>
      <c r="DA80" s="346"/>
      <c r="DB80" s="317" t="str">
        <f>IF(CY80=0,"",IF(L80+S80+Z80+AG80+AN80+AU80+BB80+BI80+BP80+BW80+CD80+CK80+CR80+CY80&lt;=Consolidação!N91,Consolidação!$H$4,IF(L80+S80+Z80+AG80+AN80+AU80+BB80+BI80+BP80+BW80+CD80+CK80+CR80+CY80&lt;=Consolidação!N91+Consolidação!Q91,Consolidação!$K$4,IF(L80+S80+Z80+AG80+AN80+AU80+BB80+BI80+BP80+BW80+CD80+CK80+CR80+CY80&lt;=Consolidação!N91+Consolidação!Q91+Consolidação!T91,Consolidação!$N$4,IF(L80+S80+Z80+AG80+AN80+AU80+BB80+BI80+BP80+BW80+CD80+CK80+CR80+CY80&lt;=Consolidação!N91+Consolidação!Q91+Consolidação!T91+Consolidação!W91,Consolidação!$Q$4,IF(L80+S80+Z80+AG80+AN80+AU80+BB80+BI80+BP80+BW80+CD80+CK80+CR80+CY80&lt;=Consolidação!N91+Consolidação!Q91+Consolidação!T91+Consolidação!W91+Consolidação!Z91,Consolidação!$T$4,IF(L80+S80+Z80+AG80+AN80+AU80+BB80+BI80+BP80+BW80+CD80+CK80+CR80+CY80&lt;=Consolidação!N91+Consolidação!Q91+Consolidação!T91+Consolidação!W91+Consolidação!Z91+Consolidação!AC91,Consolidação!$W$4,IF(L80+S80+Z80+AG80+AN80+AU80+BB80+BI80+BP80+BW80+CD80+CK80+CR80+CY80&lt;=Consolidação!N91+Consolidação!Q91+Consolidação!T91+Consolidação!W91+Consolidação!Z91+Consolidação!AC91+Consolidação!AF91,Consolidação!$Z$4,IF(L80+S80+Z80+AG80+AN80+AU80+BB80+BI80+BP80+BW80+CD80+CK80+CR80+CY80&lt;=Consolidação!N91+Consolidação!Q91+Consolidação!T91+Consolidação!W91+Consolidação!Z91+Consolidação!AC91+Consolidação!AF91+Consolidação!AI91,Consolidação!$AC$4,IF(L80+S80+Z80+AG80+AN80+AU80+BB80+BI80+BP80+BW80+CD80+CK80+CR80+CY80&lt;=Consolidação!N91+Consolidação!Q91+Consolidação!T91+Consolidação!W91+Consolidação!Z91+Consolidação!AC91+Consolidação!AF91+Consolidação!AI91+Consolidação!AL91,Consolidação!$AF$4,IF(L80+S80+Z80+AG80+AN80+AU80+BB80+BI80+BP80+BW80+CD80+CK80+CR80+CY80&lt;=Consolidação!N91+Consolidação!Q91+Consolidação!T91+Consolidação!W91+Consolidação!Z91+Consolidação!AC91+Consolidação!AF91+Consolidação!AI91+Consolidação!AL91+Consolidação!AO91,Consolidação!$AI$4,IF(L80+S80+Z80+AG80+AN80+AU80+BB80+BI80+BP80+BW80+CD80+CK80+CR80+CY80&lt;=Consolidação!N91+Consolidação!Q91+Consolidação!T91+Consolidação!W91+Consolidação!Z91+Consolidação!AC91+Consolidação!AF91+Consolidação!AI91+Consolidação!AL91+Consolidação!AO91+Consolidação!AR91,Consolidação!$AL$4,IF(L80+S80+Z80+AG80+AN80+AU80+BB80+BI80+BP80+BW80+CD80+CK80+CR80+CY80&lt;=Consolidação!N91+Consolidação!Q91+Consolidação!T91+Consolidação!W91+Consolidação!Z91+Consolidação!AC91+Consolidação!AF91+Consolidação!AI91+Consolidação!AL91+Consolidação!AO91+Consolidação!AR91+Consolidação!AU91,Consolidação!$AO$4,IF(L80+S80+Z80+AG80+AN80+AU80+BB80+BI80+BP80+BW80+CD80+CK80+CR80+CY80&lt;=Consolidação!N91+Consolidação!Q91+Consolidação!T91+Consolidação!W91+Consolidação!Z91+Consolidação!AC91+Consolidação!AF91+Consolidação!AI91+Consolidação!AL91+Consolidação!AO91+Consolidação!AR91+Consolidação!AU91+Consolidação!AX91,Consolidação!$AR$4,IF(L80+S80+Z80+AG80+AN80+AU80+BB80+BI80+BP80+BW80+CD80+CK80+CR80+CY80&lt;=Consolidação!N91+Consolidação!Q91+Consolidação!T91+Consolidação!W91+Consolidação!Z91+Consolidação!AC91+Consolidação!AF91+Consolidação!AI91+Consolidação!AL91+Consolidação!AO91+Consolidação!AR91+Consolidação!AU91+Consolidação!AX91+Consolidação!#REF!,Consolidação!$AU$4,IF(AND((Consolidação!N91+Consolidação!Q91+Consolidação!T91+Consolidação!W91+Consolidação!Z91+Consolidação!AC91+Consolidação!AF91+Consolidação!AI91+Consolidação!AL91+Consolidação!AO91+Consolidação!AR91+Consolidação!AU91+Consolidação!AX91+Consolidação!#REF!)&gt;0,L80+S80+Z80+AG80+AN80+AU80+BB80+BI80+BP80+BW80+CD80+CK80+CR80&lt;Consolidação!N91+Consolidação!Q91+Consolidação!T91+Consolidação!W91+Consolidação!Z91+Consolidação!AC91+Consolidação!AF91+Consolidação!AI91+Consolidação!AL91+Consolidação!AO91+Consolidação!AR91+Consolidação!AU91+Consolidação!AX91+Consolidação!#REF!,L80+S80+Z80+AG80+AN80+AU80+BB80+BI80+BP80+BW80+CD80+CK80+CR80+CY80&gt;Consolidação!N91+Consolidação!Q91+Consolidação!T91+Consolidação!W91+Consolidação!Z91+Consolidação!AC91+Consolidação!AF91+Consolidação!AI91+Consolidação!AL91+Consolidação!AO91+Consolidação!AR91+Consolidação!AU91+Consolidação!AX91+Consolidação!#REF!),"CONSUMO PARCIAL","SEM PREVISÃO"))))))))))))))))</f>
        <v/>
      </c>
      <c r="DC80" s="318" t="str">
        <f t="shared" si="100"/>
        <v/>
      </c>
      <c r="DD80" s="270"/>
      <c r="DE80" s="314"/>
      <c r="DF80" s="345"/>
      <c r="DG80" s="346"/>
      <c r="DH80" s="317" t="str">
        <f>IF(DE80=0,"",IF(R80+Y80+AF80+AM80+AT80+BA80+BH80+BO80+BV80+CC80+CJ80+CQ80+CX80+DE80&lt;=Consolidação!T91,Consolidação!$H$4,IF(R80+Y80+AF80+AM80+AT80+BA80+BH80+BO80+BV80+CC80+CJ80+CQ80+CX80+DE80&lt;=Consolidação!T91+Consolidação!W91,Consolidação!$K$4,IF(R80+Y80+AF80+AM80+AT80+BA80+BH80+BO80+BV80+CC80+CJ80+CQ80+CX80+DE80&lt;=Consolidação!T91+Consolidação!W91+Consolidação!Z91,Consolidação!$N$4,IF(R80+Y80+AF80+AM80+AT80+BA80+BH80+BO80+BV80+CC80+CJ80+CQ80+CX80+DE80&lt;=Consolidação!T91+Consolidação!W91+Consolidação!Z91+Consolidação!AC91,Consolidação!$Q$4,IF(R80+Y80+AF80+AM80+AT80+BA80+BH80+BO80+BV80+CC80+CJ80+CQ80+CX80+DE80&lt;=Consolidação!T91+Consolidação!W91+Consolidação!Z91+Consolidação!AC91+Consolidação!AF91,Consolidação!$T$4,IF(R80+Y80+AF80+AM80+AT80+BA80+BH80+BO80+BV80+CC80+CJ80+CQ80+CX80+DE80&lt;=Consolidação!T91+Consolidação!W91+Consolidação!Z91+Consolidação!AC91+Consolidação!AF91+Consolidação!AI91,Consolidação!$W$4,IF(R80+Y80+AF80+AM80+AT80+BA80+BH80+BO80+BV80+CC80+CJ80+CQ80+CX80+DE80&lt;=Consolidação!T91+Consolidação!W91+Consolidação!Z91+Consolidação!AC91+Consolidação!AF91+Consolidação!AI91+Consolidação!AL91,Consolidação!$Z$4,IF(R80+Y80+AF80+AM80+AT80+BA80+BH80+BO80+BV80+CC80+CJ80+CQ80+CX80+DE80&lt;=Consolidação!T91+Consolidação!W91+Consolidação!Z91+Consolidação!AC91+Consolidação!AF91+Consolidação!AI91+Consolidação!AL91+Consolidação!AO91,Consolidação!$AC$4,IF(R80+Y80+AF80+AM80+AT80+BA80+BH80+BO80+BV80+CC80+CJ80+CQ80+CX80+DE80&lt;=Consolidação!T91+Consolidação!W91+Consolidação!Z91+Consolidação!AC91+Consolidação!AF91+Consolidação!AI91+Consolidação!AL91+Consolidação!AO91+Consolidação!AR91,Consolidação!$AF$4,IF(R80+Y80+AF80+AM80+AT80+BA80+BH80+BO80+BV80+CC80+CJ80+CQ80+CX80+DE80&lt;=Consolidação!T91+Consolidação!W91+Consolidação!Z91+Consolidação!AC91+Consolidação!AF91+Consolidação!AI91+Consolidação!AL91+Consolidação!AO91+Consolidação!AR91+Consolidação!AU91,Consolidação!$AI$4,IF(R80+Y80+AF80+AM80+AT80+BA80+BH80+BO80+BV80+CC80+CJ80+CQ80+CX80+DE80&lt;=Consolidação!T91+Consolidação!W91+Consolidação!Z91+Consolidação!AC91+Consolidação!AF91+Consolidação!AI91+Consolidação!AL91+Consolidação!AO91+Consolidação!AR91+Consolidação!AU91+Consolidação!AX91,Consolidação!$AL$4,IF(R80+Y80+AF80+AM80+AT80+BA80+BH80+BO80+BV80+CC80+CJ80+CQ80+CX80+DE80&lt;=Consolidação!T91+Consolidação!W91+Consolidação!Z91+Consolidação!AC91+Consolidação!AF91+Consolidação!AI91+Consolidação!AL91+Consolidação!AO91+Consolidação!AR91+Consolidação!AU91+Consolidação!AX91+Consolidação!#REF!,Consolidação!$AO$4,IF(R80+Y80+AF80+AM80+AT80+BA80+BH80+BO80+BV80+CC80+CJ80+CQ80+CX80+DE80&lt;=Consolidação!T91+Consolidação!W91+Consolidação!Z91+Consolidação!AC91+Consolidação!AF91+Consolidação!AI91+Consolidação!AL91+Consolidação!AO91+Consolidação!AR91+Consolidação!AU91+Consolidação!AX91+Consolidação!#REF!+Consolidação!BC91,Consolidação!$AR$4,IF(R80+Y80+AF80+AM80+AT80+BA80+BH80+BO80+BV80+CC80+CJ80+CQ80+CX80+DE80&lt;=Consolidação!T91+Consolidação!W91+Consolidação!Z91+Consolidação!AC91+Consolidação!AF91+Consolidação!AI91+Consolidação!AL91+Consolidação!AO91+Consolidação!AR91+Consolidação!AU91+Consolidação!AX91+Consolidação!#REF!+Consolidação!BC91+Consolidação!BF91,Consolidação!$AU$4,IF(AND((Consolidação!T91+Consolidação!W91+Consolidação!Z91+Consolidação!AC91+Consolidação!AF91+Consolidação!AI91+Consolidação!AL91+Consolidação!AO91+Consolidação!AR91+Consolidação!AU91+Consolidação!AX91+Consolidação!#REF!+Consolidação!BC91+Consolidação!BF91)&gt;0,R80+Y80+AF80+AM80+AT80+BA80+BH80+BO80+BV80+CC80+CJ80+CQ80+CX80&lt;Consolidação!T91+Consolidação!W91+Consolidação!Z91+Consolidação!AC91+Consolidação!AF91+Consolidação!AI91+Consolidação!AL91+Consolidação!AO91+Consolidação!AR91+Consolidação!AU91+Consolidação!AX91+Consolidação!#REF!+Consolidação!BC91+Consolidação!BF91,R80+Y80+AF80+AM80+AT80+BA80+BH80+BO80+BV80+CC80+CJ80+CQ80+CX80+DE80&gt;Consolidação!T91+Consolidação!W91+Consolidação!Z91+Consolidação!AC91+Consolidação!AF91+Consolidação!AI91+Consolidação!AL91+Consolidação!AO91+Consolidação!AR91+Consolidação!AU91+Consolidação!AX91+Consolidação!#REF!+Consolidação!BC91+Consolidação!BF91),"CONSUMO PARCIAL","SEM PREVISÃO"))))))))))))))))</f>
        <v/>
      </c>
      <c r="DI80" s="318" t="str">
        <f t="shared" si="101"/>
        <v/>
      </c>
      <c r="DJ80" s="270"/>
      <c r="DK80" s="314"/>
      <c r="DL80" s="345"/>
      <c r="DM80" s="346"/>
      <c r="DN80" s="317" t="str">
        <f>IF(DK80=0,"",IF(X80+AE80+AL80+AS80+AZ80+BG80+BN80+BU80+CB80+CI80+CP80+CW80+DD80+DK80&lt;=Consolidação!Z91,Consolidação!$H$4,IF(X80+AE80+AL80+AS80+AZ80+BG80+BN80+BU80+CB80+CI80+CP80+CW80+DD80+DK80&lt;=Consolidação!Z91+Consolidação!AC91,Consolidação!$K$4,IF(X80+AE80+AL80+AS80+AZ80+BG80+BN80+BU80+CB80+CI80+CP80+CW80+DD80+DK80&lt;=Consolidação!Z91+Consolidação!AC91+Consolidação!AF91,Consolidação!$N$4,IF(X80+AE80+AL80+AS80+AZ80+BG80+BN80+BU80+CB80+CI80+CP80+CW80+DD80+DK80&lt;=Consolidação!Z91+Consolidação!AC91+Consolidação!AF91+Consolidação!AI91,Consolidação!$Q$4,IF(X80+AE80+AL80+AS80+AZ80+BG80+BN80+BU80+CB80+CI80+CP80+CW80+DD80+DK80&lt;=Consolidação!Z91+Consolidação!AC91+Consolidação!AF91+Consolidação!AI91+Consolidação!AL91,Consolidação!$T$4,IF(X80+AE80+AL80+AS80+AZ80+BG80+BN80+BU80+CB80+CI80+CP80+CW80+DD80+DK80&lt;=Consolidação!Z91+Consolidação!AC91+Consolidação!AF91+Consolidação!AI91+Consolidação!AL91+Consolidação!AO91,Consolidação!$W$4,IF(X80+AE80+AL80+AS80+AZ80+BG80+BN80+BU80+CB80+CI80+CP80+CW80+DD80+DK80&lt;=Consolidação!Z91+Consolidação!AC91+Consolidação!AF91+Consolidação!AI91+Consolidação!AL91+Consolidação!AO91+Consolidação!AR91,Consolidação!$Z$4,IF(X80+AE80+AL80+AS80+AZ80+BG80+BN80+BU80+CB80+CI80+CP80+CW80+DD80+DK80&lt;=Consolidação!Z91+Consolidação!AC91+Consolidação!AF91+Consolidação!AI91+Consolidação!AL91+Consolidação!AO91+Consolidação!AR91+Consolidação!AU91,Consolidação!$AC$4,IF(X80+AE80+AL80+AS80+AZ80+BG80+BN80+BU80+CB80+CI80+CP80+CW80+DD80+DK80&lt;=Consolidação!Z91+Consolidação!AC91+Consolidação!AF91+Consolidação!AI91+Consolidação!AL91+Consolidação!AO91+Consolidação!AR91+Consolidação!AU91+Consolidação!AX91,Consolidação!$AF$4,IF(X80+AE80+AL80+AS80+AZ80+BG80+BN80+BU80+CB80+CI80+CP80+CW80+DD80+DK80&lt;=Consolidação!Z91+Consolidação!AC91+Consolidação!AF91+Consolidação!AI91+Consolidação!AL91+Consolidação!AO91+Consolidação!AR91+Consolidação!AU91+Consolidação!AX91+Consolidação!#REF!,Consolidação!$AI$4,IF(X80+AE80+AL80+AS80+AZ80+BG80+BN80+BU80+CB80+CI80+CP80+CW80+DD80+DK80&lt;=Consolidação!Z91+Consolidação!AC91+Consolidação!AF91+Consolidação!AI91+Consolidação!AL91+Consolidação!AO91+Consolidação!AR91+Consolidação!AU91+Consolidação!AX91+Consolidação!#REF!+Consolidação!BC91,Consolidação!$AL$4,IF(X80+AE80+AL80+AS80+AZ80+BG80+BN80+BU80+CB80+CI80+CP80+CW80+DD80+DK80&lt;=Consolidação!Z91+Consolidação!AC91+Consolidação!AF91+Consolidação!AI91+Consolidação!AL91+Consolidação!AO91+Consolidação!AR91+Consolidação!AU91+Consolidação!AX91+Consolidação!#REF!+Consolidação!BC91+Consolidação!BF91,Consolidação!$AO$4,IF(X80+AE80+AL80+AS80+AZ80+BG80+BN80+BU80+CB80+CI80+CP80+CW80+DD80+DK80&lt;=Consolidação!Z91+Consolidação!AC91+Consolidação!AF91+Consolidação!AI91+Consolidação!AL91+Consolidação!AO91+Consolidação!AR91+Consolidação!AU91+Consolidação!AX91+Consolidação!#REF!+Consolidação!BC91+Consolidação!BF91+Consolidação!BI91,Consolidação!$AR$4,IF(X80+AE80+AL80+AS80+AZ80+BG80+BN80+BU80+CB80+CI80+CP80+CW80+DD80+DK80&lt;=Consolidação!Z91+Consolidação!AC91+Consolidação!AF91+Consolidação!AI91+Consolidação!AL91+Consolidação!AO91+Consolidação!AR91+Consolidação!AU91+Consolidação!AX91+Consolidação!#REF!+Consolidação!BC91+Consolidação!BF91+Consolidação!BI91+Consolidação!BL91,Consolidação!$AU$4,IF(AND((Consolidação!Z91+Consolidação!AC91+Consolidação!AF91+Consolidação!AI91+Consolidação!AL91+Consolidação!AO91+Consolidação!AR91+Consolidação!AU91+Consolidação!AX91+Consolidação!#REF!+Consolidação!BC91+Consolidação!BF91+Consolidação!BI91+Consolidação!BL91)&gt;0,X80+AE80+AL80+AS80+AZ80+BG80+BN80+BU80+CB80+CI80+CP80+CW80+DD80&lt;Consolidação!Z91+Consolidação!AC91+Consolidação!AF91+Consolidação!AI91+Consolidação!AL91+Consolidação!AO91+Consolidação!AR91+Consolidação!AU91+Consolidação!AX91+Consolidação!#REF!+Consolidação!BC91+Consolidação!BF91+Consolidação!BI91+Consolidação!BL91,X80+AE80+AL80+AS80+AZ80+BG80+BN80+BU80+CB80+CI80+CP80+CW80+DD80+DK80&gt;Consolidação!Z91+Consolidação!AC91+Consolidação!AF91+Consolidação!AI91+Consolidação!AL91+Consolidação!AO91+Consolidação!AR91+Consolidação!AU91+Consolidação!AX91+Consolidação!#REF!+Consolidação!BC91+Consolidação!BF91+Consolidação!BI91+Consolidação!BL91),"CONSUMO PARCIAL","SEM PREVISÃO"))))))))))))))))</f>
        <v/>
      </c>
      <c r="DO80" s="318" t="str">
        <f t="shared" si="102"/>
        <v/>
      </c>
      <c r="DP80" s="270"/>
      <c r="DQ80" s="314"/>
      <c r="DR80" s="345"/>
      <c r="DS80" s="346"/>
      <c r="DT80" s="317" t="str">
        <f>IF(DQ80=0,"",IF(AD80+AK80+AR80+AY80+BF80+BM80+BT80+CA80+CH80+CO80+CV80+DC80+DJ80+DQ80&lt;=Consolidação!AF91,Consolidação!$H$4,IF(AD80+AK80+AR80+AY80+BF80+BM80+BT80+CA80+CH80+CO80+CV80+DC80+DJ80+DQ80&lt;=Consolidação!AF91+Consolidação!AI91,Consolidação!$K$4,IF(AD80+AK80+AR80+AY80+BF80+BM80+BT80+CA80+CH80+CO80+CV80+DC80+DJ80+DQ80&lt;=Consolidação!AF91+Consolidação!AI91+Consolidação!AL91,Consolidação!$N$4,IF(AD80+AK80+AR80+AY80+BF80+BM80+BT80+CA80+CH80+CO80+CV80+DC80+DJ80+DQ80&lt;=Consolidação!AF91+Consolidação!AI91+Consolidação!AL91+Consolidação!AO91,Consolidação!$Q$4,IF(AD80+AK80+AR80+AY80+BF80+BM80+BT80+CA80+CH80+CO80+CV80+DC80+DJ80+DQ80&lt;=Consolidação!AF91+Consolidação!AI91+Consolidação!AL91+Consolidação!AO91+Consolidação!AR91,Consolidação!$T$4,IF(AD80+AK80+AR80+AY80+BF80+BM80+BT80+CA80+CH80+CO80+CV80+DC80+DJ80+DQ80&lt;=Consolidação!AF91+Consolidação!AI91+Consolidação!AL91+Consolidação!AO91+Consolidação!AR91+Consolidação!AU91,Consolidação!$W$4,IF(AD80+AK80+AR80+AY80+BF80+BM80+BT80+CA80+CH80+CO80+CV80+DC80+DJ80+DQ80&lt;=Consolidação!AF91+Consolidação!AI91+Consolidação!AL91+Consolidação!AO91+Consolidação!AR91+Consolidação!AU91+Consolidação!AX91,Consolidação!$Z$4,IF(AD80+AK80+AR80+AY80+BF80+BM80+BT80+CA80+CH80+CO80+CV80+DC80+DJ80+DQ80&lt;=Consolidação!AF91+Consolidação!AI91+Consolidação!AL91+Consolidação!AO91+Consolidação!AR91+Consolidação!AU91+Consolidação!AX91+Consolidação!#REF!,Consolidação!$AC$4,IF(AD80+AK80+AR80+AY80+BF80+BM80+BT80+CA80+CH80+CO80+CV80+DC80+DJ80+DQ80&lt;=Consolidação!AF91+Consolidação!AI91+Consolidação!AL91+Consolidação!AO91+Consolidação!AR91+Consolidação!AU91+Consolidação!AX91+Consolidação!#REF!+Consolidação!BC91,Consolidação!$AF$4,IF(AD80+AK80+AR80+AY80+BF80+BM80+BT80+CA80+CH80+CO80+CV80+DC80+DJ80+DQ80&lt;=Consolidação!AF91+Consolidação!AI91+Consolidação!AL91+Consolidação!AO91+Consolidação!AR91+Consolidação!AU91+Consolidação!AX91+Consolidação!#REF!+Consolidação!BC91+Consolidação!BF91,Consolidação!$AI$4,IF(AD80+AK80+AR80+AY80+BF80+BM80+BT80+CA80+CH80+CO80+CV80+DC80+DJ80+DQ80&lt;=Consolidação!AF91+Consolidação!AI91+Consolidação!AL91+Consolidação!AO91+Consolidação!AR91+Consolidação!AU91+Consolidação!AX91+Consolidação!#REF!+Consolidação!BC91+Consolidação!BF91+Consolidação!BI91,Consolidação!$AL$4,IF(AD80+AK80+AR80+AY80+BF80+BM80+BT80+CA80+CH80+CO80+CV80+DC80+DJ80+DQ80&lt;=Consolidação!AF91+Consolidação!AI91+Consolidação!AL91+Consolidação!AO91+Consolidação!AR91+Consolidação!AU91+Consolidação!AX91+Consolidação!#REF!+Consolidação!BC91+Consolidação!BF91+Consolidação!BI91+Consolidação!BL91,Consolidação!$AO$4,IF(AD80+AK80+AR80+AY80+BF80+BM80+BT80+CA80+CH80+CO80+CV80+DC80+DJ80+DQ80&lt;=Consolidação!AF91+Consolidação!AI91+Consolidação!AL91+Consolidação!AO91+Consolidação!AR91+Consolidação!AU91+Consolidação!AX91+Consolidação!#REF!+Consolidação!BC91+Consolidação!BF91+Consolidação!BI91+Consolidação!BL91+Consolidação!BO91,Consolidação!$AR$4,IF(AD80+AK80+AR80+AY80+BF80+BM80+BT80+CA80+CH80+CO80+CV80+DC80+DJ80+DQ80&lt;=Consolidação!AF91+Consolidação!AI91+Consolidação!AL91+Consolidação!AO91+Consolidação!AR91+Consolidação!AU91+Consolidação!AX91+Consolidação!#REF!+Consolidação!BC91+Consolidação!BF91+Consolidação!BI91+Consolidação!BL91+Consolidação!BO91+Consolidação!BR91,Consolidação!$AU$4,IF(AND((Consolidação!AF91+Consolidação!AI91+Consolidação!AL91+Consolidação!AO91+Consolidação!AR91+Consolidação!AU91+Consolidação!AX91+Consolidação!#REF!+Consolidação!BC91+Consolidação!BF91+Consolidação!BI91+Consolidação!BL91+Consolidação!BO91+Consolidação!BR91)&gt;0,AD80+AK80+AR80+AY80+BF80+BM80+BT80+CA80+CH80+CO80+CV80+DC80+DJ80&lt;Consolidação!AF91+Consolidação!AI91+Consolidação!AL91+Consolidação!AO91+Consolidação!AR91+Consolidação!AU91+Consolidação!AX91+Consolidação!#REF!+Consolidação!BC91+Consolidação!BF91+Consolidação!BI91+Consolidação!BL91+Consolidação!BO91+Consolidação!BR91,AD80+AK80+AR80+AY80+BF80+BM80+BT80+CA80+CH80+CO80+CV80+DC80+DJ80+DQ80&gt;Consolidação!AF91+Consolidação!AI91+Consolidação!AL91+Consolidação!AO91+Consolidação!AR91+Consolidação!AU91+Consolidação!AX91+Consolidação!#REF!+Consolidação!BC91+Consolidação!BF91+Consolidação!BI91+Consolidação!BL91+Consolidação!BO91+Consolidação!BR91),"CONSUMO PARCIAL","SEM PREVISÃO"))))))))))))))))</f>
        <v/>
      </c>
      <c r="DU80" s="318" t="str">
        <f t="shared" si="103"/>
        <v/>
      </c>
      <c r="DV80" s="270"/>
      <c r="DW80" s="314"/>
      <c r="DX80" s="345"/>
      <c r="DY80" s="346"/>
      <c r="DZ80" s="317" t="str">
        <f>IF(DW80=0,"",IF(AJ80+AQ80+AX80+BE80+BL80+BS80+BZ80+CG80+CN80+CU80+DB80+DI80+DP80+DW80&lt;=Consolidação!AL91,Consolidação!$H$4,IF(AJ80+AQ80+AX80+BE80+BL80+BS80+BZ80+CG80+CN80+CU80+DB80+DI80+DP80+DW80&lt;=Consolidação!AL91+Consolidação!AO91,Consolidação!$K$4,IF(AJ80+AQ80+AX80+BE80+BL80+BS80+BZ80+CG80+CN80+CU80+DB80+DI80+DP80+DW80&lt;=Consolidação!AL91+Consolidação!AO91+Consolidação!AR91,Consolidação!$N$4,IF(AJ80+AQ80+AX80+BE80+BL80+BS80+BZ80+CG80+CN80+CU80+DB80+DI80+DP80+DW80&lt;=Consolidação!AL91+Consolidação!AO91+Consolidação!AR91+Consolidação!AU91,Consolidação!$Q$4,IF(AJ80+AQ80+AX80+BE80+BL80+BS80+BZ80+CG80+CN80+CU80+DB80+DI80+DP80+DW80&lt;=Consolidação!AL91+Consolidação!AO91+Consolidação!AR91+Consolidação!AU91+Consolidação!AX91,Consolidação!$T$4,IF(AJ80+AQ80+AX80+BE80+BL80+BS80+BZ80+CG80+CN80+CU80+DB80+DI80+DP80+DW80&lt;=Consolidação!AL91+Consolidação!AO91+Consolidação!AR91+Consolidação!AU91+Consolidação!AX91+Consolidação!#REF!,Consolidação!$W$4,IF(AJ80+AQ80+AX80+BE80+BL80+BS80+BZ80+CG80+CN80+CU80+DB80+DI80+DP80+DW80&lt;=Consolidação!AL91+Consolidação!AO91+Consolidação!AR91+Consolidação!AU91+Consolidação!AX91+Consolidação!#REF!+Consolidação!BC91,Consolidação!$Z$4,IF(AJ80+AQ80+AX80+BE80+BL80+BS80+BZ80+CG80+CN80+CU80+DB80+DI80+DP80+DW80&lt;=Consolidação!AL91+Consolidação!AO91+Consolidação!AR91+Consolidação!AU91+Consolidação!AX91+Consolidação!#REF!+Consolidação!BC91+Consolidação!BF91,Consolidação!$AC$4,IF(AJ80+AQ80+AX80+BE80+BL80+BS80+BZ80+CG80+CN80+CU80+DB80+DI80+DP80+DW80&lt;=Consolidação!AL91+Consolidação!AO91+Consolidação!AR91+Consolidação!AU91+Consolidação!AX91+Consolidação!#REF!+Consolidação!BC91+Consolidação!BF91+Consolidação!BI91,Consolidação!$AF$4,IF(AJ80+AQ80+AX80+BE80+BL80+BS80+BZ80+CG80+CN80+CU80+DB80+DI80+DP80+DW80&lt;=Consolidação!AL91+Consolidação!AO91+Consolidação!AR91+Consolidação!AU91+Consolidação!AX91+Consolidação!#REF!+Consolidação!BC91+Consolidação!BF91+Consolidação!BI91+Consolidação!BL91,Consolidação!$AI$4,IF(AJ80+AQ80+AX80+BE80+BL80+BS80+BZ80+CG80+CN80+CU80+DB80+DI80+DP80+DW80&lt;=Consolidação!AL91+Consolidação!AO91+Consolidação!AR91+Consolidação!AU91+Consolidação!AX91+Consolidação!#REF!+Consolidação!BC91+Consolidação!BF91+Consolidação!BI91+Consolidação!BL91+Consolidação!BO91,Consolidação!$AL$4,IF(AJ80+AQ80+AX80+BE80+BL80+BS80+BZ80+CG80+CN80+CU80+DB80+DI80+DP80+DW80&lt;=Consolidação!AL91+Consolidação!AO91+Consolidação!AR91+Consolidação!AU91+Consolidação!AX91+Consolidação!#REF!+Consolidação!BC91+Consolidação!BF91+Consolidação!BI91+Consolidação!BL91+Consolidação!BO91+Consolidação!BR91,Consolidação!$AO$4,IF(AJ80+AQ80+AX80+BE80+BL80+BS80+BZ80+CG80+CN80+CU80+DB80+DI80+DP80+DW80&lt;=Consolidação!AL91+Consolidação!AO91+Consolidação!AR91+Consolidação!AU91+Consolidação!AX91+Consolidação!#REF!+Consolidação!BC91+Consolidação!BF91+Consolidação!BI91+Consolidação!BL91+Consolidação!BO91+Consolidação!BR91+Consolidação!BU91,Consolidação!$AR$4,IF(AJ80+AQ80+AX80+BE80+BL80+BS80+BZ80+CG80+CN80+CU80+DB80+DI80+DP80+DW80&lt;=Consolidação!AL91+Consolidação!AO91+Consolidação!AR91+Consolidação!AU91+Consolidação!AX91+Consolidação!#REF!+Consolidação!BC91+Consolidação!BF91+Consolidação!BI91+Consolidação!BL91+Consolidação!BO91+Consolidação!BR91+Consolidação!BU91+Consolidação!BX91,Consolidação!$AU$4,IF(AND((Consolidação!AL91+Consolidação!AO91+Consolidação!AR91+Consolidação!AU91+Consolidação!AX91+Consolidação!#REF!+Consolidação!BC91+Consolidação!BF91+Consolidação!BI91+Consolidação!BL91+Consolidação!BO91+Consolidação!BR91+Consolidação!BU91+Consolidação!BX91)&gt;0,AJ80+AQ80+AX80+BE80+BL80+BS80+BZ80+CG80+CN80+CU80+DB80+DI80+DP80&lt;Consolidação!AL91+Consolidação!AO91+Consolidação!AR91+Consolidação!AU91+Consolidação!AX91+Consolidação!#REF!+Consolidação!BC91+Consolidação!BF91+Consolidação!BI91+Consolidação!BL91+Consolidação!BO91+Consolidação!BR91+Consolidação!BU91+Consolidação!BX91,AJ80+AQ80+AX80+BE80+BL80+BS80+BZ80+CG80+CN80+CU80+DB80+DI80+DP80+DW80&gt;Consolidação!AL91+Consolidação!AO91+Consolidação!AR91+Consolidação!AU91+Consolidação!AX91+Consolidação!#REF!+Consolidação!BC91+Consolidação!BF91+Consolidação!BI91+Consolidação!BL91+Consolidação!BO91+Consolidação!BR91+Consolidação!BU91+Consolidação!BX91),"CONSUMO PARCIAL","SEM PREVISÃO"))))))))))))))))</f>
        <v/>
      </c>
      <c r="EA80" s="318" t="str">
        <f t="shared" si="104"/>
        <v/>
      </c>
      <c r="EB80" s="270"/>
      <c r="EC80" s="314"/>
      <c r="ED80" s="345"/>
      <c r="EE80" s="346"/>
      <c r="EF80" s="317" t="str">
        <f>IF(EC80=0,"",IF(AP80+AW80+BD80+BK80+BR80+BY80+CF80+CM80+CT80+DA80+DH80+DO80+DV80+EC80&lt;=Consolidação!AR91,Consolidação!$H$4,IF(AP80+AW80+BD80+BK80+BR80+BY80+CF80+CM80+CT80+DA80+DH80+DO80+DV80+EC80&lt;=Consolidação!AR91+Consolidação!AU91,Consolidação!$K$4,IF(AP80+AW80+BD80+BK80+BR80+BY80+CF80+CM80+CT80+DA80+DH80+DO80+DV80+EC80&lt;=Consolidação!AR91+Consolidação!AU91+Consolidação!AX91,Consolidação!$N$4,IF(AP80+AW80+BD80+BK80+BR80+BY80+CF80+CM80+CT80+DA80+DH80+DO80+DV80+EC80&lt;=Consolidação!AR91+Consolidação!AU91+Consolidação!AX91+Consolidação!#REF!,Consolidação!$Q$4,IF(AP80+AW80+BD80+BK80+BR80+BY80+CF80+CM80+CT80+DA80+DH80+DO80+DV80+EC80&lt;=Consolidação!AR91+Consolidação!AU91+Consolidação!AX91+Consolidação!#REF!+Consolidação!BC91,Consolidação!$T$4,IF(AP80+AW80+BD80+BK80+BR80+BY80+CF80+CM80+CT80+DA80+DH80+DO80+DV80+EC80&lt;=Consolidação!AR91+Consolidação!AU91+Consolidação!AX91+Consolidação!#REF!+Consolidação!BC91+Consolidação!BF91,Consolidação!$W$4,IF(AP80+AW80+BD80+BK80+BR80+BY80+CF80+CM80+CT80+DA80+DH80+DO80+DV80+EC80&lt;=Consolidação!AR91+Consolidação!AU91+Consolidação!AX91+Consolidação!#REF!+Consolidação!BC91+Consolidação!BF91+Consolidação!BI91,Consolidação!$Z$4,IF(AP80+AW80+BD80+BK80+BR80+BY80+CF80+CM80+CT80+DA80+DH80+DO80+DV80+EC80&lt;=Consolidação!AR91+Consolidação!AU91+Consolidação!AX91+Consolidação!#REF!+Consolidação!BC91+Consolidação!BF91+Consolidação!BI91+Consolidação!BL91,Consolidação!$AC$4,IF(AP80+AW80+BD80+BK80+BR80+BY80+CF80+CM80+CT80+DA80+DH80+DO80+DV80+EC80&lt;=Consolidação!AR91+Consolidação!AU91+Consolidação!AX91+Consolidação!#REF!+Consolidação!BC91+Consolidação!BF91+Consolidação!BI91+Consolidação!BL91+Consolidação!BO91,Consolidação!$AF$4,IF(AP80+AW80+BD80+BK80+BR80+BY80+CF80+CM80+CT80+DA80+DH80+DO80+DV80+EC80&lt;=Consolidação!AR91+Consolidação!AU91+Consolidação!AX91+Consolidação!#REF!+Consolidação!BC91+Consolidação!BF91+Consolidação!BI91+Consolidação!BL91+Consolidação!BO91+Consolidação!BR91,Consolidação!$AI$4,IF(AP80+AW80+BD80+BK80+BR80+BY80+CF80+CM80+CT80+DA80+DH80+DO80+DV80+EC80&lt;=Consolidação!AR91+Consolidação!AU91+Consolidação!AX91+Consolidação!#REF!+Consolidação!BC91+Consolidação!BF91+Consolidação!BI91+Consolidação!BL91+Consolidação!BO91+Consolidação!BR91+Consolidação!BU91,Consolidação!$AL$4,IF(AP80+AW80+BD80+BK80+BR80+BY80+CF80+CM80+CT80+DA80+DH80+DO80+DV80+EC80&lt;=Consolidação!AR91+Consolidação!AU91+Consolidação!AX91+Consolidação!#REF!+Consolidação!BC91+Consolidação!BF91+Consolidação!BI91+Consolidação!BL91+Consolidação!BO91+Consolidação!BR91+Consolidação!BU91+Consolidação!BX91,Consolidação!$AO$4,IF(AP80+AW80+BD80+BK80+BR80+BY80+CF80+CM80+CT80+DA80+DH80+DO80+DV80+EC80&lt;=Consolidação!AR91+Consolidação!AU91+Consolidação!AX91+Consolidação!#REF!+Consolidação!BC91+Consolidação!BF91+Consolidação!BI91+Consolidação!BL91+Consolidação!BO91+Consolidação!BR91+Consolidação!BU91+Consolidação!BX91+Consolidação!CA91,Consolidação!$AR$4,IF(AP80+AW80+BD80+BK80+BR80+BY80+CF80+CM80+CT80+DA80+DH80+DO80+DV80+EC80&lt;=Consolidação!AR91+Consolidação!AU91+Consolidação!AX91+Consolidação!#REF!+Consolidação!BC91+Consolidação!BF91+Consolidação!BI91+Consolidação!BL91+Consolidação!BO91+Consolidação!BR91+Consolidação!BU91+Consolidação!BX91+Consolidação!CA91+Consolidação!CD91,Consolidação!$AU$4,IF(AND((Consolidação!AR91+Consolidação!AU91+Consolidação!AX91+Consolidação!#REF!+Consolidação!BC91+Consolidação!BF91+Consolidação!BI91+Consolidação!BL91+Consolidação!BO91+Consolidação!BR91+Consolidação!BU91+Consolidação!BX91+Consolidação!CA91+Consolidação!CD91)&gt;0,AP80+AW80+BD80+BK80+BR80+BY80+CF80+CM80+CT80+DA80+DH80+DO80+DV80&lt;Consolidação!AR91+Consolidação!AU91+Consolidação!AX91+Consolidação!#REF!+Consolidação!BC91+Consolidação!BF91+Consolidação!BI91+Consolidação!BL91+Consolidação!BO91+Consolidação!BR91+Consolidação!BU91+Consolidação!BX91+Consolidação!CA91+Consolidação!CD91,AP80+AW80+BD80+BK80+BR80+BY80+CF80+CM80+CT80+DA80+DH80+DO80+DV80+EC80&gt;Consolidação!AR91+Consolidação!AU91+Consolidação!AX91+Consolidação!#REF!+Consolidação!BC91+Consolidação!BF91+Consolidação!BI91+Consolidação!BL91+Consolidação!BO91+Consolidação!BR91+Consolidação!BU91+Consolidação!BX91+Consolidação!CA91+Consolidação!CD91),"CONSUMO PARCIAL","SEM PREVISÃO"))))))))))))))))</f>
        <v/>
      </c>
      <c r="EG80" s="318" t="str">
        <f t="shared" si="105"/>
        <v/>
      </c>
      <c r="EH80" s="270"/>
      <c r="EI80" s="314"/>
      <c r="EJ80" s="345"/>
      <c r="EK80" s="346"/>
      <c r="EL80" s="317" t="str">
        <f>IF(EI80=0,"",IF(AV80+BC80+BJ80+BQ80+BX80+CE80+CL80+CS80+CZ80+DG80+DN80+DU80+EB80+EI80&lt;=Consolidação!AX91,Consolidação!$H$4,IF(AV80+BC80+BJ80+BQ80+BX80+CE80+CL80+CS80+CZ80+DG80+DN80+DU80+EB80+EI80&lt;=Consolidação!AX91+Consolidação!#REF!,Consolidação!$K$4,IF(AV80+BC80+BJ80+BQ80+BX80+CE80+CL80+CS80+CZ80+DG80+DN80+DU80+EB80+EI80&lt;=Consolidação!AX91+Consolidação!#REF!+Consolidação!BC91,Consolidação!$N$4,IF(AV80+BC80+BJ80+BQ80+BX80+CE80+CL80+CS80+CZ80+DG80+DN80+DU80+EB80+EI80&lt;=Consolidação!AX91+Consolidação!#REF!+Consolidação!BC91+Consolidação!BF91,Consolidação!$Q$4,IF(AV80+BC80+BJ80+BQ80+BX80+CE80+CL80+CS80+CZ80+DG80+DN80+DU80+EB80+EI80&lt;=Consolidação!AX91+Consolidação!#REF!+Consolidação!BC91+Consolidação!BF91+Consolidação!BI91,Consolidação!$T$4,IF(AV80+BC80+BJ80+BQ80+BX80+CE80+CL80+CS80+CZ80+DG80+DN80+DU80+EB80+EI80&lt;=Consolidação!AX91+Consolidação!#REF!+Consolidação!BC91+Consolidação!BF91+Consolidação!BI91+Consolidação!BL91,Consolidação!$W$4,IF(AV80+BC80+BJ80+BQ80+BX80+CE80+CL80+CS80+CZ80+DG80+DN80+DU80+EB80+EI80&lt;=Consolidação!AX91+Consolidação!#REF!+Consolidação!BC91+Consolidação!BF91+Consolidação!BI91+Consolidação!BL91+Consolidação!BO91,Consolidação!$Z$4,IF(AV80+BC80+BJ80+BQ80+BX80+CE80+CL80+CS80+CZ80+DG80+DN80+DU80+EB80+EI80&lt;=Consolidação!AX91+Consolidação!#REF!+Consolidação!BC91+Consolidação!BF91+Consolidação!BI91+Consolidação!BL91+Consolidação!BO91+Consolidação!BR91,Consolidação!$AC$4,IF(AV80+BC80+BJ80+BQ80+BX80+CE80+CL80+CS80+CZ80+DG80+DN80+DU80+EB80+EI80&lt;=Consolidação!AX91+Consolidação!#REF!+Consolidação!BC91+Consolidação!BF91+Consolidação!BI91+Consolidação!BL91+Consolidação!BO91+Consolidação!BR91+Consolidação!BU91,Consolidação!$AF$4,IF(AV80+BC80+BJ80+BQ80+BX80+CE80+CL80+CS80+CZ80+DG80+DN80+DU80+EB80+EI80&lt;=Consolidação!AX91+Consolidação!#REF!+Consolidação!BC91+Consolidação!BF91+Consolidação!BI91+Consolidação!BL91+Consolidação!BO91+Consolidação!BR91+Consolidação!BU91+Consolidação!BX91,Consolidação!$AI$4,IF(AV80+BC80+BJ80+BQ80+BX80+CE80+CL80+CS80+CZ80+DG80+DN80+DU80+EB80+EI80&lt;=Consolidação!AX91+Consolidação!#REF!+Consolidação!BC91+Consolidação!BF91+Consolidação!BI91+Consolidação!BL91+Consolidação!BO91+Consolidação!BR91+Consolidação!BU91+Consolidação!BX91+Consolidação!CA91,Consolidação!$AL$4,IF(AV80+BC80+BJ80+BQ80+BX80+CE80+CL80+CS80+CZ80+DG80+DN80+DU80+EB80+EI80&lt;=Consolidação!AX91+Consolidação!#REF!+Consolidação!BC91+Consolidação!BF91+Consolidação!BI91+Consolidação!BL91+Consolidação!BO91+Consolidação!BR91+Consolidação!BU91+Consolidação!BX91+Consolidação!CA91+Consolidação!CD91,Consolidação!$AO$4,IF(AV80+BC80+BJ80+BQ80+BX80+CE80+CL80+CS80+CZ80+DG80+DN80+DU80+EB80+EI80&lt;=Consolidação!AX91+Consolidação!#REF!+Consolidação!BC91+Consolidação!BF91+Consolidação!BI91+Consolidação!BL91+Consolidação!BO91+Consolidação!BR91+Consolidação!BU91+Consolidação!BX91+Consolidação!CA91+Consolidação!CD91+Consolidação!CG91,Consolidação!$AR$4,IF(AV80+BC80+BJ80+BQ80+BX80+CE80+CL80+CS80+CZ80+DG80+DN80+DU80+EB80+EI80&lt;=Consolidação!AX91+Consolidação!#REF!+Consolidação!BC91+Consolidação!BF91+Consolidação!BI91+Consolidação!BL91+Consolidação!BO91+Consolidação!BR91+Consolidação!BU91+Consolidação!BX91+Consolidação!CA91+Consolidação!CD91+Consolidação!CG91+Consolidação!CJ91,Consolidação!$AU$4,IF(AND((Consolidação!AX91+Consolidação!#REF!+Consolidação!BC91+Consolidação!BF91+Consolidação!BI91+Consolidação!BL91+Consolidação!BO91+Consolidação!BR91+Consolidação!BU91+Consolidação!BX91+Consolidação!CA91+Consolidação!CD91+Consolidação!CG91+Consolidação!CJ91)&gt;0,AV80+BC80+BJ80+BQ80+BX80+CE80+CL80+CS80+CZ80+DG80+DN80+DU80+EB80&lt;Consolidação!AX91+Consolidação!#REF!+Consolidação!BC91+Consolidação!BF91+Consolidação!BI91+Consolidação!BL91+Consolidação!BO91+Consolidação!BR91+Consolidação!BU91+Consolidação!BX91+Consolidação!CA91+Consolidação!CD91+Consolidação!CG91+Consolidação!CJ91,AV80+BC80+BJ80+BQ80+BX80+CE80+CL80+CS80+CZ80+DG80+DN80+DU80+EB80+EI80&gt;Consolidação!AX91+Consolidação!#REF!+Consolidação!BC91+Consolidação!BF91+Consolidação!BI91+Consolidação!BL91+Consolidação!BO91+Consolidação!BR91+Consolidação!BU91+Consolidação!BX91+Consolidação!CA91+Consolidação!CD91+Consolidação!CG91+Consolidação!CJ91),"CONSUMO PARCIAL","SEM PREVISÃO"))))))))))))))))</f>
        <v/>
      </c>
      <c r="EM80" s="318" t="str">
        <f t="shared" si="106"/>
        <v/>
      </c>
      <c r="EN80" s="270"/>
      <c r="EO80" s="314"/>
      <c r="EP80" s="345"/>
      <c r="EQ80" s="346"/>
      <c r="ER80" s="317" t="str">
        <f>IF(EO80=0,"",IF(BB80+BI80+BP80+BW80+CD80+CK80+CR80+CY80+DF80+DM80+DT80+EA80+EH80+EO80&lt;=Consolidação!BC91,Consolidação!$H$4,IF(BB80+BI80+BP80+BW80+CD80+CK80+CR80+CY80+DF80+DM80+DT80+EA80+EH80+EO80&lt;=Consolidação!BC91+Consolidação!BF91,Consolidação!$K$4,IF(BB80+BI80+BP80+BW80+CD80+CK80+CR80+CY80+DF80+DM80+DT80+EA80+EH80+EO80&lt;=Consolidação!BC91+Consolidação!BF91+Consolidação!BI91,Consolidação!$N$4,IF(BB80+BI80+BP80+BW80+CD80+CK80+CR80+CY80+DF80+DM80+DT80+EA80+EH80+EO80&lt;=Consolidação!BC91+Consolidação!BF91+Consolidação!BI91+Consolidação!BL91,Consolidação!$Q$4,IF(BB80+BI80+BP80+BW80+CD80+CK80+CR80+CY80+DF80+DM80+DT80+EA80+EH80+EO80&lt;=Consolidação!BC91+Consolidação!BF91+Consolidação!BI91+Consolidação!BL91+Consolidação!BO91,Consolidação!$T$4,IF(BB80+BI80+BP80+BW80+CD80+CK80+CR80+CY80+DF80+DM80+DT80+EA80+EH80+EO80&lt;=Consolidação!BC91+Consolidação!BF91+Consolidação!BI91+Consolidação!BL91+Consolidação!BO91+Consolidação!BR91,Consolidação!$W$4,IF(BB80+BI80+BP80+BW80+CD80+CK80+CR80+CY80+DF80+DM80+DT80+EA80+EH80+EO80&lt;=Consolidação!BC91+Consolidação!BF91+Consolidação!BI91+Consolidação!BL91+Consolidação!BO91+Consolidação!BR91+Consolidação!BU91,Consolidação!$Z$4,IF(BB80+BI80+BP80+BW80+CD80+CK80+CR80+CY80+DF80+DM80+DT80+EA80+EH80+EO80&lt;=Consolidação!BC91+Consolidação!BF91+Consolidação!BI91+Consolidação!BL91+Consolidação!BO91+Consolidação!BR91+Consolidação!BU91+Consolidação!BX91,Consolidação!$AC$4,IF(BB80+BI80+BP80+BW80+CD80+CK80+CR80+CY80+DF80+DM80+DT80+EA80+EH80+EO80&lt;=Consolidação!BC91+Consolidação!BF91+Consolidação!BI91+Consolidação!BL91+Consolidação!BO91+Consolidação!BR91+Consolidação!BU91+Consolidação!BX91+Consolidação!CA91,Consolidação!$AF$4,IF(BB80+BI80+BP80+BW80+CD80+CK80+CR80+CY80+DF80+DM80+DT80+EA80+EH80+EO80&lt;=Consolidação!BC91+Consolidação!BF91+Consolidação!BI91+Consolidação!BL91+Consolidação!BO91+Consolidação!BR91+Consolidação!BU91+Consolidação!BX91+Consolidação!CA91+Consolidação!CD91,Consolidação!$AI$4,IF(BB80+BI80+BP80+BW80+CD80+CK80+CR80+CY80+DF80+DM80+DT80+EA80+EH80+EO80&lt;=Consolidação!BC91+Consolidação!BF91+Consolidação!BI91+Consolidação!BL91+Consolidação!BO91+Consolidação!BR91+Consolidação!BU91+Consolidação!BX91+Consolidação!CA91+Consolidação!CD91+Consolidação!CG91,Consolidação!$AL$4,IF(BB80+BI80+BP80+BW80+CD80+CK80+CR80+CY80+DF80+DM80+DT80+EA80+EH80+EO80&lt;=Consolidação!BC91+Consolidação!BF91+Consolidação!BI91+Consolidação!BL91+Consolidação!BO91+Consolidação!BR91+Consolidação!BU91+Consolidação!BX91+Consolidação!CA91+Consolidação!CD91+Consolidação!CG91+Consolidação!CJ91,Consolidação!$AO$4,IF(BB80+BI80+BP80+BW80+CD80+CK80+CR80+CY80+DF80+DM80+DT80+EA80+EH80+EO80&lt;=Consolidação!BC91+Consolidação!BF91+Consolidação!BI91+Consolidação!BL91+Consolidação!BO91+Consolidação!BR91+Consolidação!BU91+Consolidação!BX91+Consolidação!CA91+Consolidação!CD91+Consolidação!CG91+Consolidação!CJ91+Consolidação!CM91,Consolidação!$AR$4,IF(BB80+BI80+BP80+BW80+CD80+CK80+CR80+CY80+DF80+DM80+DT80+EA80+EH80+EO80&lt;=Consolidação!BC91+Consolidação!BF91+Consolidação!BI91+Consolidação!BL91+Consolidação!BO91+Consolidação!BR91+Consolidação!BU91+Consolidação!BX91+Consolidação!CA91+Consolidação!CD91+Consolidação!CG91+Consolidação!CJ91+Consolidação!CM91+Consolidação!CP91,Consolidação!$AU$4,IF(AND((Consolidação!BC91+Consolidação!BF91+Consolidação!BI91+Consolidação!BL91+Consolidação!BO91+Consolidação!BR91+Consolidação!BU91+Consolidação!BX91+Consolidação!CA91+Consolidação!CD91+Consolidação!CG91+Consolidação!CJ91+Consolidação!CM91+Consolidação!CP91)&gt;0,BB80+BI80+BP80+BW80+CD80+CK80+CR80+CY80+DF80+DM80+DT80+EA80+EH80&lt;Consolidação!BC91+Consolidação!BF91+Consolidação!BI91+Consolidação!BL91+Consolidação!BO91+Consolidação!BR91+Consolidação!BU91+Consolidação!BX91+Consolidação!CA91+Consolidação!CD91+Consolidação!CG91+Consolidação!CJ91+Consolidação!CM91+Consolidação!CP91,BB80+BI80+BP80+BW80+CD80+CK80+CR80+CY80+DF80+DM80+DT80+EA80+EH80+EO80&gt;Consolidação!BC91+Consolidação!BF91+Consolidação!BI91+Consolidação!BL91+Consolidação!BO91+Consolidação!BR91+Consolidação!BU91+Consolidação!BX91+Consolidação!CA91+Consolidação!CD91+Consolidação!CG91+Consolidação!CJ91+Consolidação!CM91+Consolidação!CP91),"CONSUMO PARCIAL","SEM PREVISÃO"))))))))))))))))</f>
        <v/>
      </c>
      <c r="ES80" s="318" t="str">
        <f t="shared" si="107"/>
        <v/>
      </c>
      <c r="ET80" s="270"/>
      <c r="EU80" s="314"/>
      <c r="EV80" s="345"/>
      <c r="EW80" s="346"/>
      <c r="EX80" s="317" t="str">
        <f>IF(EU80=0,"",IF(BH80+BO80+BV80+CC80+CJ80+CQ80+CX80+DE80+DL80+DS80+DZ80+EG80+EN80+EU80&lt;=Consolidação!BI91,Consolidação!$H$4,IF(BH80+BO80+BV80+CC80+CJ80+CQ80+CX80+DE80+DL80+DS80+DZ80+EG80+EN80+EU80&lt;=Consolidação!BI91+Consolidação!BL91,Consolidação!$K$4,IF(BH80+BO80+BV80+CC80+CJ80+CQ80+CX80+DE80+DL80+DS80+DZ80+EG80+EN80+EU80&lt;=Consolidação!BI91+Consolidação!BL91+Consolidação!BO91,Consolidação!$N$4,IF(BH80+BO80+BV80+CC80+CJ80+CQ80+CX80+DE80+DL80+DS80+DZ80+EG80+EN80+EU80&lt;=Consolidação!BI91+Consolidação!BL91+Consolidação!BO91+Consolidação!BR91,Consolidação!$Q$4,IF(BH80+BO80+BV80+CC80+CJ80+CQ80+CX80+DE80+DL80+DS80+DZ80+EG80+EN80+EU80&lt;=Consolidação!BI91+Consolidação!BL91+Consolidação!BO91+Consolidação!BR91+Consolidação!BU91,Consolidação!$T$4,IF(BH80+BO80+BV80+CC80+CJ80+CQ80+CX80+DE80+DL80+DS80+DZ80+EG80+EN80+EU80&lt;=Consolidação!BI91+Consolidação!BL91+Consolidação!BO91+Consolidação!BR91+Consolidação!BU91+Consolidação!BX91,Consolidação!$W$4,IF(BH80+BO80+BV80+CC80+CJ80+CQ80+CX80+DE80+DL80+DS80+DZ80+EG80+EN80+EU80&lt;=Consolidação!BI91+Consolidação!BL91+Consolidação!BO91+Consolidação!BR91+Consolidação!BU91+Consolidação!BX91+Consolidação!CA91,Consolidação!$Z$4,IF(BH80+BO80+BV80+CC80+CJ80+CQ80+CX80+DE80+DL80+DS80+DZ80+EG80+EN80+EU80&lt;=Consolidação!BI91+Consolidação!BL91+Consolidação!BO91+Consolidação!BR91+Consolidação!BU91+Consolidação!BX91+Consolidação!CA91+Consolidação!CD91,Consolidação!$AC$4,IF(BH80+BO80+BV80+CC80+CJ80+CQ80+CX80+DE80+DL80+DS80+DZ80+EG80+EN80+EU80&lt;=Consolidação!BI91+Consolidação!BL91+Consolidação!BO91+Consolidação!BR91+Consolidação!BU91+Consolidação!BX91+Consolidação!CA91+Consolidação!CD91+Consolidação!CG91,Consolidação!$AF$4,IF(BH80+BO80+BV80+CC80+CJ80+CQ80+CX80+DE80+DL80+DS80+DZ80+EG80+EN80+EU80&lt;=Consolidação!BI91+Consolidação!BL91+Consolidação!BO91+Consolidação!BR91+Consolidação!BU91+Consolidação!BX91+Consolidação!CA91+Consolidação!CD91+Consolidação!CG91+Consolidação!CJ91,Consolidação!$AI$4,IF(BH80+BO80+BV80+CC80+CJ80+CQ80+CX80+DE80+DL80+DS80+DZ80+EG80+EN80+EU80&lt;=Consolidação!BI91+Consolidação!BL91+Consolidação!BO91+Consolidação!BR91+Consolidação!BU91+Consolidação!BX91+Consolidação!CA91+Consolidação!CD91+Consolidação!CG91+Consolidação!CJ91+Consolidação!CM91,Consolidação!$AL$4,IF(BH80+BO80+BV80+CC80+CJ80+CQ80+CX80+DE80+DL80+DS80+DZ80+EG80+EN80+EU80&lt;=Consolidação!BI91+Consolidação!BL91+Consolidação!BO91+Consolidação!BR91+Consolidação!BU91+Consolidação!BX91+Consolidação!CA91+Consolidação!CD91+Consolidação!CG91+Consolidação!CJ91+Consolidação!CM91+Consolidação!CP91,Consolidação!$AO$4,IF(BH80+BO80+BV80+CC80+CJ80+CQ80+CX80+DE80+DL80+DS80+DZ80+EG80+EN80+EU80&lt;=Consolidação!BI91+Consolidação!BL91+Consolidação!BO91+Consolidação!BR91+Consolidação!BU91+Consolidação!BX91+Consolidação!CA91+Consolidação!CD91+Consolidação!CG91+Consolidação!CJ91+Consolidação!CM91+Consolidação!CP91+Consolidação!CS91,Consolidação!$AR$4,IF(BH80+BO80+BV80+CC80+CJ80+CQ80+CX80+DE80+DL80+DS80+DZ80+EG80+EN80+EU80&lt;=Consolidação!BI91+Consolidação!BL91+Consolidação!BO91+Consolidação!BR91+Consolidação!BU91+Consolidação!BX91+Consolidação!CA91+Consolidação!CD91+Consolidação!CG91+Consolidação!CJ91+Consolidação!CM91+Consolidação!CP91+Consolidação!CS91+Consolidação!CV91,Consolidação!$AU$4,IF(AND((Consolidação!BI91+Consolidação!BL91+Consolidação!BO91+Consolidação!BR91+Consolidação!BU91+Consolidação!BX91+Consolidação!CA91+Consolidação!CD91+Consolidação!CG91+Consolidação!CJ91+Consolidação!CM91+Consolidação!CP91+Consolidação!CS91+Consolidação!CV91)&gt;0,BH80+BO80+BV80+CC80+CJ80+CQ80+CX80+DE80+DL80+DS80+DZ80+EG80+EN80&lt;Consolidação!BI91+Consolidação!BL91+Consolidação!BO91+Consolidação!BR91+Consolidação!BU91+Consolidação!BX91+Consolidação!CA91+Consolidação!CD91+Consolidação!CG91+Consolidação!CJ91+Consolidação!CM91+Consolidação!CP91+Consolidação!CS91+Consolidação!CV91,BH80+BO80+BV80+CC80+CJ80+CQ80+CX80+DE80+DL80+DS80+DZ80+EG80+EN80+EU80&gt;Consolidação!BI91+Consolidação!BL91+Consolidação!BO91+Consolidação!BR91+Consolidação!BU91+Consolidação!BX91+Consolidação!CA91+Consolidação!CD91+Consolidação!CG91+Consolidação!CJ91+Consolidação!CM91+Consolidação!CP91+Consolidação!CS91+Consolidação!CV91),"CONSUMO PARCIAL","SEM PREVISÃO"))))))))))))))))</f>
        <v/>
      </c>
      <c r="EY80" s="318" t="str">
        <f t="shared" si="108"/>
        <v/>
      </c>
      <c r="EZ80" s="270"/>
      <c r="FA80" s="314"/>
      <c r="FB80" s="345"/>
      <c r="FC80" s="346"/>
      <c r="FD80" s="317" t="str">
        <f>IF(FA80=0,"",IF(BN80+BU80+CB80+CI80+CP80+CW80+DD80+DK80+DR80+DY80+EF80+EM80+ET80+FA80&lt;=Consolidação!BO91,Consolidação!$H$4,IF(BN80+BU80+CB80+CI80+CP80+CW80+DD80+DK80+DR80+DY80+EF80+EM80+ET80+FA80&lt;=Consolidação!BO91+Consolidação!BR91,Consolidação!$K$4,IF(BN80+BU80+CB80+CI80+CP80+CW80+DD80+DK80+DR80+DY80+EF80+EM80+ET80+FA80&lt;=Consolidação!BO91+Consolidação!BR91+Consolidação!BU91,Consolidação!$N$4,IF(BN80+BU80+CB80+CI80+CP80+CW80+DD80+DK80+DR80+DY80+EF80+EM80+ET80+FA80&lt;=Consolidação!BO91+Consolidação!BR91+Consolidação!BU91+Consolidação!BX91,Consolidação!$Q$4,IF(BN80+BU80+CB80+CI80+CP80+CW80+DD80+DK80+DR80+DY80+EF80+EM80+ET80+FA80&lt;=Consolidação!BO91+Consolidação!BR91+Consolidação!BU91+Consolidação!BX91+Consolidação!CA91,Consolidação!$T$4,IF(BN80+BU80+CB80+CI80+CP80+CW80+DD80+DK80+DR80+DY80+EF80+EM80+ET80+FA80&lt;=Consolidação!BO91+Consolidação!BR91+Consolidação!BU91+Consolidação!BX91+Consolidação!CA91+Consolidação!CD91,Consolidação!$W$4,IF(BN80+BU80+CB80+CI80+CP80+CW80+DD80+DK80+DR80+DY80+EF80+EM80+ET80+FA80&lt;=Consolidação!BO91+Consolidação!BR91+Consolidação!BU91+Consolidação!BX91+Consolidação!CA91+Consolidação!CD91+Consolidação!CG91,Consolidação!$Z$4,IF(BN80+BU80+CB80+CI80+CP80+CW80+DD80+DK80+DR80+DY80+EF80+EM80+ET80+FA80&lt;=Consolidação!BO91+Consolidação!BR91+Consolidação!BU91+Consolidação!BX91+Consolidação!CA91+Consolidação!CD91+Consolidação!CG91+Consolidação!CJ91,Consolidação!$AC$4,IF(BN80+BU80+CB80+CI80+CP80+CW80+DD80+DK80+DR80+DY80+EF80+EM80+ET80+FA80&lt;=Consolidação!BO91+Consolidação!BR91+Consolidação!BU91+Consolidação!BX91+Consolidação!CA91+Consolidação!CD91+Consolidação!CG91+Consolidação!CJ91+Consolidação!CM91,Consolidação!$AF$4,IF(BN80+BU80+CB80+CI80+CP80+CW80+DD80+DK80+DR80+DY80+EF80+EM80+ET80+FA80&lt;=Consolidação!BO91+Consolidação!BR91+Consolidação!BU91+Consolidação!BX91+Consolidação!CA91+Consolidação!CD91+Consolidação!CG91+Consolidação!CJ91+Consolidação!CM91+Consolidação!CP91,Consolidação!$AI$4,IF(BN80+BU80+CB80+CI80+CP80+CW80+DD80+DK80+DR80+DY80+EF80+EM80+ET80+FA80&lt;=Consolidação!BO91+Consolidação!BR91+Consolidação!BU91+Consolidação!BX91+Consolidação!CA91+Consolidação!CD91+Consolidação!CG91+Consolidação!CJ91+Consolidação!CM91+Consolidação!CP91+Consolidação!CS91,Consolidação!$AL$4,IF(BN80+BU80+CB80+CI80+CP80+CW80+DD80+DK80+DR80+DY80+EF80+EM80+ET80+FA80&lt;=Consolidação!BO91+Consolidação!BR91+Consolidação!BU91+Consolidação!BX91+Consolidação!CA91+Consolidação!CD91+Consolidação!CG91+Consolidação!CJ91+Consolidação!CM91+Consolidação!CP91+Consolidação!CS91+Consolidação!CV91,Consolidação!$AO$4,IF(BN80+BU80+CB80+CI80+CP80+CW80+DD80+DK80+DR80+DY80+EF80+EM80+ET80+FA80&lt;=Consolidação!BO91+Consolidação!BR91+Consolidação!BU91+Consolidação!BX91+Consolidação!CA91+Consolidação!CD91+Consolidação!CG91+Consolidação!CJ91+Consolidação!CM91+Consolidação!CP91+Consolidação!CS91+Consolidação!CV91+Consolidação!CY91,Consolidação!$AR$4,IF(BN80+BU80+CB80+CI80+CP80+CW80+DD80+DK80+DR80+DY80+EF80+EM80+ET80+FA80&lt;=Consolidação!BO91+Consolidação!BR91+Consolidação!BU91+Consolidação!BX91+Consolidação!CA91+Consolidação!CD91+Consolidação!CG91+Consolidação!CJ91+Consolidação!CM91+Consolidação!CP91+Consolidação!CS91+Consolidação!CV91+Consolidação!CY91+Consolidação!DB91,Consolidação!$AU$4,IF(AND((Consolidação!BO91+Consolidação!BR91+Consolidação!BU91+Consolidação!BX91+Consolidação!CA91+Consolidação!CD91+Consolidação!CG91+Consolidação!CJ91+Consolidação!CM91+Consolidação!CP91+Consolidação!CS91+Consolidação!CV91+Consolidação!CY91+Consolidação!DB91)&gt;0,BN80+BU80+CB80+CI80+CP80+CW80+DD80+DK80+DR80+DY80+EF80+EM80+ET80&lt;Consolidação!BO91+Consolidação!BR91+Consolidação!BU91+Consolidação!BX91+Consolidação!CA91+Consolidação!CD91+Consolidação!CG91+Consolidação!CJ91+Consolidação!CM91+Consolidação!CP91+Consolidação!CS91+Consolidação!CV91+Consolidação!CY91+Consolidação!DB91,BN80+BU80+CB80+CI80+CP80+CW80+DD80+DK80+DR80+DY80+EF80+EM80+ET80+FA80&gt;Consolidação!BO91+Consolidação!BR91+Consolidação!BU91+Consolidação!BX91+Consolidação!CA91+Consolidação!CD91+Consolidação!CG91+Consolidação!CJ91+Consolidação!CM91+Consolidação!CP91+Consolidação!CS91+Consolidação!CV91+Consolidação!CY91+Consolidação!DB91),"CONSUMO PARCIAL","SEM PREVISÃO"))))))))))))))))</f>
        <v/>
      </c>
      <c r="FE80" s="318" t="str">
        <f t="shared" si="109"/>
        <v/>
      </c>
      <c r="FF80" s="270"/>
      <c r="FG80" s="314"/>
      <c r="FH80" s="345"/>
      <c r="FI80" s="346"/>
      <c r="FJ80" s="317" t="str">
        <f>IF(FG80=0,"",IF(BT80+CA80+CH80+CO80+CV80+DC80+DJ80+DQ80+DX80+EE80+EL80+ES80+EZ80+FG80&lt;=Consolidação!BU91,Consolidação!$H$4,IF(BT80+CA80+CH80+CO80+CV80+DC80+DJ80+DQ80+DX80+EE80+EL80+ES80+EZ80+FG80&lt;=Consolidação!BU91+Consolidação!BX91,Consolidação!$K$4,IF(BT80+CA80+CH80+CO80+CV80+DC80+DJ80+DQ80+DX80+EE80+EL80+ES80+EZ80+FG80&lt;=Consolidação!BU91+Consolidação!BX91+Consolidação!CA91,Consolidação!$N$4,IF(BT80+CA80+CH80+CO80+CV80+DC80+DJ80+DQ80+DX80+EE80+EL80+ES80+EZ80+FG80&lt;=Consolidação!BU91+Consolidação!BX91+Consolidação!CA91+Consolidação!CD91,Consolidação!$Q$4,IF(BT80+CA80+CH80+CO80+CV80+DC80+DJ80+DQ80+DX80+EE80+EL80+ES80+EZ80+FG80&lt;=Consolidação!BU91+Consolidação!BX91+Consolidação!CA91+Consolidação!CD91+Consolidação!CG91,Consolidação!$T$4,IF(BT80+CA80+CH80+CO80+CV80+DC80+DJ80+DQ80+DX80+EE80+EL80+ES80+EZ80+FG80&lt;=Consolidação!BU91+Consolidação!BX91+Consolidação!CA91+Consolidação!CD91+Consolidação!CG91+Consolidação!CJ91,Consolidação!$W$4,IF(BT80+CA80+CH80+CO80+CV80+DC80+DJ80+DQ80+DX80+EE80+EL80+ES80+EZ80+FG80&lt;=Consolidação!BU91+Consolidação!BX91+Consolidação!CA91+Consolidação!CD91+Consolidação!CG91+Consolidação!CJ91+Consolidação!CM91,Consolidação!$Z$4,IF(BT80+CA80+CH80+CO80+CV80+DC80+DJ80+DQ80+DX80+EE80+EL80+ES80+EZ80+FG80&lt;=Consolidação!BU91+Consolidação!BX91+Consolidação!CA91+Consolidação!CD91+Consolidação!CG91+Consolidação!CJ91+Consolidação!CM91+Consolidação!CP91,Consolidação!$AC$4,IF(BT80+CA80+CH80+CO80+CV80+DC80+DJ80+DQ80+DX80+EE80+EL80+ES80+EZ80+FG80&lt;=Consolidação!BU91+Consolidação!BX91+Consolidação!CA91+Consolidação!CD91+Consolidação!CG91+Consolidação!CJ91+Consolidação!CM91+Consolidação!CP91+Consolidação!CS91,Consolidação!$AF$4,IF(BT80+CA80+CH80+CO80+CV80+DC80+DJ80+DQ80+DX80+EE80+EL80+ES80+EZ80+FG80&lt;=Consolidação!BU91+Consolidação!BX91+Consolidação!CA91+Consolidação!CD91+Consolidação!CG91+Consolidação!CJ91+Consolidação!CM91+Consolidação!CP91+Consolidação!CS91+Consolidação!CV91,Consolidação!$AI$4,IF(BT80+CA80+CH80+CO80+CV80+DC80+DJ80+DQ80+DX80+EE80+EL80+ES80+EZ80+FG80&lt;=Consolidação!BU91+Consolidação!BX91+Consolidação!CA91+Consolidação!CD91+Consolidação!CG91+Consolidação!CJ91+Consolidação!CM91+Consolidação!CP91+Consolidação!CS91+Consolidação!CV91+Consolidação!CY91,Consolidação!$AL$4,IF(BT80+CA80+CH80+CO80+CV80+DC80+DJ80+DQ80+DX80+EE80+EL80+ES80+EZ80+FG80&lt;=Consolidação!BU91+Consolidação!BX91+Consolidação!CA91+Consolidação!CD91+Consolidação!CG91+Consolidação!CJ91+Consolidação!CM91+Consolidação!CP91+Consolidação!CS91+Consolidação!CV91+Consolidação!CY91+Consolidação!DB91,Consolidação!$AO$4,IF(BT80+CA80+CH80+CO80+CV80+DC80+DJ80+DQ80+DX80+EE80+EL80+ES80+EZ80+FG80&lt;=Consolidação!BU91+Consolidação!BX91+Consolidação!CA91+Consolidação!CD91+Consolidação!CG91+Consolidação!CJ91+Consolidação!CM91+Consolidação!CP91+Consolidação!CS91+Consolidação!CV91+Consolidação!CY91+Consolidação!DB91+Consolidação!DE91,Consolidação!$AR$4,IF(BT80+CA80+CH80+CO80+CV80+DC80+DJ80+DQ80+DX80+EE80+EL80+ES80+EZ80+FG80&lt;=Consolidação!BU91+Consolidação!BX91+Consolidação!CA91+Consolidação!CD91+Consolidação!CG91+Consolidação!CJ91+Consolidação!CM91+Consolidação!CP91+Consolidação!CS91+Consolidação!CV91+Consolidação!CY91+Consolidação!DB91+Consolidação!DE91+Consolidação!DH91,Consolidação!$AU$4,IF(AND((Consolidação!BU91+Consolidação!BX91+Consolidação!CA91+Consolidação!CD91+Consolidação!CG91+Consolidação!CJ91+Consolidação!CM91+Consolidação!CP91+Consolidação!CS91+Consolidação!CV91+Consolidação!CY91+Consolidação!DB91+Consolidação!DE91+Consolidação!DH91)&gt;0,BT80+CA80+CH80+CO80+CV80+DC80+DJ80+DQ80+DX80+EE80+EL80+ES80+EZ80&lt;Consolidação!BU91+Consolidação!BX91+Consolidação!CA91+Consolidação!CD91+Consolidação!CG91+Consolidação!CJ91+Consolidação!CM91+Consolidação!CP91+Consolidação!CS91+Consolidação!CV91+Consolidação!CY91+Consolidação!DB91+Consolidação!DE91+Consolidação!DH91,BT80+CA80+CH80+CO80+CV80+DC80+DJ80+DQ80+DX80+EE80+EL80+ES80+EZ80+FG80&gt;Consolidação!BU91+Consolidação!BX91+Consolidação!CA91+Consolidação!CD91+Consolidação!CG91+Consolidação!CJ91+Consolidação!CM91+Consolidação!CP91+Consolidação!CS91+Consolidação!CV91+Consolidação!CY91+Consolidação!DB91+Consolidação!DE91+Consolidação!DH91),"CONSUMO PARCIAL","SEM PREVISÃO"))))))))))))))))</f>
        <v/>
      </c>
      <c r="FK80" s="540" t="str">
        <f t="shared" si="110"/>
        <v/>
      </c>
      <c r="FL80" s="569"/>
      <c r="FM80" s="550"/>
      <c r="FN80" s="550"/>
      <c r="FO80" s="550"/>
      <c r="FP80" s="550"/>
      <c r="FQ80" s="576"/>
      <c r="FR80" s="569"/>
      <c r="FS80" s="550"/>
      <c r="FT80" s="550"/>
      <c r="FU80" s="550"/>
      <c r="FV80" s="550"/>
      <c r="FW80" s="550"/>
      <c r="FX80" s="545" t="str">
        <f>IF((Consolidação!C91+Consolidação!E91)=(F80+M80+T80+AA80+AH80+AO80+AV80+BC80+BJ80+BQ80+BX80+CE80+CL80+CS80),"ATUALIZADO","DESATUALIZADO")</f>
        <v>DESATUALIZADO</v>
      </c>
    </row>
    <row r="81" spans="1:180" x14ac:dyDescent="0.3">
      <c r="A81" s="270">
        <v>11887</v>
      </c>
      <c r="B81" s="634"/>
      <c r="C81" s="271" t="s">
        <v>1</v>
      </c>
      <c r="D81" s="272"/>
      <c r="E81" s="270" t="s">
        <v>215</v>
      </c>
      <c r="F81" s="314">
        <v>210.79</v>
      </c>
      <c r="G81" s="315"/>
      <c r="H81" s="316">
        <v>46047</v>
      </c>
      <c r="I81" s="317">
        <f>IF(F81=0,"",IF(F81&lt;=Consolidação!H92,Consolidação!H$4,IF(F81&lt;=Consolidação!H92+Consolidação!K92,Consolidação!K$4,IF(F81&lt;=Consolidação!H92+Consolidação!K92+Consolidação!N92,Consolidação!N$4,IF(F81&lt;=Consolidação!H92+Consolidação!K92+Consolidação!N92+Consolidação!Q92,Consolidação!Q$4,IF(F81&lt;=Consolidação!H92+Consolidação!K92+Consolidação!N92+Consolidação!Q92+Consolidação!T92,Consolidação!T$4,IF(F81&lt;=Consolidação!H92+Consolidação!K92+Consolidação!N92+Consolidação!Q92+Consolidação!T92+Consolidação!W92,Consolidação!W$4,IF(F81&lt;=Consolidação!H92+Consolidação!K92+Consolidação!N92+Consolidação!Q92+Consolidação!T92+Consolidação!W92+Consolidação!Z92,Consolidação!Z$4,IF(F81&lt;=Consolidação!H92+Consolidação!K92+Consolidação!N92+Consolidação!Q92+Consolidação!T92+Consolidação!W92+Consolidação!Z92+Consolidação!AC92,Consolidação!AC$4,IF(F81&lt;=Consolidação!H92+Consolidação!K92+Consolidação!N92+Consolidação!Q92+Consolidação!T92+Consolidação!W92+Consolidação!Z92+Consolidação!AC92+Consolidação!AF92,Consolidação!AF$4,IF(F81&lt;=Consolidação!H92+Consolidação!K92+Consolidação!N92+Consolidação!Q92+Consolidação!T92+Consolidação!W92+Consolidação!Z92+Consolidação!AC92+Consolidação!AF92+Consolidação!AI92,Consolidação!AI$4,IF(F81&lt;=Consolidação!H92+Consolidação!K92+Consolidação!N92+Consolidação!Q92+Consolidação!T92+Consolidação!W92+Consolidação!Z92+Consolidação!AC92+Consolidação!AF92+Consolidação!AI92+Consolidação!AL92,Consolidação!AL$4,IF(F81&lt;=Consolidação!H92+Consolidação!K92+Consolidação!N92+Consolidação!Q92+Consolidação!T92+Consolidação!W92+Consolidação!Z92+Consolidação!AC92+Consolidação!AF92+Consolidação!AI92+Consolidação!AL92+Consolidação!AO92,Consolidação!AO$4,IF(F81&lt;=Consolidação!H92+Consolidação!K92+Consolidação!N92+Consolidação!Q92+Consolidação!T92+Consolidação!W92+Consolidação!Z92+Consolidação!AC92+Consolidação!AF92+Consolidação!AI92+Consolidação!AL92+Consolidação!AO92+Consolidação!AR92,Consolidação!AR$4,IF(F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>45352</v>
      </c>
      <c r="J81" s="318" t="str">
        <f t="shared" si="86"/>
        <v>ü</v>
      </c>
      <c r="K81" s="312"/>
      <c r="L81" s="270" t="s">
        <v>229</v>
      </c>
      <c r="M81" s="314">
        <v>269.18</v>
      </c>
      <c r="N81" s="315"/>
      <c r="O81" s="316">
        <v>46075</v>
      </c>
      <c r="P81" s="317">
        <f>IF(M81=0,"",IF(F81+M81&lt;=Consolidação!H92,Consolidação!$H$4,IF(F81+M81&lt;=Consolidação!H92+Consolidação!K92,Consolidação!$K$4,IF(F81+M81&lt;=Consolidação!H92+Consolidação!K92+Consolidação!N92,Consolidação!$N$4,IF(F81+M81&lt;=Consolidação!H92+Consolidação!K92+Consolidação!N92+Consolidação!Q92,Consolidação!$Q$4,IF(F81+M81&lt;=Consolidação!H92+Consolidação!K92+Consolidação!N92+Consolidação!Q92+Consolidação!T92,Consolidação!$T$4,IF(F81+M81&lt;=Consolidação!H92+Consolidação!K92+Consolidação!N92+Consolidação!Q92+Consolidação!T92+Consolidação!W92,Consolidação!$W$4,IF(F81+M81&lt;=Consolidação!H92+Consolidação!K92+Consolidação!N92+Consolidação!Q92+Consolidação!T92+Consolidação!W92+Consolidação!Z92,Consolidação!$Z$4,IF(F81+M81&lt;=Consolidação!H92+Consolidação!K92+Consolidação!N92+Consolidação!Q92+Consolidação!T92+Consolidação!W92+Consolidação!Z92+Consolidação!AC92,Consolidação!$AC$4,IF(F81+M81&lt;=Consolidação!H92+Consolidação!K92+Consolidação!N92+Consolidação!Q92+Consolidação!T92+Consolidação!W92+Consolidação!Z92+Consolidação!AC92+Consolidação!AF92,Consolidação!$AF$4,IF(F81+M81&lt;=Consolidação!H92+Consolidação!K92+Consolidação!N92+Consolidação!Q92+Consolidação!T92+Consolidação!W92+Consolidação!Z92+Consolidação!AC92+Consolidação!AF92+Consolidação!AI92,Consolidação!$AI$4,IF(F81+M81&lt;=Consolidação!H92+Consolidação!K92+Consolidação!N92+Consolidação!Q92+Consolidação!T92+Consolidação!W92+Consolidação!Z92+Consolidação!AC92+Consolidação!AF92+Consolidação!AI92+Consolidação!AL92,Consolidação!$AL$4,IF(F81+M81&lt;=Consolidação!H92+Consolidação!K92+Consolidação!N92+Consolidação!Q92+Consolidação!T92+Consolidação!W92+Consolidação!Z92+Consolidação!AC92+Consolidação!AF92+Consolidação!AI92+Consolidação!AL92+Consolidação!AO92,Consolidação!$AO$4,IF(F81+M81&lt;=Consolidação!H92+Consolidação!K92+Consolidação!N92+Consolidação!Q92+Consolidação!T92+Consolidação!W92+Consolidação!Z92+Consolidação!AC92+Consolidação!AF92+Consolidação!AI92+Consolidação!AL92+Consolidação!AO92+Consolidação!AR92,Consolidação!$AR$4,IF(F81+M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>45413</v>
      </c>
      <c r="Q81" s="318" t="str">
        <f t="shared" si="87"/>
        <v>ü</v>
      </c>
      <c r="R81" s="312"/>
      <c r="S81" s="270"/>
      <c r="T81" s="314"/>
      <c r="U81" s="315"/>
      <c r="V81" s="316"/>
      <c r="W81" s="317" t="str">
        <f>IF(T81=0,"",IF(F81+M81+T81&lt;=Consolidação!H92,Consolidação!$H$4,IF(F81+M81+T81&lt;=Consolidação!H92+Consolidação!K92,Consolidação!$K$4,IF(F81+M81+T81&lt;=Consolidação!H92+Consolidação!K92+Consolidação!N92,Consolidação!$N$4,IF(F81+M81+T81&lt;=Consolidação!H92+Consolidação!K92+Consolidação!N92+Consolidação!Q92,Consolidação!$Q$4,IF(F81+M81+T81&lt;=Consolidação!H92+Consolidação!K92+Consolidação!N92+Consolidação!Q92+Consolidação!T92,Consolidação!$T$4,IF(F81+M81+T81&lt;=Consolidação!H92+Consolidação!K92+Consolidação!N92+Consolidação!Q92+Consolidação!T92+Consolidação!W92,Consolidação!$W$4,IF(F81+M81+T81&lt;=Consolidação!H92+Consolidação!K92+Consolidação!N92+Consolidação!Q92+Consolidação!T92+Consolidação!W92+Consolidação!Z92,Consolidação!$Z$4,IF(F81+M81+T81&lt;=Consolidação!H92+Consolidação!K92+Consolidação!N92+Consolidação!Q92+Consolidação!T92+Consolidação!W92+Consolidação!Z92+Consolidação!AC92,Consolidação!$AC$4,IF(F81+M81+T81&lt;=Consolidação!H92+Consolidação!K92+Consolidação!N92+Consolidação!Q92+Consolidação!T92+Consolidação!W92+Consolidação!Z92+Consolidação!AC92+Consolidação!AF92,Consolidação!$AF$4,IF(F81+M81+T81&lt;=Consolidação!H92+Consolidação!K92+Consolidação!N92+Consolidação!Q92+Consolidação!T92+Consolidação!W92+Consolidação!Z92+Consolidação!AC92+Consolidação!AF92+Consolidação!AI92,Consolidação!$AI$4,IF(F81+M81+T81&lt;=Consolidação!H92+Consolidação!K92+Consolidação!N92+Consolidação!Q92+Consolidação!T92+Consolidação!W92+Consolidação!Z92+Consolidação!AC92+Consolidação!AF92+Consolidação!AI92+Consolidação!AL92,Consolidação!$AL$4,IF(F81+M81+T81&lt;=Consolidação!H92+Consolidação!K92+Consolidação!N92+Consolidação!Q92+Consolidação!T92+Consolidação!W92+Consolidação!Z92+Consolidação!AC92+Consolidação!AF92+Consolidação!AI92+Consolidação!AL92+Consolidação!AO92,Consolidação!$AO$4,IF(F81+M81+T81&lt;=Consolidação!H92+Consolidação!K92+Consolidação!N92+Consolidação!Q92+Consolidação!T92+Consolidação!W92+Consolidação!Z92+Consolidação!AC92+Consolidação!AF92+Consolidação!AI92+Consolidação!AL92+Consolidação!AO92+Consolidação!AR92,Consolidação!$AR$4,IF(F81+M81+T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+M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+T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/>
      </c>
      <c r="X81" s="318" t="str">
        <f t="shared" si="88"/>
        <v/>
      </c>
      <c r="Y81" s="312"/>
      <c r="Z81" s="270" t="s">
        <v>235</v>
      </c>
      <c r="AA81" s="314">
        <v>11.07</v>
      </c>
      <c r="AB81" s="315"/>
      <c r="AC81" s="316">
        <v>45864</v>
      </c>
      <c r="AD81" s="317">
        <f>IF(AA81=0,"",IF(F81+M81+T81+AA81&lt;=Consolidação!H92,Consolidação!$H$4,IF(F81+M81+T81+AA81&lt;=Consolidação!H92+Consolidação!K92,Consolidação!$K$4,IF(F81+M81+T81+AA81&lt;=Consolidação!H92+Consolidação!K92+Consolidação!N92,Consolidação!$N$4,IF(F81+M81+T81+AA81&lt;=Consolidação!H92+Consolidação!K92+Consolidação!N92+Consolidação!Q92,Consolidação!$Q$4,IF(F81+M81+T81+AA81&lt;=Consolidação!H92+Consolidação!K92+Consolidação!N92+Consolidação!Q92+Consolidação!T92,Consolidação!$T$4,IF(F81+M81+T81+AA81&lt;=Consolidação!H92+Consolidação!K92+Consolidação!N92+Consolidação!Q92+Consolidação!T92+Consolidação!W92,Consolidação!$W$4,IF(F81+M81+T81+AA81&lt;=Consolidação!H92+Consolidação!K92+Consolidação!N92+Consolidação!Q92+Consolidação!T92+Consolidação!W92+Consolidação!Z92,Consolidação!$Z$4,IF(F81+M81+T81+AA81&lt;=Consolidação!H92+Consolidação!K92+Consolidação!N92+Consolidação!Q92+Consolidação!T92+Consolidação!W92+Consolidação!Z92+Consolidação!AC92,Consolidação!$AC$4,IF(F81+M81+T81+AA81&lt;=Consolidação!H92+Consolidação!K92+Consolidação!N92+Consolidação!Q92+Consolidação!T92+Consolidação!W92+Consolidação!Z92+Consolidação!AC92+Consolidação!AF92,Consolidação!$AF$4,IF(F81+M81+T81+AA81&lt;=Consolidação!H92+Consolidação!K92+Consolidação!N92+Consolidação!Q92+Consolidação!T92+Consolidação!W92+Consolidação!Z92+Consolidação!AC92+Consolidação!AF92+Consolidação!AI92,Consolidação!$AI$4,IF(F81+M81+T81+AA81&lt;=Consolidação!H92+Consolidação!K92+Consolidação!N92+Consolidação!Q92+Consolidação!T92+Consolidação!W92+Consolidação!Z92+Consolidação!AC92+Consolidação!AF92+Consolidação!AI92+Consolidação!AL92,Consolidação!$AL$4,IF(F81+M81+T81+AA81&lt;=Consolidação!H92+Consolidação!K92+Consolidação!N92+Consolidação!Q92+Consolidação!T92+Consolidação!W92+Consolidação!Z92+Consolidação!AC92+Consolidação!AF92+Consolidação!AI92+Consolidação!AL92+Consolidação!AO92,Consolidação!$AO$4,IF(F81+M81+T81+AA81&lt;=Consolidação!H92+Consolidação!K92+Consolidação!N92+Consolidação!Q92+Consolidação!T92+Consolidação!W92+Consolidação!Z92+Consolidação!AC92+Consolidação!AF92+Consolidação!AI92+Consolidação!AL92+Consolidação!AO92+Consolidação!AR92,Consolidação!#REF!,IF(F81+M81+T81+AA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+M81+T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+T81+AA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>45413</v>
      </c>
      <c r="AE81" s="318" t="str">
        <f t="shared" si="89"/>
        <v>ü</v>
      </c>
      <c r="AF81" s="312"/>
      <c r="AG81" s="270"/>
      <c r="AH81" s="314"/>
      <c r="AI81" s="315"/>
      <c r="AJ81" s="316"/>
      <c r="AK81" s="317" t="str">
        <f>IF(AH81=0,"",IF(F81+M81+T81+AA81+AH81&lt;=Consolidação!H92,Consolidação!$H$4,IF(F81+M81+T81+AA81+AH81&lt;=Consolidação!H92+Consolidação!K92,Consolidação!$K$4,IF(F81+M81+T81+AA81+AH81&lt;=Consolidação!H92+Consolidação!K92+Consolidação!N92,Consolidação!$N$4,IF(F81+M81+T81+AA81+AH81&lt;=Consolidação!H92+Consolidação!K92+Consolidação!N92+Consolidação!Q92,Consolidação!$Q$4,IF(F81+M81+T81+AA81+AH81&lt;=Consolidação!H92+Consolidação!K92+Consolidação!N92+Consolidação!Q92+Consolidação!T92,Consolidação!$T$4,IF(F81+M81+T81+AA81+AH81&lt;=Consolidação!H92+Consolidação!K92+Consolidação!N92+Consolidação!Q92+Consolidação!T92+Consolidação!W92,Consolidação!$W$4,IF(F81+M81+T81+AA81+AH81&lt;=Consolidação!H92+Consolidação!K92+Consolidação!N92+Consolidação!Q92+Consolidação!T92+Consolidação!W92+Consolidação!Z92,Consolidação!$Z$4,IF(F81+M81+T81+AA81+AH81&lt;=Consolidação!H92+Consolidação!K92+Consolidação!N92+Consolidação!Q92+Consolidação!T92+Consolidação!W92+Consolidação!Z92+Consolidação!AC92,Consolidação!$AC$4,IF(F81+M81+T81+AA81+AH81&lt;=Consolidação!H92+Consolidação!K92+Consolidação!N92+Consolidação!Q92+Consolidação!T92+Consolidação!W92+Consolidação!Z92+Consolidação!AC92+Consolidação!AF92,Consolidação!$AF$4,IF(F81+M81+T81+AA81+AH81&lt;=Consolidação!H92+Consolidação!K92+Consolidação!N92+Consolidação!Q92+Consolidação!T92+Consolidação!W92+Consolidação!Z92+Consolidação!AC92+Consolidação!AF92+Consolidação!AI92,Consolidação!$AI$4,IF(F81+M81+T81+AA81+AH81&lt;=Consolidação!H92+Consolidação!K92+Consolidação!N92+Consolidação!Q92+Consolidação!T92+Consolidação!W92+Consolidação!Z92+Consolidação!AC92+Consolidação!AF92+Consolidação!AI92+Consolidação!AL92,Consolidação!$AL$4,IF(F81+M81+T81+AA81+AH81&lt;=Consolidação!H92+Consolidação!K92+Consolidação!N92+Consolidação!Q92+Consolidação!T92+Consolidação!W92+Consolidação!Z92+Consolidação!AC92+Consolidação!AF92+Consolidação!AI92+Consolidação!AL92+Consolidação!AO92,Consolidação!$AO$4,IF(F81+M81+T81+AA81+AH81&lt;=Consolidação!H92+Consolidação!K92+Consolidação!N92+Consolidação!Q92+Consolidação!T92+Consolidação!W92+Consolidação!Z92+Consolidação!AC92+Consolidação!AF92+Consolidação!AI92+Consolidação!AL92+Consolidação!AO92+Consolidação!AR92,Consolidação!$AR$4,IF(F81+M81+T81+AA81+AH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+M81+T81+AA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+T81+AA81+AH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/>
      </c>
      <c r="AL81" s="318" t="str">
        <f t="shared" si="90"/>
        <v/>
      </c>
      <c r="AM81" s="312"/>
      <c r="AN81" s="270"/>
      <c r="AO81" s="314"/>
      <c r="AP81" s="315"/>
      <c r="AQ81" s="316"/>
      <c r="AR81" s="317" t="str">
        <f>IF(AO81=0,"",IF(F81+M81+T81+AA81+AH81+AO81&lt;=Consolidação!H92,Consolidação!$H$4,IF(F81+M81+T81+AA81+AH81+AO81&lt;=Consolidação!H92+Consolidação!K92,Consolidação!$K$4,IF(F81+M81+T81+AA81+AH81+AO81&lt;=Consolidação!H92+Consolidação!K92+Consolidação!N92,Consolidação!$N$4,IF(F81+M81+T81+AA81+AH81+AO81&lt;=Consolidação!H92+Consolidação!K92+Consolidação!N92+Consolidação!Q92,Consolidação!$Q$4,IF(F81+M81+T81+AA81+AH81+AO81&lt;=Consolidação!H92+Consolidação!K92+Consolidação!N92+Consolidação!Q92+Consolidação!T92,Consolidação!$T$4,IF(F81+M81+T81+AA81+AH81+AO81&lt;=Consolidação!H92+Consolidação!K92+Consolidação!N92+Consolidação!Q92+Consolidação!T92+Consolidação!W92,Consolidação!$W$4,IF(F81+M81+T81+AA81+AH81+AO81&lt;=Consolidação!H92+Consolidação!K92+Consolidação!N92+Consolidação!Q92+Consolidação!T92+Consolidação!W92+Consolidação!Z92,Consolidação!$Z$4,IF(F81+M81+T81+AA81+AH81+AO81&lt;=Consolidação!H92+Consolidação!K92+Consolidação!N92+Consolidação!Q92+Consolidação!T92+Consolidação!W92+Consolidação!Z92+Consolidação!AC92,Consolidação!$AC$4,IF(F81+M81+T81+AA81+AH81+AO81&lt;=Consolidação!H92+Consolidação!K92+Consolidação!N92+Consolidação!Q92+Consolidação!T92+Consolidação!W92+Consolidação!Z92+Consolidação!AC92+Consolidação!AF92,Consolidação!$AF$4,IF(F81+M81+T81+AA81+AH81+AO81&lt;=Consolidação!H92+Consolidação!K92+Consolidação!N92+Consolidação!Q92+Consolidação!T92+Consolidação!W92+Consolidação!Z92+Consolidação!AC92+Consolidação!AF92+Consolidação!AI92,Consolidação!$AI$4,IF(F81+M81+T81+AA81+AH81+AO81&lt;=Consolidação!H92+Consolidação!K92+Consolidação!N92+Consolidação!Q92+Consolidação!T92+Consolidação!W92+Consolidação!Z92+Consolidação!AC92+Consolidação!AF92+Consolidação!AI92+Consolidação!AL92,Consolidação!$AL$4,IF(F81+M81+T81+AA81+AH81+AO81&lt;=Consolidação!H92+Consolidação!K92+Consolidação!N92+Consolidação!Q92+Consolidação!T92+Consolidação!W92+Consolidação!Z92+Consolidação!AC92+Consolidação!AF92+Consolidação!AI92+Consolidação!AL92+Consolidação!AO92,Consolidação!$AO$4,IF(F81+M81+T81+AA81+AH81+AO81&lt;=Consolidação!H92+Consolidação!K92+Consolidação!N92+Consolidação!Q92+Consolidação!T92+Consolidação!W92+Consolidação!Z92+Consolidação!AC92+Consolidação!AF92+Consolidação!AI92+Consolidação!AL92+Consolidação!AO92+Consolidação!AR92,Consolidação!$AR$4,IF(F81+M81+T81+AA81+AH81+AO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+M81+T81+AA81+AH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+T81+AA81+AH81+AO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/>
      </c>
      <c r="AS81" s="318" t="str">
        <f t="shared" si="91"/>
        <v/>
      </c>
      <c r="AT81" s="312"/>
      <c r="AU81" s="270"/>
      <c r="AV81" s="314"/>
      <c r="AW81" s="345"/>
      <c r="AX81" s="346"/>
      <c r="AY81" s="317" t="str">
        <f>IF(AV81=0,"",IF(F81+M81+T81+AA81+AH81+AO81+AV81&lt;=Consolidação!H92,Consolidação!$H$4,IF(F81+M81+T81+AA81+AH81+AO81+AV81&lt;=Consolidação!H92+Consolidação!K92,Consolidação!$K$4,IF(F81+M81+T81+AA81+AH81+AO81+AV81&lt;=Consolidação!H92+Consolidação!K92+Consolidação!N92,Consolidação!$N$4,IF(F81+M81+T81+AA81+AH81+AO81+AV81&lt;=Consolidação!H92+Consolidação!K92+Consolidação!N92+Consolidação!Q92,Consolidação!$Q$4,IF(F81+M81+T81+AA81+AH81+AO81+AV81&lt;=Consolidação!H92+Consolidação!K92+Consolidação!N92+Consolidação!Q92+Consolidação!T92,Consolidação!$T$4,IF(F81+M81+T81+AA81+AH81+AO81+AV81&lt;=Consolidação!H92+Consolidação!K92+Consolidação!N92+Consolidação!Q92+Consolidação!T92+Consolidação!W92,Consolidação!$W$4,IF(F81+M81+T81+AA81+AH81+AO81+AV81&lt;=Consolidação!H92+Consolidação!K92+Consolidação!N92+Consolidação!Q92+Consolidação!T92+Consolidação!W92+Consolidação!Z92,Consolidação!$Z$4,IF(F81+M81+T81+AA81+AH81+AO81+AV81&lt;=Consolidação!H92+Consolidação!K92+Consolidação!N92+Consolidação!Q92+Consolidação!T92+Consolidação!W92+Consolidação!Z92+Consolidação!AC92,Consolidação!$AC$4,IF(F81+M81+T81+AA81+AH81+AO81+AV81&lt;=Consolidação!H92+Consolidação!K92+Consolidação!N92+Consolidação!Q92+Consolidação!T92+Consolidação!W92+Consolidação!Z92+Consolidação!AC92+Consolidação!AF92,Consolidação!$AF$4,IF(F81+M81+T81+AA81+AH81+AO81+AV81&lt;=Consolidação!H92+Consolidação!K92+Consolidação!N92+Consolidação!Q92+Consolidação!T92+Consolidação!W92+Consolidação!Z92+Consolidação!AC92+Consolidação!AF92+Consolidação!AI92,Consolidação!$AI$4,IF(F81+M81+T81+AA81+AH81+AO81+AV81&lt;=Consolidação!H92+Consolidação!K92+Consolidação!N92+Consolidação!Q92+Consolidação!T92+Consolidação!W92+Consolidação!Z92+Consolidação!AC92+Consolidação!AF92+Consolidação!AI92+Consolidação!AL92,Consolidação!$AL$4,IF(F81+M81+T81+AA81+AH81+AO81+AV81&lt;=Consolidação!H92+Consolidação!K92+Consolidação!N92+Consolidação!Q92+Consolidação!T92+Consolidação!W92+Consolidação!Z92+Consolidação!AC92+Consolidação!AF92+Consolidação!AI92+Consolidação!AL92+Consolidação!AO92,Consolidação!$AO$4,IF(F81+M81+T81+AA81+AH81+AO81+AV81&lt;=Consolidação!H92+Consolidação!K92+Consolidação!N92+Consolidação!Q92+Consolidação!T92+Consolidação!W92+Consolidação!Z92+Consolidação!AC92+Consolidação!AF92+Consolidação!AI92+Consolidação!AL92+Consolidação!AO92+Consolidação!AR92,Consolidação!$AR$4,IF(F81+M81+T81+AA81+AH81+AO81+AV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+M81+T81+AA81+AH81+AO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+T81+AA81+AH81+AO81+AV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/>
      </c>
      <c r="AZ81" s="318" t="str">
        <f t="shared" si="92"/>
        <v/>
      </c>
      <c r="BA81" s="312"/>
      <c r="BB81" s="270"/>
      <c r="BC81" s="314"/>
      <c r="BD81" s="345"/>
      <c r="BE81" s="346"/>
      <c r="BF81" s="317" t="str">
        <f>IF(BC81=0,"",IF(F81+M81+T81+AA81+AH81+AO81+AV81+BC81&lt;=Consolidação!H92,Consolidação!$H$4,IF(F81+M81+T81+AA81+AH81+AO81+AV81+BC81&lt;=Consolidação!H92+Consolidação!K92,Consolidação!$K$4,IF(F81+M81+T81+AA81+AH81+AO81+AV81+BC81&lt;=Consolidação!H92+Consolidação!K92+Consolidação!N92,Consolidação!$N$4,IF(F81+M81+T81+AA81+AH81+AO81+AV81+BC81&lt;=Consolidação!H92+Consolidação!K92+Consolidação!N92+Consolidação!Q92,Consolidação!$Q$4,IF(F81+M81+T81+AA81+AH81+AO81+AV81+BC81&lt;=Consolidação!H92+Consolidação!K92+Consolidação!N92+Consolidação!Q92+Consolidação!T92,Consolidação!$T$4,IF(F81+M81+T81+AA81+AH81+AO81+AV81+BC81&lt;=Consolidação!H92+Consolidação!K92+Consolidação!N92+Consolidação!Q92+Consolidação!T92+Consolidação!W92,Consolidação!$W$4,IF(F81+M81+T81+AA81+AH81+AO81+AV81+BC81&lt;=Consolidação!H92+Consolidação!K92+Consolidação!N92+Consolidação!Q92+Consolidação!T92+Consolidação!W92+Consolidação!Z92,Consolidação!$Z$4,IF(F81+M81+T81+AA81+AH81+AO81+AV81+BC81&lt;=Consolidação!H92+Consolidação!K92+Consolidação!N92+Consolidação!Q92+Consolidação!T92+Consolidação!W92+Consolidação!Z92+Consolidação!AC92,Consolidação!$AC$4,IF(F81+M81+T81+AA81+AH81+AO81+AV81+BC81&lt;=Consolidação!H92+Consolidação!K92+Consolidação!N92+Consolidação!Q92+Consolidação!T92+Consolidação!W92+Consolidação!Z92+Consolidação!AC92+Consolidação!AF92,Consolidação!$AF$4,IF(F81+M81+T81+AA81+AH81+AO81+AV81+BC81&lt;=Consolidação!H92+Consolidação!K92+Consolidação!N92+Consolidação!Q92+Consolidação!T92+Consolidação!W92+Consolidação!Z92+Consolidação!AC92+Consolidação!AF92+Consolidação!AI92,Consolidação!$AI$4,IF(F81+M81+T81+AA81+AH81+AO81+AV81+BC81&lt;=Consolidação!H92+Consolidação!K92+Consolidação!N92+Consolidação!Q92+Consolidação!T92+Consolidação!W92+Consolidação!Z92+Consolidação!AC92+Consolidação!AF92+Consolidação!AI92+Consolidação!AL92,Consolidação!$AL$4,IF(F81+M81+T81+AA81+AH81+AO81+AV81+BC81&lt;=Consolidação!H92+Consolidação!K92+Consolidação!N92+Consolidação!Q92+Consolidação!T92+Consolidação!W92+Consolidação!Z92+Consolidação!AC92+Consolidação!AF92+Consolidação!AI92+Consolidação!AL92+Consolidação!AO92,Consolidação!$AO$4,IF(F81+M81+T81+AA81+AH81+AO81+AV81+BC81&lt;=Consolidação!H92+Consolidação!K92+Consolidação!N92+Consolidação!Q92+Consolidação!T92+Consolidação!W92+Consolidação!Z92+Consolidação!AC92+Consolidação!AF92+Consolidação!AI92+Consolidação!AL92+Consolidação!AO92+Consolidação!AR92,Consolidação!$AR$4,IF(F81+M81+T81+AA81+AH81+AO81+AV81+BC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+M81+T81+AA81+AH81+AO81+AV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+T81+AA81+AH81+AO81+AV81+BC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/>
      </c>
      <c r="BG81" s="318" t="str">
        <f t="shared" si="93"/>
        <v/>
      </c>
      <c r="BH81" s="312"/>
      <c r="BI81" s="270"/>
      <c r="BJ81" s="314"/>
      <c r="BK81" s="345"/>
      <c r="BL81" s="346"/>
      <c r="BM81" s="317" t="str">
        <f>IF(BJ81=0,"",IF(F81+M81+T81+AA81+AH81+AO81+AV81+BC81+BJ81&lt;=Consolidação!H92,Consolidação!$H$4,IF(F81+M81+T81+AA81+AH81+AO81+AV81+BC81+BJ81&lt;=Consolidação!H92+Consolidação!K92,Consolidação!$K$4,IF(F81+M81+T81+AA81+AH81+AO81+AV81+BC81+BJ81&lt;=Consolidação!H92+Consolidação!K92+Consolidação!N92,Consolidação!$N$4,IF(F81+M81+T81+AA81+AH81+AO81+AV81+BC81+BJ81&lt;=Consolidação!H92+Consolidação!K92+Consolidação!N92+Consolidação!Q92,Consolidação!$Q$4,IF(F81+M81+T81+AA81+AH81+AO81+AV81+BC81+BJ81&lt;=Consolidação!H92+Consolidação!K92+Consolidação!N92+Consolidação!Q92+Consolidação!T92,Consolidação!$T$4,IF(F81+M81+T81+AA81+AH81+AO81+AV81+BC81+BJ81&lt;=Consolidação!H92+Consolidação!K92+Consolidação!N92+Consolidação!Q92+Consolidação!T92+Consolidação!W92,Consolidação!$W$4,IF(F81+M81+T81+AA81+AH81+AO81+AV81+BC81+BJ81&lt;=Consolidação!H92+Consolidação!K92+Consolidação!N92+Consolidação!Q92+Consolidação!T92+Consolidação!W92+Consolidação!Z92,Consolidação!$Z$4,IF(F81+M81+T81+AA81+AH81+AO81+AV81+BC81+BJ81&lt;=Consolidação!H92+Consolidação!K92+Consolidação!N92+Consolidação!Q92+Consolidação!T92+Consolidação!W92+Consolidação!Z92+Consolidação!AC92,Consolidação!$AC$4,IF(F81+M81+T81+AA81+AH81+AO81+AV81+BC81+BJ81&lt;=Consolidação!H92+Consolidação!K92+Consolidação!N92+Consolidação!Q92+Consolidação!T92+Consolidação!W92+Consolidação!Z92+Consolidação!AC92+Consolidação!AF92,Consolidação!$AF$4,IF(F81+M81+T81+AA81+AH81+AO81+AV81+BC81+BJ81&lt;=Consolidação!H92+Consolidação!K92+Consolidação!N92+Consolidação!Q92+Consolidação!T92+Consolidação!W92+Consolidação!Z92+Consolidação!AC92+Consolidação!AF92+Consolidação!AI92,Consolidação!$AI$4,IF(F81+M81+T81+AA81+AH81+AO81+AV81+BC81+BJ81&lt;=Consolidação!H92+Consolidação!K92+Consolidação!N92+Consolidação!Q92+Consolidação!T92+Consolidação!W92+Consolidação!Z92+Consolidação!AC92+Consolidação!AF92+Consolidação!AI92+Consolidação!AL92,Consolidação!$AL$4,IF(F81+M81+T81+AA81+AH81+AO81+AV81+BC81+BJ81&lt;=Consolidação!H92+Consolidação!K92+Consolidação!N92+Consolidação!Q92+Consolidação!T92+Consolidação!W92+Consolidação!Z92+Consolidação!AC92+Consolidação!AF92+Consolidação!AI92+Consolidação!AL92+Consolidação!AO92,Consolidação!$AO$4,IF(F81+M81+T81+AA81+AH81+AO81+AV81+BC81+BJ81&lt;=Consolidação!H92+Consolidação!K92+Consolidação!N92+Consolidação!Q92+Consolidação!T92+Consolidação!W92+Consolidação!Z92+Consolidação!AC92+Consolidação!AF92+Consolidação!AI92+Consolidação!AL92+Consolidação!AO92+Consolidação!AR92,Consolidação!$AR$4,IF(F81+M81+T81+AA81+AH81+AO81+AV81+BC81+BJ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+M81+T81+AA81+AH81+AO81+AV81+BC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+T81+AA81+AH81+AO81+AV81+BC81+BJ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/>
      </c>
      <c r="BN81" s="318" t="str">
        <f t="shared" si="94"/>
        <v/>
      </c>
      <c r="BO81" s="312"/>
      <c r="BP81" s="270"/>
      <c r="BQ81" s="314"/>
      <c r="BR81" s="345"/>
      <c r="BS81" s="346"/>
      <c r="BT81" s="317" t="str">
        <f>IF(BQ81=0,"",IF(F81+M81+T81+AA81+AH81+AO81+AV81+BC81+BJ81+BQ81&lt;=Consolidação!H92,Consolidação!$H$4,IF(F81+M81+T81+AA81+AH81+AO81+AV81+BC81+BJ81+BQ81&lt;=Consolidação!H92+Consolidação!K92,Consolidação!$K$4,IF(F81+M81+T81+AA81+AH81+AO81+AV81+BC81+BJ81+BQ81&lt;=Consolidação!H92+Consolidação!K92+Consolidação!N92,Consolidação!$N$4,IF(F81+M81+T81+AA81+AH81+AO81+AV81+BC81+BJ81+BQ81&lt;=Consolidação!H92+Consolidação!K92+Consolidação!N92+Consolidação!Q92,Consolidação!$Q$4,IF(F81+M81+T81+AA81+AH81+AO81+AV81+BC81+BJ81+BQ81&lt;=Consolidação!H92+Consolidação!K92+Consolidação!N92+Consolidação!Q92+Consolidação!T92,Consolidação!$T$4,IF(F81+M81+T81+AA81+AH81+AO81+AV81+BC81+BJ81+BQ81&lt;=Consolidação!H92+Consolidação!K92+Consolidação!N92+Consolidação!Q92+Consolidação!T92+Consolidação!W92,Consolidação!$W$4,IF(F81+M81+T81+AA81+AH81+AO81+AV81+BC81+BJ81+BQ81&lt;=Consolidação!H92+Consolidação!K92+Consolidação!N92+Consolidação!Q92+Consolidação!T92+Consolidação!W92+Consolidação!Z92,Consolidação!$Z$4,IF(F81+M81+T81+AA81+AH81+AO81+AV81+BC81+BJ81+BQ81&lt;=Consolidação!H92+Consolidação!K92+Consolidação!N92+Consolidação!Q92+Consolidação!T92+Consolidação!W92+Consolidação!Z92+Consolidação!AC92,Consolidação!$AC$4,IF(F81+M81+T81+AA81+AH81+AO81+AV81+BC81+BJ81+BQ81&lt;=Consolidação!H92+Consolidação!K92+Consolidação!N92+Consolidação!Q92+Consolidação!T92+Consolidação!W92+Consolidação!Z92+Consolidação!AC92+Consolidação!AF92,Consolidação!$AF$4,IF(F81+M81+T81+AA81+AH81+AO81+AV81+BC81+BJ81+BQ81&lt;=Consolidação!H92+Consolidação!K92+Consolidação!N92+Consolidação!Q92+Consolidação!T92+Consolidação!W92+Consolidação!Z92+Consolidação!AC92+Consolidação!AF92+Consolidação!AI92,Consolidação!$AI$4,IF(F81+M81+T81+AA81+AH81+AO81+AV81+BC81+BJ81+BQ81&lt;=Consolidação!H92+Consolidação!K92+Consolidação!N92+Consolidação!Q92+Consolidação!T92+Consolidação!W92+Consolidação!Z92+Consolidação!AC92+Consolidação!AF92+Consolidação!AI92+Consolidação!AL92,Consolidação!$AL$4,IF(F81+M81+T81+AA81+AH81+AO81+AV81+BC81+BJ81+BQ81&lt;=Consolidação!H92+Consolidação!K92+Consolidação!N92+Consolidação!Q92+Consolidação!T92+Consolidação!W92+Consolidação!Z92+Consolidação!AC92+Consolidação!AF92+Consolidação!AI92+Consolidação!AL92+Consolidação!AO92,Consolidação!$AO$4,IF(F81+M81+T81+AA81+AH81+AO81+AV81+BC81+BJ81+BQ81&lt;=Consolidação!H92+Consolidação!K92+Consolidação!N92+Consolidação!Q92+Consolidação!T92+Consolidação!W92+Consolidação!Z92+Consolidação!AC92+Consolidação!AF92+Consolidação!AI92+Consolidação!AL92+Consolidação!AO92+Consolidação!AR92,Consolidação!$AR$4,IF(F81+M81+T81+AA81+AH81+AO81+AV81+BC81+BJ81+BQ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+M81+T81+AA81+AH81+AO81+AV81+BC81+BJ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+T81+AA81+AH81+AO81+AV81+BC81+BJ81+BQ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/>
      </c>
      <c r="BU81" s="318" t="str">
        <f t="shared" si="95"/>
        <v/>
      </c>
      <c r="BV81" s="312"/>
      <c r="BW81" s="270"/>
      <c r="BX81" s="314"/>
      <c r="BY81" s="345"/>
      <c r="BZ81" s="346"/>
      <c r="CA81" s="317" t="str">
        <f>IF(BX81=0,"",IF(F81+M81+T81+AA81+AH81+AO81+AV81+BC81+BJ81+BQ81+BX81&lt;=Consolidação!H92,Consolidação!$H$4,IF(F81+M81+T81+AA81+AH81+AO81+AV81+BC81+BJ81+BQ81+BX81&lt;=Consolidação!H92+Consolidação!K92,Consolidação!$K$4,IF(F81+M81+T81+AA81+AH81+AO81+AV81+BC81+BJ81+BQ81+BX81&lt;=Consolidação!H92+Consolidação!K92+Consolidação!N92,Consolidação!$N$4,IF(F81+M81+T81+AA81+AH81+AO81+AV81+BC81+BJ81+BQ81+BX81&lt;=Consolidação!H92+Consolidação!K92+Consolidação!N92+Consolidação!Q92,Consolidação!$Q$4,IF(F81+M81+T81+AA81+AH81+AO81+AV81+BC81+BJ81+BQ81+BX81&lt;=Consolidação!H92+Consolidação!K92+Consolidação!N92+Consolidação!Q92+Consolidação!T92,Consolidação!$T$4,IF(F81+M81+T81+AA81+AH81+AO81+AV81+BC81+BJ81+BQ81+BX81&lt;=Consolidação!H92+Consolidação!K92+Consolidação!N92+Consolidação!Q92+Consolidação!T92+Consolidação!W92,Consolidação!$W$4,IF(F81+M81+T81+AA81+AH81+AO81+AV81+BC81+BJ81+BQ81+BX81&lt;=Consolidação!H92+Consolidação!K92+Consolidação!N92+Consolidação!Q92+Consolidação!T92+Consolidação!W92+Consolidação!Z92,Consolidação!$Z$4,IF(F81+M81+T81+AA81+AH81+AO81+AV81+BC81+BJ81+BQ81+BX81&lt;=Consolidação!H92+Consolidação!K92+Consolidação!N92+Consolidação!Q92+Consolidação!T92+Consolidação!W92+Consolidação!Z92+Consolidação!AC92,Consolidação!$AC$4,IF(F81+M81+T81+AA81+AH81+AO81+AV81+BC81+BJ81+BQ81+BX81&lt;=Consolidação!H92+Consolidação!K92+Consolidação!N92+Consolidação!Q92+Consolidação!T92+Consolidação!W92+Consolidação!Z92+Consolidação!AC92+Consolidação!AF92,Consolidação!$AF$4,IF(F81+M81+T81+AA81+AH81+AO81+AV81+BC81+BJ81+BQ81+BX81&lt;=Consolidação!H92+Consolidação!K92+Consolidação!N92+Consolidação!Q92+Consolidação!T92+Consolidação!W92+Consolidação!Z92+Consolidação!AC92+Consolidação!AF92+Consolidação!AI92,Consolidação!$AI$4,IF(F81+M81+T81+AA81+AH81+AO81+AV81+BC81+BJ81+BQ81+BX81&lt;=Consolidação!H92+Consolidação!K92+Consolidação!N92+Consolidação!Q92+Consolidação!T92+Consolidação!W92+Consolidação!Z92+Consolidação!AC92+Consolidação!AF92+Consolidação!AI92+Consolidação!AL92,Consolidação!$AL$4,IF(F81+M81+T81+AA81+AH81+AO81+AV81+BC81+BJ81+BQ81+BX81&lt;=Consolidação!H92+Consolidação!K92+Consolidação!N92+Consolidação!Q92+Consolidação!T92+Consolidação!W92+Consolidação!Z92+Consolidação!AC92+Consolidação!AF92+Consolidação!AI92+Consolidação!AL92+Consolidação!AO92,Consolidação!$AO$4,IF(F81+M81+T81+AA81+AH81+AO81+AV81+BC81+BJ81+BQ81+BX81&lt;=Consolidação!H92+Consolidação!K92+Consolidação!N92+Consolidação!Q92+Consolidação!T92+Consolidação!W92+Consolidação!Z92+Consolidação!AC92+Consolidação!AF92+Consolidação!AI92+Consolidação!AL92+Consolidação!AO92+Consolidação!AR92,Consolidação!$AR$4,IF(F81+M81+T81+AA81+AH81+AO81+AV81+BC81+BJ81+BQ81+BX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+M81+T81+AA81+AH81+AO81+AV81+BC81+BJ81+BQ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+T81+AA81+AH81+AO81+AV81+BC81+BJ81+BQ81+BX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/>
      </c>
      <c r="CB81" s="318" t="str">
        <f t="shared" si="96"/>
        <v/>
      </c>
      <c r="CC81" s="312"/>
      <c r="CD81" s="270"/>
      <c r="CE81" s="314"/>
      <c r="CF81" s="345"/>
      <c r="CG81" s="346"/>
      <c r="CH81" s="317" t="str">
        <f>IF(CE81=0,"",IF(F81+M81+T81+AA81+AH81+AO81+AV81+BC81+BJ81+BQ81+BX81+CE81&lt;=Consolidação!H92,Consolidação!$H$4,IF(F81+M81+T81+AA81+AH81+AO81+AV81+BC81+BJ81+BQ81+BX81+CE81&lt;=Consolidação!H92+Consolidação!K92,Consolidação!$K$4,IF(F81+M81+T81+AA81+AH81+AO81+AV81+BC81+BJ81+BQ81+BX81+CE81&lt;=Consolidação!H92+Consolidação!K92+Consolidação!N92,Consolidação!$N$4,IF(F81+M81+T81+AA81+AH81+AO81+AV81+BC81+BJ81+BQ81+BX81+CE81&lt;=Consolidação!H92+Consolidação!K92+Consolidação!N92+Consolidação!Q92,Consolidação!$Q$4,IF(F81+M81+T81+AA81+AH81+AO81+AV81+BC81+BJ81+BQ81+BX81+CE81&lt;=Consolidação!H92+Consolidação!K92+Consolidação!N92+Consolidação!Q92+Consolidação!T92,Consolidação!$T$4,IF(F81+M81+T81+AA81+AH81+AO81+AV81+BC81+BJ81+BQ81+BX81+CE81&lt;=Consolidação!H92+Consolidação!K92+Consolidação!N92+Consolidação!Q92+Consolidação!T92+Consolidação!W92,Consolidação!$W$4,IF(F81+M81+T81+AA81+AH81+AO81+AV81+BC81+BJ81+BQ81+BX81+CE81&lt;=Consolidação!H92+Consolidação!K92+Consolidação!N92+Consolidação!Q92+Consolidação!T92+Consolidação!W92+Consolidação!Z92,Consolidação!$Z$4,IF(F81+M81+T81+AA81+AH81+AO81+AV81+BC81+BJ81+BQ81+BX81+CE81&lt;=Consolidação!H92+Consolidação!K92+Consolidação!N92+Consolidação!Q92+Consolidação!T92+Consolidação!W92+Consolidação!Z92+Consolidação!AC92,Consolidação!$AC$4,IF(F81+M81+T81+AA81+AH81+AO81+AV81+BC81+BJ81+BQ81+BX81+CE81&lt;=Consolidação!H92+Consolidação!K92+Consolidação!N92+Consolidação!Q92+Consolidação!T92+Consolidação!W92+Consolidação!Z92+Consolidação!AC92+Consolidação!AF92,Consolidação!$AF$4,IF(F81+M81+T81+AA81+AH81+AO81+AV81+BC81+BJ81+BQ81+BX81+CE81&lt;=Consolidação!H92+Consolidação!K92+Consolidação!N92+Consolidação!Q92+Consolidação!T92+Consolidação!W92+Consolidação!Z92+Consolidação!AC92+Consolidação!AF92+Consolidação!AI92,Consolidação!$AI$4,IF(F81+M81+T81+AA81+AH81+AO81+AV81+BC81+BJ81+BQ81+BX81+CE81&lt;=Consolidação!H92+Consolidação!K92+Consolidação!N92+Consolidação!Q92+Consolidação!T92+Consolidação!W92+Consolidação!Z92+Consolidação!AC92+Consolidação!AF92+Consolidação!AI92+Consolidação!AL92,Consolidação!$AL$4,IF(F81+M81+T81+AA81+AH81+AO81+AV81+BC81+BJ81+BQ81+BX81+CE81&lt;=Consolidação!H92+Consolidação!K92+Consolidação!N92+Consolidação!Q92+Consolidação!T92+Consolidação!W92+Consolidação!Z92+Consolidação!AC92+Consolidação!AF92+Consolidação!AI92+Consolidação!AL92+Consolidação!AO92,Consolidação!$AO$4,IF(F81+M81+T81+AA81+AH81+AO81+AV81+BC81+BJ81+BQ81+BX81+CE81&lt;=Consolidação!H92+Consolidação!K92+Consolidação!N92+Consolidação!Q92+Consolidação!T92+Consolidação!W92+Consolidação!Z92+Consolidação!AC92+Consolidação!AF92+Consolidação!AI92+Consolidação!AL92+Consolidação!AO92+Consolidação!AR92,Consolidação!$AR$4,IF(F81+M81+T81+AA81+AH81+AO81+AV81+BC81+BJ81+BQ81+BX81+CE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+M81+T81+AA81+AH81+AO81+AV81+BC81+BJ81+BQ81+BX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+T81+AA81+AH81+AO81+AV81+BC81+BJ81+BQ81+BX81+CE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/>
      </c>
      <c r="CI81" s="318" t="str">
        <f t="shared" si="97"/>
        <v/>
      </c>
      <c r="CJ81" s="312"/>
      <c r="CK81" s="270"/>
      <c r="CL81" s="314"/>
      <c r="CM81" s="345"/>
      <c r="CN81" s="346"/>
      <c r="CO81" s="317" t="str">
        <f>IF(CL81=0,"",IF(F81+M81+T81+AA81+AH81+AO81+AV81+BC81+BJ81+BQ81+BX81+CE81+CL81&lt;=Consolidação!H92,Consolidação!$H$4,IF(F81+M81+T81+AA81+AH81+AO81+AV81+BC81+BJ81+BQ81+BX81+CE81+CL81&lt;=Consolidação!H92+Consolidação!K92,Consolidação!$K$4,IF(F81+M81+T81+AA81+AH81+AO81+AV81+BC81+BJ81+BQ81+BX81+CE81+CL81&lt;=Consolidação!H92+Consolidação!K92+Consolidação!N92,Consolidação!$N$4,IF(F81+M81+T81+AA81+AH81+AO81+AV81+BC81+BJ81+BQ81+BX81+CE81+CL81&lt;=Consolidação!H92+Consolidação!K92+Consolidação!N92+Consolidação!Q92,Consolidação!$Q$4,IF(F81+M81+T81+AA81+AH81+AO81+AV81+BC81+BJ81+BQ81+BX81+CE81+CL81&lt;=Consolidação!H92+Consolidação!K92+Consolidação!N92+Consolidação!Q92+Consolidação!T92,Consolidação!$T$4,IF(F81+M81+T81+AA81+AH81+AO81+AV81+BC81+BJ81+BQ81+BX81+CE81+CL81&lt;=Consolidação!H92+Consolidação!K92+Consolidação!N92+Consolidação!Q92+Consolidação!T92+Consolidação!W92,Consolidação!$W$4,IF(F81+M81+T81+AA81+AH81+AO81+AV81+BC81+BJ81+BQ81+BX81+CE81+CL81&lt;=Consolidação!H92+Consolidação!K92+Consolidação!N92+Consolidação!Q92+Consolidação!T92+Consolidação!W92+Consolidação!Z92,Consolidação!$Z$4,IF(F81+M81+T81+AA81+AH81+AO81+AV81+BC81+BJ81+BQ81+BX81+CE81+CL81&lt;=Consolidação!H92+Consolidação!K92+Consolidação!N92+Consolidação!Q92+Consolidação!T92+Consolidação!W92+Consolidação!Z92+Consolidação!AC92,Consolidação!$AC$4,IF(F81+M81+T81+AA81+AH81+AO81+AV81+BC81+BJ81+BQ81+BX81+CE81+CL81&lt;=Consolidação!H92+Consolidação!K92+Consolidação!N92+Consolidação!Q92+Consolidação!T92+Consolidação!W92+Consolidação!Z92+Consolidação!AC92+Consolidação!AF92,Consolidação!$AF$4,IF(F81+M81+T81+AA81+AH81+AO81+AV81+BC81+BJ81+BQ81+BX81+CE81+CL81&lt;=Consolidação!H92+Consolidação!K92+Consolidação!N92+Consolidação!Q92+Consolidação!T92+Consolidação!W92+Consolidação!Z92+Consolidação!AC92+Consolidação!AF92+Consolidação!AI92,Consolidação!$AI$4,IF(F81+M81+T81+AA81+AH81+AO81+AV81+BC81+BJ81+BQ81+BX81+CE81+CL81&lt;=Consolidação!H92+Consolidação!K92+Consolidação!N92+Consolidação!Q92+Consolidação!T92+Consolidação!W92+Consolidação!Z92+Consolidação!AC92+Consolidação!AF92+Consolidação!AI92+Consolidação!AL92,Consolidação!$AL$4,IF(F81+M81+T81+AA81+AH81+AO81+AV81+BC81+BJ81+BQ81+BX81+CE81+CL81&lt;=Consolidação!H92+Consolidação!K92+Consolidação!N92+Consolidação!Q92+Consolidação!T92+Consolidação!W92+Consolidação!Z92+Consolidação!AC92+Consolidação!AF92+Consolidação!AI92+Consolidação!AL92+Consolidação!AO92,Consolidação!$AO$4,IF(F81+M81+T81+AA81+AH81+AO81+AV81+BC81+BJ81+BQ81+BX81+CE81+CL81&lt;=Consolidação!H92+Consolidação!K92+Consolidação!N92+Consolidação!Q92+Consolidação!T92+Consolidação!W92+Consolidação!Z92+Consolidação!AC92+Consolidação!AF92+Consolidação!AI92+Consolidação!AL92+Consolidação!AO92+Consolidação!AR92,Consolidação!$AR$4,IF(F81+M81+T81+AA81+AH81+AO81+AV81+BC81+BJ81+BQ81+BX81+CE81+CL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+M81+T81+AA81+AH81+AO81+AV81+BC81+BJ81+BQ81+BX81+CE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+T81+AA81+AH81+AO81+AV81+BC81+BJ81+BQ81+BX81+CE81+CL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/>
      </c>
      <c r="CP81" s="318" t="str">
        <f t="shared" si="98"/>
        <v/>
      </c>
      <c r="CQ81" s="312"/>
      <c r="CR81" s="270"/>
      <c r="CS81" s="314"/>
      <c r="CT81" s="345"/>
      <c r="CU81" s="346"/>
      <c r="CV81" s="317" t="str">
        <f>IF(CS81=0,"",IF(F81+M81+T81+AA81+AH81+AO81+AV81+BC81+BJ81+BQ81+BX81+CE81+CL81+CS81&lt;=Consolidação!H92,Consolidação!$H$4,IF(F81+M81+T81+AA81+AH81+AO81+AV81+BC81+BJ81+BQ81+BX81+CE81+CL81+CS81&lt;=Consolidação!H92+Consolidação!K92,Consolidação!$K$4,IF(F81+M81+T81+AA81+AH81+AO81+AV81+BC81+BJ81+BQ81+BX81+CE81+CL81+CS81&lt;=Consolidação!H92+Consolidação!K92+Consolidação!N92,Consolidação!$N$4,IF(F81+M81+T81+AA81+AH81+AO81+AV81+BC81+BJ81+BQ81+BX81+CE81+CL81+CS81&lt;=Consolidação!H92+Consolidação!K92+Consolidação!N92+Consolidação!Q92,Consolidação!$Q$4,IF(F81+M81+T81+AA81+AH81+AO81+AV81+BC81+BJ81+BQ81+BX81+CE81+CL81+CS81&lt;=Consolidação!H92+Consolidação!K92+Consolidação!N92+Consolidação!Q92+Consolidação!T92,Consolidação!$T$4,IF(F81+M81+T81+AA81+AH81+AO81+AV81+BC81+BJ81+BQ81+BX81+CE81+CL81+CS81&lt;=Consolidação!H92+Consolidação!K92+Consolidação!N92+Consolidação!Q92+Consolidação!T92+Consolidação!W92,Consolidação!$W$4,IF(F81+M81+T81+AA81+AH81+AO81+AV81+BC81+BJ81+BQ81+BX81+CE81+CL81+CS81&lt;=Consolidação!H92+Consolidação!K92+Consolidação!N92+Consolidação!Q92+Consolidação!T92+Consolidação!W92+Consolidação!Z92,Consolidação!$Z$4,IF(F81+M81+T81+AA81+AH81+AO81+AV81+BC81+BJ81+BQ81+BX81+CE81+CL81+CS81&lt;=Consolidação!H92+Consolidação!K92+Consolidação!N92+Consolidação!Q92+Consolidação!T92+Consolidação!W92+Consolidação!Z92+Consolidação!AC92,Consolidação!$AC$4,IF(F81+M81+T81+AA81+AH81+AO81+AV81+BC81+BJ81+BQ81+BX81+CE81+CL81+CS81&lt;=Consolidação!H92+Consolidação!K92+Consolidação!N92+Consolidação!Q92+Consolidação!T92+Consolidação!W92+Consolidação!Z92+Consolidação!AC92+Consolidação!AF92,Consolidação!$AF$4,IF(F81+M81+T81+AA81+AH81+AO81+AV81+BC81+BJ81+BQ81+BX81+CE81+CL81+CS81&lt;=Consolidação!H92+Consolidação!K92+Consolidação!N92+Consolidação!Q92+Consolidação!T92+Consolidação!W92+Consolidação!Z92+Consolidação!AC92+Consolidação!AF92+Consolidação!AI92,Consolidação!$AI$4,IF(F81+M81+T81+AA81+AH81+AO81+AV81+BC81+BJ81+BQ81+BX81+CE81+CL81+CS81&lt;=Consolidação!H92+Consolidação!K92+Consolidação!N92+Consolidação!Q92+Consolidação!T92+Consolidação!W92+Consolidação!Z92+Consolidação!AC92+Consolidação!AF92+Consolidação!AI92+Consolidação!AL92,Consolidação!$AL$4,IF(F81+M81+T81+AA81+AH81+AO81+AV81+BC81+BJ81+BQ81+BX81+CE81+CL81+CS81&lt;=Consolidação!H92+Consolidação!K92+Consolidação!N92+Consolidação!Q92+Consolidação!T92+Consolidação!W92+Consolidação!Z92+Consolidação!AC92+Consolidação!AF92+Consolidação!AI92+Consolidação!AL92+Consolidação!AO92,Consolidação!$AO$4,IF(F81+M81+T81+AA81+AH81+AO81+AV81+BC81+BJ81+BQ81+BX81+CE81+CL81+CS81&lt;=Consolidação!H92+Consolidação!K92+Consolidação!N92+Consolidação!Q92+Consolidação!T92+Consolidação!W92+Consolidação!Z92+Consolidação!AC92+Consolidação!AF92+Consolidação!AI92+Consolidação!AL92+Consolidação!AO92+Consolidação!AR92,Consolidação!$AR$4,IF(F81+M81+T81+AA81+AH81+AO81+AV81+BC81+BJ81+BQ81+BX81+CE81+CL81+CS81&lt;=Consolidação!H92+Consolidação!K92+Consolidação!N92+Consolidação!Q92+Consolidação!T92+Consolidação!W92+Consolidação!Z92+Consolidação!AC92+Consolidação!AF92+Consolidação!AI92+Consolidação!AL92+Consolidação!AO92+Consolidação!AR92+Consolidação!AU92,Consolidação!$AU$4,IF(AND((Consolidação!H92+Consolidação!K92+Consolidação!N92+Consolidação!Q92+Consolidação!T92+Consolidação!W92+Consolidação!Z92+Consolidação!AC92+Consolidação!AF92+Consolidação!AI92+Consolidação!AL92+Consolidação!AO92+Consolidação!AR92+Consolidação!AU92)&gt;0,F81+M81+T81+AA81+AH81+AO81+AV81+BC81+BJ81+BQ81+BX81+CE81+CL81&lt;Consolidação!H92+Consolidação!K92+Consolidação!N92+Consolidação!Q92+Consolidação!T92+Consolidação!W92+Consolidação!Z92+Consolidação!AC92+Consolidação!AF92+Consolidação!AI92+Consolidação!AL92+Consolidação!AO92+Consolidação!AR92+Consolidação!AU92,F81+M81+T81+AA81+AH81+AO81+AV81+BC81+BJ81+BQ81+BX81+CE81+CL81+CS81&gt;Consolidação!H92+Consolidação!K92+Consolidação!N92+Consolidação!Q92+Consolidação!T92+Consolidação!W92+Consolidação!Z92+Consolidação!AC92+Consolidação!AF92+Consolidação!AI92+Consolidação!AL92+Consolidação!AO92+Consolidação!AR92+Consolidação!AU92),"CONSUMO PARCIAL","SEM PREVISÃO"))))))))))))))))</f>
        <v/>
      </c>
      <c r="CW81" s="318" t="str">
        <f t="shared" si="99"/>
        <v/>
      </c>
      <c r="CX81" s="270"/>
      <c r="CY81" s="314"/>
      <c r="CZ81" s="345"/>
      <c r="DA81" s="346"/>
      <c r="DB81" s="317" t="str">
        <f>IF(CY81=0,"",IF(L81+S81+Z81+AG81+AN81+AU81+BB81+BI81+BP81+BW81+CD81+CK81+CR81+CY81&lt;=Consolidação!N92,Consolidação!$H$4,IF(L81+S81+Z81+AG81+AN81+AU81+BB81+BI81+BP81+BW81+CD81+CK81+CR81+CY81&lt;=Consolidação!N92+Consolidação!Q92,Consolidação!$K$4,IF(L81+S81+Z81+AG81+AN81+AU81+BB81+BI81+BP81+BW81+CD81+CK81+CR81+CY81&lt;=Consolidação!N92+Consolidação!Q92+Consolidação!T92,Consolidação!$N$4,IF(L81+S81+Z81+AG81+AN81+AU81+BB81+BI81+BP81+BW81+CD81+CK81+CR81+CY81&lt;=Consolidação!N92+Consolidação!Q92+Consolidação!T92+Consolidação!W92,Consolidação!$Q$4,IF(L81+S81+Z81+AG81+AN81+AU81+BB81+BI81+BP81+BW81+CD81+CK81+CR81+CY81&lt;=Consolidação!N92+Consolidação!Q92+Consolidação!T92+Consolidação!W92+Consolidação!Z92,Consolidação!$T$4,IF(L81+S81+Z81+AG81+AN81+AU81+BB81+BI81+BP81+BW81+CD81+CK81+CR81+CY81&lt;=Consolidação!N92+Consolidação!Q92+Consolidação!T92+Consolidação!W92+Consolidação!Z92+Consolidação!AC92,Consolidação!$W$4,IF(L81+S81+Z81+AG81+AN81+AU81+BB81+BI81+BP81+BW81+CD81+CK81+CR81+CY81&lt;=Consolidação!N92+Consolidação!Q92+Consolidação!T92+Consolidação!W92+Consolidação!Z92+Consolidação!AC92+Consolidação!AF92,Consolidação!$Z$4,IF(L81+S81+Z81+AG81+AN81+AU81+BB81+BI81+BP81+BW81+CD81+CK81+CR81+CY81&lt;=Consolidação!N92+Consolidação!Q92+Consolidação!T92+Consolidação!W92+Consolidação!Z92+Consolidação!AC92+Consolidação!AF92+Consolidação!AI92,Consolidação!$AC$4,IF(L81+S81+Z81+AG81+AN81+AU81+BB81+BI81+BP81+BW81+CD81+CK81+CR81+CY81&lt;=Consolidação!N92+Consolidação!Q92+Consolidação!T92+Consolidação!W92+Consolidação!Z92+Consolidação!AC92+Consolidação!AF92+Consolidação!AI92+Consolidação!AL92,Consolidação!$AF$4,IF(L81+S81+Z81+AG81+AN81+AU81+BB81+BI81+BP81+BW81+CD81+CK81+CR81+CY81&lt;=Consolidação!N92+Consolidação!Q92+Consolidação!T92+Consolidação!W92+Consolidação!Z92+Consolidação!AC92+Consolidação!AF92+Consolidação!AI92+Consolidação!AL92+Consolidação!AO92,Consolidação!$AI$4,IF(L81+S81+Z81+AG81+AN81+AU81+BB81+BI81+BP81+BW81+CD81+CK81+CR81+CY81&lt;=Consolidação!N92+Consolidação!Q92+Consolidação!T92+Consolidação!W92+Consolidação!Z92+Consolidação!AC92+Consolidação!AF92+Consolidação!AI92+Consolidação!AL92+Consolidação!AO92+Consolidação!AR92,Consolidação!$AL$4,IF(L81+S81+Z81+AG81+AN81+AU81+BB81+BI81+BP81+BW81+CD81+CK81+CR81+CY81&lt;=Consolidação!N92+Consolidação!Q92+Consolidação!T92+Consolidação!W92+Consolidação!Z92+Consolidação!AC92+Consolidação!AF92+Consolidação!AI92+Consolidação!AL92+Consolidação!AO92+Consolidação!AR92+Consolidação!AU92,Consolidação!$AO$4,IF(L81+S81+Z81+AG81+AN81+AU81+BB81+BI81+BP81+BW81+CD81+CK81+CR81+CY81&lt;=Consolidação!N92+Consolidação!Q92+Consolidação!T92+Consolidação!W92+Consolidação!Z92+Consolidação!AC92+Consolidação!AF92+Consolidação!AI92+Consolidação!AL92+Consolidação!AO92+Consolidação!AR92+Consolidação!AU92+Consolidação!AX92,Consolidação!$AR$4,IF(L81+S81+Z81+AG81+AN81+AU81+BB81+BI81+BP81+BW81+CD81+CK81+CR81+CY81&lt;=Consolidação!N92+Consolidação!Q92+Consolidação!T92+Consolidação!W92+Consolidação!Z92+Consolidação!AC92+Consolidação!AF92+Consolidação!AI92+Consolidação!AL92+Consolidação!AO92+Consolidação!AR92+Consolidação!AU92+Consolidação!AX92+Consolidação!#REF!,Consolidação!$AU$4,IF(AND((Consolidação!N92+Consolidação!Q92+Consolidação!T92+Consolidação!W92+Consolidação!Z92+Consolidação!AC92+Consolidação!AF92+Consolidação!AI92+Consolidação!AL92+Consolidação!AO92+Consolidação!AR92+Consolidação!AU92+Consolidação!AX92+Consolidação!#REF!)&gt;0,L81+S81+Z81+AG81+AN81+AU81+BB81+BI81+BP81+BW81+CD81+CK81+CR81&lt;Consolidação!N92+Consolidação!Q92+Consolidação!T92+Consolidação!W92+Consolidação!Z92+Consolidação!AC92+Consolidação!AF92+Consolidação!AI92+Consolidação!AL92+Consolidação!AO92+Consolidação!AR92+Consolidação!AU92+Consolidação!AX92+Consolidação!#REF!,L81+S81+Z81+AG81+AN81+AU81+BB81+BI81+BP81+BW81+CD81+CK81+CR81+CY81&gt;Consolidação!N92+Consolidação!Q92+Consolidação!T92+Consolidação!W92+Consolidação!Z92+Consolidação!AC92+Consolidação!AF92+Consolidação!AI92+Consolidação!AL92+Consolidação!AO92+Consolidação!AR92+Consolidação!AU92+Consolidação!AX92+Consolidação!#REF!),"CONSUMO PARCIAL","SEM PREVISÃO"))))))))))))))))</f>
        <v/>
      </c>
      <c r="DC81" s="318" t="str">
        <f t="shared" si="100"/>
        <v/>
      </c>
      <c r="DD81" s="270"/>
      <c r="DE81" s="314"/>
      <c r="DF81" s="345"/>
      <c r="DG81" s="346"/>
      <c r="DH81" s="317" t="str">
        <f>IF(DE81=0,"",IF(R81+Y81+AF81+AM81+AT81+BA81+BH81+BO81+BV81+CC81+CJ81+CQ81+CX81+DE81&lt;=Consolidação!T92,Consolidação!$H$4,IF(R81+Y81+AF81+AM81+AT81+BA81+BH81+BO81+BV81+CC81+CJ81+CQ81+CX81+DE81&lt;=Consolidação!T92+Consolidação!W92,Consolidação!$K$4,IF(R81+Y81+AF81+AM81+AT81+BA81+BH81+BO81+BV81+CC81+CJ81+CQ81+CX81+DE81&lt;=Consolidação!T92+Consolidação!W92+Consolidação!Z92,Consolidação!$N$4,IF(R81+Y81+AF81+AM81+AT81+BA81+BH81+BO81+BV81+CC81+CJ81+CQ81+CX81+DE81&lt;=Consolidação!T92+Consolidação!W92+Consolidação!Z92+Consolidação!AC92,Consolidação!$Q$4,IF(R81+Y81+AF81+AM81+AT81+BA81+BH81+BO81+BV81+CC81+CJ81+CQ81+CX81+DE81&lt;=Consolidação!T92+Consolidação!W92+Consolidação!Z92+Consolidação!AC92+Consolidação!AF92,Consolidação!$T$4,IF(R81+Y81+AF81+AM81+AT81+BA81+BH81+BO81+BV81+CC81+CJ81+CQ81+CX81+DE81&lt;=Consolidação!T92+Consolidação!W92+Consolidação!Z92+Consolidação!AC92+Consolidação!AF92+Consolidação!AI92,Consolidação!$W$4,IF(R81+Y81+AF81+AM81+AT81+BA81+BH81+BO81+BV81+CC81+CJ81+CQ81+CX81+DE81&lt;=Consolidação!T92+Consolidação!W92+Consolidação!Z92+Consolidação!AC92+Consolidação!AF92+Consolidação!AI92+Consolidação!AL92,Consolidação!$Z$4,IF(R81+Y81+AF81+AM81+AT81+BA81+BH81+BO81+BV81+CC81+CJ81+CQ81+CX81+DE81&lt;=Consolidação!T92+Consolidação!W92+Consolidação!Z92+Consolidação!AC92+Consolidação!AF92+Consolidação!AI92+Consolidação!AL92+Consolidação!AO92,Consolidação!$AC$4,IF(R81+Y81+AF81+AM81+AT81+BA81+BH81+BO81+BV81+CC81+CJ81+CQ81+CX81+DE81&lt;=Consolidação!T92+Consolidação!W92+Consolidação!Z92+Consolidação!AC92+Consolidação!AF92+Consolidação!AI92+Consolidação!AL92+Consolidação!AO92+Consolidação!AR92,Consolidação!$AF$4,IF(R81+Y81+AF81+AM81+AT81+BA81+BH81+BO81+BV81+CC81+CJ81+CQ81+CX81+DE81&lt;=Consolidação!T92+Consolidação!W92+Consolidação!Z92+Consolidação!AC92+Consolidação!AF92+Consolidação!AI92+Consolidação!AL92+Consolidação!AO92+Consolidação!AR92+Consolidação!AU92,Consolidação!$AI$4,IF(R81+Y81+AF81+AM81+AT81+BA81+BH81+BO81+BV81+CC81+CJ81+CQ81+CX81+DE81&lt;=Consolidação!T92+Consolidação!W92+Consolidação!Z92+Consolidação!AC92+Consolidação!AF92+Consolidação!AI92+Consolidação!AL92+Consolidação!AO92+Consolidação!AR92+Consolidação!AU92+Consolidação!AX92,Consolidação!$AL$4,IF(R81+Y81+AF81+AM81+AT81+BA81+BH81+BO81+BV81+CC81+CJ81+CQ81+CX81+DE81&lt;=Consolidação!T92+Consolidação!W92+Consolidação!Z92+Consolidação!AC92+Consolidação!AF92+Consolidação!AI92+Consolidação!AL92+Consolidação!AO92+Consolidação!AR92+Consolidação!AU92+Consolidação!AX92+Consolidação!#REF!,Consolidação!$AO$4,IF(R81+Y81+AF81+AM81+AT81+BA81+BH81+BO81+BV81+CC81+CJ81+CQ81+CX81+DE81&lt;=Consolidação!T92+Consolidação!W92+Consolidação!Z92+Consolidação!AC92+Consolidação!AF92+Consolidação!AI92+Consolidação!AL92+Consolidação!AO92+Consolidação!AR92+Consolidação!AU92+Consolidação!AX92+Consolidação!#REF!+Consolidação!BC92,Consolidação!$AR$4,IF(R81+Y81+AF81+AM81+AT81+BA81+BH81+BO81+BV81+CC81+CJ81+CQ81+CX81+DE81&lt;=Consolidação!T92+Consolidação!W92+Consolidação!Z92+Consolidação!AC92+Consolidação!AF92+Consolidação!AI92+Consolidação!AL92+Consolidação!AO92+Consolidação!AR92+Consolidação!AU92+Consolidação!AX92+Consolidação!#REF!+Consolidação!BC92+Consolidação!BF92,Consolidação!$AU$4,IF(AND((Consolidação!T92+Consolidação!W92+Consolidação!Z92+Consolidação!AC92+Consolidação!AF92+Consolidação!AI92+Consolidação!AL92+Consolidação!AO92+Consolidação!AR92+Consolidação!AU92+Consolidação!AX92+Consolidação!#REF!+Consolidação!BC92+Consolidação!BF92)&gt;0,R81+Y81+AF81+AM81+AT81+BA81+BH81+BO81+BV81+CC81+CJ81+CQ81+CX81&lt;Consolidação!T92+Consolidação!W92+Consolidação!Z92+Consolidação!AC92+Consolidação!AF92+Consolidação!AI92+Consolidação!AL92+Consolidação!AO92+Consolidação!AR92+Consolidação!AU92+Consolidação!AX92+Consolidação!#REF!+Consolidação!BC92+Consolidação!BF92,R81+Y81+AF81+AM81+AT81+BA81+BH81+BO81+BV81+CC81+CJ81+CQ81+CX81+DE81&gt;Consolidação!T92+Consolidação!W92+Consolidação!Z92+Consolidação!AC92+Consolidação!AF92+Consolidação!AI92+Consolidação!AL92+Consolidação!AO92+Consolidação!AR92+Consolidação!AU92+Consolidação!AX92+Consolidação!#REF!+Consolidação!BC92+Consolidação!BF92),"CONSUMO PARCIAL","SEM PREVISÃO"))))))))))))))))</f>
        <v/>
      </c>
      <c r="DI81" s="318" t="str">
        <f t="shared" si="101"/>
        <v/>
      </c>
      <c r="DJ81" s="270"/>
      <c r="DK81" s="314"/>
      <c r="DL81" s="345"/>
      <c r="DM81" s="346"/>
      <c r="DN81" s="317" t="str">
        <f>IF(DK81=0,"",IF(X81+AE81+AL81+AS81+AZ81+BG81+BN81+BU81+CB81+CI81+CP81+CW81+DD81+DK81&lt;=Consolidação!Z92,Consolidação!$H$4,IF(X81+AE81+AL81+AS81+AZ81+BG81+BN81+BU81+CB81+CI81+CP81+CW81+DD81+DK81&lt;=Consolidação!Z92+Consolidação!AC92,Consolidação!$K$4,IF(X81+AE81+AL81+AS81+AZ81+BG81+BN81+BU81+CB81+CI81+CP81+CW81+DD81+DK81&lt;=Consolidação!Z92+Consolidação!AC92+Consolidação!AF92,Consolidação!$N$4,IF(X81+AE81+AL81+AS81+AZ81+BG81+BN81+BU81+CB81+CI81+CP81+CW81+DD81+DK81&lt;=Consolidação!Z92+Consolidação!AC92+Consolidação!AF92+Consolidação!AI92,Consolidação!$Q$4,IF(X81+AE81+AL81+AS81+AZ81+BG81+BN81+BU81+CB81+CI81+CP81+CW81+DD81+DK81&lt;=Consolidação!Z92+Consolidação!AC92+Consolidação!AF92+Consolidação!AI92+Consolidação!AL92,Consolidação!$T$4,IF(X81+AE81+AL81+AS81+AZ81+BG81+BN81+BU81+CB81+CI81+CP81+CW81+DD81+DK81&lt;=Consolidação!Z92+Consolidação!AC92+Consolidação!AF92+Consolidação!AI92+Consolidação!AL92+Consolidação!AO92,Consolidação!$W$4,IF(X81+AE81+AL81+AS81+AZ81+BG81+BN81+BU81+CB81+CI81+CP81+CW81+DD81+DK81&lt;=Consolidação!Z92+Consolidação!AC92+Consolidação!AF92+Consolidação!AI92+Consolidação!AL92+Consolidação!AO92+Consolidação!AR92,Consolidação!$Z$4,IF(X81+AE81+AL81+AS81+AZ81+BG81+BN81+BU81+CB81+CI81+CP81+CW81+DD81+DK81&lt;=Consolidação!Z92+Consolidação!AC92+Consolidação!AF92+Consolidação!AI92+Consolidação!AL92+Consolidação!AO92+Consolidação!AR92+Consolidação!AU92,Consolidação!$AC$4,IF(X81+AE81+AL81+AS81+AZ81+BG81+BN81+BU81+CB81+CI81+CP81+CW81+DD81+DK81&lt;=Consolidação!Z92+Consolidação!AC92+Consolidação!AF92+Consolidação!AI92+Consolidação!AL92+Consolidação!AO92+Consolidação!AR92+Consolidação!AU92+Consolidação!AX92,Consolidação!$AF$4,IF(X81+AE81+AL81+AS81+AZ81+BG81+BN81+BU81+CB81+CI81+CP81+CW81+DD81+DK81&lt;=Consolidação!Z92+Consolidação!AC92+Consolidação!AF92+Consolidação!AI92+Consolidação!AL92+Consolidação!AO92+Consolidação!AR92+Consolidação!AU92+Consolidação!AX92+Consolidação!#REF!,Consolidação!$AI$4,IF(X81+AE81+AL81+AS81+AZ81+BG81+BN81+BU81+CB81+CI81+CP81+CW81+DD81+DK81&lt;=Consolidação!Z92+Consolidação!AC92+Consolidação!AF92+Consolidação!AI92+Consolidação!AL92+Consolidação!AO92+Consolidação!AR92+Consolidação!AU92+Consolidação!AX92+Consolidação!#REF!+Consolidação!BC92,Consolidação!$AL$4,IF(X81+AE81+AL81+AS81+AZ81+BG81+BN81+BU81+CB81+CI81+CP81+CW81+DD81+DK81&lt;=Consolidação!Z92+Consolidação!AC92+Consolidação!AF92+Consolidação!AI92+Consolidação!AL92+Consolidação!AO92+Consolidação!AR92+Consolidação!AU92+Consolidação!AX92+Consolidação!#REF!+Consolidação!BC92+Consolidação!BF92,Consolidação!$AO$4,IF(X81+AE81+AL81+AS81+AZ81+BG81+BN81+BU81+CB81+CI81+CP81+CW81+DD81+DK81&lt;=Consolidação!Z92+Consolidação!AC92+Consolidação!AF92+Consolidação!AI92+Consolidação!AL92+Consolidação!AO92+Consolidação!AR92+Consolidação!AU92+Consolidação!AX92+Consolidação!#REF!+Consolidação!BC92+Consolidação!BF92+Consolidação!BI92,Consolidação!$AR$4,IF(X81+AE81+AL81+AS81+AZ81+BG81+BN81+BU81+CB81+CI81+CP81+CW81+DD81+DK81&lt;=Consolidação!Z92+Consolidação!AC92+Consolidação!AF92+Consolidação!AI92+Consolidação!AL92+Consolidação!AO92+Consolidação!AR92+Consolidação!AU92+Consolidação!AX92+Consolidação!#REF!+Consolidação!BC92+Consolidação!BF92+Consolidação!BI92+Consolidação!BL92,Consolidação!$AU$4,IF(AND((Consolidação!Z92+Consolidação!AC92+Consolidação!AF92+Consolidação!AI92+Consolidação!AL92+Consolidação!AO92+Consolidação!AR92+Consolidação!AU92+Consolidação!AX92+Consolidação!#REF!+Consolidação!BC92+Consolidação!BF92+Consolidação!BI92+Consolidação!BL92)&gt;0,X81+AE81+AL81+AS81+AZ81+BG81+BN81+BU81+CB81+CI81+CP81+CW81+DD81&lt;Consolidação!Z92+Consolidação!AC92+Consolidação!AF92+Consolidação!AI92+Consolidação!AL92+Consolidação!AO92+Consolidação!AR92+Consolidação!AU92+Consolidação!AX92+Consolidação!#REF!+Consolidação!BC92+Consolidação!BF92+Consolidação!BI92+Consolidação!BL92,X81+AE81+AL81+AS81+AZ81+BG81+BN81+BU81+CB81+CI81+CP81+CW81+DD81+DK81&gt;Consolidação!Z92+Consolidação!AC92+Consolidação!AF92+Consolidação!AI92+Consolidação!AL92+Consolidação!AO92+Consolidação!AR92+Consolidação!AU92+Consolidação!AX92+Consolidação!#REF!+Consolidação!BC92+Consolidação!BF92+Consolidação!BI92+Consolidação!BL92),"CONSUMO PARCIAL","SEM PREVISÃO"))))))))))))))))</f>
        <v/>
      </c>
      <c r="DO81" s="318" t="str">
        <f t="shared" si="102"/>
        <v/>
      </c>
      <c r="DP81" s="270"/>
      <c r="DQ81" s="314"/>
      <c r="DR81" s="345"/>
      <c r="DS81" s="346"/>
      <c r="DT81" s="317" t="str">
        <f>IF(DQ81=0,"",IF(AD81+AK81+AR81+AY81+BF81+BM81+BT81+CA81+CH81+CO81+CV81+DC81+DJ81+DQ81&lt;=Consolidação!AF92,Consolidação!$H$4,IF(AD81+AK81+AR81+AY81+BF81+BM81+BT81+CA81+CH81+CO81+CV81+DC81+DJ81+DQ81&lt;=Consolidação!AF92+Consolidação!AI92,Consolidação!$K$4,IF(AD81+AK81+AR81+AY81+BF81+BM81+BT81+CA81+CH81+CO81+CV81+DC81+DJ81+DQ81&lt;=Consolidação!AF92+Consolidação!AI92+Consolidação!AL92,Consolidação!$N$4,IF(AD81+AK81+AR81+AY81+BF81+BM81+BT81+CA81+CH81+CO81+CV81+DC81+DJ81+DQ81&lt;=Consolidação!AF92+Consolidação!AI92+Consolidação!AL92+Consolidação!AO92,Consolidação!$Q$4,IF(AD81+AK81+AR81+AY81+BF81+BM81+BT81+CA81+CH81+CO81+CV81+DC81+DJ81+DQ81&lt;=Consolidação!AF92+Consolidação!AI92+Consolidação!AL92+Consolidação!AO92+Consolidação!AR92,Consolidação!$T$4,IF(AD81+AK81+AR81+AY81+BF81+BM81+BT81+CA81+CH81+CO81+CV81+DC81+DJ81+DQ81&lt;=Consolidação!AF92+Consolidação!AI92+Consolidação!AL92+Consolidação!AO92+Consolidação!AR92+Consolidação!AU92,Consolidação!$W$4,IF(AD81+AK81+AR81+AY81+BF81+BM81+BT81+CA81+CH81+CO81+CV81+DC81+DJ81+DQ81&lt;=Consolidação!AF92+Consolidação!AI92+Consolidação!AL92+Consolidação!AO92+Consolidação!AR92+Consolidação!AU92+Consolidação!AX92,Consolidação!$Z$4,IF(AD81+AK81+AR81+AY81+BF81+BM81+BT81+CA81+CH81+CO81+CV81+DC81+DJ81+DQ81&lt;=Consolidação!AF92+Consolidação!AI92+Consolidação!AL92+Consolidação!AO92+Consolidação!AR92+Consolidação!AU92+Consolidação!AX92+Consolidação!#REF!,Consolidação!$AC$4,IF(AD81+AK81+AR81+AY81+BF81+BM81+BT81+CA81+CH81+CO81+CV81+DC81+DJ81+DQ81&lt;=Consolidação!AF92+Consolidação!AI92+Consolidação!AL92+Consolidação!AO92+Consolidação!AR92+Consolidação!AU92+Consolidação!AX92+Consolidação!#REF!+Consolidação!BC92,Consolidação!$AF$4,IF(AD81+AK81+AR81+AY81+BF81+BM81+BT81+CA81+CH81+CO81+CV81+DC81+DJ81+DQ81&lt;=Consolidação!AF92+Consolidação!AI92+Consolidação!AL92+Consolidação!AO92+Consolidação!AR92+Consolidação!AU92+Consolidação!AX92+Consolidação!#REF!+Consolidação!BC92+Consolidação!BF92,Consolidação!$AI$4,IF(AD81+AK81+AR81+AY81+BF81+BM81+BT81+CA81+CH81+CO81+CV81+DC81+DJ81+DQ81&lt;=Consolidação!AF92+Consolidação!AI92+Consolidação!AL92+Consolidação!AO92+Consolidação!AR92+Consolidação!AU92+Consolidação!AX92+Consolidação!#REF!+Consolidação!BC92+Consolidação!BF92+Consolidação!BI92,Consolidação!$AL$4,IF(AD81+AK81+AR81+AY81+BF81+BM81+BT81+CA81+CH81+CO81+CV81+DC81+DJ81+DQ81&lt;=Consolidação!AF92+Consolidação!AI92+Consolidação!AL92+Consolidação!AO92+Consolidação!AR92+Consolidação!AU92+Consolidação!AX92+Consolidação!#REF!+Consolidação!BC92+Consolidação!BF92+Consolidação!BI92+Consolidação!BL92,Consolidação!$AO$4,IF(AD81+AK81+AR81+AY81+BF81+BM81+BT81+CA81+CH81+CO81+CV81+DC81+DJ81+DQ81&lt;=Consolidação!AF92+Consolidação!AI92+Consolidação!AL92+Consolidação!AO92+Consolidação!AR92+Consolidação!AU92+Consolidação!AX92+Consolidação!#REF!+Consolidação!BC92+Consolidação!BF92+Consolidação!BI92+Consolidação!BL92+Consolidação!BO92,Consolidação!$AR$4,IF(AD81+AK81+AR81+AY81+BF81+BM81+BT81+CA81+CH81+CO81+CV81+DC81+DJ81+DQ81&lt;=Consolidação!AF92+Consolidação!AI92+Consolidação!AL92+Consolidação!AO92+Consolidação!AR92+Consolidação!AU92+Consolidação!AX92+Consolidação!#REF!+Consolidação!BC92+Consolidação!BF92+Consolidação!BI92+Consolidação!BL92+Consolidação!BO92+Consolidação!BR92,Consolidação!$AU$4,IF(AND((Consolidação!AF92+Consolidação!AI92+Consolidação!AL92+Consolidação!AO92+Consolidação!AR92+Consolidação!AU92+Consolidação!AX92+Consolidação!#REF!+Consolidação!BC92+Consolidação!BF92+Consolidação!BI92+Consolidação!BL92+Consolidação!BO92+Consolidação!BR92)&gt;0,AD81+AK81+AR81+AY81+BF81+BM81+BT81+CA81+CH81+CO81+CV81+DC81+DJ81&lt;Consolidação!AF92+Consolidação!AI92+Consolidação!AL92+Consolidação!AO92+Consolidação!AR92+Consolidação!AU92+Consolidação!AX92+Consolidação!#REF!+Consolidação!BC92+Consolidação!BF92+Consolidação!BI92+Consolidação!BL92+Consolidação!BO92+Consolidação!BR92,AD81+AK81+AR81+AY81+BF81+BM81+BT81+CA81+CH81+CO81+CV81+DC81+DJ81+DQ81&gt;Consolidação!AF92+Consolidação!AI92+Consolidação!AL92+Consolidação!AO92+Consolidação!AR92+Consolidação!AU92+Consolidação!AX92+Consolidação!#REF!+Consolidação!BC92+Consolidação!BF92+Consolidação!BI92+Consolidação!BL92+Consolidação!BO92+Consolidação!BR92),"CONSUMO PARCIAL","SEM PREVISÃO"))))))))))))))))</f>
        <v/>
      </c>
      <c r="DU81" s="318" t="str">
        <f t="shared" si="103"/>
        <v/>
      </c>
      <c r="DV81" s="270"/>
      <c r="DW81" s="314"/>
      <c r="DX81" s="345"/>
      <c r="DY81" s="346"/>
      <c r="DZ81" s="317" t="str">
        <f>IF(DW81=0,"",IF(AJ81+AQ81+AX81+BE81+BL81+BS81+BZ81+CG81+CN81+CU81+DB81+DI81+DP81+DW81&lt;=Consolidação!AL92,Consolidação!$H$4,IF(AJ81+AQ81+AX81+BE81+BL81+BS81+BZ81+CG81+CN81+CU81+DB81+DI81+DP81+DW81&lt;=Consolidação!AL92+Consolidação!AO92,Consolidação!$K$4,IF(AJ81+AQ81+AX81+BE81+BL81+BS81+BZ81+CG81+CN81+CU81+DB81+DI81+DP81+DW81&lt;=Consolidação!AL92+Consolidação!AO92+Consolidação!AR92,Consolidação!$N$4,IF(AJ81+AQ81+AX81+BE81+BL81+BS81+BZ81+CG81+CN81+CU81+DB81+DI81+DP81+DW81&lt;=Consolidação!AL92+Consolidação!AO92+Consolidação!AR92+Consolidação!AU92,Consolidação!$Q$4,IF(AJ81+AQ81+AX81+BE81+BL81+BS81+BZ81+CG81+CN81+CU81+DB81+DI81+DP81+DW81&lt;=Consolidação!AL92+Consolidação!AO92+Consolidação!AR92+Consolidação!AU92+Consolidação!AX92,Consolidação!$T$4,IF(AJ81+AQ81+AX81+BE81+BL81+BS81+BZ81+CG81+CN81+CU81+DB81+DI81+DP81+DW81&lt;=Consolidação!AL92+Consolidação!AO92+Consolidação!AR92+Consolidação!AU92+Consolidação!AX92+Consolidação!#REF!,Consolidação!$W$4,IF(AJ81+AQ81+AX81+BE81+BL81+BS81+BZ81+CG81+CN81+CU81+DB81+DI81+DP81+DW81&lt;=Consolidação!AL92+Consolidação!AO92+Consolidação!AR92+Consolidação!AU92+Consolidação!AX92+Consolidação!#REF!+Consolidação!BC92,Consolidação!$Z$4,IF(AJ81+AQ81+AX81+BE81+BL81+BS81+BZ81+CG81+CN81+CU81+DB81+DI81+DP81+DW81&lt;=Consolidação!AL92+Consolidação!AO92+Consolidação!AR92+Consolidação!AU92+Consolidação!AX92+Consolidação!#REF!+Consolidação!BC92+Consolidação!BF92,Consolidação!$AC$4,IF(AJ81+AQ81+AX81+BE81+BL81+BS81+BZ81+CG81+CN81+CU81+DB81+DI81+DP81+DW81&lt;=Consolidação!AL92+Consolidação!AO92+Consolidação!AR92+Consolidação!AU92+Consolidação!AX92+Consolidação!#REF!+Consolidação!BC92+Consolidação!BF92+Consolidação!BI92,Consolidação!$AF$4,IF(AJ81+AQ81+AX81+BE81+BL81+BS81+BZ81+CG81+CN81+CU81+DB81+DI81+DP81+DW81&lt;=Consolidação!AL92+Consolidação!AO92+Consolidação!AR92+Consolidação!AU92+Consolidação!AX92+Consolidação!#REF!+Consolidação!BC92+Consolidação!BF92+Consolidação!BI92+Consolidação!BL92,Consolidação!$AI$4,IF(AJ81+AQ81+AX81+BE81+BL81+BS81+BZ81+CG81+CN81+CU81+DB81+DI81+DP81+DW81&lt;=Consolidação!AL92+Consolidação!AO92+Consolidação!AR92+Consolidação!AU92+Consolidação!AX92+Consolidação!#REF!+Consolidação!BC92+Consolidação!BF92+Consolidação!BI92+Consolidação!BL92+Consolidação!BO92,Consolidação!$AL$4,IF(AJ81+AQ81+AX81+BE81+BL81+BS81+BZ81+CG81+CN81+CU81+DB81+DI81+DP81+DW81&lt;=Consolidação!AL92+Consolidação!AO92+Consolidação!AR92+Consolidação!AU92+Consolidação!AX92+Consolidação!#REF!+Consolidação!BC92+Consolidação!BF92+Consolidação!BI92+Consolidação!BL92+Consolidação!BO92+Consolidação!BR92,Consolidação!$AO$4,IF(AJ81+AQ81+AX81+BE81+BL81+BS81+BZ81+CG81+CN81+CU81+DB81+DI81+DP81+DW81&lt;=Consolidação!AL92+Consolidação!AO92+Consolidação!AR92+Consolidação!AU92+Consolidação!AX92+Consolidação!#REF!+Consolidação!BC92+Consolidação!BF92+Consolidação!BI92+Consolidação!BL92+Consolidação!BO92+Consolidação!BR92+Consolidação!BU92,Consolidação!$AR$4,IF(AJ81+AQ81+AX81+BE81+BL81+BS81+BZ81+CG81+CN81+CU81+DB81+DI81+DP81+DW81&lt;=Consolidação!AL92+Consolidação!AO92+Consolidação!AR92+Consolidação!AU92+Consolidação!AX92+Consolidação!#REF!+Consolidação!BC92+Consolidação!BF92+Consolidação!BI92+Consolidação!BL92+Consolidação!BO92+Consolidação!BR92+Consolidação!BU92+Consolidação!BX92,Consolidação!$AU$4,IF(AND((Consolidação!AL92+Consolidação!AO92+Consolidação!AR92+Consolidação!AU92+Consolidação!AX92+Consolidação!#REF!+Consolidação!BC92+Consolidação!BF92+Consolidação!BI92+Consolidação!BL92+Consolidação!BO92+Consolidação!BR92+Consolidação!BU92+Consolidação!BX92)&gt;0,AJ81+AQ81+AX81+BE81+BL81+BS81+BZ81+CG81+CN81+CU81+DB81+DI81+DP81&lt;Consolidação!AL92+Consolidação!AO92+Consolidação!AR92+Consolidação!AU92+Consolidação!AX92+Consolidação!#REF!+Consolidação!BC92+Consolidação!BF92+Consolidação!BI92+Consolidação!BL92+Consolidação!BO92+Consolidação!BR92+Consolidação!BU92+Consolidação!BX92,AJ81+AQ81+AX81+BE81+BL81+BS81+BZ81+CG81+CN81+CU81+DB81+DI81+DP81+DW81&gt;Consolidação!AL92+Consolidação!AO92+Consolidação!AR92+Consolidação!AU92+Consolidação!AX92+Consolidação!#REF!+Consolidação!BC92+Consolidação!BF92+Consolidação!BI92+Consolidação!BL92+Consolidação!BO92+Consolidação!BR92+Consolidação!BU92+Consolidação!BX92),"CONSUMO PARCIAL","SEM PREVISÃO"))))))))))))))))</f>
        <v/>
      </c>
      <c r="EA81" s="318" t="str">
        <f t="shared" si="104"/>
        <v/>
      </c>
      <c r="EB81" s="270"/>
      <c r="EC81" s="314"/>
      <c r="ED81" s="345"/>
      <c r="EE81" s="346"/>
      <c r="EF81" s="317" t="str">
        <f>IF(EC81=0,"",IF(AP81+AW81+BD81+BK81+BR81+BY81+CF81+CM81+CT81+DA81+DH81+DO81+DV81+EC81&lt;=Consolidação!AR92,Consolidação!$H$4,IF(AP81+AW81+BD81+BK81+BR81+BY81+CF81+CM81+CT81+DA81+DH81+DO81+DV81+EC81&lt;=Consolidação!AR92+Consolidação!AU92,Consolidação!$K$4,IF(AP81+AW81+BD81+BK81+BR81+BY81+CF81+CM81+CT81+DA81+DH81+DO81+DV81+EC81&lt;=Consolidação!AR92+Consolidação!AU92+Consolidação!AX92,Consolidação!$N$4,IF(AP81+AW81+BD81+BK81+BR81+BY81+CF81+CM81+CT81+DA81+DH81+DO81+DV81+EC81&lt;=Consolidação!AR92+Consolidação!AU92+Consolidação!AX92+Consolidação!#REF!,Consolidação!$Q$4,IF(AP81+AW81+BD81+BK81+BR81+BY81+CF81+CM81+CT81+DA81+DH81+DO81+DV81+EC81&lt;=Consolidação!AR92+Consolidação!AU92+Consolidação!AX92+Consolidação!#REF!+Consolidação!BC92,Consolidação!$T$4,IF(AP81+AW81+BD81+BK81+BR81+BY81+CF81+CM81+CT81+DA81+DH81+DO81+DV81+EC81&lt;=Consolidação!AR92+Consolidação!AU92+Consolidação!AX92+Consolidação!#REF!+Consolidação!BC92+Consolidação!BF92,Consolidação!$W$4,IF(AP81+AW81+BD81+BK81+BR81+BY81+CF81+CM81+CT81+DA81+DH81+DO81+DV81+EC81&lt;=Consolidação!AR92+Consolidação!AU92+Consolidação!AX92+Consolidação!#REF!+Consolidação!BC92+Consolidação!BF92+Consolidação!BI92,Consolidação!$Z$4,IF(AP81+AW81+BD81+BK81+BR81+BY81+CF81+CM81+CT81+DA81+DH81+DO81+DV81+EC81&lt;=Consolidação!AR92+Consolidação!AU92+Consolidação!AX92+Consolidação!#REF!+Consolidação!BC92+Consolidação!BF92+Consolidação!BI92+Consolidação!BL92,Consolidação!$AC$4,IF(AP81+AW81+BD81+BK81+BR81+BY81+CF81+CM81+CT81+DA81+DH81+DO81+DV81+EC81&lt;=Consolidação!AR92+Consolidação!AU92+Consolidação!AX92+Consolidação!#REF!+Consolidação!BC92+Consolidação!BF92+Consolidação!BI92+Consolidação!BL92+Consolidação!BO92,Consolidação!$AF$4,IF(AP81+AW81+BD81+BK81+BR81+BY81+CF81+CM81+CT81+DA81+DH81+DO81+DV81+EC81&lt;=Consolidação!AR92+Consolidação!AU92+Consolidação!AX92+Consolidação!#REF!+Consolidação!BC92+Consolidação!BF92+Consolidação!BI92+Consolidação!BL92+Consolidação!BO92+Consolidação!BR92,Consolidação!$AI$4,IF(AP81+AW81+BD81+BK81+BR81+BY81+CF81+CM81+CT81+DA81+DH81+DO81+DV81+EC81&lt;=Consolidação!AR92+Consolidação!AU92+Consolidação!AX92+Consolidação!#REF!+Consolidação!BC92+Consolidação!BF92+Consolidação!BI92+Consolidação!BL92+Consolidação!BO92+Consolidação!BR92+Consolidação!BU92,Consolidação!$AL$4,IF(AP81+AW81+BD81+BK81+BR81+BY81+CF81+CM81+CT81+DA81+DH81+DO81+DV81+EC81&lt;=Consolidação!AR92+Consolidação!AU92+Consolidação!AX92+Consolidação!#REF!+Consolidação!BC92+Consolidação!BF92+Consolidação!BI92+Consolidação!BL92+Consolidação!BO92+Consolidação!BR92+Consolidação!BU92+Consolidação!BX92,Consolidação!$AO$4,IF(AP81+AW81+BD81+BK81+BR81+BY81+CF81+CM81+CT81+DA81+DH81+DO81+DV81+EC81&lt;=Consolidação!AR92+Consolidação!AU92+Consolidação!AX92+Consolidação!#REF!+Consolidação!BC92+Consolidação!BF92+Consolidação!BI92+Consolidação!BL92+Consolidação!BO92+Consolidação!BR92+Consolidação!BU92+Consolidação!BX92+Consolidação!CA92,Consolidação!$AR$4,IF(AP81+AW81+BD81+BK81+BR81+BY81+CF81+CM81+CT81+DA81+DH81+DO81+DV81+EC81&lt;=Consolidação!AR92+Consolidação!AU92+Consolidação!AX92+Consolidação!#REF!+Consolidação!BC92+Consolidação!BF92+Consolidação!BI92+Consolidação!BL92+Consolidação!BO92+Consolidação!BR92+Consolidação!BU92+Consolidação!BX92+Consolidação!CA92+Consolidação!CD92,Consolidação!$AU$4,IF(AND((Consolidação!AR92+Consolidação!AU92+Consolidação!AX92+Consolidação!#REF!+Consolidação!BC92+Consolidação!BF92+Consolidação!BI92+Consolidação!BL92+Consolidação!BO92+Consolidação!BR92+Consolidação!BU92+Consolidação!BX92+Consolidação!CA92+Consolidação!CD92)&gt;0,AP81+AW81+BD81+BK81+BR81+BY81+CF81+CM81+CT81+DA81+DH81+DO81+DV81&lt;Consolidação!AR92+Consolidação!AU92+Consolidação!AX92+Consolidação!#REF!+Consolidação!BC92+Consolidação!BF92+Consolidação!BI92+Consolidação!BL92+Consolidação!BO92+Consolidação!BR92+Consolidação!BU92+Consolidação!BX92+Consolidação!CA92+Consolidação!CD92,AP81+AW81+BD81+BK81+BR81+BY81+CF81+CM81+CT81+DA81+DH81+DO81+DV81+EC81&gt;Consolidação!AR92+Consolidação!AU92+Consolidação!AX92+Consolidação!#REF!+Consolidação!BC92+Consolidação!BF92+Consolidação!BI92+Consolidação!BL92+Consolidação!BO92+Consolidação!BR92+Consolidação!BU92+Consolidação!BX92+Consolidação!CA92+Consolidação!CD92),"CONSUMO PARCIAL","SEM PREVISÃO"))))))))))))))))</f>
        <v/>
      </c>
      <c r="EG81" s="318" t="str">
        <f t="shared" si="105"/>
        <v/>
      </c>
      <c r="EH81" s="270"/>
      <c r="EI81" s="314"/>
      <c r="EJ81" s="345"/>
      <c r="EK81" s="346"/>
      <c r="EL81" s="317" t="str">
        <f>IF(EI81=0,"",IF(AV81+BC81+BJ81+BQ81+BX81+CE81+CL81+CS81+CZ81+DG81+DN81+DU81+EB81+EI81&lt;=Consolidação!AX92,Consolidação!$H$4,IF(AV81+BC81+BJ81+BQ81+BX81+CE81+CL81+CS81+CZ81+DG81+DN81+DU81+EB81+EI81&lt;=Consolidação!AX92+Consolidação!#REF!,Consolidação!$K$4,IF(AV81+BC81+BJ81+BQ81+BX81+CE81+CL81+CS81+CZ81+DG81+DN81+DU81+EB81+EI81&lt;=Consolidação!AX92+Consolidação!#REF!+Consolidação!BC92,Consolidação!$N$4,IF(AV81+BC81+BJ81+BQ81+BX81+CE81+CL81+CS81+CZ81+DG81+DN81+DU81+EB81+EI81&lt;=Consolidação!AX92+Consolidação!#REF!+Consolidação!BC92+Consolidação!BF92,Consolidação!$Q$4,IF(AV81+BC81+BJ81+BQ81+BX81+CE81+CL81+CS81+CZ81+DG81+DN81+DU81+EB81+EI81&lt;=Consolidação!AX92+Consolidação!#REF!+Consolidação!BC92+Consolidação!BF92+Consolidação!BI92,Consolidação!$T$4,IF(AV81+BC81+BJ81+BQ81+BX81+CE81+CL81+CS81+CZ81+DG81+DN81+DU81+EB81+EI81&lt;=Consolidação!AX92+Consolidação!#REF!+Consolidação!BC92+Consolidação!BF92+Consolidação!BI92+Consolidação!BL92,Consolidação!$W$4,IF(AV81+BC81+BJ81+BQ81+BX81+CE81+CL81+CS81+CZ81+DG81+DN81+DU81+EB81+EI81&lt;=Consolidação!AX92+Consolidação!#REF!+Consolidação!BC92+Consolidação!BF92+Consolidação!BI92+Consolidação!BL92+Consolidação!BO92,Consolidação!$Z$4,IF(AV81+BC81+BJ81+BQ81+BX81+CE81+CL81+CS81+CZ81+DG81+DN81+DU81+EB81+EI81&lt;=Consolidação!AX92+Consolidação!#REF!+Consolidação!BC92+Consolidação!BF92+Consolidação!BI92+Consolidação!BL92+Consolidação!BO92+Consolidação!BR92,Consolidação!$AC$4,IF(AV81+BC81+BJ81+BQ81+BX81+CE81+CL81+CS81+CZ81+DG81+DN81+DU81+EB81+EI81&lt;=Consolidação!AX92+Consolidação!#REF!+Consolidação!BC92+Consolidação!BF92+Consolidação!BI92+Consolidação!BL92+Consolidação!BO92+Consolidação!BR92+Consolidação!BU92,Consolidação!$AF$4,IF(AV81+BC81+BJ81+BQ81+BX81+CE81+CL81+CS81+CZ81+DG81+DN81+DU81+EB81+EI81&lt;=Consolidação!AX92+Consolidação!#REF!+Consolidação!BC92+Consolidação!BF92+Consolidação!BI92+Consolidação!BL92+Consolidação!BO92+Consolidação!BR92+Consolidação!BU92+Consolidação!BX92,Consolidação!$AI$4,IF(AV81+BC81+BJ81+BQ81+BX81+CE81+CL81+CS81+CZ81+DG81+DN81+DU81+EB81+EI81&lt;=Consolidação!AX92+Consolidação!#REF!+Consolidação!BC92+Consolidação!BF92+Consolidação!BI92+Consolidação!BL92+Consolidação!BO92+Consolidação!BR92+Consolidação!BU92+Consolidação!BX92+Consolidação!CA92,Consolidação!$AL$4,IF(AV81+BC81+BJ81+BQ81+BX81+CE81+CL81+CS81+CZ81+DG81+DN81+DU81+EB81+EI81&lt;=Consolidação!AX92+Consolidação!#REF!+Consolidação!BC92+Consolidação!BF92+Consolidação!BI92+Consolidação!BL92+Consolidação!BO92+Consolidação!BR92+Consolidação!BU92+Consolidação!BX92+Consolidação!CA92+Consolidação!CD92,Consolidação!$AO$4,IF(AV81+BC81+BJ81+BQ81+BX81+CE81+CL81+CS81+CZ81+DG81+DN81+DU81+EB81+EI81&lt;=Consolidação!AX92+Consolidação!#REF!+Consolidação!BC92+Consolidação!BF92+Consolidação!BI92+Consolidação!BL92+Consolidação!BO92+Consolidação!BR92+Consolidação!BU92+Consolidação!BX92+Consolidação!CA92+Consolidação!CD92+Consolidação!CG92,Consolidação!$AR$4,IF(AV81+BC81+BJ81+BQ81+BX81+CE81+CL81+CS81+CZ81+DG81+DN81+DU81+EB81+EI81&lt;=Consolidação!AX92+Consolidação!#REF!+Consolidação!BC92+Consolidação!BF92+Consolidação!BI92+Consolidação!BL92+Consolidação!BO92+Consolidação!BR92+Consolidação!BU92+Consolidação!BX92+Consolidação!CA92+Consolidação!CD92+Consolidação!CG92+Consolidação!CJ92,Consolidação!$AU$4,IF(AND((Consolidação!AX92+Consolidação!#REF!+Consolidação!BC92+Consolidação!BF92+Consolidação!BI92+Consolidação!BL92+Consolidação!BO92+Consolidação!BR92+Consolidação!BU92+Consolidação!BX92+Consolidação!CA92+Consolidação!CD92+Consolidação!CG92+Consolidação!CJ92)&gt;0,AV81+BC81+BJ81+BQ81+BX81+CE81+CL81+CS81+CZ81+DG81+DN81+DU81+EB81&lt;Consolidação!AX92+Consolidação!#REF!+Consolidação!BC92+Consolidação!BF92+Consolidação!BI92+Consolidação!BL92+Consolidação!BO92+Consolidação!BR92+Consolidação!BU92+Consolidação!BX92+Consolidação!CA92+Consolidação!CD92+Consolidação!CG92+Consolidação!CJ92,AV81+BC81+BJ81+BQ81+BX81+CE81+CL81+CS81+CZ81+DG81+DN81+DU81+EB81+EI81&gt;Consolidação!AX92+Consolidação!#REF!+Consolidação!BC92+Consolidação!BF92+Consolidação!BI92+Consolidação!BL92+Consolidação!BO92+Consolidação!BR92+Consolidação!BU92+Consolidação!BX92+Consolidação!CA92+Consolidação!CD92+Consolidação!CG92+Consolidação!CJ92),"CONSUMO PARCIAL","SEM PREVISÃO"))))))))))))))))</f>
        <v/>
      </c>
      <c r="EM81" s="318" t="str">
        <f t="shared" si="106"/>
        <v/>
      </c>
      <c r="EN81" s="270"/>
      <c r="EO81" s="314"/>
      <c r="EP81" s="345"/>
      <c r="EQ81" s="346"/>
      <c r="ER81" s="317" t="str">
        <f>IF(EO81=0,"",IF(BB81+BI81+BP81+BW81+CD81+CK81+CR81+CY81+DF81+DM81+DT81+EA81+EH81+EO81&lt;=Consolidação!BC92,Consolidação!$H$4,IF(BB81+BI81+BP81+BW81+CD81+CK81+CR81+CY81+DF81+DM81+DT81+EA81+EH81+EO81&lt;=Consolidação!BC92+Consolidação!BF92,Consolidação!$K$4,IF(BB81+BI81+BP81+BW81+CD81+CK81+CR81+CY81+DF81+DM81+DT81+EA81+EH81+EO81&lt;=Consolidação!BC92+Consolidação!BF92+Consolidação!BI92,Consolidação!$N$4,IF(BB81+BI81+BP81+BW81+CD81+CK81+CR81+CY81+DF81+DM81+DT81+EA81+EH81+EO81&lt;=Consolidação!BC92+Consolidação!BF92+Consolidação!BI92+Consolidação!BL92,Consolidação!$Q$4,IF(BB81+BI81+BP81+BW81+CD81+CK81+CR81+CY81+DF81+DM81+DT81+EA81+EH81+EO81&lt;=Consolidação!BC92+Consolidação!BF92+Consolidação!BI92+Consolidação!BL92+Consolidação!BO92,Consolidação!$T$4,IF(BB81+BI81+BP81+BW81+CD81+CK81+CR81+CY81+DF81+DM81+DT81+EA81+EH81+EO81&lt;=Consolidação!BC92+Consolidação!BF92+Consolidação!BI92+Consolidação!BL92+Consolidação!BO92+Consolidação!BR92,Consolidação!$W$4,IF(BB81+BI81+BP81+BW81+CD81+CK81+CR81+CY81+DF81+DM81+DT81+EA81+EH81+EO81&lt;=Consolidação!BC92+Consolidação!BF92+Consolidação!BI92+Consolidação!BL92+Consolidação!BO92+Consolidação!BR92+Consolidação!BU92,Consolidação!$Z$4,IF(BB81+BI81+BP81+BW81+CD81+CK81+CR81+CY81+DF81+DM81+DT81+EA81+EH81+EO81&lt;=Consolidação!BC92+Consolidação!BF92+Consolidação!BI92+Consolidação!BL92+Consolidação!BO92+Consolidação!BR92+Consolidação!BU92+Consolidação!BX92,Consolidação!$AC$4,IF(BB81+BI81+BP81+BW81+CD81+CK81+CR81+CY81+DF81+DM81+DT81+EA81+EH81+EO81&lt;=Consolidação!BC92+Consolidação!BF92+Consolidação!BI92+Consolidação!BL92+Consolidação!BO92+Consolidação!BR92+Consolidação!BU92+Consolidação!BX92+Consolidação!CA92,Consolidação!$AF$4,IF(BB81+BI81+BP81+BW81+CD81+CK81+CR81+CY81+DF81+DM81+DT81+EA81+EH81+EO81&lt;=Consolidação!BC92+Consolidação!BF92+Consolidação!BI92+Consolidação!BL92+Consolidação!BO92+Consolidação!BR92+Consolidação!BU92+Consolidação!BX92+Consolidação!CA92+Consolidação!CD92,Consolidação!$AI$4,IF(BB81+BI81+BP81+BW81+CD81+CK81+CR81+CY81+DF81+DM81+DT81+EA81+EH81+EO81&lt;=Consolidação!BC92+Consolidação!BF92+Consolidação!BI92+Consolidação!BL92+Consolidação!BO92+Consolidação!BR92+Consolidação!BU92+Consolidação!BX92+Consolidação!CA92+Consolidação!CD92+Consolidação!CG92,Consolidação!$AL$4,IF(BB81+BI81+BP81+BW81+CD81+CK81+CR81+CY81+DF81+DM81+DT81+EA81+EH81+EO81&lt;=Consolidação!BC92+Consolidação!BF92+Consolidação!BI92+Consolidação!BL92+Consolidação!BO92+Consolidação!BR92+Consolidação!BU92+Consolidação!BX92+Consolidação!CA92+Consolidação!CD92+Consolidação!CG92+Consolidação!CJ92,Consolidação!$AO$4,IF(BB81+BI81+BP81+BW81+CD81+CK81+CR81+CY81+DF81+DM81+DT81+EA81+EH81+EO81&lt;=Consolidação!BC92+Consolidação!BF92+Consolidação!BI92+Consolidação!BL92+Consolidação!BO92+Consolidação!BR92+Consolidação!BU92+Consolidação!BX92+Consolidação!CA92+Consolidação!CD92+Consolidação!CG92+Consolidação!CJ92+Consolidação!CM92,Consolidação!$AR$4,IF(BB81+BI81+BP81+BW81+CD81+CK81+CR81+CY81+DF81+DM81+DT81+EA81+EH81+EO81&lt;=Consolidação!BC92+Consolidação!BF92+Consolidação!BI92+Consolidação!BL92+Consolidação!BO92+Consolidação!BR92+Consolidação!BU92+Consolidação!BX92+Consolidação!CA92+Consolidação!CD92+Consolidação!CG92+Consolidação!CJ92+Consolidação!CM92+Consolidação!CP92,Consolidação!$AU$4,IF(AND((Consolidação!BC92+Consolidação!BF92+Consolidação!BI92+Consolidação!BL92+Consolidação!BO92+Consolidação!BR92+Consolidação!BU92+Consolidação!BX92+Consolidação!CA92+Consolidação!CD92+Consolidação!CG92+Consolidação!CJ92+Consolidação!CM92+Consolidação!CP92)&gt;0,BB81+BI81+BP81+BW81+CD81+CK81+CR81+CY81+DF81+DM81+DT81+EA81+EH81&lt;Consolidação!BC92+Consolidação!BF92+Consolidação!BI92+Consolidação!BL92+Consolidação!BO92+Consolidação!BR92+Consolidação!BU92+Consolidação!BX92+Consolidação!CA92+Consolidação!CD92+Consolidação!CG92+Consolidação!CJ92+Consolidação!CM92+Consolidação!CP92,BB81+BI81+BP81+BW81+CD81+CK81+CR81+CY81+DF81+DM81+DT81+EA81+EH81+EO81&gt;Consolidação!BC92+Consolidação!BF92+Consolidação!BI92+Consolidação!BL92+Consolidação!BO92+Consolidação!BR92+Consolidação!BU92+Consolidação!BX92+Consolidação!CA92+Consolidação!CD92+Consolidação!CG92+Consolidação!CJ92+Consolidação!CM92+Consolidação!CP92),"CONSUMO PARCIAL","SEM PREVISÃO"))))))))))))))))</f>
        <v/>
      </c>
      <c r="ES81" s="318" t="str">
        <f t="shared" si="107"/>
        <v/>
      </c>
      <c r="ET81" s="270"/>
      <c r="EU81" s="314"/>
      <c r="EV81" s="345"/>
      <c r="EW81" s="346"/>
      <c r="EX81" s="317" t="str">
        <f>IF(EU81=0,"",IF(BH81+BO81+BV81+CC81+CJ81+CQ81+CX81+DE81+DL81+DS81+DZ81+EG81+EN81+EU81&lt;=Consolidação!BI92,Consolidação!$H$4,IF(BH81+BO81+BV81+CC81+CJ81+CQ81+CX81+DE81+DL81+DS81+DZ81+EG81+EN81+EU81&lt;=Consolidação!BI92+Consolidação!BL92,Consolidação!$K$4,IF(BH81+BO81+BV81+CC81+CJ81+CQ81+CX81+DE81+DL81+DS81+DZ81+EG81+EN81+EU81&lt;=Consolidação!BI92+Consolidação!BL92+Consolidação!BO92,Consolidação!$N$4,IF(BH81+BO81+BV81+CC81+CJ81+CQ81+CX81+DE81+DL81+DS81+DZ81+EG81+EN81+EU81&lt;=Consolidação!BI92+Consolidação!BL92+Consolidação!BO92+Consolidação!BR92,Consolidação!$Q$4,IF(BH81+BO81+BV81+CC81+CJ81+CQ81+CX81+DE81+DL81+DS81+DZ81+EG81+EN81+EU81&lt;=Consolidação!BI92+Consolidação!BL92+Consolidação!BO92+Consolidação!BR92+Consolidação!BU92,Consolidação!$T$4,IF(BH81+BO81+BV81+CC81+CJ81+CQ81+CX81+DE81+DL81+DS81+DZ81+EG81+EN81+EU81&lt;=Consolidação!BI92+Consolidação!BL92+Consolidação!BO92+Consolidação!BR92+Consolidação!BU92+Consolidação!BX92,Consolidação!$W$4,IF(BH81+BO81+BV81+CC81+CJ81+CQ81+CX81+DE81+DL81+DS81+DZ81+EG81+EN81+EU81&lt;=Consolidação!BI92+Consolidação!BL92+Consolidação!BO92+Consolidação!BR92+Consolidação!BU92+Consolidação!BX92+Consolidação!CA92,Consolidação!$Z$4,IF(BH81+BO81+BV81+CC81+CJ81+CQ81+CX81+DE81+DL81+DS81+DZ81+EG81+EN81+EU81&lt;=Consolidação!BI92+Consolidação!BL92+Consolidação!BO92+Consolidação!BR92+Consolidação!BU92+Consolidação!BX92+Consolidação!CA92+Consolidação!CD92,Consolidação!$AC$4,IF(BH81+BO81+BV81+CC81+CJ81+CQ81+CX81+DE81+DL81+DS81+DZ81+EG81+EN81+EU81&lt;=Consolidação!BI92+Consolidação!BL92+Consolidação!BO92+Consolidação!BR92+Consolidação!BU92+Consolidação!BX92+Consolidação!CA92+Consolidação!CD92+Consolidação!CG92,Consolidação!$AF$4,IF(BH81+BO81+BV81+CC81+CJ81+CQ81+CX81+DE81+DL81+DS81+DZ81+EG81+EN81+EU81&lt;=Consolidação!BI92+Consolidação!BL92+Consolidação!BO92+Consolidação!BR92+Consolidação!BU92+Consolidação!BX92+Consolidação!CA92+Consolidação!CD92+Consolidação!CG92+Consolidação!CJ92,Consolidação!$AI$4,IF(BH81+BO81+BV81+CC81+CJ81+CQ81+CX81+DE81+DL81+DS81+DZ81+EG81+EN81+EU81&lt;=Consolidação!BI92+Consolidação!BL92+Consolidação!BO92+Consolidação!BR92+Consolidação!BU92+Consolidação!BX92+Consolidação!CA92+Consolidação!CD92+Consolidação!CG92+Consolidação!CJ92+Consolidação!CM92,Consolidação!$AL$4,IF(BH81+BO81+BV81+CC81+CJ81+CQ81+CX81+DE81+DL81+DS81+DZ81+EG81+EN81+EU81&lt;=Consolidação!BI92+Consolidação!BL92+Consolidação!BO92+Consolidação!BR92+Consolidação!BU92+Consolidação!BX92+Consolidação!CA92+Consolidação!CD92+Consolidação!CG92+Consolidação!CJ92+Consolidação!CM92+Consolidação!CP92,Consolidação!$AO$4,IF(BH81+BO81+BV81+CC81+CJ81+CQ81+CX81+DE81+DL81+DS81+DZ81+EG81+EN81+EU81&lt;=Consolidação!BI92+Consolidação!BL92+Consolidação!BO92+Consolidação!BR92+Consolidação!BU92+Consolidação!BX92+Consolidação!CA92+Consolidação!CD92+Consolidação!CG92+Consolidação!CJ92+Consolidação!CM92+Consolidação!CP92+Consolidação!CS92,Consolidação!$AR$4,IF(BH81+BO81+BV81+CC81+CJ81+CQ81+CX81+DE81+DL81+DS81+DZ81+EG81+EN81+EU81&lt;=Consolidação!BI92+Consolidação!BL92+Consolidação!BO92+Consolidação!BR92+Consolidação!BU92+Consolidação!BX92+Consolidação!CA92+Consolidação!CD92+Consolidação!CG92+Consolidação!CJ92+Consolidação!CM92+Consolidação!CP92+Consolidação!CS92+Consolidação!CV92,Consolidação!$AU$4,IF(AND((Consolidação!BI92+Consolidação!BL92+Consolidação!BO92+Consolidação!BR92+Consolidação!BU92+Consolidação!BX92+Consolidação!CA92+Consolidação!CD92+Consolidação!CG92+Consolidação!CJ92+Consolidação!CM92+Consolidação!CP92+Consolidação!CS92+Consolidação!CV92)&gt;0,BH81+BO81+BV81+CC81+CJ81+CQ81+CX81+DE81+DL81+DS81+DZ81+EG81+EN81&lt;Consolidação!BI92+Consolidação!BL92+Consolidação!BO92+Consolidação!BR92+Consolidação!BU92+Consolidação!BX92+Consolidação!CA92+Consolidação!CD92+Consolidação!CG92+Consolidação!CJ92+Consolidação!CM92+Consolidação!CP92+Consolidação!CS92+Consolidação!CV92,BH81+BO81+BV81+CC81+CJ81+CQ81+CX81+DE81+DL81+DS81+DZ81+EG81+EN81+EU81&gt;Consolidação!BI92+Consolidação!BL92+Consolidação!BO92+Consolidação!BR92+Consolidação!BU92+Consolidação!BX92+Consolidação!CA92+Consolidação!CD92+Consolidação!CG92+Consolidação!CJ92+Consolidação!CM92+Consolidação!CP92+Consolidação!CS92+Consolidação!CV92),"CONSUMO PARCIAL","SEM PREVISÃO"))))))))))))))))</f>
        <v/>
      </c>
      <c r="EY81" s="318" t="str">
        <f t="shared" si="108"/>
        <v/>
      </c>
      <c r="EZ81" s="270"/>
      <c r="FA81" s="314"/>
      <c r="FB81" s="345"/>
      <c r="FC81" s="346"/>
      <c r="FD81" s="317" t="str">
        <f>IF(FA81=0,"",IF(BN81+BU81+CB81+CI81+CP81+CW81+DD81+DK81+DR81+DY81+EF81+EM81+ET81+FA81&lt;=Consolidação!BO92,Consolidação!$H$4,IF(BN81+BU81+CB81+CI81+CP81+CW81+DD81+DK81+DR81+DY81+EF81+EM81+ET81+FA81&lt;=Consolidação!BO92+Consolidação!BR92,Consolidação!$K$4,IF(BN81+BU81+CB81+CI81+CP81+CW81+DD81+DK81+DR81+DY81+EF81+EM81+ET81+FA81&lt;=Consolidação!BO92+Consolidação!BR92+Consolidação!BU92,Consolidação!$N$4,IF(BN81+BU81+CB81+CI81+CP81+CW81+DD81+DK81+DR81+DY81+EF81+EM81+ET81+FA81&lt;=Consolidação!BO92+Consolidação!BR92+Consolidação!BU92+Consolidação!BX92,Consolidação!$Q$4,IF(BN81+BU81+CB81+CI81+CP81+CW81+DD81+DK81+DR81+DY81+EF81+EM81+ET81+FA81&lt;=Consolidação!BO92+Consolidação!BR92+Consolidação!BU92+Consolidação!BX92+Consolidação!CA92,Consolidação!$T$4,IF(BN81+BU81+CB81+CI81+CP81+CW81+DD81+DK81+DR81+DY81+EF81+EM81+ET81+FA81&lt;=Consolidação!BO92+Consolidação!BR92+Consolidação!BU92+Consolidação!BX92+Consolidação!CA92+Consolidação!CD92,Consolidação!$W$4,IF(BN81+BU81+CB81+CI81+CP81+CW81+DD81+DK81+DR81+DY81+EF81+EM81+ET81+FA81&lt;=Consolidação!BO92+Consolidação!BR92+Consolidação!BU92+Consolidação!BX92+Consolidação!CA92+Consolidação!CD92+Consolidação!CG92,Consolidação!$Z$4,IF(BN81+BU81+CB81+CI81+CP81+CW81+DD81+DK81+DR81+DY81+EF81+EM81+ET81+FA81&lt;=Consolidação!BO92+Consolidação!BR92+Consolidação!BU92+Consolidação!BX92+Consolidação!CA92+Consolidação!CD92+Consolidação!CG92+Consolidação!CJ92,Consolidação!$AC$4,IF(BN81+BU81+CB81+CI81+CP81+CW81+DD81+DK81+DR81+DY81+EF81+EM81+ET81+FA81&lt;=Consolidação!BO92+Consolidação!BR92+Consolidação!BU92+Consolidação!BX92+Consolidação!CA92+Consolidação!CD92+Consolidação!CG92+Consolidação!CJ92+Consolidação!CM92,Consolidação!$AF$4,IF(BN81+BU81+CB81+CI81+CP81+CW81+DD81+DK81+DR81+DY81+EF81+EM81+ET81+FA81&lt;=Consolidação!BO92+Consolidação!BR92+Consolidação!BU92+Consolidação!BX92+Consolidação!CA92+Consolidação!CD92+Consolidação!CG92+Consolidação!CJ92+Consolidação!CM92+Consolidação!CP92,Consolidação!$AI$4,IF(BN81+BU81+CB81+CI81+CP81+CW81+DD81+DK81+DR81+DY81+EF81+EM81+ET81+FA81&lt;=Consolidação!BO92+Consolidação!BR92+Consolidação!BU92+Consolidação!BX92+Consolidação!CA92+Consolidação!CD92+Consolidação!CG92+Consolidação!CJ92+Consolidação!CM92+Consolidação!CP92+Consolidação!CS92,Consolidação!$AL$4,IF(BN81+BU81+CB81+CI81+CP81+CW81+DD81+DK81+DR81+DY81+EF81+EM81+ET81+FA81&lt;=Consolidação!BO92+Consolidação!BR92+Consolidação!BU92+Consolidação!BX92+Consolidação!CA92+Consolidação!CD92+Consolidação!CG92+Consolidação!CJ92+Consolidação!CM92+Consolidação!CP92+Consolidação!CS92+Consolidação!CV92,Consolidação!$AO$4,IF(BN81+BU81+CB81+CI81+CP81+CW81+DD81+DK81+DR81+DY81+EF81+EM81+ET81+FA81&lt;=Consolidação!BO92+Consolidação!BR92+Consolidação!BU92+Consolidação!BX92+Consolidação!CA92+Consolidação!CD92+Consolidação!CG92+Consolidação!CJ92+Consolidação!CM92+Consolidação!CP92+Consolidação!CS92+Consolidação!CV92+Consolidação!CY92,Consolidação!$AR$4,IF(BN81+BU81+CB81+CI81+CP81+CW81+DD81+DK81+DR81+DY81+EF81+EM81+ET81+FA81&lt;=Consolidação!BO92+Consolidação!BR92+Consolidação!BU92+Consolidação!BX92+Consolidação!CA92+Consolidação!CD92+Consolidação!CG92+Consolidação!CJ92+Consolidação!CM92+Consolidação!CP92+Consolidação!CS92+Consolidação!CV92+Consolidação!CY92+Consolidação!DB92,Consolidação!$AU$4,IF(AND((Consolidação!BO92+Consolidação!BR92+Consolidação!BU92+Consolidação!BX92+Consolidação!CA92+Consolidação!CD92+Consolidação!CG92+Consolidação!CJ92+Consolidação!CM92+Consolidação!CP92+Consolidação!CS92+Consolidação!CV92+Consolidação!CY92+Consolidação!DB92)&gt;0,BN81+BU81+CB81+CI81+CP81+CW81+DD81+DK81+DR81+DY81+EF81+EM81+ET81&lt;Consolidação!BO92+Consolidação!BR92+Consolidação!BU92+Consolidação!BX92+Consolidação!CA92+Consolidação!CD92+Consolidação!CG92+Consolidação!CJ92+Consolidação!CM92+Consolidação!CP92+Consolidação!CS92+Consolidação!CV92+Consolidação!CY92+Consolidação!DB92,BN81+BU81+CB81+CI81+CP81+CW81+DD81+DK81+DR81+DY81+EF81+EM81+ET81+FA81&gt;Consolidação!BO92+Consolidação!BR92+Consolidação!BU92+Consolidação!BX92+Consolidação!CA92+Consolidação!CD92+Consolidação!CG92+Consolidação!CJ92+Consolidação!CM92+Consolidação!CP92+Consolidação!CS92+Consolidação!CV92+Consolidação!CY92+Consolidação!DB92),"CONSUMO PARCIAL","SEM PREVISÃO"))))))))))))))))</f>
        <v/>
      </c>
      <c r="FE81" s="318" t="str">
        <f t="shared" si="109"/>
        <v/>
      </c>
      <c r="FF81" s="270"/>
      <c r="FG81" s="314"/>
      <c r="FH81" s="345"/>
      <c r="FI81" s="346"/>
      <c r="FJ81" s="317" t="str">
        <f>IF(FG81=0,"",IF(BT81+CA81+CH81+CO81+CV81+DC81+DJ81+DQ81+DX81+EE81+EL81+ES81+EZ81+FG81&lt;=Consolidação!BU92,Consolidação!$H$4,IF(BT81+CA81+CH81+CO81+CV81+DC81+DJ81+DQ81+DX81+EE81+EL81+ES81+EZ81+FG81&lt;=Consolidação!BU92+Consolidação!BX92,Consolidação!$K$4,IF(BT81+CA81+CH81+CO81+CV81+DC81+DJ81+DQ81+DX81+EE81+EL81+ES81+EZ81+FG81&lt;=Consolidação!BU92+Consolidação!BX92+Consolidação!CA92,Consolidação!$N$4,IF(BT81+CA81+CH81+CO81+CV81+DC81+DJ81+DQ81+DX81+EE81+EL81+ES81+EZ81+FG81&lt;=Consolidação!BU92+Consolidação!BX92+Consolidação!CA92+Consolidação!CD92,Consolidação!$Q$4,IF(BT81+CA81+CH81+CO81+CV81+DC81+DJ81+DQ81+DX81+EE81+EL81+ES81+EZ81+FG81&lt;=Consolidação!BU92+Consolidação!BX92+Consolidação!CA92+Consolidação!CD92+Consolidação!CG92,Consolidação!$T$4,IF(BT81+CA81+CH81+CO81+CV81+DC81+DJ81+DQ81+DX81+EE81+EL81+ES81+EZ81+FG81&lt;=Consolidação!BU92+Consolidação!BX92+Consolidação!CA92+Consolidação!CD92+Consolidação!CG92+Consolidação!CJ92,Consolidação!$W$4,IF(BT81+CA81+CH81+CO81+CV81+DC81+DJ81+DQ81+DX81+EE81+EL81+ES81+EZ81+FG81&lt;=Consolidação!BU92+Consolidação!BX92+Consolidação!CA92+Consolidação!CD92+Consolidação!CG92+Consolidação!CJ92+Consolidação!CM92,Consolidação!$Z$4,IF(BT81+CA81+CH81+CO81+CV81+DC81+DJ81+DQ81+DX81+EE81+EL81+ES81+EZ81+FG81&lt;=Consolidação!BU92+Consolidação!BX92+Consolidação!CA92+Consolidação!CD92+Consolidação!CG92+Consolidação!CJ92+Consolidação!CM92+Consolidação!CP92,Consolidação!$AC$4,IF(BT81+CA81+CH81+CO81+CV81+DC81+DJ81+DQ81+DX81+EE81+EL81+ES81+EZ81+FG81&lt;=Consolidação!BU92+Consolidação!BX92+Consolidação!CA92+Consolidação!CD92+Consolidação!CG92+Consolidação!CJ92+Consolidação!CM92+Consolidação!CP92+Consolidação!CS92,Consolidação!$AF$4,IF(BT81+CA81+CH81+CO81+CV81+DC81+DJ81+DQ81+DX81+EE81+EL81+ES81+EZ81+FG81&lt;=Consolidação!BU92+Consolidação!BX92+Consolidação!CA92+Consolidação!CD92+Consolidação!CG92+Consolidação!CJ92+Consolidação!CM92+Consolidação!CP92+Consolidação!CS92+Consolidação!CV92,Consolidação!$AI$4,IF(BT81+CA81+CH81+CO81+CV81+DC81+DJ81+DQ81+DX81+EE81+EL81+ES81+EZ81+FG81&lt;=Consolidação!BU92+Consolidação!BX92+Consolidação!CA92+Consolidação!CD92+Consolidação!CG92+Consolidação!CJ92+Consolidação!CM92+Consolidação!CP92+Consolidação!CS92+Consolidação!CV92+Consolidação!CY92,Consolidação!$AL$4,IF(BT81+CA81+CH81+CO81+CV81+DC81+DJ81+DQ81+DX81+EE81+EL81+ES81+EZ81+FG81&lt;=Consolidação!BU92+Consolidação!BX92+Consolidação!CA92+Consolidação!CD92+Consolidação!CG92+Consolidação!CJ92+Consolidação!CM92+Consolidação!CP92+Consolidação!CS92+Consolidação!CV92+Consolidação!CY92+Consolidação!DB92,Consolidação!$AO$4,IF(BT81+CA81+CH81+CO81+CV81+DC81+DJ81+DQ81+DX81+EE81+EL81+ES81+EZ81+FG81&lt;=Consolidação!BU92+Consolidação!BX92+Consolidação!CA92+Consolidação!CD92+Consolidação!CG92+Consolidação!CJ92+Consolidação!CM92+Consolidação!CP92+Consolidação!CS92+Consolidação!CV92+Consolidação!CY92+Consolidação!DB92+Consolidação!DE92,Consolidação!$AR$4,IF(BT81+CA81+CH81+CO81+CV81+DC81+DJ81+DQ81+DX81+EE81+EL81+ES81+EZ81+FG81&lt;=Consolidação!BU92+Consolidação!BX92+Consolidação!CA92+Consolidação!CD92+Consolidação!CG92+Consolidação!CJ92+Consolidação!CM92+Consolidação!CP92+Consolidação!CS92+Consolidação!CV92+Consolidação!CY92+Consolidação!DB92+Consolidação!DE92+Consolidação!DH92,Consolidação!$AU$4,IF(AND((Consolidação!BU92+Consolidação!BX92+Consolidação!CA92+Consolidação!CD92+Consolidação!CG92+Consolidação!CJ92+Consolidação!CM92+Consolidação!CP92+Consolidação!CS92+Consolidação!CV92+Consolidação!CY92+Consolidação!DB92+Consolidação!DE92+Consolidação!DH92)&gt;0,BT81+CA81+CH81+CO81+CV81+DC81+DJ81+DQ81+DX81+EE81+EL81+ES81+EZ81&lt;Consolidação!BU92+Consolidação!BX92+Consolidação!CA92+Consolidação!CD92+Consolidação!CG92+Consolidação!CJ92+Consolidação!CM92+Consolidação!CP92+Consolidação!CS92+Consolidação!CV92+Consolidação!CY92+Consolidação!DB92+Consolidação!DE92+Consolidação!DH92,BT81+CA81+CH81+CO81+CV81+DC81+DJ81+DQ81+DX81+EE81+EL81+ES81+EZ81+FG81&gt;Consolidação!BU92+Consolidação!BX92+Consolidação!CA92+Consolidação!CD92+Consolidação!CG92+Consolidação!CJ92+Consolidação!CM92+Consolidação!CP92+Consolidação!CS92+Consolidação!CV92+Consolidação!CY92+Consolidação!DB92+Consolidação!DE92+Consolidação!DH92),"CONSUMO PARCIAL","SEM PREVISÃO"))))))))))))))))</f>
        <v/>
      </c>
      <c r="FK81" s="540" t="str">
        <f t="shared" si="110"/>
        <v/>
      </c>
      <c r="FL81" s="569"/>
      <c r="FM81" s="550"/>
      <c r="FN81" s="550"/>
      <c r="FO81" s="550"/>
      <c r="FP81" s="550"/>
      <c r="FQ81" s="576"/>
      <c r="FR81" s="569"/>
      <c r="FS81" s="550"/>
      <c r="FT81" s="550"/>
      <c r="FU81" s="550"/>
      <c r="FV81" s="550"/>
      <c r="FW81" s="550"/>
      <c r="FX81" s="545" t="str">
        <f>IF((Consolidação!C92+Consolidação!E92)=(F81+M81+T81+AA81+AH81+AO81+AV81+BC81+BJ81+BQ81+BX81+CE81+CL81+CS81),"ATUALIZADO","DESATUALIZADO")</f>
        <v>DESATUALIZADO</v>
      </c>
    </row>
    <row r="82" spans="1:180" x14ac:dyDescent="0.3">
      <c r="A82" s="270">
        <v>11888</v>
      </c>
      <c r="B82" s="634"/>
      <c r="C82" s="271" t="s">
        <v>1</v>
      </c>
      <c r="D82" s="272"/>
      <c r="E82" s="270" t="s">
        <v>250</v>
      </c>
      <c r="F82" s="314">
        <v>278.39</v>
      </c>
      <c r="G82" s="315"/>
      <c r="H82" s="316">
        <v>46144</v>
      </c>
      <c r="I82" s="317" t="str">
        <f>IF(F82=0,"",IF(F82&lt;=Consolidação!H93,Consolidação!H$4,IF(F82&lt;=Consolidação!H93+Consolidação!K93,Consolidação!K$4,IF(F82&lt;=Consolidação!H93+Consolidação!K93+Consolidação!N93,Consolidação!N$4,IF(F82&lt;=Consolidação!H93+Consolidação!K93+Consolidação!N93+Consolidação!Q93,Consolidação!Q$4,IF(F82&lt;=Consolidação!H93+Consolidação!K93+Consolidação!N93+Consolidação!Q93+Consolidação!T93,Consolidação!T$4,IF(F82&lt;=Consolidação!H93+Consolidação!K93+Consolidação!N93+Consolidação!Q93+Consolidação!T93+Consolidação!W93,Consolidação!W$4,IF(F82&lt;=Consolidação!H93+Consolidação!K93+Consolidação!N93+Consolidação!Q93+Consolidação!T93+Consolidação!W93+Consolidação!Z93,Consolidação!Z$4,IF(F82&lt;=Consolidação!H93+Consolidação!K93+Consolidação!N93+Consolidação!Q93+Consolidação!T93+Consolidação!W93+Consolidação!Z93+Consolidação!AC93,Consolidação!AC$4,IF(F82&lt;=Consolidação!H93+Consolidação!K93+Consolidação!N93+Consolidação!Q93+Consolidação!T93+Consolidação!W93+Consolidação!Z93+Consolidação!AC93+Consolidação!AF93,Consolidação!AF$4,IF(F82&lt;=Consolidação!H93+Consolidação!K93+Consolidação!N93+Consolidação!Q93+Consolidação!T93+Consolidação!W93+Consolidação!Z93+Consolidação!AC93+Consolidação!AF93+Consolidação!AI93,Consolidação!AI$4,IF(F82&lt;=Consolidação!H93+Consolidação!K93+Consolidação!N93+Consolidação!Q93+Consolidação!T93+Consolidação!W93+Consolidação!Z93+Consolidação!AC93+Consolidação!AF93+Consolidação!AI93+Consolidação!AL93,Consolidação!AL$4,IF(F82&lt;=Consolidação!H93+Consolidação!K93+Consolidação!N93+Consolidação!Q93+Consolidação!T93+Consolidação!W93+Consolidação!Z93+Consolidação!AC93+Consolidação!AF93+Consolidação!AI93+Consolidação!AL93+Consolidação!AO93,Consolidação!AO$4,IF(F82&lt;=Consolidação!H93+Consolidação!K93+Consolidação!N93+Consolidação!Q93+Consolidação!T93+Consolidação!W93+Consolidação!Z93+Consolidação!AC93+Consolidação!AF93+Consolidação!AI93+Consolidação!AL93+Consolidação!AO93+Consolidação!AR93,Consolidação!AR$4,IF(F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>CONSUMO PARCIAL</v>
      </c>
      <c r="J82" s="318" t="str">
        <f t="shared" si="86"/>
        <v>û</v>
      </c>
      <c r="K82" s="312"/>
      <c r="L82" s="270" t="s">
        <v>258</v>
      </c>
      <c r="M82" s="314">
        <v>408.9</v>
      </c>
      <c r="N82" s="315">
        <v>123.34</v>
      </c>
      <c r="O82" s="316">
        <v>46258</v>
      </c>
      <c r="P82" s="317" t="str">
        <f>IF(M82=0,"",IF(F82+M82&lt;=Consolidação!H93,Consolidação!$H$4,IF(F82+M82&lt;=Consolidação!H93+Consolidação!K93,Consolidação!$K$4,IF(F82+M82&lt;=Consolidação!H93+Consolidação!K93+Consolidação!N93,Consolidação!$N$4,IF(F82+M82&lt;=Consolidação!H93+Consolidação!K93+Consolidação!N93+Consolidação!Q93,Consolidação!$Q$4,IF(F82+M82&lt;=Consolidação!H93+Consolidação!K93+Consolidação!N93+Consolidação!Q93+Consolidação!T93,Consolidação!$T$4,IF(F82+M82&lt;=Consolidação!H93+Consolidação!K93+Consolidação!N93+Consolidação!Q93+Consolidação!T93+Consolidação!W93,Consolidação!$W$4,IF(F82+M82&lt;=Consolidação!H93+Consolidação!K93+Consolidação!N93+Consolidação!Q93+Consolidação!T93+Consolidação!W93+Consolidação!Z93,Consolidação!$Z$4,IF(F82+M82&lt;=Consolidação!H93+Consolidação!K93+Consolidação!N93+Consolidação!Q93+Consolidação!T93+Consolidação!W93+Consolidação!Z93+Consolidação!AC93,Consolidação!$AC$4,IF(F82+M82&lt;=Consolidação!H93+Consolidação!K93+Consolidação!N93+Consolidação!Q93+Consolidação!T93+Consolidação!W93+Consolidação!Z93+Consolidação!AC93+Consolidação!AF93,Consolidação!$AF$4,IF(F82+M82&lt;=Consolidação!H93+Consolidação!K93+Consolidação!N93+Consolidação!Q93+Consolidação!T93+Consolidação!W93+Consolidação!Z93+Consolidação!AC93+Consolidação!AF93+Consolidação!AI93,Consolidação!$AI$4,IF(F82+M82&lt;=Consolidação!H93+Consolidação!K93+Consolidação!N93+Consolidação!Q93+Consolidação!T93+Consolidação!W93+Consolidação!Z93+Consolidação!AC93+Consolidação!AF93+Consolidação!AI93+Consolidação!AL93,Consolidação!$AL$4,IF(F82+M82&lt;=Consolidação!H93+Consolidação!K93+Consolidação!N93+Consolidação!Q93+Consolidação!T93+Consolidação!W93+Consolidação!Z93+Consolidação!AC93+Consolidação!AF93+Consolidação!AI93+Consolidação!AL93+Consolidação!AO93,Consolidação!$AO$4,IF(F82+M82&lt;=Consolidação!H93+Consolidação!K93+Consolidação!N93+Consolidação!Q93+Consolidação!T93+Consolidação!W93+Consolidação!Z93+Consolidação!AC93+Consolidação!AF93+Consolidação!AI93+Consolidação!AL93+Consolidação!AO93+Consolidação!AR93,Consolidação!$AR$4,IF(F82+M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>SEM PREVISÃO</v>
      </c>
      <c r="Q82" s="318" t="str">
        <f t="shared" si="87"/>
        <v>û</v>
      </c>
      <c r="R82" s="312"/>
      <c r="S82" s="270"/>
      <c r="T82" s="314"/>
      <c r="U82" s="315"/>
      <c r="V82" s="316"/>
      <c r="W82" s="317" t="str">
        <f>IF(T82=0,"",IF(F82+M82+T82&lt;=Consolidação!H93,Consolidação!$H$4,IF(F82+M82+T82&lt;=Consolidação!H93+Consolidação!K93,Consolidação!$K$4,IF(F82+M82+T82&lt;=Consolidação!H93+Consolidação!K93+Consolidação!N93,Consolidação!$N$4,IF(F82+M82+T82&lt;=Consolidação!H93+Consolidação!K93+Consolidação!N93+Consolidação!Q93,Consolidação!$Q$4,IF(F82+M82+T82&lt;=Consolidação!H93+Consolidação!K93+Consolidação!N93+Consolidação!Q93+Consolidação!T93,Consolidação!$T$4,IF(F82+M82+T82&lt;=Consolidação!H93+Consolidação!K93+Consolidação!N93+Consolidação!Q93+Consolidação!T93+Consolidação!W93,Consolidação!$W$4,IF(F82+M82+T82&lt;=Consolidação!H93+Consolidação!K93+Consolidação!N93+Consolidação!Q93+Consolidação!T93+Consolidação!W93+Consolidação!Z93,Consolidação!$Z$4,IF(F82+M82+T82&lt;=Consolidação!H93+Consolidação!K93+Consolidação!N93+Consolidação!Q93+Consolidação!T93+Consolidação!W93+Consolidação!Z93+Consolidação!AC93,Consolidação!$AC$4,IF(F82+M82+T82&lt;=Consolidação!H93+Consolidação!K93+Consolidação!N93+Consolidação!Q93+Consolidação!T93+Consolidação!W93+Consolidação!Z93+Consolidação!AC93+Consolidação!AF93,Consolidação!$AF$4,IF(F82+M82+T82&lt;=Consolidação!H93+Consolidação!K93+Consolidação!N93+Consolidação!Q93+Consolidação!T93+Consolidação!W93+Consolidação!Z93+Consolidação!AC93+Consolidação!AF93+Consolidação!AI93,Consolidação!$AI$4,IF(F82+M82+T82&lt;=Consolidação!H93+Consolidação!K93+Consolidação!N93+Consolidação!Q93+Consolidação!T93+Consolidação!W93+Consolidação!Z93+Consolidação!AC93+Consolidação!AF93+Consolidação!AI93+Consolidação!AL93,Consolidação!$AL$4,IF(F82+M82+T82&lt;=Consolidação!H93+Consolidação!K93+Consolidação!N93+Consolidação!Q93+Consolidação!T93+Consolidação!W93+Consolidação!Z93+Consolidação!AC93+Consolidação!AF93+Consolidação!AI93+Consolidação!AL93+Consolidação!AO93,Consolidação!$AO$4,IF(F82+M82+T82&lt;=Consolidação!H93+Consolidação!K93+Consolidação!N93+Consolidação!Q93+Consolidação!T93+Consolidação!W93+Consolidação!Z93+Consolidação!AC93+Consolidação!AF93+Consolidação!AI93+Consolidação!AL93+Consolidação!AO93+Consolidação!AR93,Consolidação!$AR$4,IF(F82+M82+T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+M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+T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/>
      </c>
      <c r="X82" s="318" t="str">
        <f t="shared" si="88"/>
        <v/>
      </c>
      <c r="Y82" s="312"/>
      <c r="Z82" s="270"/>
      <c r="AA82" s="314"/>
      <c r="AB82" s="315"/>
      <c r="AC82" s="316"/>
      <c r="AD82" s="317" t="str">
        <f>IF(AA82=0,"",IF(F82+M82+T82+AA82&lt;=Consolidação!H93,Consolidação!$H$4,IF(F82+M82+T82+AA82&lt;=Consolidação!H93+Consolidação!K93,Consolidação!$K$4,IF(F82+M82+T82+AA82&lt;=Consolidação!H93+Consolidação!K93+Consolidação!N93,Consolidação!$N$4,IF(F82+M82+T82+AA82&lt;=Consolidação!H93+Consolidação!K93+Consolidação!N93+Consolidação!Q93,Consolidação!$Q$4,IF(F82+M82+T82+AA82&lt;=Consolidação!H93+Consolidação!K93+Consolidação!N93+Consolidação!Q93+Consolidação!T93,Consolidação!$T$4,IF(F82+M82+T82+AA82&lt;=Consolidação!H93+Consolidação!K93+Consolidação!N93+Consolidação!Q93+Consolidação!T93+Consolidação!W93,Consolidação!$W$4,IF(F82+M82+T82+AA82&lt;=Consolidação!H93+Consolidação!K93+Consolidação!N93+Consolidação!Q93+Consolidação!T93+Consolidação!W93+Consolidação!Z93,Consolidação!$Z$4,IF(F82+M82+T82+AA82&lt;=Consolidação!H93+Consolidação!K93+Consolidação!N93+Consolidação!Q93+Consolidação!T93+Consolidação!W93+Consolidação!Z93+Consolidação!AC93,Consolidação!$AC$4,IF(F82+M82+T82+AA82&lt;=Consolidação!H93+Consolidação!K93+Consolidação!N93+Consolidação!Q93+Consolidação!T93+Consolidação!W93+Consolidação!Z93+Consolidação!AC93+Consolidação!AF93,Consolidação!$AF$4,IF(F82+M82+T82+AA82&lt;=Consolidação!H93+Consolidação!K93+Consolidação!N93+Consolidação!Q93+Consolidação!T93+Consolidação!W93+Consolidação!Z93+Consolidação!AC93+Consolidação!AF93+Consolidação!AI93,Consolidação!$AI$4,IF(F82+M82+T82+AA82&lt;=Consolidação!H93+Consolidação!K93+Consolidação!N93+Consolidação!Q93+Consolidação!T93+Consolidação!W93+Consolidação!Z93+Consolidação!AC93+Consolidação!AF93+Consolidação!AI93+Consolidação!AL93,Consolidação!$AL$4,IF(F82+M82+T82+AA82&lt;=Consolidação!H93+Consolidação!K93+Consolidação!N93+Consolidação!Q93+Consolidação!T93+Consolidação!W93+Consolidação!Z93+Consolidação!AC93+Consolidação!AF93+Consolidação!AI93+Consolidação!AL93+Consolidação!AO93,Consolidação!$AO$4,IF(F82+M82+T82+AA82&lt;=Consolidação!H93+Consolidação!K93+Consolidação!N93+Consolidação!Q93+Consolidação!T93+Consolidação!W93+Consolidação!Z93+Consolidação!AC93+Consolidação!AF93+Consolidação!AI93+Consolidação!AL93+Consolidação!AO93+Consolidação!AR93,Consolidação!AR90,IF(F82+M82+T82+AA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+M82+T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+T82+AA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/>
      </c>
      <c r="AE82" s="318" t="str">
        <f t="shared" si="89"/>
        <v/>
      </c>
      <c r="AF82" s="312"/>
      <c r="AG82" s="270"/>
      <c r="AH82" s="314"/>
      <c r="AI82" s="315"/>
      <c r="AJ82" s="316"/>
      <c r="AK82" s="317" t="str">
        <f>IF(AH82=0,"",IF(F82+M82+T82+AA82+AH82&lt;=Consolidação!H93,Consolidação!$H$4,IF(F82+M82+T82+AA82+AH82&lt;=Consolidação!H93+Consolidação!K93,Consolidação!$K$4,IF(F82+M82+T82+AA82+AH82&lt;=Consolidação!H93+Consolidação!K93+Consolidação!N93,Consolidação!$N$4,IF(F82+M82+T82+AA82+AH82&lt;=Consolidação!H93+Consolidação!K93+Consolidação!N93+Consolidação!Q93,Consolidação!$Q$4,IF(F82+M82+T82+AA82+AH82&lt;=Consolidação!H93+Consolidação!K93+Consolidação!N93+Consolidação!Q93+Consolidação!T93,Consolidação!$T$4,IF(F82+M82+T82+AA82+AH82&lt;=Consolidação!H93+Consolidação!K93+Consolidação!N93+Consolidação!Q93+Consolidação!T93+Consolidação!W93,Consolidação!$W$4,IF(F82+M82+T82+AA82+AH82&lt;=Consolidação!H93+Consolidação!K93+Consolidação!N93+Consolidação!Q93+Consolidação!T93+Consolidação!W93+Consolidação!Z93,Consolidação!$Z$4,IF(F82+M82+T82+AA82+AH82&lt;=Consolidação!H93+Consolidação!K93+Consolidação!N93+Consolidação!Q93+Consolidação!T93+Consolidação!W93+Consolidação!Z93+Consolidação!AC93,Consolidação!$AC$4,IF(F82+M82+T82+AA82+AH82&lt;=Consolidação!H93+Consolidação!K93+Consolidação!N93+Consolidação!Q93+Consolidação!T93+Consolidação!W93+Consolidação!Z93+Consolidação!AC93+Consolidação!AF93,Consolidação!$AF$4,IF(F82+M82+T82+AA82+AH82&lt;=Consolidação!H93+Consolidação!K93+Consolidação!N93+Consolidação!Q93+Consolidação!T93+Consolidação!W93+Consolidação!Z93+Consolidação!AC93+Consolidação!AF93+Consolidação!AI93,Consolidação!$AI$4,IF(F82+M82+T82+AA82+AH82&lt;=Consolidação!H93+Consolidação!K93+Consolidação!N93+Consolidação!Q93+Consolidação!T93+Consolidação!W93+Consolidação!Z93+Consolidação!AC93+Consolidação!AF93+Consolidação!AI93+Consolidação!AL93,Consolidação!$AL$4,IF(F82+M82+T82+AA82+AH82&lt;=Consolidação!H93+Consolidação!K93+Consolidação!N93+Consolidação!Q93+Consolidação!T93+Consolidação!W93+Consolidação!Z93+Consolidação!AC93+Consolidação!AF93+Consolidação!AI93+Consolidação!AL93+Consolidação!AO93,Consolidação!$AO$4,IF(F82+M82+T82+AA82+AH82&lt;=Consolidação!H93+Consolidação!K93+Consolidação!N93+Consolidação!Q93+Consolidação!T93+Consolidação!W93+Consolidação!Z93+Consolidação!AC93+Consolidação!AF93+Consolidação!AI93+Consolidação!AL93+Consolidação!AO93+Consolidação!AR93,Consolidação!$AR$4,IF(F82+M82+T82+AA82+AH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+M82+T82+AA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+T82+AA82+AH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/>
      </c>
      <c r="AL82" s="318" t="str">
        <f t="shared" si="90"/>
        <v/>
      </c>
      <c r="AM82" s="312"/>
      <c r="AN82" s="270"/>
      <c r="AO82" s="314"/>
      <c r="AP82" s="345"/>
      <c r="AQ82" s="346"/>
      <c r="AR82" s="317" t="str">
        <f>IF(AO82=0,"",IF(F82+M82+T82+AA82+AH82+AO82&lt;=Consolidação!H93,Consolidação!$H$4,IF(F82+M82+T82+AA82+AH82+AO82&lt;=Consolidação!H93+Consolidação!K93,Consolidação!$K$4,IF(F82+M82+T82+AA82+AH82+AO82&lt;=Consolidação!H93+Consolidação!K93+Consolidação!N93,Consolidação!$N$4,IF(F82+M82+T82+AA82+AH82+AO82&lt;=Consolidação!H93+Consolidação!K93+Consolidação!N93+Consolidação!Q93,Consolidação!$Q$4,IF(F82+M82+T82+AA82+AH82+AO82&lt;=Consolidação!H93+Consolidação!K93+Consolidação!N93+Consolidação!Q93+Consolidação!T93,Consolidação!$T$4,IF(F82+M82+T82+AA82+AH82+AO82&lt;=Consolidação!H93+Consolidação!K93+Consolidação!N93+Consolidação!Q93+Consolidação!T93+Consolidação!W93,Consolidação!$W$4,IF(F82+M82+T82+AA82+AH82+AO82&lt;=Consolidação!H93+Consolidação!K93+Consolidação!N93+Consolidação!Q93+Consolidação!T93+Consolidação!W93+Consolidação!Z93,Consolidação!$Z$4,IF(F82+M82+T82+AA82+AH82+AO82&lt;=Consolidação!H93+Consolidação!K93+Consolidação!N93+Consolidação!Q93+Consolidação!T93+Consolidação!W93+Consolidação!Z93+Consolidação!AC93,Consolidação!$AC$4,IF(F82+M82+T82+AA82+AH82+AO82&lt;=Consolidação!H93+Consolidação!K93+Consolidação!N93+Consolidação!Q93+Consolidação!T93+Consolidação!W93+Consolidação!Z93+Consolidação!AC93+Consolidação!AF93,Consolidação!$AF$4,IF(F82+M82+T82+AA82+AH82+AO82&lt;=Consolidação!H93+Consolidação!K93+Consolidação!N93+Consolidação!Q93+Consolidação!T93+Consolidação!W93+Consolidação!Z93+Consolidação!AC93+Consolidação!AF93+Consolidação!AI93,Consolidação!$AI$4,IF(F82+M82+T82+AA82+AH82+AO82&lt;=Consolidação!H93+Consolidação!K93+Consolidação!N93+Consolidação!Q93+Consolidação!T93+Consolidação!W93+Consolidação!Z93+Consolidação!AC93+Consolidação!AF93+Consolidação!AI93+Consolidação!AL93,Consolidação!$AL$4,IF(F82+M82+T82+AA82+AH82+AO82&lt;=Consolidação!H93+Consolidação!K93+Consolidação!N93+Consolidação!Q93+Consolidação!T93+Consolidação!W93+Consolidação!Z93+Consolidação!AC93+Consolidação!AF93+Consolidação!AI93+Consolidação!AL93+Consolidação!AO93,Consolidação!$AO$4,IF(F82+M82+T82+AA82+AH82+AO82&lt;=Consolidação!H93+Consolidação!K93+Consolidação!N93+Consolidação!Q93+Consolidação!T93+Consolidação!W93+Consolidação!Z93+Consolidação!AC93+Consolidação!AF93+Consolidação!AI93+Consolidação!AL93+Consolidação!AO93+Consolidação!AR93,Consolidação!$AR$4,IF(F82+M82+T82+AA82+AH82+AO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+M82+T82+AA82+AH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+T82+AA82+AH82+AO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/>
      </c>
      <c r="AS82" s="318" t="str">
        <f t="shared" si="91"/>
        <v/>
      </c>
      <c r="AT82" s="312"/>
      <c r="AU82" s="270"/>
      <c r="AV82" s="314"/>
      <c r="AW82" s="345"/>
      <c r="AX82" s="346"/>
      <c r="AY82" s="317" t="str">
        <f>IF(AV82=0,"",IF(F82+M82+T82+AA82+AH82+AO82+AV82&lt;=Consolidação!H93,Consolidação!$H$4,IF(F82+M82+T82+AA82+AH82+AO82+AV82&lt;=Consolidação!H93+Consolidação!K93,Consolidação!$K$4,IF(F82+M82+T82+AA82+AH82+AO82+AV82&lt;=Consolidação!H93+Consolidação!K93+Consolidação!N93,Consolidação!$N$4,IF(F82+M82+T82+AA82+AH82+AO82+AV82&lt;=Consolidação!H93+Consolidação!K93+Consolidação!N93+Consolidação!Q93,Consolidação!$Q$4,IF(F82+M82+T82+AA82+AH82+AO82+AV82&lt;=Consolidação!H93+Consolidação!K93+Consolidação!N93+Consolidação!Q93+Consolidação!T93,Consolidação!$T$4,IF(F82+M82+T82+AA82+AH82+AO82+AV82&lt;=Consolidação!H93+Consolidação!K93+Consolidação!N93+Consolidação!Q93+Consolidação!T93+Consolidação!W93,Consolidação!$W$4,IF(F82+M82+T82+AA82+AH82+AO82+AV82&lt;=Consolidação!H93+Consolidação!K93+Consolidação!N93+Consolidação!Q93+Consolidação!T93+Consolidação!W93+Consolidação!Z93,Consolidação!$Z$4,IF(F82+M82+T82+AA82+AH82+AO82+AV82&lt;=Consolidação!H93+Consolidação!K93+Consolidação!N93+Consolidação!Q93+Consolidação!T93+Consolidação!W93+Consolidação!Z93+Consolidação!AC93,Consolidação!$AC$4,IF(F82+M82+T82+AA82+AH82+AO82+AV82&lt;=Consolidação!H93+Consolidação!K93+Consolidação!N93+Consolidação!Q93+Consolidação!T93+Consolidação!W93+Consolidação!Z93+Consolidação!AC93+Consolidação!AF93,Consolidação!$AF$4,IF(F82+M82+T82+AA82+AH82+AO82+AV82&lt;=Consolidação!H93+Consolidação!K93+Consolidação!N93+Consolidação!Q93+Consolidação!T93+Consolidação!W93+Consolidação!Z93+Consolidação!AC93+Consolidação!AF93+Consolidação!AI93,Consolidação!$AI$4,IF(F82+M82+T82+AA82+AH82+AO82+AV82&lt;=Consolidação!H93+Consolidação!K93+Consolidação!N93+Consolidação!Q93+Consolidação!T93+Consolidação!W93+Consolidação!Z93+Consolidação!AC93+Consolidação!AF93+Consolidação!AI93+Consolidação!AL93,Consolidação!$AL$4,IF(F82+M82+T82+AA82+AH82+AO82+AV82&lt;=Consolidação!H93+Consolidação!K93+Consolidação!N93+Consolidação!Q93+Consolidação!T93+Consolidação!W93+Consolidação!Z93+Consolidação!AC93+Consolidação!AF93+Consolidação!AI93+Consolidação!AL93+Consolidação!AO93,Consolidação!$AO$4,IF(F82+M82+T82+AA82+AH82+AO82+AV82&lt;=Consolidação!H93+Consolidação!K93+Consolidação!N93+Consolidação!Q93+Consolidação!T93+Consolidação!W93+Consolidação!Z93+Consolidação!AC93+Consolidação!AF93+Consolidação!AI93+Consolidação!AL93+Consolidação!AO93+Consolidação!AR93,Consolidação!$AR$4,IF(F82+M82+T82+AA82+AH82+AO82+AV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+M82+T82+AA82+AH82+AO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+T82+AA82+AH82+AO82+AV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/>
      </c>
      <c r="AZ82" s="318" t="str">
        <f t="shared" si="92"/>
        <v/>
      </c>
      <c r="BA82" s="312"/>
      <c r="BB82" s="270"/>
      <c r="BC82" s="314"/>
      <c r="BD82" s="345"/>
      <c r="BE82" s="346"/>
      <c r="BF82" s="317" t="str">
        <f>IF(BC82=0,"",IF(F82+M82+T82+AA82+AH82+AO82+AV82+BC82&lt;=Consolidação!H93,Consolidação!$H$4,IF(F82+M82+T82+AA82+AH82+AO82+AV82+BC82&lt;=Consolidação!H93+Consolidação!K93,Consolidação!$K$4,IF(F82+M82+T82+AA82+AH82+AO82+AV82+BC82&lt;=Consolidação!H93+Consolidação!K93+Consolidação!N93,Consolidação!$N$4,IF(F82+M82+T82+AA82+AH82+AO82+AV82+BC82&lt;=Consolidação!H93+Consolidação!K93+Consolidação!N93+Consolidação!Q93,Consolidação!$Q$4,IF(F82+M82+T82+AA82+AH82+AO82+AV82+BC82&lt;=Consolidação!H93+Consolidação!K93+Consolidação!N93+Consolidação!Q93+Consolidação!T93,Consolidação!$T$4,IF(F82+M82+T82+AA82+AH82+AO82+AV82+BC82&lt;=Consolidação!H93+Consolidação!K93+Consolidação!N93+Consolidação!Q93+Consolidação!T93+Consolidação!W93,Consolidação!$W$4,IF(F82+M82+T82+AA82+AH82+AO82+AV82+BC82&lt;=Consolidação!H93+Consolidação!K93+Consolidação!N93+Consolidação!Q93+Consolidação!T93+Consolidação!W93+Consolidação!Z93,Consolidação!$Z$4,IF(F82+M82+T82+AA82+AH82+AO82+AV82+BC82&lt;=Consolidação!H93+Consolidação!K93+Consolidação!N93+Consolidação!Q93+Consolidação!T93+Consolidação!W93+Consolidação!Z93+Consolidação!AC93,Consolidação!$AC$4,IF(F82+M82+T82+AA82+AH82+AO82+AV82+BC82&lt;=Consolidação!H93+Consolidação!K93+Consolidação!N93+Consolidação!Q93+Consolidação!T93+Consolidação!W93+Consolidação!Z93+Consolidação!AC93+Consolidação!AF93,Consolidação!$AF$4,IF(F82+M82+T82+AA82+AH82+AO82+AV82+BC82&lt;=Consolidação!H93+Consolidação!K93+Consolidação!N93+Consolidação!Q93+Consolidação!T93+Consolidação!W93+Consolidação!Z93+Consolidação!AC93+Consolidação!AF93+Consolidação!AI93,Consolidação!$AI$4,IF(F82+M82+T82+AA82+AH82+AO82+AV82+BC82&lt;=Consolidação!H93+Consolidação!K93+Consolidação!N93+Consolidação!Q93+Consolidação!T93+Consolidação!W93+Consolidação!Z93+Consolidação!AC93+Consolidação!AF93+Consolidação!AI93+Consolidação!AL93,Consolidação!$AL$4,IF(F82+M82+T82+AA82+AH82+AO82+AV82+BC82&lt;=Consolidação!H93+Consolidação!K93+Consolidação!N93+Consolidação!Q93+Consolidação!T93+Consolidação!W93+Consolidação!Z93+Consolidação!AC93+Consolidação!AF93+Consolidação!AI93+Consolidação!AL93+Consolidação!AO93,Consolidação!$AO$4,IF(F82+M82+T82+AA82+AH82+AO82+AV82+BC82&lt;=Consolidação!H93+Consolidação!K93+Consolidação!N93+Consolidação!Q93+Consolidação!T93+Consolidação!W93+Consolidação!Z93+Consolidação!AC93+Consolidação!AF93+Consolidação!AI93+Consolidação!AL93+Consolidação!AO93+Consolidação!AR93,Consolidação!$AR$4,IF(F82+M82+T82+AA82+AH82+AO82+AV82+BC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+M82+T82+AA82+AH82+AO82+AV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+T82+AA82+AH82+AO82+AV82+BC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/>
      </c>
      <c r="BG82" s="318" t="str">
        <f t="shared" si="93"/>
        <v/>
      </c>
      <c r="BH82" s="312"/>
      <c r="BI82" s="270"/>
      <c r="BJ82" s="314"/>
      <c r="BK82" s="345"/>
      <c r="BL82" s="346"/>
      <c r="BM82" s="317" t="str">
        <f>IF(BJ82=0,"",IF(F82+M82+T82+AA82+AH82+AO82+AV82+BC82+BJ82&lt;=Consolidação!H93,Consolidação!$H$4,IF(F82+M82+T82+AA82+AH82+AO82+AV82+BC82+BJ82&lt;=Consolidação!H93+Consolidação!K93,Consolidação!$K$4,IF(F82+M82+T82+AA82+AH82+AO82+AV82+BC82+BJ82&lt;=Consolidação!H93+Consolidação!K93+Consolidação!N93,Consolidação!$N$4,IF(F82+M82+T82+AA82+AH82+AO82+AV82+BC82+BJ82&lt;=Consolidação!H93+Consolidação!K93+Consolidação!N93+Consolidação!Q93,Consolidação!$Q$4,IF(F82+M82+T82+AA82+AH82+AO82+AV82+BC82+BJ82&lt;=Consolidação!H93+Consolidação!K93+Consolidação!N93+Consolidação!Q93+Consolidação!T93,Consolidação!$T$4,IF(F82+M82+T82+AA82+AH82+AO82+AV82+BC82+BJ82&lt;=Consolidação!H93+Consolidação!K93+Consolidação!N93+Consolidação!Q93+Consolidação!T93+Consolidação!W93,Consolidação!$W$4,IF(F82+M82+T82+AA82+AH82+AO82+AV82+BC82+BJ82&lt;=Consolidação!H93+Consolidação!K93+Consolidação!N93+Consolidação!Q93+Consolidação!T93+Consolidação!W93+Consolidação!Z93,Consolidação!$Z$4,IF(F82+M82+T82+AA82+AH82+AO82+AV82+BC82+BJ82&lt;=Consolidação!H93+Consolidação!K93+Consolidação!N93+Consolidação!Q93+Consolidação!T93+Consolidação!W93+Consolidação!Z93+Consolidação!AC93,Consolidação!$AC$4,IF(F82+M82+T82+AA82+AH82+AO82+AV82+BC82+BJ82&lt;=Consolidação!H93+Consolidação!K93+Consolidação!N93+Consolidação!Q93+Consolidação!T93+Consolidação!W93+Consolidação!Z93+Consolidação!AC93+Consolidação!AF93,Consolidação!$AF$4,IF(F82+M82+T82+AA82+AH82+AO82+AV82+BC82+BJ82&lt;=Consolidação!H93+Consolidação!K93+Consolidação!N93+Consolidação!Q93+Consolidação!T93+Consolidação!W93+Consolidação!Z93+Consolidação!AC93+Consolidação!AF93+Consolidação!AI93,Consolidação!$AI$4,IF(F82+M82+T82+AA82+AH82+AO82+AV82+BC82+BJ82&lt;=Consolidação!H93+Consolidação!K93+Consolidação!N93+Consolidação!Q93+Consolidação!T93+Consolidação!W93+Consolidação!Z93+Consolidação!AC93+Consolidação!AF93+Consolidação!AI93+Consolidação!AL93,Consolidação!$AL$4,IF(F82+M82+T82+AA82+AH82+AO82+AV82+BC82+BJ82&lt;=Consolidação!H93+Consolidação!K93+Consolidação!N93+Consolidação!Q93+Consolidação!T93+Consolidação!W93+Consolidação!Z93+Consolidação!AC93+Consolidação!AF93+Consolidação!AI93+Consolidação!AL93+Consolidação!AO93,Consolidação!$AO$4,IF(F82+M82+T82+AA82+AH82+AO82+AV82+BC82+BJ82&lt;=Consolidação!H93+Consolidação!K93+Consolidação!N93+Consolidação!Q93+Consolidação!T93+Consolidação!W93+Consolidação!Z93+Consolidação!AC93+Consolidação!AF93+Consolidação!AI93+Consolidação!AL93+Consolidação!AO93+Consolidação!AR93,Consolidação!$AR$4,IF(F82+M82+T82+AA82+AH82+AO82+AV82+BC82+BJ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+M82+T82+AA82+AH82+AO82+AV82+BC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+T82+AA82+AH82+AO82+AV82+BC82+BJ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/>
      </c>
      <c r="BN82" s="318" t="str">
        <f t="shared" si="94"/>
        <v/>
      </c>
      <c r="BO82" s="312"/>
      <c r="BP82" s="270"/>
      <c r="BQ82" s="314"/>
      <c r="BR82" s="345"/>
      <c r="BS82" s="346"/>
      <c r="BT82" s="317" t="str">
        <f>IF(BQ82=0,"",IF(F82+M82+T82+AA82+AH82+AO82+AV82+BC82+BJ82+BQ82&lt;=Consolidação!H93,Consolidação!$H$4,IF(F82+M82+T82+AA82+AH82+AO82+AV82+BC82+BJ82+BQ82&lt;=Consolidação!H93+Consolidação!K93,Consolidação!$K$4,IF(F82+M82+T82+AA82+AH82+AO82+AV82+BC82+BJ82+BQ82&lt;=Consolidação!H93+Consolidação!K93+Consolidação!N93,Consolidação!$N$4,IF(F82+M82+T82+AA82+AH82+AO82+AV82+BC82+BJ82+BQ82&lt;=Consolidação!H93+Consolidação!K93+Consolidação!N93+Consolidação!Q93,Consolidação!$Q$4,IF(F82+M82+T82+AA82+AH82+AO82+AV82+BC82+BJ82+BQ82&lt;=Consolidação!H93+Consolidação!K93+Consolidação!N93+Consolidação!Q93+Consolidação!T93,Consolidação!$T$4,IF(F82+M82+T82+AA82+AH82+AO82+AV82+BC82+BJ82+BQ82&lt;=Consolidação!H93+Consolidação!K93+Consolidação!N93+Consolidação!Q93+Consolidação!T93+Consolidação!W93,Consolidação!$W$4,IF(F82+M82+T82+AA82+AH82+AO82+AV82+BC82+BJ82+BQ82&lt;=Consolidação!H93+Consolidação!K93+Consolidação!N93+Consolidação!Q93+Consolidação!T93+Consolidação!W93+Consolidação!Z93,Consolidação!$Z$4,IF(F82+M82+T82+AA82+AH82+AO82+AV82+BC82+BJ82+BQ82&lt;=Consolidação!H93+Consolidação!K93+Consolidação!N93+Consolidação!Q93+Consolidação!T93+Consolidação!W93+Consolidação!Z93+Consolidação!AC93,Consolidação!$AC$4,IF(F82+M82+T82+AA82+AH82+AO82+AV82+BC82+BJ82+BQ82&lt;=Consolidação!H93+Consolidação!K93+Consolidação!N93+Consolidação!Q93+Consolidação!T93+Consolidação!W93+Consolidação!Z93+Consolidação!AC93+Consolidação!AF93,Consolidação!$AF$4,IF(F82+M82+T82+AA82+AH82+AO82+AV82+BC82+BJ82+BQ82&lt;=Consolidação!H93+Consolidação!K93+Consolidação!N93+Consolidação!Q93+Consolidação!T93+Consolidação!W93+Consolidação!Z93+Consolidação!AC93+Consolidação!AF93+Consolidação!AI93,Consolidação!$AI$4,IF(F82+M82+T82+AA82+AH82+AO82+AV82+BC82+BJ82+BQ82&lt;=Consolidação!H93+Consolidação!K93+Consolidação!N93+Consolidação!Q93+Consolidação!T93+Consolidação!W93+Consolidação!Z93+Consolidação!AC93+Consolidação!AF93+Consolidação!AI93+Consolidação!AL93,Consolidação!$AL$4,IF(F82+M82+T82+AA82+AH82+AO82+AV82+BC82+BJ82+BQ82&lt;=Consolidação!H93+Consolidação!K93+Consolidação!N93+Consolidação!Q93+Consolidação!T93+Consolidação!W93+Consolidação!Z93+Consolidação!AC93+Consolidação!AF93+Consolidação!AI93+Consolidação!AL93+Consolidação!AO93,Consolidação!$AO$4,IF(F82+M82+T82+AA82+AH82+AO82+AV82+BC82+BJ82+BQ82&lt;=Consolidação!H93+Consolidação!K93+Consolidação!N93+Consolidação!Q93+Consolidação!T93+Consolidação!W93+Consolidação!Z93+Consolidação!AC93+Consolidação!AF93+Consolidação!AI93+Consolidação!AL93+Consolidação!AO93+Consolidação!AR93,Consolidação!$AR$4,IF(F82+M82+T82+AA82+AH82+AO82+AV82+BC82+BJ82+BQ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+M82+T82+AA82+AH82+AO82+AV82+BC82+BJ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+T82+AA82+AH82+AO82+AV82+BC82+BJ82+BQ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/>
      </c>
      <c r="BU82" s="318" t="str">
        <f t="shared" si="95"/>
        <v/>
      </c>
      <c r="BV82" s="312"/>
      <c r="BW82" s="270"/>
      <c r="BX82" s="314"/>
      <c r="BY82" s="345"/>
      <c r="BZ82" s="346"/>
      <c r="CA82" s="317" t="str">
        <f>IF(BX82=0,"",IF(F82+M82+T82+AA82+AH82+AO82+AV82+BC82+BJ82+BQ82+BX82&lt;=Consolidação!H93,Consolidação!$H$4,IF(F82+M82+T82+AA82+AH82+AO82+AV82+BC82+BJ82+BQ82+BX82&lt;=Consolidação!H93+Consolidação!K93,Consolidação!$K$4,IF(F82+M82+T82+AA82+AH82+AO82+AV82+BC82+BJ82+BQ82+BX82&lt;=Consolidação!H93+Consolidação!K93+Consolidação!N93,Consolidação!$N$4,IF(F82+M82+T82+AA82+AH82+AO82+AV82+BC82+BJ82+BQ82+BX82&lt;=Consolidação!H93+Consolidação!K93+Consolidação!N93+Consolidação!Q93,Consolidação!$Q$4,IF(F82+M82+T82+AA82+AH82+AO82+AV82+BC82+BJ82+BQ82+BX82&lt;=Consolidação!H93+Consolidação!K93+Consolidação!N93+Consolidação!Q93+Consolidação!T93,Consolidação!$T$4,IF(F82+M82+T82+AA82+AH82+AO82+AV82+BC82+BJ82+BQ82+BX82&lt;=Consolidação!H93+Consolidação!K93+Consolidação!N93+Consolidação!Q93+Consolidação!T93+Consolidação!W93,Consolidação!$W$4,IF(F82+M82+T82+AA82+AH82+AO82+AV82+BC82+BJ82+BQ82+BX82&lt;=Consolidação!H93+Consolidação!K93+Consolidação!N93+Consolidação!Q93+Consolidação!T93+Consolidação!W93+Consolidação!Z93,Consolidação!$Z$4,IF(F82+M82+T82+AA82+AH82+AO82+AV82+BC82+BJ82+BQ82+BX82&lt;=Consolidação!H93+Consolidação!K93+Consolidação!N93+Consolidação!Q93+Consolidação!T93+Consolidação!W93+Consolidação!Z93+Consolidação!AC93,Consolidação!$AC$4,IF(F82+M82+T82+AA82+AH82+AO82+AV82+BC82+BJ82+BQ82+BX82&lt;=Consolidação!H93+Consolidação!K93+Consolidação!N93+Consolidação!Q93+Consolidação!T93+Consolidação!W93+Consolidação!Z93+Consolidação!AC93+Consolidação!AF93,Consolidação!$AF$4,IF(F82+M82+T82+AA82+AH82+AO82+AV82+BC82+BJ82+BQ82+BX82&lt;=Consolidação!H93+Consolidação!K93+Consolidação!N93+Consolidação!Q93+Consolidação!T93+Consolidação!W93+Consolidação!Z93+Consolidação!AC93+Consolidação!AF93+Consolidação!AI93,Consolidação!$AI$4,IF(F82+M82+T82+AA82+AH82+AO82+AV82+BC82+BJ82+BQ82+BX82&lt;=Consolidação!H93+Consolidação!K93+Consolidação!N93+Consolidação!Q93+Consolidação!T93+Consolidação!W93+Consolidação!Z93+Consolidação!AC93+Consolidação!AF93+Consolidação!AI93+Consolidação!AL93,Consolidação!$AL$4,IF(F82+M82+T82+AA82+AH82+AO82+AV82+BC82+BJ82+BQ82+BX82&lt;=Consolidação!H93+Consolidação!K93+Consolidação!N93+Consolidação!Q93+Consolidação!T93+Consolidação!W93+Consolidação!Z93+Consolidação!AC93+Consolidação!AF93+Consolidação!AI93+Consolidação!AL93+Consolidação!AO93,Consolidação!$AO$4,IF(F82+M82+T82+AA82+AH82+AO82+AV82+BC82+BJ82+BQ82+BX82&lt;=Consolidação!H93+Consolidação!K93+Consolidação!N93+Consolidação!Q93+Consolidação!T93+Consolidação!W93+Consolidação!Z93+Consolidação!AC93+Consolidação!AF93+Consolidação!AI93+Consolidação!AL93+Consolidação!AO93+Consolidação!AR93,Consolidação!$AR$4,IF(F82+M82+T82+AA82+AH82+AO82+AV82+BC82+BJ82+BQ82+BX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+M82+T82+AA82+AH82+AO82+AV82+BC82+BJ82+BQ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+T82+AA82+AH82+AO82+AV82+BC82+BJ82+BQ82+BX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/>
      </c>
      <c r="CB82" s="318" t="str">
        <f t="shared" si="96"/>
        <v/>
      </c>
      <c r="CC82" s="312"/>
      <c r="CD82" s="270"/>
      <c r="CE82" s="314"/>
      <c r="CF82" s="345"/>
      <c r="CG82" s="346"/>
      <c r="CH82" s="317" t="str">
        <f>IF(CE82=0,"",IF(F82+M82+T82+AA82+AH82+AO82+AV82+BC82+BJ82+BQ82+BX82+CE82&lt;=Consolidação!H93,Consolidação!$H$4,IF(F82+M82+T82+AA82+AH82+AO82+AV82+BC82+BJ82+BQ82+BX82+CE82&lt;=Consolidação!H93+Consolidação!K93,Consolidação!$K$4,IF(F82+M82+T82+AA82+AH82+AO82+AV82+BC82+BJ82+BQ82+BX82+CE82&lt;=Consolidação!H93+Consolidação!K93+Consolidação!N93,Consolidação!$N$4,IF(F82+M82+T82+AA82+AH82+AO82+AV82+BC82+BJ82+BQ82+BX82+CE82&lt;=Consolidação!H93+Consolidação!K93+Consolidação!N93+Consolidação!Q93,Consolidação!$Q$4,IF(F82+M82+T82+AA82+AH82+AO82+AV82+BC82+BJ82+BQ82+BX82+CE82&lt;=Consolidação!H93+Consolidação!K93+Consolidação!N93+Consolidação!Q93+Consolidação!T93,Consolidação!$T$4,IF(F82+M82+T82+AA82+AH82+AO82+AV82+BC82+BJ82+BQ82+BX82+CE82&lt;=Consolidação!H93+Consolidação!K93+Consolidação!N93+Consolidação!Q93+Consolidação!T93+Consolidação!W93,Consolidação!$W$4,IF(F82+M82+T82+AA82+AH82+AO82+AV82+BC82+BJ82+BQ82+BX82+CE82&lt;=Consolidação!H93+Consolidação!K93+Consolidação!N93+Consolidação!Q93+Consolidação!T93+Consolidação!W93+Consolidação!Z93,Consolidação!$Z$4,IF(F82+M82+T82+AA82+AH82+AO82+AV82+BC82+BJ82+BQ82+BX82+CE82&lt;=Consolidação!H93+Consolidação!K93+Consolidação!N93+Consolidação!Q93+Consolidação!T93+Consolidação!W93+Consolidação!Z93+Consolidação!AC93,Consolidação!$AC$4,IF(F82+M82+T82+AA82+AH82+AO82+AV82+BC82+BJ82+BQ82+BX82+CE82&lt;=Consolidação!H93+Consolidação!K93+Consolidação!N93+Consolidação!Q93+Consolidação!T93+Consolidação!W93+Consolidação!Z93+Consolidação!AC93+Consolidação!AF93,Consolidação!$AF$4,IF(F82+M82+T82+AA82+AH82+AO82+AV82+BC82+BJ82+BQ82+BX82+CE82&lt;=Consolidação!H93+Consolidação!K93+Consolidação!N93+Consolidação!Q93+Consolidação!T93+Consolidação!W93+Consolidação!Z93+Consolidação!AC93+Consolidação!AF93+Consolidação!AI93,Consolidação!$AI$4,IF(F82+M82+T82+AA82+AH82+AO82+AV82+BC82+BJ82+BQ82+BX82+CE82&lt;=Consolidação!H93+Consolidação!K93+Consolidação!N93+Consolidação!Q93+Consolidação!T93+Consolidação!W93+Consolidação!Z93+Consolidação!AC93+Consolidação!AF93+Consolidação!AI93+Consolidação!AL93,Consolidação!$AL$4,IF(F82+M82+T82+AA82+AH82+AO82+AV82+BC82+BJ82+BQ82+BX82+CE82&lt;=Consolidação!H93+Consolidação!K93+Consolidação!N93+Consolidação!Q93+Consolidação!T93+Consolidação!W93+Consolidação!Z93+Consolidação!AC93+Consolidação!AF93+Consolidação!AI93+Consolidação!AL93+Consolidação!AO93,Consolidação!$AO$4,IF(F82+M82+T82+AA82+AH82+AO82+AV82+BC82+BJ82+BQ82+BX82+CE82&lt;=Consolidação!H93+Consolidação!K93+Consolidação!N93+Consolidação!Q93+Consolidação!T93+Consolidação!W93+Consolidação!Z93+Consolidação!AC93+Consolidação!AF93+Consolidação!AI93+Consolidação!AL93+Consolidação!AO93+Consolidação!AR93,Consolidação!$AR$4,IF(F82+M82+T82+AA82+AH82+AO82+AV82+BC82+BJ82+BQ82+BX82+CE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+M82+T82+AA82+AH82+AO82+AV82+BC82+BJ82+BQ82+BX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+T82+AA82+AH82+AO82+AV82+BC82+BJ82+BQ82+BX82+CE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/>
      </c>
      <c r="CI82" s="318" t="str">
        <f t="shared" si="97"/>
        <v/>
      </c>
      <c r="CJ82" s="312"/>
      <c r="CK82" s="270"/>
      <c r="CL82" s="314"/>
      <c r="CM82" s="345"/>
      <c r="CN82" s="346"/>
      <c r="CO82" s="317" t="str">
        <f>IF(CL82=0,"",IF(F82+M82+T82+AA82+AH82+AO82+AV82+BC82+BJ82+BQ82+BX82+CE82+CL82&lt;=Consolidação!H93,Consolidação!$H$4,IF(F82+M82+T82+AA82+AH82+AO82+AV82+BC82+BJ82+BQ82+BX82+CE82+CL82&lt;=Consolidação!H93+Consolidação!K93,Consolidação!$K$4,IF(F82+M82+T82+AA82+AH82+AO82+AV82+BC82+BJ82+BQ82+BX82+CE82+CL82&lt;=Consolidação!H93+Consolidação!K93+Consolidação!N93,Consolidação!$N$4,IF(F82+M82+T82+AA82+AH82+AO82+AV82+BC82+BJ82+BQ82+BX82+CE82+CL82&lt;=Consolidação!H93+Consolidação!K93+Consolidação!N93+Consolidação!Q93,Consolidação!$Q$4,IF(F82+M82+T82+AA82+AH82+AO82+AV82+BC82+BJ82+BQ82+BX82+CE82+CL82&lt;=Consolidação!H93+Consolidação!K93+Consolidação!N93+Consolidação!Q93+Consolidação!T93,Consolidação!$T$4,IF(F82+M82+T82+AA82+AH82+AO82+AV82+BC82+BJ82+BQ82+BX82+CE82+CL82&lt;=Consolidação!H93+Consolidação!K93+Consolidação!N93+Consolidação!Q93+Consolidação!T93+Consolidação!W93,Consolidação!$W$4,IF(F82+M82+T82+AA82+AH82+AO82+AV82+BC82+BJ82+BQ82+BX82+CE82+CL82&lt;=Consolidação!H93+Consolidação!K93+Consolidação!N93+Consolidação!Q93+Consolidação!T93+Consolidação!W93+Consolidação!Z93,Consolidação!$Z$4,IF(F82+M82+T82+AA82+AH82+AO82+AV82+BC82+BJ82+BQ82+BX82+CE82+CL82&lt;=Consolidação!H93+Consolidação!K93+Consolidação!N93+Consolidação!Q93+Consolidação!T93+Consolidação!W93+Consolidação!Z93+Consolidação!AC93,Consolidação!$AC$4,IF(F82+M82+T82+AA82+AH82+AO82+AV82+BC82+BJ82+BQ82+BX82+CE82+CL82&lt;=Consolidação!H93+Consolidação!K93+Consolidação!N93+Consolidação!Q93+Consolidação!T93+Consolidação!W93+Consolidação!Z93+Consolidação!AC93+Consolidação!AF93,Consolidação!$AF$4,IF(F82+M82+T82+AA82+AH82+AO82+AV82+BC82+BJ82+BQ82+BX82+CE82+CL82&lt;=Consolidação!H93+Consolidação!K93+Consolidação!N93+Consolidação!Q93+Consolidação!T93+Consolidação!W93+Consolidação!Z93+Consolidação!AC93+Consolidação!AF93+Consolidação!AI93,Consolidação!$AI$4,IF(F82+M82+T82+AA82+AH82+AO82+AV82+BC82+BJ82+BQ82+BX82+CE82+CL82&lt;=Consolidação!H93+Consolidação!K93+Consolidação!N93+Consolidação!Q93+Consolidação!T93+Consolidação!W93+Consolidação!Z93+Consolidação!AC93+Consolidação!AF93+Consolidação!AI93+Consolidação!AL93,Consolidação!$AL$4,IF(F82+M82+T82+AA82+AH82+AO82+AV82+BC82+BJ82+BQ82+BX82+CE82+CL82&lt;=Consolidação!H93+Consolidação!K93+Consolidação!N93+Consolidação!Q93+Consolidação!T93+Consolidação!W93+Consolidação!Z93+Consolidação!AC93+Consolidação!AF93+Consolidação!AI93+Consolidação!AL93+Consolidação!AO93,Consolidação!$AO$4,IF(F82+M82+T82+AA82+AH82+AO82+AV82+BC82+BJ82+BQ82+BX82+CE82+CL82&lt;=Consolidação!H93+Consolidação!K93+Consolidação!N93+Consolidação!Q93+Consolidação!T93+Consolidação!W93+Consolidação!Z93+Consolidação!AC93+Consolidação!AF93+Consolidação!AI93+Consolidação!AL93+Consolidação!AO93+Consolidação!AR93,Consolidação!$AR$4,IF(F82+M82+T82+AA82+AH82+AO82+AV82+BC82+BJ82+BQ82+BX82+CE82+CL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+M82+T82+AA82+AH82+AO82+AV82+BC82+BJ82+BQ82+BX82+CE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+T82+AA82+AH82+AO82+AV82+BC82+BJ82+BQ82+BX82+CE82+CL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/>
      </c>
      <c r="CP82" s="318" t="str">
        <f t="shared" si="98"/>
        <v/>
      </c>
      <c r="CQ82" s="312"/>
      <c r="CR82" s="270"/>
      <c r="CS82" s="314"/>
      <c r="CT82" s="345"/>
      <c r="CU82" s="346"/>
      <c r="CV82" s="317" t="str">
        <f>IF(CS82=0,"",IF(F82+M82+T82+AA82+AH82+AO82+AV82+BC82+BJ82+BQ82+BX82+CE82+CL82+CS82&lt;=Consolidação!H93,Consolidação!$H$4,IF(F82+M82+T82+AA82+AH82+AO82+AV82+BC82+BJ82+BQ82+BX82+CE82+CL82+CS82&lt;=Consolidação!H93+Consolidação!K93,Consolidação!$K$4,IF(F82+M82+T82+AA82+AH82+AO82+AV82+BC82+BJ82+BQ82+BX82+CE82+CL82+CS82&lt;=Consolidação!H93+Consolidação!K93+Consolidação!N93,Consolidação!$N$4,IF(F82+M82+T82+AA82+AH82+AO82+AV82+BC82+BJ82+BQ82+BX82+CE82+CL82+CS82&lt;=Consolidação!H93+Consolidação!K93+Consolidação!N93+Consolidação!Q93,Consolidação!$Q$4,IF(F82+M82+T82+AA82+AH82+AO82+AV82+BC82+BJ82+BQ82+BX82+CE82+CL82+CS82&lt;=Consolidação!H93+Consolidação!K93+Consolidação!N93+Consolidação!Q93+Consolidação!T93,Consolidação!$T$4,IF(F82+M82+T82+AA82+AH82+AO82+AV82+BC82+BJ82+BQ82+BX82+CE82+CL82+CS82&lt;=Consolidação!H93+Consolidação!K93+Consolidação!N93+Consolidação!Q93+Consolidação!T93+Consolidação!W93,Consolidação!$W$4,IF(F82+M82+T82+AA82+AH82+AO82+AV82+BC82+BJ82+BQ82+BX82+CE82+CL82+CS82&lt;=Consolidação!H93+Consolidação!K93+Consolidação!N93+Consolidação!Q93+Consolidação!T93+Consolidação!W93+Consolidação!Z93,Consolidação!$Z$4,IF(F82+M82+T82+AA82+AH82+AO82+AV82+BC82+BJ82+BQ82+BX82+CE82+CL82+CS82&lt;=Consolidação!H93+Consolidação!K93+Consolidação!N93+Consolidação!Q93+Consolidação!T93+Consolidação!W93+Consolidação!Z93+Consolidação!AC93,Consolidação!$AC$4,IF(F82+M82+T82+AA82+AH82+AO82+AV82+BC82+BJ82+BQ82+BX82+CE82+CL82+CS82&lt;=Consolidação!H93+Consolidação!K93+Consolidação!N93+Consolidação!Q93+Consolidação!T93+Consolidação!W93+Consolidação!Z93+Consolidação!AC93+Consolidação!AF93,Consolidação!$AF$4,IF(F82+M82+T82+AA82+AH82+AO82+AV82+BC82+BJ82+BQ82+BX82+CE82+CL82+CS82&lt;=Consolidação!H93+Consolidação!K93+Consolidação!N93+Consolidação!Q93+Consolidação!T93+Consolidação!W93+Consolidação!Z93+Consolidação!AC93+Consolidação!AF93+Consolidação!AI93,Consolidação!$AI$4,IF(F82+M82+T82+AA82+AH82+AO82+AV82+BC82+BJ82+BQ82+BX82+CE82+CL82+CS82&lt;=Consolidação!H93+Consolidação!K93+Consolidação!N93+Consolidação!Q93+Consolidação!T93+Consolidação!W93+Consolidação!Z93+Consolidação!AC93+Consolidação!AF93+Consolidação!AI93+Consolidação!AL93,Consolidação!$AL$4,IF(F82+M82+T82+AA82+AH82+AO82+AV82+BC82+BJ82+BQ82+BX82+CE82+CL82+CS82&lt;=Consolidação!H93+Consolidação!K93+Consolidação!N93+Consolidação!Q93+Consolidação!T93+Consolidação!W93+Consolidação!Z93+Consolidação!AC93+Consolidação!AF93+Consolidação!AI93+Consolidação!AL93+Consolidação!AO93,Consolidação!$AO$4,IF(F82+M82+T82+AA82+AH82+AO82+AV82+BC82+BJ82+BQ82+BX82+CE82+CL82+CS82&lt;=Consolidação!H93+Consolidação!K93+Consolidação!N93+Consolidação!Q93+Consolidação!T93+Consolidação!W93+Consolidação!Z93+Consolidação!AC93+Consolidação!AF93+Consolidação!AI93+Consolidação!AL93+Consolidação!AO93+Consolidação!AR93,Consolidação!$AR$4,IF(F82+M82+T82+AA82+AH82+AO82+AV82+BC82+BJ82+BQ82+BX82+CE82+CL82+CS82&lt;=Consolidação!H93+Consolidação!K93+Consolidação!N93+Consolidação!Q93+Consolidação!T93+Consolidação!W93+Consolidação!Z93+Consolidação!AC93+Consolidação!AF93+Consolidação!AI93+Consolidação!AL93+Consolidação!AO93+Consolidação!AR93+Consolidação!AU93,Consolidação!$AU$4,IF(AND((Consolidação!H93+Consolidação!K93+Consolidação!N93+Consolidação!Q93+Consolidação!T93+Consolidação!W93+Consolidação!Z93+Consolidação!AC93+Consolidação!AF93+Consolidação!AI93+Consolidação!AL93+Consolidação!AO93+Consolidação!AR93+Consolidação!AU93)&gt;0,F82+M82+T82+AA82+AH82+AO82+AV82+BC82+BJ82+BQ82+BX82+CE82+CL82&lt;Consolidação!H93+Consolidação!K93+Consolidação!N93+Consolidação!Q93+Consolidação!T93+Consolidação!W93+Consolidação!Z93+Consolidação!AC93+Consolidação!AF93+Consolidação!AI93+Consolidação!AL93+Consolidação!AO93+Consolidação!AR93+Consolidação!AU93,F82+M82+T82+AA82+AH82+AO82+AV82+BC82+BJ82+BQ82+BX82+CE82+CL82+CS82&gt;Consolidação!H93+Consolidação!K93+Consolidação!N93+Consolidação!Q93+Consolidação!T93+Consolidação!W93+Consolidação!Z93+Consolidação!AC93+Consolidação!AF93+Consolidação!AI93+Consolidação!AL93+Consolidação!AO93+Consolidação!AR93+Consolidação!AU93),"CONSUMO PARCIAL","SEM PREVISÃO"))))))))))))))))</f>
        <v/>
      </c>
      <c r="CW82" s="318" t="str">
        <f t="shared" si="99"/>
        <v/>
      </c>
      <c r="CX82" s="270"/>
      <c r="CY82" s="314"/>
      <c r="CZ82" s="345"/>
      <c r="DA82" s="346"/>
      <c r="DB82" s="317" t="str">
        <f>IF(CY82=0,"",IF(L82+S82+Z82+AG82+AN82+AU82+BB82+BI82+BP82+BW82+CD82+CK82+CR82+CY82&lt;=Consolidação!N93,Consolidação!$H$4,IF(L82+S82+Z82+AG82+AN82+AU82+BB82+BI82+BP82+BW82+CD82+CK82+CR82+CY82&lt;=Consolidação!N93+Consolidação!Q93,Consolidação!$K$4,IF(L82+S82+Z82+AG82+AN82+AU82+BB82+BI82+BP82+BW82+CD82+CK82+CR82+CY82&lt;=Consolidação!N93+Consolidação!Q93+Consolidação!T93,Consolidação!$N$4,IF(L82+S82+Z82+AG82+AN82+AU82+BB82+BI82+BP82+BW82+CD82+CK82+CR82+CY82&lt;=Consolidação!N93+Consolidação!Q93+Consolidação!T93+Consolidação!W93,Consolidação!$Q$4,IF(L82+S82+Z82+AG82+AN82+AU82+BB82+BI82+BP82+BW82+CD82+CK82+CR82+CY82&lt;=Consolidação!N93+Consolidação!Q93+Consolidação!T93+Consolidação!W93+Consolidação!Z93,Consolidação!$T$4,IF(L82+S82+Z82+AG82+AN82+AU82+BB82+BI82+BP82+BW82+CD82+CK82+CR82+CY82&lt;=Consolidação!N93+Consolidação!Q93+Consolidação!T93+Consolidação!W93+Consolidação!Z93+Consolidação!AC93,Consolidação!$W$4,IF(L82+S82+Z82+AG82+AN82+AU82+BB82+BI82+BP82+BW82+CD82+CK82+CR82+CY82&lt;=Consolidação!N93+Consolidação!Q93+Consolidação!T93+Consolidação!W93+Consolidação!Z93+Consolidação!AC93+Consolidação!AF93,Consolidação!$Z$4,IF(L82+S82+Z82+AG82+AN82+AU82+BB82+BI82+BP82+BW82+CD82+CK82+CR82+CY82&lt;=Consolidação!N93+Consolidação!Q93+Consolidação!T93+Consolidação!W93+Consolidação!Z93+Consolidação!AC93+Consolidação!AF93+Consolidação!AI93,Consolidação!$AC$4,IF(L82+S82+Z82+AG82+AN82+AU82+BB82+BI82+BP82+BW82+CD82+CK82+CR82+CY82&lt;=Consolidação!N93+Consolidação!Q93+Consolidação!T93+Consolidação!W93+Consolidação!Z93+Consolidação!AC93+Consolidação!AF93+Consolidação!AI93+Consolidação!AL93,Consolidação!$AF$4,IF(L82+S82+Z82+AG82+AN82+AU82+BB82+BI82+BP82+BW82+CD82+CK82+CR82+CY82&lt;=Consolidação!N93+Consolidação!Q93+Consolidação!T93+Consolidação!W93+Consolidação!Z93+Consolidação!AC93+Consolidação!AF93+Consolidação!AI93+Consolidação!AL93+Consolidação!AO93,Consolidação!$AI$4,IF(L82+S82+Z82+AG82+AN82+AU82+BB82+BI82+BP82+BW82+CD82+CK82+CR82+CY82&lt;=Consolidação!N93+Consolidação!Q93+Consolidação!T93+Consolidação!W93+Consolidação!Z93+Consolidação!AC93+Consolidação!AF93+Consolidação!AI93+Consolidação!AL93+Consolidação!AO93+Consolidação!AR93,Consolidação!$AL$4,IF(L82+S82+Z82+AG82+AN82+AU82+BB82+BI82+BP82+BW82+CD82+CK82+CR82+CY82&lt;=Consolidação!N93+Consolidação!Q93+Consolidação!T93+Consolidação!W93+Consolidação!Z93+Consolidação!AC93+Consolidação!AF93+Consolidação!AI93+Consolidação!AL93+Consolidação!AO93+Consolidação!AR93+Consolidação!AU93,Consolidação!$AO$4,IF(L82+S82+Z82+AG82+AN82+AU82+BB82+BI82+BP82+BW82+CD82+CK82+CR82+CY82&lt;=Consolidação!N93+Consolidação!Q93+Consolidação!T93+Consolidação!W93+Consolidação!Z93+Consolidação!AC93+Consolidação!AF93+Consolidação!AI93+Consolidação!AL93+Consolidação!AO93+Consolidação!AR93+Consolidação!AU93+Consolidação!AX93,Consolidação!$AR$4,IF(L82+S82+Z82+AG82+AN82+AU82+BB82+BI82+BP82+BW82+CD82+CK82+CR82+CY82&lt;=Consolidação!N93+Consolidação!Q93+Consolidação!T93+Consolidação!W93+Consolidação!Z93+Consolidação!AC93+Consolidação!AF93+Consolidação!AI93+Consolidação!AL93+Consolidação!AO93+Consolidação!AR93+Consolidação!AU93+Consolidação!AX93+Consolidação!#REF!,Consolidação!$AU$4,IF(AND((Consolidação!N93+Consolidação!Q93+Consolidação!T93+Consolidação!W93+Consolidação!Z93+Consolidação!AC93+Consolidação!AF93+Consolidação!AI93+Consolidação!AL93+Consolidação!AO93+Consolidação!AR93+Consolidação!AU93+Consolidação!AX93+Consolidação!#REF!)&gt;0,L82+S82+Z82+AG82+AN82+AU82+BB82+BI82+BP82+BW82+CD82+CK82+CR82&lt;Consolidação!N93+Consolidação!Q93+Consolidação!T93+Consolidação!W93+Consolidação!Z93+Consolidação!AC93+Consolidação!AF93+Consolidação!AI93+Consolidação!AL93+Consolidação!AO93+Consolidação!AR93+Consolidação!AU93+Consolidação!AX93+Consolidação!#REF!,L82+S82+Z82+AG82+AN82+AU82+BB82+BI82+BP82+BW82+CD82+CK82+CR82+CY82&gt;Consolidação!N93+Consolidação!Q93+Consolidação!T93+Consolidação!W93+Consolidação!Z93+Consolidação!AC93+Consolidação!AF93+Consolidação!AI93+Consolidação!AL93+Consolidação!AO93+Consolidação!AR93+Consolidação!AU93+Consolidação!AX93+Consolidação!#REF!),"CONSUMO PARCIAL","SEM PREVISÃO"))))))))))))))))</f>
        <v/>
      </c>
      <c r="DC82" s="318" t="str">
        <f t="shared" si="100"/>
        <v/>
      </c>
      <c r="DD82" s="270"/>
      <c r="DE82" s="314"/>
      <c r="DF82" s="345"/>
      <c r="DG82" s="346"/>
      <c r="DH82" s="317" t="str">
        <f>IF(DE82=0,"",IF(R82+Y82+AF82+AM82+AT82+BA82+BH82+BO82+BV82+CC82+CJ82+CQ82+CX82+DE82&lt;=Consolidação!T93,Consolidação!$H$4,IF(R82+Y82+AF82+AM82+AT82+BA82+BH82+BO82+BV82+CC82+CJ82+CQ82+CX82+DE82&lt;=Consolidação!T93+Consolidação!W93,Consolidação!$K$4,IF(R82+Y82+AF82+AM82+AT82+BA82+BH82+BO82+BV82+CC82+CJ82+CQ82+CX82+DE82&lt;=Consolidação!T93+Consolidação!W93+Consolidação!Z93,Consolidação!$N$4,IF(R82+Y82+AF82+AM82+AT82+BA82+BH82+BO82+BV82+CC82+CJ82+CQ82+CX82+DE82&lt;=Consolidação!T93+Consolidação!W93+Consolidação!Z93+Consolidação!AC93,Consolidação!$Q$4,IF(R82+Y82+AF82+AM82+AT82+BA82+BH82+BO82+BV82+CC82+CJ82+CQ82+CX82+DE82&lt;=Consolidação!T93+Consolidação!W93+Consolidação!Z93+Consolidação!AC93+Consolidação!AF93,Consolidação!$T$4,IF(R82+Y82+AF82+AM82+AT82+BA82+BH82+BO82+BV82+CC82+CJ82+CQ82+CX82+DE82&lt;=Consolidação!T93+Consolidação!W93+Consolidação!Z93+Consolidação!AC93+Consolidação!AF93+Consolidação!AI93,Consolidação!$W$4,IF(R82+Y82+AF82+AM82+AT82+BA82+BH82+BO82+BV82+CC82+CJ82+CQ82+CX82+DE82&lt;=Consolidação!T93+Consolidação!W93+Consolidação!Z93+Consolidação!AC93+Consolidação!AF93+Consolidação!AI93+Consolidação!AL93,Consolidação!$Z$4,IF(R82+Y82+AF82+AM82+AT82+BA82+BH82+BO82+BV82+CC82+CJ82+CQ82+CX82+DE82&lt;=Consolidação!T93+Consolidação!W93+Consolidação!Z93+Consolidação!AC93+Consolidação!AF93+Consolidação!AI93+Consolidação!AL93+Consolidação!AO93,Consolidação!$AC$4,IF(R82+Y82+AF82+AM82+AT82+BA82+BH82+BO82+BV82+CC82+CJ82+CQ82+CX82+DE82&lt;=Consolidação!T93+Consolidação!W93+Consolidação!Z93+Consolidação!AC93+Consolidação!AF93+Consolidação!AI93+Consolidação!AL93+Consolidação!AO93+Consolidação!AR93,Consolidação!$AF$4,IF(R82+Y82+AF82+AM82+AT82+BA82+BH82+BO82+BV82+CC82+CJ82+CQ82+CX82+DE82&lt;=Consolidação!T93+Consolidação!W93+Consolidação!Z93+Consolidação!AC93+Consolidação!AF93+Consolidação!AI93+Consolidação!AL93+Consolidação!AO93+Consolidação!AR93+Consolidação!AU93,Consolidação!$AI$4,IF(R82+Y82+AF82+AM82+AT82+BA82+BH82+BO82+BV82+CC82+CJ82+CQ82+CX82+DE82&lt;=Consolidação!T93+Consolidação!W93+Consolidação!Z93+Consolidação!AC93+Consolidação!AF93+Consolidação!AI93+Consolidação!AL93+Consolidação!AO93+Consolidação!AR93+Consolidação!AU93+Consolidação!AX93,Consolidação!$AL$4,IF(R82+Y82+AF82+AM82+AT82+BA82+BH82+BO82+BV82+CC82+CJ82+CQ82+CX82+DE82&lt;=Consolidação!T93+Consolidação!W93+Consolidação!Z93+Consolidação!AC93+Consolidação!AF93+Consolidação!AI93+Consolidação!AL93+Consolidação!AO93+Consolidação!AR93+Consolidação!AU93+Consolidação!AX93+Consolidação!#REF!,Consolidação!$AO$4,IF(R82+Y82+AF82+AM82+AT82+BA82+BH82+BO82+BV82+CC82+CJ82+CQ82+CX82+DE82&lt;=Consolidação!T93+Consolidação!W93+Consolidação!Z93+Consolidação!AC93+Consolidação!AF93+Consolidação!AI93+Consolidação!AL93+Consolidação!AO93+Consolidação!AR93+Consolidação!AU93+Consolidação!AX93+Consolidação!#REF!+Consolidação!BC93,Consolidação!$AR$4,IF(R82+Y82+AF82+AM82+AT82+BA82+BH82+BO82+BV82+CC82+CJ82+CQ82+CX82+DE82&lt;=Consolidação!T93+Consolidação!W93+Consolidação!Z93+Consolidação!AC93+Consolidação!AF93+Consolidação!AI93+Consolidação!AL93+Consolidação!AO93+Consolidação!AR93+Consolidação!AU93+Consolidação!AX93+Consolidação!#REF!+Consolidação!BC93+Consolidação!BF93,Consolidação!$AU$4,IF(AND((Consolidação!T93+Consolidação!W93+Consolidação!Z93+Consolidação!AC93+Consolidação!AF93+Consolidação!AI93+Consolidação!AL93+Consolidação!AO93+Consolidação!AR93+Consolidação!AU93+Consolidação!AX93+Consolidação!#REF!+Consolidação!BC93+Consolidação!BF93)&gt;0,R82+Y82+AF82+AM82+AT82+BA82+BH82+BO82+BV82+CC82+CJ82+CQ82+CX82&lt;Consolidação!T93+Consolidação!W93+Consolidação!Z93+Consolidação!AC93+Consolidação!AF93+Consolidação!AI93+Consolidação!AL93+Consolidação!AO93+Consolidação!AR93+Consolidação!AU93+Consolidação!AX93+Consolidação!#REF!+Consolidação!BC93+Consolidação!BF93,R82+Y82+AF82+AM82+AT82+BA82+BH82+BO82+BV82+CC82+CJ82+CQ82+CX82+DE82&gt;Consolidação!T93+Consolidação!W93+Consolidação!Z93+Consolidação!AC93+Consolidação!AF93+Consolidação!AI93+Consolidação!AL93+Consolidação!AO93+Consolidação!AR93+Consolidação!AU93+Consolidação!AX93+Consolidação!#REF!+Consolidação!BC93+Consolidação!BF93),"CONSUMO PARCIAL","SEM PREVISÃO"))))))))))))))))</f>
        <v/>
      </c>
      <c r="DI82" s="318" t="str">
        <f t="shared" si="101"/>
        <v/>
      </c>
      <c r="DJ82" s="270"/>
      <c r="DK82" s="314"/>
      <c r="DL82" s="345"/>
      <c r="DM82" s="346"/>
      <c r="DN82" s="317" t="str">
        <f>IF(DK82=0,"",IF(X82+AE82+AL82+AS82+AZ82+BG82+BN82+BU82+CB82+CI82+CP82+CW82+DD82+DK82&lt;=Consolidação!Z93,Consolidação!$H$4,IF(X82+AE82+AL82+AS82+AZ82+BG82+BN82+BU82+CB82+CI82+CP82+CW82+DD82+DK82&lt;=Consolidação!Z93+Consolidação!AC93,Consolidação!$K$4,IF(X82+AE82+AL82+AS82+AZ82+BG82+BN82+BU82+CB82+CI82+CP82+CW82+DD82+DK82&lt;=Consolidação!Z93+Consolidação!AC93+Consolidação!AF93,Consolidação!$N$4,IF(X82+AE82+AL82+AS82+AZ82+BG82+BN82+BU82+CB82+CI82+CP82+CW82+DD82+DK82&lt;=Consolidação!Z93+Consolidação!AC93+Consolidação!AF93+Consolidação!AI93,Consolidação!$Q$4,IF(X82+AE82+AL82+AS82+AZ82+BG82+BN82+BU82+CB82+CI82+CP82+CW82+DD82+DK82&lt;=Consolidação!Z93+Consolidação!AC93+Consolidação!AF93+Consolidação!AI93+Consolidação!AL93,Consolidação!$T$4,IF(X82+AE82+AL82+AS82+AZ82+BG82+BN82+BU82+CB82+CI82+CP82+CW82+DD82+DK82&lt;=Consolidação!Z93+Consolidação!AC93+Consolidação!AF93+Consolidação!AI93+Consolidação!AL93+Consolidação!AO93,Consolidação!$W$4,IF(X82+AE82+AL82+AS82+AZ82+BG82+BN82+BU82+CB82+CI82+CP82+CW82+DD82+DK82&lt;=Consolidação!Z93+Consolidação!AC93+Consolidação!AF93+Consolidação!AI93+Consolidação!AL93+Consolidação!AO93+Consolidação!AR93,Consolidação!$Z$4,IF(X82+AE82+AL82+AS82+AZ82+BG82+BN82+BU82+CB82+CI82+CP82+CW82+DD82+DK82&lt;=Consolidação!Z93+Consolidação!AC93+Consolidação!AF93+Consolidação!AI93+Consolidação!AL93+Consolidação!AO93+Consolidação!AR93+Consolidação!AU93,Consolidação!$AC$4,IF(X82+AE82+AL82+AS82+AZ82+BG82+BN82+BU82+CB82+CI82+CP82+CW82+DD82+DK82&lt;=Consolidação!Z93+Consolidação!AC93+Consolidação!AF93+Consolidação!AI93+Consolidação!AL93+Consolidação!AO93+Consolidação!AR93+Consolidação!AU93+Consolidação!AX93,Consolidação!$AF$4,IF(X82+AE82+AL82+AS82+AZ82+BG82+BN82+BU82+CB82+CI82+CP82+CW82+DD82+DK82&lt;=Consolidação!Z93+Consolidação!AC93+Consolidação!AF93+Consolidação!AI93+Consolidação!AL93+Consolidação!AO93+Consolidação!AR93+Consolidação!AU93+Consolidação!AX93+Consolidação!#REF!,Consolidação!$AI$4,IF(X82+AE82+AL82+AS82+AZ82+BG82+BN82+BU82+CB82+CI82+CP82+CW82+DD82+DK82&lt;=Consolidação!Z93+Consolidação!AC93+Consolidação!AF93+Consolidação!AI93+Consolidação!AL93+Consolidação!AO93+Consolidação!AR93+Consolidação!AU93+Consolidação!AX93+Consolidação!#REF!+Consolidação!BC93,Consolidação!$AL$4,IF(X82+AE82+AL82+AS82+AZ82+BG82+BN82+BU82+CB82+CI82+CP82+CW82+DD82+DK82&lt;=Consolidação!Z93+Consolidação!AC93+Consolidação!AF93+Consolidação!AI93+Consolidação!AL93+Consolidação!AO93+Consolidação!AR93+Consolidação!AU93+Consolidação!AX93+Consolidação!#REF!+Consolidação!BC93+Consolidação!BF93,Consolidação!$AO$4,IF(X82+AE82+AL82+AS82+AZ82+BG82+BN82+BU82+CB82+CI82+CP82+CW82+DD82+DK82&lt;=Consolidação!Z93+Consolidação!AC93+Consolidação!AF93+Consolidação!AI93+Consolidação!AL93+Consolidação!AO93+Consolidação!AR93+Consolidação!AU93+Consolidação!AX93+Consolidação!#REF!+Consolidação!BC93+Consolidação!BF93+Consolidação!BI93,Consolidação!$AR$4,IF(X82+AE82+AL82+AS82+AZ82+BG82+BN82+BU82+CB82+CI82+CP82+CW82+DD82+DK82&lt;=Consolidação!Z93+Consolidação!AC93+Consolidação!AF93+Consolidação!AI93+Consolidação!AL93+Consolidação!AO93+Consolidação!AR93+Consolidação!AU93+Consolidação!AX93+Consolidação!#REF!+Consolidação!BC93+Consolidação!BF93+Consolidação!BI93+Consolidação!BL93,Consolidação!$AU$4,IF(AND((Consolidação!Z93+Consolidação!AC93+Consolidação!AF93+Consolidação!AI93+Consolidação!AL93+Consolidação!AO93+Consolidação!AR93+Consolidação!AU93+Consolidação!AX93+Consolidação!#REF!+Consolidação!BC93+Consolidação!BF93+Consolidação!BI93+Consolidação!BL93)&gt;0,X82+AE82+AL82+AS82+AZ82+BG82+BN82+BU82+CB82+CI82+CP82+CW82+DD82&lt;Consolidação!Z93+Consolidação!AC93+Consolidação!AF93+Consolidação!AI93+Consolidação!AL93+Consolidação!AO93+Consolidação!AR93+Consolidação!AU93+Consolidação!AX93+Consolidação!#REF!+Consolidação!BC93+Consolidação!BF93+Consolidação!BI93+Consolidação!BL93,X82+AE82+AL82+AS82+AZ82+BG82+BN82+BU82+CB82+CI82+CP82+CW82+DD82+DK82&gt;Consolidação!Z93+Consolidação!AC93+Consolidação!AF93+Consolidação!AI93+Consolidação!AL93+Consolidação!AO93+Consolidação!AR93+Consolidação!AU93+Consolidação!AX93+Consolidação!#REF!+Consolidação!BC93+Consolidação!BF93+Consolidação!BI93+Consolidação!BL93),"CONSUMO PARCIAL","SEM PREVISÃO"))))))))))))))))</f>
        <v/>
      </c>
      <c r="DO82" s="318" t="str">
        <f t="shared" si="102"/>
        <v/>
      </c>
      <c r="DP82" s="270"/>
      <c r="DQ82" s="314"/>
      <c r="DR82" s="345"/>
      <c r="DS82" s="346"/>
      <c r="DT82" s="317" t="str">
        <f>IF(DQ82=0,"",IF(AD82+AK82+AR82+AY82+BF82+BM82+BT82+CA82+CH82+CO82+CV82+DC82+DJ82+DQ82&lt;=Consolidação!AF93,Consolidação!$H$4,IF(AD82+AK82+AR82+AY82+BF82+BM82+BT82+CA82+CH82+CO82+CV82+DC82+DJ82+DQ82&lt;=Consolidação!AF93+Consolidação!AI93,Consolidação!$K$4,IF(AD82+AK82+AR82+AY82+BF82+BM82+BT82+CA82+CH82+CO82+CV82+DC82+DJ82+DQ82&lt;=Consolidação!AF93+Consolidação!AI93+Consolidação!AL93,Consolidação!$N$4,IF(AD82+AK82+AR82+AY82+BF82+BM82+BT82+CA82+CH82+CO82+CV82+DC82+DJ82+DQ82&lt;=Consolidação!AF93+Consolidação!AI93+Consolidação!AL93+Consolidação!AO93,Consolidação!$Q$4,IF(AD82+AK82+AR82+AY82+BF82+BM82+BT82+CA82+CH82+CO82+CV82+DC82+DJ82+DQ82&lt;=Consolidação!AF93+Consolidação!AI93+Consolidação!AL93+Consolidação!AO93+Consolidação!AR93,Consolidação!$T$4,IF(AD82+AK82+AR82+AY82+BF82+BM82+BT82+CA82+CH82+CO82+CV82+DC82+DJ82+DQ82&lt;=Consolidação!AF93+Consolidação!AI93+Consolidação!AL93+Consolidação!AO93+Consolidação!AR93+Consolidação!AU93,Consolidação!$W$4,IF(AD82+AK82+AR82+AY82+BF82+BM82+BT82+CA82+CH82+CO82+CV82+DC82+DJ82+DQ82&lt;=Consolidação!AF93+Consolidação!AI93+Consolidação!AL93+Consolidação!AO93+Consolidação!AR93+Consolidação!AU93+Consolidação!AX93,Consolidação!$Z$4,IF(AD82+AK82+AR82+AY82+BF82+BM82+BT82+CA82+CH82+CO82+CV82+DC82+DJ82+DQ82&lt;=Consolidação!AF93+Consolidação!AI93+Consolidação!AL93+Consolidação!AO93+Consolidação!AR93+Consolidação!AU93+Consolidação!AX93+Consolidação!#REF!,Consolidação!$AC$4,IF(AD82+AK82+AR82+AY82+BF82+BM82+BT82+CA82+CH82+CO82+CV82+DC82+DJ82+DQ82&lt;=Consolidação!AF93+Consolidação!AI93+Consolidação!AL93+Consolidação!AO93+Consolidação!AR93+Consolidação!AU93+Consolidação!AX93+Consolidação!#REF!+Consolidação!BC93,Consolidação!$AF$4,IF(AD82+AK82+AR82+AY82+BF82+BM82+BT82+CA82+CH82+CO82+CV82+DC82+DJ82+DQ82&lt;=Consolidação!AF93+Consolidação!AI93+Consolidação!AL93+Consolidação!AO93+Consolidação!AR93+Consolidação!AU93+Consolidação!AX93+Consolidação!#REF!+Consolidação!BC93+Consolidação!BF93,Consolidação!$AI$4,IF(AD82+AK82+AR82+AY82+BF82+BM82+BT82+CA82+CH82+CO82+CV82+DC82+DJ82+DQ82&lt;=Consolidação!AF93+Consolidação!AI93+Consolidação!AL93+Consolidação!AO93+Consolidação!AR93+Consolidação!AU93+Consolidação!AX93+Consolidação!#REF!+Consolidação!BC93+Consolidação!BF93+Consolidação!BI93,Consolidação!$AL$4,IF(AD82+AK82+AR82+AY82+BF82+BM82+BT82+CA82+CH82+CO82+CV82+DC82+DJ82+DQ82&lt;=Consolidação!AF93+Consolidação!AI93+Consolidação!AL93+Consolidação!AO93+Consolidação!AR93+Consolidação!AU93+Consolidação!AX93+Consolidação!#REF!+Consolidação!BC93+Consolidação!BF93+Consolidação!BI93+Consolidação!BL93,Consolidação!$AO$4,IF(AD82+AK82+AR82+AY82+BF82+BM82+BT82+CA82+CH82+CO82+CV82+DC82+DJ82+DQ82&lt;=Consolidação!AF93+Consolidação!AI93+Consolidação!AL93+Consolidação!AO93+Consolidação!AR93+Consolidação!AU93+Consolidação!AX93+Consolidação!#REF!+Consolidação!BC93+Consolidação!BF93+Consolidação!BI93+Consolidação!BL93+Consolidação!BO93,Consolidação!$AR$4,IF(AD82+AK82+AR82+AY82+BF82+BM82+BT82+CA82+CH82+CO82+CV82+DC82+DJ82+DQ82&lt;=Consolidação!AF93+Consolidação!AI93+Consolidação!AL93+Consolidação!AO93+Consolidação!AR93+Consolidação!AU93+Consolidação!AX93+Consolidação!#REF!+Consolidação!BC93+Consolidação!BF93+Consolidação!BI93+Consolidação!BL93+Consolidação!BO93+Consolidação!BR93,Consolidação!$AU$4,IF(AND((Consolidação!AF93+Consolidação!AI93+Consolidação!AL93+Consolidação!AO93+Consolidação!AR93+Consolidação!AU93+Consolidação!AX93+Consolidação!#REF!+Consolidação!BC93+Consolidação!BF93+Consolidação!BI93+Consolidação!BL93+Consolidação!BO93+Consolidação!BR93)&gt;0,AD82+AK82+AR82+AY82+BF82+BM82+BT82+CA82+CH82+CO82+CV82+DC82+DJ82&lt;Consolidação!AF93+Consolidação!AI93+Consolidação!AL93+Consolidação!AO93+Consolidação!AR93+Consolidação!AU93+Consolidação!AX93+Consolidação!#REF!+Consolidação!BC93+Consolidação!BF93+Consolidação!BI93+Consolidação!BL93+Consolidação!BO93+Consolidação!BR93,AD82+AK82+AR82+AY82+BF82+BM82+BT82+CA82+CH82+CO82+CV82+DC82+DJ82+DQ82&gt;Consolidação!AF93+Consolidação!AI93+Consolidação!AL93+Consolidação!AO93+Consolidação!AR93+Consolidação!AU93+Consolidação!AX93+Consolidação!#REF!+Consolidação!BC93+Consolidação!BF93+Consolidação!BI93+Consolidação!BL93+Consolidação!BO93+Consolidação!BR93),"CONSUMO PARCIAL","SEM PREVISÃO"))))))))))))))))</f>
        <v/>
      </c>
      <c r="DU82" s="318" t="str">
        <f t="shared" si="103"/>
        <v/>
      </c>
      <c r="DV82" s="270"/>
      <c r="DW82" s="314"/>
      <c r="DX82" s="345"/>
      <c r="DY82" s="346"/>
      <c r="DZ82" s="317" t="str">
        <f>IF(DW82=0,"",IF(AJ82+AQ82+AX82+BE82+BL82+BS82+BZ82+CG82+CN82+CU82+DB82+DI82+DP82+DW82&lt;=Consolidação!AL93,Consolidação!$H$4,IF(AJ82+AQ82+AX82+BE82+BL82+BS82+BZ82+CG82+CN82+CU82+DB82+DI82+DP82+DW82&lt;=Consolidação!AL93+Consolidação!AO93,Consolidação!$K$4,IF(AJ82+AQ82+AX82+BE82+BL82+BS82+BZ82+CG82+CN82+CU82+DB82+DI82+DP82+DW82&lt;=Consolidação!AL93+Consolidação!AO93+Consolidação!AR93,Consolidação!$N$4,IF(AJ82+AQ82+AX82+BE82+BL82+BS82+BZ82+CG82+CN82+CU82+DB82+DI82+DP82+DW82&lt;=Consolidação!AL93+Consolidação!AO93+Consolidação!AR93+Consolidação!AU93,Consolidação!$Q$4,IF(AJ82+AQ82+AX82+BE82+BL82+BS82+BZ82+CG82+CN82+CU82+DB82+DI82+DP82+DW82&lt;=Consolidação!AL93+Consolidação!AO93+Consolidação!AR93+Consolidação!AU93+Consolidação!AX93,Consolidação!$T$4,IF(AJ82+AQ82+AX82+BE82+BL82+BS82+BZ82+CG82+CN82+CU82+DB82+DI82+DP82+DW82&lt;=Consolidação!AL93+Consolidação!AO93+Consolidação!AR93+Consolidação!AU93+Consolidação!AX93+Consolidação!#REF!,Consolidação!$W$4,IF(AJ82+AQ82+AX82+BE82+BL82+BS82+BZ82+CG82+CN82+CU82+DB82+DI82+DP82+DW82&lt;=Consolidação!AL93+Consolidação!AO93+Consolidação!AR93+Consolidação!AU93+Consolidação!AX93+Consolidação!#REF!+Consolidação!BC93,Consolidação!$Z$4,IF(AJ82+AQ82+AX82+BE82+BL82+BS82+BZ82+CG82+CN82+CU82+DB82+DI82+DP82+DW82&lt;=Consolidação!AL93+Consolidação!AO93+Consolidação!AR93+Consolidação!AU93+Consolidação!AX93+Consolidação!#REF!+Consolidação!BC93+Consolidação!BF93,Consolidação!$AC$4,IF(AJ82+AQ82+AX82+BE82+BL82+BS82+BZ82+CG82+CN82+CU82+DB82+DI82+DP82+DW82&lt;=Consolidação!AL93+Consolidação!AO93+Consolidação!AR93+Consolidação!AU93+Consolidação!AX93+Consolidação!#REF!+Consolidação!BC93+Consolidação!BF93+Consolidação!BI93,Consolidação!$AF$4,IF(AJ82+AQ82+AX82+BE82+BL82+BS82+BZ82+CG82+CN82+CU82+DB82+DI82+DP82+DW82&lt;=Consolidação!AL93+Consolidação!AO93+Consolidação!AR93+Consolidação!AU93+Consolidação!AX93+Consolidação!#REF!+Consolidação!BC93+Consolidação!BF93+Consolidação!BI93+Consolidação!BL93,Consolidação!$AI$4,IF(AJ82+AQ82+AX82+BE82+BL82+BS82+BZ82+CG82+CN82+CU82+DB82+DI82+DP82+DW82&lt;=Consolidação!AL93+Consolidação!AO93+Consolidação!AR93+Consolidação!AU93+Consolidação!AX93+Consolidação!#REF!+Consolidação!BC93+Consolidação!BF93+Consolidação!BI93+Consolidação!BL93+Consolidação!BO93,Consolidação!$AL$4,IF(AJ82+AQ82+AX82+BE82+BL82+BS82+BZ82+CG82+CN82+CU82+DB82+DI82+DP82+DW82&lt;=Consolidação!AL93+Consolidação!AO93+Consolidação!AR93+Consolidação!AU93+Consolidação!AX93+Consolidação!#REF!+Consolidação!BC93+Consolidação!BF93+Consolidação!BI93+Consolidação!BL93+Consolidação!BO93+Consolidação!BR93,Consolidação!$AO$4,IF(AJ82+AQ82+AX82+BE82+BL82+BS82+BZ82+CG82+CN82+CU82+DB82+DI82+DP82+DW82&lt;=Consolidação!AL93+Consolidação!AO93+Consolidação!AR93+Consolidação!AU93+Consolidação!AX93+Consolidação!#REF!+Consolidação!BC93+Consolidação!BF93+Consolidação!BI93+Consolidação!BL93+Consolidação!BO93+Consolidação!BR93+Consolidação!BU93,Consolidação!$AR$4,IF(AJ82+AQ82+AX82+BE82+BL82+BS82+BZ82+CG82+CN82+CU82+DB82+DI82+DP82+DW82&lt;=Consolidação!AL93+Consolidação!AO93+Consolidação!AR93+Consolidação!AU93+Consolidação!AX93+Consolidação!#REF!+Consolidação!BC93+Consolidação!BF93+Consolidação!BI93+Consolidação!BL93+Consolidação!BO93+Consolidação!BR93+Consolidação!BU93+Consolidação!BX93,Consolidação!$AU$4,IF(AND((Consolidação!AL93+Consolidação!AO93+Consolidação!AR93+Consolidação!AU93+Consolidação!AX93+Consolidação!#REF!+Consolidação!BC93+Consolidação!BF93+Consolidação!BI93+Consolidação!BL93+Consolidação!BO93+Consolidação!BR93+Consolidação!BU93+Consolidação!BX93)&gt;0,AJ82+AQ82+AX82+BE82+BL82+BS82+BZ82+CG82+CN82+CU82+DB82+DI82+DP82&lt;Consolidação!AL93+Consolidação!AO93+Consolidação!AR93+Consolidação!AU93+Consolidação!AX93+Consolidação!#REF!+Consolidação!BC93+Consolidação!BF93+Consolidação!BI93+Consolidação!BL93+Consolidação!BO93+Consolidação!BR93+Consolidação!BU93+Consolidação!BX93,AJ82+AQ82+AX82+BE82+BL82+BS82+BZ82+CG82+CN82+CU82+DB82+DI82+DP82+DW82&gt;Consolidação!AL93+Consolidação!AO93+Consolidação!AR93+Consolidação!AU93+Consolidação!AX93+Consolidação!#REF!+Consolidação!BC93+Consolidação!BF93+Consolidação!BI93+Consolidação!BL93+Consolidação!BO93+Consolidação!BR93+Consolidação!BU93+Consolidação!BX93),"CONSUMO PARCIAL","SEM PREVISÃO"))))))))))))))))</f>
        <v/>
      </c>
      <c r="EA82" s="318" t="str">
        <f t="shared" si="104"/>
        <v/>
      </c>
      <c r="EB82" s="270"/>
      <c r="EC82" s="314"/>
      <c r="ED82" s="345"/>
      <c r="EE82" s="346"/>
      <c r="EF82" s="317" t="str">
        <f>IF(EC82=0,"",IF(AP82+AW82+BD82+BK82+BR82+BY82+CF82+CM82+CT82+DA82+DH82+DO82+DV82+EC82&lt;=Consolidação!AR93,Consolidação!$H$4,IF(AP82+AW82+BD82+BK82+BR82+BY82+CF82+CM82+CT82+DA82+DH82+DO82+DV82+EC82&lt;=Consolidação!AR93+Consolidação!AU93,Consolidação!$K$4,IF(AP82+AW82+BD82+BK82+BR82+BY82+CF82+CM82+CT82+DA82+DH82+DO82+DV82+EC82&lt;=Consolidação!AR93+Consolidação!AU93+Consolidação!AX93,Consolidação!$N$4,IF(AP82+AW82+BD82+BK82+BR82+BY82+CF82+CM82+CT82+DA82+DH82+DO82+DV82+EC82&lt;=Consolidação!AR93+Consolidação!AU93+Consolidação!AX93+Consolidação!#REF!,Consolidação!$Q$4,IF(AP82+AW82+BD82+BK82+BR82+BY82+CF82+CM82+CT82+DA82+DH82+DO82+DV82+EC82&lt;=Consolidação!AR93+Consolidação!AU93+Consolidação!AX93+Consolidação!#REF!+Consolidação!BC93,Consolidação!$T$4,IF(AP82+AW82+BD82+BK82+BR82+BY82+CF82+CM82+CT82+DA82+DH82+DO82+DV82+EC82&lt;=Consolidação!AR93+Consolidação!AU93+Consolidação!AX93+Consolidação!#REF!+Consolidação!BC93+Consolidação!BF93,Consolidação!$W$4,IF(AP82+AW82+BD82+BK82+BR82+BY82+CF82+CM82+CT82+DA82+DH82+DO82+DV82+EC82&lt;=Consolidação!AR93+Consolidação!AU93+Consolidação!AX93+Consolidação!#REF!+Consolidação!BC93+Consolidação!BF93+Consolidação!BI93,Consolidação!$Z$4,IF(AP82+AW82+BD82+BK82+BR82+BY82+CF82+CM82+CT82+DA82+DH82+DO82+DV82+EC82&lt;=Consolidação!AR93+Consolidação!AU93+Consolidação!AX93+Consolidação!#REF!+Consolidação!BC93+Consolidação!BF93+Consolidação!BI93+Consolidação!BL93,Consolidação!$AC$4,IF(AP82+AW82+BD82+BK82+BR82+BY82+CF82+CM82+CT82+DA82+DH82+DO82+DV82+EC82&lt;=Consolidação!AR93+Consolidação!AU93+Consolidação!AX93+Consolidação!#REF!+Consolidação!BC93+Consolidação!BF93+Consolidação!BI93+Consolidação!BL93+Consolidação!BO93,Consolidação!$AF$4,IF(AP82+AW82+BD82+BK82+BR82+BY82+CF82+CM82+CT82+DA82+DH82+DO82+DV82+EC82&lt;=Consolidação!AR93+Consolidação!AU93+Consolidação!AX93+Consolidação!#REF!+Consolidação!BC93+Consolidação!BF93+Consolidação!BI93+Consolidação!BL93+Consolidação!BO93+Consolidação!BR93,Consolidação!$AI$4,IF(AP82+AW82+BD82+BK82+BR82+BY82+CF82+CM82+CT82+DA82+DH82+DO82+DV82+EC82&lt;=Consolidação!AR93+Consolidação!AU93+Consolidação!AX93+Consolidação!#REF!+Consolidação!BC93+Consolidação!BF93+Consolidação!BI93+Consolidação!BL93+Consolidação!BO93+Consolidação!BR93+Consolidação!BU93,Consolidação!$AL$4,IF(AP82+AW82+BD82+BK82+BR82+BY82+CF82+CM82+CT82+DA82+DH82+DO82+DV82+EC82&lt;=Consolidação!AR93+Consolidação!AU93+Consolidação!AX93+Consolidação!#REF!+Consolidação!BC93+Consolidação!BF93+Consolidação!BI93+Consolidação!BL93+Consolidação!BO93+Consolidação!BR93+Consolidação!BU93+Consolidação!BX93,Consolidação!$AO$4,IF(AP82+AW82+BD82+BK82+BR82+BY82+CF82+CM82+CT82+DA82+DH82+DO82+DV82+EC82&lt;=Consolidação!AR93+Consolidação!AU93+Consolidação!AX93+Consolidação!#REF!+Consolidação!BC93+Consolidação!BF93+Consolidação!BI93+Consolidação!BL93+Consolidação!BO93+Consolidação!BR93+Consolidação!BU93+Consolidação!BX93+Consolidação!CA93,Consolidação!$AR$4,IF(AP82+AW82+BD82+BK82+BR82+BY82+CF82+CM82+CT82+DA82+DH82+DO82+DV82+EC82&lt;=Consolidação!AR93+Consolidação!AU93+Consolidação!AX93+Consolidação!#REF!+Consolidação!BC93+Consolidação!BF93+Consolidação!BI93+Consolidação!BL93+Consolidação!BO93+Consolidação!BR93+Consolidação!BU93+Consolidação!BX93+Consolidação!CA93+Consolidação!CD93,Consolidação!$AU$4,IF(AND((Consolidação!AR93+Consolidação!AU93+Consolidação!AX93+Consolidação!#REF!+Consolidação!BC93+Consolidação!BF93+Consolidação!BI93+Consolidação!BL93+Consolidação!BO93+Consolidação!BR93+Consolidação!BU93+Consolidação!BX93+Consolidação!CA93+Consolidação!CD93)&gt;0,AP82+AW82+BD82+BK82+BR82+BY82+CF82+CM82+CT82+DA82+DH82+DO82+DV82&lt;Consolidação!AR93+Consolidação!AU93+Consolidação!AX93+Consolidação!#REF!+Consolidação!BC93+Consolidação!BF93+Consolidação!BI93+Consolidação!BL93+Consolidação!BO93+Consolidação!BR93+Consolidação!BU93+Consolidação!BX93+Consolidação!CA93+Consolidação!CD93,AP82+AW82+BD82+BK82+BR82+BY82+CF82+CM82+CT82+DA82+DH82+DO82+DV82+EC82&gt;Consolidação!AR93+Consolidação!AU93+Consolidação!AX93+Consolidação!#REF!+Consolidação!BC93+Consolidação!BF93+Consolidação!BI93+Consolidação!BL93+Consolidação!BO93+Consolidação!BR93+Consolidação!BU93+Consolidação!BX93+Consolidação!CA93+Consolidação!CD93),"CONSUMO PARCIAL","SEM PREVISÃO"))))))))))))))))</f>
        <v/>
      </c>
      <c r="EG82" s="318" t="str">
        <f t="shared" si="105"/>
        <v/>
      </c>
      <c r="EH82" s="270"/>
      <c r="EI82" s="314"/>
      <c r="EJ82" s="345"/>
      <c r="EK82" s="346"/>
      <c r="EL82" s="317" t="str">
        <f>IF(EI82=0,"",IF(AV82+BC82+BJ82+BQ82+BX82+CE82+CL82+CS82+CZ82+DG82+DN82+DU82+EB82+EI82&lt;=Consolidação!AX93,Consolidação!$H$4,IF(AV82+BC82+BJ82+BQ82+BX82+CE82+CL82+CS82+CZ82+DG82+DN82+DU82+EB82+EI82&lt;=Consolidação!AX93+Consolidação!#REF!,Consolidação!$K$4,IF(AV82+BC82+BJ82+BQ82+BX82+CE82+CL82+CS82+CZ82+DG82+DN82+DU82+EB82+EI82&lt;=Consolidação!AX93+Consolidação!#REF!+Consolidação!BC93,Consolidação!$N$4,IF(AV82+BC82+BJ82+BQ82+BX82+CE82+CL82+CS82+CZ82+DG82+DN82+DU82+EB82+EI82&lt;=Consolidação!AX93+Consolidação!#REF!+Consolidação!BC93+Consolidação!BF93,Consolidação!$Q$4,IF(AV82+BC82+BJ82+BQ82+BX82+CE82+CL82+CS82+CZ82+DG82+DN82+DU82+EB82+EI82&lt;=Consolidação!AX93+Consolidação!#REF!+Consolidação!BC93+Consolidação!BF93+Consolidação!BI93,Consolidação!$T$4,IF(AV82+BC82+BJ82+BQ82+BX82+CE82+CL82+CS82+CZ82+DG82+DN82+DU82+EB82+EI82&lt;=Consolidação!AX93+Consolidação!#REF!+Consolidação!BC93+Consolidação!BF93+Consolidação!BI93+Consolidação!BL93,Consolidação!$W$4,IF(AV82+BC82+BJ82+BQ82+BX82+CE82+CL82+CS82+CZ82+DG82+DN82+DU82+EB82+EI82&lt;=Consolidação!AX93+Consolidação!#REF!+Consolidação!BC93+Consolidação!BF93+Consolidação!BI93+Consolidação!BL93+Consolidação!BO93,Consolidação!$Z$4,IF(AV82+BC82+BJ82+BQ82+BX82+CE82+CL82+CS82+CZ82+DG82+DN82+DU82+EB82+EI82&lt;=Consolidação!AX93+Consolidação!#REF!+Consolidação!BC93+Consolidação!BF93+Consolidação!BI93+Consolidação!BL93+Consolidação!BO93+Consolidação!BR93,Consolidação!$AC$4,IF(AV82+BC82+BJ82+BQ82+BX82+CE82+CL82+CS82+CZ82+DG82+DN82+DU82+EB82+EI82&lt;=Consolidação!AX93+Consolidação!#REF!+Consolidação!BC93+Consolidação!BF93+Consolidação!BI93+Consolidação!BL93+Consolidação!BO93+Consolidação!BR93+Consolidação!BU93,Consolidação!$AF$4,IF(AV82+BC82+BJ82+BQ82+BX82+CE82+CL82+CS82+CZ82+DG82+DN82+DU82+EB82+EI82&lt;=Consolidação!AX93+Consolidação!#REF!+Consolidação!BC93+Consolidação!BF93+Consolidação!BI93+Consolidação!BL93+Consolidação!BO93+Consolidação!BR93+Consolidação!BU93+Consolidação!BX93,Consolidação!$AI$4,IF(AV82+BC82+BJ82+BQ82+BX82+CE82+CL82+CS82+CZ82+DG82+DN82+DU82+EB82+EI82&lt;=Consolidação!AX93+Consolidação!#REF!+Consolidação!BC93+Consolidação!BF93+Consolidação!BI93+Consolidação!BL93+Consolidação!BO93+Consolidação!BR93+Consolidação!BU93+Consolidação!BX93+Consolidação!CA93,Consolidação!$AL$4,IF(AV82+BC82+BJ82+BQ82+BX82+CE82+CL82+CS82+CZ82+DG82+DN82+DU82+EB82+EI82&lt;=Consolidação!AX93+Consolidação!#REF!+Consolidação!BC93+Consolidação!BF93+Consolidação!BI93+Consolidação!BL93+Consolidação!BO93+Consolidação!BR93+Consolidação!BU93+Consolidação!BX93+Consolidação!CA93+Consolidação!CD93,Consolidação!$AO$4,IF(AV82+BC82+BJ82+BQ82+BX82+CE82+CL82+CS82+CZ82+DG82+DN82+DU82+EB82+EI82&lt;=Consolidação!AX93+Consolidação!#REF!+Consolidação!BC93+Consolidação!BF93+Consolidação!BI93+Consolidação!BL93+Consolidação!BO93+Consolidação!BR93+Consolidação!BU93+Consolidação!BX93+Consolidação!CA93+Consolidação!CD93+Consolidação!CG93,Consolidação!$AR$4,IF(AV82+BC82+BJ82+BQ82+BX82+CE82+CL82+CS82+CZ82+DG82+DN82+DU82+EB82+EI82&lt;=Consolidação!AX93+Consolidação!#REF!+Consolidação!BC93+Consolidação!BF93+Consolidação!BI93+Consolidação!BL93+Consolidação!BO93+Consolidação!BR93+Consolidação!BU93+Consolidação!BX93+Consolidação!CA93+Consolidação!CD93+Consolidação!CG93+Consolidação!CJ93,Consolidação!$AU$4,IF(AND((Consolidação!AX93+Consolidação!#REF!+Consolidação!BC93+Consolidação!BF93+Consolidação!BI93+Consolidação!BL93+Consolidação!BO93+Consolidação!BR93+Consolidação!BU93+Consolidação!BX93+Consolidação!CA93+Consolidação!CD93+Consolidação!CG93+Consolidação!CJ93)&gt;0,AV82+BC82+BJ82+BQ82+BX82+CE82+CL82+CS82+CZ82+DG82+DN82+DU82+EB82&lt;Consolidação!AX93+Consolidação!#REF!+Consolidação!BC93+Consolidação!BF93+Consolidação!BI93+Consolidação!BL93+Consolidação!BO93+Consolidação!BR93+Consolidação!BU93+Consolidação!BX93+Consolidação!CA93+Consolidação!CD93+Consolidação!CG93+Consolidação!CJ93,AV82+BC82+BJ82+BQ82+BX82+CE82+CL82+CS82+CZ82+DG82+DN82+DU82+EB82+EI82&gt;Consolidação!AX93+Consolidação!#REF!+Consolidação!BC93+Consolidação!BF93+Consolidação!BI93+Consolidação!BL93+Consolidação!BO93+Consolidação!BR93+Consolidação!BU93+Consolidação!BX93+Consolidação!CA93+Consolidação!CD93+Consolidação!CG93+Consolidação!CJ93),"CONSUMO PARCIAL","SEM PREVISÃO"))))))))))))))))</f>
        <v/>
      </c>
      <c r="EM82" s="318" t="str">
        <f t="shared" si="106"/>
        <v/>
      </c>
      <c r="EN82" s="270"/>
      <c r="EO82" s="314"/>
      <c r="EP82" s="345"/>
      <c r="EQ82" s="346"/>
      <c r="ER82" s="317" t="str">
        <f>IF(EO82=0,"",IF(BB82+BI82+BP82+BW82+CD82+CK82+CR82+CY82+DF82+DM82+DT82+EA82+EH82+EO82&lt;=Consolidação!BC93,Consolidação!$H$4,IF(BB82+BI82+BP82+BW82+CD82+CK82+CR82+CY82+DF82+DM82+DT82+EA82+EH82+EO82&lt;=Consolidação!BC93+Consolidação!BF93,Consolidação!$K$4,IF(BB82+BI82+BP82+BW82+CD82+CK82+CR82+CY82+DF82+DM82+DT82+EA82+EH82+EO82&lt;=Consolidação!BC93+Consolidação!BF93+Consolidação!BI93,Consolidação!$N$4,IF(BB82+BI82+BP82+BW82+CD82+CK82+CR82+CY82+DF82+DM82+DT82+EA82+EH82+EO82&lt;=Consolidação!BC93+Consolidação!BF93+Consolidação!BI93+Consolidação!BL93,Consolidação!$Q$4,IF(BB82+BI82+BP82+BW82+CD82+CK82+CR82+CY82+DF82+DM82+DT82+EA82+EH82+EO82&lt;=Consolidação!BC93+Consolidação!BF93+Consolidação!BI93+Consolidação!BL93+Consolidação!BO93,Consolidação!$T$4,IF(BB82+BI82+BP82+BW82+CD82+CK82+CR82+CY82+DF82+DM82+DT82+EA82+EH82+EO82&lt;=Consolidação!BC93+Consolidação!BF93+Consolidação!BI93+Consolidação!BL93+Consolidação!BO93+Consolidação!BR93,Consolidação!$W$4,IF(BB82+BI82+BP82+BW82+CD82+CK82+CR82+CY82+DF82+DM82+DT82+EA82+EH82+EO82&lt;=Consolidação!BC93+Consolidação!BF93+Consolidação!BI93+Consolidação!BL93+Consolidação!BO93+Consolidação!BR93+Consolidação!BU93,Consolidação!$Z$4,IF(BB82+BI82+BP82+BW82+CD82+CK82+CR82+CY82+DF82+DM82+DT82+EA82+EH82+EO82&lt;=Consolidação!BC93+Consolidação!BF93+Consolidação!BI93+Consolidação!BL93+Consolidação!BO93+Consolidação!BR93+Consolidação!BU93+Consolidação!BX93,Consolidação!$AC$4,IF(BB82+BI82+BP82+BW82+CD82+CK82+CR82+CY82+DF82+DM82+DT82+EA82+EH82+EO82&lt;=Consolidação!BC93+Consolidação!BF93+Consolidação!BI93+Consolidação!BL93+Consolidação!BO93+Consolidação!BR93+Consolidação!BU93+Consolidação!BX93+Consolidação!CA93,Consolidação!$AF$4,IF(BB82+BI82+BP82+BW82+CD82+CK82+CR82+CY82+DF82+DM82+DT82+EA82+EH82+EO82&lt;=Consolidação!BC93+Consolidação!BF93+Consolidação!BI93+Consolidação!BL93+Consolidação!BO93+Consolidação!BR93+Consolidação!BU93+Consolidação!BX93+Consolidação!CA93+Consolidação!CD93,Consolidação!$AI$4,IF(BB82+BI82+BP82+BW82+CD82+CK82+CR82+CY82+DF82+DM82+DT82+EA82+EH82+EO82&lt;=Consolidação!BC93+Consolidação!BF93+Consolidação!BI93+Consolidação!BL93+Consolidação!BO93+Consolidação!BR93+Consolidação!BU93+Consolidação!BX93+Consolidação!CA93+Consolidação!CD93+Consolidação!CG93,Consolidação!$AL$4,IF(BB82+BI82+BP82+BW82+CD82+CK82+CR82+CY82+DF82+DM82+DT82+EA82+EH82+EO82&lt;=Consolidação!BC93+Consolidação!BF93+Consolidação!BI93+Consolidação!BL93+Consolidação!BO93+Consolidação!BR93+Consolidação!BU93+Consolidação!BX93+Consolidação!CA93+Consolidação!CD93+Consolidação!CG93+Consolidação!CJ93,Consolidação!$AO$4,IF(BB82+BI82+BP82+BW82+CD82+CK82+CR82+CY82+DF82+DM82+DT82+EA82+EH82+EO82&lt;=Consolidação!BC93+Consolidação!BF93+Consolidação!BI93+Consolidação!BL93+Consolidação!BO93+Consolidação!BR93+Consolidação!BU93+Consolidação!BX93+Consolidação!CA93+Consolidação!CD93+Consolidação!CG93+Consolidação!CJ93+Consolidação!CM93,Consolidação!$AR$4,IF(BB82+BI82+BP82+BW82+CD82+CK82+CR82+CY82+DF82+DM82+DT82+EA82+EH82+EO82&lt;=Consolidação!BC93+Consolidação!BF93+Consolidação!BI93+Consolidação!BL93+Consolidação!BO93+Consolidação!BR93+Consolidação!BU93+Consolidação!BX93+Consolidação!CA93+Consolidação!CD93+Consolidação!CG93+Consolidação!CJ93+Consolidação!CM93+Consolidação!CP93,Consolidação!$AU$4,IF(AND((Consolidação!BC93+Consolidação!BF93+Consolidação!BI93+Consolidação!BL93+Consolidação!BO93+Consolidação!BR93+Consolidação!BU93+Consolidação!BX93+Consolidação!CA93+Consolidação!CD93+Consolidação!CG93+Consolidação!CJ93+Consolidação!CM93+Consolidação!CP93)&gt;0,BB82+BI82+BP82+BW82+CD82+CK82+CR82+CY82+DF82+DM82+DT82+EA82+EH82&lt;Consolidação!BC93+Consolidação!BF93+Consolidação!BI93+Consolidação!BL93+Consolidação!BO93+Consolidação!BR93+Consolidação!BU93+Consolidação!BX93+Consolidação!CA93+Consolidação!CD93+Consolidação!CG93+Consolidação!CJ93+Consolidação!CM93+Consolidação!CP93,BB82+BI82+BP82+BW82+CD82+CK82+CR82+CY82+DF82+DM82+DT82+EA82+EH82+EO82&gt;Consolidação!BC93+Consolidação!BF93+Consolidação!BI93+Consolidação!BL93+Consolidação!BO93+Consolidação!BR93+Consolidação!BU93+Consolidação!BX93+Consolidação!CA93+Consolidação!CD93+Consolidação!CG93+Consolidação!CJ93+Consolidação!CM93+Consolidação!CP93),"CONSUMO PARCIAL","SEM PREVISÃO"))))))))))))))))</f>
        <v/>
      </c>
      <c r="ES82" s="318" t="str">
        <f t="shared" si="107"/>
        <v/>
      </c>
      <c r="ET82" s="270"/>
      <c r="EU82" s="314"/>
      <c r="EV82" s="345"/>
      <c r="EW82" s="346"/>
      <c r="EX82" s="317" t="str">
        <f>IF(EU82=0,"",IF(BH82+BO82+BV82+CC82+CJ82+CQ82+CX82+DE82+DL82+DS82+DZ82+EG82+EN82+EU82&lt;=Consolidação!BI93,Consolidação!$H$4,IF(BH82+BO82+BV82+CC82+CJ82+CQ82+CX82+DE82+DL82+DS82+DZ82+EG82+EN82+EU82&lt;=Consolidação!BI93+Consolidação!BL93,Consolidação!$K$4,IF(BH82+BO82+BV82+CC82+CJ82+CQ82+CX82+DE82+DL82+DS82+DZ82+EG82+EN82+EU82&lt;=Consolidação!BI93+Consolidação!BL93+Consolidação!BO93,Consolidação!$N$4,IF(BH82+BO82+BV82+CC82+CJ82+CQ82+CX82+DE82+DL82+DS82+DZ82+EG82+EN82+EU82&lt;=Consolidação!BI93+Consolidação!BL93+Consolidação!BO93+Consolidação!BR93,Consolidação!$Q$4,IF(BH82+BO82+BV82+CC82+CJ82+CQ82+CX82+DE82+DL82+DS82+DZ82+EG82+EN82+EU82&lt;=Consolidação!BI93+Consolidação!BL93+Consolidação!BO93+Consolidação!BR93+Consolidação!BU93,Consolidação!$T$4,IF(BH82+BO82+BV82+CC82+CJ82+CQ82+CX82+DE82+DL82+DS82+DZ82+EG82+EN82+EU82&lt;=Consolidação!BI93+Consolidação!BL93+Consolidação!BO93+Consolidação!BR93+Consolidação!BU93+Consolidação!BX93,Consolidação!$W$4,IF(BH82+BO82+BV82+CC82+CJ82+CQ82+CX82+DE82+DL82+DS82+DZ82+EG82+EN82+EU82&lt;=Consolidação!BI93+Consolidação!BL93+Consolidação!BO93+Consolidação!BR93+Consolidação!BU93+Consolidação!BX93+Consolidação!CA93,Consolidação!$Z$4,IF(BH82+BO82+BV82+CC82+CJ82+CQ82+CX82+DE82+DL82+DS82+DZ82+EG82+EN82+EU82&lt;=Consolidação!BI93+Consolidação!BL93+Consolidação!BO93+Consolidação!BR93+Consolidação!BU93+Consolidação!BX93+Consolidação!CA93+Consolidação!CD93,Consolidação!$AC$4,IF(BH82+BO82+BV82+CC82+CJ82+CQ82+CX82+DE82+DL82+DS82+DZ82+EG82+EN82+EU82&lt;=Consolidação!BI93+Consolidação!BL93+Consolidação!BO93+Consolidação!BR93+Consolidação!BU93+Consolidação!BX93+Consolidação!CA93+Consolidação!CD93+Consolidação!CG93,Consolidação!$AF$4,IF(BH82+BO82+BV82+CC82+CJ82+CQ82+CX82+DE82+DL82+DS82+DZ82+EG82+EN82+EU82&lt;=Consolidação!BI93+Consolidação!BL93+Consolidação!BO93+Consolidação!BR93+Consolidação!BU93+Consolidação!BX93+Consolidação!CA93+Consolidação!CD93+Consolidação!CG93+Consolidação!CJ93,Consolidação!$AI$4,IF(BH82+BO82+BV82+CC82+CJ82+CQ82+CX82+DE82+DL82+DS82+DZ82+EG82+EN82+EU82&lt;=Consolidação!BI93+Consolidação!BL93+Consolidação!BO93+Consolidação!BR93+Consolidação!BU93+Consolidação!BX93+Consolidação!CA93+Consolidação!CD93+Consolidação!CG93+Consolidação!CJ93+Consolidação!CM93,Consolidação!$AL$4,IF(BH82+BO82+BV82+CC82+CJ82+CQ82+CX82+DE82+DL82+DS82+DZ82+EG82+EN82+EU82&lt;=Consolidação!BI93+Consolidação!BL93+Consolidação!BO93+Consolidação!BR93+Consolidação!BU93+Consolidação!BX93+Consolidação!CA93+Consolidação!CD93+Consolidação!CG93+Consolidação!CJ93+Consolidação!CM93+Consolidação!CP93,Consolidação!$AO$4,IF(BH82+BO82+BV82+CC82+CJ82+CQ82+CX82+DE82+DL82+DS82+DZ82+EG82+EN82+EU82&lt;=Consolidação!BI93+Consolidação!BL93+Consolidação!BO93+Consolidação!BR93+Consolidação!BU93+Consolidação!BX93+Consolidação!CA93+Consolidação!CD93+Consolidação!CG93+Consolidação!CJ93+Consolidação!CM93+Consolidação!CP93+Consolidação!CS93,Consolidação!$AR$4,IF(BH82+BO82+BV82+CC82+CJ82+CQ82+CX82+DE82+DL82+DS82+DZ82+EG82+EN82+EU82&lt;=Consolidação!BI93+Consolidação!BL93+Consolidação!BO93+Consolidação!BR93+Consolidação!BU93+Consolidação!BX93+Consolidação!CA93+Consolidação!CD93+Consolidação!CG93+Consolidação!CJ93+Consolidação!CM93+Consolidação!CP93+Consolidação!CS93+Consolidação!CV93,Consolidação!$AU$4,IF(AND((Consolidação!BI93+Consolidação!BL93+Consolidação!BO93+Consolidação!BR93+Consolidação!BU93+Consolidação!BX93+Consolidação!CA93+Consolidação!CD93+Consolidação!CG93+Consolidação!CJ93+Consolidação!CM93+Consolidação!CP93+Consolidação!CS93+Consolidação!CV93)&gt;0,BH82+BO82+BV82+CC82+CJ82+CQ82+CX82+DE82+DL82+DS82+DZ82+EG82+EN82&lt;Consolidação!BI93+Consolidação!BL93+Consolidação!BO93+Consolidação!BR93+Consolidação!BU93+Consolidação!BX93+Consolidação!CA93+Consolidação!CD93+Consolidação!CG93+Consolidação!CJ93+Consolidação!CM93+Consolidação!CP93+Consolidação!CS93+Consolidação!CV93,BH82+BO82+BV82+CC82+CJ82+CQ82+CX82+DE82+DL82+DS82+DZ82+EG82+EN82+EU82&gt;Consolidação!BI93+Consolidação!BL93+Consolidação!BO93+Consolidação!BR93+Consolidação!BU93+Consolidação!BX93+Consolidação!CA93+Consolidação!CD93+Consolidação!CG93+Consolidação!CJ93+Consolidação!CM93+Consolidação!CP93+Consolidação!CS93+Consolidação!CV93),"CONSUMO PARCIAL","SEM PREVISÃO"))))))))))))))))</f>
        <v/>
      </c>
      <c r="EY82" s="318" t="str">
        <f t="shared" si="108"/>
        <v/>
      </c>
      <c r="EZ82" s="270"/>
      <c r="FA82" s="314"/>
      <c r="FB82" s="345"/>
      <c r="FC82" s="346"/>
      <c r="FD82" s="317" t="str">
        <f>IF(FA82=0,"",IF(BN82+BU82+CB82+CI82+CP82+CW82+DD82+DK82+DR82+DY82+EF82+EM82+ET82+FA82&lt;=Consolidação!BO93,Consolidação!$H$4,IF(BN82+BU82+CB82+CI82+CP82+CW82+DD82+DK82+DR82+DY82+EF82+EM82+ET82+FA82&lt;=Consolidação!BO93+Consolidação!BR93,Consolidação!$K$4,IF(BN82+BU82+CB82+CI82+CP82+CW82+DD82+DK82+DR82+DY82+EF82+EM82+ET82+FA82&lt;=Consolidação!BO93+Consolidação!BR93+Consolidação!BU93,Consolidação!$N$4,IF(BN82+BU82+CB82+CI82+CP82+CW82+DD82+DK82+DR82+DY82+EF82+EM82+ET82+FA82&lt;=Consolidação!BO93+Consolidação!BR93+Consolidação!BU93+Consolidação!BX93,Consolidação!$Q$4,IF(BN82+BU82+CB82+CI82+CP82+CW82+DD82+DK82+DR82+DY82+EF82+EM82+ET82+FA82&lt;=Consolidação!BO93+Consolidação!BR93+Consolidação!BU93+Consolidação!BX93+Consolidação!CA93,Consolidação!$T$4,IF(BN82+BU82+CB82+CI82+CP82+CW82+DD82+DK82+DR82+DY82+EF82+EM82+ET82+FA82&lt;=Consolidação!BO93+Consolidação!BR93+Consolidação!BU93+Consolidação!BX93+Consolidação!CA93+Consolidação!CD93,Consolidação!$W$4,IF(BN82+BU82+CB82+CI82+CP82+CW82+DD82+DK82+DR82+DY82+EF82+EM82+ET82+FA82&lt;=Consolidação!BO93+Consolidação!BR93+Consolidação!BU93+Consolidação!BX93+Consolidação!CA93+Consolidação!CD93+Consolidação!CG93,Consolidação!$Z$4,IF(BN82+BU82+CB82+CI82+CP82+CW82+DD82+DK82+DR82+DY82+EF82+EM82+ET82+FA82&lt;=Consolidação!BO93+Consolidação!BR93+Consolidação!BU93+Consolidação!BX93+Consolidação!CA93+Consolidação!CD93+Consolidação!CG93+Consolidação!CJ93,Consolidação!$AC$4,IF(BN82+BU82+CB82+CI82+CP82+CW82+DD82+DK82+DR82+DY82+EF82+EM82+ET82+FA82&lt;=Consolidação!BO93+Consolidação!BR93+Consolidação!BU93+Consolidação!BX93+Consolidação!CA93+Consolidação!CD93+Consolidação!CG93+Consolidação!CJ93+Consolidação!CM93,Consolidação!$AF$4,IF(BN82+BU82+CB82+CI82+CP82+CW82+DD82+DK82+DR82+DY82+EF82+EM82+ET82+FA82&lt;=Consolidação!BO93+Consolidação!BR93+Consolidação!BU93+Consolidação!BX93+Consolidação!CA93+Consolidação!CD93+Consolidação!CG93+Consolidação!CJ93+Consolidação!CM93+Consolidação!CP93,Consolidação!$AI$4,IF(BN82+BU82+CB82+CI82+CP82+CW82+DD82+DK82+DR82+DY82+EF82+EM82+ET82+FA82&lt;=Consolidação!BO93+Consolidação!BR93+Consolidação!BU93+Consolidação!BX93+Consolidação!CA93+Consolidação!CD93+Consolidação!CG93+Consolidação!CJ93+Consolidação!CM93+Consolidação!CP93+Consolidação!CS93,Consolidação!$AL$4,IF(BN82+BU82+CB82+CI82+CP82+CW82+DD82+DK82+DR82+DY82+EF82+EM82+ET82+FA82&lt;=Consolidação!BO93+Consolidação!BR93+Consolidação!BU93+Consolidação!BX93+Consolidação!CA93+Consolidação!CD93+Consolidação!CG93+Consolidação!CJ93+Consolidação!CM93+Consolidação!CP93+Consolidação!CS93+Consolidação!CV93,Consolidação!$AO$4,IF(BN82+BU82+CB82+CI82+CP82+CW82+DD82+DK82+DR82+DY82+EF82+EM82+ET82+FA82&lt;=Consolidação!BO93+Consolidação!BR93+Consolidação!BU93+Consolidação!BX93+Consolidação!CA93+Consolidação!CD93+Consolidação!CG93+Consolidação!CJ93+Consolidação!CM93+Consolidação!CP93+Consolidação!CS93+Consolidação!CV93+Consolidação!CY93,Consolidação!$AR$4,IF(BN82+BU82+CB82+CI82+CP82+CW82+DD82+DK82+DR82+DY82+EF82+EM82+ET82+FA82&lt;=Consolidação!BO93+Consolidação!BR93+Consolidação!BU93+Consolidação!BX93+Consolidação!CA93+Consolidação!CD93+Consolidação!CG93+Consolidação!CJ93+Consolidação!CM93+Consolidação!CP93+Consolidação!CS93+Consolidação!CV93+Consolidação!CY93+Consolidação!DB93,Consolidação!$AU$4,IF(AND((Consolidação!BO93+Consolidação!BR93+Consolidação!BU93+Consolidação!BX93+Consolidação!CA93+Consolidação!CD93+Consolidação!CG93+Consolidação!CJ93+Consolidação!CM93+Consolidação!CP93+Consolidação!CS93+Consolidação!CV93+Consolidação!CY93+Consolidação!DB93)&gt;0,BN82+BU82+CB82+CI82+CP82+CW82+DD82+DK82+DR82+DY82+EF82+EM82+ET82&lt;Consolidação!BO93+Consolidação!BR93+Consolidação!BU93+Consolidação!BX93+Consolidação!CA93+Consolidação!CD93+Consolidação!CG93+Consolidação!CJ93+Consolidação!CM93+Consolidação!CP93+Consolidação!CS93+Consolidação!CV93+Consolidação!CY93+Consolidação!DB93,BN82+BU82+CB82+CI82+CP82+CW82+DD82+DK82+DR82+DY82+EF82+EM82+ET82+FA82&gt;Consolidação!BO93+Consolidação!BR93+Consolidação!BU93+Consolidação!BX93+Consolidação!CA93+Consolidação!CD93+Consolidação!CG93+Consolidação!CJ93+Consolidação!CM93+Consolidação!CP93+Consolidação!CS93+Consolidação!CV93+Consolidação!CY93+Consolidação!DB93),"CONSUMO PARCIAL","SEM PREVISÃO"))))))))))))))))</f>
        <v/>
      </c>
      <c r="FE82" s="318" t="str">
        <f t="shared" si="109"/>
        <v/>
      </c>
      <c r="FF82" s="270"/>
      <c r="FG82" s="314"/>
      <c r="FH82" s="345"/>
      <c r="FI82" s="346"/>
      <c r="FJ82" s="317" t="str">
        <f>IF(FG82=0,"",IF(BT82+CA82+CH82+CO82+CV82+DC82+DJ82+DQ82+DX82+EE82+EL82+ES82+EZ82+FG82&lt;=Consolidação!BU93,Consolidação!$H$4,IF(BT82+CA82+CH82+CO82+CV82+DC82+DJ82+DQ82+DX82+EE82+EL82+ES82+EZ82+FG82&lt;=Consolidação!BU93+Consolidação!BX93,Consolidação!$K$4,IF(BT82+CA82+CH82+CO82+CV82+DC82+DJ82+DQ82+DX82+EE82+EL82+ES82+EZ82+FG82&lt;=Consolidação!BU93+Consolidação!BX93+Consolidação!CA93,Consolidação!$N$4,IF(BT82+CA82+CH82+CO82+CV82+DC82+DJ82+DQ82+DX82+EE82+EL82+ES82+EZ82+FG82&lt;=Consolidação!BU93+Consolidação!BX93+Consolidação!CA93+Consolidação!CD93,Consolidação!$Q$4,IF(BT82+CA82+CH82+CO82+CV82+DC82+DJ82+DQ82+DX82+EE82+EL82+ES82+EZ82+FG82&lt;=Consolidação!BU93+Consolidação!BX93+Consolidação!CA93+Consolidação!CD93+Consolidação!CG93,Consolidação!$T$4,IF(BT82+CA82+CH82+CO82+CV82+DC82+DJ82+DQ82+DX82+EE82+EL82+ES82+EZ82+FG82&lt;=Consolidação!BU93+Consolidação!BX93+Consolidação!CA93+Consolidação!CD93+Consolidação!CG93+Consolidação!CJ93,Consolidação!$W$4,IF(BT82+CA82+CH82+CO82+CV82+DC82+DJ82+DQ82+DX82+EE82+EL82+ES82+EZ82+FG82&lt;=Consolidação!BU93+Consolidação!BX93+Consolidação!CA93+Consolidação!CD93+Consolidação!CG93+Consolidação!CJ93+Consolidação!CM93,Consolidação!$Z$4,IF(BT82+CA82+CH82+CO82+CV82+DC82+DJ82+DQ82+DX82+EE82+EL82+ES82+EZ82+FG82&lt;=Consolidação!BU93+Consolidação!BX93+Consolidação!CA93+Consolidação!CD93+Consolidação!CG93+Consolidação!CJ93+Consolidação!CM93+Consolidação!CP93,Consolidação!$AC$4,IF(BT82+CA82+CH82+CO82+CV82+DC82+DJ82+DQ82+DX82+EE82+EL82+ES82+EZ82+FG82&lt;=Consolidação!BU93+Consolidação!BX93+Consolidação!CA93+Consolidação!CD93+Consolidação!CG93+Consolidação!CJ93+Consolidação!CM93+Consolidação!CP93+Consolidação!CS93,Consolidação!$AF$4,IF(BT82+CA82+CH82+CO82+CV82+DC82+DJ82+DQ82+DX82+EE82+EL82+ES82+EZ82+FG82&lt;=Consolidação!BU93+Consolidação!BX93+Consolidação!CA93+Consolidação!CD93+Consolidação!CG93+Consolidação!CJ93+Consolidação!CM93+Consolidação!CP93+Consolidação!CS93+Consolidação!CV93,Consolidação!$AI$4,IF(BT82+CA82+CH82+CO82+CV82+DC82+DJ82+DQ82+DX82+EE82+EL82+ES82+EZ82+FG82&lt;=Consolidação!BU93+Consolidação!BX93+Consolidação!CA93+Consolidação!CD93+Consolidação!CG93+Consolidação!CJ93+Consolidação!CM93+Consolidação!CP93+Consolidação!CS93+Consolidação!CV93+Consolidação!CY93,Consolidação!$AL$4,IF(BT82+CA82+CH82+CO82+CV82+DC82+DJ82+DQ82+DX82+EE82+EL82+ES82+EZ82+FG82&lt;=Consolidação!BU93+Consolidação!BX93+Consolidação!CA93+Consolidação!CD93+Consolidação!CG93+Consolidação!CJ93+Consolidação!CM93+Consolidação!CP93+Consolidação!CS93+Consolidação!CV93+Consolidação!CY93+Consolidação!DB93,Consolidação!$AO$4,IF(BT82+CA82+CH82+CO82+CV82+DC82+DJ82+DQ82+DX82+EE82+EL82+ES82+EZ82+FG82&lt;=Consolidação!BU93+Consolidação!BX93+Consolidação!CA93+Consolidação!CD93+Consolidação!CG93+Consolidação!CJ93+Consolidação!CM93+Consolidação!CP93+Consolidação!CS93+Consolidação!CV93+Consolidação!CY93+Consolidação!DB93+Consolidação!DE93,Consolidação!$AR$4,IF(BT82+CA82+CH82+CO82+CV82+DC82+DJ82+DQ82+DX82+EE82+EL82+ES82+EZ82+FG82&lt;=Consolidação!BU93+Consolidação!BX93+Consolidação!CA93+Consolidação!CD93+Consolidação!CG93+Consolidação!CJ93+Consolidação!CM93+Consolidação!CP93+Consolidação!CS93+Consolidação!CV93+Consolidação!CY93+Consolidação!DB93+Consolidação!DE93+Consolidação!DH93,Consolidação!$AU$4,IF(AND((Consolidação!BU93+Consolidação!BX93+Consolidação!CA93+Consolidação!CD93+Consolidação!CG93+Consolidação!CJ93+Consolidação!CM93+Consolidação!CP93+Consolidação!CS93+Consolidação!CV93+Consolidação!CY93+Consolidação!DB93+Consolidação!DE93+Consolidação!DH93)&gt;0,BT82+CA82+CH82+CO82+CV82+DC82+DJ82+DQ82+DX82+EE82+EL82+ES82+EZ82&lt;Consolidação!BU93+Consolidação!BX93+Consolidação!CA93+Consolidação!CD93+Consolidação!CG93+Consolidação!CJ93+Consolidação!CM93+Consolidação!CP93+Consolidação!CS93+Consolidação!CV93+Consolidação!CY93+Consolidação!DB93+Consolidação!DE93+Consolidação!DH93,BT82+CA82+CH82+CO82+CV82+DC82+DJ82+DQ82+DX82+EE82+EL82+ES82+EZ82+FG82&gt;Consolidação!BU93+Consolidação!BX93+Consolidação!CA93+Consolidação!CD93+Consolidação!CG93+Consolidação!CJ93+Consolidação!CM93+Consolidação!CP93+Consolidação!CS93+Consolidação!CV93+Consolidação!CY93+Consolidação!DB93+Consolidação!DE93+Consolidação!DH93),"CONSUMO PARCIAL","SEM PREVISÃO"))))))))))))))))</f>
        <v/>
      </c>
      <c r="FK82" s="540" t="str">
        <f t="shared" si="110"/>
        <v/>
      </c>
      <c r="FL82" s="569"/>
      <c r="FM82" s="550"/>
      <c r="FN82" s="550"/>
      <c r="FO82" s="550"/>
      <c r="FP82" s="550"/>
      <c r="FQ82" s="576"/>
      <c r="FR82" s="569"/>
      <c r="FS82" s="550"/>
      <c r="FT82" s="550"/>
      <c r="FU82" s="550"/>
      <c r="FV82" s="550"/>
      <c r="FW82" s="550"/>
      <c r="FX82" s="545" t="str">
        <f>IF((Consolidação!C93+Consolidação!E93)=(F82+M82+T82+AA82+AH82+AO82+AV82+BC82+BJ82+BQ82+BX82+CE82+CL82+CS82),"ATUALIZADO","DESATUALIZADO")</f>
        <v>DESATUALIZADO</v>
      </c>
    </row>
    <row r="83" spans="1:180" x14ac:dyDescent="0.3">
      <c r="A83" s="270">
        <v>11892</v>
      </c>
      <c r="B83" s="634"/>
      <c r="C83" s="273" t="s">
        <v>104</v>
      </c>
      <c r="D83" s="274"/>
      <c r="E83" s="270" t="s">
        <v>275</v>
      </c>
      <c r="F83" s="314">
        <v>3.8069999999999999</v>
      </c>
      <c r="G83" s="315"/>
      <c r="H83" s="316">
        <v>45423</v>
      </c>
      <c r="I83" s="317">
        <f>IF(F83=0,"",IF(F83&lt;=Consolidação!H94,Consolidação!H$4,IF(F83&lt;=Consolidação!H94+Consolidação!K94,Consolidação!K$4,IF(F83&lt;=Consolidação!H94+Consolidação!K94+Consolidação!N94,Consolidação!N$4,IF(F83&lt;=Consolidação!H94+Consolidação!K94+Consolidação!N94+Consolidação!Q94,Consolidação!Q$4,IF(F83&lt;=Consolidação!H94+Consolidação!K94+Consolidação!N94+Consolidação!Q94+Consolidação!T94,Consolidação!T$4,IF(F83&lt;=Consolidação!H94+Consolidação!K94+Consolidação!N94+Consolidação!Q94+Consolidação!T94+Consolidação!W94,Consolidação!W$4,IF(F83&lt;=Consolidação!H94+Consolidação!K94+Consolidação!N94+Consolidação!Q94+Consolidação!T94+Consolidação!W94+Consolidação!Z94,Consolidação!Z$4,IF(F83&lt;=Consolidação!H94+Consolidação!K94+Consolidação!N94+Consolidação!Q94+Consolidação!T94+Consolidação!W94+Consolidação!Z94+Consolidação!AC94,Consolidação!AC$4,IF(F83&lt;=Consolidação!H94+Consolidação!K94+Consolidação!N94+Consolidação!Q94+Consolidação!T94+Consolidação!W94+Consolidação!Z94+Consolidação!AC94+Consolidação!AF94,Consolidação!AF$4,IF(F83&lt;=Consolidação!H94+Consolidação!K94+Consolidação!N94+Consolidação!Q94+Consolidação!T94+Consolidação!W94+Consolidação!Z94+Consolidação!AC94+Consolidação!AF94+Consolidação!AI94,Consolidação!AI$4,IF(F83&lt;=Consolidação!H94+Consolidação!K94+Consolidação!N94+Consolidação!Q94+Consolidação!T94+Consolidação!W94+Consolidação!Z94+Consolidação!AC94+Consolidação!AF94+Consolidação!AI94+Consolidação!AL94,Consolidação!AL$4,IF(F83&lt;=Consolidação!H94+Consolidação!K94+Consolidação!N94+Consolidação!Q94+Consolidação!T94+Consolidação!W94+Consolidação!Z94+Consolidação!AC94+Consolidação!AF94+Consolidação!AI94+Consolidação!AL94+Consolidação!AO94,Consolidação!AO$4,IF(F83&lt;=Consolidação!H94+Consolidação!K94+Consolidação!N94+Consolidação!Q94+Consolidação!T94+Consolidação!W94+Consolidação!Z94+Consolidação!AC94+Consolidação!AF94+Consolidação!AI94+Consolidação!AL94+Consolidação!AO94+Consolidação!AR94,Consolidação!AR$4,IF(F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>45352</v>
      </c>
      <c r="J83" s="318" t="str">
        <f>IF(I83="","",IF(I83="SEM PREVISÃO","û",IF(I83="CONSUMO PARCIAL","û",IF(H83&lt;I83+90,"û","ü"))))</f>
        <v>û</v>
      </c>
      <c r="K83" s="312"/>
      <c r="L83" s="270" t="s">
        <v>276</v>
      </c>
      <c r="M83" s="314">
        <v>6.92</v>
      </c>
      <c r="N83" s="315"/>
      <c r="O83" s="316">
        <v>45536</v>
      </c>
      <c r="P83" s="317">
        <f>IF(M83=0,"",IF(F83+M83&lt;=Consolidação!H94,Consolidação!$H$4,IF(F83+M83&lt;=Consolidação!H94+Consolidação!K94,Consolidação!$K$4,IF(F83+M83&lt;=Consolidação!H94+Consolidação!K94+Consolidação!N94,Consolidação!$N$4,IF(F83+M83&lt;=Consolidação!H94+Consolidação!K94+Consolidação!N94+Consolidação!Q94,Consolidação!$Q$4,IF(F83+M83&lt;=Consolidação!H94+Consolidação!K94+Consolidação!N94+Consolidação!Q94+Consolidação!T94,Consolidação!$T$4,IF(F83+M83&lt;=Consolidação!H94+Consolidação!K94+Consolidação!N94+Consolidação!Q94+Consolidação!T94+Consolidação!W94,Consolidação!$W$4,IF(F83+M83&lt;=Consolidação!H94+Consolidação!K94+Consolidação!N94+Consolidação!Q94+Consolidação!T94+Consolidação!W94+Consolidação!Z94,Consolidação!$Z$4,IF(F83+M83&lt;=Consolidação!H94+Consolidação!K94+Consolidação!N94+Consolidação!Q94+Consolidação!T94+Consolidação!W94+Consolidação!Z94+Consolidação!AC94,Consolidação!$AC$4,IF(F83+M83&lt;=Consolidação!H94+Consolidação!K94+Consolidação!N94+Consolidação!Q94+Consolidação!T94+Consolidação!W94+Consolidação!Z94+Consolidação!AC94+Consolidação!AF94,Consolidação!$AF$4,IF(F83+M83&lt;=Consolidação!H94+Consolidação!K94+Consolidação!N94+Consolidação!Q94+Consolidação!T94+Consolidação!W94+Consolidação!Z94+Consolidação!AC94+Consolidação!AF94+Consolidação!AI94,Consolidação!$AI$4,IF(F83+M83&lt;=Consolidação!H94+Consolidação!K94+Consolidação!N94+Consolidação!Q94+Consolidação!T94+Consolidação!W94+Consolidação!Z94+Consolidação!AC94+Consolidação!AF94+Consolidação!AI94+Consolidação!AL94,Consolidação!$AL$4,IF(F83+M83&lt;=Consolidação!H94+Consolidação!K94+Consolidação!N94+Consolidação!Q94+Consolidação!T94+Consolidação!W94+Consolidação!Z94+Consolidação!AC94+Consolidação!AF94+Consolidação!AI94+Consolidação!AL94+Consolidação!AO94,Consolidação!$AO$4,IF(F83+M83&lt;=Consolidação!H94+Consolidação!K94+Consolidação!N94+Consolidação!Q94+Consolidação!T94+Consolidação!W94+Consolidação!Z94+Consolidação!AC94+Consolidação!AF94+Consolidação!AI94+Consolidação!AL94+Consolidação!AO94+Consolidação!AR94,Consolidação!$AR$4,IF(F83+M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>45413</v>
      </c>
      <c r="Q83" s="318" t="str">
        <f>IF(P83="","",IF(P83="SEM PREVISÃO","û",IF(P83="CONSUMO PARCIAL","û",IF(O83&lt;P83+90,"û","ü"))))</f>
        <v>ü</v>
      </c>
      <c r="R83" s="312"/>
      <c r="S83" s="270"/>
      <c r="T83" s="314"/>
      <c r="U83" s="315"/>
      <c r="V83" s="316"/>
      <c r="W83" s="317" t="str">
        <f>IF(T83=0,"",IF(F83+M83+T83&lt;=Consolidação!H94,Consolidação!$H$4,IF(F83+M83+T83&lt;=Consolidação!H94+Consolidação!K94,Consolidação!$K$4,IF(F83+M83+T83&lt;=Consolidação!H94+Consolidação!K94+Consolidação!N94,Consolidação!$N$4,IF(F83+M83+T83&lt;=Consolidação!H94+Consolidação!K94+Consolidação!N94+Consolidação!Q94,Consolidação!$Q$4,IF(F83+M83+T83&lt;=Consolidação!H94+Consolidação!K94+Consolidação!N94+Consolidação!Q94+Consolidação!T94,Consolidação!$T$4,IF(F83+M83+T83&lt;=Consolidação!H94+Consolidação!K94+Consolidação!N94+Consolidação!Q94+Consolidação!T94+Consolidação!W94,Consolidação!$W$4,IF(F83+M83+T83&lt;=Consolidação!H94+Consolidação!K94+Consolidação!N94+Consolidação!Q94+Consolidação!T94+Consolidação!W94+Consolidação!Z94,Consolidação!$Z$4,IF(F83+M83+T83&lt;=Consolidação!H94+Consolidação!K94+Consolidação!N94+Consolidação!Q94+Consolidação!T94+Consolidação!W94+Consolidação!Z94+Consolidação!AC94,Consolidação!$AC$4,IF(F83+M83+T83&lt;=Consolidação!H94+Consolidação!K94+Consolidação!N94+Consolidação!Q94+Consolidação!T94+Consolidação!W94+Consolidação!Z94+Consolidação!AC94+Consolidação!AF94,Consolidação!$AF$4,IF(F83+M83+T83&lt;=Consolidação!H94+Consolidação!K94+Consolidação!N94+Consolidação!Q94+Consolidação!T94+Consolidação!W94+Consolidação!Z94+Consolidação!AC94+Consolidação!AF94+Consolidação!AI94,Consolidação!$AI$4,IF(F83+M83+T83&lt;=Consolidação!H94+Consolidação!K94+Consolidação!N94+Consolidação!Q94+Consolidação!T94+Consolidação!W94+Consolidação!Z94+Consolidação!AC94+Consolidação!AF94+Consolidação!AI94+Consolidação!AL94,Consolidação!$AL$4,IF(F83+M83+T83&lt;=Consolidação!H94+Consolidação!K94+Consolidação!N94+Consolidação!Q94+Consolidação!T94+Consolidação!W94+Consolidação!Z94+Consolidação!AC94+Consolidação!AF94+Consolidação!AI94+Consolidação!AL94+Consolidação!AO94,Consolidação!$AO$4,IF(F83+M83+T83&lt;=Consolidação!H94+Consolidação!K94+Consolidação!N94+Consolidação!Q94+Consolidação!T94+Consolidação!W94+Consolidação!Z94+Consolidação!AC94+Consolidação!AF94+Consolidação!AI94+Consolidação!AL94+Consolidação!AO94+Consolidação!AR94,Consolidação!$AR$4,IF(F83+M83+T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+M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+T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/>
      </c>
      <c r="X83" s="318" t="str">
        <f>IF(W83="","",IF(W83="SEM PREVISÃO","û",IF(W83="CONSUMO PARCIAL","û",IF(V83&lt;W83+90,"û","ü"))))</f>
        <v/>
      </c>
      <c r="Y83" s="312"/>
      <c r="Z83" s="270"/>
      <c r="AA83" s="314"/>
      <c r="AB83" s="315"/>
      <c r="AC83" s="316"/>
      <c r="AD83" s="317" t="str">
        <f>IF(AA83=0,"",IF(F83+M83+T83+AA83&lt;=Consolidação!H94,Consolidação!$H$4,IF(F83+M83+T83+AA83&lt;=Consolidação!H94+Consolidação!K94,Consolidação!$K$4,IF(F83+M83+T83+AA83&lt;=Consolidação!H94+Consolidação!K94+Consolidação!N94,Consolidação!$N$4,IF(F83+M83+T83+AA83&lt;=Consolidação!H94+Consolidação!K94+Consolidação!N94+Consolidação!Q94,Consolidação!$Q$4,IF(F83+M83+T83+AA83&lt;=Consolidação!H94+Consolidação!K94+Consolidação!N94+Consolidação!Q94+Consolidação!T94,Consolidação!$T$4,IF(F83+M83+T83+AA83&lt;=Consolidação!H94+Consolidação!K94+Consolidação!N94+Consolidação!Q94+Consolidação!T94+Consolidação!W94,Consolidação!$W$4,IF(F83+M83+T83+AA83&lt;=Consolidação!H94+Consolidação!K94+Consolidação!N94+Consolidação!Q94+Consolidação!T94+Consolidação!W94+Consolidação!Z94,Consolidação!$Z$4,IF(F83+M83+T83+AA83&lt;=Consolidação!H94+Consolidação!K94+Consolidação!N94+Consolidação!Q94+Consolidação!T94+Consolidação!W94+Consolidação!Z94+Consolidação!AC94,Consolidação!$AC$4,IF(F83+M83+T83+AA83&lt;=Consolidação!H94+Consolidação!K94+Consolidação!N94+Consolidação!Q94+Consolidação!T94+Consolidação!W94+Consolidação!Z94+Consolidação!AC94+Consolidação!AF94,Consolidação!$AF$4,IF(F83+M83+T83+AA83&lt;=Consolidação!H94+Consolidação!K94+Consolidação!N94+Consolidação!Q94+Consolidação!T94+Consolidação!W94+Consolidação!Z94+Consolidação!AC94+Consolidação!AF94+Consolidação!AI94,Consolidação!$AI$4,IF(F83+M83+T83+AA83&lt;=Consolidação!H94+Consolidação!K94+Consolidação!N94+Consolidação!Q94+Consolidação!T94+Consolidação!W94+Consolidação!Z94+Consolidação!AC94+Consolidação!AF94+Consolidação!AI94+Consolidação!AL94,Consolidação!$AL$4,IF(F83+M83+T83+AA83&lt;=Consolidação!H94+Consolidação!K94+Consolidação!N94+Consolidação!Q94+Consolidação!T94+Consolidação!W94+Consolidação!Z94+Consolidação!AC94+Consolidação!AF94+Consolidação!AI94+Consolidação!AL94+Consolidação!AO94,Consolidação!$AO$4,IF(F83+M83+T83+AA83&lt;=Consolidação!H94+Consolidação!K94+Consolidação!N94+Consolidação!Q94+Consolidação!T94+Consolidação!W94+Consolidação!Z94+Consolidação!AC94+Consolidação!AF94+Consolidação!AI94+Consolidação!AL94+Consolidação!AO94+Consolidação!AR94,Consolidação!#REF!,IF(F83+M83+T83+AA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+M83+T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+T83+AA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/>
      </c>
      <c r="AE83" s="318" t="str">
        <f>IF(AD83="","",IF(AD83="SEM PREVISÃO","û",IF(AD83="CONSUMO PARCIAL","û",IF(AC83&lt;AD83+90,"û","ü"))))</f>
        <v/>
      </c>
      <c r="AF83" s="312"/>
      <c r="AG83" s="270"/>
      <c r="AH83" s="314"/>
      <c r="AI83" s="315"/>
      <c r="AJ83" s="316"/>
      <c r="AK83" s="317" t="str">
        <f>IF(AH83=0,"",IF(F83+M83+T83+AA83+AH83&lt;=Consolidação!H94,Consolidação!$H$4,IF(F83+M83+T83+AA83+AH83&lt;=Consolidação!H94+Consolidação!K94,Consolidação!$K$4,IF(F83+M83+T83+AA83+AH83&lt;=Consolidação!H94+Consolidação!K94+Consolidação!N94,Consolidação!$N$4,IF(F83+M83+T83+AA83+AH83&lt;=Consolidação!H94+Consolidação!K94+Consolidação!N94+Consolidação!Q94,Consolidação!$Q$4,IF(F83+M83+T83+AA83+AH83&lt;=Consolidação!H94+Consolidação!K94+Consolidação!N94+Consolidação!Q94+Consolidação!T94,Consolidação!$T$4,IF(F83+M83+T83+AA83+AH83&lt;=Consolidação!H94+Consolidação!K94+Consolidação!N94+Consolidação!Q94+Consolidação!T94+Consolidação!W94,Consolidação!$W$4,IF(F83+M83+T83+AA83+AH83&lt;=Consolidação!H94+Consolidação!K94+Consolidação!N94+Consolidação!Q94+Consolidação!T94+Consolidação!W94+Consolidação!Z94,Consolidação!$Z$4,IF(F83+M83+T83+AA83+AH83&lt;=Consolidação!H94+Consolidação!K94+Consolidação!N94+Consolidação!Q94+Consolidação!T94+Consolidação!W94+Consolidação!Z94+Consolidação!AC94,Consolidação!$AC$4,IF(F83+M83+T83+AA83+AH83&lt;=Consolidação!H94+Consolidação!K94+Consolidação!N94+Consolidação!Q94+Consolidação!T94+Consolidação!W94+Consolidação!Z94+Consolidação!AC94+Consolidação!AF94,Consolidação!$AF$4,IF(F83+M83+T83+AA83+AH83&lt;=Consolidação!H94+Consolidação!K94+Consolidação!N94+Consolidação!Q94+Consolidação!T94+Consolidação!W94+Consolidação!Z94+Consolidação!AC94+Consolidação!AF94+Consolidação!AI94,Consolidação!$AI$4,IF(F83+M83+T83+AA83+AH83&lt;=Consolidação!H94+Consolidação!K94+Consolidação!N94+Consolidação!Q94+Consolidação!T94+Consolidação!W94+Consolidação!Z94+Consolidação!AC94+Consolidação!AF94+Consolidação!AI94+Consolidação!AL94,Consolidação!$AL$4,IF(F83+M83+T83+AA83+AH83&lt;=Consolidação!H94+Consolidação!K94+Consolidação!N94+Consolidação!Q94+Consolidação!T94+Consolidação!W94+Consolidação!Z94+Consolidação!AC94+Consolidação!AF94+Consolidação!AI94+Consolidação!AL94+Consolidação!AO94,Consolidação!$AO$4,IF(F83+M83+T83+AA83+AH83&lt;=Consolidação!H94+Consolidação!K94+Consolidação!N94+Consolidação!Q94+Consolidação!T94+Consolidação!W94+Consolidação!Z94+Consolidação!AC94+Consolidação!AF94+Consolidação!AI94+Consolidação!AL94+Consolidação!AO94+Consolidação!AR94,Consolidação!$AR$4,IF(F83+M83+T83+AA83+AH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+M83+T83+AA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+T83+AA83+AH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/>
      </c>
      <c r="AL83" s="318" t="str">
        <f>IF(AK83="","",IF(AK83="SEM PREVISÃO","û",IF(AK83="CONSUMO PARCIAL","û",IF(AJ83&lt;AK83+90,"û","ü"))))</f>
        <v/>
      </c>
      <c r="AM83" s="312"/>
      <c r="AN83" s="270"/>
      <c r="AO83" s="314"/>
      <c r="AP83" s="345"/>
      <c r="AQ83" s="346"/>
      <c r="AR83" s="317" t="str">
        <f>IF(AO83=0,"",IF(F83+M83+T83+AA83+AH83+AO83&lt;=Consolidação!H94,Consolidação!$H$4,IF(F83+M83+T83+AA83+AH83+AO83&lt;=Consolidação!H94+Consolidação!K94,Consolidação!$K$4,IF(F83+M83+T83+AA83+AH83+AO83&lt;=Consolidação!H94+Consolidação!K94+Consolidação!N94,Consolidação!$N$4,IF(F83+M83+T83+AA83+AH83+AO83&lt;=Consolidação!H94+Consolidação!K94+Consolidação!N94+Consolidação!Q94,Consolidação!$Q$4,IF(F83+M83+T83+AA83+AH83+AO83&lt;=Consolidação!H94+Consolidação!K94+Consolidação!N94+Consolidação!Q94+Consolidação!T94,Consolidação!$T$4,IF(F83+M83+T83+AA83+AH83+AO83&lt;=Consolidação!H94+Consolidação!K94+Consolidação!N94+Consolidação!Q94+Consolidação!T94+Consolidação!W94,Consolidação!$W$4,IF(F83+M83+T83+AA83+AH83+AO83&lt;=Consolidação!H94+Consolidação!K94+Consolidação!N94+Consolidação!Q94+Consolidação!T94+Consolidação!W94+Consolidação!Z94,Consolidação!$Z$4,IF(F83+M83+T83+AA83+AH83+AO83&lt;=Consolidação!H94+Consolidação!K94+Consolidação!N94+Consolidação!Q94+Consolidação!T94+Consolidação!W94+Consolidação!Z94+Consolidação!AC94,Consolidação!$AC$4,IF(F83+M83+T83+AA83+AH83+AO83&lt;=Consolidação!H94+Consolidação!K94+Consolidação!N94+Consolidação!Q94+Consolidação!T94+Consolidação!W94+Consolidação!Z94+Consolidação!AC94+Consolidação!AF94,Consolidação!$AF$4,IF(F83+M83+T83+AA83+AH83+AO83&lt;=Consolidação!H94+Consolidação!K94+Consolidação!N94+Consolidação!Q94+Consolidação!T94+Consolidação!W94+Consolidação!Z94+Consolidação!AC94+Consolidação!AF94+Consolidação!AI94,Consolidação!$AI$4,IF(F83+M83+T83+AA83+AH83+AO83&lt;=Consolidação!H94+Consolidação!K94+Consolidação!N94+Consolidação!Q94+Consolidação!T94+Consolidação!W94+Consolidação!Z94+Consolidação!AC94+Consolidação!AF94+Consolidação!AI94+Consolidação!AL94,Consolidação!$AL$4,IF(F83+M83+T83+AA83+AH83+AO83&lt;=Consolidação!H94+Consolidação!K94+Consolidação!N94+Consolidação!Q94+Consolidação!T94+Consolidação!W94+Consolidação!Z94+Consolidação!AC94+Consolidação!AF94+Consolidação!AI94+Consolidação!AL94+Consolidação!AO94,Consolidação!$AO$4,IF(F83+M83+T83+AA83+AH83+AO83&lt;=Consolidação!H94+Consolidação!K94+Consolidação!N94+Consolidação!Q94+Consolidação!T94+Consolidação!W94+Consolidação!Z94+Consolidação!AC94+Consolidação!AF94+Consolidação!AI94+Consolidação!AL94+Consolidação!AO94+Consolidação!AR94,Consolidação!$AR$4,IF(F83+M83+T83+AA83+AH83+AO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+M83+T83+AA83+AH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+T83+AA83+AH83+AO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/>
      </c>
      <c r="AS83" s="318" t="str">
        <f>IF(AR83="","",IF(AR83="SEM PREVISÃO","û",IF(AR83="CONSUMO PARCIAL","û",IF(AQ83&lt;AR83+90,"û","ü"))))</f>
        <v/>
      </c>
      <c r="AT83" s="312"/>
      <c r="AU83" s="270"/>
      <c r="AV83" s="314"/>
      <c r="AW83" s="345"/>
      <c r="AX83" s="346"/>
      <c r="AY83" s="317" t="str">
        <f>IF(AV83=0,"",IF(F83+M83+T83+AA83+AH83+AO83+AV83&lt;=Consolidação!H94,Consolidação!$H$4,IF(F83+M83+T83+AA83+AH83+AO83+AV83&lt;=Consolidação!H94+Consolidação!K94,Consolidação!$K$4,IF(F83+M83+T83+AA83+AH83+AO83+AV83&lt;=Consolidação!H94+Consolidação!K94+Consolidação!N94,Consolidação!$N$4,IF(F83+M83+T83+AA83+AH83+AO83+AV83&lt;=Consolidação!H94+Consolidação!K94+Consolidação!N94+Consolidação!Q94,Consolidação!$Q$4,IF(F83+M83+T83+AA83+AH83+AO83+AV83&lt;=Consolidação!H94+Consolidação!K94+Consolidação!N94+Consolidação!Q94+Consolidação!T94,Consolidação!$T$4,IF(F83+M83+T83+AA83+AH83+AO83+AV83&lt;=Consolidação!H94+Consolidação!K94+Consolidação!N94+Consolidação!Q94+Consolidação!T94+Consolidação!W94,Consolidação!$W$4,IF(F83+M83+T83+AA83+AH83+AO83+AV83&lt;=Consolidação!H94+Consolidação!K94+Consolidação!N94+Consolidação!Q94+Consolidação!T94+Consolidação!W94+Consolidação!Z94,Consolidação!$Z$4,IF(F83+M83+T83+AA83+AH83+AO83+AV83&lt;=Consolidação!H94+Consolidação!K94+Consolidação!N94+Consolidação!Q94+Consolidação!T94+Consolidação!W94+Consolidação!Z94+Consolidação!AC94,Consolidação!$AC$4,IF(F83+M83+T83+AA83+AH83+AO83+AV83&lt;=Consolidação!H94+Consolidação!K94+Consolidação!N94+Consolidação!Q94+Consolidação!T94+Consolidação!W94+Consolidação!Z94+Consolidação!AC94+Consolidação!AF94,Consolidação!$AF$4,IF(F83+M83+T83+AA83+AH83+AO83+AV83&lt;=Consolidação!H94+Consolidação!K94+Consolidação!N94+Consolidação!Q94+Consolidação!T94+Consolidação!W94+Consolidação!Z94+Consolidação!AC94+Consolidação!AF94+Consolidação!AI94,Consolidação!$AI$4,IF(F83+M83+T83+AA83+AH83+AO83+AV83&lt;=Consolidação!H94+Consolidação!K94+Consolidação!N94+Consolidação!Q94+Consolidação!T94+Consolidação!W94+Consolidação!Z94+Consolidação!AC94+Consolidação!AF94+Consolidação!AI94+Consolidação!AL94,Consolidação!$AL$4,IF(F83+M83+T83+AA83+AH83+AO83+AV83&lt;=Consolidação!H94+Consolidação!K94+Consolidação!N94+Consolidação!Q94+Consolidação!T94+Consolidação!W94+Consolidação!Z94+Consolidação!AC94+Consolidação!AF94+Consolidação!AI94+Consolidação!AL94+Consolidação!AO94,Consolidação!$AO$4,IF(F83+M83+T83+AA83+AH83+AO83+AV83&lt;=Consolidação!H94+Consolidação!K94+Consolidação!N94+Consolidação!Q94+Consolidação!T94+Consolidação!W94+Consolidação!Z94+Consolidação!AC94+Consolidação!AF94+Consolidação!AI94+Consolidação!AL94+Consolidação!AO94+Consolidação!AR94,Consolidação!$AR$4,IF(F83+M83+T83+AA83+AH83+AO83+AV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+M83+T83+AA83+AH83+AO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+T83+AA83+AH83+AO83+AV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/>
      </c>
      <c r="AZ83" s="318" t="str">
        <f>IF(AY83="","",IF(AY83="SEM PREVISÃO","û",IF(AY83="CONSUMO PARCIAL","û",IF(AX83&lt;AY83+90,"û","ü"))))</f>
        <v/>
      </c>
      <c r="BA83" s="312"/>
      <c r="BB83" s="270"/>
      <c r="BC83" s="314"/>
      <c r="BD83" s="345"/>
      <c r="BE83" s="346"/>
      <c r="BF83" s="317" t="str">
        <f>IF(BC83=0,"",IF(F83+M83+T83+AA83+AH83+AO83+AV83+BC83&lt;=Consolidação!H94,Consolidação!$H$4,IF(F83+M83+T83+AA83+AH83+AO83+AV83+BC83&lt;=Consolidação!H94+Consolidação!K94,Consolidação!$K$4,IF(F83+M83+T83+AA83+AH83+AO83+AV83+BC83&lt;=Consolidação!H94+Consolidação!K94+Consolidação!N94,Consolidação!$N$4,IF(F83+M83+T83+AA83+AH83+AO83+AV83+BC83&lt;=Consolidação!H94+Consolidação!K94+Consolidação!N94+Consolidação!Q94,Consolidação!$Q$4,IF(F83+M83+T83+AA83+AH83+AO83+AV83+BC83&lt;=Consolidação!H94+Consolidação!K94+Consolidação!N94+Consolidação!Q94+Consolidação!T94,Consolidação!$T$4,IF(F83+M83+T83+AA83+AH83+AO83+AV83+BC83&lt;=Consolidação!H94+Consolidação!K94+Consolidação!N94+Consolidação!Q94+Consolidação!T94+Consolidação!W94,Consolidação!$W$4,IF(F83+M83+T83+AA83+AH83+AO83+AV83+BC83&lt;=Consolidação!H94+Consolidação!K94+Consolidação!N94+Consolidação!Q94+Consolidação!T94+Consolidação!W94+Consolidação!Z94,Consolidação!$Z$4,IF(F83+M83+T83+AA83+AH83+AO83+AV83+BC83&lt;=Consolidação!H94+Consolidação!K94+Consolidação!N94+Consolidação!Q94+Consolidação!T94+Consolidação!W94+Consolidação!Z94+Consolidação!AC94,Consolidação!$AC$4,IF(F83+M83+T83+AA83+AH83+AO83+AV83+BC83&lt;=Consolidação!H94+Consolidação!K94+Consolidação!N94+Consolidação!Q94+Consolidação!T94+Consolidação!W94+Consolidação!Z94+Consolidação!AC94+Consolidação!AF94,Consolidação!$AF$4,IF(F83+M83+T83+AA83+AH83+AO83+AV83+BC83&lt;=Consolidação!H94+Consolidação!K94+Consolidação!N94+Consolidação!Q94+Consolidação!T94+Consolidação!W94+Consolidação!Z94+Consolidação!AC94+Consolidação!AF94+Consolidação!AI94,Consolidação!$AI$4,IF(F83+M83+T83+AA83+AH83+AO83+AV83+BC83&lt;=Consolidação!H94+Consolidação!K94+Consolidação!N94+Consolidação!Q94+Consolidação!T94+Consolidação!W94+Consolidação!Z94+Consolidação!AC94+Consolidação!AF94+Consolidação!AI94+Consolidação!AL94,Consolidação!$AL$4,IF(F83+M83+T83+AA83+AH83+AO83+AV83+BC83&lt;=Consolidação!H94+Consolidação!K94+Consolidação!N94+Consolidação!Q94+Consolidação!T94+Consolidação!W94+Consolidação!Z94+Consolidação!AC94+Consolidação!AF94+Consolidação!AI94+Consolidação!AL94+Consolidação!AO94,Consolidação!$AO$4,IF(F83+M83+T83+AA83+AH83+AO83+AV83+BC83&lt;=Consolidação!H94+Consolidação!K94+Consolidação!N94+Consolidação!Q94+Consolidação!T94+Consolidação!W94+Consolidação!Z94+Consolidação!AC94+Consolidação!AF94+Consolidação!AI94+Consolidação!AL94+Consolidação!AO94+Consolidação!AR94,Consolidação!$AR$4,IF(F83+M83+T83+AA83+AH83+AO83+AV83+BC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+M83+T83+AA83+AH83+AO83+AV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+T83+AA83+AH83+AO83+AV83+BC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/>
      </c>
      <c r="BG83" s="318" t="str">
        <f>IF(BF83="","",IF(BF83="SEM PREVISÃO","û",IF(BF83="CONSUMO PARCIAL","û",IF(BE83&lt;BF83+90,"û","ü"))))</f>
        <v/>
      </c>
      <c r="BH83" s="312"/>
      <c r="BI83" s="270"/>
      <c r="BJ83" s="314"/>
      <c r="BK83" s="345"/>
      <c r="BL83" s="346"/>
      <c r="BM83" s="317" t="str">
        <f>IF(BJ83=0,"",IF(F83+M83+T83+AA83+AH83+AO83+AV83+BC83+BJ83&lt;=Consolidação!H94,Consolidação!$H$4,IF(F83+M83+T83+AA83+AH83+AO83+AV83+BC83+BJ83&lt;=Consolidação!H94+Consolidação!K94,Consolidação!$K$4,IF(F83+M83+T83+AA83+AH83+AO83+AV83+BC83+BJ83&lt;=Consolidação!H94+Consolidação!K94+Consolidação!N94,Consolidação!$N$4,IF(F83+M83+T83+AA83+AH83+AO83+AV83+BC83+BJ83&lt;=Consolidação!H94+Consolidação!K94+Consolidação!N94+Consolidação!Q94,Consolidação!$Q$4,IF(F83+M83+T83+AA83+AH83+AO83+AV83+BC83+BJ83&lt;=Consolidação!H94+Consolidação!K94+Consolidação!N94+Consolidação!Q94+Consolidação!T94,Consolidação!$T$4,IF(F83+M83+T83+AA83+AH83+AO83+AV83+BC83+BJ83&lt;=Consolidação!H94+Consolidação!K94+Consolidação!N94+Consolidação!Q94+Consolidação!T94+Consolidação!W94,Consolidação!$W$4,IF(F83+M83+T83+AA83+AH83+AO83+AV83+BC83+BJ83&lt;=Consolidação!H94+Consolidação!K94+Consolidação!N94+Consolidação!Q94+Consolidação!T94+Consolidação!W94+Consolidação!Z94,Consolidação!$Z$4,IF(F83+M83+T83+AA83+AH83+AO83+AV83+BC83+BJ83&lt;=Consolidação!H94+Consolidação!K94+Consolidação!N94+Consolidação!Q94+Consolidação!T94+Consolidação!W94+Consolidação!Z94+Consolidação!AC94,Consolidação!$AC$4,IF(F83+M83+T83+AA83+AH83+AO83+AV83+BC83+BJ83&lt;=Consolidação!H94+Consolidação!K94+Consolidação!N94+Consolidação!Q94+Consolidação!T94+Consolidação!W94+Consolidação!Z94+Consolidação!AC94+Consolidação!AF94,Consolidação!$AF$4,IF(F83+M83+T83+AA83+AH83+AO83+AV83+BC83+BJ83&lt;=Consolidação!H94+Consolidação!K94+Consolidação!N94+Consolidação!Q94+Consolidação!T94+Consolidação!W94+Consolidação!Z94+Consolidação!AC94+Consolidação!AF94+Consolidação!AI94,Consolidação!$AI$4,IF(F83+M83+T83+AA83+AH83+AO83+AV83+BC83+BJ83&lt;=Consolidação!H94+Consolidação!K94+Consolidação!N94+Consolidação!Q94+Consolidação!T94+Consolidação!W94+Consolidação!Z94+Consolidação!AC94+Consolidação!AF94+Consolidação!AI94+Consolidação!AL94,Consolidação!$AL$4,IF(F83+M83+T83+AA83+AH83+AO83+AV83+BC83+BJ83&lt;=Consolidação!H94+Consolidação!K94+Consolidação!N94+Consolidação!Q94+Consolidação!T94+Consolidação!W94+Consolidação!Z94+Consolidação!AC94+Consolidação!AF94+Consolidação!AI94+Consolidação!AL94+Consolidação!AO94,Consolidação!$AO$4,IF(F83+M83+T83+AA83+AH83+AO83+AV83+BC83+BJ83&lt;=Consolidação!H94+Consolidação!K94+Consolidação!N94+Consolidação!Q94+Consolidação!T94+Consolidação!W94+Consolidação!Z94+Consolidação!AC94+Consolidação!AF94+Consolidação!AI94+Consolidação!AL94+Consolidação!AO94+Consolidação!AR94,Consolidação!$AR$4,IF(F83+M83+T83+AA83+AH83+AO83+AV83+BC83+BJ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+M83+T83+AA83+AH83+AO83+AV83+BC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+T83+AA83+AH83+AO83+AV83+BC83+BJ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/>
      </c>
      <c r="BN83" s="318" t="str">
        <f>IF(BM83="","",IF(BM83="SEM PREVISÃO","û",IF(BM83="CONSUMO PARCIAL","û",IF(BL83&lt;BM83+90,"û","ü"))))</f>
        <v/>
      </c>
      <c r="BO83" s="312"/>
      <c r="BP83" s="270"/>
      <c r="BQ83" s="314"/>
      <c r="BR83" s="345"/>
      <c r="BS83" s="346"/>
      <c r="BT83" s="317" t="str">
        <f>IF(BQ83=0,"",IF(F83+M83+T83+AA83+AH83+AO83+AV83+BC83+BJ83+BQ83&lt;=Consolidação!H94,Consolidação!$H$4,IF(F83+M83+T83+AA83+AH83+AO83+AV83+BC83+BJ83+BQ83&lt;=Consolidação!H94+Consolidação!K94,Consolidação!$K$4,IF(F83+M83+T83+AA83+AH83+AO83+AV83+BC83+BJ83+BQ83&lt;=Consolidação!H94+Consolidação!K94+Consolidação!N94,Consolidação!$N$4,IF(F83+M83+T83+AA83+AH83+AO83+AV83+BC83+BJ83+BQ83&lt;=Consolidação!H94+Consolidação!K94+Consolidação!N94+Consolidação!Q94,Consolidação!$Q$4,IF(F83+M83+T83+AA83+AH83+AO83+AV83+BC83+BJ83+BQ83&lt;=Consolidação!H94+Consolidação!K94+Consolidação!N94+Consolidação!Q94+Consolidação!T94,Consolidação!$T$4,IF(F83+M83+T83+AA83+AH83+AO83+AV83+BC83+BJ83+BQ83&lt;=Consolidação!H94+Consolidação!K94+Consolidação!N94+Consolidação!Q94+Consolidação!T94+Consolidação!W94,Consolidação!$W$4,IF(F83+M83+T83+AA83+AH83+AO83+AV83+BC83+BJ83+BQ83&lt;=Consolidação!H94+Consolidação!K94+Consolidação!N94+Consolidação!Q94+Consolidação!T94+Consolidação!W94+Consolidação!Z94,Consolidação!$Z$4,IF(F83+M83+T83+AA83+AH83+AO83+AV83+BC83+BJ83+BQ83&lt;=Consolidação!H94+Consolidação!K94+Consolidação!N94+Consolidação!Q94+Consolidação!T94+Consolidação!W94+Consolidação!Z94+Consolidação!AC94,Consolidação!$AC$4,IF(F83+M83+T83+AA83+AH83+AO83+AV83+BC83+BJ83+BQ83&lt;=Consolidação!H94+Consolidação!K94+Consolidação!N94+Consolidação!Q94+Consolidação!T94+Consolidação!W94+Consolidação!Z94+Consolidação!AC94+Consolidação!AF94,Consolidação!$AF$4,IF(F83+M83+T83+AA83+AH83+AO83+AV83+BC83+BJ83+BQ83&lt;=Consolidação!H94+Consolidação!K94+Consolidação!N94+Consolidação!Q94+Consolidação!T94+Consolidação!W94+Consolidação!Z94+Consolidação!AC94+Consolidação!AF94+Consolidação!AI94,Consolidação!$AI$4,IF(F83+M83+T83+AA83+AH83+AO83+AV83+BC83+BJ83+BQ83&lt;=Consolidação!H94+Consolidação!K94+Consolidação!N94+Consolidação!Q94+Consolidação!T94+Consolidação!W94+Consolidação!Z94+Consolidação!AC94+Consolidação!AF94+Consolidação!AI94+Consolidação!AL94,Consolidação!$AL$4,IF(F83+M83+T83+AA83+AH83+AO83+AV83+BC83+BJ83+BQ83&lt;=Consolidação!H94+Consolidação!K94+Consolidação!N94+Consolidação!Q94+Consolidação!T94+Consolidação!W94+Consolidação!Z94+Consolidação!AC94+Consolidação!AF94+Consolidação!AI94+Consolidação!AL94+Consolidação!AO94,Consolidação!$AO$4,IF(F83+M83+T83+AA83+AH83+AO83+AV83+BC83+BJ83+BQ83&lt;=Consolidação!H94+Consolidação!K94+Consolidação!N94+Consolidação!Q94+Consolidação!T94+Consolidação!W94+Consolidação!Z94+Consolidação!AC94+Consolidação!AF94+Consolidação!AI94+Consolidação!AL94+Consolidação!AO94+Consolidação!AR94,Consolidação!$AR$4,IF(F83+M83+T83+AA83+AH83+AO83+AV83+BC83+BJ83+BQ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+M83+T83+AA83+AH83+AO83+AV83+BC83+BJ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+T83+AA83+AH83+AO83+AV83+BC83+BJ83+BQ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/>
      </c>
      <c r="BU83" s="318" t="str">
        <f>IF(BT83="","",IF(BT83="SEM PREVISÃO","û",IF(BT83="CONSUMO PARCIAL","û",IF(BS83&lt;BT83+90,"û","ü"))))</f>
        <v/>
      </c>
      <c r="BV83" s="312"/>
      <c r="BW83" s="270"/>
      <c r="BX83" s="314"/>
      <c r="BY83" s="345"/>
      <c r="BZ83" s="346"/>
      <c r="CA83" s="317" t="str">
        <f>IF(BX83=0,"",IF(F83+M83+T83+AA83+AH83+AO83+AV83+BC83+BJ83+BQ83+BX83&lt;=Consolidação!H94,Consolidação!$H$4,IF(F83+M83+T83+AA83+AH83+AO83+AV83+BC83+BJ83+BQ83+BX83&lt;=Consolidação!H94+Consolidação!K94,Consolidação!$K$4,IF(F83+M83+T83+AA83+AH83+AO83+AV83+BC83+BJ83+BQ83+BX83&lt;=Consolidação!H94+Consolidação!K94+Consolidação!N94,Consolidação!$N$4,IF(F83+M83+T83+AA83+AH83+AO83+AV83+BC83+BJ83+BQ83+BX83&lt;=Consolidação!H94+Consolidação!K94+Consolidação!N94+Consolidação!Q94,Consolidação!$Q$4,IF(F83+M83+T83+AA83+AH83+AO83+AV83+BC83+BJ83+BQ83+BX83&lt;=Consolidação!H94+Consolidação!K94+Consolidação!N94+Consolidação!Q94+Consolidação!T94,Consolidação!$T$4,IF(F83+M83+T83+AA83+AH83+AO83+AV83+BC83+BJ83+BQ83+BX83&lt;=Consolidação!H94+Consolidação!K94+Consolidação!N94+Consolidação!Q94+Consolidação!T94+Consolidação!W94,Consolidação!$W$4,IF(F83+M83+T83+AA83+AH83+AO83+AV83+BC83+BJ83+BQ83+BX83&lt;=Consolidação!H94+Consolidação!K94+Consolidação!N94+Consolidação!Q94+Consolidação!T94+Consolidação!W94+Consolidação!Z94,Consolidação!$Z$4,IF(F83+M83+T83+AA83+AH83+AO83+AV83+BC83+BJ83+BQ83+BX83&lt;=Consolidação!H94+Consolidação!K94+Consolidação!N94+Consolidação!Q94+Consolidação!T94+Consolidação!W94+Consolidação!Z94+Consolidação!AC94,Consolidação!$AC$4,IF(F83+M83+T83+AA83+AH83+AO83+AV83+BC83+BJ83+BQ83+BX83&lt;=Consolidação!H94+Consolidação!K94+Consolidação!N94+Consolidação!Q94+Consolidação!T94+Consolidação!W94+Consolidação!Z94+Consolidação!AC94+Consolidação!AF94,Consolidação!$AF$4,IF(F83+M83+T83+AA83+AH83+AO83+AV83+BC83+BJ83+BQ83+BX83&lt;=Consolidação!H94+Consolidação!K94+Consolidação!N94+Consolidação!Q94+Consolidação!T94+Consolidação!W94+Consolidação!Z94+Consolidação!AC94+Consolidação!AF94+Consolidação!AI94,Consolidação!$AI$4,IF(F83+M83+T83+AA83+AH83+AO83+AV83+BC83+BJ83+BQ83+BX83&lt;=Consolidação!H94+Consolidação!K94+Consolidação!N94+Consolidação!Q94+Consolidação!T94+Consolidação!W94+Consolidação!Z94+Consolidação!AC94+Consolidação!AF94+Consolidação!AI94+Consolidação!AL94,Consolidação!$AL$4,IF(F83+M83+T83+AA83+AH83+AO83+AV83+BC83+BJ83+BQ83+BX83&lt;=Consolidação!H94+Consolidação!K94+Consolidação!N94+Consolidação!Q94+Consolidação!T94+Consolidação!W94+Consolidação!Z94+Consolidação!AC94+Consolidação!AF94+Consolidação!AI94+Consolidação!AL94+Consolidação!AO94,Consolidação!$AO$4,IF(F83+M83+T83+AA83+AH83+AO83+AV83+BC83+BJ83+BQ83+BX83&lt;=Consolidação!H94+Consolidação!K94+Consolidação!N94+Consolidação!Q94+Consolidação!T94+Consolidação!W94+Consolidação!Z94+Consolidação!AC94+Consolidação!AF94+Consolidação!AI94+Consolidação!AL94+Consolidação!AO94+Consolidação!AR94,Consolidação!$AR$4,IF(F83+M83+T83+AA83+AH83+AO83+AV83+BC83+BJ83+BQ83+BX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+M83+T83+AA83+AH83+AO83+AV83+BC83+BJ83+BQ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+T83+AA83+AH83+AO83+AV83+BC83+BJ83+BQ83+BX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/>
      </c>
      <c r="CB83" s="318" t="str">
        <f>IF(CA83="","",IF(CA83="SEM PREVISÃO","û",IF(CA83="CONSUMO PARCIAL","û",IF(BZ83&lt;CA83+90,"û","ü"))))</f>
        <v/>
      </c>
      <c r="CC83" s="312"/>
      <c r="CD83" s="270"/>
      <c r="CE83" s="314"/>
      <c r="CF83" s="345"/>
      <c r="CG83" s="346"/>
      <c r="CH83" s="317" t="str">
        <f>IF(CE83=0,"",IF(F83+M83+T83+AA83+AH83+AO83+AV83+BC83+BJ83+BQ83+BX83+CE83&lt;=Consolidação!H94,Consolidação!$H$4,IF(F83+M83+T83+AA83+AH83+AO83+AV83+BC83+BJ83+BQ83+BX83+CE83&lt;=Consolidação!H94+Consolidação!K94,Consolidação!$K$4,IF(F83+M83+T83+AA83+AH83+AO83+AV83+BC83+BJ83+BQ83+BX83+CE83&lt;=Consolidação!H94+Consolidação!K94+Consolidação!N94,Consolidação!$N$4,IF(F83+M83+T83+AA83+AH83+AO83+AV83+BC83+BJ83+BQ83+BX83+CE83&lt;=Consolidação!H94+Consolidação!K94+Consolidação!N94+Consolidação!Q94,Consolidação!$Q$4,IF(F83+M83+T83+AA83+AH83+AO83+AV83+BC83+BJ83+BQ83+BX83+CE83&lt;=Consolidação!H94+Consolidação!K94+Consolidação!N94+Consolidação!Q94+Consolidação!T94,Consolidação!$T$4,IF(F83+M83+T83+AA83+AH83+AO83+AV83+BC83+BJ83+BQ83+BX83+CE83&lt;=Consolidação!H94+Consolidação!K94+Consolidação!N94+Consolidação!Q94+Consolidação!T94+Consolidação!W94,Consolidação!$W$4,IF(F83+M83+T83+AA83+AH83+AO83+AV83+BC83+BJ83+BQ83+BX83+CE83&lt;=Consolidação!H94+Consolidação!K94+Consolidação!N94+Consolidação!Q94+Consolidação!T94+Consolidação!W94+Consolidação!Z94,Consolidação!$Z$4,IF(F83+M83+T83+AA83+AH83+AO83+AV83+BC83+BJ83+BQ83+BX83+CE83&lt;=Consolidação!H94+Consolidação!K94+Consolidação!N94+Consolidação!Q94+Consolidação!T94+Consolidação!W94+Consolidação!Z94+Consolidação!AC94,Consolidação!$AC$4,IF(F83+M83+T83+AA83+AH83+AO83+AV83+BC83+BJ83+BQ83+BX83+CE83&lt;=Consolidação!H94+Consolidação!K94+Consolidação!N94+Consolidação!Q94+Consolidação!T94+Consolidação!W94+Consolidação!Z94+Consolidação!AC94+Consolidação!AF94,Consolidação!$AF$4,IF(F83+M83+T83+AA83+AH83+AO83+AV83+BC83+BJ83+BQ83+BX83+CE83&lt;=Consolidação!H94+Consolidação!K94+Consolidação!N94+Consolidação!Q94+Consolidação!T94+Consolidação!W94+Consolidação!Z94+Consolidação!AC94+Consolidação!AF94+Consolidação!AI94,Consolidação!$AI$4,IF(F83+M83+T83+AA83+AH83+AO83+AV83+BC83+BJ83+BQ83+BX83+CE83&lt;=Consolidação!H94+Consolidação!K94+Consolidação!N94+Consolidação!Q94+Consolidação!T94+Consolidação!W94+Consolidação!Z94+Consolidação!AC94+Consolidação!AF94+Consolidação!AI94+Consolidação!AL94,Consolidação!$AL$4,IF(F83+M83+T83+AA83+AH83+AO83+AV83+BC83+BJ83+BQ83+BX83+CE83&lt;=Consolidação!H94+Consolidação!K94+Consolidação!N94+Consolidação!Q94+Consolidação!T94+Consolidação!W94+Consolidação!Z94+Consolidação!AC94+Consolidação!AF94+Consolidação!AI94+Consolidação!AL94+Consolidação!AO94,Consolidação!$AO$4,IF(F83+M83+T83+AA83+AH83+AO83+AV83+BC83+BJ83+BQ83+BX83+CE83&lt;=Consolidação!H94+Consolidação!K94+Consolidação!N94+Consolidação!Q94+Consolidação!T94+Consolidação!W94+Consolidação!Z94+Consolidação!AC94+Consolidação!AF94+Consolidação!AI94+Consolidação!AL94+Consolidação!AO94+Consolidação!AR94,Consolidação!$AR$4,IF(F83+M83+T83+AA83+AH83+AO83+AV83+BC83+BJ83+BQ83+BX83+CE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+M83+T83+AA83+AH83+AO83+AV83+BC83+BJ83+BQ83+BX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+T83+AA83+AH83+AO83+AV83+BC83+BJ83+BQ83+BX83+CE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/>
      </c>
      <c r="CI83" s="318" t="str">
        <f>IF(CH83="","",IF(CH83="SEM PREVISÃO","û",IF(CH83="CONSUMO PARCIAL","û",IF(CG83&lt;CH83+90,"û","ü"))))</f>
        <v/>
      </c>
      <c r="CJ83" s="312"/>
      <c r="CK83" s="270"/>
      <c r="CL83" s="314"/>
      <c r="CM83" s="345"/>
      <c r="CN83" s="346"/>
      <c r="CO83" s="317" t="str">
        <f>IF(CL83=0,"",IF(F83+M83+T83+AA83+AH83+AO83+AV83+BC83+BJ83+BQ83+BX83+CE83+CL83&lt;=Consolidação!H94,Consolidação!$H$4,IF(F83+M83+T83+AA83+AH83+AO83+AV83+BC83+BJ83+BQ83+BX83+CE83+CL83&lt;=Consolidação!H94+Consolidação!K94,Consolidação!$K$4,IF(F83+M83+T83+AA83+AH83+AO83+AV83+BC83+BJ83+BQ83+BX83+CE83+CL83&lt;=Consolidação!H94+Consolidação!K94+Consolidação!N94,Consolidação!$N$4,IF(F83+M83+T83+AA83+AH83+AO83+AV83+BC83+BJ83+BQ83+BX83+CE83+CL83&lt;=Consolidação!H94+Consolidação!K94+Consolidação!N94+Consolidação!Q94,Consolidação!$Q$4,IF(F83+M83+T83+AA83+AH83+AO83+AV83+BC83+BJ83+BQ83+BX83+CE83+CL83&lt;=Consolidação!H94+Consolidação!K94+Consolidação!N94+Consolidação!Q94+Consolidação!T94,Consolidação!$T$4,IF(F83+M83+T83+AA83+AH83+AO83+AV83+BC83+BJ83+BQ83+BX83+CE83+CL83&lt;=Consolidação!H94+Consolidação!K94+Consolidação!N94+Consolidação!Q94+Consolidação!T94+Consolidação!W94,Consolidação!$W$4,IF(F83+M83+T83+AA83+AH83+AO83+AV83+BC83+BJ83+BQ83+BX83+CE83+CL83&lt;=Consolidação!H94+Consolidação!K94+Consolidação!N94+Consolidação!Q94+Consolidação!T94+Consolidação!W94+Consolidação!Z94,Consolidação!$Z$4,IF(F83+M83+T83+AA83+AH83+AO83+AV83+BC83+BJ83+BQ83+BX83+CE83+CL83&lt;=Consolidação!H94+Consolidação!K94+Consolidação!N94+Consolidação!Q94+Consolidação!T94+Consolidação!W94+Consolidação!Z94+Consolidação!AC94,Consolidação!$AC$4,IF(F83+M83+T83+AA83+AH83+AO83+AV83+BC83+BJ83+BQ83+BX83+CE83+CL83&lt;=Consolidação!H94+Consolidação!K94+Consolidação!N94+Consolidação!Q94+Consolidação!T94+Consolidação!W94+Consolidação!Z94+Consolidação!AC94+Consolidação!AF94,Consolidação!$AF$4,IF(F83+M83+T83+AA83+AH83+AO83+AV83+BC83+BJ83+BQ83+BX83+CE83+CL83&lt;=Consolidação!H94+Consolidação!K94+Consolidação!N94+Consolidação!Q94+Consolidação!T94+Consolidação!W94+Consolidação!Z94+Consolidação!AC94+Consolidação!AF94+Consolidação!AI94,Consolidação!$AI$4,IF(F83+M83+T83+AA83+AH83+AO83+AV83+BC83+BJ83+BQ83+BX83+CE83+CL83&lt;=Consolidação!H94+Consolidação!K94+Consolidação!N94+Consolidação!Q94+Consolidação!T94+Consolidação!W94+Consolidação!Z94+Consolidação!AC94+Consolidação!AF94+Consolidação!AI94+Consolidação!AL94,Consolidação!$AL$4,IF(F83+M83+T83+AA83+AH83+AO83+AV83+BC83+BJ83+BQ83+BX83+CE83+CL83&lt;=Consolidação!H94+Consolidação!K94+Consolidação!N94+Consolidação!Q94+Consolidação!T94+Consolidação!W94+Consolidação!Z94+Consolidação!AC94+Consolidação!AF94+Consolidação!AI94+Consolidação!AL94+Consolidação!AO94,Consolidação!$AO$4,IF(F83+M83+T83+AA83+AH83+AO83+AV83+BC83+BJ83+BQ83+BX83+CE83+CL83&lt;=Consolidação!H94+Consolidação!K94+Consolidação!N94+Consolidação!Q94+Consolidação!T94+Consolidação!W94+Consolidação!Z94+Consolidação!AC94+Consolidação!AF94+Consolidação!AI94+Consolidação!AL94+Consolidação!AO94+Consolidação!AR94,Consolidação!$AR$4,IF(F83+M83+T83+AA83+AH83+AO83+AV83+BC83+BJ83+BQ83+BX83+CE83+CL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+M83+T83+AA83+AH83+AO83+AV83+BC83+BJ83+BQ83+BX83+CE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+T83+AA83+AH83+AO83+AV83+BC83+BJ83+BQ83+BX83+CE83+CL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/>
      </c>
      <c r="CP83" s="318" t="str">
        <f>IF(CO83="","",IF(CO83="SEM PREVISÃO","û",IF(CO83="CONSUMO PARCIAL","û",IF(CN83&lt;CO83+90,"û","ü"))))</f>
        <v/>
      </c>
      <c r="CQ83" s="312"/>
      <c r="CR83" s="270"/>
      <c r="CS83" s="314"/>
      <c r="CT83" s="345"/>
      <c r="CU83" s="346"/>
      <c r="CV83" s="317" t="str">
        <f>IF(CS83=0,"",IF(F83+M83+T83+AA83+AH83+AO83+AV83+BC83+BJ83+BQ83+BX83+CE83+CL83+CS83&lt;=Consolidação!H94,Consolidação!$H$4,IF(F83+M83+T83+AA83+AH83+AO83+AV83+BC83+BJ83+BQ83+BX83+CE83+CL83+CS83&lt;=Consolidação!H94+Consolidação!K94,Consolidação!$K$4,IF(F83+M83+T83+AA83+AH83+AO83+AV83+BC83+BJ83+BQ83+BX83+CE83+CL83+CS83&lt;=Consolidação!H94+Consolidação!K94+Consolidação!N94,Consolidação!$N$4,IF(F83+M83+T83+AA83+AH83+AO83+AV83+BC83+BJ83+BQ83+BX83+CE83+CL83+CS83&lt;=Consolidação!H94+Consolidação!K94+Consolidação!N94+Consolidação!Q94,Consolidação!$Q$4,IF(F83+M83+T83+AA83+AH83+AO83+AV83+BC83+BJ83+BQ83+BX83+CE83+CL83+CS83&lt;=Consolidação!H94+Consolidação!K94+Consolidação!N94+Consolidação!Q94+Consolidação!T94,Consolidação!$T$4,IF(F83+M83+T83+AA83+AH83+AO83+AV83+BC83+BJ83+BQ83+BX83+CE83+CL83+CS83&lt;=Consolidação!H94+Consolidação!K94+Consolidação!N94+Consolidação!Q94+Consolidação!T94+Consolidação!W94,Consolidação!$W$4,IF(F83+M83+T83+AA83+AH83+AO83+AV83+BC83+BJ83+BQ83+BX83+CE83+CL83+CS83&lt;=Consolidação!H94+Consolidação!K94+Consolidação!N94+Consolidação!Q94+Consolidação!T94+Consolidação!W94+Consolidação!Z94,Consolidação!$Z$4,IF(F83+M83+T83+AA83+AH83+AO83+AV83+BC83+BJ83+BQ83+BX83+CE83+CL83+CS83&lt;=Consolidação!H94+Consolidação!K94+Consolidação!N94+Consolidação!Q94+Consolidação!T94+Consolidação!W94+Consolidação!Z94+Consolidação!AC94,Consolidação!$AC$4,IF(F83+M83+T83+AA83+AH83+AO83+AV83+BC83+BJ83+BQ83+BX83+CE83+CL83+CS83&lt;=Consolidação!H94+Consolidação!K94+Consolidação!N94+Consolidação!Q94+Consolidação!T94+Consolidação!W94+Consolidação!Z94+Consolidação!AC94+Consolidação!AF94,Consolidação!$AF$4,IF(F83+M83+T83+AA83+AH83+AO83+AV83+BC83+BJ83+BQ83+BX83+CE83+CL83+CS83&lt;=Consolidação!H94+Consolidação!K94+Consolidação!N94+Consolidação!Q94+Consolidação!T94+Consolidação!W94+Consolidação!Z94+Consolidação!AC94+Consolidação!AF94+Consolidação!AI94,Consolidação!$AI$4,IF(F83+M83+T83+AA83+AH83+AO83+AV83+BC83+BJ83+BQ83+BX83+CE83+CL83+CS83&lt;=Consolidação!H94+Consolidação!K94+Consolidação!N94+Consolidação!Q94+Consolidação!T94+Consolidação!W94+Consolidação!Z94+Consolidação!AC94+Consolidação!AF94+Consolidação!AI94+Consolidação!AL94,Consolidação!$AL$4,IF(F83+M83+T83+AA83+AH83+AO83+AV83+BC83+BJ83+BQ83+BX83+CE83+CL83+CS83&lt;=Consolidação!H94+Consolidação!K94+Consolidação!N94+Consolidação!Q94+Consolidação!T94+Consolidação!W94+Consolidação!Z94+Consolidação!AC94+Consolidação!AF94+Consolidação!AI94+Consolidação!AL94+Consolidação!AO94,Consolidação!$AO$4,IF(F83+M83+T83+AA83+AH83+AO83+AV83+BC83+BJ83+BQ83+BX83+CE83+CL83+CS83&lt;=Consolidação!H94+Consolidação!K94+Consolidação!N94+Consolidação!Q94+Consolidação!T94+Consolidação!W94+Consolidação!Z94+Consolidação!AC94+Consolidação!AF94+Consolidação!AI94+Consolidação!AL94+Consolidação!AO94+Consolidação!AR94,Consolidação!$AR$4,IF(F83+M83+T83+AA83+AH83+AO83+AV83+BC83+BJ83+BQ83+BX83+CE83+CL83+CS83&lt;=Consolidação!H94+Consolidação!K94+Consolidação!N94+Consolidação!Q94+Consolidação!T94+Consolidação!W94+Consolidação!Z94+Consolidação!AC94+Consolidação!AF94+Consolidação!AI94+Consolidação!AL94+Consolidação!AO94+Consolidação!AR94+Consolidação!AU94,Consolidação!$AU$4,IF(AND((Consolidação!H94+Consolidação!K94+Consolidação!N94+Consolidação!Q94+Consolidação!T94+Consolidação!W94+Consolidação!Z94+Consolidação!AC94+Consolidação!AF94+Consolidação!AI94+Consolidação!AL94+Consolidação!AO94+Consolidação!AR94+Consolidação!AU94)&gt;0,F83+M83+T83+AA83+AH83+AO83+AV83+BC83+BJ83+BQ83+BX83+CE83+CL83&lt;Consolidação!H94+Consolidação!K94+Consolidação!N94+Consolidação!Q94+Consolidação!T94+Consolidação!W94+Consolidação!Z94+Consolidação!AC94+Consolidação!AF94+Consolidação!AI94+Consolidação!AL94+Consolidação!AO94+Consolidação!AR94+Consolidação!AU94,F83+M83+T83+AA83+AH83+AO83+AV83+BC83+BJ83+BQ83+BX83+CE83+CL83+CS83&gt;Consolidação!H94+Consolidação!K94+Consolidação!N94+Consolidação!Q94+Consolidação!T94+Consolidação!W94+Consolidação!Z94+Consolidação!AC94+Consolidação!AF94+Consolidação!AI94+Consolidação!AL94+Consolidação!AO94+Consolidação!AR94+Consolidação!AU94),"CONSUMO PARCIAL","SEM PREVISÃO"))))))))))))))))</f>
        <v/>
      </c>
      <c r="CW83" s="318" t="str">
        <f>IF(CV83="","",IF(CV83="SEM PREVISÃO","û",IF(CV83="CONSUMO PARCIAL","û",IF(CU83&lt;CV83+90,"û","ü"))))</f>
        <v/>
      </c>
      <c r="CX83" s="270"/>
      <c r="CY83" s="314"/>
      <c r="CZ83" s="345"/>
      <c r="DA83" s="346"/>
      <c r="DB83" s="317" t="str">
        <f>IF(CY83=0,"",IF(L83+S83+Z83+AG83+AN83+AU83+BB83+BI83+BP83+BW83+CD83+CK83+CR83+CY83&lt;=Consolidação!N94,Consolidação!$H$4,IF(L83+S83+Z83+AG83+AN83+AU83+BB83+BI83+BP83+BW83+CD83+CK83+CR83+CY83&lt;=Consolidação!N94+Consolidação!Q94,Consolidação!$K$4,IF(L83+S83+Z83+AG83+AN83+AU83+BB83+BI83+BP83+BW83+CD83+CK83+CR83+CY83&lt;=Consolidação!N94+Consolidação!Q94+Consolidação!T94,Consolidação!$N$4,IF(L83+S83+Z83+AG83+AN83+AU83+BB83+BI83+BP83+BW83+CD83+CK83+CR83+CY83&lt;=Consolidação!N94+Consolidação!Q94+Consolidação!T94+Consolidação!W94,Consolidação!$Q$4,IF(L83+S83+Z83+AG83+AN83+AU83+BB83+BI83+BP83+BW83+CD83+CK83+CR83+CY83&lt;=Consolidação!N94+Consolidação!Q94+Consolidação!T94+Consolidação!W94+Consolidação!Z94,Consolidação!$T$4,IF(L83+S83+Z83+AG83+AN83+AU83+BB83+BI83+BP83+BW83+CD83+CK83+CR83+CY83&lt;=Consolidação!N94+Consolidação!Q94+Consolidação!T94+Consolidação!W94+Consolidação!Z94+Consolidação!AC94,Consolidação!$W$4,IF(L83+S83+Z83+AG83+AN83+AU83+BB83+BI83+BP83+BW83+CD83+CK83+CR83+CY83&lt;=Consolidação!N94+Consolidação!Q94+Consolidação!T94+Consolidação!W94+Consolidação!Z94+Consolidação!AC94+Consolidação!AF94,Consolidação!$Z$4,IF(L83+S83+Z83+AG83+AN83+AU83+BB83+BI83+BP83+BW83+CD83+CK83+CR83+CY83&lt;=Consolidação!N94+Consolidação!Q94+Consolidação!T94+Consolidação!W94+Consolidação!Z94+Consolidação!AC94+Consolidação!AF94+Consolidação!AI94,Consolidação!$AC$4,IF(L83+S83+Z83+AG83+AN83+AU83+BB83+BI83+BP83+BW83+CD83+CK83+CR83+CY83&lt;=Consolidação!N94+Consolidação!Q94+Consolidação!T94+Consolidação!W94+Consolidação!Z94+Consolidação!AC94+Consolidação!AF94+Consolidação!AI94+Consolidação!AL94,Consolidação!$AF$4,IF(L83+S83+Z83+AG83+AN83+AU83+BB83+BI83+BP83+BW83+CD83+CK83+CR83+CY83&lt;=Consolidação!N94+Consolidação!Q94+Consolidação!T94+Consolidação!W94+Consolidação!Z94+Consolidação!AC94+Consolidação!AF94+Consolidação!AI94+Consolidação!AL94+Consolidação!AO94,Consolidação!$AI$4,IF(L83+S83+Z83+AG83+AN83+AU83+BB83+BI83+BP83+BW83+CD83+CK83+CR83+CY83&lt;=Consolidação!N94+Consolidação!Q94+Consolidação!T94+Consolidação!W94+Consolidação!Z94+Consolidação!AC94+Consolidação!AF94+Consolidação!AI94+Consolidação!AL94+Consolidação!AO94+Consolidação!AR94,Consolidação!$AL$4,IF(L83+S83+Z83+AG83+AN83+AU83+BB83+BI83+BP83+BW83+CD83+CK83+CR83+CY83&lt;=Consolidação!N94+Consolidação!Q94+Consolidação!T94+Consolidação!W94+Consolidação!Z94+Consolidação!AC94+Consolidação!AF94+Consolidação!AI94+Consolidação!AL94+Consolidação!AO94+Consolidação!AR94+Consolidação!AU94,Consolidação!$AO$4,IF(L83+S83+Z83+AG83+AN83+AU83+BB83+BI83+BP83+BW83+CD83+CK83+CR83+CY83&lt;=Consolidação!N94+Consolidação!Q94+Consolidação!T94+Consolidação!W94+Consolidação!Z94+Consolidação!AC94+Consolidação!AF94+Consolidação!AI94+Consolidação!AL94+Consolidação!AO94+Consolidação!AR94+Consolidação!AU94+Consolidação!AX94,Consolidação!$AR$4,IF(L83+S83+Z83+AG83+AN83+AU83+BB83+BI83+BP83+BW83+CD83+CK83+CR83+CY83&lt;=Consolidação!N94+Consolidação!Q94+Consolidação!T94+Consolidação!W94+Consolidação!Z94+Consolidação!AC94+Consolidação!AF94+Consolidação!AI94+Consolidação!AL94+Consolidação!AO94+Consolidação!AR94+Consolidação!AU94+Consolidação!AX94+Consolidação!#REF!,Consolidação!$AU$4,IF(AND((Consolidação!N94+Consolidação!Q94+Consolidação!T94+Consolidação!W94+Consolidação!Z94+Consolidação!AC94+Consolidação!AF94+Consolidação!AI94+Consolidação!AL94+Consolidação!AO94+Consolidação!AR94+Consolidação!AU94+Consolidação!AX94+Consolidação!#REF!)&gt;0,L83+S83+Z83+AG83+AN83+AU83+BB83+BI83+BP83+BW83+CD83+CK83+CR83&lt;Consolidação!N94+Consolidação!Q94+Consolidação!T94+Consolidação!W94+Consolidação!Z94+Consolidação!AC94+Consolidação!AF94+Consolidação!AI94+Consolidação!AL94+Consolidação!AO94+Consolidação!AR94+Consolidação!AU94+Consolidação!AX94+Consolidação!#REF!,L83+S83+Z83+AG83+AN83+AU83+BB83+BI83+BP83+BW83+CD83+CK83+CR83+CY83&gt;Consolidação!N94+Consolidação!Q94+Consolidação!T94+Consolidação!W94+Consolidação!Z94+Consolidação!AC94+Consolidação!AF94+Consolidação!AI94+Consolidação!AL94+Consolidação!AO94+Consolidação!AR94+Consolidação!AU94+Consolidação!AX94+Consolidação!#REF!),"CONSUMO PARCIAL","SEM PREVISÃO"))))))))))))))))</f>
        <v/>
      </c>
      <c r="DC83" s="318" t="str">
        <f t="shared" si="100"/>
        <v/>
      </c>
      <c r="DD83" s="270"/>
      <c r="DE83" s="314"/>
      <c r="DF83" s="345"/>
      <c r="DG83" s="346"/>
      <c r="DH83" s="317" t="str">
        <f>IF(DE83=0,"",IF(R83+Y83+AF83+AM83+AT83+BA83+BH83+BO83+BV83+CC83+CJ83+CQ83+CX83+DE83&lt;=Consolidação!T94,Consolidação!$H$4,IF(R83+Y83+AF83+AM83+AT83+BA83+BH83+BO83+BV83+CC83+CJ83+CQ83+CX83+DE83&lt;=Consolidação!T94+Consolidação!W94,Consolidação!$K$4,IF(R83+Y83+AF83+AM83+AT83+BA83+BH83+BO83+BV83+CC83+CJ83+CQ83+CX83+DE83&lt;=Consolidação!T94+Consolidação!W94+Consolidação!Z94,Consolidação!$N$4,IF(R83+Y83+AF83+AM83+AT83+BA83+BH83+BO83+BV83+CC83+CJ83+CQ83+CX83+DE83&lt;=Consolidação!T94+Consolidação!W94+Consolidação!Z94+Consolidação!AC94,Consolidação!$Q$4,IF(R83+Y83+AF83+AM83+AT83+BA83+BH83+BO83+BV83+CC83+CJ83+CQ83+CX83+DE83&lt;=Consolidação!T94+Consolidação!W94+Consolidação!Z94+Consolidação!AC94+Consolidação!AF94,Consolidação!$T$4,IF(R83+Y83+AF83+AM83+AT83+BA83+BH83+BO83+BV83+CC83+CJ83+CQ83+CX83+DE83&lt;=Consolidação!T94+Consolidação!W94+Consolidação!Z94+Consolidação!AC94+Consolidação!AF94+Consolidação!AI94,Consolidação!$W$4,IF(R83+Y83+AF83+AM83+AT83+BA83+BH83+BO83+BV83+CC83+CJ83+CQ83+CX83+DE83&lt;=Consolidação!T94+Consolidação!W94+Consolidação!Z94+Consolidação!AC94+Consolidação!AF94+Consolidação!AI94+Consolidação!AL94,Consolidação!$Z$4,IF(R83+Y83+AF83+AM83+AT83+BA83+BH83+BO83+BV83+CC83+CJ83+CQ83+CX83+DE83&lt;=Consolidação!T94+Consolidação!W94+Consolidação!Z94+Consolidação!AC94+Consolidação!AF94+Consolidação!AI94+Consolidação!AL94+Consolidação!AO94,Consolidação!$AC$4,IF(R83+Y83+AF83+AM83+AT83+BA83+BH83+BO83+BV83+CC83+CJ83+CQ83+CX83+DE83&lt;=Consolidação!T94+Consolidação!W94+Consolidação!Z94+Consolidação!AC94+Consolidação!AF94+Consolidação!AI94+Consolidação!AL94+Consolidação!AO94+Consolidação!AR94,Consolidação!$AF$4,IF(R83+Y83+AF83+AM83+AT83+BA83+BH83+BO83+BV83+CC83+CJ83+CQ83+CX83+DE83&lt;=Consolidação!T94+Consolidação!W94+Consolidação!Z94+Consolidação!AC94+Consolidação!AF94+Consolidação!AI94+Consolidação!AL94+Consolidação!AO94+Consolidação!AR94+Consolidação!AU94,Consolidação!$AI$4,IF(R83+Y83+AF83+AM83+AT83+BA83+BH83+BO83+BV83+CC83+CJ83+CQ83+CX83+DE83&lt;=Consolidação!T94+Consolidação!W94+Consolidação!Z94+Consolidação!AC94+Consolidação!AF94+Consolidação!AI94+Consolidação!AL94+Consolidação!AO94+Consolidação!AR94+Consolidação!AU94+Consolidação!AX94,Consolidação!$AL$4,IF(R83+Y83+AF83+AM83+AT83+BA83+BH83+BO83+BV83+CC83+CJ83+CQ83+CX83+DE83&lt;=Consolidação!T94+Consolidação!W94+Consolidação!Z94+Consolidação!AC94+Consolidação!AF94+Consolidação!AI94+Consolidação!AL94+Consolidação!AO94+Consolidação!AR94+Consolidação!AU94+Consolidação!AX94+Consolidação!#REF!,Consolidação!$AO$4,IF(R83+Y83+AF83+AM83+AT83+BA83+BH83+BO83+BV83+CC83+CJ83+CQ83+CX83+DE83&lt;=Consolidação!T94+Consolidação!W94+Consolidação!Z94+Consolidação!AC94+Consolidação!AF94+Consolidação!AI94+Consolidação!AL94+Consolidação!AO94+Consolidação!AR94+Consolidação!AU94+Consolidação!AX94+Consolidação!#REF!+Consolidação!BC94,Consolidação!$AR$4,IF(R83+Y83+AF83+AM83+AT83+BA83+BH83+BO83+BV83+CC83+CJ83+CQ83+CX83+DE83&lt;=Consolidação!T94+Consolidação!W94+Consolidação!Z94+Consolidação!AC94+Consolidação!AF94+Consolidação!AI94+Consolidação!AL94+Consolidação!AO94+Consolidação!AR94+Consolidação!AU94+Consolidação!AX94+Consolidação!#REF!+Consolidação!BC94+Consolidação!BF94,Consolidação!$AU$4,IF(AND((Consolidação!T94+Consolidação!W94+Consolidação!Z94+Consolidação!AC94+Consolidação!AF94+Consolidação!AI94+Consolidação!AL94+Consolidação!AO94+Consolidação!AR94+Consolidação!AU94+Consolidação!AX94+Consolidação!#REF!+Consolidação!BC94+Consolidação!BF94)&gt;0,R83+Y83+AF83+AM83+AT83+BA83+BH83+BO83+BV83+CC83+CJ83+CQ83+CX83&lt;Consolidação!T94+Consolidação!W94+Consolidação!Z94+Consolidação!AC94+Consolidação!AF94+Consolidação!AI94+Consolidação!AL94+Consolidação!AO94+Consolidação!AR94+Consolidação!AU94+Consolidação!AX94+Consolidação!#REF!+Consolidação!BC94+Consolidação!BF94,R83+Y83+AF83+AM83+AT83+BA83+BH83+BO83+BV83+CC83+CJ83+CQ83+CX83+DE83&gt;Consolidação!T94+Consolidação!W94+Consolidação!Z94+Consolidação!AC94+Consolidação!AF94+Consolidação!AI94+Consolidação!AL94+Consolidação!AO94+Consolidação!AR94+Consolidação!AU94+Consolidação!AX94+Consolidação!#REF!+Consolidação!BC94+Consolidação!BF94),"CONSUMO PARCIAL","SEM PREVISÃO"))))))))))))))))</f>
        <v/>
      </c>
      <c r="DI83" s="318" t="str">
        <f t="shared" si="101"/>
        <v/>
      </c>
      <c r="DJ83" s="270"/>
      <c r="DK83" s="314"/>
      <c r="DL83" s="345"/>
      <c r="DM83" s="346"/>
      <c r="DN83" s="317" t="str">
        <f>IF(DK83=0,"",IF(X83+AE83+AL83+AS83+AZ83+BG83+BN83+BU83+CB83+CI83+CP83+CW83+DD83+DK83&lt;=Consolidação!Z94,Consolidação!$H$4,IF(X83+AE83+AL83+AS83+AZ83+BG83+BN83+BU83+CB83+CI83+CP83+CW83+DD83+DK83&lt;=Consolidação!Z94+Consolidação!AC94,Consolidação!$K$4,IF(X83+AE83+AL83+AS83+AZ83+BG83+BN83+BU83+CB83+CI83+CP83+CW83+DD83+DK83&lt;=Consolidação!Z94+Consolidação!AC94+Consolidação!AF94,Consolidação!$N$4,IF(X83+AE83+AL83+AS83+AZ83+BG83+BN83+BU83+CB83+CI83+CP83+CW83+DD83+DK83&lt;=Consolidação!Z94+Consolidação!AC94+Consolidação!AF94+Consolidação!AI94,Consolidação!$Q$4,IF(X83+AE83+AL83+AS83+AZ83+BG83+BN83+BU83+CB83+CI83+CP83+CW83+DD83+DK83&lt;=Consolidação!Z94+Consolidação!AC94+Consolidação!AF94+Consolidação!AI94+Consolidação!AL94,Consolidação!$T$4,IF(X83+AE83+AL83+AS83+AZ83+BG83+BN83+BU83+CB83+CI83+CP83+CW83+DD83+DK83&lt;=Consolidação!Z94+Consolidação!AC94+Consolidação!AF94+Consolidação!AI94+Consolidação!AL94+Consolidação!AO94,Consolidação!$W$4,IF(X83+AE83+AL83+AS83+AZ83+BG83+BN83+BU83+CB83+CI83+CP83+CW83+DD83+DK83&lt;=Consolidação!Z94+Consolidação!AC94+Consolidação!AF94+Consolidação!AI94+Consolidação!AL94+Consolidação!AO94+Consolidação!AR94,Consolidação!$Z$4,IF(X83+AE83+AL83+AS83+AZ83+BG83+BN83+BU83+CB83+CI83+CP83+CW83+DD83+DK83&lt;=Consolidação!Z94+Consolidação!AC94+Consolidação!AF94+Consolidação!AI94+Consolidação!AL94+Consolidação!AO94+Consolidação!AR94+Consolidação!AU94,Consolidação!$AC$4,IF(X83+AE83+AL83+AS83+AZ83+BG83+BN83+BU83+CB83+CI83+CP83+CW83+DD83+DK83&lt;=Consolidação!Z94+Consolidação!AC94+Consolidação!AF94+Consolidação!AI94+Consolidação!AL94+Consolidação!AO94+Consolidação!AR94+Consolidação!AU94+Consolidação!AX94,Consolidação!$AF$4,IF(X83+AE83+AL83+AS83+AZ83+BG83+BN83+BU83+CB83+CI83+CP83+CW83+DD83+DK83&lt;=Consolidação!Z94+Consolidação!AC94+Consolidação!AF94+Consolidação!AI94+Consolidação!AL94+Consolidação!AO94+Consolidação!AR94+Consolidação!AU94+Consolidação!AX94+Consolidação!#REF!,Consolidação!$AI$4,IF(X83+AE83+AL83+AS83+AZ83+BG83+BN83+BU83+CB83+CI83+CP83+CW83+DD83+DK83&lt;=Consolidação!Z94+Consolidação!AC94+Consolidação!AF94+Consolidação!AI94+Consolidação!AL94+Consolidação!AO94+Consolidação!AR94+Consolidação!AU94+Consolidação!AX94+Consolidação!#REF!+Consolidação!BC94,Consolidação!$AL$4,IF(X83+AE83+AL83+AS83+AZ83+BG83+BN83+BU83+CB83+CI83+CP83+CW83+DD83+DK83&lt;=Consolidação!Z94+Consolidação!AC94+Consolidação!AF94+Consolidação!AI94+Consolidação!AL94+Consolidação!AO94+Consolidação!AR94+Consolidação!AU94+Consolidação!AX94+Consolidação!#REF!+Consolidação!BC94+Consolidação!BF94,Consolidação!$AO$4,IF(X83+AE83+AL83+AS83+AZ83+BG83+BN83+BU83+CB83+CI83+CP83+CW83+DD83+DK83&lt;=Consolidação!Z94+Consolidação!AC94+Consolidação!AF94+Consolidação!AI94+Consolidação!AL94+Consolidação!AO94+Consolidação!AR94+Consolidação!AU94+Consolidação!AX94+Consolidação!#REF!+Consolidação!BC94+Consolidação!BF94+Consolidação!BI94,Consolidação!$AR$4,IF(X83+AE83+AL83+AS83+AZ83+BG83+BN83+BU83+CB83+CI83+CP83+CW83+DD83+DK83&lt;=Consolidação!Z94+Consolidação!AC94+Consolidação!AF94+Consolidação!AI94+Consolidação!AL94+Consolidação!AO94+Consolidação!AR94+Consolidação!AU94+Consolidação!AX94+Consolidação!#REF!+Consolidação!BC94+Consolidação!BF94+Consolidação!BI94+Consolidação!BL94,Consolidação!$AU$4,IF(AND((Consolidação!Z94+Consolidação!AC94+Consolidação!AF94+Consolidação!AI94+Consolidação!AL94+Consolidação!AO94+Consolidação!AR94+Consolidação!AU94+Consolidação!AX94+Consolidação!#REF!+Consolidação!BC94+Consolidação!BF94+Consolidação!BI94+Consolidação!BL94)&gt;0,X83+AE83+AL83+AS83+AZ83+BG83+BN83+BU83+CB83+CI83+CP83+CW83+DD83&lt;Consolidação!Z94+Consolidação!AC94+Consolidação!AF94+Consolidação!AI94+Consolidação!AL94+Consolidação!AO94+Consolidação!AR94+Consolidação!AU94+Consolidação!AX94+Consolidação!#REF!+Consolidação!BC94+Consolidação!BF94+Consolidação!BI94+Consolidação!BL94,X83+AE83+AL83+AS83+AZ83+BG83+BN83+BU83+CB83+CI83+CP83+CW83+DD83+DK83&gt;Consolidação!Z94+Consolidação!AC94+Consolidação!AF94+Consolidação!AI94+Consolidação!AL94+Consolidação!AO94+Consolidação!AR94+Consolidação!AU94+Consolidação!AX94+Consolidação!#REF!+Consolidação!BC94+Consolidação!BF94+Consolidação!BI94+Consolidação!BL94),"CONSUMO PARCIAL","SEM PREVISÃO"))))))))))))))))</f>
        <v/>
      </c>
      <c r="DO83" s="318" t="str">
        <f t="shared" si="102"/>
        <v/>
      </c>
      <c r="DP83" s="270"/>
      <c r="DQ83" s="314"/>
      <c r="DR83" s="345"/>
      <c r="DS83" s="346"/>
      <c r="DT83" s="317" t="str">
        <f>IF(DQ83=0,"",IF(AD83+AK83+AR83+AY83+BF83+BM83+BT83+CA83+CH83+CO83+CV83+DC83+DJ83+DQ83&lt;=Consolidação!AF94,Consolidação!$H$4,IF(AD83+AK83+AR83+AY83+BF83+BM83+BT83+CA83+CH83+CO83+CV83+DC83+DJ83+DQ83&lt;=Consolidação!AF94+Consolidação!AI94,Consolidação!$K$4,IF(AD83+AK83+AR83+AY83+BF83+BM83+BT83+CA83+CH83+CO83+CV83+DC83+DJ83+DQ83&lt;=Consolidação!AF94+Consolidação!AI94+Consolidação!AL94,Consolidação!$N$4,IF(AD83+AK83+AR83+AY83+BF83+BM83+BT83+CA83+CH83+CO83+CV83+DC83+DJ83+DQ83&lt;=Consolidação!AF94+Consolidação!AI94+Consolidação!AL94+Consolidação!AO94,Consolidação!$Q$4,IF(AD83+AK83+AR83+AY83+BF83+BM83+BT83+CA83+CH83+CO83+CV83+DC83+DJ83+DQ83&lt;=Consolidação!AF94+Consolidação!AI94+Consolidação!AL94+Consolidação!AO94+Consolidação!AR94,Consolidação!$T$4,IF(AD83+AK83+AR83+AY83+BF83+BM83+BT83+CA83+CH83+CO83+CV83+DC83+DJ83+DQ83&lt;=Consolidação!AF94+Consolidação!AI94+Consolidação!AL94+Consolidação!AO94+Consolidação!AR94+Consolidação!AU94,Consolidação!$W$4,IF(AD83+AK83+AR83+AY83+BF83+BM83+BT83+CA83+CH83+CO83+CV83+DC83+DJ83+DQ83&lt;=Consolidação!AF94+Consolidação!AI94+Consolidação!AL94+Consolidação!AO94+Consolidação!AR94+Consolidação!AU94+Consolidação!AX94,Consolidação!$Z$4,IF(AD83+AK83+AR83+AY83+BF83+BM83+BT83+CA83+CH83+CO83+CV83+DC83+DJ83+DQ83&lt;=Consolidação!AF94+Consolidação!AI94+Consolidação!AL94+Consolidação!AO94+Consolidação!AR94+Consolidação!AU94+Consolidação!AX94+Consolidação!#REF!,Consolidação!$AC$4,IF(AD83+AK83+AR83+AY83+BF83+BM83+BT83+CA83+CH83+CO83+CV83+DC83+DJ83+DQ83&lt;=Consolidação!AF94+Consolidação!AI94+Consolidação!AL94+Consolidação!AO94+Consolidação!AR94+Consolidação!AU94+Consolidação!AX94+Consolidação!#REF!+Consolidação!BC94,Consolidação!$AF$4,IF(AD83+AK83+AR83+AY83+BF83+BM83+BT83+CA83+CH83+CO83+CV83+DC83+DJ83+DQ83&lt;=Consolidação!AF94+Consolidação!AI94+Consolidação!AL94+Consolidação!AO94+Consolidação!AR94+Consolidação!AU94+Consolidação!AX94+Consolidação!#REF!+Consolidação!BC94+Consolidação!BF94,Consolidação!$AI$4,IF(AD83+AK83+AR83+AY83+BF83+BM83+BT83+CA83+CH83+CO83+CV83+DC83+DJ83+DQ83&lt;=Consolidação!AF94+Consolidação!AI94+Consolidação!AL94+Consolidação!AO94+Consolidação!AR94+Consolidação!AU94+Consolidação!AX94+Consolidação!#REF!+Consolidação!BC94+Consolidação!BF94+Consolidação!BI94,Consolidação!$AL$4,IF(AD83+AK83+AR83+AY83+BF83+BM83+BT83+CA83+CH83+CO83+CV83+DC83+DJ83+DQ83&lt;=Consolidação!AF94+Consolidação!AI94+Consolidação!AL94+Consolidação!AO94+Consolidação!AR94+Consolidação!AU94+Consolidação!AX94+Consolidação!#REF!+Consolidação!BC94+Consolidação!BF94+Consolidação!BI94+Consolidação!BL94,Consolidação!$AO$4,IF(AD83+AK83+AR83+AY83+BF83+BM83+BT83+CA83+CH83+CO83+CV83+DC83+DJ83+DQ83&lt;=Consolidação!AF94+Consolidação!AI94+Consolidação!AL94+Consolidação!AO94+Consolidação!AR94+Consolidação!AU94+Consolidação!AX94+Consolidação!#REF!+Consolidação!BC94+Consolidação!BF94+Consolidação!BI94+Consolidação!BL94+Consolidação!BO94,Consolidação!$AR$4,IF(AD83+AK83+AR83+AY83+BF83+BM83+BT83+CA83+CH83+CO83+CV83+DC83+DJ83+DQ83&lt;=Consolidação!AF94+Consolidação!AI94+Consolidação!AL94+Consolidação!AO94+Consolidação!AR94+Consolidação!AU94+Consolidação!AX94+Consolidação!#REF!+Consolidação!BC94+Consolidação!BF94+Consolidação!BI94+Consolidação!BL94+Consolidação!BO94+Consolidação!BR94,Consolidação!$AU$4,IF(AND((Consolidação!AF94+Consolidação!AI94+Consolidação!AL94+Consolidação!AO94+Consolidação!AR94+Consolidação!AU94+Consolidação!AX94+Consolidação!#REF!+Consolidação!BC94+Consolidação!BF94+Consolidação!BI94+Consolidação!BL94+Consolidação!BO94+Consolidação!BR94)&gt;0,AD83+AK83+AR83+AY83+BF83+BM83+BT83+CA83+CH83+CO83+CV83+DC83+DJ83&lt;Consolidação!AF94+Consolidação!AI94+Consolidação!AL94+Consolidação!AO94+Consolidação!AR94+Consolidação!AU94+Consolidação!AX94+Consolidação!#REF!+Consolidação!BC94+Consolidação!BF94+Consolidação!BI94+Consolidação!BL94+Consolidação!BO94+Consolidação!BR94,AD83+AK83+AR83+AY83+BF83+BM83+BT83+CA83+CH83+CO83+CV83+DC83+DJ83+DQ83&gt;Consolidação!AF94+Consolidação!AI94+Consolidação!AL94+Consolidação!AO94+Consolidação!AR94+Consolidação!AU94+Consolidação!AX94+Consolidação!#REF!+Consolidação!BC94+Consolidação!BF94+Consolidação!BI94+Consolidação!BL94+Consolidação!BO94+Consolidação!BR94),"CONSUMO PARCIAL","SEM PREVISÃO"))))))))))))))))</f>
        <v/>
      </c>
      <c r="DU83" s="318" t="str">
        <f t="shared" si="103"/>
        <v/>
      </c>
      <c r="DV83" s="270"/>
      <c r="DW83" s="314"/>
      <c r="DX83" s="345"/>
      <c r="DY83" s="346"/>
      <c r="DZ83" s="317" t="str">
        <f>IF(DW83=0,"",IF(AJ83+AQ83+AX83+BE83+BL83+BS83+BZ83+CG83+CN83+CU83+DB83+DI83+DP83+DW83&lt;=Consolidação!AL94,Consolidação!$H$4,IF(AJ83+AQ83+AX83+BE83+BL83+BS83+BZ83+CG83+CN83+CU83+DB83+DI83+DP83+DW83&lt;=Consolidação!AL94+Consolidação!AO94,Consolidação!$K$4,IF(AJ83+AQ83+AX83+BE83+BL83+BS83+BZ83+CG83+CN83+CU83+DB83+DI83+DP83+DW83&lt;=Consolidação!AL94+Consolidação!AO94+Consolidação!AR94,Consolidação!$N$4,IF(AJ83+AQ83+AX83+BE83+BL83+BS83+BZ83+CG83+CN83+CU83+DB83+DI83+DP83+DW83&lt;=Consolidação!AL94+Consolidação!AO94+Consolidação!AR94+Consolidação!AU94,Consolidação!$Q$4,IF(AJ83+AQ83+AX83+BE83+BL83+BS83+BZ83+CG83+CN83+CU83+DB83+DI83+DP83+DW83&lt;=Consolidação!AL94+Consolidação!AO94+Consolidação!AR94+Consolidação!AU94+Consolidação!AX94,Consolidação!$T$4,IF(AJ83+AQ83+AX83+BE83+BL83+BS83+BZ83+CG83+CN83+CU83+DB83+DI83+DP83+DW83&lt;=Consolidação!AL94+Consolidação!AO94+Consolidação!AR94+Consolidação!AU94+Consolidação!AX94+Consolidação!#REF!,Consolidação!$W$4,IF(AJ83+AQ83+AX83+BE83+BL83+BS83+BZ83+CG83+CN83+CU83+DB83+DI83+DP83+DW83&lt;=Consolidação!AL94+Consolidação!AO94+Consolidação!AR94+Consolidação!AU94+Consolidação!AX94+Consolidação!#REF!+Consolidação!BC94,Consolidação!$Z$4,IF(AJ83+AQ83+AX83+BE83+BL83+BS83+BZ83+CG83+CN83+CU83+DB83+DI83+DP83+DW83&lt;=Consolidação!AL94+Consolidação!AO94+Consolidação!AR94+Consolidação!AU94+Consolidação!AX94+Consolidação!#REF!+Consolidação!BC94+Consolidação!BF94,Consolidação!$AC$4,IF(AJ83+AQ83+AX83+BE83+BL83+BS83+BZ83+CG83+CN83+CU83+DB83+DI83+DP83+DW83&lt;=Consolidação!AL94+Consolidação!AO94+Consolidação!AR94+Consolidação!AU94+Consolidação!AX94+Consolidação!#REF!+Consolidação!BC94+Consolidação!BF94+Consolidação!BI94,Consolidação!$AF$4,IF(AJ83+AQ83+AX83+BE83+BL83+BS83+BZ83+CG83+CN83+CU83+DB83+DI83+DP83+DW83&lt;=Consolidação!AL94+Consolidação!AO94+Consolidação!AR94+Consolidação!AU94+Consolidação!AX94+Consolidação!#REF!+Consolidação!BC94+Consolidação!BF94+Consolidação!BI94+Consolidação!BL94,Consolidação!$AI$4,IF(AJ83+AQ83+AX83+BE83+BL83+BS83+BZ83+CG83+CN83+CU83+DB83+DI83+DP83+DW83&lt;=Consolidação!AL94+Consolidação!AO94+Consolidação!AR94+Consolidação!AU94+Consolidação!AX94+Consolidação!#REF!+Consolidação!BC94+Consolidação!BF94+Consolidação!BI94+Consolidação!BL94+Consolidação!BO94,Consolidação!$AL$4,IF(AJ83+AQ83+AX83+BE83+BL83+BS83+BZ83+CG83+CN83+CU83+DB83+DI83+DP83+DW83&lt;=Consolidação!AL94+Consolidação!AO94+Consolidação!AR94+Consolidação!AU94+Consolidação!AX94+Consolidação!#REF!+Consolidação!BC94+Consolidação!BF94+Consolidação!BI94+Consolidação!BL94+Consolidação!BO94+Consolidação!BR94,Consolidação!$AO$4,IF(AJ83+AQ83+AX83+BE83+BL83+BS83+BZ83+CG83+CN83+CU83+DB83+DI83+DP83+DW83&lt;=Consolidação!AL94+Consolidação!AO94+Consolidação!AR94+Consolidação!AU94+Consolidação!AX94+Consolidação!#REF!+Consolidação!BC94+Consolidação!BF94+Consolidação!BI94+Consolidação!BL94+Consolidação!BO94+Consolidação!BR94+Consolidação!BU94,Consolidação!$AR$4,IF(AJ83+AQ83+AX83+BE83+BL83+BS83+BZ83+CG83+CN83+CU83+DB83+DI83+DP83+DW83&lt;=Consolidação!AL94+Consolidação!AO94+Consolidação!AR94+Consolidação!AU94+Consolidação!AX94+Consolidação!#REF!+Consolidação!BC94+Consolidação!BF94+Consolidação!BI94+Consolidação!BL94+Consolidação!BO94+Consolidação!BR94+Consolidação!BU94+Consolidação!BX94,Consolidação!$AU$4,IF(AND((Consolidação!AL94+Consolidação!AO94+Consolidação!AR94+Consolidação!AU94+Consolidação!AX94+Consolidação!#REF!+Consolidação!BC94+Consolidação!BF94+Consolidação!BI94+Consolidação!BL94+Consolidação!BO94+Consolidação!BR94+Consolidação!BU94+Consolidação!BX94)&gt;0,AJ83+AQ83+AX83+BE83+BL83+BS83+BZ83+CG83+CN83+CU83+DB83+DI83+DP83&lt;Consolidação!AL94+Consolidação!AO94+Consolidação!AR94+Consolidação!AU94+Consolidação!AX94+Consolidação!#REF!+Consolidação!BC94+Consolidação!BF94+Consolidação!BI94+Consolidação!BL94+Consolidação!BO94+Consolidação!BR94+Consolidação!BU94+Consolidação!BX94,AJ83+AQ83+AX83+BE83+BL83+BS83+BZ83+CG83+CN83+CU83+DB83+DI83+DP83+DW83&gt;Consolidação!AL94+Consolidação!AO94+Consolidação!AR94+Consolidação!AU94+Consolidação!AX94+Consolidação!#REF!+Consolidação!BC94+Consolidação!BF94+Consolidação!BI94+Consolidação!BL94+Consolidação!BO94+Consolidação!BR94+Consolidação!BU94+Consolidação!BX94),"CONSUMO PARCIAL","SEM PREVISÃO"))))))))))))))))</f>
        <v/>
      </c>
      <c r="EA83" s="318" t="str">
        <f t="shared" si="104"/>
        <v/>
      </c>
      <c r="EB83" s="270"/>
      <c r="EC83" s="314"/>
      <c r="ED83" s="345"/>
      <c r="EE83" s="346"/>
      <c r="EF83" s="317" t="str">
        <f>IF(EC83=0,"",IF(AP83+AW83+BD83+BK83+BR83+BY83+CF83+CM83+CT83+DA83+DH83+DO83+DV83+EC83&lt;=Consolidação!AR94,Consolidação!$H$4,IF(AP83+AW83+BD83+BK83+BR83+BY83+CF83+CM83+CT83+DA83+DH83+DO83+DV83+EC83&lt;=Consolidação!AR94+Consolidação!AU94,Consolidação!$K$4,IF(AP83+AW83+BD83+BK83+BR83+BY83+CF83+CM83+CT83+DA83+DH83+DO83+DV83+EC83&lt;=Consolidação!AR94+Consolidação!AU94+Consolidação!AX94,Consolidação!$N$4,IF(AP83+AW83+BD83+BK83+BR83+BY83+CF83+CM83+CT83+DA83+DH83+DO83+DV83+EC83&lt;=Consolidação!AR94+Consolidação!AU94+Consolidação!AX94+Consolidação!#REF!,Consolidação!$Q$4,IF(AP83+AW83+BD83+BK83+BR83+BY83+CF83+CM83+CT83+DA83+DH83+DO83+DV83+EC83&lt;=Consolidação!AR94+Consolidação!AU94+Consolidação!AX94+Consolidação!#REF!+Consolidação!BC94,Consolidação!$T$4,IF(AP83+AW83+BD83+BK83+BR83+BY83+CF83+CM83+CT83+DA83+DH83+DO83+DV83+EC83&lt;=Consolidação!AR94+Consolidação!AU94+Consolidação!AX94+Consolidação!#REF!+Consolidação!BC94+Consolidação!BF94,Consolidação!$W$4,IF(AP83+AW83+BD83+BK83+BR83+BY83+CF83+CM83+CT83+DA83+DH83+DO83+DV83+EC83&lt;=Consolidação!AR94+Consolidação!AU94+Consolidação!AX94+Consolidação!#REF!+Consolidação!BC94+Consolidação!BF94+Consolidação!BI94,Consolidação!$Z$4,IF(AP83+AW83+BD83+BK83+BR83+BY83+CF83+CM83+CT83+DA83+DH83+DO83+DV83+EC83&lt;=Consolidação!AR94+Consolidação!AU94+Consolidação!AX94+Consolidação!#REF!+Consolidação!BC94+Consolidação!BF94+Consolidação!BI94+Consolidação!BL94,Consolidação!$AC$4,IF(AP83+AW83+BD83+BK83+BR83+BY83+CF83+CM83+CT83+DA83+DH83+DO83+DV83+EC83&lt;=Consolidação!AR94+Consolidação!AU94+Consolidação!AX94+Consolidação!#REF!+Consolidação!BC94+Consolidação!BF94+Consolidação!BI94+Consolidação!BL94+Consolidação!BO94,Consolidação!$AF$4,IF(AP83+AW83+BD83+BK83+BR83+BY83+CF83+CM83+CT83+DA83+DH83+DO83+DV83+EC83&lt;=Consolidação!AR94+Consolidação!AU94+Consolidação!AX94+Consolidação!#REF!+Consolidação!BC94+Consolidação!BF94+Consolidação!BI94+Consolidação!BL94+Consolidação!BO94+Consolidação!BR94,Consolidação!$AI$4,IF(AP83+AW83+BD83+BK83+BR83+BY83+CF83+CM83+CT83+DA83+DH83+DO83+DV83+EC83&lt;=Consolidação!AR94+Consolidação!AU94+Consolidação!AX94+Consolidação!#REF!+Consolidação!BC94+Consolidação!BF94+Consolidação!BI94+Consolidação!BL94+Consolidação!BO94+Consolidação!BR94+Consolidação!BU94,Consolidação!$AL$4,IF(AP83+AW83+BD83+BK83+BR83+BY83+CF83+CM83+CT83+DA83+DH83+DO83+DV83+EC83&lt;=Consolidação!AR94+Consolidação!AU94+Consolidação!AX94+Consolidação!#REF!+Consolidação!BC94+Consolidação!BF94+Consolidação!BI94+Consolidação!BL94+Consolidação!BO94+Consolidação!BR94+Consolidação!BU94+Consolidação!BX94,Consolidação!$AO$4,IF(AP83+AW83+BD83+BK83+BR83+BY83+CF83+CM83+CT83+DA83+DH83+DO83+DV83+EC83&lt;=Consolidação!AR94+Consolidação!AU94+Consolidação!AX94+Consolidação!#REF!+Consolidação!BC94+Consolidação!BF94+Consolidação!BI94+Consolidação!BL94+Consolidação!BO94+Consolidação!BR94+Consolidação!BU94+Consolidação!BX94+Consolidação!CA94,Consolidação!$AR$4,IF(AP83+AW83+BD83+BK83+BR83+BY83+CF83+CM83+CT83+DA83+DH83+DO83+DV83+EC83&lt;=Consolidação!AR94+Consolidação!AU94+Consolidação!AX94+Consolidação!#REF!+Consolidação!BC94+Consolidação!BF94+Consolidação!BI94+Consolidação!BL94+Consolidação!BO94+Consolidação!BR94+Consolidação!BU94+Consolidação!BX94+Consolidação!CA94+Consolidação!CD94,Consolidação!$AU$4,IF(AND((Consolidação!AR94+Consolidação!AU94+Consolidação!AX94+Consolidação!#REF!+Consolidação!BC94+Consolidação!BF94+Consolidação!BI94+Consolidação!BL94+Consolidação!BO94+Consolidação!BR94+Consolidação!BU94+Consolidação!BX94+Consolidação!CA94+Consolidação!CD94)&gt;0,AP83+AW83+BD83+BK83+BR83+BY83+CF83+CM83+CT83+DA83+DH83+DO83+DV83&lt;Consolidação!AR94+Consolidação!AU94+Consolidação!AX94+Consolidação!#REF!+Consolidação!BC94+Consolidação!BF94+Consolidação!BI94+Consolidação!BL94+Consolidação!BO94+Consolidação!BR94+Consolidação!BU94+Consolidação!BX94+Consolidação!CA94+Consolidação!CD94,AP83+AW83+BD83+BK83+BR83+BY83+CF83+CM83+CT83+DA83+DH83+DO83+DV83+EC83&gt;Consolidação!AR94+Consolidação!AU94+Consolidação!AX94+Consolidação!#REF!+Consolidação!BC94+Consolidação!BF94+Consolidação!BI94+Consolidação!BL94+Consolidação!BO94+Consolidação!BR94+Consolidação!BU94+Consolidação!BX94+Consolidação!CA94+Consolidação!CD94),"CONSUMO PARCIAL","SEM PREVISÃO"))))))))))))))))</f>
        <v/>
      </c>
      <c r="EG83" s="318" t="str">
        <f t="shared" si="105"/>
        <v/>
      </c>
      <c r="EH83" s="270"/>
      <c r="EI83" s="314"/>
      <c r="EJ83" s="345"/>
      <c r="EK83" s="346"/>
      <c r="EL83" s="317" t="str">
        <f>IF(EI83=0,"",IF(AV83+BC83+BJ83+BQ83+BX83+CE83+CL83+CS83+CZ83+DG83+DN83+DU83+EB83+EI83&lt;=Consolidação!AX94,Consolidação!$H$4,IF(AV83+BC83+BJ83+BQ83+BX83+CE83+CL83+CS83+CZ83+DG83+DN83+DU83+EB83+EI83&lt;=Consolidação!AX94+Consolidação!#REF!,Consolidação!$K$4,IF(AV83+BC83+BJ83+BQ83+BX83+CE83+CL83+CS83+CZ83+DG83+DN83+DU83+EB83+EI83&lt;=Consolidação!AX94+Consolidação!#REF!+Consolidação!BC94,Consolidação!$N$4,IF(AV83+BC83+BJ83+BQ83+BX83+CE83+CL83+CS83+CZ83+DG83+DN83+DU83+EB83+EI83&lt;=Consolidação!AX94+Consolidação!#REF!+Consolidação!BC94+Consolidação!BF94,Consolidação!$Q$4,IF(AV83+BC83+BJ83+BQ83+BX83+CE83+CL83+CS83+CZ83+DG83+DN83+DU83+EB83+EI83&lt;=Consolidação!AX94+Consolidação!#REF!+Consolidação!BC94+Consolidação!BF94+Consolidação!BI94,Consolidação!$T$4,IF(AV83+BC83+BJ83+BQ83+BX83+CE83+CL83+CS83+CZ83+DG83+DN83+DU83+EB83+EI83&lt;=Consolidação!AX94+Consolidação!#REF!+Consolidação!BC94+Consolidação!BF94+Consolidação!BI94+Consolidação!BL94,Consolidação!$W$4,IF(AV83+BC83+BJ83+BQ83+BX83+CE83+CL83+CS83+CZ83+DG83+DN83+DU83+EB83+EI83&lt;=Consolidação!AX94+Consolidação!#REF!+Consolidação!BC94+Consolidação!BF94+Consolidação!BI94+Consolidação!BL94+Consolidação!BO94,Consolidação!$Z$4,IF(AV83+BC83+BJ83+BQ83+BX83+CE83+CL83+CS83+CZ83+DG83+DN83+DU83+EB83+EI83&lt;=Consolidação!AX94+Consolidação!#REF!+Consolidação!BC94+Consolidação!BF94+Consolidação!BI94+Consolidação!BL94+Consolidação!BO94+Consolidação!BR94,Consolidação!$AC$4,IF(AV83+BC83+BJ83+BQ83+BX83+CE83+CL83+CS83+CZ83+DG83+DN83+DU83+EB83+EI83&lt;=Consolidação!AX94+Consolidação!#REF!+Consolidação!BC94+Consolidação!BF94+Consolidação!BI94+Consolidação!BL94+Consolidação!BO94+Consolidação!BR94+Consolidação!BU94,Consolidação!$AF$4,IF(AV83+BC83+BJ83+BQ83+BX83+CE83+CL83+CS83+CZ83+DG83+DN83+DU83+EB83+EI83&lt;=Consolidação!AX94+Consolidação!#REF!+Consolidação!BC94+Consolidação!BF94+Consolidação!BI94+Consolidação!BL94+Consolidação!BO94+Consolidação!BR94+Consolidação!BU94+Consolidação!BX94,Consolidação!$AI$4,IF(AV83+BC83+BJ83+BQ83+BX83+CE83+CL83+CS83+CZ83+DG83+DN83+DU83+EB83+EI83&lt;=Consolidação!AX94+Consolidação!#REF!+Consolidação!BC94+Consolidação!BF94+Consolidação!BI94+Consolidação!BL94+Consolidação!BO94+Consolidação!BR94+Consolidação!BU94+Consolidação!BX94+Consolidação!CA94,Consolidação!$AL$4,IF(AV83+BC83+BJ83+BQ83+BX83+CE83+CL83+CS83+CZ83+DG83+DN83+DU83+EB83+EI83&lt;=Consolidação!AX94+Consolidação!#REF!+Consolidação!BC94+Consolidação!BF94+Consolidação!BI94+Consolidação!BL94+Consolidação!BO94+Consolidação!BR94+Consolidação!BU94+Consolidação!BX94+Consolidação!CA94+Consolidação!CD94,Consolidação!$AO$4,IF(AV83+BC83+BJ83+BQ83+BX83+CE83+CL83+CS83+CZ83+DG83+DN83+DU83+EB83+EI83&lt;=Consolidação!AX94+Consolidação!#REF!+Consolidação!BC94+Consolidação!BF94+Consolidação!BI94+Consolidação!BL94+Consolidação!BO94+Consolidação!BR94+Consolidação!BU94+Consolidação!BX94+Consolidação!CA94+Consolidação!CD94+Consolidação!CG94,Consolidação!$AR$4,IF(AV83+BC83+BJ83+BQ83+BX83+CE83+CL83+CS83+CZ83+DG83+DN83+DU83+EB83+EI83&lt;=Consolidação!AX94+Consolidação!#REF!+Consolidação!BC94+Consolidação!BF94+Consolidação!BI94+Consolidação!BL94+Consolidação!BO94+Consolidação!BR94+Consolidação!BU94+Consolidação!BX94+Consolidação!CA94+Consolidação!CD94+Consolidação!CG94+Consolidação!CJ94,Consolidação!$AU$4,IF(AND((Consolidação!AX94+Consolidação!#REF!+Consolidação!BC94+Consolidação!BF94+Consolidação!BI94+Consolidação!BL94+Consolidação!BO94+Consolidação!BR94+Consolidação!BU94+Consolidação!BX94+Consolidação!CA94+Consolidação!CD94+Consolidação!CG94+Consolidação!CJ94)&gt;0,AV83+BC83+BJ83+BQ83+BX83+CE83+CL83+CS83+CZ83+DG83+DN83+DU83+EB83&lt;Consolidação!AX94+Consolidação!#REF!+Consolidação!BC94+Consolidação!BF94+Consolidação!BI94+Consolidação!BL94+Consolidação!BO94+Consolidação!BR94+Consolidação!BU94+Consolidação!BX94+Consolidação!CA94+Consolidação!CD94+Consolidação!CG94+Consolidação!CJ94,AV83+BC83+BJ83+BQ83+BX83+CE83+CL83+CS83+CZ83+DG83+DN83+DU83+EB83+EI83&gt;Consolidação!AX94+Consolidação!#REF!+Consolidação!BC94+Consolidação!BF94+Consolidação!BI94+Consolidação!BL94+Consolidação!BO94+Consolidação!BR94+Consolidação!BU94+Consolidação!BX94+Consolidação!CA94+Consolidação!CD94+Consolidação!CG94+Consolidação!CJ94),"CONSUMO PARCIAL","SEM PREVISÃO"))))))))))))))))</f>
        <v/>
      </c>
      <c r="EM83" s="318" t="str">
        <f t="shared" si="106"/>
        <v/>
      </c>
      <c r="EN83" s="270"/>
      <c r="EO83" s="314"/>
      <c r="EP83" s="345"/>
      <c r="EQ83" s="346"/>
      <c r="ER83" s="317" t="str">
        <f>IF(EO83=0,"",IF(BB83+BI83+BP83+BW83+CD83+CK83+CR83+CY83+DF83+DM83+DT83+EA83+EH83+EO83&lt;=Consolidação!BC94,Consolidação!$H$4,IF(BB83+BI83+BP83+BW83+CD83+CK83+CR83+CY83+DF83+DM83+DT83+EA83+EH83+EO83&lt;=Consolidação!BC94+Consolidação!BF94,Consolidação!$K$4,IF(BB83+BI83+BP83+BW83+CD83+CK83+CR83+CY83+DF83+DM83+DT83+EA83+EH83+EO83&lt;=Consolidação!BC94+Consolidação!BF94+Consolidação!BI94,Consolidação!$N$4,IF(BB83+BI83+BP83+BW83+CD83+CK83+CR83+CY83+DF83+DM83+DT83+EA83+EH83+EO83&lt;=Consolidação!BC94+Consolidação!BF94+Consolidação!BI94+Consolidação!BL94,Consolidação!$Q$4,IF(BB83+BI83+BP83+BW83+CD83+CK83+CR83+CY83+DF83+DM83+DT83+EA83+EH83+EO83&lt;=Consolidação!BC94+Consolidação!BF94+Consolidação!BI94+Consolidação!BL94+Consolidação!BO94,Consolidação!$T$4,IF(BB83+BI83+BP83+BW83+CD83+CK83+CR83+CY83+DF83+DM83+DT83+EA83+EH83+EO83&lt;=Consolidação!BC94+Consolidação!BF94+Consolidação!BI94+Consolidação!BL94+Consolidação!BO94+Consolidação!BR94,Consolidação!$W$4,IF(BB83+BI83+BP83+BW83+CD83+CK83+CR83+CY83+DF83+DM83+DT83+EA83+EH83+EO83&lt;=Consolidação!BC94+Consolidação!BF94+Consolidação!BI94+Consolidação!BL94+Consolidação!BO94+Consolidação!BR94+Consolidação!BU94,Consolidação!$Z$4,IF(BB83+BI83+BP83+BW83+CD83+CK83+CR83+CY83+DF83+DM83+DT83+EA83+EH83+EO83&lt;=Consolidação!BC94+Consolidação!BF94+Consolidação!BI94+Consolidação!BL94+Consolidação!BO94+Consolidação!BR94+Consolidação!BU94+Consolidação!BX94,Consolidação!$AC$4,IF(BB83+BI83+BP83+BW83+CD83+CK83+CR83+CY83+DF83+DM83+DT83+EA83+EH83+EO83&lt;=Consolidação!BC94+Consolidação!BF94+Consolidação!BI94+Consolidação!BL94+Consolidação!BO94+Consolidação!BR94+Consolidação!BU94+Consolidação!BX94+Consolidação!CA94,Consolidação!$AF$4,IF(BB83+BI83+BP83+BW83+CD83+CK83+CR83+CY83+DF83+DM83+DT83+EA83+EH83+EO83&lt;=Consolidação!BC94+Consolidação!BF94+Consolidação!BI94+Consolidação!BL94+Consolidação!BO94+Consolidação!BR94+Consolidação!BU94+Consolidação!BX94+Consolidação!CA94+Consolidação!CD94,Consolidação!$AI$4,IF(BB83+BI83+BP83+BW83+CD83+CK83+CR83+CY83+DF83+DM83+DT83+EA83+EH83+EO83&lt;=Consolidação!BC94+Consolidação!BF94+Consolidação!BI94+Consolidação!BL94+Consolidação!BO94+Consolidação!BR94+Consolidação!BU94+Consolidação!BX94+Consolidação!CA94+Consolidação!CD94+Consolidação!CG94,Consolidação!$AL$4,IF(BB83+BI83+BP83+BW83+CD83+CK83+CR83+CY83+DF83+DM83+DT83+EA83+EH83+EO83&lt;=Consolidação!BC94+Consolidação!BF94+Consolidação!BI94+Consolidação!BL94+Consolidação!BO94+Consolidação!BR94+Consolidação!BU94+Consolidação!BX94+Consolidação!CA94+Consolidação!CD94+Consolidação!CG94+Consolidação!CJ94,Consolidação!$AO$4,IF(BB83+BI83+BP83+BW83+CD83+CK83+CR83+CY83+DF83+DM83+DT83+EA83+EH83+EO83&lt;=Consolidação!BC94+Consolidação!BF94+Consolidação!BI94+Consolidação!BL94+Consolidação!BO94+Consolidação!BR94+Consolidação!BU94+Consolidação!BX94+Consolidação!CA94+Consolidação!CD94+Consolidação!CG94+Consolidação!CJ94+Consolidação!CM94,Consolidação!$AR$4,IF(BB83+BI83+BP83+BW83+CD83+CK83+CR83+CY83+DF83+DM83+DT83+EA83+EH83+EO83&lt;=Consolidação!BC94+Consolidação!BF94+Consolidação!BI94+Consolidação!BL94+Consolidação!BO94+Consolidação!BR94+Consolidação!BU94+Consolidação!BX94+Consolidação!CA94+Consolidação!CD94+Consolidação!CG94+Consolidação!CJ94+Consolidação!CM94+Consolidação!CP94,Consolidação!$AU$4,IF(AND((Consolidação!BC94+Consolidação!BF94+Consolidação!BI94+Consolidação!BL94+Consolidação!BO94+Consolidação!BR94+Consolidação!BU94+Consolidação!BX94+Consolidação!CA94+Consolidação!CD94+Consolidação!CG94+Consolidação!CJ94+Consolidação!CM94+Consolidação!CP94)&gt;0,BB83+BI83+BP83+BW83+CD83+CK83+CR83+CY83+DF83+DM83+DT83+EA83+EH83&lt;Consolidação!BC94+Consolidação!BF94+Consolidação!BI94+Consolidação!BL94+Consolidação!BO94+Consolidação!BR94+Consolidação!BU94+Consolidação!BX94+Consolidação!CA94+Consolidação!CD94+Consolidação!CG94+Consolidação!CJ94+Consolidação!CM94+Consolidação!CP94,BB83+BI83+BP83+BW83+CD83+CK83+CR83+CY83+DF83+DM83+DT83+EA83+EH83+EO83&gt;Consolidação!BC94+Consolidação!BF94+Consolidação!BI94+Consolidação!BL94+Consolidação!BO94+Consolidação!BR94+Consolidação!BU94+Consolidação!BX94+Consolidação!CA94+Consolidação!CD94+Consolidação!CG94+Consolidação!CJ94+Consolidação!CM94+Consolidação!CP94),"CONSUMO PARCIAL","SEM PREVISÃO"))))))))))))))))</f>
        <v/>
      </c>
      <c r="ES83" s="318" t="str">
        <f t="shared" si="107"/>
        <v/>
      </c>
      <c r="ET83" s="270"/>
      <c r="EU83" s="314"/>
      <c r="EV83" s="345"/>
      <c r="EW83" s="346"/>
      <c r="EX83" s="317" t="str">
        <f>IF(EU83=0,"",IF(BH83+BO83+BV83+CC83+CJ83+CQ83+CX83+DE83+DL83+DS83+DZ83+EG83+EN83+EU83&lt;=Consolidação!BI94,Consolidação!$H$4,IF(BH83+BO83+BV83+CC83+CJ83+CQ83+CX83+DE83+DL83+DS83+DZ83+EG83+EN83+EU83&lt;=Consolidação!BI94+Consolidação!BL94,Consolidação!$K$4,IF(BH83+BO83+BV83+CC83+CJ83+CQ83+CX83+DE83+DL83+DS83+DZ83+EG83+EN83+EU83&lt;=Consolidação!BI94+Consolidação!BL94+Consolidação!BO94,Consolidação!$N$4,IF(BH83+BO83+BV83+CC83+CJ83+CQ83+CX83+DE83+DL83+DS83+DZ83+EG83+EN83+EU83&lt;=Consolidação!BI94+Consolidação!BL94+Consolidação!BO94+Consolidação!BR94,Consolidação!$Q$4,IF(BH83+BO83+BV83+CC83+CJ83+CQ83+CX83+DE83+DL83+DS83+DZ83+EG83+EN83+EU83&lt;=Consolidação!BI94+Consolidação!BL94+Consolidação!BO94+Consolidação!BR94+Consolidação!BU94,Consolidação!$T$4,IF(BH83+BO83+BV83+CC83+CJ83+CQ83+CX83+DE83+DL83+DS83+DZ83+EG83+EN83+EU83&lt;=Consolidação!BI94+Consolidação!BL94+Consolidação!BO94+Consolidação!BR94+Consolidação!BU94+Consolidação!BX94,Consolidação!$W$4,IF(BH83+BO83+BV83+CC83+CJ83+CQ83+CX83+DE83+DL83+DS83+DZ83+EG83+EN83+EU83&lt;=Consolidação!BI94+Consolidação!BL94+Consolidação!BO94+Consolidação!BR94+Consolidação!BU94+Consolidação!BX94+Consolidação!CA94,Consolidação!$Z$4,IF(BH83+BO83+BV83+CC83+CJ83+CQ83+CX83+DE83+DL83+DS83+DZ83+EG83+EN83+EU83&lt;=Consolidação!BI94+Consolidação!BL94+Consolidação!BO94+Consolidação!BR94+Consolidação!BU94+Consolidação!BX94+Consolidação!CA94+Consolidação!CD94,Consolidação!$AC$4,IF(BH83+BO83+BV83+CC83+CJ83+CQ83+CX83+DE83+DL83+DS83+DZ83+EG83+EN83+EU83&lt;=Consolidação!BI94+Consolidação!BL94+Consolidação!BO94+Consolidação!BR94+Consolidação!BU94+Consolidação!BX94+Consolidação!CA94+Consolidação!CD94+Consolidação!CG94,Consolidação!$AF$4,IF(BH83+BO83+BV83+CC83+CJ83+CQ83+CX83+DE83+DL83+DS83+DZ83+EG83+EN83+EU83&lt;=Consolidação!BI94+Consolidação!BL94+Consolidação!BO94+Consolidação!BR94+Consolidação!BU94+Consolidação!BX94+Consolidação!CA94+Consolidação!CD94+Consolidação!CG94+Consolidação!CJ94,Consolidação!$AI$4,IF(BH83+BO83+BV83+CC83+CJ83+CQ83+CX83+DE83+DL83+DS83+DZ83+EG83+EN83+EU83&lt;=Consolidação!BI94+Consolidação!BL94+Consolidação!BO94+Consolidação!BR94+Consolidação!BU94+Consolidação!BX94+Consolidação!CA94+Consolidação!CD94+Consolidação!CG94+Consolidação!CJ94+Consolidação!CM94,Consolidação!$AL$4,IF(BH83+BO83+BV83+CC83+CJ83+CQ83+CX83+DE83+DL83+DS83+DZ83+EG83+EN83+EU83&lt;=Consolidação!BI94+Consolidação!BL94+Consolidação!BO94+Consolidação!BR94+Consolidação!BU94+Consolidação!BX94+Consolidação!CA94+Consolidação!CD94+Consolidação!CG94+Consolidação!CJ94+Consolidação!CM94+Consolidação!CP94,Consolidação!$AO$4,IF(BH83+BO83+BV83+CC83+CJ83+CQ83+CX83+DE83+DL83+DS83+DZ83+EG83+EN83+EU83&lt;=Consolidação!BI94+Consolidação!BL94+Consolidação!BO94+Consolidação!BR94+Consolidação!BU94+Consolidação!BX94+Consolidação!CA94+Consolidação!CD94+Consolidação!CG94+Consolidação!CJ94+Consolidação!CM94+Consolidação!CP94+Consolidação!CS94,Consolidação!$AR$4,IF(BH83+BO83+BV83+CC83+CJ83+CQ83+CX83+DE83+DL83+DS83+DZ83+EG83+EN83+EU83&lt;=Consolidação!BI94+Consolidação!BL94+Consolidação!BO94+Consolidação!BR94+Consolidação!BU94+Consolidação!BX94+Consolidação!CA94+Consolidação!CD94+Consolidação!CG94+Consolidação!CJ94+Consolidação!CM94+Consolidação!CP94+Consolidação!CS94+Consolidação!CV94,Consolidação!$AU$4,IF(AND((Consolidação!BI94+Consolidação!BL94+Consolidação!BO94+Consolidação!BR94+Consolidação!BU94+Consolidação!BX94+Consolidação!CA94+Consolidação!CD94+Consolidação!CG94+Consolidação!CJ94+Consolidação!CM94+Consolidação!CP94+Consolidação!CS94+Consolidação!CV94)&gt;0,BH83+BO83+BV83+CC83+CJ83+CQ83+CX83+DE83+DL83+DS83+DZ83+EG83+EN83&lt;Consolidação!BI94+Consolidação!BL94+Consolidação!BO94+Consolidação!BR94+Consolidação!BU94+Consolidação!BX94+Consolidação!CA94+Consolidação!CD94+Consolidação!CG94+Consolidação!CJ94+Consolidação!CM94+Consolidação!CP94+Consolidação!CS94+Consolidação!CV94,BH83+BO83+BV83+CC83+CJ83+CQ83+CX83+DE83+DL83+DS83+DZ83+EG83+EN83+EU83&gt;Consolidação!BI94+Consolidação!BL94+Consolidação!BO94+Consolidação!BR94+Consolidação!BU94+Consolidação!BX94+Consolidação!CA94+Consolidação!CD94+Consolidação!CG94+Consolidação!CJ94+Consolidação!CM94+Consolidação!CP94+Consolidação!CS94+Consolidação!CV94),"CONSUMO PARCIAL","SEM PREVISÃO"))))))))))))))))</f>
        <v/>
      </c>
      <c r="EY83" s="318" t="str">
        <f t="shared" si="108"/>
        <v/>
      </c>
      <c r="EZ83" s="270"/>
      <c r="FA83" s="314"/>
      <c r="FB83" s="345"/>
      <c r="FC83" s="346"/>
      <c r="FD83" s="317" t="str">
        <f>IF(FA83=0,"",IF(BN83+BU83+CB83+CI83+CP83+CW83+DD83+DK83+DR83+DY83+EF83+EM83+ET83+FA83&lt;=Consolidação!BO94,Consolidação!$H$4,IF(BN83+BU83+CB83+CI83+CP83+CW83+DD83+DK83+DR83+DY83+EF83+EM83+ET83+FA83&lt;=Consolidação!BO94+Consolidação!BR94,Consolidação!$K$4,IF(BN83+BU83+CB83+CI83+CP83+CW83+DD83+DK83+DR83+DY83+EF83+EM83+ET83+FA83&lt;=Consolidação!BO94+Consolidação!BR94+Consolidação!BU94,Consolidação!$N$4,IF(BN83+BU83+CB83+CI83+CP83+CW83+DD83+DK83+DR83+DY83+EF83+EM83+ET83+FA83&lt;=Consolidação!BO94+Consolidação!BR94+Consolidação!BU94+Consolidação!BX94,Consolidação!$Q$4,IF(BN83+BU83+CB83+CI83+CP83+CW83+DD83+DK83+DR83+DY83+EF83+EM83+ET83+FA83&lt;=Consolidação!BO94+Consolidação!BR94+Consolidação!BU94+Consolidação!BX94+Consolidação!CA94,Consolidação!$T$4,IF(BN83+BU83+CB83+CI83+CP83+CW83+DD83+DK83+DR83+DY83+EF83+EM83+ET83+FA83&lt;=Consolidação!BO94+Consolidação!BR94+Consolidação!BU94+Consolidação!BX94+Consolidação!CA94+Consolidação!CD94,Consolidação!$W$4,IF(BN83+BU83+CB83+CI83+CP83+CW83+DD83+DK83+DR83+DY83+EF83+EM83+ET83+FA83&lt;=Consolidação!BO94+Consolidação!BR94+Consolidação!BU94+Consolidação!BX94+Consolidação!CA94+Consolidação!CD94+Consolidação!CG94,Consolidação!$Z$4,IF(BN83+BU83+CB83+CI83+CP83+CW83+DD83+DK83+DR83+DY83+EF83+EM83+ET83+FA83&lt;=Consolidação!BO94+Consolidação!BR94+Consolidação!BU94+Consolidação!BX94+Consolidação!CA94+Consolidação!CD94+Consolidação!CG94+Consolidação!CJ94,Consolidação!$AC$4,IF(BN83+BU83+CB83+CI83+CP83+CW83+DD83+DK83+DR83+DY83+EF83+EM83+ET83+FA83&lt;=Consolidação!BO94+Consolidação!BR94+Consolidação!BU94+Consolidação!BX94+Consolidação!CA94+Consolidação!CD94+Consolidação!CG94+Consolidação!CJ94+Consolidação!CM94,Consolidação!$AF$4,IF(BN83+BU83+CB83+CI83+CP83+CW83+DD83+DK83+DR83+DY83+EF83+EM83+ET83+FA83&lt;=Consolidação!BO94+Consolidação!BR94+Consolidação!BU94+Consolidação!BX94+Consolidação!CA94+Consolidação!CD94+Consolidação!CG94+Consolidação!CJ94+Consolidação!CM94+Consolidação!CP94,Consolidação!$AI$4,IF(BN83+BU83+CB83+CI83+CP83+CW83+DD83+DK83+DR83+DY83+EF83+EM83+ET83+FA83&lt;=Consolidação!BO94+Consolidação!BR94+Consolidação!BU94+Consolidação!BX94+Consolidação!CA94+Consolidação!CD94+Consolidação!CG94+Consolidação!CJ94+Consolidação!CM94+Consolidação!CP94+Consolidação!CS94,Consolidação!$AL$4,IF(BN83+BU83+CB83+CI83+CP83+CW83+DD83+DK83+DR83+DY83+EF83+EM83+ET83+FA83&lt;=Consolidação!BO94+Consolidação!BR94+Consolidação!BU94+Consolidação!BX94+Consolidação!CA94+Consolidação!CD94+Consolidação!CG94+Consolidação!CJ94+Consolidação!CM94+Consolidação!CP94+Consolidação!CS94+Consolidação!CV94,Consolidação!$AO$4,IF(BN83+BU83+CB83+CI83+CP83+CW83+DD83+DK83+DR83+DY83+EF83+EM83+ET83+FA83&lt;=Consolidação!BO94+Consolidação!BR94+Consolidação!BU94+Consolidação!BX94+Consolidação!CA94+Consolidação!CD94+Consolidação!CG94+Consolidação!CJ94+Consolidação!CM94+Consolidação!CP94+Consolidação!CS94+Consolidação!CV94+Consolidação!CY94,Consolidação!$AR$4,IF(BN83+BU83+CB83+CI83+CP83+CW83+DD83+DK83+DR83+DY83+EF83+EM83+ET83+FA83&lt;=Consolidação!BO94+Consolidação!BR94+Consolidação!BU94+Consolidação!BX94+Consolidação!CA94+Consolidação!CD94+Consolidação!CG94+Consolidação!CJ94+Consolidação!CM94+Consolidação!CP94+Consolidação!CS94+Consolidação!CV94+Consolidação!CY94+Consolidação!DB94,Consolidação!$AU$4,IF(AND((Consolidação!BO94+Consolidação!BR94+Consolidação!BU94+Consolidação!BX94+Consolidação!CA94+Consolidação!CD94+Consolidação!CG94+Consolidação!CJ94+Consolidação!CM94+Consolidação!CP94+Consolidação!CS94+Consolidação!CV94+Consolidação!CY94+Consolidação!DB94)&gt;0,BN83+BU83+CB83+CI83+CP83+CW83+DD83+DK83+DR83+DY83+EF83+EM83+ET83&lt;Consolidação!BO94+Consolidação!BR94+Consolidação!BU94+Consolidação!BX94+Consolidação!CA94+Consolidação!CD94+Consolidação!CG94+Consolidação!CJ94+Consolidação!CM94+Consolidação!CP94+Consolidação!CS94+Consolidação!CV94+Consolidação!CY94+Consolidação!DB94,BN83+BU83+CB83+CI83+CP83+CW83+DD83+DK83+DR83+DY83+EF83+EM83+ET83+FA83&gt;Consolidação!BO94+Consolidação!BR94+Consolidação!BU94+Consolidação!BX94+Consolidação!CA94+Consolidação!CD94+Consolidação!CG94+Consolidação!CJ94+Consolidação!CM94+Consolidação!CP94+Consolidação!CS94+Consolidação!CV94+Consolidação!CY94+Consolidação!DB94),"CONSUMO PARCIAL","SEM PREVISÃO"))))))))))))))))</f>
        <v/>
      </c>
      <c r="FE83" s="318" t="str">
        <f t="shared" si="109"/>
        <v/>
      </c>
      <c r="FF83" s="270"/>
      <c r="FG83" s="314"/>
      <c r="FH83" s="345"/>
      <c r="FI83" s="346"/>
      <c r="FJ83" s="317" t="str">
        <f>IF(FG83=0,"",IF(BT83+CA83+CH83+CO83+CV83+DC83+DJ83+DQ83+DX83+EE83+EL83+ES83+EZ83+FG83&lt;=Consolidação!BU94,Consolidação!$H$4,IF(BT83+CA83+CH83+CO83+CV83+DC83+DJ83+DQ83+DX83+EE83+EL83+ES83+EZ83+FG83&lt;=Consolidação!BU94+Consolidação!BX94,Consolidação!$K$4,IF(BT83+CA83+CH83+CO83+CV83+DC83+DJ83+DQ83+DX83+EE83+EL83+ES83+EZ83+FG83&lt;=Consolidação!BU94+Consolidação!BX94+Consolidação!CA94,Consolidação!$N$4,IF(BT83+CA83+CH83+CO83+CV83+DC83+DJ83+DQ83+DX83+EE83+EL83+ES83+EZ83+FG83&lt;=Consolidação!BU94+Consolidação!BX94+Consolidação!CA94+Consolidação!CD94,Consolidação!$Q$4,IF(BT83+CA83+CH83+CO83+CV83+DC83+DJ83+DQ83+DX83+EE83+EL83+ES83+EZ83+FG83&lt;=Consolidação!BU94+Consolidação!BX94+Consolidação!CA94+Consolidação!CD94+Consolidação!CG94,Consolidação!$T$4,IF(BT83+CA83+CH83+CO83+CV83+DC83+DJ83+DQ83+DX83+EE83+EL83+ES83+EZ83+FG83&lt;=Consolidação!BU94+Consolidação!BX94+Consolidação!CA94+Consolidação!CD94+Consolidação!CG94+Consolidação!CJ94,Consolidação!$W$4,IF(BT83+CA83+CH83+CO83+CV83+DC83+DJ83+DQ83+DX83+EE83+EL83+ES83+EZ83+FG83&lt;=Consolidação!BU94+Consolidação!BX94+Consolidação!CA94+Consolidação!CD94+Consolidação!CG94+Consolidação!CJ94+Consolidação!CM94,Consolidação!$Z$4,IF(BT83+CA83+CH83+CO83+CV83+DC83+DJ83+DQ83+DX83+EE83+EL83+ES83+EZ83+FG83&lt;=Consolidação!BU94+Consolidação!BX94+Consolidação!CA94+Consolidação!CD94+Consolidação!CG94+Consolidação!CJ94+Consolidação!CM94+Consolidação!CP94,Consolidação!$AC$4,IF(BT83+CA83+CH83+CO83+CV83+DC83+DJ83+DQ83+DX83+EE83+EL83+ES83+EZ83+FG83&lt;=Consolidação!BU94+Consolidação!BX94+Consolidação!CA94+Consolidação!CD94+Consolidação!CG94+Consolidação!CJ94+Consolidação!CM94+Consolidação!CP94+Consolidação!CS94,Consolidação!$AF$4,IF(BT83+CA83+CH83+CO83+CV83+DC83+DJ83+DQ83+DX83+EE83+EL83+ES83+EZ83+FG83&lt;=Consolidação!BU94+Consolidação!BX94+Consolidação!CA94+Consolidação!CD94+Consolidação!CG94+Consolidação!CJ94+Consolidação!CM94+Consolidação!CP94+Consolidação!CS94+Consolidação!CV94,Consolidação!$AI$4,IF(BT83+CA83+CH83+CO83+CV83+DC83+DJ83+DQ83+DX83+EE83+EL83+ES83+EZ83+FG83&lt;=Consolidação!BU94+Consolidação!BX94+Consolidação!CA94+Consolidação!CD94+Consolidação!CG94+Consolidação!CJ94+Consolidação!CM94+Consolidação!CP94+Consolidação!CS94+Consolidação!CV94+Consolidação!CY94,Consolidação!$AL$4,IF(BT83+CA83+CH83+CO83+CV83+DC83+DJ83+DQ83+DX83+EE83+EL83+ES83+EZ83+FG83&lt;=Consolidação!BU94+Consolidação!BX94+Consolidação!CA94+Consolidação!CD94+Consolidação!CG94+Consolidação!CJ94+Consolidação!CM94+Consolidação!CP94+Consolidação!CS94+Consolidação!CV94+Consolidação!CY94+Consolidação!DB94,Consolidação!$AO$4,IF(BT83+CA83+CH83+CO83+CV83+DC83+DJ83+DQ83+DX83+EE83+EL83+ES83+EZ83+FG83&lt;=Consolidação!BU94+Consolidação!BX94+Consolidação!CA94+Consolidação!CD94+Consolidação!CG94+Consolidação!CJ94+Consolidação!CM94+Consolidação!CP94+Consolidação!CS94+Consolidação!CV94+Consolidação!CY94+Consolidação!DB94+Consolidação!DE94,Consolidação!$AR$4,IF(BT83+CA83+CH83+CO83+CV83+DC83+DJ83+DQ83+DX83+EE83+EL83+ES83+EZ83+FG83&lt;=Consolidação!BU94+Consolidação!BX94+Consolidação!CA94+Consolidação!CD94+Consolidação!CG94+Consolidação!CJ94+Consolidação!CM94+Consolidação!CP94+Consolidação!CS94+Consolidação!CV94+Consolidação!CY94+Consolidação!DB94+Consolidação!DE94+Consolidação!DH94,Consolidação!$AU$4,IF(AND((Consolidação!BU94+Consolidação!BX94+Consolidação!CA94+Consolidação!CD94+Consolidação!CG94+Consolidação!CJ94+Consolidação!CM94+Consolidação!CP94+Consolidação!CS94+Consolidação!CV94+Consolidação!CY94+Consolidação!DB94+Consolidação!DE94+Consolidação!DH94)&gt;0,BT83+CA83+CH83+CO83+CV83+DC83+DJ83+DQ83+DX83+EE83+EL83+ES83+EZ83&lt;Consolidação!BU94+Consolidação!BX94+Consolidação!CA94+Consolidação!CD94+Consolidação!CG94+Consolidação!CJ94+Consolidação!CM94+Consolidação!CP94+Consolidação!CS94+Consolidação!CV94+Consolidação!CY94+Consolidação!DB94+Consolidação!DE94+Consolidação!DH94,BT83+CA83+CH83+CO83+CV83+DC83+DJ83+DQ83+DX83+EE83+EL83+ES83+EZ83+FG83&gt;Consolidação!BU94+Consolidação!BX94+Consolidação!CA94+Consolidação!CD94+Consolidação!CG94+Consolidação!CJ94+Consolidação!CM94+Consolidação!CP94+Consolidação!CS94+Consolidação!CV94+Consolidação!CY94+Consolidação!DB94+Consolidação!DE94+Consolidação!DH94),"CONSUMO PARCIAL","SEM PREVISÃO"))))))))))))))))</f>
        <v/>
      </c>
      <c r="FK83" s="540" t="str">
        <f t="shared" si="110"/>
        <v/>
      </c>
      <c r="FL83" s="569"/>
      <c r="FM83" s="550"/>
      <c r="FN83" s="550"/>
      <c r="FO83" s="550"/>
      <c r="FP83" s="550"/>
      <c r="FQ83" s="576"/>
      <c r="FR83" s="569"/>
      <c r="FS83" s="550"/>
      <c r="FT83" s="550"/>
      <c r="FU83" s="550"/>
      <c r="FV83" s="550"/>
      <c r="FW83" s="550"/>
      <c r="FX83" s="545" t="str">
        <f>IF((Consolidação!C94+Consolidação!E94)=(F83+M83+T83+AA83+AH83+AO83+AV83+BC83+BJ83+BQ83+BX83+CE83+CL83+CS83),"ATUALIZADO","DESATUALIZADO")</f>
        <v>DESATUALIZADO</v>
      </c>
    </row>
    <row r="84" spans="1:180" x14ac:dyDescent="0.3">
      <c r="A84" s="270">
        <v>11893</v>
      </c>
      <c r="B84" s="634"/>
      <c r="C84" s="273" t="s">
        <v>104</v>
      </c>
      <c r="D84" s="274"/>
      <c r="E84" s="270" t="s">
        <v>277</v>
      </c>
      <c r="F84" s="314">
        <v>2.9649999999999999</v>
      </c>
      <c r="G84" s="315"/>
      <c r="H84" s="316">
        <v>45423</v>
      </c>
      <c r="I84" s="317">
        <f>IF(F84=0,"",IF(F84&lt;=Consolidação!H95,Consolidação!H$4,IF(F84&lt;=Consolidação!H95+Consolidação!K95,Consolidação!K$4,IF(F84&lt;=Consolidação!H95+Consolidação!K95+Consolidação!N95,Consolidação!N$4,IF(F84&lt;=Consolidação!H95+Consolidação!K95+Consolidação!N95+Consolidação!Q95,Consolidação!Q$4,IF(F84&lt;=Consolidação!H95+Consolidação!K95+Consolidação!N95+Consolidação!Q95+Consolidação!T95,Consolidação!T$4,IF(F84&lt;=Consolidação!H95+Consolidação!K95+Consolidação!N95+Consolidação!Q95+Consolidação!T95+Consolidação!W95,Consolidação!W$4,IF(F84&lt;=Consolidação!H95+Consolidação!K95+Consolidação!N95+Consolidação!Q95+Consolidação!T95+Consolidação!W95+Consolidação!Z95,Consolidação!Z$4,IF(F84&lt;=Consolidação!H95+Consolidação!K95+Consolidação!N95+Consolidação!Q95+Consolidação!T95+Consolidação!W95+Consolidação!Z95+Consolidação!AC95,Consolidação!AC$4,IF(F84&lt;=Consolidação!H95+Consolidação!K95+Consolidação!N95+Consolidação!Q95+Consolidação!T95+Consolidação!W95+Consolidação!Z95+Consolidação!AC95+Consolidação!AF95,Consolidação!AF$4,IF(F84&lt;=Consolidação!H95+Consolidação!K95+Consolidação!N95+Consolidação!Q95+Consolidação!T95+Consolidação!W95+Consolidação!Z95+Consolidação!AC95+Consolidação!AF95+Consolidação!AI95,Consolidação!AI$4,IF(F84&lt;=Consolidação!H95+Consolidação!K95+Consolidação!N95+Consolidação!Q95+Consolidação!T95+Consolidação!W95+Consolidação!Z95+Consolidação!AC95+Consolidação!AF95+Consolidação!AI95+Consolidação!AL95,Consolidação!AL$4,IF(F84&lt;=Consolidação!H95+Consolidação!K95+Consolidação!N95+Consolidação!Q95+Consolidação!T95+Consolidação!W95+Consolidação!Z95+Consolidação!AC95+Consolidação!AF95+Consolidação!AI95+Consolidação!AL95+Consolidação!AO95,Consolidação!AO$4,IF(F84&lt;=Consolidação!H95+Consolidação!K95+Consolidação!N95+Consolidação!Q95+Consolidação!T95+Consolidação!W95+Consolidação!Z95+Consolidação!AC95+Consolidação!AF95+Consolidação!AI95+Consolidação!AL95+Consolidação!AO95+Consolidação!AR95,Consolidação!AR$4,IF(F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>45352</v>
      </c>
      <c r="J84" s="318" t="str">
        <f>IF(I84="","",IF(I84="SEM PREVISÃO","û",IF(I84="CONSUMO PARCIAL","û",IF(H84&lt;I84+90,"û","ü"))))</f>
        <v>û</v>
      </c>
      <c r="K84" s="312"/>
      <c r="L84" s="270" t="s">
        <v>278</v>
      </c>
      <c r="M84" s="314">
        <v>5.92</v>
      </c>
      <c r="N84" s="315"/>
      <c r="O84" s="316">
        <v>45536</v>
      </c>
      <c r="P84" s="317">
        <f>IF(M84=0,"",IF(F84+M84&lt;=Consolidação!H95,Consolidação!$H$4,IF(F84+M84&lt;=Consolidação!H95+Consolidação!K95,Consolidação!$K$4,IF(F84+M84&lt;=Consolidação!H95+Consolidação!K95+Consolidação!N95,Consolidação!$N$4,IF(F84+M84&lt;=Consolidação!H95+Consolidação!K95+Consolidação!N95+Consolidação!Q95,Consolidação!$Q$4,IF(F84+M84&lt;=Consolidação!H95+Consolidação!K95+Consolidação!N95+Consolidação!Q95+Consolidação!T95,Consolidação!$T$4,IF(F84+M84&lt;=Consolidação!H95+Consolidação!K95+Consolidação!N95+Consolidação!Q95+Consolidação!T95+Consolidação!W95,Consolidação!$W$4,IF(F84+M84&lt;=Consolidação!H95+Consolidação!K95+Consolidação!N95+Consolidação!Q95+Consolidação!T95+Consolidação!W95+Consolidação!Z95,Consolidação!$Z$4,IF(F84+M84&lt;=Consolidação!H95+Consolidação!K95+Consolidação!N95+Consolidação!Q95+Consolidação!T95+Consolidação!W95+Consolidação!Z95+Consolidação!AC95,Consolidação!$AC$4,IF(F84+M84&lt;=Consolidação!H95+Consolidação!K95+Consolidação!N95+Consolidação!Q95+Consolidação!T95+Consolidação!W95+Consolidação!Z95+Consolidação!AC95+Consolidação!AF95,Consolidação!$AF$4,IF(F84+M84&lt;=Consolidação!H95+Consolidação!K95+Consolidação!N95+Consolidação!Q95+Consolidação!T95+Consolidação!W95+Consolidação!Z95+Consolidação!AC95+Consolidação!AF95+Consolidação!AI95,Consolidação!$AI$4,IF(F84+M84&lt;=Consolidação!H95+Consolidação!K95+Consolidação!N95+Consolidação!Q95+Consolidação!T95+Consolidação!W95+Consolidação!Z95+Consolidação!AC95+Consolidação!AF95+Consolidação!AI95+Consolidação!AL95,Consolidação!$AL$4,IF(F84+M84&lt;=Consolidação!H95+Consolidação!K95+Consolidação!N95+Consolidação!Q95+Consolidação!T95+Consolidação!W95+Consolidação!Z95+Consolidação!AC95+Consolidação!AF95+Consolidação!AI95+Consolidação!AL95+Consolidação!AO95,Consolidação!$AO$4,IF(F84+M84&lt;=Consolidação!H95+Consolidação!K95+Consolidação!N95+Consolidação!Q95+Consolidação!T95+Consolidação!W95+Consolidação!Z95+Consolidação!AC95+Consolidação!AF95+Consolidação!AI95+Consolidação!AL95+Consolidação!AO95+Consolidação!AR95,Consolidação!$AR$4,IF(F84+M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>45413</v>
      </c>
      <c r="Q84" s="318" t="str">
        <f>IF(P84="","",IF(P84="SEM PREVISÃO","û",IF(P84="CONSUMO PARCIAL","û",IF(O84&lt;P84+90,"û","ü"))))</f>
        <v>ü</v>
      </c>
      <c r="R84" s="312"/>
      <c r="S84" s="270"/>
      <c r="T84" s="314"/>
      <c r="U84" s="315"/>
      <c r="V84" s="316"/>
      <c r="W84" s="317" t="str">
        <f>IF(T84=0,"",IF(F84+M84+T84&lt;=Consolidação!H95,Consolidação!$H$4,IF(F84+M84+T84&lt;=Consolidação!H95+Consolidação!K95,Consolidação!$K$4,IF(F84+M84+T84&lt;=Consolidação!H95+Consolidação!K95+Consolidação!N95,Consolidação!$N$4,IF(F84+M84+T84&lt;=Consolidação!H95+Consolidação!K95+Consolidação!N95+Consolidação!Q95,Consolidação!$Q$4,IF(F84+M84+T84&lt;=Consolidação!H95+Consolidação!K95+Consolidação!N95+Consolidação!Q95+Consolidação!T95,Consolidação!$T$4,IF(F84+M84+T84&lt;=Consolidação!H95+Consolidação!K95+Consolidação!N95+Consolidação!Q95+Consolidação!T95+Consolidação!W95,Consolidação!$W$4,IF(F84+M84+T84&lt;=Consolidação!H95+Consolidação!K95+Consolidação!N95+Consolidação!Q95+Consolidação!T95+Consolidação!W95+Consolidação!Z95,Consolidação!$Z$4,IF(F84+M84+T84&lt;=Consolidação!H95+Consolidação!K95+Consolidação!N95+Consolidação!Q95+Consolidação!T95+Consolidação!W95+Consolidação!Z95+Consolidação!AC95,Consolidação!$AC$4,IF(F84+M84+T84&lt;=Consolidação!H95+Consolidação!K95+Consolidação!N95+Consolidação!Q95+Consolidação!T95+Consolidação!W95+Consolidação!Z95+Consolidação!AC95+Consolidação!AF95,Consolidação!$AF$4,IF(F84+M84+T84&lt;=Consolidação!H95+Consolidação!K95+Consolidação!N95+Consolidação!Q95+Consolidação!T95+Consolidação!W95+Consolidação!Z95+Consolidação!AC95+Consolidação!AF95+Consolidação!AI95,Consolidação!$AI$4,IF(F84+M84+T84&lt;=Consolidação!H95+Consolidação!K95+Consolidação!N95+Consolidação!Q95+Consolidação!T95+Consolidação!W95+Consolidação!Z95+Consolidação!AC95+Consolidação!AF95+Consolidação!AI95+Consolidação!AL95,Consolidação!$AL$4,IF(F84+M84+T84&lt;=Consolidação!H95+Consolidação!K95+Consolidação!N95+Consolidação!Q95+Consolidação!T95+Consolidação!W95+Consolidação!Z95+Consolidação!AC95+Consolidação!AF95+Consolidação!AI95+Consolidação!AL95+Consolidação!AO95,Consolidação!$AO$4,IF(F84+M84+T84&lt;=Consolidação!H95+Consolidação!K95+Consolidação!N95+Consolidação!Q95+Consolidação!T95+Consolidação!W95+Consolidação!Z95+Consolidação!AC95+Consolidação!AF95+Consolidação!AI95+Consolidação!AL95+Consolidação!AO95+Consolidação!AR95,Consolidação!$AR$4,IF(F84+M84+T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+M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+T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/>
      </c>
      <c r="X84" s="318" t="str">
        <f>IF(W84="","",IF(W84="SEM PREVISÃO","û",IF(W84="CONSUMO PARCIAL","û",IF(V84&lt;W84+90,"û","ü"))))</f>
        <v/>
      </c>
      <c r="Y84" s="312"/>
      <c r="Z84" s="270"/>
      <c r="AA84" s="314"/>
      <c r="AB84" s="315"/>
      <c r="AC84" s="316"/>
      <c r="AD84" s="317" t="str">
        <f>IF(AA84=0,"",IF(F84+M84+T84+AA84&lt;=Consolidação!H95,Consolidação!$H$4,IF(F84+M84+T84+AA84&lt;=Consolidação!H95+Consolidação!K95,Consolidação!$K$4,IF(F84+M84+T84+AA84&lt;=Consolidação!H95+Consolidação!K95+Consolidação!N95,Consolidação!$N$4,IF(F84+M84+T84+AA84&lt;=Consolidação!H95+Consolidação!K95+Consolidação!N95+Consolidação!Q95,Consolidação!$Q$4,IF(F84+M84+T84+AA84&lt;=Consolidação!H95+Consolidação!K95+Consolidação!N95+Consolidação!Q95+Consolidação!T95,Consolidação!$T$4,IF(F84+M84+T84+AA84&lt;=Consolidação!H95+Consolidação!K95+Consolidação!N95+Consolidação!Q95+Consolidação!T95+Consolidação!W95,Consolidação!$W$4,IF(F84+M84+T84+AA84&lt;=Consolidação!H95+Consolidação!K95+Consolidação!N95+Consolidação!Q95+Consolidação!T95+Consolidação!W95+Consolidação!Z95,Consolidação!$Z$4,IF(F84+M84+T84+AA84&lt;=Consolidação!H95+Consolidação!K95+Consolidação!N95+Consolidação!Q95+Consolidação!T95+Consolidação!W95+Consolidação!Z95+Consolidação!AC95,Consolidação!$AC$4,IF(F84+M84+T84+AA84&lt;=Consolidação!H95+Consolidação!K95+Consolidação!N95+Consolidação!Q95+Consolidação!T95+Consolidação!W95+Consolidação!Z95+Consolidação!AC95+Consolidação!AF95,Consolidação!$AF$4,IF(F84+M84+T84+AA84&lt;=Consolidação!H95+Consolidação!K95+Consolidação!N95+Consolidação!Q95+Consolidação!T95+Consolidação!W95+Consolidação!Z95+Consolidação!AC95+Consolidação!AF95+Consolidação!AI95,Consolidação!$AI$4,IF(F84+M84+T84+AA84&lt;=Consolidação!H95+Consolidação!K95+Consolidação!N95+Consolidação!Q95+Consolidação!T95+Consolidação!W95+Consolidação!Z95+Consolidação!AC95+Consolidação!AF95+Consolidação!AI95+Consolidação!AL95,Consolidação!$AL$4,IF(F84+M84+T84+AA84&lt;=Consolidação!H95+Consolidação!K95+Consolidação!N95+Consolidação!Q95+Consolidação!T95+Consolidação!W95+Consolidação!Z95+Consolidação!AC95+Consolidação!AF95+Consolidação!AI95+Consolidação!AL95+Consolidação!AO95,Consolidação!$AO$4,IF(F84+M84+T84+AA84&lt;=Consolidação!H95+Consolidação!K95+Consolidação!N95+Consolidação!Q95+Consolidação!T95+Consolidação!W95+Consolidação!Z95+Consolidação!AC95+Consolidação!AF95+Consolidação!AI95+Consolidação!AL95+Consolidação!AO95+Consolidação!AR95,Consolidação!#REF!,IF(F84+M84+T84+AA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+M84+T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+T84+AA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/>
      </c>
      <c r="AE84" s="318" t="str">
        <f>IF(AD84="","",IF(AD84="SEM PREVISÃO","û",IF(AD84="CONSUMO PARCIAL","û",IF(AC84&lt;AD84+90,"û","ü"))))</f>
        <v/>
      </c>
      <c r="AF84" s="312"/>
      <c r="AG84" s="270"/>
      <c r="AH84" s="314"/>
      <c r="AI84" s="315"/>
      <c r="AJ84" s="316"/>
      <c r="AK84" s="317" t="str">
        <f>IF(AH84=0,"",IF(F84+M84+T84+AA84+AH84&lt;=Consolidação!H95,Consolidação!$H$4,IF(F84+M84+T84+AA84+AH84&lt;=Consolidação!H95+Consolidação!K95,Consolidação!$K$4,IF(F84+M84+T84+AA84+AH84&lt;=Consolidação!H95+Consolidação!K95+Consolidação!N95,Consolidação!$N$4,IF(F84+M84+T84+AA84+AH84&lt;=Consolidação!H95+Consolidação!K95+Consolidação!N95+Consolidação!Q95,Consolidação!$Q$4,IF(F84+M84+T84+AA84+AH84&lt;=Consolidação!H95+Consolidação!K95+Consolidação!N95+Consolidação!Q95+Consolidação!T95,Consolidação!$T$4,IF(F84+M84+T84+AA84+AH84&lt;=Consolidação!H95+Consolidação!K95+Consolidação!N95+Consolidação!Q95+Consolidação!T95+Consolidação!W95,Consolidação!$W$4,IF(F84+M84+T84+AA84+AH84&lt;=Consolidação!H95+Consolidação!K95+Consolidação!N95+Consolidação!Q95+Consolidação!T95+Consolidação!W95+Consolidação!Z95,Consolidação!$Z$4,IF(F84+M84+T84+AA84+AH84&lt;=Consolidação!H95+Consolidação!K95+Consolidação!N95+Consolidação!Q95+Consolidação!T95+Consolidação!W95+Consolidação!Z95+Consolidação!AC95,Consolidação!$AC$4,IF(F84+M84+T84+AA84+AH84&lt;=Consolidação!H95+Consolidação!K95+Consolidação!N95+Consolidação!Q95+Consolidação!T95+Consolidação!W95+Consolidação!Z95+Consolidação!AC95+Consolidação!AF95,Consolidação!$AF$4,IF(F84+M84+T84+AA84+AH84&lt;=Consolidação!H95+Consolidação!K95+Consolidação!N95+Consolidação!Q95+Consolidação!T95+Consolidação!W95+Consolidação!Z95+Consolidação!AC95+Consolidação!AF95+Consolidação!AI95,Consolidação!$AI$4,IF(F84+M84+T84+AA84+AH84&lt;=Consolidação!H95+Consolidação!K95+Consolidação!N95+Consolidação!Q95+Consolidação!T95+Consolidação!W95+Consolidação!Z95+Consolidação!AC95+Consolidação!AF95+Consolidação!AI95+Consolidação!AL95,Consolidação!$AL$4,IF(F84+M84+T84+AA84+AH84&lt;=Consolidação!H95+Consolidação!K95+Consolidação!N95+Consolidação!Q95+Consolidação!T95+Consolidação!W95+Consolidação!Z95+Consolidação!AC95+Consolidação!AF95+Consolidação!AI95+Consolidação!AL95+Consolidação!AO95,Consolidação!$AO$4,IF(F84+M84+T84+AA84+AH84&lt;=Consolidação!H95+Consolidação!K95+Consolidação!N95+Consolidação!Q95+Consolidação!T95+Consolidação!W95+Consolidação!Z95+Consolidação!AC95+Consolidação!AF95+Consolidação!AI95+Consolidação!AL95+Consolidação!AO95+Consolidação!AR95,Consolidação!$AR$4,IF(F84+M84+T84+AA84+AH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+M84+T84+AA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+T84+AA84+AH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/>
      </c>
      <c r="AL84" s="318" t="str">
        <f>IF(AK84="","",IF(AK84="SEM PREVISÃO","û",IF(AK84="CONSUMO PARCIAL","û",IF(AJ84&lt;AK84+90,"û","ü"))))</f>
        <v/>
      </c>
      <c r="AM84" s="312"/>
      <c r="AN84" s="270"/>
      <c r="AO84" s="314"/>
      <c r="AP84" s="345"/>
      <c r="AQ84" s="346"/>
      <c r="AR84" s="317" t="str">
        <f>IF(AO84=0,"",IF(F84+M84+T84+AA84+AH84+AO84&lt;=Consolidação!H95,Consolidação!$H$4,IF(F84+M84+T84+AA84+AH84+AO84&lt;=Consolidação!H95+Consolidação!K95,Consolidação!$K$4,IF(F84+M84+T84+AA84+AH84+AO84&lt;=Consolidação!H95+Consolidação!K95+Consolidação!N95,Consolidação!$N$4,IF(F84+M84+T84+AA84+AH84+AO84&lt;=Consolidação!H95+Consolidação!K95+Consolidação!N95+Consolidação!Q95,Consolidação!$Q$4,IF(F84+M84+T84+AA84+AH84+AO84&lt;=Consolidação!H95+Consolidação!K95+Consolidação!N95+Consolidação!Q95+Consolidação!T95,Consolidação!$T$4,IF(F84+M84+T84+AA84+AH84+AO84&lt;=Consolidação!H95+Consolidação!K95+Consolidação!N95+Consolidação!Q95+Consolidação!T95+Consolidação!W95,Consolidação!$W$4,IF(F84+M84+T84+AA84+AH84+AO84&lt;=Consolidação!H95+Consolidação!K95+Consolidação!N95+Consolidação!Q95+Consolidação!T95+Consolidação!W95+Consolidação!Z95,Consolidação!$Z$4,IF(F84+M84+T84+AA84+AH84+AO84&lt;=Consolidação!H95+Consolidação!K95+Consolidação!N95+Consolidação!Q95+Consolidação!T95+Consolidação!W95+Consolidação!Z95+Consolidação!AC95,Consolidação!$AC$4,IF(F84+M84+T84+AA84+AH84+AO84&lt;=Consolidação!H95+Consolidação!K95+Consolidação!N95+Consolidação!Q95+Consolidação!T95+Consolidação!W95+Consolidação!Z95+Consolidação!AC95+Consolidação!AF95,Consolidação!$AF$4,IF(F84+M84+T84+AA84+AH84+AO84&lt;=Consolidação!H95+Consolidação!K95+Consolidação!N95+Consolidação!Q95+Consolidação!T95+Consolidação!W95+Consolidação!Z95+Consolidação!AC95+Consolidação!AF95+Consolidação!AI95,Consolidação!$AI$4,IF(F84+M84+T84+AA84+AH84+AO84&lt;=Consolidação!H95+Consolidação!K95+Consolidação!N95+Consolidação!Q95+Consolidação!T95+Consolidação!W95+Consolidação!Z95+Consolidação!AC95+Consolidação!AF95+Consolidação!AI95+Consolidação!AL95,Consolidação!$AL$4,IF(F84+M84+T84+AA84+AH84+AO84&lt;=Consolidação!H95+Consolidação!K95+Consolidação!N95+Consolidação!Q95+Consolidação!T95+Consolidação!W95+Consolidação!Z95+Consolidação!AC95+Consolidação!AF95+Consolidação!AI95+Consolidação!AL95+Consolidação!AO95,Consolidação!$AO$4,IF(F84+M84+T84+AA84+AH84+AO84&lt;=Consolidação!H95+Consolidação!K95+Consolidação!N95+Consolidação!Q95+Consolidação!T95+Consolidação!W95+Consolidação!Z95+Consolidação!AC95+Consolidação!AF95+Consolidação!AI95+Consolidação!AL95+Consolidação!AO95+Consolidação!AR95,Consolidação!$AR$4,IF(F84+M84+T84+AA84+AH84+AO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+M84+T84+AA84+AH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+T84+AA84+AH84+AO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/>
      </c>
      <c r="AS84" s="318" t="str">
        <f>IF(AR84="","",IF(AR84="SEM PREVISÃO","û",IF(AR84="CONSUMO PARCIAL","û",IF(AQ84&lt;AR84+90,"û","ü"))))</f>
        <v/>
      </c>
      <c r="AT84" s="312"/>
      <c r="AU84" s="270"/>
      <c r="AV84" s="314"/>
      <c r="AW84" s="345"/>
      <c r="AX84" s="346"/>
      <c r="AY84" s="317" t="str">
        <f>IF(AV84=0,"",IF(F84+M84+T84+AA84+AH84+AO84+AV84&lt;=Consolidação!H95,Consolidação!$H$4,IF(F84+M84+T84+AA84+AH84+AO84+AV84&lt;=Consolidação!H95+Consolidação!K95,Consolidação!$K$4,IF(F84+M84+T84+AA84+AH84+AO84+AV84&lt;=Consolidação!H95+Consolidação!K95+Consolidação!N95,Consolidação!$N$4,IF(F84+M84+T84+AA84+AH84+AO84+AV84&lt;=Consolidação!H95+Consolidação!K95+Consolidação!N95+Consolidação!Q95,Consolidação!$Q$4,IF(F84+M84+T84+AA84+AH84+AO84+AV84&lt;=Consolidação!H95+Consolidação!K95+Consolidação!N95+Consolidação!Q95+Consolidação!T95,Consolidação!$T$4,IF(F84+M84+T84+AA84+AH84+AO84+AV84&lt;=Consolidação!H95+Consolidação!K95+Consolidação!N95+Consolidação!Q95+Consolidação!T95+Consolidação!W95,Consolidação!$W$4,IF(F84+M84+T84+AA84+AH84+AO84+AV84&lt;=Consolidação!H95+Consolidação!K95+Consolidação!N95+Consolidação!Q95+Consolidação!T95+Consolidação!W95+Consolidação!Z95,Consolidação!$Z$4,IF(F84+M84+T84+AA84+AH84+AO84+AV84&lt;=Consolidação!H95+Consolidação!K95+Consolidação!N95+Consolidação!Q95+Consolidação!T95+Consolidação!W95+Consolidação!Z95+Consolidação!AC95,Consolidação!$AC$4,IF(F84+M84+T84+AA84+AH84+AO84+AV84&lt;=Consolidação!H95+Consolidação!K95+Consolidação!N95+Consolidação!Q95+Consolidação!T95+Consolidação!W95+Consolidação!Z95+Consolidação!AC95+Consolidação!AF95,Consolidação!$AF$4,IF(F84+M84+T84+AA84+AH84+AO84+AV84&lt;=Consolidação!H95+Consolidação!K95+Consolidação!N95+Consolidação!Q95+Consolidação!T95+Consolidação!W95+Consolidação!Z95+Consolidação!AC95+Consolidação!AF95+Consolidação!AI95,Consolidação!$AI$4,IF(F84+M84+T84+AA84+AH84+AO84+AV84&lt;=Consolidação!H95+Consolidação!K95+Consolidação!N95+Consolidação!Q95+Consolidação!T95+Consolidação!W95+Consolidação!Z95+Consolidação!AC95+Consolidação!AF95+Consolidação!AI95+Consolidação!AL95,Consolidação!$AL$4,IF(F84+M84+T84+AA84+AH84+AO84+AV84&lt;=Consolidação!H95+Consolidação!K95+Consolidação!N95+Consolidação!Q95+Consolidação!T95+Consolidação!W95+Consolidação!Z95+Consolidação!AC95+Consolidação!AF95+Consolidação!AI95+Consolidação!AL95+Consolidação!AO95,Consolidação!$AO$4,IF(F84+M84+T84+AA84+AH84+AO84+AV84&lt;=Consolidação!H95+Consolidação!K95+Consolidação!N95+Consolidação!Q95+Consolidação!T95+Consolidação!W95+Consolidação!Z95+Consolidação!AC95+Consolidação!AF95+Consolidação!AI95+Consolidação!AL95+Consolidação!AO95+Consolidação!AR95,Consolidação!$AR$4,IF(F84+M84+T84+AA84+AH84+AO84+AV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+M84+T84+AA84+AH84+AO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+T84+AA84+AH84+AO84+AV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/>
      </c>
      <c r="AZ84" s="318" t="str">
        <f>IF(AY84="","",IF(AY84="SEM PREVISÃO","û",IF(AY84="CONSUMO PARCIAL","û",IF(AX84&lt;AY84+90,"û","ü"))))</f>
        <v/>
      </c>
      <c r="BA84" s="312"/>
      <c r="BB84" s="270"/>
      <c r="BC84" s="314"/>
      <c r="BD84" s="345"/>
      <c r="BE84" s="346"/>
      <c r="BF84" s="317" t="str">
        <f>IF(BC84=0,"",IF(F84+M84+T84+AA84+AH84+AO84+AV84+BC84&lt;=Consolidação!H95,Consolidação!$H$4,IF(F84+M84+T84+AA84+AH84+AO84+AV84+BC84&lt;=Consolidação!H95+Consolidação!K95,Consolidação!$K$4,IF(F84+M84+T84+AA84+AH84+AO84+AV84+BC84&lt;=Consolidação!H95+Consolidação!K95+Consolidação!N95,Consolidação!$N$4,IF(F84+M84+T84+AA84+AH84+AO84+AV84+BC84&lt;=Consolidação!H95+Consolidação!K95+Consolidação!N95+Consolidação!Q95,Consolidação!$Q$4,IF(F84+M84+T84+AA84+AH84+AO84+AV84+BC84&lt;=Consolidação!H95+Consolidação!K95+Consolidação!N95+Consolidação!Q95+Consolidação!T95,Consolidação!$T$4,IF(F84+M84+T84+AA84+AH84+AO84+AV84+BC84&lt;=Consolidação!H95+Consolidação!K95+Consolidação!N95+Consolidação!Q95+Consolidação!T95+Consolidação!W95,Consolidação!$W$4,IF(F84+M84+T84+AA84+AH84+AO84+AV84+BC84&lt;=Consolidação!H95+Consolidação!K95+Consolidação!N95+Consolidação!Q95+Consolidação!T95+Consolidação!W95+Consolidação!Z95,Consolidação!$Z$4,IF(F84+M84+T84+AA84+AH84+AO84+AV84+BC84&lt;=Consolidação!H95+Consolidação!K95+Consolidação!N95+Consolidação!Q95+Consolidação!T95+Consolidação!W95+Consolidação!Z95+Consolidação!AC95,Consolidação!$AC$4,IF(F84+M84+T84+AA84+AH84+AO84+AV84+BC84&lt;=Consolidação!H95+Consolidação!K95+Consolidação!N95+Consolidação!Q95+Consolidação!T95+Consolidação!W95+Consolidação!Z95+Consolidação!AC95+Consolidação!AF95,Consolidação!$AF$4,IF(F84+M84+T84+AA84+AH84+AO84+AV84+BC84&lt;=Consolidação!H95+Consolidação!K95+Consolidação!N95+Consolidação!Q95+Consolidação!T95+Consolidação!W95+Consolidação!Z95+Consolidação!AC95+Consolidação!AF95+Consolidação!AI95,Consolidação!$AI$4,IF(F84+M84+T84+AA84+AH84+AO84+AV84+BC84&lt;=Consolidação!H95+Consolidação!K95+Consolidação!N95+Consolidação!Q95+Consolidação!T95+Consolidação!W95+Consolidação!Z95+Consolidação!AC95+Consolidação!AF95+Consolidação!AI95+Consolidação!AL95,Consolidação!$AL$4,IF(F84+M84+T84+AA84+AH84+AO84+AV84+BC84&lt;=Consolidação!H95+Consolidação!K95+Consolidação!N95+Consolidação!Q95+Consolidação!T95+Consolidação!W95+Consolidação!Z95+Consolidação!AC95+Consolidação!AF95+Consolidação!AI95+Consolidação!AL95+Consolidação!AO95,Consolidação!$AO$4,IF(F84+M84+T84+AA84+AH84+AO84+AV84+BC84&lt;=Consolidação!H95+Consolidação!K95+Consolidação!N95+Consolidação!Q95+Consolidação!T95+Consolidação!W95+Consolidação!Z95+Consolidação!AC95+Consolidação!AF95+Consolidação!AI95+Consolidação!AL95+Consolidação!AO95+Consolidação!AR95,Consolidação!$AR$4,IF(F84+M84+T84+AA84+AH84+AO84+AV84+BC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+M84+T84+AA84+AH84+AO84+AV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+T84+AA84+AH84+AO84+AV84+BC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/>
      </c>
      <c r="BG84" s="318" t="str">
        <f>IF(BF84="","",IF(BF84="SEM PREVISÃO","û",IF(BF84="CONSUMO PARCIAL","û",IF(BE84&lt;BF84+90,"û","ü"))))</f>
        <v/>
      </c>
      <c r="BH84" s="312"/>
      <c r="BI84" s="270"/>
      <c r="BJ84" s="314"/>
      <c r="BK84" s="345"/>
      <c r="BL84" s="346"/>
      <c r="BM84" s="317" t="str">
        <f>IF(BJ84=0,"",IF(F84+M84+T84+AA84+AH84+AO84+AV84+BC84+BJ84&lt;=Consolidação!H95,Consolidação!$H$4,IF(F84+M84+T84+AA84+AH84+AO84+AV84+BC84+BJ84&lt;=Consolidação!H95+Consolidação!K95,Consolidação!$K$4,IF(F84+M84+T84+AA84+AH84+AO84+AV84+BC84+BJ84&lt;=Consolidação!H95+Consolidação!K95+Consolidação!N95,Consolidação!$N$4,IF(F84+M84+T84+AA84+AH84+AO84+AV84+BC84+BJ84&lt;=Consolidação!H95+Consolidação!K95+Consolidação!N95+Consolidação!Q95,Consolidação!$Q$4,IF(F84+M84+T84+AA84+AH84+AO84+AV84+BC84+BJ84&lt;=Consolidação!H95+Consolidação!K95+Consolidação!N95+Consolidação!Q95+Consolidação!T95,Consolidação!$T$4,IF(F84+M84+T84+AA84+AH84+AO84+AV84+BC84+BJ84&lt;=Consolidação!H95+Consolidação!K95+Consolidação!N95+Consolidação!Q95+Consolidação!T95+Consolidação!W95,Consolidação!$W$4,IF(F84+M84+T84+AA84+AH84+AO84+AV84+BC84+BJ84&lt;=Consolidação!H95+Consolidação!K95+Consolidação!N95+Consolidação!Q95+Consolidação!T95+Consolidação!W95+Consolidação!Z95,Consolidação!$Z$4,IF(F84+M84+T84+AA84+AH84+AO84+AV84+BC84+BJ84&lt;=Consolidação!H95+Consolidação!K95+Consolidação!N95+Consolidação!Q95+Consolidação!T95+Consolidação!W95+Consolidação!Z95+Consolidação!AC95,Consolidação!$AC$4,IF(F84+M84+T84+AA84+AH84+AO84+AV84+BC84+BJ84&lt;=Consolidação!H95+Consolidação!K95+Consolidação!N95+Consolidação!Q95+Consolidação!T95+Consolidação!W95+Consolidação!Z95+Consolidação!AC95+Consolidação!AF95,Consolidação!$AF$4,IF(F84+M84+T84+AA84+AH84+AO84+AV84+BC84+BJ84&lt;=Consolidação!H95+Consolidação!K95+Consolidação!N95+Consolidação!Q95+Consolidação!T95+Consolidação!W95+Consolidação!Z95+Consolidação!AC95+Consolidação!AF95+Consolidação!AI95,Consolidação!$AI$4,IF(F84+M84+T84+AA84+AH84+AO84+AV84+BC84+BJ84&lt;=Consolidação!H95+Consolidação!K95+Consolidação!N95+Consolidação!Q95+Consolidação!T95+Consolidação!W95+Consolidação!Z95+Consolidação!AC95+Consolidação!AF95+Consolidação!AI95+Consolidação!AL95,Consolidação!$AL$4,IF(F84+M84+T84+AA84+AH84+AO84+AV84+BC84+BJ84&lt;=Consolidação!H95+Consolidação!K95+Consolidação!N95+Consolidação!Q95+Consolidação!T95+Consolidação!W95+Consolidação!Z95+Consolidação!AC95+Consolidação!AF95+Consolidação!AI95+Consolidação!AL95+Consolidação!AO95,Consolidação!$AO$4,IF(F84+M84+T84+AA84+AH84+AO84+AV84+BC84+BJ84&lt;=Consolidação!H95+Consolidação!K95+Consolidação!N95+Consolidação!Q95+Consolidação!T95+Consolidação!W95+Consolidação!Z95+Consolidação!AC95+Consolidação!AF95+Consolidação!AI95+Consolidação!AL95+Consolidação!AO95+Consolidação!AR95,Consolidação!$AR$4,IF(F84+M84+T84+AA84+AH84+AO84+AV84+BC84+BJ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+M84+T84+AA84+AH84+AO84+AV84+BC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+T84+AA84+AH84+AO84+AV84+BC84+BJ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/>
      </c>
      <c r="BN84" s="318" t="str">
        <f>IF(BM84="","",IF(BM84="SEM PREVISÃO","û",IF(BM84="CONSUMO PARCIAL","û",IF(BL84&lt;BM84+90,"û","ü"))))</f>
        <v/>
      </c>
      <c r="BO84" s="312"/>
      <c r="BP84" s="270"/>
      <c r="BQ84" s="314"/>
      <c r="BR84" s="345"/>
      <c r="BS84" s="346"/>
      <c r="BT84" s="317" t="str">
        <f>IF(BQ84=0,"",IF(F84+M84+T84+AA84+AH84+AO84+AV84+BC84+BJ84+BQ84&lt;=Consolidação!H95,Consolidação!$H$4,IF(F84+M84+T84+AA84+AH84+AO84+AV84+BC84+BJ84+BQ84&lt;=Consolidação!H95+Consolidação!K95,Consolidação!$K$4,IF(F84+M84+T84+AA84+AH84+AO84+AV84+BC84+BJ84+BQ84&lt;=Consolidação!H95+Consolidação!K95+Consolidação!N95,Consolidação!$N$4,IF(F84+M84+T84+AA84+AH84+AO84+AV84+BC84+BJ84+BQ84&lt;=Consolidação!H95+Consolidação!K95+Consolidação!N95+Consolidação!Q95,Consolidação!$Q$4,IF(F84+M84+T84+AA84+AH84+AO84+AV84+BC84+BJ84+BQ84&lt;=Consolidação!H95+Consolidação!K95+Consolidação!N95+Consolidação!Q95+Consolidação!T95,Consolidação!$T$4,IF(F84+M84+T84+AA84+AH84+AO84+AV84+BC84+BJ84+BQ84&lt;=Consolidação!H95+Consolidação!K95+Consolidação!N95+Consolidação!Q95+Consolidação!T95+Consolidação!W95,Consolidação!$W$4,IF(F84+M84+T84+AA84+AH84+AO84+AV84+BC84+BJ84+BQ84&lt;=Consolidação!H95+Consolidação!K95+Consolidação!N95+Consolidação!Q95+Consolidação!T95+Consolidação!W95+Consolidação!Z95,Consolidação!$Z$4,IF(F84+M84+T84+AA84+AH84+AO84+AV84+BC84+BJ84+BQ84&lt;=Consolidação!H95+Consolidação!K95+Consolidação!N95+Consolidação!Q95+Consolidação!T95+Consolidação!W95+Consolidação!Z95+Consolidação!AC95,Consolidação!$AC$4,IF(F84+M84+T84+AA84+AH84+AO84+AV84+BC84+BJ84+BQ84&lt;=Consolidação!H95+Consolidação!K95+Consolidação!N95+Consolidação!Q95+Consolidação!T95+Consolidação!W95+Consolidação!Z95+Consolidação!AC95+Consolidação!AF95,Consolidação!$AF$4,IF(F84+M84+T84+AA84+AH84+AO84+AV84+BC84+BJ84+BQ84&lt;=Consolidação!H95+Consolidação!K95+Consolidação!N95+Consolidação!Q95+Consolidação!T95+Consolidação!W95+Consolidação!Z95+Consolidação!AC95+Consolidação!AF95+Consolidação!AI95,Consolidação!$AI$4,IF(F84+M84+T84+AA84+AH84+AO84+AV84+BC84+BJ84+BQ84&lt;=Consolidação!H95+Consolidação!K95+Consolidação!N95+Consolidação!Q95+Consolidação!T95+Consolidação!W95+Consolidação!Z95+Consolidação!AC95+Consolidação!AF95+Consolidação!AI95+Consolidação!AL95,Consolidação!$AL$4,IF(F84+M84+T84+AA84+AH84+AO84+AV84+BC84+BJ84+BQ84&lt;=Consolidação!H95+Consolidação!K95+Consolidação!N95+Consolidação!Q95+Consolidação!T95+Consolidação!W95+Consolidação!Z95+Consolidação!AC95+Consolidação!AF95+Consolidação!AI95+Consolidação!AL95+Consolidação!AO95,Consolidação!$AO$4,IF(F84+M84+T84+AA84+AH84+AO84+AV84+BC84+BJ84+BQ84&lt;=Consolidação!H95+Consolidação!K95+Consolidação!N95+Consolidação!Q95+Consolidação!T95+Consolidação!W95+Consolidação!Z95+Consolidação!AC95+Consolidação!AF95+Consolidação!AI95+Consolidação!AL95+Consolidação!AO95+Consolidação!AR95,Consolidação!$AR$4,IF(F84+M84+T84+AA84+AH84+AO84+AV84+BC84+BJ84+BQ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+M84+T84+AA84+AH84+AO84+AV84+BC84+BJ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+T84+AA84+AH84+AO84+AV84+BC84+BJ84+BQ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/>
      </c>
      <c r="BU84" s="318" t="str">
        <f>IF(BT84="","",IF(BT84="SEM PREVISÃO","û",IF(BT84="CONSUMO PARCIAL","û",IF(BS84&lt;BT84+90,"û","ü"))))</f>
        <v/>
      </c>
      <c r="BV84" s="312"/>
      <c r="BW84" s="270"/>
      <c r="BX84" s="314"/>
      <c r="BY84" s="345"/>
      <c r="BZ84" s="346"/>
      <c r="CA84" s="317" t="str">
        <f>IF(BX84=0,"",IF(F84+M84+T84+AA84+AH84+AO84+AV84+BC84+BJ84+BQ84+BX84&lt;=Consolidação!H95,Consolidação!$H$4,IF(F84+M84+T84+AA84+AH84+AO84+AV84+BC84+BJ84+BQ84+BX84&lt;=Consolidação!H95+Consolidação!K95,Consolidação!$K$4,IF(F84+M84+T84+AA84+AH84+AO84+AV84+BC84+BJ84+BQ84+BX84&lt;=Consolidação!H95+Consolidação!K95+Consolidação!N95,Consolidação!$N$4,IF(F84+M84+T84+AA84+AH84+AO84+AV84+BC84+BJ84+BQ84+BX84&lt;=Consolidação!H95+Consolidação!K95+Consolidação!N95+Consolidação!Q95,Consolidação!$Q$4,IF(F84+M84+T84+AA84+AH84+AO84+AV84+BC84+BJ84+BQ84+BX84&lt;=Consolidação!H95+Consolidação!K95+Consolidação!N95+Consolidação!Q95+Consolidação!T95,Consolidação!$T$4,IF(F84+M84+T84+AA84+AH84+AO84+AV84+BC84+BJ84+BQ84+BX84&lt;=Consolidação!H95+Consolidação!K95+Consolidação!N95+Consolidação!Q95+Consolidação!T95+Consolidação!W95,Consolidação!$W$4,IF(F84+M84+T84+AA84+AH84+AO84+AV84+BC84+BJ84+BQ84+BX84&lt;=Consolidação!H95+Consolidação!K95+Consolidação!N95+Consolidação!Q95+Consolidação!T95+Consolidação!W95+Consolidação!Z95,Consolidação!$Z$4,IF(F84+M84+T84+AA84+AH84+AO84+AV84+BC84+BJ84+BQ84+BX84&lt;=Consolidação!H95+Consolidação!K95+Consolidação!N95+Consolidação!Q95+Consolidação!T95+Consolidação!W95+Consolidação!Z95+Consolidação!AC95,Consolidação!$AC$4,IF(F84+M84+T84+AA84+AH84+AO84+AV84+BC84+BJ84+BQ84+BX84&lt;=Consolidação!H95+Consolidação!K95+Consolidação!N95+Consolidação!Q95+Consolidação!T95+Consolidação!W95+Consolidação!Z95+Consolidação!AC95+Consolidação!AF95,Consolidação!$AF$4,IF(F84+M84+T84+AA84+AH84+AO84+AV84+BC84+BJ84+BQ84+BX84&lt;=Consolidação!H95+Consolidação!K95+Consolidação!N95+Consolidação!Q95+Consolidação!T95+Consolidação!W95+Consolidação!Z95+Consolidação!AC95+Consolidação!AF95+Consolidação!AI95,Consolidação!$AI$4,IF(F84+M84+T84+AA84+AH84+AO84+AV84+BC84+BJ84+BQ84+BX84&lt;=Consolidação!H95+Consolidação!K95+Consolidação!N95+Consolidação!Q95+Consolidação!T95+Consolidação!W95+Consolidação!Z95+Consolidação!AC95+Consolidação!AF95+Consolidação!AI95+Consolidação!AL95,Consolidação!$AL$4,IF(F84+M84+T84+AA84+AH84+AO84+AV84+BC84+BJ84+BQ84+BX84&lt;=Consolidação!H95+Consolidação!K95+Consolidação!N95+Consolidação!Q95+Consolidação!T95+Consolidação!W95+Consolidação!Z95+Consolidação!AC95+Consolidação!AF95+Consolidação!AI95+Consolidação!AL95+Consolidação!AO95,Consolidação!$AO$4,IF(F84+M84+T84+AA84+AH84+AO84+AV84+BC84+BJ84+BQ84+BX84&lt;=Consolidação!H95+Consolidação!K95+Consolidação!N95+Consolidação!Q95+Consolidação!T95+Consolidação!W95+Consolidação!Z95+Consolidação!AC95+Consolidação!AF95+Consolidação!AI95+Consolidação!AL95+Consolidação!AO95+Consolidação!AR95,Consolidação!$AR$4,IF(F84+M84+T84+AA84+AH84+AO84+AV84+BC84+BJ84+BQ84+BX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+M84+T84+AA84+AH84+AO84+AV84+BC84+BJ84+BQ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+T84+AA84+AH84+AO84+AV84+BC84+BJ84+BQ84+BX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/>
      </c>
      <c r="CB84" s="318" t="str">
        <f>IF(CA84="","",IF(CA84="SEM PREVISÃO","û",IF(CA84="CONSUMO PARCIAL","û",IF(BZ84&lt;CA84+90,"û","ü"))))</f>
        <v/>
      </c>
      <c r="CC84" s="312"/>
      <c r="CD84" s="270"/>
      <c r="CE84" s="314"/>
      <c r="CF84" s="345"/>
      <c r="CG84" s="346"/>
      <c r="CH84" s="317" t="str">
        <f>IF(CE84=0,"",IF(F84+M84+T84+AA84+AH84+AO84+AV84+BC84+BJ84+BQ84+BX84+CE84&lt;=Consolidação!H95,Consolidação!$H$4,IF(F84+M84+T84+AA84+AH84+AO84+AV84+BC84+BJ84+BQ84+BX84+CE84&lt;=Consolidação!H95+Consolidação!K95,Consolidação!$K$4,IF(F84+M84+T84+AA84+AH84+AO84+AV84+BC84+BJ84+BQ84+BX84+CE84&lt;=Consolidação!H95+Consolidação!K95+Consolidação!N95,Consolidação!$N$4,IF(F84+M84+T84+AA84+AH84+AO84+AV84+BC84+BJ84+BQ84+BX84+CE84&lt;=Consolidação!H95+Consolidação!K95+Consolidação!N95+Consolidação!Q95,Consolidação!$Q$4,IF(F84+M84+T84+AA84+AH84+AO84+AV84+BC84+BJ84+BQ84+BX84+CE84&lt;=Consolidação!H95+Consolidação!K95+Consolidação!N95+Consolidação!Q95+Consolidação!T95,Consolidação!$T$4,IF(F84+M84+T84+AA84+AH84+AO84+AV84+BC84+BJ84+BQ84+BX84+CE84&lt;=Consolidação!H95+Consolidação!K95+Consolidação!N95+Consolidação!Q95+Consolidação!T95+Consolidação!W95,Consolidação!$W$4,IF(F84+M84+T84+AA84+AH84+AO84+AV84+BC84+BJ84+BQ84+BX84+CE84&lt;=Consolidação!H95+Consolidação!K95+Consolidação!N95+Consolidação!Q95+Consolidação!T95+Consolidação!W95+Consolidação!Z95,Consolidação!$Z$4,IF(F84+M84+T84+AA84+AH84+AO84+AV84+BC84+BJ84+BQ84+BX84+CE84&lt;=Consolidação!H95+Consolidação!K95+Consolidação!N95+Consolidação!Q95+Consolidação!T95+Consolidação!W95+Consolidação!Z95+Consolidação!AC95,Consolidação!$AC$4,IF(F84+M84+T84+AA84+AH84+AO84+AV84+BC84+BJ84+BQ84+BX84+CE84&lt;=Consolidação!H95+Consolidação!K95+Consolidação!N95+Consolidação!Q95+Consolidação!T95+Consolidação!W95+Consolidação!Z95+Consolidação!AC95+Consolidação!AF95,Consolidação!$AF$4,IF(F84+M84+T84+AA84+AH84+AO84+AV84+BC84+BJ84+BQ84+BX84+CE84&lt;=Consolidação!H95+Consolidação!K95+Consolidação!N95+Consolidação!Q95+Consolidação!T95+Consolidação!W95+Consolidação!Z95+Consolidação!AC95+Consolidação!AF95+Consolidação!AI95,Consolidação!$AI$4,IF(F84+M84+T84+AA84+AH84+AO84+AV84+BC84+BJ84+BQ84+BX84+CE84&lt;=Consolidação!H95+Consolidação!K95+Consolidação!N95+Consolidação!Q95+Consolidação!T95+Consolidação!W95+Consolidação!Z95+Consolidação!AC95+Consolidação!AF95+Consolidação!AI95+Consolidação!AL95,Consolidação!$AL$4,IF(F84+M84+T84+AA84+AH84+AO84+AV84+BC84+BJ84+BQ84+BX84+CE84&lt;=Consolidação!H95+Consolidação!K95+Consolidação!N95+Consolidação!Q95+Consolidação!T95+Consolidação!W95+Consolidação!Z95+Consolidação!AC95+Consolidação!AF95+Consolidação!AI95+Consolidação!AL95+Consolidação!AO95,Consolidação!$AO$4,IF(F84+M84+T84+AA84+AH84+AO84+AV84+BC84+BJ84+BQ84+BX84+CE84&lt;=Consolidação!H95+Consolidação!K95+Consolidação!N95+Consolidação!Q95+Consolidação!T95+Consolidação!W95+Consolidação!Z95+Consolidação!AC95+Consolidação!AF95+Consolidação!AI95+Consolidação!AL95+Consolidação!AO95+Consolidação!AR95,Consolidação!$AR$4,IF(F84+M84+T84+AA84+AH84+AO84+AV84+BC84+BJ84+BQ84+BX84+CE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+M84+T84+AA84+AH84+AO84+AV84+BC84+BJ84+BQ84+BX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+T84+AA84+AH84+AO84+AV84+BC84+BJ84+BQ84+BX84+CE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/>
      </c>
      <c r="CI84" s="318" t="str">
        <f>IF(CH84="","",IF(CH84="SEM PREVISÃO","û",IF(CH84="CONSUMO PARCIAL","û",IF(CG84&lt;CH84+90,"û","ü"))))</f>
        <v/>
      </c>
      <c r="CJ84" s="312"/>
      <c r="CK84" s="270"/>
      <c r="CL84" s="314"/>
      <c r="CM84" s="345"/>
      <c r="CN84" s="346"/>
      <c r="CO84" s="317" t="str">
        <f>IF(CL84=0,"",IF(F84+M84+T84+AA84+AH84+AO84+AV84+BC84+BJ84+BQ84+BX84+CE84+CL84&lt;=Consolidação!H95,Consolidação!$H$4,IF(F84+M84+T84+AA84+AH84+AO84+AV84+BC84+BJ84+BQ84+BX84+CE84+CL84&lt;=Consolidação!H95+Consolidação!K95,Consolidação!$K$4,IF(F84+M84+T84+AA84+AH84+AO84+AV84+BC84+BJ84+BQ84+BX84+CE84+CL84&lt;=Consolidação!H95+Consolidação!K95+Consolidação!N95,Consolidação!$N$4,IF(F84+M84+T84+AA84+AH84+AO84+AV84+BC84+BJ84+BQ84+BX84+CE84+CL84&lt;=Consolidação!H95+Consolidação!K95+Consolidação!N95+Consolidação!Q95,Consolidação!$Q$4,IF(F84+M84+T84+AA84+AH84+AO84+AV84+BC84+BJ84+BQ84+BX84+CE84+CL84&lt;=Consolidação!H95+Consolidação!K95+Consolidação!N95+Consolidação!Q95+Consolidação!T95,Consolidação!$T$4,IF(F84+M84+T84+AA84+AH84+AO84+AV84+BC84+BJ84+BQ84+BX84+CE84+CL84&lt;=Consolidação!H95+Consolidação!K95+Consolidação!N95+Consolidação!Q95+Consolidação!T95+Consolidação!W95,Consolidação!$W$4,IF(F84+M84+T84+AA84+AH84+AO84+AV84+BC84+BJ84+BQ84+BX84+CE84+CL84&lt;=Consolidação!H95+Consolidação!K95+Consolidação!N95+Consolidação!Q95+Consolidação!T95+Consolidação!W95+Consolidação!Z95,Consolidação!$Z$4,IF(F84+M84+T84+AA84+AH84+AO84+AV84+BC84+BJ84+BQ84+BX84+CE84+CL84&lt;=Consolidação!H95+Consolidação!K95+Consolidação!N95+Consolidação!Q95+Consolidação!T95+Consolidação!W95+Consolidação!Z95+Consolidação!AC95,Consolidação!$AC$4,IF(F84+M84+T84+AA84+AH84+AO84+AV84+BC84+BJ84+BQ84+BX84+CE84+CL84&lt;=Consolidação!H95+Consolidação!K95+Consolidação!N95+Consolidação!Q95+Consolidação!T95+Consolidação!W95+Consolidação!Z95+Consolidação!AC95+Consolidação!AF95,Consolidação!$AF$4,IF(F84+M84+T84+AA84+AH84+AO84+AV84+BC84+BJ84+BQ84+BX84+CE84+CL84&lt;=Consolidação!H95+Consolidação!K95+Consolidação!N95+Consolidação!Q95+Consolidação!T95+Consolidação!W95+Consolidação!Z95+Consolidação!AC95+Consolidação!AF95+Consolidação!AI95,Consolidação!$AI$4,IF(F84+M84+T84+AA84+AH84+AO84+AV84+BC84+BJ84+BQ84+BX84+CE84+CL84&lt;=Consolidação!H95+Consolidação!K95+Consolidação!N95+Consolidação!Q95+Consolidação!T95+Consolidação!W95+Consolidação!Z95+Consolidação!AC95+Consolidação!AF95+Consolidação!AI95+Consolidação!AL95,Consolidação!$AL$4,IF(F84+M84+T84+AA84+AH84+AO84+AV84+BC84+BJ84+BQ84+BX84+CE84+CL84&lt;=Consolidação!H95+Consolidação!K95+Consolidação!N95+Consolidação!Q95+Consolidação!T95+Consolidação!W95+Consolidação!Z95+Consolidação!AC95+Consolidação!AF95+Consolidação!AI95+Consolidação!AL95+Consolidação!AO95,Consolidação!$AO$4,IF(F84+M84+T84+AA84+AH84+AO84+AV84+BC84+BJ84+BQ84+BX84+CE84+CL84&lt;=Consolidação!H95+Consolidação!K95+Consolidação!N95+Consolidação!Q95+Consolidação!T95+Consolidação!W95+Consolidação!Z95+Consolidação!AC95+Consolidação!AF95+Consolidação!AI95+Consolidação!AL95+Consolidação!AO95+Consolidação!AR95,Consolidação!$AR$4,IF(F84+M84+T84+AA84+AH84+AO84+AV84+BC84+BJ84+BQ84+BX84+CE84+CL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+M84+T84+AA84+AH84+AO84+AV84+BC84+BJ84+BQ84+BX84+CE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+T84+AA84+AH84+AO84+AV84+BC84+BJ84+BQ84+BX84+CE84+CL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/>
      </c>
      <c r="CP84" s="318" t="str">
        <f>IF(CO84="","",IF(CO84="SEM PREVISÃO","û",IF(CO84="CONSUMO PARCIAL","û",IF(CN84&lt;CO84+90,"û","ü"))))</f>
        <v/>
      </c>
      <c r="CQ84" s="312"/>
      <c r="CR84" s="270"/>
      <c r="CS84" s="314"/>
      <c r="CT84" s="345"/>
      <c r="CU84" s="346"/>
      <c r="CV84" s="317" t="str">
        <f>IF(CS84=0,"",IF(F84+M84+T84+AA84+AH84+AO84+AV84+BC84+BJ84+BQ84+BX84+CE84+CL84+CS84&lt;=Consolidação!H95,Consolidação!$H$4,IF(F84+M84+T84+AA84+AH84+AO84+AV84+BC84+BJ84+BQ84+BX84+CE84+CL84+CS84&lt;=Consolidação!H95+Consolidação!K95,Consolidação!$K$4,IF(F84+M84+T84+AA84+AH84+AO84+AV84+BC84+BJ84+BQ84+BX84+CE84+CL84+CS84&lt;=Consolidação!H95+Consolidação!K95+Consolidação!N95,Consolidação!$N$4,IF(F84+M84+T84+AA84+AH84+AO84+AV84+BC84+BJ84+BQ84+BX84+CE84+CL84+CS84&lt;=Consolidação!H95+Consolidação!K95+Consolidação!N95+Consolidação!Q95,Consolidação!$Q$4,IF(F84+M84+T84+AA84+AH84+AO84+AV84+BC84+BJ84+BQ84+BX84+CE84+CL84+CS84&lt;=Consolidação!H95+Consolidação!K95+Consolidação!N95+Consolidação!Q95+Consolidação!T95,Consolidação!$T$4,IF(F84+M84+T84+AA84+AH84+AO84+AV84+BC84+BJ84+BQ84+BX84+CE84+CL84+CS84&lt;=Consolidação!H95+Consolidação!K95+Consolidação!N95+Consolidação!Q95+Consolidação!T95+Consolidação!W95,Consolidação!$W$4,IF(F84+M84+T84+AA84+AH84+AO84+AV84+BC84+BJ84+BQ84+BX84+CE84+CL84+CS84&lt;=Consolidação!H95+Consolidação!K95+Consolidação!N95+Consolidação!Q95+Consolidação!T95+Consolidação!W95+Consolidação!Z95,Consolidação!$Z$4,IF(F84+M84+T84+AA84+AH84+AO84+AV84+BC84+BJ84+BQ84+BX84+CE84+CL84+CS84&lt;=Consolidação!H95+Consolidação!K95+Consolidação!N95+Consolidação!Q95+Consolidação!T95+Consolidação!W95+Consolidação!Z95+Consolidação!AC95,Consolidação!$AC$4,IF(F84+M84+T84+AA84+AH84+AO84+AV84+BC84+BJ84+BQ84+BX84+CE84+CL84+CS84&lt;=Consolidação!H95+Consolidação!K95+Consolidação!N95+Consolidação!Q95+Consolidação!T95+Consolidação!W95+Consolidação!Z95+Consolidação!AC95+Consolidação!AF95,Consolidação!$AF$4,IF(F84+M84+T84+AA84+AH84+AO84+AV84+BC84+BJ84+BQ84+BX84+CE84+CL84+CS84&lt;=Consolidação!H95+Consolidação!K95+Consolidação!N95+Consolidação!Q95+Consolidação!T95+Consolidação!W95+Consolidação!Z95+Consolidação!AC95+Consolidação!AF95+Consolidação!AI95,Consolidação!$AI$4,IF(F84+M84+T84+AA84+AH84+AO84+AV84+BC84+BJ84+BQ84+BX84+CE84+CL84+CS84&lt;=Consolidação!H95+Consolidação!K95+Consolidação!N95+Consolidação!Q95+Consolidação!T95+Consolidação!W95+Consolidação!Z95+Consolidação!AC95+Consolidação!AF95+Consolidação!AI95+Consolidação!AL95,Consolidação!$AL$4,IF(F84+M84+T84+AA84+AH84+AO84+AV84+BC84+BJ84+BQ84+BX84+CE84+CL84+CS84&lt;=Consolidação!H95+Consolidação!K95+Consolidação!N95+Consolidação!Q95+Consolidação!T95+Consolidação!W95+Consolidação!Z95+Consolidação!AC95+Consolidação!AF95+Consolidação!AI95+Consolidação!AL95+Consolidação!AO95,Consolidação!$AO$4,IF(F84+M84+T84+AA84+AH84+AO84+AV84+BC84+BJ84+BQ84+BX84+CE84+CL84+CS84&lt;=Consolidação!H95+Consolidação!K95+Consolidação!N95+Consolidação!Q95+Consolidação!T95+Consolidação!W95+Consolidação!Z95+Consolidação!AC95+Consolidação!AF95+Consolidação!AI95+Consolidação!AL95+Consolidação!AO95+Consolidação!AR95,Consolidação!$AR$4,IF(F84+M84+T84+AA84+AH84+AO84+AV84+BC84+BJ84+BQ84+BX84+CE84+CL84+CS84&lt;=Consolidação!H95+Consolidação!K95+Consolidação!N95+Consolidação!Q95+Consolidação!T95+Consolidação!W95+Consolidação!Z95+Consolidação!AC95+Consolidação!AF95+Consolidação!AI95+Consolidação!AL95+Consolidação!AO95+Consolidação!AR95+Consolidação!AU95,Consolidação!$AU$4,IF(AND((Consolidação!H95+Consolidação!K95+Consolidação!N95+Consolidação!Q95+Consolidação!T95+Consolidação!W95+Consolidação!Z95+Consolidação!AC95+Consolidação!AF95+Consolidação!AI95+Consolidação!AL95+Consolidação!AO95+Consolidação!AR95+Consolidação!AU95)&gt;0,F84+M84+T84+AA84+AH84+AO84+AV84+BC84+BJ84+BQ84+BX84+CE84+CL84&lt;Consolidação!H95+Consolidação!K95+Consolidação!N95+Consolidação!Q95+Consolidação!T95+Consolidação!W95+Consolidação!Z95+Consolidação!AC95+Consolidação!AF95+Consolidação!AI95+Consolidação!AL95+Consolidação!AO95+Consolidação!AR95+Consolidação!AU95,F84+M84+T84+AA84+AH84+AO84+AV84+BC84+BJ84+BQ84+BX84+CE84+CL84+CS84&gt;Consolidação!H95+Consolidação!K95+Consolidação!N95+Consolidação!Q95+Consolidação!T95+Consolidação!W95+Consolidação!Z95+Consolidação!AC95+Consolidação!AF95+Consolidação!AI95+Consolidação!AL95+Consolidação!AO95+Consolidação!AR95+Consolidação!AU95),"CONSUMO PARCIAL","SEM PREVISÃO"))))))))))))))))</f>
        <v/>
      </c>
      <c r="CW84" s="318" t="str">
        <f>IF(CV84="","",IF(CV84="SEM PREVISÃO","û",IF(CV84="CONSUMO PARCIAL","û",IF(CU84&lt;CV84+90,"û","ü"))))</f>
        <v/>
      </c>
      <c r="CX84" s="270"/>
      <c r="CY84" s="314"/>
      <c r="CZ84" s="345"/>
      <c r="DA84" s="346"/>
      <c r="DB84" s="317" t="str">
        <f>IF(CY84=0,"",IF(L84+S84+Z84+AG84+AN84+AU84+BB84+BI84+BP84+BW84+CD84+CK84+CR84+CY84&lt;=Consolidação!N95,Consolidação!$H$4,IF(L84+S84+Z84+AG84+AN84+AU84+BB84+BI84+BP84+BW84+CD84+CK84+CR84+CY84&lt;=Consolidação!N95+Consolidação!Q95,Consolidação!$K$4,IF(L84+S84+Z84+AG84+AN84+AU84+BB84+BI84+BP84+BW84+CD84+CK84+CR84+CY84&lt;=Consolidação!N95+Consolidação!Q95+Consolidação!T95,Consolidação!$N$4,IF(L84+S84+Z84+AG84+AN84+AU84+BB84+BI84+BP84+BW84+CD84+CK84+CR84+CY84&lt;=Consolidação!N95+Consolidação!Q95+Consolidação!T95+Consolidação!W95,Consolidação!$Q$4,IF(L84+S84+Z84+AG84+AN84+AU84+BB84+BI84+BP84+BW84+CD84+CK84+CR84+CY84&lt;=Consolidação!N95+Consolidação!Q95+Consolidação!T95+Consolidação!W95+Consolidação!Z95,Consolidação!$T$4,IF(L84+S84+Z84+AG84+AN84+AU84+BB84+BI84+BP84+BW84+CD84+CK84+CR84+CY84&lt;=Consolidação!N95+Consolidação!Q95+Consolidação!T95+Consolidação!W95+Consolidação!Z95+Consolidação!AC95,Consolidação!$W$4,IF(L84+S84+Z84+AG84+AN84+AU84+BB84+BI84+BP84+BW84+CD84+CK84+CR84+CY84&lt;=Consolidação!N95+Consolidação!Q95+Consolidação!T95+Consolidação!W95+Consolidação!Z95+Consolidação!AC95+Consolidação!AF95,Consolidação!$Z$4,IF(L84+S84+Z84+AG84+AN84+AU84+BB84+BI84+BP84+BW84+CD84+CK84+CR84+CY84&lt;=Consolidação!N95+Consolidação!Q95+Consolidação!T95+Consolidação!W95+Consolidação!Z95+Consolidação!AC95+Consolidação!AF95+Consolidação!AI95,Consolidação!$AC$4,IF(L84+S84+Z84+AG84+AN84+AU84+BB84+BI84+BP84+BW84+CD84+CK84+CR84+CY84&lt;=Consolidação!N95+Consolidação!Q95+Consolidação!T95+Consolidação!W95+Consolidação!Z95+Consolidação!AC95+Consolidação!AF95+Consolidação!AI95+Consolidação!AL95,Consolidação!$AF$4,IF(L84+S84+Z84+AG84+AN84+AU84+BB84+BI84+BP84+BW84+CD84+CK84+CR84+CY84&lt;=Consolidação!N95+Consolidação!Q95+Consolidação!T95+Consolidação!W95+Consolidação!Z95+Consolidação!AC95+Consolidação!AF95+Consolidação!AI95+Consolidação!AL95+Consolidação!AO95,Consolidação!$AI$4,IF(L84+S84+Z84+AG84+AN84+AU84+BB84+BI84+BP84+BW84+CD84+CK84+CR84+CY84&lt;=Consolidação!N95+Consolidação!Q95+Consolidação!T95+Consolidação!W95+Consolidação!Z95+Consolidação!AC95+Consolidação!AF95+Consolidação!AI95+Consolidação!AL95+Consolidação!AO95+Consolidação!AR95,Consolidação!$AL$4,IF(L84+S84+Z84+AG84+AN84+AU84+BB84+BI84+BP84+BW84+CD84+CK84+CR84+CY84&lt;=Consolidação!N95+Consolidação!Q95+Consolidação!T95+Consolidação!W95+Consolidação!Z95+Consolidação!AC95+Consolidação!AF95+Consolidação!AI95+Consolidação!AL95+Consolidação!AO95+Consolidação!AR95+Consolidação!AU95,Consolidação!$AO$4,IF(L84+S84+Z84+AG84+AN84+AU84+BB84+BI84+BP84+BW84+CD84+CK84+CR84+CY84&lt;=Consolidação!N95+Consolidação!Q95+Consolidação!T95+Consolidação!W95+Consolidação!Z95+Consolidação!AC95+Consolidação!AF95+Consolidação!AI95+Consolidação!AL95+Consolidação!AO95+Consolidação!AR95+Consolidação!AU95+Consolidação!AX95,Consolidação!$AR$4,IF(L84+S84+Z84+AG84+AN84+AU84+BB84+BI84+BP84+BW84+CD84+CK84+CR84+CY84&lt;=Consolidação!N95+Consolidação!Q95+Consolidação!T95+Consolidação!W95+Consolidação!Z95+Consolidação!AC95+Consolidação!AF95+Consolidação!AI95+Consolidação!AL95+Consolidação!AO95+Consolidação!AR95+Consolidação!AU95+Consolidação!AX95+Consolidação!#REF!,Consolidação!$AU$4,IF(AND((Consolidação!N95+Consolidação!Q95+Consolidação!T95+Consolidação!W95+Consolidação!Z95+Consolidação!AC95+Consolidação!AF95+Consolidação!AI95+Consolidação!AL95+Consolidação!AO95+Consolidação!AR95+Consolidação!AU95+Consolidação!AX95+Consolidação!#REF!)&gt;0,L84+S84+Z84+AG84+AN84+AU84+BB84+BI84+BP84+BW84+CD84+CK84+CR84&lt;Consolidação!N95+Consolidação!Q95+Consolidação!T95+Consolidação!W95+Consolidação!Z95+Consolidação!AC95+Consolidação!AF95+Consolidação!AI95+Consolidação!AL95+Consolidação!AO95+Consolidação!AR95+Consolidação!AU95+Consolidação!AX95+Consolidação!#REF!,L84+S84+Z84+AG84+AN84+AU84+BB84+BI84+BP84+BW84+CD84+CK84+CR84+CY84&gt;Consolidação!N95+Consolidação!Q95+Consolidação!T95+Consolidação!W95+Consolidação!Z95+Consolidação!AC95+Consolidação!AF95+Consolidação!AI95+Consolidação!AL95+Consolidação!AO95+Consolidação!AR95+Consolidação!AU95+Consolidação!AX95+Consolidação!#REF!),"CONSUMO PARCIAL","SEM PREVISÃO"))))))))))))))))</f>
        <v/>
      </c>
      <c r="DC84" s="318" t="str">
        <f t="shared" si="100"/>
        <v/>
      </c>
      <c r="DD84" s="270"/>
      <c r="DE84" s="314"/>
      <c r="DF84" s="345"/>
      <c r="DG84" s="346"/>
      <c r="DH84" s="317" t="str">
        <f>IF(DE84=0,"",IF(R84+Y84+AF84+AM84+AT84+BA84+BH84+BO84+BV84+CC84+CJ84+CQ84+CX84+DE84&lt;=Consolidação!T95,Consolidação!$H$4,IF(R84+Y84+AF84+AM84+AT84+BA84+BH84+BO84+BV84+CC84+CJ84+CQ84+CX84+DE84&lt;=Consolidação!T95+Consolidação!W95,Consolidação!$K$4,IF(R84+Y84+AF84+AM84+AT84+BA84+BH84+BO84+BV84+CC84+CJ84+CQ84+CX84+DE84&lt;=Consolidação!T95+Consolidação!W95+Consolidação!Z95,Consolidação!$N$4,IF(R84+Y84+AF84+AM84+AT84+BA84+BH84+BO84+BV84+CC84+CJ84+CQ84+CX84+DE84&lt;=Consolidação!T95+Consolidação!W95+Consolidação!Z95+Consolidação!AC95,Consolidação!$Q$4,IF(R84+Y84+AF84+AM84+AT84+BA84+BH84+BO84+BV84+CC84+CJ84+CQ84+CX84+DE84&lt;=Consolidação!T95+Consolidação!W95+Consolidação!Z95+Consolidação!AC95+Consolidação!AF95,Consolidação!$T$4,IF(R84+Y84+AF84+AM84+AT84+BA84+BH84+BO84+BV84+CC84+CJ84+CQ84+CX84+DE84&lt;=Consolidação!T95+Consolidação!W95+Consolidação!Z95+Consolidação!AC95+Consolidação!AF95+Consolidação!AI95,Consolidação!$W$4,IF(R84+Y84+AF84+AM84+AT84+BA84+BH84+BO84+BV84+CC84+CJ84+CQ84+CX84+DE84&lt;=Consolidação!T95+Consolidação!W95+Consolidação!Z95+Consolidação!AC95+Consolidação!AF95+Consolidação!AI95+Consolidação!AL95,Consolidação!$Z$4,IF(R84+Y84+AF84+AM84+AT84+BA84+BH84+BO84+BV84+CC84+CJ84+CQ84+CX84+DE84&lt;=Consolidação!T95+Consolidação!W95+Consolidação!Z95+Consolidação!AC95+Consolidação!AF95+Consolidação!AI95+Consolidação!AL95+Consolidação!AO95,Consolidação!$AC$4,IF(R84+Y84+AF84+AM84+AT84+BA84+BH84+BO84+BV84+CC84+CJ84+CQ84+CX84+DE84&lt;=Consolidação!T95+Consolidação!W95+Consolidação!Z95+Consolidação!AC95+Consolidação!AF95+Consolidação!AI95+Consolidação!AL95+Consolidação!AO95+Consolidação!AR95,Consolidação!$AF$4,IF(R84+Y84+AF84+AM84+AT84+BA84+BH84+BO84+BV84+CC84+CJ84+CQ84+CX84+DE84&lt;=Consolidação!T95+Consolidação!W95+Consolidação!Z95+Consolidação!AC95+Consolidação!AF95+Consolidação!AI95+Consolidação!AL95+Consolidação!AO95+Consolidação!AR95+Consolidação!AU95,Consolidação!$AI$4,IF(R84+Y84+AF84+AM84+AT84+BA84+BH84+BO84+BV84+CC84+CJ84+CQ84+CX84+DE84&lt;=Consolidação!T95+Consolidação!W95+Consolidação!Z95+Consolidação!AC95+Consolidação!AF95+Consolidação!AI95+Consolidação!AL95+Consolidação!AO95+Consolidação!AR95+Consolidação!AU95+Consolidação!AX95,Consolidação!$AL$4,IF(R84+Y84+AF84+AM84+AT84+BA84+BH84+BO84+BV84+CC84+CJ84+CQ84+CX84+DE84&lt;=Consolidação!T95+Consolidação!W95+Consolidação!Z95+Consolidação!AC95+Consolidação!AF95+Consolidação!AI95+Consolidação!AL95+Consolidação!AO95+Consolidação!AR95+Consolidação!AU95+Consolidação!AX95+Consolidação!#REF!,Consolidação!$AO$4,IF(R84+Y84+AF84+AM84+AT84+BA84+BH84+BO84+BV84+CC84+CJ84+CQ84+CX84+DE84&lt;=Consolidação!T95+Consolidação!W95+Consolidação!Z95+Consolidação!AC95+Consolidação!AF95+Consolidação!AI95+Consolidação!AL95+Consolidação!AO95+Consolidação!AR95+Consolidação!AU95+Consolidação!AX95+Consolidação!#REF!+Consolidação!BC95,Consolidação!$AR$4,IF(R84+Y84+AF84+AM84+AT84+BA84+BH84+BO84+BV84+CC84+CJ84+CQ84+CX84+DE84&lt;=Consolidação!T95+Consolidação!W95+Consolidação!Z95+Consolidação!AC95+Consolidação!AF95+Consolidação!AI95+Consolidação!AL95+Consolidação!AO95+Consolidação!AR95+Consolidação!AU95+Consolidação!AX95+Consolidação!#REF!+Consolidação!BC95+Consolidação!BF95,Consolidação!$AU$4,IF(AND((Consolidação!T95+Consolidação!W95+Consolidação!Z95+Consolidação!AC95+Consolidação!AF95+Consolidação!AI95+Consolidação!AL95+Consolidação!AO95+Consolidação!AR95+Consolidação!AU95+Consolidação!AX95+Consolidação!#REF!+Consolidação!BC95+Consolidação!BF95)&gt;0,R84+Y84+AF84+AM84+AT84+BA84+BH84+BO84+BV84+CC84+CJ84+CQ84+CX84&lt;Consolidação!T95+Consolidação!W95+Consolidação!Z95+Consolidação!AC95+Consolidação!AF95+Consolidação!AI95+Consolidação!AL95+Consolidação!AO95+Consolidação!AR95+Consolidação!AU95+Consolidação!AX95+Consolidação!#REF!+Consolidação!BC95+Consolidação!BF95,R84+Y84+AF84+AM84+AT84+BA84+BH84+BO84+BV84+CC84+CJ84+CQ84+CX84+DE84&gt;Consolidação!T95+Consolidação!W95+Consolidação!Z95+Consolidação!AC95+Consolidação!AF95+Consolidação!AI95+Consolidação!AL95+Consolidação!AO95+Consolidação!AR95+Consolidação!AU95+Consolidação!AX95+Consolidação!#REF!+Consolidação!BC95+Consolidação!BF95),"CONSUMO PARCIAL","SEM PREVISÃO"))))))))))))))))</f>
        <v/>
      </c>
      <c r="DI84" s="318" t="str">
        <f t="shared" si="101"/>
        <v/>
      </c>
      <c r="DJ84" s="270"/>
      <c r="DK84" s="314"/>
      <c r="DL84" s="345"/>
      <c r="DM84" s="346"/>
      <c r="DN84" s="317" t="str">
        <f>IF(DK84=0,"",IF(X84+AE84+AL84+AS84+AZ84+BG84+BN84+BU84+CB84+CI84+CP84+CW84+DD84+DK84&lt;=Consolidação!Z95,Consolidação!$H$4,IF(X84+AE84+AL84+AS84+AZ84+BG84+BN84+BU84+CB84+CI84+CP84+CW84+DD84+DK84&lt;=Consolidação!Z95+Consolidação!AC95,Consolidação!$K$4,IF(X84+AE84+AL84+AS84+AZ84+BG84+BN84+BU84+CB84+CI84+CP84+CW84+DD84+DK84&lt;=Consolidação!Z95+Consolidação!AC95+Consolidação!AF95,Consolidação!$N$4,IF(X84+AE84+AL84+AS84+AZ84+BG84+BN84+BU84+CB84+CI84+CP84+CW84+DD84+DK84&lt;=Consolidação!Z95+Consolidação!AC95+Consolidação!AF95+Consolidação!AI95,Consolidação!$Q$4,IF(X84+AE84+AL84+AS84+AZ84+BG84+BN84+BU84+CB84+CI84+CP84+CW84+DD84+DK84&lt;=Consolidação!Z95+Consolidação!AC95+Consolidação!AF95+Consolidação!AI95+Consolidação!AL95,Consolidação!$T$4,IF(X84+AE84+AL84+AS84+AZ84+BG84+BN84+BU84+CB84+CI84+CP84+CW84+DD84+DK84&lt;=Consolidação!Z95+Consolidação!AC95+Consolidação!AF95+Consolidação!AI95+Consolidação!AL95+Consolidação!AO95,Consolidação!$W$4,IF(X84+AE84+AL84+AS84+AZ84+BG84+BN84+BU84+CB84+CI84+CP84+CW84+DD84+DK84&lt;=Consolidação!Z95+Consolidação!AC95+Consolidação!AF95+Consolidação!AI95+Consolidação!AL95+Consolidação!AO95+Consolidação!AR95,Consolidação!$Z$4,IF(X84+AE84+AL84+AS84+AZ84+BG84+BN84+BU84+CB84+CI84+CP84+CW84+DD84+DK84&lt;=Consolidação!Z95+Consolidação!AC95+Consolidação!AF95+Consolidação!AI95+Consolidação!AL95+Consolidação!AO95+Consolidação!AR95+Consolidação!AU95,Consolidação!$AC$4,IF(X84+AE84+AL84+AS84+AZ84+BG84+BN84+BU84+CB84+CI84+CP84+CW84+DD84+DK84&lt;=Consolidação!Z95+Consolidação!AC95+Consolidação!AF95+Consolidação!AI95+Consolidação!AL95+Consolidação!AO95+Consolidação!AR95+Consolidação!AU95+Consolidação!AX95,Consolidação!$AF$4,IF(X84+AE84+AL84+AS84+AZ84+BG84+BN84+BU84+CB84+CI84+CP84+CW84+DD84+DK84&lt;=Consolidação!Z95+Consolidação!AC95+Consolidação!AF95+Consolidação!AI95+Consolidação!AL95+Consolidação!AO95+Consolidação!AR95+Consolidação!AU95+Consolidação!AX95+Consolidação!#REF!,Consolidação!$AI$4,IF(X84+AE84+AL84+AS84+AZ84+BG84+BN84+BU84+CB84+CI84+CP84+CW84+DD84+DK84&lt;=Consolidação!Z95+Consolidação!AC95+Consolidação!AF95+Consolidação!AI95+Consolidação!AL95+Consolidação!AO95+Consolidação!AR95+Consolidação!AU95+Consolidação!AX95+Consolidação!#REF!+Consolidação!BC95,Consolidação!$AL$4,IF(X84+AE84+AL84+AS84+AZ84+BG84+BN84+BU84+CB84+CI84+CP84+CW84+DD84+DK84&lt;=Consolidação!Z95+Consolidação!AC95+Consolidação!AF95+Consolidação!AI95+Consolidação!AL95+Consolidação!AO95+Consolidação!AR95+Consolidação!AU95+Consolidação!AX95+Consolidação!#REF!+Consolidação!BC95+Consolidação!BF95,Consolidação!$AO$4,IF(X84+AE84+AL84+AS84+AZ84+BG84+BN84+BU84+CB84+CI84+CP84+CW84+DD84+DK84&lt;=Consolidação!Z95+Consolidação!AC95+Consolidação!AF95+Consolidação!AI95+Consolidação!AL95+Consolidação!AO95+Consolidação!AR95+Consolidação!AU95+Consolidação!AX95+Consolidação!#REF!+Consolidação!BC95+Consolidação!BF95+Consolidação!BI95,Consolidação!$AR$4,IF(X84+AE84+AL84+AS84+AZ84+BG84+BN84+BU84+CB84+CI84+CP84+CW84+DD84+DK84&lt;=Consolidação!Z95+Consolidação!AC95+Consolidação!AF95+Consolidação!AI95+Consolidação!AL95+Consolidação!AO95+Consolidação!AR95+Consolidação!AU95+Consolidação!AX95+Consolidação!#REF!+Consolidação!BC95+Consolidação!BF95+Consolidação!BI95+Consolidação!BL95,Consolidação!$AU$4,IF(AND((Consolidação!Z95+Consolidação!AC95+Consolidação!AF95+Consolidação!AI95+Consolidação!AL95+Consolidação!AO95+Consolidação!AR95+Consolidação!AU95+Consolidação!AX95+Consolidação!#REF!+Consolidação!BC95+Consolidação!BF95+Consolidação!BI95+Consolidação!BL95)&gt;0,X84+AE84+AL84+AS84+AZ84+BG84+BN84+BU84+CB84+CI84+CP84+CW84+DD84&lt;Consolidação!Z95+Consolidação!AC95+Consolidação!AF95+Consolidação!AI95+Consolidação!AL95+Consolidação!AO95+Consolidação!AR95+Consolidação!AU95+Consolidação!AX95+Consolidação!#REF!+Consolidação!BC95+Consolidação!BF95+Consolidação!BI95+Consolidação!BL95,X84+AE84+AL84+AS84+AZ84+BG84+BN84+BU84+CB84+CI84+CP84+CW84+DD84+DK84&gt;Consolidação!Z95+Consolidação!AC95+Consolidação!AF95+Consolidação!AI95+Consolidação!AL95+Consolidação!AO95+Consolidação!AR95+Consolidação!AU95+Consolidação!AX95+Consolidação!#REF!+Consolidação!BC95+Consolidação!BF95+Consolidação!BI95+Consolidação!BL95),"CONSUMO PARCIAL","SEM PREVISÃO"))))))))))))))))</f>
        <v/>
      </c>
      <c r="DO84" s="318" t="str">
        <f t="shared" si="102"/>
        <v/>
      </c>
      <c r="DP84" s="270"/>
      <c r="DQ84" s="314"/>
      <c r="DR84" s="345"/>
      <c r="DS84" s="346"/>
      <c r="DT84" s="317" t="str">
        <f>IF(DQ84=0,"",IF(AD84+AK84+AR84+AY84+BF84+BM84+BT84+CA84+CH84+CO84+CV84+DC84+DJ84+DQ84&lt;=Consolidação!AF95,Consolidação!$H$4,IF(AD84+AK84+AR84+AY84+BF84+BM84+BT84+CA84+CH84+CO84+CV84+DC84+DJ84+DQ84&lt;=Consolidação!AF95+Consolidação!AI95,Consolidação!$K$4,IF(AD84+AK84+AR84+AY84+BF84+BM84+BT84+CA84+CH84+CO84+CV84+DC84+DJ84+DQ84&lt;=Consolidação!AF95+Consolidação!AI95+Consolidação!AL95,Consolidação!$N$4,IF(AD84+AK84+AR84+AY84+BF84+BM84+BT84+CA84+CH84+CO84+CV84+DC84+DJ84+DQ84&lt;=Consolidação!AF95+Consolidação!AI95+Consolidação!AL95+Consolidação!AO95,Consolidação!$Q$4,IF(AD84+AK84+AR84+AY84+BF84+BM84+BT84+CA84+CH84+CO84+CV84+DC84+DJ84+DQ84&lt;=Consolidação!AF95+Consolidação!AI95+Consolidação!AL95+Consolidação!AO95+Consolidação!AR95,Consolidação!$T$4,IF(AD84+AK84+AR84+AY84+BF84+BM84+BT84+CA84+CH84+CO84+CV84+DC84+DJ84+DQ84&lt;=Consolidação!AF95+Consolidação!AI95+Consolidação!AL95+Consolidação!AO95+Consolidação!AR95+Consolidação!AU95,Consolidação!$W$4,IF(AD84+AK84+AR84+AY84+BF84+BM84+BT84+CA84+CH84+CO84+CV84+DC84+DJ84+DQ84&lt;=Consolidação!AF95+Consolidação!AI95+Consolidação!AL95+Consolidação!AO95+Consolidação!AR95+Consolidação!AU95+Consolidação!AX95,Consolidação!$Z$4,IF(AD84+AK84+AR84+AY84+BF84+BM84+BT84+CA84+CH84+CO84+CV84+DC84+DJ84+DQ84&lt;=Consolidação!AF95+Consolidação!AI95+Consolidação!AL95+Consolidação!AO95+Consolidação!AR95+Consolidação!AU95+Consolidação!AX95+Consolidação!#REF!,Consolidação!$AC$4,IF(AD84+AK84+AR84+AY84+BF84+BM84+BT84+CA84+CH84+CO84+CV84+DC84+DJ84+DQ84&lt;=Consolidação!AF95+Consolidação!AI95+Consolidação!AL95+Consolidação!AO95+Consolidação!AR95+Consolidação!AU95+Consolidação!AX95+Consolidação!#REF!+Consolidação!BC95,Consolidação!$AF$4,IF(AD84+AK84+AR84+AY84+BF84+BM84+BT84+CA84+CH84+CO84+CV84+DC84+DJ84+DQ84&lt;=Consolidação!AF95+Consolidação!AI95+Consolidação!AL95+Consolidação!AO95+Consolidação!AR95+Consolidação!AU95+Consolidação!AX95+Consolidação!#REF!+Consolidação!BC95+Consolidação!BF95,Consolidação!$AI$4,IF(AD84+AK84+AR84+AY84+BF84+BM84+BT84+CA84+CH84+CO84+CV84+DC84+DJ84+DQ84&lt;=Consolidação!AF95+Consolidação!AI95+Consolidação!AL95+Consolidação!AO95+Consolidação!AR95+Consolidação!AU95+Consolidação!AX95+Consolidação!#REF!+Consolidação!BC95+Consolidação!BF95+Consolidação!BI95,Consolidação!$AL$4,IF(AD84+AK84+AR84+AY84+BF84+BM84+BT84+CA84+CH84+CO84+CV84+DC84+DJ84+DQ84&lt;=Consolidação!AF95+Consolidação!AI95+Consolidação!AL95+Consolidação!AO95+Consolidação!AR95+Consolidação!AU95+Consolidação!AX95+Consolidação!#REF!+Consolidação!BC95+Consolidação!BF95+Consolidação!BI95+Consolidação!BL95,Consolidação!$AO$4,IF(AD84+AK84+AR84+AY84+BF84+BM84+BT84+CA84+CH84+CO84+CV84+DC84+DJ84+DQ84&lt;=Consolidação!AF95+Consolidação!AI95+Consolidação!AL95+Consolidação!AO95+Consolidação!AR95+Consolidação!AU95+Consolidação!AX95+Consolidação!#REF!+Consolidação!BC95+Consolidação!BF95+Consolidação!BI95+Consolidação!BL95+Consolidação!BO95,Consolidação!$AR$4,IF(AD84+AK84+AR84+AY84+BF84+BM84+BT84+CA84+CH84+CO84+CV84+DC84+DJ84+DQ84&lt;=Consolidação!AF95+Consolidação!AI95+Consolidação!AL95+Consolidação!AO95+Consolidação!AR95+Consolidação!AU95+Consolidação!AX95+Consolidação!#REF!+Consolidação!BC95+Consolidação!BF95+Consolidação!BI95+Consolidação!BL95+Consolidação!BO95+Consolidação!BR95,Consolidação!$AU$4,IF(AND((Consolidação!AF95+Consolidação!AI95+Consolidação!AL95+Consolidação!AO95+Consolidação!AR95+Consolidação!AU95+Consolidação!AX95+Consolidação!#REF!+Consolidação!BC95+Consolidação!BF95+Consolidação!BI95+Consolidação!BL95+Consolidação!BO95+Consolidação!BR95)&gt;0,AD84+AK84+AR84+AY84+BF84+BM84+BT84+CA84+CH84+CO84+CV84+DC84+DJ84&lt;Consolidação!AF95+Consolidação!AI95+Consolidação!AL95+Consolidação!AO95+Consolidação!AR95+Consolidação!AU95+Consolidação!AX95+Consolidação!#REF!+Consolidação!BC95+Consolidação!BF95+Consolidação!BI95+Consolidação!BL95+Consolidação!BO95+Consolidação!BR95,AD84+AK84+AR84+AY84+BF84+BM84+BT84+CA84+CH84+CO84+CV84+DC84+DJ84+DQ84&gt;Consolidação!AF95+Consolidação!AI95+Consolidação!AL95+Consolidação!AO95+Consolidação!AR95+Consolidação!AU95+Consolidação!AX95+Consolidação!#REF!+Consolidação!BC95+Consolidação!BF95+Consolidação!BI95+Consolidação!BL95+Consolidação!BO95+Consolidação!BR95),"CONSUMO PARCIAL","SEM PREVISÃO"))))))))))))))))</f>
        <v/>
      </c>
      <c r="DU84" s="318" t="str">
        <f t="shared" si="103"/>
        <v/>
      </c>
      <c r="DV84" s="270"/>
      <c r="DW84" s="314"/>
      <c r="DX84" s="345"/>
      <c r="DY84" s="346"/>
      <c r="DZ84" s="317" t="str">
        <f>IF(DW84=0,"",IF(AJ84+AQ84+AX84+BE84+BL84+BS84+BZ84+CG84+CN84+CU84+DB84+DI84+DP84+DW84&lt;=Consolidação!AL95,Consolidação!$H$4,IF(AJ84+AQ84+AX84+BE84+BL84+BS84+BZ84+CG84+CN84+CU84+DB84+DI84+DP84+DW84&lt;=Consolidação!AL95+Consolidação!AO95,Consolidação!$K$4,IF(AJ84+AQ84+AX84+BE84+BL84+BS84+BZ84+CG84+CN84+CU84+DB84+DI84+DP84+DW84&lt;=Consolidação!AL95+Consolidação!AO95+Consolidação!AR95,Consolidação!$N$4,IF(AJ84+AQ84+AX84+BE84+BL84+BS84+BZ84+CG84+CN84+CU84+DB84+DI84+DP84+DW84&lt;=Consolidação!AL95+Consolidação!AO95+Consolidação!AR95+Consolidação!AU95,Consolidação!$Q$4,IF(AJ84+AQ84+AX84+BE84+BL84+BS84+BZ84+CG84+CN84+CU84+DB84+DI84+DP84+DW84&lt;=Consolidação!AL95+Consolidação!AO95+Consolidação!AR95+Consolidação!AU95+Consolidação!AX95,Consolidação!$T$4,IF(AJ84+AQ84+AX84+BE84+BL84+BS84+BZ84+CG84+CN84+CU84+DB84+DI84+DP84+DW84&lt;=Consolidação!AL95+Consolidação!AO95+Consolidação!AR95+Consolidação!AU95+Consolidação!AX95+Consolidação!#REF!,Consolidação!$W$4,IF(AJ84+AQ84+AX84+BE84+BL84+BS84+BZ84+CG84+CN84+CU84+DB84+DI84+DP84+DW84&lt;=Consolidação!AL95+Consolidação!AO95+Consolidação!AR95+Consolidação!AU95+Consolidação!AX95+Consolidação!#REF!+Consolidação!BC95,Consolidação!$Z$4,IF(AJ84+AQ84+AX84+BE84+BL84+BS84+BZ84+CG84+CN84+CU84+DB84+DI84+DP84+DW84&lt;=Consolidação!AL95+Consolidação!AO95+Consolidação!AR95+Consolidação!AU95+Consolidação!AX95+Consolidação!#REF!+Consolidação!BC95+Consolidação!BF95,Consolidação!$AC$4,IF(AJ84+AQ84+AX84+BE84+BL84+BS84+BZ84+CG84+CN84+CU84+DB84+DI84+DP84+DW84&lt;=Consolidação!AL95+Consolidação!AO95+Consolidação!AR95+Consolidação!AU95+Consolidação!AX95+Consolidação!#REF!+Consolidação!BC95+Consolidação!BF95+Consolidação!BI95,Consolidação!$AF$4,IF(AJ84+AQ84+AX84+BE84+BL84+BS84+BZ84+CG84+CN84+CU84+DB84+DI84+DP84+DW84&lt;=Consolidação!AL95+Consolidação!AO95+Consolidação!AR95+Consolidação!AU95+Consolidação!AX95+Consolidação!#REF!+Consolidação!BC95+Consolidação!BF95+Consolidação!BI95+Consolidação!BL95,Consolidação!$AI$4,IF(AJ84+AQ84+AX84+BE84+BL84+BS84+BZ84+CG84+CN84+CU84+DB84+DI84+DP84+DW84&lt;=Consolidação!AL95+Consolidação!AO95+Consolidação!AR95+Consolidação!AU95+Consolidação!AX95+Consolidação!#REF!+Consolidação!BC95+Consolidação!BF95+Consolidação!BI95+Consolidação!BL95+Consolidação!BO95,Consolidação!$AL$4,IF(AJ84+AQ84+AX84+BE84+BL84+BS84+BZ84+CG84+CN84+CU84+DB84+DI84+DP84+DW84&lt;=Consolidação!AL95+Consolidação!AO95+Consolidação!AR95+Consolidação!AU95+Consolidação!AX95+Consolidação!#REF!+Consolidação!BC95+Consolidação!BF95+Consolidação!BI95+Consolidação!BL95+Consolidação!BO95+Consolidação!BR95,Consolidação!$AO$4,IF(AJ84+AQ84+AX84+BE84+BL84+BS84+BZ84+CG84+CN84+CU84+DB84+DI84+DP84+DW84&lt;=Consolidação!AL95+Consolidação!AO95+Consolidação!AR95+Consolidação!AU95+Consolidação!AX95+Consolidação!#REF!+Consolidação!BC95+Consolidação!BF95+Consolidação!BI95+Consolidação!BL95+Consolidação!BO95+Consolidação!BR95+Consolidação!BU95,Consolidação!$AR$4,IF(AJ84+AQ84+AX84+BE84+BL84+BS84+BZ84+CG84+CN84+CU84+DB84+DI84+DP84+DW84&lt;=Consolidação!AL95+Consolidação!AO95+Consolidação!AR95+Consolidação!AU95+Consolidação!AX95+Consolidação!#REF!+Consolidação!BC95+Consolidação!BF95+Consolidação!BI95+Consolidação!BL95+Consolidação!BO95+Consolidação!BR95+Consolidação!BU95+Consolidação!BX95,Consolidação!$AU$4,IF(AND((Consolidação!AL95+Consolidação!AO95+Consolidação!AR95+Consolidação!AU95+Consolidação!AX95+Consolidação!#REF!+Consolidação!BC95+Consolidação!BF95+Consolidação!BI95+Consolidação!BL95+Consolidação!BO95+Consolidação!BR95+Consolidação!BU95+Consolidação!BX95)&gt;0,AJ84+AQ84+AX84+BE84+BL84+BS84+BZ84+CG84+CN84+CU84+DB84+DI84+DP84&lt;Consolidação!AL95+Consolidação!AO95+Consolidação!AR95+Consolidação!AU95+Consolidação!AX95+Consolidação!#REF!+Consolidação!BC95+Consolidação!BF95+Consolidação!BI95+Consolidação!BL95+Consolidação!BO95+Consolidação!BR95+Consolidação!BU95+Consolidação!BX95,AJ84+AQ84+AX84+BE84+BL84+BS84+BZ84+CG84+CN84+CU84+DB84+DI84+DP84+DW84&gt;Consolidação!AL95+Consolidação!AO95+Consolidação!AR95+Consolidação!AU95+Consolidação!AX95+Consolidação!#REF!+Consolidação!BC95+Consolidação!BF95+Consolidação!BI95+Consolidação!BL95+Consolidação!BO95+Consolidação!BR95+Consolidação!BU95+Consolidação!BX95),"CONSUMO PARCIAL","SEM PREVISÃO"))))))))))))))))</f>
        <v/>
      </c>
      <c r="EA84" s="318" t="str">
        <f t="shared" si="104"/>
        <v/>
      </c>
      <c r="EB84" s="270"/>
      <c r="EC84" s="314"/>
      <c r="ED84" s="345"/>
      <c r="EE84" s="346"/>
      <c r="EF84" s="317" t="str">
        <f>IF(EC84=0,"",IF(AP84+AW84+BD84+BK84+BR84+BY84+CF84+CM84+CT84+DA84+DH84+DO84+DV84+EC84&lt;=Consolidação!AR95,Consolidação!$H$4,IF(AP84+AW84+BD84+BK84+BR84+BY84+CF84+CM84+CT84+DA84+DH84+DO84+DV84+EC84&lt;=Consolidação!AR95+Consolidação!AU95,Consolidação!$K$4,IF(AP84+AW84+BD84+BK84+BR84+BY84+CF84+CM84+CT84+DA84+DH84+DO84+DV84+EC84&lt;=Consolidação!AR95+Consolidação!AU95+Consolidação!AX95,Consolidação!$N$4,IF(AP84+AW84+BD84+BK84+BR84+BY84+CF84+CM84+CT84+DA84+DH84+DO84+DV84+EC84&lt;=Consolidação!AR95+Consolidação!AU95+Consolidação!AX95+Consolidação!#REF!,Consolidação!$Q$4,IF(AP84+AW84+BD84+BK84+BR84+BY84+CF84+CM84+CT84+DA84+DH84+DO84+DV84+EC84&lt;=Consolidação!AR95+Consolidação!AU95+Consolidação!AX95+Consolidação!#REF!+Consolidação!BC95,Consolidação!$T$4,IF(AP84+AW84+BD84+BK84+BR84+BY84+CF84+CM84+CT84+DA84+DH84+DO84+DV84+EC84&lt;=Consolidação!AR95+Consolidação!AU95+Consolidação!AX95+Consolidação!#REF!+Consolidação!BC95+Consolidação!BF95,Consolidação!$W$4,IF(AP84+AW84+BD84+BK84+BR84+BY84+CF84+CM84+CT84+DA84+DH84+DO84+DV84+EC84&lt;=Consolidação!AR95+Consolidação!AU95+Consolidação!AX95+Consolidação!#REF!+Consolidação!BC95+Consolidação!BF95+Consolidação!BI95,Consolidação!$Z$4,IF(AP84+AW84+BD84+BK84+BR84+BY84+CF84+CM84+CT84+DA84+DH84+DO84+DV84+EC84&lt;=Consolidação!AR95+Consolidação!AU95+Consolidação!AX95+Consolidação!#REF!+Consolidação!BC95+Consolidação!BF95+Consolidação!BI95+Consolidação!BL95,Consolidação!$AC$4,IF(AP84+AW84+BD84+BK84+BR84+BY84+CF84+CM84+CT84+DA84+DH84+DO84+DV84+EC84&lt;=Consolidação!AR95+Consolidação!AU95+Consolidação!AX95+Consolidação!#REF!+Consolidação!BC95+Consolidação!BF95+Consolidação!BI95+Consolidação!BL95+Consolidação!BO95,Consolidação!$AF$4,IF(AP84+AW84+BD84+BK84+BR84+BY84+CF84+CM84+CT84+DA84+DH84+DO84+DV84+EC84&lt;=Consolidação!AR95+Consolidação!AU95+Consolidação!AX95+Consolidação!#REF!+Consolidação!BC95+Consolidação!BF95+Consolidação!BI95+Consolidação!BL95+Consolidação!BO95+Consolidação!BR95,Consolidação!$AI$4,IF(AP84+AW84+BD84+BK84+BR84+BY84+CF84+CM84+CT84+DA84+DH84+DO84+DV84+EC84&lt;=Consolidação!AR95+Consolidação!AU95+Consolidação!AX95+Consolidação!#REF!+Consolidação!BC95+Consolidação!BF95+Consolidação!BI95+Consolidação!BL95+Consolidação!BO95+Consolidação!BR95+Consolidação!BU95,Consolidação!$AL$4,IF(AP84+AW84+BD84+BK84+BR84+BY84+CF84+CM84+CT84+DA84+DH84+DO84+DV84+EC84&lt;=Consolidação!AR95+Consolidação!AU95+Consolidação!AX95+Consolidação!#REF!+Consolidação!BC95+Consolidação!BF95+Consolidação!BI95+Consolidação!BL95+Consolidação!BO95+Consolidação!BR95+Consolidação!BU95+Consolidação!BX95,Consolidação!$AO$4,IF(AP84+AW84+BD84+BK84+BR84+BY84+CF84+CM84+CT84+DA84+DH84+DO84+DV84+EC84&lt;=Consolidação!AR95+Consolidação!AU95+Consolidação!AX95+Consolidação!#REF!+Consolidação!BC95+Consolidação!BF95+Consolidação!BI95+Consolidação!BL95+Consolidação!BO95+Consolidação!BR95+Consolidação!BU95+Consolidação!BX95+Consolidação!CA95,Consolidação!$AR$4,IF(AP84+AW84+BD84+BK84+BR84+BY84+CF84+CM84+CT84+DA84+DH84+DO84+DV84+EC84&lt;=Consolidação!AR95+Consolidação!AU95+Consolidação!AX95+Consolidação!#REF!+Consolidação!BC95+Consolidação!BF95+Consolidação!BI95+Consolidação!BL95+Consolidação!BO95+Consolidação!BR95+Consolidação!BU95+Consolidação!BX95+Consolidação!CA95+Consolidação!CD95,Consolidação!$AU$4,IF(AND((Consolidação!AR95+Consolidação!AU95+Consolidação!AX95+Consolidação!#REF!+Consolidação!BC95+Consolidação!BF95+Consolidação!BI95+Consolidação!BL95+Consolidação!BO95+Consolidação!BR95+Consolidação!BU95+Consolidação!BX95+Consolidação!CA95+Consolidação!CD95)&gt;0,AP84+AW84+BD84+BK84+BR84+BY84+CF84+CM84+CT84+DA84+DH84+DO84+DV84&lt;Consolidação!AR95+Consolidação!AU95+Consolidação!AX95+Consolidação!#REF!+Consolidação!BC95+Consolidação!BF95+Consolidação!BI95+Consolidação!BL95+Consolidação!BO95+Consolidação!BR95+Consolidação!BU95+Consolidação!BX95+Consolidação!CA95+Consolidação!CD95,AP84+AW84+BD84+BK84+BR84+BY84+CF84+CM84+CT84+DA84+DH84+DO84+DV84+EC84&gt;Consolidação!AR95+Consolidação!AU95+Consolidação!AX95+Consolidação!#REF!+Consolidação!BC95+Consolidação!BF95+Consolidação!BI95+Consolidação!BL95+Consolidação!BO95+Consolidação!BR95+Consolidação!BU95+Consolidação!BX95+Consolidação!CA95+Consolidação!CD95),"CONSUMO PARCIAL","SEM PREVISÃO"))))))))))))))))</f>
        <v/>
      </c>
      <c r="EG84" s="318" t="str">
        <f t="shared" si="105"/>
        <v/>
      </c>
      <c r="EH84" s="270"/>
      <c r="EI84" s="314"/>
      <c r="EJ84" s="345"/>
      <c r="EK84" s="346"/>
      <c r="EL84" s="317" t="str">
        <f>IF(EI84=0,"",IF(AV84+BC84+BJ84+BQ84+BX84+CE84+CL84+CS84+CZ84+DG84+DN84+DU84+EB84+EI84&lt;=Consolidação!AX95,Consolidação!$H$4,IF(AV84+BC84+BJ84+BQ84+BX84+CE84+CL84+CS84+CZ84+DG84+DN84+DU84+EB84+EI84&lt;=Consolidação!AX95+Consolidação!#REF!,Consolidação!$K$4,IF(AV84+BC84+BJ84+BQ84+BX84+CE84+CL84+CS84+CZ84+DG84+DN84+DU84+EB84+EI84&lt;=Consolidação!AX95+Consolidação!#REF!+Consolidação!BC95,Consolidação!$N$4,IF(AV84+BC84+BJ84+BQ84+BX84+CE84+CL84+CS84+CZ84+DG84+DN84+DU84+EB84+EI84&lt;=Consolidação!AX95+Consolidação!#REF!+Consolidação!BC95+Consolidação!BF95,Consolidação!$Q$4,IF(AV84+BC84+BJ84+BQ84+BX84+CE84+CL84+CS84+CZ84+DG84+DN84+DU84+EB84+EI84&lt;=Consolidação!AX95+Consolidação!#REF!+Consolidação!BC95+Consolidação!BF95+Consolidação!BI95,Consolidação!$T$4,IF(AV84+BC84+BJ84+BQ84+BX84+CE84+CL84+CS84+CZ84+DG84+DN84+DU84+EB84+EI84&lt;=Consolidação!AX95+Consolidação!#REF!+Consolidação!BC95+Consolidação!BF95+Consolidação!BI95+Consolidação!BL95,Consolidação!$W$4,IF(AV84+BC84+BJ84+BQ84+BX84+CE84+CL84+CS84+CZ84+DG84+DN84+DU84+EB84+EI84&lt;=Consolidação!AX95+Consolidação!#REF!+Consolidação!BC95+Consolidação!BF95+Consolidação!BI95+Consolidação!BL95+Consolidação!BO95,Consolidação!$Z$4,IF(AV84+BC84+BJ84+BQ84+BX84+CE84+CL84+CS84+CZ84+DG84+DN84+DU84+EB84+EI84&lt;=Consolidação!AX95+Consolidação!#REF!+Consolidação!BC95+Consolidação!BF95+Consolidação!BI95+Consolidação!BL95+Consolidação!BO95+Consolidação!BR95,Consolidação!$AC$4,IF(AV84+BC84+BJ84+BQ84+BX84+CE84+CL84+CS84+CZ84+DG84+DN84+DU84+EB84+EI84&lt;=Consolidação!AX95+Consolidação!#REF!+Consolidação!BC95+Consolidação!BF95+Consolidação!BI95+Consolidação!BL95+Consolidação!BO95+Consolidação!BR95+Consolidação!BU95,Consolidação!$AF$4,IF(AV84+BC84+BJ84+BQ84+BX84+CE84+CL84+CS84+CZ84+DG84+DN84+DU84+EB84+EI84&lt;=Consolidação!AX95+Consolidação!#REF!+Consolidação!BC95+Consolidação!BF95+Consolidação!BI95+Consolidação!BL95+Consolidação!BO95+Consolidação!BR95+Consolidação!BU95+Consolidação!BX95,Consolidação!$AI$4,IF(AV84+BC84+BJ84+BQ84+BX84+CE84+CL84+CS84+CZ84+DG84+DN84+DU84+EB84+EI84&lt;=Consolidação!AX95+Consolidação!#REF!+Consolidação!BC95+Consolidação!BF95+Consolidação!BI95+Consolidação!BL95+Consolidação!BO95+Consolidação!BR95+Consolidação!BU95+Consolidação!BX95+Consolidação!CA95,Consolidação!$AL$4,IF(AV84+BC84+BJ84+BQ84+BX84+CE84+CL84+CS84+CZ84+DG84+DN84+DU84+EB84+EI84&lt;=Consolidação!AX95+Consolidação!#REF!+Consolidação!BC95+Consolidação!BF95+Consolidação!BI95+Consolidação!BL95+Consolidação!BO95+Consolidação!BR95+Consolidação!BU95+Consolidação!BX95+Consolidação!CA95+Consolidação!CD95,Consolidação!$AO$4,IF(AV84+BC84+BJ84+BQ84+BX84+CE84+CL84+CS84+CZ84+DG84+DN84+DU84+EB84+EI84&lt;=Consolidação!AX95+Consolidação!#REF!+Consolidação!BC95+Consolidação!BF95+Consolidação!BI95+Consolidação!BL95+Consolidação!BO95+Consolidação!BR95+Consolidação!BU95+Consolidação!BX95+Consolidação!CA95+Consolidação!CD95+Consolidação!CG95,Consolidação!$AR$4,IF(AV84+BC84+BJ84+BQ84+BX84+CE84+CL84+CS84+CZ84+DG84+DN84+DU84+EB84+EI84&lt;=Consolidação!AX95+Consolidação!#REF!+Consolidação!BC95+Consolidação!BF95+Consolidação!BI95+Consolidação!BL95+Consolidação!BO95+Consolidação!BR95+Consolidação!BU95+Consolidação!BX95+Consolidação!CA95+Consolidação!CD95+Consolidação!CG95+Consolidação!CJ95,Consolidação!$AU$4,IF(AND((Consolidação!AX95+Consolidação!#REF!+Consolidação!BC95+Consolidação!BF95+Consolidação!BI95+Consolidação!BL95+Consolidação!BO95+Consolidação!BR95+Consolidação!BU95+Consolidação!BX95+Consolidação!CA95+Consolidação!CD95+Consolidação!CG95+Consolidação!CJ95)&gt;0,AV84+BC84+BJ84+BQ84+BX84+CE84+CL84+CS84+CZ84+DG84+DN84+DU84+EB84&lt;Consolidação!AX95+Consolidação!#REF!+Consolidação!BC95+Consolidação!BF95+Consolidação!BI95+Consolidação!BL95+Consolidação!BO95+Consolidação!BR95+Consolidação!BU95+Consolidação!BX95+Consolidação!CA95+Consolidação!CD95+Consolidação!CG95+Consolidação!CJ95,AV84+BC84+BJ84+BQ84+BX84+CE84+CL84+CS84+CZ84+DG84+DN84+DU84+EB84+EI84&gt;Consolidação!AX95+Consolidação!#REF!+Consolidação!BC95+Consolidação!BF95+Consolidação!BI95+Consolidação!BL95+Consolidação!BO95+Consolidação!BR95+Consolidação!BU95+Consolidação!BX95+Consolidação!CA95+Consolidação!CD95+Consolidação!CG95+Consolidação!CJ95),"CONSUMO PARCIAL","SEM PREVISÃO"))))))))))))))))</f>
        <v/>
      </c>
      <c r="EM84" s="318" t="str">
        <f t="shared" si="106"/>
        <v/>
      </c>
      <c r="EN84" s="270"/>
      <c r="EO84" s="314"/>
      <c r="EP84" s="345"/>
      <c r="EQ84" s="346"/>
      <c r="ER84" s="317" t="str">
        <f>IF(EO84=0,"",IF(BB84+BI84+BP84+BW84+CD84+CK84+CR84+CY84+DF84+DM84+DT84+EA84+EH84+EO84&lt;=Consolidação!BC95,Consolidação!$H$4,IF(BB84+BI84+BP84+BW84+CD84+CK84+CR84+CY84+DF84+DM84+DT84+EA84+EH84+EO84&lt;=Consolidação!BC95+Consolidação!BF95,Consolidação!$K$4,IF(BB84+BI84+BP84+BW84+CD84+CK84+CR84+CY84+DF84+DM84+DT84+EA84+EH84+EO84&lt;=Consolidação!BC95+Consolidação!BF95+Consolidação!BI95,Consolidação!$N$4,IF(BB84+BI84+BP84+BW84+CD84+CK84+CR84+CY84+DF84+DM84+DT84+EA84+EH84+EO84&lt;=Consolidação!BC95+Consolidação!BF95+Consolidação!BI95+Consolidação!BL95,Consolidação!$Q$4,IF(BB84+BI84+BP84+BW84+CD84+CK84+CR84+CY84+DF84+DM84+DT84+EA84+EH84+EO84&lt;=Consolidação!BC95+Consolidação!BF95+Consolidação!BI95+Consolidação!BL95+Consolidação!BO95,Consolidação!$T$4,IF(BB84+BI84+BP84+BW84+CD84+CK84+CR84+CY84+DF84+DM84+DT84+EA84+EH84+EO84&lt;=Consolidação!BC95+Consolidação!BF95+Consolidação!BI95+Consolidação!BL95+Consolidação!BO95+Consolidação!BR95,Consolidação!$W$4,IF(BB84+BI84+BP84+BW84+CD84+CK84+CR84+CY84+DF84+DM84+DT84+EA84+EH84+EO84&lt;=Consolidação!BC95+Consolidação!BF95+Consolidação!BI95+Consolidação!BL95+Consolidação!BO95+Consolidação!BR95+Consolidação!BU95,Consolidação!$Z$4,IF(BB84+BI84+BP84+BW84+CD84+CK84+CR84+CY84+DF84+DM84+DT84+EA84+EH84+EO84&lt;=Consolidação!BC95+Consolidação!BF95+Consolidação!BI95+Consolidação!BL95+Consolidação!BO95+Consolidação!BR95+Consolidação!BU95+Consolidação!BX95,Consolidação!$AC$4,IF(BB84+BI84+BP84+BW84+CD84+CK84+CR84+CY84+DF84+DM84+DT84+EA84+EH84+EO84&lt;=Consolidação!BC95+Consolidação!BF95+Consolidação!BI95+Consolidação!BL95+Consolidação!BO95+Consolidação!BR95+Consolidação!BU95+Consolidação!BX95+Consolidação!CA95,Consolidação!$AF$4,IF(BB84+BI84+BP84+BW84+CD84+CK84+CR84+CY84+DF84+DM84+DT84+EA84+EH84+EO84&lt;=Consolidação!BC95+Consolidação!BF95+Consolidação!BI95+Consolidação!BL95+Consolidação!BO95+Consolidação!BR95+Consolidação!BU95+Consolidação!BX95+Consolidação!CA95+Consolidação!CD95,Consolidação!$AI$4,IF(BB84+BI84+BP84+BW84+CD84+CK84+CR84+CY84+DF84+DM84+DT84+EA84+EH84+EO84&lt;=Consolidação!BC95+Consolidação!BF95+Consolidação!BI95+Consolidação!BL95+Consolidação!BO95+Consolidação!BR95+Consolidação!BU95+Consolidação!BX95+Consolidação!CA95+Consolidação!CD95+Consolidação!CG95,Consolidação!$AL$4,IF(BB84+BI84+BP84+BW84+CD84+CK84+CR84+CY84+DF84+DM84+DT84+EA84+EH84+EO84&lt;=Consolidação!BC95+Consolidação!BF95+Consolidação!BI95+Consolidação!BL95+Consolidação!BO95+Consolidação!BR95+Consolidação!BU95+Consolidação!BX95+Consolidação!CA95+Consolidação!CD95+Consolidação!CG95+Consolidação!CJ95,Consolidação!$AO$4,IF(BB84+BI84+BP84+BW84+CD84+CK84+CR84+CY84+DF84+DM84+DT84+EA84+EH84+EO84&lt;=Consolidação!BC95+Consolidação!BF95+Consolidação!BI95+Consolidação!BL95+Consolidação!BO95+Consolidação!BR95+Consolidação!BU95+Consolidação!BX95+Consolidação!CA95+Consolidação!CD95+Consolidação!CG95+Consolidação!CJ95+Consolidação!CM95,Consolidação!$AR$4,IF(BB84+BI84+BP84+BW84+CD84+CK84+CR84+CY84+DF84+DM84+DT84+EA84+EH84+EO84&lt;=Consolidação!BC95+Consolidação!BF95+Consolidação!BI95+Consolidação!BL95+Consolidação!BO95+Consolidação!BR95+Consolidação!BU95+Consolidação!BX95+Consolidação!CA95+Consolidação!CD95+Consolidação!CG95+Consolidação!CJ95+Consolidação!CM95+Consolidação!CP95,Consolidação!$AU$4,IF(AND((Consolidação!BC95+Consolidação!BF95+Consolidação!BI95+Consolidação!BL95+Consolidação!BO95+Consolidação!BR95+Consolidação!BU95+Consolidação!BX95+Consolidação!CA95+Consolidação!CD95+Consolidação!CG95+Consolidação!CJ95+Consolidação!CM95+Consolidação!CP95)&gt;0,BB84+BI84+BP84+BW84+CD84+CK84+CR84+CY84+DF84+DM84+DT84+EA84+EH84&lt;Consolidação!BC95+Consolidação!BF95+Consolidação!BI95+Consolidação!BL95+Consolidação!BO95+Consolidação!BR95+Consolidação!BU95+Consolidação!BX95+Consolidação!CA95+Consolidação!CD95+Consolidação!CG95+Consolidação!CJ95+Consolidação!CM95+Consolidação!CP95,BB84+BI84+BP84+BW84+CD84+CK84+CR84+CY84+DF84+DM84+DT84+EA84+EH84+EO84&gt;Consolidação!BC95+Consolidação!BF95+Consolidação!BI95+Consolidação!BL95+Consolidação!BO95+Consolidação!BR95+Consolidação!BU95+Consolidação!BX95+Consolidação!CA95+Consolidação!CD95+Consolidação!CG95+Consolidação!CJ95+Consolidação!CM95+Consolidação!CP95),"CONSUMO PARCIAL","SEM PREVISÃO"))))))))))))))))</f>
        <v/>
      </c>
      <c r="ES84" s="318" t="str">
        <f t="shared" si="107"/>
        <v/>
      </c>
      <c r="ET84" s="270"/>
      <c r="EU84" s="314"/>
      <c r="EV84" s="345"/>
      <c r="EW84" s="346"/>
      <c r="EX84" s="317" t="str">
        <f>IF(EU84=0,"",IF(BH84+BO84+BV84+CC84+CJ84+CQ84+CX84+DE84+DL84+DS84+DZ84+EG84+EN84+EU84&lt;=Consolidação!BI95,Consolidação!$H$4,IF(BH84+BO84+BV84+CC84+CJ84+CQ84+CX84+DE84+DL84+DS84+DZ84+EG84+EN84+EU84&lt;=Consolidação!BI95+Consolidação!BL95,Consolidação!$K$4,IF(BH84+BO84+BV84+CC84+CJ84+CQ84+CX84+DE84+DL84+DS84+DZ84+EG84+EN84+EU84&lt;=Consolidação!BI95+Consolidação!BL95+Consolidação!BO95,Consolidação!$N$4,IF(BH84+BO84+BV84+CC84+CJ84+CQ84+CX84+DE84+DL84+DS84+DZ84+EG84+EN84+EU84&lt;=Consolidação!BI95+Consolidação!BL95+Consolidação!BO95+Consolidação!BR95,Consolidação!$Q$4,IF(BH84+BO84+BV84+CC84+CJ84+CQ84+CX84+DE84+DL84+DS84+DZ84+EG84+EN84+EU84&lt;=Consolidação!BI95+Consolidação!BL95+Consolidação!BO95+Consolidação!BR95+Consolidação!BU95,Consolidação!$T$4,IF(BH84+BO84+BV84+CC84+CJ84+CQ84+CX84+DE84+DL84+DS84+DZ84+EG84+EN84+EU84&lt;=Consolidação!BI95+Consolidação!BL95+Consolidação!BO95+Consolidação!BR95+Consolidação!BU95+Consolidação!BX95,Consolidação!$W$4,IF(BH84+BO84+BV84+CC84+CJ84+CQ84+CX84+DE84+DL84+DS84+DZ84+EG84+EN84+EU84&lt;=Consolidação!BI95+Consolidação!BL95+Consolidação!BO95+Consolidação!BR95+Consolidação!BU95+Consolidação!BX95+Consolidação!CA95,Consolidação!$Z$4,IF(BH84+BO84+BV84+CC84+CJ84+CQ84+CX84+DE84+DL84+DS84+DZ84+EG84+EN84+EU84&lt;=Consolidação!BI95+Consolidação!BL95+Consolidação!BO95+Consolidação!BR95+Consolidação!BU95+Consolidação!BX95+Consolidação!CA95+Consolidação!CD95,Consolidação!$AC$4,IF(BH84+BO84+BV84+CC84+CJ84+CQ84+CX84+DE84+DL84+DS84+DZ84+EG84+EN84+EU84&lt;=Consolidação!BI95+Consolidação!BL95+Consolidação!BO95+Consolidação!BR95+Consolidação!BU95+Consolidação!BX95+Consolidação!CA95+Consolidação!CD95+Consolidação!CG95,Consolidação!$AF$4,IF(BH84+BO84+BV84+CC84+CJ84+CQ84+CX84+DE84+DL84+DS84+DZ84+EG84+EN84+EU84&lt;=Consolidação!BI95+Consolidação!BL95+Consolidação!BO95+Consolidação!BR95+Consolidação!BU95+Consolidação!BX95+Consolidação!CA95+Consolidação!CD95+Consolidação!CG95+Consolidação!CJ95,Consolidação!$AI$4,IF(BH84+BO84+BV84+CC84+CJ84+CQ84+CX84+DE84+DL84+DS84+DZ84+EG84+EN84+EU84&lt;=Consolidação!BI95+Consolidação!BL95+Consolidação!BO95+Consolidação!BR95+Consolidação!BU95+Consolidação!BX95+Consolidação!CA95+Consolidação!CD95+Consolidação!CG95+Consolidação!CJ95+Consolidação!CM95,Consolidação!$AL$4,IF(BH84+BO84+BV84+CC84+CJ84+CQ84+CX84+DE84+DL84+DS84+DZ84+EG84+EN84+EU84&lt;=Consolidação!BI95+Consolidação!BL95+Consolidação!BO95+Consolidação!BR95+Consolidação!BU95+Consolidação!BX95+Consolidação!CA95+Consolidação!CD95+Consolidação!CG95+Consolidação!CJ95+Consolidação!CM95+Consolidação!CP95,Consolidação!$AO$4,IF(BH84+BO84+BV84+CC84+CJ84+CQ84+CX84+DE84+DL84+DS84+DZ84+EG84+EN84+EU84&lt;=Consolidação!BI95+Consolidação!BL95+Consolidação!BO95+Consolidação!BR95+Consolidação!BU95+Consolidação!BX95+Consolidação!CA95+Consolidação!CD95+Consolidação!CG95+Consolidação!CJ95+Consolidação!CM95+Consolidação!CP95+Consolidação!CS95,Consolidação!$AR$4,IF(BH84+BO84+BV84+CC84+CJ84+CQ84+CX84+DE84+DL84+DS84+DZ84+EG84+EN84+EU84&lt;=Consolidação!BI95+Consolidação!BL95+Consolidação!BO95+Consolidação!BR95+Consolidação!BU95+Consolidação!BX95+Consolidação!CA95+Consolidação!CD95+Consolidação!CG95+Consolidação!CJ95+Consolidação!CM95+Consolidação!CP95+Consolidação!CS95+Consolidação!CV95,Consolidação!$AU$4,IF(AND((Consolidação!BI95+Consolidação!BL95+Consolidação!BO95+Consolidação!BR95+Consolidação!BU95+Consolidação!BX95+Consolidação!CA95+Consolidação!CD95+Consolidação!CG95+Consolidação!CJ95+Consolidação!CM95+Consolidação!CP95+Consolidação!CS95+Consolidação!CV95)&gt;0,BH84+BO84+BV84+CC84+CJ84+CQ84+CX84+DE84+DL84+DS84+DZ84+EG84+EN84&lt;Consolidação!BI95+Consolidação!BL95+Consolidação!BO95+Consolidação!BR95+Consolidação!BU95+Consolidação!BX95+Consolidação!CA95+Consolidação!CD95+Consolidação!CG95+Consolidação!CJ95+Consolidação!CM95+Consolidação!CP95+Consolidação!CS95+Consolidação!CV95,BH84+BO84+BV84+CC84+CJ84+CQ84+CX84+DE84+DL84+DS84+DZ84+EG84+EN84+EU84&gt;Consolidação!BI95+Consolidação!BL95+Consolidação!BO95+Consolidação!BR95+Consolidação!BU95+Consolidação!BX95+Consolidação!CA95+Consolidação!CD95+Consolidação!CG95+Consolidação!CJ95+Consolidação!CM95+Consolidação!CP95+Consolidação!CS95+Consolidação!CV95),"CONSUMO PARCIAL","SEM PREVISÃO"))))))))))))))))</f>
        <v/>
      </c>
      <c r="EY84" s="318" t="str">
        <f t="shared" si="108"/>
        <v/>
      </c>
      <c r="EZ84" s="270"/>
      <c r="FA84" s="314"/>
      <c r="FB84" s="345"/>
      <c r="FC84" s="346"/>
      <c r="FD84" s="317" t="str">
        <f>IF(FA84=0,"",IF(BN84+BU84+CB84+CI84+CP84+CW84+DD84+DK84+DR84+DY84+EF84+EM84+ET84+FA84&lt;=Consolidação!BO95,Consolidação!$H$4,IF(BN84+BU84+CB84+CI84+CP84+CW84+DD84+DK84+DR84+DY84+EF84+EM84+ET84+FA84&lt;=Consolidação!BO95+Consolidação!BR95,Consolidação!$K$4,IF(BN84+BU84+CB84+CI84+CP84+CW84+DD84+DK84+DR84+DY84+EF84+EM84+ET84+FA84&lt;=Consolidação!BO95+Consolidação!BR95+Consolidação!BU95,Consolidação!$N$4,IF(BN84+BU84+CB84+CI84+CP84+CW84+DD84+DK84+DR84+DY84+EF84+EM84+ET84+FA84&lt;=Consolidação!BO95+Consolidação!BR95+Consolidação!BU95+Consolidação!BX95,Consolidação!$Q$4,IF(BN84+BU84+CB84+CI84+CP84+CW84+DD84+DK84+DR84+DY84+EF84+EM84+ET84+FA84&lt;=Consolidação!BO95+Consolidação!BR95+Consolidação!BU95+Consolidação!BX95+Consolidação!CA95,Consolidação!$T$4,IF(BN84+BU84+CB84+CI84+CP84+CW84+DD84+DK84+DR84+DY84+EF84+EM84+ET84+FA84&lt;=Consolidação!BO95+Consolidação!BR95+Consolidação!BU95+Consolidação!BX95+Consolidação!CA95+Consolidação!CD95,Consolidação!$W$4,IF(BN84+BU84+CB84+CI84+CP84+CW84+DD84+DK84+DR84+DY84+EF84+EM84+ET84+FA84&lt;=Consolidação!BO95+Consolidação!BR95+Consolidação!BU95+Consolidação!BX95+Consolidação!CA95+Consolidação!CD95+Consolidação!CG95,Consolidação!$Z$4,IF(BN84+BU84+CB84+CI84+CP84+CW84+DD84+DK84+DR84+DY84+EF84+EM84+ET84+FA84&lt;=Consolidação!BO95+Consolidação!BR95+Consolidação!BU95+Consolidação!BX95+Consolidação!CA95+Consolidação!CD95+Consolidação!CG95+Consolidação!CJ95,Consolidação!$AC$4,IF(BN84+BU84+CB84+CI84+CP84+CW84+DD84+DK84+DR84+DY84+EF84+EM84+ET84+FA84&lt;=Consolidação!BO95+Consolidação!BR95+Consolidação!BU95+Consolidação!BX95+Consolidação!CA95+Consolidação!CD95+Consolidação!CG95+Consolidação!CJ95+Consolidação!CM95,Consolidação!$AF$4,IF(BN84+BU84+CB84+CI84+CP84+CW84+DD84+DK84+DR84+DY84+EF84+EM84+ET84+FA84&lt;=Consolidação!BO95+Consolidação!BR95+Consolidação!BU95+Consolidação!BX95+Consolidação!CA95+Consolidação!CD95+Consolidação!CG95+Consolidação!CJ95+Consolidação!CM95+Consolidação!CP95,Consolidação!$AI$4,IF(BN84+BU84+CB84+CI84+CP84+CW84+DD84+DK84+DR84+DY84+EF84+EM84+ET84+FA84&lt;=Consolidação!BO95+Consolidação!BR95+Consolidação!BU95+Consolidação!BX95+Consolidação!CA95+Consolidação!CD95+Consolidação!CG95+Consolidação!CJ95+Consolidação!CM95+Consolidação!CP95+Consolidação!CS95,Consolidação!$AL$4,IF(BN84+BU84+CB84+CI84+CP84+CW84+DD84+DK84+DR84+DY84+EF84+EM84+ET84+FA84&lt;=Consolidação!BO95+Consolidação!BR95+Consolidação!BU95+Consolidação!BX95+Consolidação!CA95+Consolidação!CD95+Consolidação!CG95+Consolidação!CJ95+Consolidação!CM95+Consolidação!CP95+Consolidação!CS95+Consolidação!CV95,Consolidação!$AO$4,IF(BN84+BU84+CB84+CI84+CP84+CW84+DD84+DK84+DR84+DY84+EF84+EM84+ET84+FA84&lt;=Consolidação!BO95+Consolidação!BR95+Consolidação!BU95+Consolidação!BX95+Consolidação!CA95+Consolidação!CD95+Consolidação!CG95+Consolidação!CJ95+Consolidação!CM95+Consolidação!CP95+Consolidação!CS95+Consolidação!CV95+Consolidação!CY95,Consolidação!$AR$4,IF(BN84+BU84+CB84+CI84+CP84+CW84+DD84+DK84+DR84+DY84+EF84+EM84+ET84+FA84&lt;=Consolidação!BO95+Consolidação!BR95+Consolidação!BU95+Consolidação!BX95+Consolidação!CA95+Consolidação!CD95+Consolidação!CG95+Consolidação!CJ95+Consolidação!CM95+Consolidação!CP95+Consolidação!CS95+Consolidação!CV95+Consolidação!CY95+Consolidação!DB95,Consolidação!$AU$4,IF(AND((Consolidação!BO95+Consolidação!BR95+Consolidação!BU95+Consolidação!BX95+Consolidação!CA95+Consolidação!CD95+Consolidação!CG95+Consolidação!CJ95+Consolidação!CM95+Consolidação!CP95+Consolidação!CS95+Consolidação!CV95+Consolidação!CY95+Consolidação!DB95)&gt;0,BN84+BU84+CB84+CI84+CP84+CW84+DD84+DK84+DR84+DY84+EF84+EM84+ET84&lt;Consolidação!BO95+Consolidação!BR95+Consolidação!BU95+Consolidação!BX95+Consolidação!CA95+Consolidação!CD95+Consolidação!CG95+Consolidação!CJ95+Consolidação!CM95+Consolidação!CP95+Consolidação!CS95+Consolidação!CV95+Consolidação!CY95+Consolidação!DB95,BN84+BU84+CB84+CI84+CP84+CW84+DD84+DK84+DR84+DY84+EF84+EM84+ET84+FA84&gt;Consolidação!BO95+Consolidação!BR95+Consolidação!BU95+Consolidação!BX95+Consolidação!CA95+Consolidação!CD95+Consolidação!CG95+Consolidação!CJ95+Consolidação!CM95+Consolidação!CP95+Consolidação!CS95+Consolidação!CV95+Consolidação!CY95+Consolidação!DB95),"CONSUMO PARCIAL","SEM PREVISÃO"))))))))))))))))</f>
        <v/>
      </c>
      <c r="FE84" s="318" t="str">
        <f t="shared" si="109"/>
        <v/>
      </c>
      <c r="FF84" s="270"/>
      <c r="FG84" s="314"/>
      <c r="FH84" s="345"/>
      <c r="FI84" s="346"/>
      <c r="FJ84" s="317" t="str">
        <f>IF(FG84=0,"",IF(BT84+CA84+CH84+CO84+CV84+DC84+DJ84+DQ84+DX84+EE84+EL84+ES84+EZ84+FG84&lt;=Consolidação!BU95,Consolidação!$H$4,IF(BT84+CA84+CH84+CO84+CV84+DC84+DJ84+DQ84+DX84+EE84+EL84+ES84+EZ84+FG84&lt;=Consolidação!BU95+Consolidação!BX95,Consolidação!$K$4,IF(BT84+CA84+CH84+CO84+CV84+DC84+DJ84+DQ84+DX84+EE84+EL84+ES84+EZ84+FG84&lt;=Consolidação!BU95+Consolidação!BX95+Consolidação!CA95,Consolidação!$N$4,IF(BT84+CA84+CH84+CO84+CV84+DC84+DJ84+DQ84+DX84+EE84+EL84+ES84+EZ84+FG84&lt;=Consolidação!BU95+Consolidação!BX95+Consolidação!CA95+Consolidação!CD95,Consolidação!$Q$4,IF(BT84+CA84+CH84+CO84+CV84+DC84+DJ84+DQ84+DX84+EE84+EL84+ES84+EZ84+FG84&lt;=Consolidação!BU95+Consolidação!BX95+Consolidação!CA95+Consolidação!CD95+Consolidação!CG95,Consolidação!$T$4,IF(BT84+CA84+CH84+CO84+CV84+DC84+DJ84+DQ84+DX84+EE84+EL84+ES84+EZ84+FG84&lt;=Consolidação!BU95+Consolidação!BX95+Consolidação!CA95+Consolidação!CD95+Consolidação!CG95+Consolidação!CJ95,Consolidação!$W$4,IF(BT84+CA84+CH84+CO84+CV84+DC84+DJ84+DQ84+DX84+EE84+EL84+ES84+EZ84+FG84&lt;=Consolidação!BU95+Consolidação!BX95+Consolidação!CA95+Consolidação!CD95+Consolidação!CG95+Consolidação!CJ95+Consolidação!CM95,Consolidação!$Z$4,IF(BT84+CA84+CH84+CO84+CV84+DC84+DJ84+DQ84+DX84+EE84+EL84+ES84+EZ84+FG84&lt;=Consolidação!BU95+Consolidação!BX95+Consolidação!CA95+Consolidação!CD95+Consolidação!CG95+Consolidação!CJ95+Consolidação!CM95+Consolidação!CP95,Consolidação!$AC$4,IF(BT84+CA84+CH84+CO84+CV84+DC84+DJ84+DQ84+DX84+EE84+EL84+ES84+EZ84+FG84&lt;=Consolidação!BU95+Consolidação!BX95+Consolidação!CA95+Consolidação!CD95+Consolidação!CG95+Consolidação!CJ95+Consolidação!CM95+Consolidação!CP95+Consolidação!CS95,Consolidação!$AF$4,IF(BT84+CA84+CH84+CO84+CV84+DC84+DJ84+DQ84+DX84+EE84+EL84+ES84+EZ84+FG84&lt;=Consolidação!BU95+Consolidação!BX95+Consolidação!CA95+Consolidação!CD95+Consolidação!CG95+Consolidação!CJ95+Consolidação!CM95+Consolidação!CP95+Consolidação!CS95+Consolidação!CV95,Consolidação!$AI$4,IF(BT84+CA84+CH84+CO84+CV84+DC84+DJ84+DQ84+DX84+EE84+EL84+ES84+EZ84+FG84&lt;=Consolidação!BU95+Consolidação!BX95+Consolidação!CA95+Consolidação!CD95+Consolidação!CG95+Consolidação!CJ95+Consolidação!CM95+Consolidação!CP95+Consolidação!CS95+Consolidação!CV95+Consolidação!CY95,Consolidação!$AL$4,IF(BT84+CA84+CH84+CO84+CV84+DC84+DJ84+DQ84+DX84+EE84+EL84+ES84+EZ84+FG84&lt;=Consolidação!BU95+Consolidação!BX95+Consolidação!CA95+Consolidação!CD95+Consolidação!CG95+Consolidação!CJ95+Consolidação!CM95+Consolidação!CP95+Consolidação!CS95+Consolidação!CV95+Consolidação!CY95+Consolidação!DB95,Consolidação!$AO$4,IF(BT84+CA84+CH84+CO84+CV84+DC84+DJ84+DQ84+DX84+EE84+EL84+ES84+EZ84+FG84&lt;=Consolidação!BU95+Consolidação!BX95+Consolidação!CA95+Consolidação!CD95+Consolidação!CG95+Consolidação!CJ95+Consolidação!CM95+Consolidação!CP95+Consolidação!CS95+Consolidação!CV95+Consolidação!CY95+Consolidação!DB95+Consolidação!DE95,Consolidação!$AR$4,IF(BT84+CA84+CH84+CO84+CV84+DC84+DJ84+DQ84+DX84+EE84+EL84+ES84+EZ84+FG84&lt;=Consolidação!BU95+Consolidação!BX95+Consolidação!CA95+Consolidação!CD95+Consolidação!CG95+Consolidação!CJ95+Consolidação!CM95+Consolidação!CP95+Consolidação!CS95+Consolidação!CV95+Consolidação!CY95+Consolidação!DB95+Consolidação!DE95+Consolidação!DH95,Consolidação!$AU$4,IF(AND((Consolidação!BU95+Consolidação!BX95+Consolidação!CA95+Consolidação!CD95+Consolidação!CG95+Consolidação!CJ95+Consolidação!CM95+Consolidação!CP95+Consolidação!CS95+Consolidação!CV95+Consolidação!CY95+Consolidação!DB95+Consolidação!DE95+Consolidação!DH95)&gt;0,BT84+CA84+CH84+CO84+CV84+DC84+DJ84+DQ84+DX84+EE84+EL84+ES84+EZ84&lt;Consolidação!BU95+Consolidação!BX95+Consolidação!CA95+Consolidação!CD95+Consolidação!CG95+Consolidação!CJ95+Consolidação!CM95+Consolidação!CP95+Consolidação!CS95+Consolidação!CV95+Consolidação!CY95+Consolidação!DB95+Consolidação!DE95+Consolidação!DH95,BT84+CA84+CH84+CO84+CV84+DC84+DJ84+DQ84+DX84+EE84+EL84+ES84+EZ84+FG84&gt;Consolidação!BU95+Consolidação!BX95+Consolidação!CA95+Consolidação!CD95+Consolidação!CG95+Consolidação!CJ95+Consolidação!CM95+Consolidação!CP95+Consolidação!CS95+Consolidação!CV95+Consolidação!CY95+Consolidação!DB95+Consolidação!DE95+Consolidação!DH95),"CONSUMO PARCIAL","SEM PREVISÃO"))))))))))))))))</f>
        <v/>
      </c>
      <c r="FK84" s="540" t="str">
        <f t="shared" si="110"/>
        <v/>
      </c>
      <c r="FL84" s="569"/>
      <c r="FM84" s="550"/>
      <c r="FN84" s="550"/>
      <c r="FO84" s="550"/>
      <c r="FP84" s="550"/>
      <c r="FQ84" s="576"/>
      <c r="FR84" s="569"/>
      <c r="FS84" s="550"/>
      <c r="FT84" s="550"/>
      <c r="FU84" s="550"/>
      <c r="FV84" s="550"/>
      <c r="FW84" s="550"/>
      <c r="FX84" s="545" t="str">
        <f>IF((Consolidação!C95+Consolidação!E95)=(F84+M84+T84+AA84+AH84+AO84+AV84+BC84+BJ84+BQ84+BX84+CE84+CL84+CS84),"ATUALIZADO","DESATUALIZADO")</f>
        <v>DESATUALIZADO</v>
      </c>
    </row>
    <row r="85" spans="1:180" x14ac:dyDescent="0.3">
      <c r="A85" s="270">
        <v>11894</v>
      </c>
      <c r="B85" s="634"/>
      <c r="C85" s="273" t="s">
        <v>104</v>
      </c>
      <c r="D85" s="274"/>
      <c r="E85" s="270" t="s">
        <v>279</v>
      </c>
      <c r="F85" s="314">
        <v>2.9489999999999998</v>
      </c>
      <c r="G85" s="315"/>
      <c r="H85" s="316">
        <v>45536</v>
      </c>
      <c r="I85" s="317" t="str">
        <f>IF(F85=0,"",IF(F85&lt;=Consolidação!H96,Consolidação!H$4,IF(F85&lt;=Consolidação!H96+Consolidação!K96,Consolidação!K$4,IF(F85&lt;=Consolidação!H96+Consolidação!K96+Consolidação!N96,Consolidação!N$4,IF(F85&lt;=Consolidação!H96+Consolidação!K96+Consolidação!N96+Consolidação!Q96,Consolidação!Q$4,IF(F85&lt;=Consolidação!H96+Consolidação!K96+Consolidação!N96+Consolidação!Q96+Consolidação!T96,Consolidação!T$4,IF(F85&lt;=Consolidação!H96+Consolidação!K96+Consolidação!N96+Consolidação!Q96+Consolidação!T96+Consolidação!W96,Consolidação!W$4,IF(F85&lt;=Consolidação!H96+Consolidação!K96+Consolidação!N96+Consolidação!Q96+Consolidação!T96+Consolidação!W96+Consolidação!Z96,Consolidação!Z$4,IF(F85&lt;=Consolidação!H96+Consolidação!K96+Consolidação!N96+Consolidação!Q96+Consolidação!T96+Consolidação!W96+Consolidação!Z96+Consolidação!AC96,Consolidação!AC$4,IF(F85&lt;=Consolidação!H96+Consolidação!K96+Consolidação!N96+Consolidação!Q96+Consolidação!T96+Consolidação!W96+Consolidação!Z96+Consolidação!AC96+Consolidação!AF96,Consolidação!AF$4,IF(F85&lt;=Consolidação!H96+Consolidação!K96+Consolidação!N96+Consolidação!Q96+Consolidação!T96+Consolidação!W96+Consolidação!Z96+Consolidação!AC96+Consolidação!AF96+Consolidação!AI96,Consolidação!AI$4,IF(F85&lt;=Consolidação!H96+Consolidação!K96+Consolidação!N96+Consolidação!Q96+Consolidação!T96+Consolidação!W96+Consolidação!Z96+Consolidação!AC96+Consolidação!AF96+Consolidação!AI96+Consolidação!AL96,Consolidação!AL$4,IF(F85&lt;=Consolidação!H96+Consolidação!K96+Consolidação!N96+Consolidação!Q96+Consolidação!T96+Consolidação!W96+Consolidação!Z96+Consolidação!AC96+Consolidação!AF96+Consolidação!AI96+Consolidação!AL96+Consolidação!AO96,Consolidação!AO$4,IF(F85&lt;=Consolidação!H96+Consolidação!K96+Consolidação!N96+Consolidação!Q96+Consolidação!T96+Consolidação!W96+Consolidação!Z96+Consolidação!AC96+Consolidação!AF96+Consolidação!AI96+Consolidação!AL96+Consolidação!AO96+Consolidação!AR96,Consolidação!AR$4,IF(F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>SEM PREVISÃO</v>
      </c>
      <c r="J85" s="318" t="str">
        <f>IF(I85="","",IF(I85="SEM PREVISÃO","û",IF(I85="CONSUMO PARCIAL","û",IF(H85&lt;I85+90,"û","ü"))))</f>
        <v>û</v>
      </c>
      <c r="K85" s="312"/>
      <c r="L85" s="270" t="s">
        <v>208</v>
      </c>
      <c r="M85" s="314">
        <v>0.373</v>
      </c>
      <c r="N85" s="315"/>
      <c r="O85" s="316">
        <v>45649</v>
      </c>
      <c r="P85" s="317" t="str">
        <f>IF(M85=0,"",IF(F85+M85&lt;=Consolidação!H96,Consolidação!$H$4,IF(F85+M85&lt;=Consolidação!H96+Consolidação!K96,Consolidação!$K$4,IF(F85+M85&lt;=Consolidação!H96+Consolidação!K96+Consolidação!N96,Consolidação!$N$4,IF(F85+M85&lt;=Consolidação!H96+Consolidação!K96+Consolidação!N96+Consolidação!Q96,Consolidação!$Q$4,IF(F85+M85&lt;=Consolidação!H96+Consolidação!K96+Consolidação!N96+Consolidação!Q96+Consolidação!T96,Consolidação!$T$4,IF(F85+M85&lt;=Consolidação!H96+Consolidação!K96+Consolidação!N96+Consolidação!Q96+Consolidação!T96+Consolidação!W96,Consolidação!$W$4,IF(F85+M85&lt;=Consolidação!H96+Consolidação!K96+Consolidação!N96+Consolidação!Q96+Consolidação!T96+Consolidação!W96+Consolidação!Z96,Consolidação!$Z$4,IF(F85+M85&lt;=Consolidação!H96+Consolidação!K96+Consolidação!N96+Consolidação!Q96+Consolidação!T96+Consolidação!W96+Consolidação!Z96+Consolidação!AC96,Consolidação!$AC$4,IF(F85+M85&lt;=Consolidação!H96+Consolidação!K96+Consolidação!N96+Consolidação!Q96+Consolidação!T96+Consolidação!W96+Consolidação!Z96+Consolidação!AC96+Consolidação!AF96,Consolidação!$AF$4,IF(F85+M85&lt;=Consolidação!H96+Consolidação!K96+Consolidação!N96+Consolidação!Q96+Consolidação!T96+Consolidação!W96+Consolidação!Z96+Consolidação!AC96+Consolidação!AF96+Consolidação!AI96,Consolidação!$AI$4,IF(F85+M85&lt;=Consolidação!H96+Consolidação!K96+Consolidação!N96+Consolidação!Q96+Consolidação!T96+Consolidação!W96+Consolidação!Z96+Consolidação!AC96+Consolidação!AF96+Consolidação!AI96+Consolidação!AL96,Consolidação!$AL$4,IF(F85+M85&lt;=Consolidação!H96+Consolidação!K96+Consolidação!N96+Consolidação!Q96+Consolidação!T96+Consolidação!W96+Consolidação!Z96+Consolidação!AC96+Consolidação!AF96+Consolidação!AI96+Consolidação!AL96+Consolidação!AO96,Consolidação!$AO$4,IF(F85+M85&lt;=Consolidação!H96+Consolidação!K96+Consolidação!N96+Consolidação!Q96+Consolidação!T96+Consolidação!W96+Consolidação!Z96+Consolidação!AC96+Consolidação!AF96+Consolidação!AI96+Consolidação!AL96+Consolidação!AO96+Consolidação!AR96,Consolidação!$AR$4,IF(F85+M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>SEM PREVISÃO</v>
      </c>
      <c r="Q85" s="318" t="str">
        <f>IF(P85="","",IF(P85="SEM PREVISÃO","û",IF(P85="CONSUMO PARCIAL","û",IF(O85&lt;P85+90,"û","ü"))))</f>
        <v>û</v>
      </c>
      <c r="R85" s="312"/>
      <c r="S85" s="270"/>
      <c r="T85" s="314"/>
      <c r="U85" s="315"/>
      <c r="V85" s="316"/>
      <c r="W85" s="317" t="str">
        <f>IF(T85=0,"",IF(F85+M85+T85&lt;=Consolidação!H96,Consolidação!$H$4,IF(F85+M85+T85&lt;=Consolidação!H96+Consolidação!K96,Consolidação!$K$4,IF(F85+M85+T85&lt;=Consolidação!H96+Consolidação!K96+Consolidação!N96,Consolidação!$N$4,IF(F85+M85+T85&lt;=Consolidação!H96+Consolidação!K96+Consolidação!N96+Consolidação!Q96,Consolidação!$Q$4,IF(F85+M85+T85&lt;=Consolidação!H96+Consolidação!K96+Consolidação!N96+Consolidação!Q96+Consolidação!T96,Consolidação!$T$4,IF(F85+M85+T85&lt;=Consolidação!H96+Consolidação!K96+Consolidação!N96+Consolidação!Q96+Consolidação!T96+Consolidação!W96,Consolidação!$W$4,IF(F85+M85+T85&lt;=Consolidação!H96+Consolidação!K96+Consolidação!N96+Consolidação!Q96+Consolidação!T96+Consolidação!W96+Consolidação!Z96,Consolidação!$Z$4,IF(F85+M85+T85&lt;=Consolidação!H96+Consolidação!K96+Consolidação!N96+Consolidação!Q96+Consolidação!T96+Consolidação!W96+Consolidação!Z96+Consolidação!AC96,Consolidação!$AC$4,IF(F85+M85+T85&lt;=Consolidação!H96+Consolidação!K96+Consolidação!N96+Consolidação!Q96+Consolidação!T96+Consolidação!W96+Consolidação!Z96+Consolidação!AC96+Consolidação!AF96,Consolidação!$AF$4,IF(F85+M85+T85&lt;=Consolidação!H96+Consolidação!K96+Consolidação!N96+Consolidação!Q96+Consolidação!T96+Consolidação!W96+Consolidação!Z96+Consolidação!AC96+Consolidação!AF96+Consolidação!AI96,Consolidação!$AI$4,IF(F85+M85+T85&lt;=Consolidação!H96+Consolidação!K96+Consolidação!N96+Consolidação!Q96+Consolidação!T96+Consolidação!W96+Consolidação!Z96+Consolidação!AC96+Consolidação!AF96+Consolidação!AI96+Consolidação!AL96,Consolidação!$AL$4,IF(F85+M85+T85&lt;=Consolidação!H96+Consolidação!K96+Consolidação!N96+Consolidação!Q96+Consolidação!T96+Consolidação!W96+Consolidação!Z96+Consolidação!AC96+Consolidação!AF96+Consolidação!AI96+Consolidação!AL96+Consolidação!AO96,Consolidação!$AO$4,IF(F85+M85+T85&lt;=Consolidação!H96+Consolidação!K96+Consolidação!N96+Consolidação!Q96+Consolidação!T96+Consolidação!W96+Consolidação!Z96+Consolidação!AC96+Consolidação!AF96+Consolidação!AI96+Consolidação!AL96+Consolidação!AO96+Consolidação!AR96,Consolidação!$AR$4,IF(F85+M85+T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+M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+T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/>
      </c>
      <c r="X85" s="318" t="str">
        <f>IF(W85="","",IF(W85="SEM PREVISÃO","û",IF(W85="CONSUMO PARCIAL","û",IF(V85&lt;W85+90,"û","ü"))))</f>
        <v/>
      </c>
      <c r="Y85" s="312"/>
      <c r="Z85" s="270"/>
      <c r="AA85" s="314"/>
      <c r="AB85" s="315"/>
      <c r="AC85" s="316"/>
      <c r="AD85" s="317" t="str">
        <f>IF(AA85=0,"",IF(F85+M85+T85+AA85&lt;=Consolidação!H96,Consolidação!$H$4,IF(F85+M85+T85+AA85&lt;=Consolidação!H96+Consolidação!K96,Consolidação!$K$4,IF(F85+M85+T85+AA85&lt;=Consolidação!H96+Consolidação!K96+Consolidação!N96,Consolidação!$N$4,IF(F85+M85+T85+AA85&lt;=Consolidação!H96+Consolidação!K96+Consolidação!N96+Consolidação!Q96,Consolidação!$Q$4,IF(F85+M85+T85+AA85&lt;=Consolidação!H96+Consolidação!K96+Consolidação!N96+Consolidação!Q96+Consolidação!T96,Consolidação!$T$4,IF(F85+M85+T85+AA85&lt;=Consolidação!H96+Consolidação!K96+Consolidação!N96+Consolidação!Q96+Consolidação!T96+Consolidação!W96,Consolidação!$W$4,IF(F85+M85+T85+AA85&lt;=Consolidação!H96+Consolidação!K96+Consolidação!N96+Consolidação!Q96+Consolidação!T96+Consolidação!W96+Consolidação!Z96,Consolidação!$Z$4,IF(F85+M85+T85+AA85&lt;=Consolidação!H96+Consolidação!K96+Consolidação!N96+Consolidação!Q96+Consolidação!T96+Consolidação!W96+Consolidação!Z96+Consolidação!AC96,Consolidação!$AC$4,IF(F85+M85+T85+AA85&lt;=Consolidação!H96+Consolidação!K96+Consolidação!N96+Consolidação!Q96+Consolidação!T96+Consolidação!W96+Consolidação!Z96+Consolidação!AC96+Consolidação!AF96,Consolidação!$AF$4,IF(F85+M85+T85+AA85&lt;=Consolidação!H96+Consolidação!K96+Consolidação!N96+Consolidação!Q96+Consolidação!T96+Consolidação!W96+Consolidação!Z96+Consolidação!AC96+Consolidação!AF96+Consolidação!AI96,Consolidação!$AI$4,IF(F85+M85+T85+AA85&lt;=Consolidação!H96+Consolidação!K96+Consolidação!N96+Consolidação!Q96+Consolidação!T96+Consolidação!W96+Consolidação!Z96+Consolidação!AC96+Consolidação!AF96+Consolidação!AI96+Consolidação!AL96,Consolidação!$AL$4,IF(F85+M85+T85+AA85&lt;=Consolidação!H96+Consolidação!K96+Consolidação!N96+Consolidação!Q96+Consolidação!T96+Consolidação!W96+Consolidação!Z96+Consolidação!AC96+Consolidação!AF96+Consolidação!AI96+Consolidação!AL96+Consolidação!AO96,Consolidação!$AO$4,IF(F85+M85+T85+AA85&lt;=Consolidação!H96+Consolidação!K96+Consolidação!N96+Consolidação!Q96+Consolidação!T96+Consolidação!W96+Consolidação!Z96+Consolidação!AC96+Consolidação!AF96+Consolidação!AI96+Consolidação!AL96+Consolidação!AO96+Consolidação!AR96,Consolidação!#REF!,IF(F85+M85+T85+AA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+M85+T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+T85+AA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/>
      </c>
      <c r="AE85" s="318" t="str">
        <f>IF(AD85="","",IF(AD85="SEM PREVISÃO","û",IF(AD85="CONSUMO PARCIAL","û",IF(AC85&lt;AD85+90,"û","ü"))))</f>
        <v/>
      </c>
      <c r="AF85" s="312"/>
      <c r="AG85" s="270"/>
      <c r="AH85" s="314"/>
      <c r="AI85" s="315"/>
      <c r="AJ85" s="316"/>
      <c r="AK85" s="317" t="str">
        <f>IF(AH85=0,"",IF(F85+M85+T85+AA85+AH85&lt;=Consolidação!H96,Consolidação!$H$4,IF(F85+M85+T85+AA85+AH85&lt;=Consolidação!H96+Consolidação!K96,Consolidação!$K$4,IF(F85+M85+T85+AA85+AH85&lt;=Consolidação!H96+Consolidação!K96+Consolidação!N96,Consolidação!$N$4,IF(F85+M85+T85+AA85+AH85&lt;=Consolidação!H96+Consolidação!K96+Consolidação!N96+Consolidação!Q96,Consolidação!$Q$4,IF(F85+M85+T85+AA85+AH85&lt;=Consolidação!H96+Consolidação!K96+Consolidação!N96+Consolidação!Q96+Consolidação!T96,Consolidação!$T$4,IF(F85+M85+T85+AA85+AH85&lt;=Consolidação!H96+Consolidação!K96+Consolidação!N96+Consolidação!Q96+Consolidação!T96+Consolidação!W96,Consolidação!$W$4,IF(F85+M85+T85+AA85+AH85&lt;=Consolidação!H96+Consolidação!K96+Consolidação!N96+Consolidação!Q96+Consolidação!T96+Consolidação!W96+Consolidação!Z96,Consolidação!$Z$4,IF(F85+M85+T85+AA85+AH85&lt;=Consolidação!H96+Consolidação!K96+Consolidação!N96+Consolidação!Q96+Consolidação!T96+Consolidação!W96+Consolidação!Z96+Consolidação!AC96,Consolidação!$AC$4,IF(F85+M85+T85+AA85+AH85&lt;=Consolidação!H96+Consolidação!K96+Consolidação!N96+Consolidação!Q96+Consolidação!T96+Consolidação!W96+Consolidação!Z96+Consolidação!AC96+Consolidação!AF96,Consolidação!$AF$4,IF(F85+M85+T85+AA85+AH85&lt;=Consolidação!H96+Consolidação!K96+Consolidação!N96+Consolidação!Q96+Consolidação!T96+Consolidação!W96+Consolidação!Z96+Consolidação!AC96+Consolidação!AF96+Consolidação!AI96,Consolidação!$AI$4,IF(F85+M85+T85+AA85+AH85&lt;=Consolidação!H96+Consolidação!K96+Consolidação!N96+Consolidação!Q96+Consolidação!T96+Consolidação!W96+Consolidação!Z96+Consolidação!AC96+Consolidação!AF96+Consolidação!AI96+Consolidação!AL96,Consolidação!$AL$4,IF(F85+M85+T85+AA85+AH85&lt;=Consolidação!H96+Consolidação!K96+Consolidação!N96+Consolidação!Q96+Consolidação!T96+Consolidação!W96+Consolidação!Z96+Consolidação!AC96+Consolidação!AF96+Consolidação!AI96+Consolidação!AL96+Consolidação!AO96,Consolidação!$AO$4,IF(F85+M85+T85+AA85+AH85&lt;=Consolidação!H96+Consolidação!K96+Consolidação!N96+Consolidação!Q96+Consolidação!T96+Consolidação!W96+Consolidação!Z96+Consolidação!AC96+Consolidação!AF96+Consolidação!AI96+Consolidação!AL96+Consolidação!AO96+Consolidação!AR96,Consolidação!$AR$4,IF(F85+M85+T85+AA85+AH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+M85+T85+AA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+T85+AA85+AH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/>
      </c>
      <c r="AL85" s="318" t="str">
        <f>IF(AK85="","",IF(AK85="SEM PREVISÃO","û",IF(AK85="CONSUMO PARCIAL","û",IF(AJ85&lt;AK85+90,"û","ü"))))</f>
        <v/>
      </c>
      <c r="AM85" s="312"/>
      <c r="AN85" s="270"/>
      <c r="AO85" s="314"/>
      <c r="AP85" s="345"/>
      <c r="AQ85" s="346"/>
      <c r="AR85" s="317" t="str">
        <f>IF(AO85=0,"",IF(F85+M85+T85+AA85+AH85+AO85&lt;=Consolidação!H96,Consolidação!$H$4,IF(F85+M85+T85+AA85+AH85+AO85&lt;=Consolidação!H96+Consolidação!K96,Consolidação!$K$4,IF(F85+M85+T85+AA85+AH85+AO85&lt;=Consolidação!H96+Consolidação!K96+Consolidação!N96,Consolidação!$N$4,IF(F85+M85+T85+AA85+AH85+AO85&lt;=Consolidação!H96+Consolidação!K96+Consolidação!N96+Consolidação!Q96,Consolidação!$Q$4,IF(F85+M85+T85+AA85+AH85+AO85&lt;=Consolidação!H96+Consolidação!K96+Consolidação!N96+Consolidação!Q96+Consolidação!T96,Consolidação!$T$4,IF(F85+M85+T85+AA85+AH85+AO85&lt;=Consolidação!H96+Consolidação!K96+Consolidação!N96+Consolidação!Q96+Consolidação!T96+Consolidação!W96,Consolidação!$W$4,IF(F85+M85+T85+AA85+AH85+AO85&lt;=Consolidação!H96+Consolidação!K96+Consolidação!N96+Consolidação!Q96+Consolidação!T96+Consolidação!W96+Consolidação!Z96,Consolidação!$Z$4,IF(F85+M85+T85+AA85+AH85+AO85&lt;=Consolidação!H96+Consolidação!K96+Consolidação!N96+Consolidação!Q96+Consolidação!T96+Consolidação!W96+Consolidação!Z96+Consolidação!AC96,Consolidação!$AC$4,IF(F85+M85+T85+AA85+AH85+AO85&lt;=Consolidação!H96+Consolidação!K96+Consolidação!N96+Consolidação!Q96+Consolidação!T96+Consolidação!W96+Consolidação!Z96+Consolidação!AC96+Consolidação!AF96,Consolidação!$AF$4,IF(F85+M85+T85+AA85+AH85+AO85&lt;=Consolidação!H96+Consolidação!K96+Consolidação!N96+Consolidação!Q96+Consolidação!T96+Consolidação!W96+Consolidação!Z96+Consolidação!AC96+Consolidação!AF96+Consolidação!AI96,Consolidação!$AI$4,IF(F85+M85+T85+AA85+AH85+AO85&lt;=Consolidação!H96+Consolidação!K96+Consolidação!N96+Consolidação!Q96+Consolidação!T96+Consolidação!W96+Consolidação!Z96+Consolidação!AC96+Consolidação!AF96+Consolidação!AI96+Consolidação!AL96,Consolidação!$AL$4,IF(F85+M85+T85+AA85+AH85+AO85&lt;=Consolidação!H96+Consolidação!K96+Consolidação!N96+Consolidação!Q96+Consolidação!T96+Consolidação!W96+Consolidação!Z96+Consolidação!AC96+Consolidação!AF96+Consolidação!AI96+Consolidação!AL96+Consolidação!AO96,Consolidação!$AO$4,IF(F85+M85+T85+AA85+AH85+AO85&lt;=Consolidação!H96+Consolidação!K96+Consolidação!N96+Consolidação!Q96+Consolidação!T96+Consolidação!W96+Consolidação!Z96+Consolidação!AC96+Consolidação!AF96+Consolidação!AI96+Consolidação!AL96+Consolidação!AO96+Consolidação!AR96,Consolidação!$AR$4,IF(F85+M85+T85+AA85+AH85+AO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+M85+T85+AA85+AH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+T85+AA85+AH85+AO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/>
      </c>
      <c r="AS85" s="318" t="str">
        <f>IF(AR85="","",IF(AR85="SEM PREVISÃO","û",IF(AR85="CONSUMO PARCIAL","û",IF(AQ85&lt;AR85+90,"û","ü"))))</f>
        <v/>
      </c>
      <c r="AT85" s="312"/>
      <c r="AU85" s="270"/>
      <c r="AV85" s="314"/>
      <c r="AW85" s="345"/>
      <c r="AX85" s="346"/>
      <c r="AY85" s="317" t="str">
        <f>IF(AV85=0,"",IF(F85+M85+T85+AA85+AH85+AO85+AV85&lt;=Consolidação!H96,Consolidação!$H$4,IF(F85+M85+T85+AA85+AH85+AO85+AV85&lt;=Consolidação!H96+Consolidação!K96,Consolidação!$K$4,IF(F85+M85+T85+AA85+AH85+AO85+AV85&lt;=Consolidação!H96+Consolidação!K96+Consolidação!N96,Consolidação!$N$4,IF(F85+M85+T85+AA85+AH85+AO85+AV85&lt;=Consolidação!H96+Consolidação!K96+Consolidação!N96+Consolidação!Q96,Consolidação!$Q$4,IF(F85+M85+T85+AA85+AH85+AO85+AV85&lt;=Consolidação!H96+Consolidação!K96+Consolidação!N96+Consolidação!Q96+Consolidação!T96,Consolidação!$T$4,IF(F85+M85+T85+AA85+AH85+AO85+AV85&lt;=Consolidação!H96+Consolidação!K96+Consolidação!N96+Consolidação!Q96+Consolidação!T96+Consolidação!W96,Consolidação!$W$4,IF(F85+M85+T85+AA85+AH85+AO85+AV85&lt;=Consolidação!H96+Consolidação!K96+Consolidação!N96+Consolidação!Q96+Consolidação!T96+Consolidação!W96+Consolidação!Z96,Consolidação!$Z$4,IF(F85+M85+T85+AA85+AH85+AO85+AV85&lt;=Consolidação!H96+Consolidação!K96+Consolidação!N96+Consolidação!Q96+Consolidação!T96+Consolidação!W96+Consolidação!Z96+Consolidação!AC96,Consolidação!$AC$4,IF(F85+M85+T85+AA85+AH85+AO85+AV85&lt;=Consolidação!H96+Consolidação!K96+Consolidação!N96+Consolidação!Q96+Consolidação!T96+Consolidação!W96+Consolidação!Z96+Consolidação!AC96+Consolidação!AF96,Consolidação!$AF$4,IF(F85+M85+T85+AA85+AH85+AO85+AV85&lt;=Consolidação!H96+Consolidação!K96+Consolidação!N96+Consolidação!Q96+Consolidação!T96+Consolidação!W96+Consolidação!Z96+Consolidação!AC96+Consolidação!AF96+Consolidação!AI96,Consolidação!$AI$4,IF(F85+M85+T85+AA85+AH85+AO85+AV85&lt;=Consolidação!H96+Consolidação!K96+Consolidação!N96+Consolidação!Q96+Consolidação!T96+Consolidação!W96+Consolidação!Z96+Consolidação!AC96+Consolidação!AF96+Consolidação!AI96+Consolidação!AL96,Consolidação!$AL$4,IF(F85+M85+T85+AA85+AH85+AO85+AV85&lt;=Consolidação!H96+Consolidação!K96+Consolidação!N96+Consolidação!Q96+Consolidação!T96+Consolidação!W96+Consolidação!Z96+Consolidação!AC96+Consolidação!AF96+Consolidação!AI96+Consolidação!AL96+Consolidação!AO96,Consolidação!$AO$4,IF(F85+M85+T85+AA85+AH85+AO85+AV85&lt;=Consolidação!H96+Consolidação!K96+Consolidação!N96+Consolidação!Q96+Consolidação!T96+Consolidação!W96+Consolidação!Z96+Consolidação!AC96+Consolidação!AF96+Consolidação!AI96+Consolidação!AL96+Consolidação!AO96+Consolidação!AR96,Consolidação!$AR$4,IF(F85+M85+T85+AA85+AH85+AO85+AV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+M85+T85+AA85+AH85+AO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+T85+AA85+AH85+AO85+AV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/>
      </c>
      <c r="AZ85" s="318" t="str">
        <f>IF(AY85="","",IF(AY85="SEM PREVISÃO","û",IF(AY85="CONSUMO PARCIAL","û",IF(AX85&lt;AY85+90,"û","ü"))))</f>
        <v/>
      </c>
      <c r="BA85" s="312"/>
      <c r="BB85" s="270"/>
      <c r="BC85" s="314"/>
      <c r="BD85" s="345"/>
      <c r="BE85" s="346"/>
      <c r="BF85" s="317" t="str">
        <f>IF(BC85=0,"",IF(F85+M85+T85+AA85+AH85+AO85+AV85+BC85&lt;=Consolidação!H96,Consolidação!$H$4,IF(F85+M85+T85+AA85+AH85+AO85+AV85+BC85&lt;=Consolidação!H96+Consolidação!K96,Consolidação!$K$4,IF(F85+M85+T85+AA85+AH85+AO85+AV85+BC85&lt;=Consolidação!H96+Consolidação!K96+Consolidação!N96,Consolidação!$N$4,IF(F85+M85+T85+AA85+AH85+AO85+AV85+BC85&lt;=Consolidação!H96+Consolidação!K96+Consolidação!N96+Consolidação!Q96,Consolidação!$Q$4,IF(F85+M85+T85+AA85+AH85+AO85+AV85+BC85&lt;=Consolidação!H96+Consolidação!K96+Consolidação!N96+Consolidação!Q96+Consolidação!T96,Consolidação!$T$4,IF(F85+M85+T85+AA85+AH85+AO85+AV85+BC85&lt;=Consolidação!H96+Consolidação!K96+Consolidação!N96+Consolidação!Q96+Consolidação!T96+Consolidação!W96,Consolidação!$W$4,IF(F85+M85+T85+AA85+AH85+AO85+AV85+BC85&lt;=Consolidação!H96+Consolidação!K96+Consolidação!N96+Consolidação!Q96+Consolidação!T96+Consolidação!W96+Consolidação!Z96,Consolidação!$Z$4,IF(F85+M85+T85+AA85+AH85+AO85+AV85+BC85&lt;=Consolidação!H96+Consolidação!K96+Consolidação!N96+Consolidação!Q96+Consolidação!T96+Consolidação!W96+Consolidação!Z96+Consolidação!AC96,Consolidação!$AC$4,IF(F85+M85+T85+AA85+AH85+AO85+AV85+BC85&lt;=Consolidação!H96+Consolidação!K96+Consolidação!N96+Consolidação!Q96+Consolidação!T96+Consolidação!W96+Consolidação!Z96+Consolidação!AC96+Consolidação!AF96,Consolidação!$AF$4,IF(F85+M85+T85+AA85+AH85+AO85+AV85+BC85&lt;=Consolidação!H96+Consolidação!K96+Consolidação!N96+Consolidação!Q96+Consolidação!T96+Consolidação!W96+Consolidação!Z96+Consolidação!AC96+Consolidação!AF96+Consolidação!AI96,Consolidação!$AI$4,IF(F85+M85+T85+AA85+AH85+AO85+AV85+BC85&lt;=Consolidação!H96+Consolidação!K96+Consolidação!N96+Consolidação!Q96+Consolidação!T96+Consolidação!W96+Consolidação!Z96+Consolidação!AC96+Consolidação!AF96+Consolidação!AI96+Consolidação!AL96,Consolidação!$AL$4,IF(F85+M85+T85+AA85+AH85+AO85+AV85+BC85&lt;=Consolidação!H96+Consolidação!K96+Consolidação!N96+Consolidação!Q96+Consolidação!T96+Consolidação!W96+Consolidação!Z96+Consolidação!AC96+Consolidação!AF96+Consolidação!AI96+Consolidação!AL96+Consolidação!AO96,Consolidação!$AO$4,IF(F85+M85+T85+AA85+AH85+AO85+AV85+BC85&lt;=Consolidação!H96+Consolidação!K96+Consolidação!N96+Consolidação!Q96+Consolidação!T96+Consolidação!W96+Consolidação!Z96+Consolidação!AC96+Consolidação!AF96+Consolidação!AI96+Consolidação!AL96+Consolidação!AO96+Consolidação!AR96,Consolidação!$AR$4,IF(F85+M85+T85+AA85+AH85+AO85+AV85+BC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+M85+T85+AA85+AH85+AO85+AV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+T85+AA85+AH85+AO85+AV85+BC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/>
      </c>
      <c r="BG85" s="318" t="str">
        <f>IF(BF85="","",IF(BF85="SEM PREVISÃO","û",IF(BF85="CONSUMO PARCIAL","û",IF(BE85&lt;BF85+90,"û","ü"))))</f>
        <v/>
      </c>
      <c r="BH85" s="312"/>
      <c r="BI85" s="270"/>
      <c r="BJ85" s="314"/>
      <c r="BK85" s="345"/>
      <c r="BL85" s="346"/>
      <c r="BM85" s="317" t="str">
        <f>IF(BJ85=0,"",IF(F85+M85+T85+AA85+AH85+AO85+AV85+BC85+BJ85&lt;=Consolidação!H96,Consolidação!$H$4,IF(F85+M85+T85+AA85+AH85+AO85+AV85+BC85+BJ85&lt;=Consolidação!H96+Consolidação!K96,Consolidação!$K$4,IF(F85+M85+T85+AA85+AH85+AO85+AV85+BC85+BJ85&lt;=Consolidação!H96+Consolidação!K96+Consolidação!N96,Consolidação!$N$4,IF(F85+M85+T85+AA85+AH85+AO85+AV85+BC85+BJ85&lt;=Consolidação!H96+Consolidação!K96+Consolidação!N96+Consolidação!Q96,Consolidação!$Q$4,IF(F85+M85+T85+AA85+AH85+AO85+AV85+BC85+BJ85&lt;=Consolidação!H96+Consolidação!K96+Consolidação!N96+Consolidação!Q96+Consolidação!T96,Consolidação!$T$4,IF(F85+M85+T85+AA85+AH85+AO85+AV85+BC85+BJ85&lt;=Consolidação!H96+Consolidação!K96+Consolidação!N96+Consolidação!Q96+Consolidação!T96+Consolidação!W96,Consolidação!$W$4,IF(F85+M85+T85+AA85+AH85+AO85+AV85+BC85+BJ85&lt;=Consolidação!H96+Consolidação!K96+Consolidação!N96+Consolidação!Q96+Consolidação!T96+Consolidação!W96+Consolidação!Z96,Consolidação!$Z$4,IF(F85+M85+T85+AA85+AH85+AO85+AV85+BC85+BJ85&lt;=Consolidação!H96+Consolidação!K96+Consolidação!N96+Consolidação!Q96+Consolidação!T96+Consolidação!W96+Consolidação!Z96+Consolidação!AC96,Consolidação!$AC$4,IF(F85+M85+T85+AA85+AH85+AO85+AV85+BC85+BJ85&lt;=Consolidação!H96+Consolidação!K96+Consolidação!N96+Consolidação!Q96+Consolidação!T96+Consolidação!W96+Consolidação!Z96+Consolidação!AC96+Consolidação!AF96,Consolidação!$AF$4,IF(F85+M85+T85+AA85+AH85+AO85+AV85+BC85+BJ85&lt;=Consolidação!H96+Consolidação!K96+Consolidação!N96+Consolidação!Q96+Consolidação!T96+Consolidação!W96+Consolidação!Z96+Consolidação!AC96+Consolidação!AF96+Consolidação!AI96,Consolidação!$AI$4,IF(F85+M85+T85+AA85+AH85+AO85+AV85+BC85+BJ85&lt;=Consolidação!H96+Consolidação!K96+Consolidação!N96+Consolidação!Q96+Consolidação!T96+Consolidação!W96+Consolidação!Z96+Consolidação!AC96+Consolidação!AF96+Consolidação!AI96+Consolidação!AL96,Consolidação!$AL$4,IF(F85+M85+T85+AA85+AH85+AO85+AV85+BC85+BJ85&lt;=Consolidação!H96+Consolidação!K96+Consolidação!N96+Consolidação!Q96+Consolidação!T96+Consolidação!W96+Consolidação!Z96+Consolidação!AC96+Consolidação!AF96+Consolidação!AI96+Consolidação!AL96+Consolidação!AO96,Consolidação!$AO$4,IF(F85+M85+T85+AA85+AH85+AO85+AV85+BC85+BJ85&lt;=Consolidação!H96+Consolidação!K96+Consolidação!N96+Consolidação!Q96+Consolidação!T96+Consolidação!W96+Consolidação!Z96+Consolidação!AC96+Consolidação!AF96+Consolidação!AI96+Consolidação!AL96+Consolidação!AO96+Consolidação!AR96,Consolidação!$AR$4,IF(F85+M85+T85+AA85+AH85+AO85+AV85+BC85+BJ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+M85+T85+AA85+AH85+AO85+AV85+BC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+T85+AA85+AH85+AO85+AV85+BC85+BJ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/>
      </c>
      <c r="BN85" s="318" t="str">
        <f>IF(BM85="","",IF(BM85="SEM PREVISÃO","û",IF(BM85="CONSUMO PARCIAL","û",IF(BL85&lt;BM85+90,"û","ü"))))</f>
        <v/>
      </c>
      <c r="BO85" s="312"/>
      <c r="BP85" s="270"/>
      <c r="BQ85" s="314"/>
      <c r="BR85" s="345"/>
      <c r="BS85" s="346"/>
      <c r="BT85" s="317" t="str">
        <f>IF(BQ85=0,"",IF(F85+M85+T85+AA85+AH85+AO85+AV85+BC85+BJ85+BQ85&lt;=Consolidação!H96,Consolidação!$H$4,IF(F85+M85+T85+AA85+AH85+AO85+AV85+BC85+BJ85+BQ85&lt;=Consolidação!H96+Consolidação!K96,Consolidação!$K$4,IF(F85+M85+T85+AA85+AH85+AO85+AV85+BC85+BJ85+BQ85&lt;=Consolidação!H96+Consolidação!K96+Consolidação!N96,Consolidação!$N$4,IF(F85+M85+T85+AA85+AH85+AO85+AV85+BC85+BJ85+BQ85&lt;=Consolidação!H96+Consolidação!K96+Consolidação!N96+Consolidação!Q96,Consolidação!$Q$4,IF(F85+M85+T85+AA85+AH85+AO85+AV85+BC85+BJ85+BQ85&lt;=Consolidação!H96+Consolidação!K96+Consolidação!N96+Consolidação!Q96+Consolidação!T96,Consolidação!$T$4,IF(F85+M85+T85+AA85+AH85+AO85+AV85+BC85+BJ85+BQ85&lt;=Consolidação!H96+Consolidação!K96+Consolidação!N96+Consolidação!Q96+Consolidação!T96+Consolidação!W96,Consolidação!$W$4,IF(F85+M85+T85+AA85+AH85+AO85+AV85+BC85+BJ85+BQ85&lt;=Consolidação!H96+Consolidação!K96+Consolidação!N96+Consolidação!Q96+Consolidação!T96+Consolidação!W96+Consolidação!Z96,Consolidação!$Z$4,IF(F85+M85+T85+AA85+AH85+AO85+AV85+BC85+BJ85+BQ85&lt;=Consolidação!H96+Consolidação!K96+Consolidação!N96+Consolidação!Q96+Consolidação!T96+Consolidação!W96+Consolidação!Z96+Consolidação!AC96,Consolidação!$AC$4,IF(F85+M85+T85+AA85+AH85+AO85+AV85+BC85+BJ85+BQ85&lt;=Consolidação!H96+Consolidação!K96+Consolidação!N96+Consolidação!Q96+Consolidação!T96+Consolidação!W96+Consolidação!Z96+Consolidação!AC96+Consolidação!AF96,Consolidação!$AF$4,IF(F85+M85+T85+AA85+AH85+AO85+AV85+BC85+BJ85+BQ85&lt;=Consolidação!H96+Consolidação!K96+Consolidação!N96+Consolidação!Q96+Consolidação!T96+Consolidação!W96+Consolidação!Z96+Consolidação!AC96+Consolidação!AF96+Consolidação!AI96,Consolidação!$AI$4,IF(F85+M85+T85+AA85+AH85+AO85+AV85+BC85+BJ85+BQ85&lt;=Consolidação!H96+Consolidação!K96+Consolidação!N96+Consolidação!Q96+Consolidação!T96+Consolidação!W96+Consolidação!Z96+Consolidação!AC96+Consolidação!AF96+Consolidação!AI96+Consolidação!AL96,Consolidação!$AL$4,IF(F85+M85+T85+AA85+AH85+AO85+AV85+BC85+BJ85+BQ85&lt;=Consolidação!H96+Consolidação!K96+Consolidação!N96+Consolidação!Q96+Consolidação!T96+Consolidação!W96+Consolidação!Z96+Consolidação!AC96+Consolidação!AF96+Consolidação!AI96+Consolidação!AL96+Consolidação!AO96,Consolidação!$AO$4,IF(F85+M85+T85+AA85+AH85+AO85+AV85+BC85+BJ85+BQ85&lt;=Consolidação!H96+Consolidação!K96+Consolidação!N96+Consolidação!Q96+Consolidação!T96+Consolidação!W96+Consolidação!Z96+Consolidação!AC96+Consolidação!AF96+Consolidação!AI96+Consolidação!AL96+Consolidação!AO96+Consolidação!AR96,Consolidação!$AR$4,IF(F85+M85+T85+AA85+AH85+AO85+AV85+BC85+BJ85+BQ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+M85+T85+AA85+AH85+AO85+AV85+BC85+BJ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+T85+AA85+AH85+AO85+AV85+BC85+BJ85+BQ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/>
      </c>
      <c r="BU85" s="318" t="str">
        <f>IF(BT85="","",IF(BT85="SEM PREVISÃO","û",IF(BT85="CONSUMO PARCIAL","û",IF(BS85&lt;BT85+90,"û","ü"))))</f>
        <v/>
      </c>
      <c r="BV85" s="312"/>
      <c r="BW85" s="270"/>
      <c r="BX85" s="314"/>
      <c r="BY85" s="345"/>
      <c r="BZ85" s="346"/>
      <c r="CA85" s="317" t="str">
        <f>IF(BX85=0,"",IF(F85+M85+T85+AA85+AH85+AO85+AV85+BC85+BJ85+BQ85+BX85&lt;=Consolidação!H96,Consolidação!$H$4,IF(F85+M85+T85+AA85+AH85+AO85+AV85+BC85+BJ85+BQ85+BX85&lt;=Consolidação!H96+Consolidação!K96,Consolidação!$K$4,IF(F85+M85+T85+AA85+AH85+AO85+AV85+BC85+BJ85+BQ85+BX85&lt;=Consolidação!H96+Consolidação!K96+Consolidação!N96,Consolidação!$N$4,IF(F85+M85+T85+AA85+AH85+AO85+AV85+BC85+BJ85+BQ85+BX85&lt;=Consolidação!H96+Consolidação!K96+Consolidação!N96+Consolidação!Q96,Consolidação!$Q$4,IF(F85+M85+T85+AA85+AH85+AO85+AV85+BC85+BJ85+BQ85+BX85&lt;=Consolidação!H96+Consolidação!K96+Consolidação!N96+Consolidação!Q96+Consolidação!T96,Consolidação!$T$4,IF(F85+M85+T85+AA85+AH85+AO85+AV85+BC85+BJ85+BQ85+BX85&lt;=Consolidação!H96+Consolidação!K96+Consolidação!N96+Consolidação!Q96+Consolidação!T96+Consolidação!W96,Consolidação!$W$4,IF(F85+M85+T85+AA85+AH85+AO85+AV85+BC85+BJ85+BQ85+BX85&lt;=Consolidação!H96+Consolidação!K96+Consolidação!N96+Consolidação!Q96+Consolidação!T96+Consolidação!W96+Consolidação!Z96,Consolidação!$Z$4,IF(F85+M85+T85+AA85+AH85+AO85+AV85+BC85+BJ85+BQ85+BX85&lt;=Consolidação!H96+Consolidação!K96+Consolidação!N96+Consolidação!Q96+Consolidação!T96+Consolidação!W96+Consolidação!Z96+Consolidação!AC96,Consolidação!$AC$4,IF(F85+M85+T85+AA85+AH85+AO85+AV85+BC85+BJ85+BQ85+BX85&lt;=Consolidação!H96+Consolidação!K96+Consolidação!N96+Consolidação!Q96+Consolidação!T96+Consolidação!W96+Consolidação!Z96+Consolidação!AC96+Consolidação!AF96,Consolidação!$AF$4,IF(F85+M85+T85+AA85+AH85+AO85+AV85+BC85+BJ85+BQ85+BX85&lt;=Consolidação!H96+Consolidação!K96+Consolidação!N96+Consolidação!Q96+Consolidação!T96+Consolidação!W96+Consolidação!Z96+Consolidação!AC96+Consolidação!AF96+Consolidação!AI96,Consolidação!$AI$4,IF(F85+M85+T85+AA85+AH85+AO85+AV85+BC85+BJ85+BQ85+BX85&lt;=Consolidação!H96+Consolidação!K96+Consolidação!N96+Consolidação!Q96+Consolidação!T96+Consolidação!W96+Consolidação!Z96+Consolidação!AC96+Consolidação!AF96+Consolidação!AI96+Consolidação!AL96,Consolidação!$AL$4,IF(F85+M85+T85+AA85+AH85+AO85+AV85+BC85+BJ85+BQ85+BX85&lt;=Consolidação!H96+Consolidação!K96+Consolidação!N96+Consolidação!Q96+Consolidação!T96+Consolidação!W96+Consolidação!Z96+Consolidação!AC96+Consolidação!AF96+Consolidação!AI96+Consolidação!AL96+Consolidação!AO96,Consolidação!$AO$4,IF(F85+M85+T85+AA85+AH85+AO85+AV85+BC85+BJ85+BQ85+BX85&lt;=Consolidação!H96+Consolidação!K96+Consolidação!N96+Consolidação!Q96+Consolidação!T96+Consolidação!W96+Consolidação!Z96+Consolidação!AC96+Consolidação!AF96+Consolidação!AI96+Consolidação!AL96+Consolidação!AO96+Consolidação!AR96,Consolidação!$AR$4,IF(F85+M85+T85+AA85+AH85+AO85+AV85+BC85+BJ85+BQ85+BX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+M85+T85+AA85+AH85+AO85+AV85+BC85+BJ85+BQ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+T85+AA85+AH85+AO85+AV85+BC85+BJ85+BQ85+BX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/>
      </c>
      <c r="CB85" s="318" t="str">
        <f>IF(CA85="","",IF(CA85="SEM PREVISÃO","û",IF(CA85="CONSUMO PARCIAL","û",IF(BZ85&lt;CA85+90,"û","ü"))))</f>
        <v/>
      </c>
      <c r="CC85" s="312"/>
      <c r="CD85" s="270"/>
      <c r="CE85" s="314"/>
      <c r="CF85" s="345"/>
      <c r="CG85" s="346"/>
      <c r="CH85" s="317" t="str">
        <f>IF(CE85=0,"",IF(F85+M85+T85+AA85+AH85+AO85+AV85+BC85+BJ85+BQ85+BX85+CE85&lt;=Consolidação!H96,Consolidação!$H$4,IF(F85+M85+T85+AA85+AH85+AO85+AV85+BC85+BJ85+BQ85+BX85+CE85&lt;=Consolidação!H96+Consolidação!K96,Consolidação!$K$4,IF(F85+M85+T85+AA85+AH85+AO85+AV85+BC85+BJ85+BQ85+BX85+CE85&lt;=Consolidação!H96+Consolidação!K96+Consolidação!N96,Consolidação!$N$4,IF(F85+M85+T85+AA85+AH85+AO85+AV85+BC85+BJ85+BQ85+BX85+CE85&lt;=Consolidação!H96+Consolidação!K96+Consolidação!N96+Consolidação!Q96,Consolidação!$Q$4,IF(F85+M85+T85+AA85+AH85+AO85+AV85+BC85+BJ85+BQ85+BX85+CE85&lt;=Consolidação!H96+Consolidação!K96+Consolidação!N96+Consolidação!Q96+Consolidação!T96,Consolidação!$T$4,IF(F85+M85+T85+AA85+AH85+AO85+AV85+BC85+BJ85+BQ85+BX85+CE85&lt;=Consolidação!H96+Consolidação!K96+Consolidação!N96+Consolidação!Q96+Consolidação!T96+Consolidação!W96,Consolidação!$W$4,IF(F85+M85+T85+AA85+AH85+AO85+AV85+BC85+BJ85+BQ85+BX85+CE85&lt;=Consolidação!H96+Consolidação!K96+Consolidação!N96+Consolidação!Q96+Consolidação!T96+Consolidação!W96+Consolidação!Z96,Consolidação!$Z$4,IF(F85+M85+T85+AA85+AH85+AO85+AV85+BC85+BJ85+BQ85+BX85+CE85&lt;=Consolidação!H96+Consolidação!K96+Consolidação!N96+Consolidação!Q96+Consolidação!T96+Consolidação!W96+Consolidação!Z96+Consolidação!AC96,Consolidação!$AC$4,IF(F85+M85+T85+AA85+AH85+AO85+AV85+BC85+BJ85+BQ85+BX85+CE85&lt;=Consolidação!H96+Consolidação!K96+Consolidação!N96+Consolidação!Q96+Consolidação!T96+Consolidação!W96+Consolidação!Z96+Consolidação!AC96+Consolidação!AF96,Consolidação!$AF$4,IF(F85+M85+T85+AA85+AH85+AO85+AV85+BC85+BJ85+BQ85+BX85+CE85&lt;=Consolidação!H96+Consolidação!K96+Consolidação!N96+Consolidação!Q96+Consolidação!T96+Consolidação!W96+Consolidação!Z96+Consolidação!AC96+Consolidação!AF96+Consolidação!AI96,Consolidação!$AI$4,IF(F85+M85+T85+AA85+AH85+AO85+AV85+BC85+BJ85+BQ85+BX85+CE85&lt;=Consolidação!H96+Consolidação!K96+Consolidação!N96+Consolidação!Q96+Consolidação!T96+Consolidação!W96+Consolidação!Z96+Consolidação!AC96+Consolidação!AF96+Consolidação!AI96+Consolidação!AL96,Consolidação!$AL$4,IF(F85+M85+T85+AA85+AH85+AO85+AV85+BC85+BJ85+BQ85+BX85+CE85&lt;=Consolidação!H96+Consolidação!K96+Consolidação!N96+Consolidação!Q96+Consolidação!T96+Consolidação!W96+Consolidação!Z96+Consolidação!AC96+Consolidação!AF96+Consolidação!AI96+Consolidação!AL96+Consolidação!AO96,Consolidação!$AO$4,IF(F85+M85+T85+AA85+AH85+AO85+AV85+BC85+BJ85+BQ85+BX85+CE85&lt;=Consolidação!H96+Consolidação!K96+Consolidação!N96+Consolidação!Q96+Consolidação!T96+Consolidação!W96+Consolidação!Z96+Consolidação!AC96+Consolidação!AF96+Consolidação!AI96+Consolidação!AL96+Consolidação!AO96+Consolidação!AR96,Consolidação!$AR$4,IF(F85+M85+T85+AA85+AH85+AO85+AV85+BC85+BJ85+BQ85+BX85+CE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+M85+T85+AA85+AH85+AO85+AV85+BC85+BJ85+BQ85+BX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+T85+AA85+AH85+AO85+AV85+BC85+BJ85+BQ85+BX85+CE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/>
      </c>
      <c r="CI85" s="318" t="str">
        <f>IF(CH85="","",IF(CH85="SEM PREVISÃO","û",IF(CH85="CONSUMO PARCIAL","û",IF(CG85&lt;CH85+90,"û","ü"))))</f>
        <v/>
      </c>
      <c r="CJ85" s="312"/>
      <c r="CK85" s="270"/>
      <c r="CL85" s="314"/>
      <c r="CM85" s="345"/>
      <c r="CN85" s="346"/>
      <c r="CO85" s="317" t="str">
        <f>IF(CL85=0,"",IF(F85+M85+T85+AA85+AH85+AO85+AV85+BC85+BJ85+BQ85+BX85+CE85+CL85&lt;=Consolidação!H96,Consolidação!$H$4,IF(F85+M85+T85+AA85+AH85+AO85+AV85+BC85+BJ85+BQ85+BX85+CE85+CL85&lt;=Consolidação!H96+Consolidação!K96,Consolidação!$K$4,IF(F85+M85+T85+AA85+AH85+AO85+AV85+BC85+BJ85+BQ85+BX85+CE85+CL85&lt;=Consolidação!H96+Consolidação!K96+Consolidação!N96,Consolidação!$N$4,IF(F85+M85+T85+AA85+AH85+AO85+AV85+BC85+BJ85+BQ85+BX85+CE85+CL85&lt;=Consolidação!H96+Consolidação!K96+Consolidação!N96+Consolidação!Q96,Consolidação!$Q$4,IF(F85+M85+T85+AA85+AH85+AO85+AV85+BC85+BJ85+BQ85+BX85+CE85+CL85&lt;=Consolidação!H96+Consolidação!K96+Consolidação!N96+Consolidação!Q96+Consolidação!T96,Consolidação!$T$4,IF(F85+M85+T85+AA85+AH85+AO85+AV85+BC85+BJ85+BQ85+BX85+CE85+CL85&lt;=Consolidação!H96+Consolidação!K96+Consolidação!N96+Consolidação!Q96+Consolidação!T96+Consolidação!W96,Consolidação!$W$4,IF(F85+M85+T85+AA85+AH85+AO85+AV85+BC85+BJ85+BQ85+BX85+CE85+CL85&lt;=Consolidação!H96+Consolidação!K96+Consolidação!N96+Consolidação!Q96+Consolidação!T96+Consolidação!W96+Consolidação!Z96,Consolidação!$Z$4,IF(F85+M85+T85+AA85+AH85+AO85+AV85+BC85+BJ85+BQ85+BX85+CE85+CL85&lt;=Consolidação!H96+Consolidação!K96+Consolidação!N96+Consolidação!Q96+Consolidação!T96+Consolidação!W96+Consolidação!Z96+Consolidação!AC96,Consolidação!$AC$4,IF(F85+M85+T85+AA85+AH85+AO85+AV85+BC85+BJ85+BQ85+BX85+CE85+CL85&lt;=Consolidação!H96+Consolidação!K96+Consolidação!N96+Consolidação!Q96+Consolidação!T96+Consolidação!W96+Consolidação!Z96+Consolidação!AC96+Consolidação!AF96,Consolidação!$AF$4,IF(F85+M85+T85+AA85+AH85+AO85+AV85+BC85+BJ85+BQ85+BX85+CE85+CL85&lt;=Consolidação!H96+Consolidação!K96+Consolidação!N96+Consolidação!Q96+Consolidação!T96+Consolidação!W96+Consolidação!Z96+Consolidação!AC96+Consolidação!AF96+Consolidação!AI96,Consolidação!$AI$4,IF(F85+M85+T85+AA85+AH85+AO85+AV85+BC85+BJ85+BQ85+BX85+CE85+CL85&lt;=Consolidação!H96+Consolidação!K96+Consolidação!N96+Consolidação!Q96+Consolidação!T96+Consolidação!W96+Consolidação!Z96+Consolidação!AC96+Consolidação!AF96+Consolidação!AI96+Consolidação!AL96,Consolidação!$AL$4,IF(F85+M85+T85+AA85+AH85+AO85+AV85+BC85+BJ85+BQ85+BX85+CE85+CL85&lt;=Consolidação!H96+Consolidação!K96+Consolidação!N96+Consolidação!Q96+Consolidação!T96+Consolidação!W96+Consolidação!Z96+Consolidação!AC96+Consolidação!AF96+Consolidação!AI96+Consolidação!AL96+Consolidação!AO96,Consolidação!$AO$4,IF(F85+M85+T85+AA85+AH85+AO85+AV85+BC85+BJ85+BQ85+BX85+CE85+CL85&lt;=Consolidação!H96+Consolidação!K96+Consolidação!N96+Consolidação!Q96+Consolidação!T96+Consolidação!W96+Consolidação!Z96+Consolidação!AC96+Consolidação!AF96+Consolidação!AI96+Consolidação!AL96+Consolidação!AO96+Consolidação!AR96,Consolidação!$AR$4,IF(F85+M85+T85+AA85+AH85+AO85+AV85+BC85+BJ85+BQ85+BX85+CE85+CL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+M85+T85+AA85+AH85+AO85+AV85+BC85+BJ85+BQ85+BX85+CE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+T85+AA85+AH85+AO85+AV85+BC85+BJ85+BQ85+BX85+CE85+CL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/>
      </c>
      <c r="CP85" s="318" t="str">
        <f>IF(CO85="","",IF(CO85="SEM PREVISÃO","û",IF(CO85="CONSUMO PARCIAL","û",IF(CN85&lt;CO85+90,"û","ü"))))</f>
        <v/>
      </c>
      <c r="CQ85" s="312"/>
      <c r="CR85" s="270"/>
      <c r="CS85" s="314"/>
      <c r="CT85" s="345"/>
      <c r="CU85" s="346"/>
      <c r="CV85" s="317" t="str">
        <f>IF(CS85=0,"",IF(F85+M85+T85+AA85+AH85+AO85+AV85+BC85+BJ85+BQ85+BX85+CE85+CL85+CS85&lt;=Consolidação!H96,Consolidação!$H$4,IF(F85+M85+T85+AA85+AH85+AO85+AV85+BC85+BJ85+BQ85+BX85+CE85+CL85+CS85&lt;=Consolidação!H96+Consolidação!K96,Consolidação!$K$4,IF(F85+M85+T85+AA85+AH85+AO85+AV85+BC85+BJ85+BQ85+BX85+CE85+CL85+CS85&lt;=Consolidação!H96+Consolidação!K96+Consolidação!N96,Consolidação!$N$4,IF(F85+M85+T85+AA85+AH85+AO85+AV85+BC85+BJ85+BQ85+BX85+CE85+CL85+CS85&lt;=Consolidação!H96+Consolidação!K96+Consolidação!N96+Consolidação!Q96,Consolidação!$Q$4,IF(F85+M85+T85+AA85+AH85+AO85+AV85+BC85+BJ85+BQ85+BX85+CE85+CL85+CS85&lt;=Consolidação!H96+Consolidação!K96+Consolidação!N96+Consolidação!Q96+Consolidação!T96,Consolidação!$T$4,IF(F85+M85+T85+AA85+AH85+AO85+AV85+BC85+BJ85+BQ85+BX85+CE85+CL85+CS85&lt;=Consolidação!H96+Consolidação!K96+Consolidação!N96+Consolidação!Q96+Consolidação!T96+Consolidação!W96,Consolidação!$W$4,IF(F85+M85+T85+AA85+AH85+AO85+AV85+BC85+BJ85+BQ85+BX85+CE85+CL85+CS85&lt;=Consolidação!H96+Consolidação!K96+Consolidação!N96+Consolidação!Q96+Consolidação!T96+Consolidação!W96+Consolidação!Z96,Consolidação!$Z$4,IF(F85+M85+T85+AA85+AH85+AO85+AV85+BC85+BJ85+BQ85+BX85+CE85+CL85+CS85&lt;=Consolidação!H96+Consolidação!K96+Consolidação!N96+Consolidação!Q96+Consolidação!T96+Consolidação!W96+Consolidação!Z96+Consolidação!AC96,Consolidação!$AC$4,IF(F85+M85+T85+AA85+AH85+AO85+AV85+BC85+BJ85+BQ85+BX85+CE85+CL85+CS85&lt;=Consolidação!H96+Consolidação!K96+Consolidação!N96+Consolidação!Q96+Consolidação!T96+Consolidação!W96+Consolidação!Z96+Consolidação!AC96+Consolidação!AF96,Consolidação!$AF$4,IF(F85+M85+T85+AA85+AH85+AO85+AV85+BC85+BJ85+BQ85+BX85+CE85+CL85+CS85&lt;=Consolidação!H96+Consolidação!K96+Consolidação!N96+Consolidação!Q96+Consolidação!T96+Consolidação!W96+Consolidação!Z96+Consolidação!AC96+Consolidação!AF96+Consolidação!AI96,Consolidação!$AI$4,IF(F85+M85+T85+AA85+AH85+AO85+AV85+BC85+BJ85+BQ85+BX85+CE85+CL85+CS85&lt;=Consolidação!H96+Consolidação!K96+Consolidação!N96+Consolidação!Q96+Consolidação!T96+Consolidação!W96+Consolidação!Z96+Consolidação!AC96+Consolidação!AF96+Consolidação!AI96+Consolidação!AL96,Consolidação!$AL$4,IF(F85+M85+T85+AA85+AH85+AO85+AV85+BC85+BJ85+BQ85+BX85+CE85+CL85+CS85&lt;=Consolidação!H96+Consolidação!K96+Consolidação!N96+Consolidação!Q96+Consolidação!T96+Consolidação!W96+Consolidação!Z96+Consolidação!AC96+Consolidação!AF96+Consolidação!AI96+Consolidação!AL96+Consolidação!AO96,Consolidação!$AO$4,IF(F85+M85+T85+AA85+AH85+AO85+AV85+BC85+BJ85+BQ85+BX85+CE85+CL85+CS85&lt;=Consolidação!H96+Consolidação!K96+Consolidação!N96+Consolidação!Q96+Consolidação!T96+Consolidação!W96+Consolidação!Z96+Consolidação!AC96+Consolidação!AF96+Consolidação!AI96+Consolidação!AL96+Consolidação!AO96+Consolidação!AR96,Consolidação!$AR$4,IF(F85+M85+T85+AA85+AH85+AO85+AV85+BC85+BJ85+BQ85+BX85+CE85+CL85+CS85&lt;=Consolidação!H96+Consolidação!K96+Consolidação!N96+Consolidação!Q96+Consolidação!T96+Consolidação!W96+Consolidação!Z96+Consolidação!AC96+Consolidação!AF96+Consolidação!AI96+Consolidação!AL96+Consolidação!AO96+Consolidação!AR96+Consolidação!AU96,Consolidação!$AU$4,IF(AND((Consolidação!H96+Consolidação!K96+Consolidação!N96+Consolidação!Q96+Consolidação!T96+Consolidação!W96+Consolidação!Z96+Consolidação!AC96+Consolidação!AF96+Consolidação!AI96+Consolidação!AL96+Consolidação!AO96+Consolidação!AR96+Consolidação!AU96)&gt;0,F85+M85+T85+AA85+AH85+AO85+AV85+BC85+BJ85+BQ85+BX85+CE85+CL85&lt;Consolidação!H96+Consolidação!K96+Consolidação!N96+Consolidação!Q96+Consolidação!T96+Consolidação!W96+Consolidação!Z96+Consolidação!AC96+Consolidação!AF96+Consolidação!AI96+Consolidação!AL96+Consolidação!AO96+Consolidação!AR96+Consolidação!AU96,F85+M85+T85+AA85+AH85+AO85+AV85+BC85+BJ85+BQ85+BX85+CE85+CL85+CS85&gt;Consolidação!H96+Consolidação!K96+Consolidação!N96+Consolidação!Q96+Consolidação!T96+Consolidação!W96+Consolidação!Z96+Consolidação!AC96+Consolidação!AF96+Consolidação!AI96+Consolidação!AL96+Consolidação!AO96+Consolidação!AR96+Consolidação!AU96),"CONSUMO PARCIAL","SEM PREVISÃO"))))))))))))))))</f>
        <v/>
      </c>
      <c r="CW85" s="318" t="str">
        <f>IF(CV85="","",IF(CV85="SEM PREVISÃO","û",IF(CV85="CONSUMO PARCIAL","û",IF(CU85&lt;CV85+90,"û","ü"))))</f>
        <v/>
      </c>
      <c r="CX85" s="270"/>
      <c r="CY85" s="314"/>
      <c r="CZ85" s="345"/>
      <c r="DA85" s="346"/>
      <c r="DB85" s="317" t="str">
        <f>IF(CY85=0,"",IF(L85+S85+Z85+AG85+AN85+AU85+BB85+BI85+BP85+BW85+CD85+CK85+CR85+CY85&lt;=Consolidação!N96,Consolidação!$H$4,IF(L85+S85+Z85+AG85+AN85+AU85+BB85+BI85+BP85+BW85+CD85+CK85+CR85+CY85&lt;=Consolidação!N96+Consolidação!Q96,Consolidação!$K$4,IF(L85+S85+Z85+AG85+AN85+AU85+BB85+BI85+BP85+BW85+CD85+CK85+CR85+CY85&lt;=Consolidação!N96+Consolidação!Q96+Consolidação!T96,Consolidação!$N$4,IF(L85+S85+Z85+AG85+AN85+AU85+BB85+BI85+BP85+BW85+CD85+CK85+CR85+CY85&lt;=Consolidação!N96+Consolidação!Q96+Consolidação!T96+Consolidação!W96,Consolidação!$Q$4,IF(L85+S85+Z85+AG85+AN85+AU85+BB85+BI85+BP85+BW85+CD85+CK85+CR85+CY85&lt;=Consolidação!N96+Consolidação!Q96+Consolidação!T96+Consolidação!W96+Consolidação!Z96,Consolidação!$T$4,IF(L85+S85+Z85+AG85+AN85+AU85+BB85+BI85+BP85+BW85+CD85+CK85+CR85+CY85&lt;=Consolidação!N96+Consolidação!Q96+Consolidação!T96+Consolidação!W96+Consolidação!Z96+Consolidação!AC96,Consolidação!$W$4,IF(L85+S85+Z85+AG85+AN85+AU85+BB85+BI85+BP85+BW85+CD85+CK85+CR85+CY85&lt;=Consolidação!N96+Consolidação!Q96+Consolidação!T96+Consolidação!W96+Consolidação!Z96+Consolidação!AC96+Consolidação!AF96,Consolidação!$Z$4,IF(L85+S85+Z85+AG85+AN85+AU85+BB85+BI85+BP85+BW85+CD85+CK85+CR85+CY85&lt;=Consolidação!N96+Consolidação!Q96+Consolidação!T96+Consolidação!W96+Consolidação!Z96+Consolidação!AC96+Consolidação!AF96+Consolidação!AI96,Consolidação!$AC$4,IF(L85+S85+Z85+AG85+AN85+AU85+BB85+BI85+BP85+BW85+CD85+CK85+CR85+CY85&lt;=Consolidação!N96+Consolidação!Q96+Consolidação!T96+Consolidação!W96+Consolidação!Z96+Consolidação!AC96+Consolidação!AF96+Consolidação!AI96+Consolidação!AL96,Consolidação!$AF$4,IF(L85+S85+Z85+AG85+AN85+AU85+BB85+BI85+BP85+BW85+CD85+CK85+CR85+CY85&lt;=Consolidação!N96+Consolidação!Q96+Consolidação!T96+Consolidação!W96+Consolidação!Z96+Consolidação!AC96+Consolidação!AF96+Consolidação!AI96+Consolidação!AL96+Consolidação!AO96,Consolidação!$AI$4,IF(L85+S85+Z85+AG85+AN85+AU85+BB85+BI85+BP85+BW85+CD85+CK85+CR85+CY85&lt;=Consolidação!N96+Consolidação!Q96+Consolidação!T96+Consolidação!W96+Consolidação!Z96+Consolidação!AC96+Consolidação!AF96+Consolidação!AI96+Consolidação!AL96+Consolidação!AO96+Consolidação!AR96,Consolidação!$AL$4,IF(L85+S85+Z85+AG85+AN85+AU85+BB85+BI85+BP85+BW85+CD85+CK85+CR85+CY85&lt;=Consolidação!N96+Consolidação!Q96+Consolidação!T96+Consolidação!W96+Consolidação!Z96+Consolidação!AC96+Consolidação!AF96+Consolidação!AI96+Consolidação!AL96+Consolidação!AO96+Consolidação!AR96+Consolidação!AU96,Consolidação!$AO$4,IF(L85+S85+Z85+AG85+AN85+AU85+BB85+BI85+BP85+BW85+CD85+CK85+CR85+CY85&lt;=Consolidação!N96+Consolidação!Q96+Consolidação!T96+Consolidação!W96+Consolidação!Z96+Consolidação!AC96+Consolidação!AF96+Consolidação!AI96+Consolidação!AL96+Consolidação!AO96+Consolidação!AR96+Consolidação!AU96+Consolidação!AX96,Consolidação!$AR$4,IF(L85+S85+Z85+AG85+AN85+AU85+BB85+BI85+BP85+BW85+CD85+CK85+CR85+CY85&lt;=Consolidação!N96+Consolidação!Q96+Consolidação!T96+Consolidação!W96+Consolidação!Z96+Consolidação!AC96+Consolidação!AF96+Consolidação!AI96+Consolidação!AL96+Consolidação!AO96+Consolidação!AR96+Consolidação!AU96+Consolidação!AX96+Consolidação!#REF!,Consolidação!$AU$4,IF(AND((Consolidação!N96+Consolidação!Q96+Consolidação!T96+Consolidação!W96+Consolidação!Z96+Consolidação!AC96+Consolidação!AF96+Consolidação!AI96+Consolidação!AL96+Consolidação!AO96+Consolidação!AR96+Consolidação!AU96+Consolidação!AX96+Consolidação!#REF!)&gt;0,L85+S85+Z85+AG85+AN85+AU85+BB85+BI85+BP85+BW85+CD85+CK85+CR85&lt;Consolidação!N96+Consolidação!Q96+Consolidação!T96+Consolidação!W96+Consolidação!Z96+Consolidação!AC96+Consolidação!AF96+Consolidação!AI96+Consolidação!AL96+Consolidação!AO96+Consolidação!AR96+Consolidação!AU96+Consolidação!AX96+Consolidação!#REF!,L85+S85+Z85+AG85+AN85+AU85+BB85+BI85+BP85+BW85+CD85+CK85+CR85+CY85&gt;Consolidação!N96+Consolidação!Q96+Consolidação!T96+Consolidação!W96+Consolidação!Z96+Consolidação!AC96+Consolidação!AF96+Consolidação!AI96+Consolidação!AL96+Consolidação!AO96+Consolidação!AR96+Consolidação!AU96+Consolidação!AX96+Consolidação!#REF!),"CONSUMO PARCIAL","SEM PREVISÃO"))))))))))))))))</f>
        <v/>
      </c>
      <c r="DC85" s="318" t="str">
        <f t="shared" si="100"/>
        <v/>
      </c>
      <c r="DD85" s="270"/>
      <c r="DE85" s="314"/>
      <c r="DF85" s="345"/>
      <c r="DG85" s="346"/>
      <c r="DH85" s="317" t="str">
        <f>IF(DE85=0,"",IF(R85+Y85+AF85+AM85+AT85+BA85+BH85+BO85+BV85+CC85+CJ85+CQ85+CX85+DE85&lt;=Consolidação!T96,Consolidação!$H$4,IF(R85+Y85+AF85+AM85+AT85+BA85+BH85+BO85+BV85+CC85+CJ85+CQ85+CX85+DE85&lt;=Consolidação!T96+Consolidação!W96,Consolidação!$K$4,IF(R85+Y85+AF85+AM85+AT85+BA85+BH85+BO85+BV85+CC85+CJ85+CQ85+CX85+DE85&lt;=Consolidação!T96+Consolidação!W96+Consolidação!Z96,Consolidação!$N$4,IF(R85+Y85+AF85+AM85+AT85+BA85+BH85+BO85+BV85+CC85+CJ85+CQ85+CX85+DE85&lt;=Consolidação!T96+Consolidação!W96+Consolidação!Z96+Consolidação!AC96,Consolidação!$Q$4,IF(R85+Y85+AF85+AM85+AT85+BA85+BH85+BO85+BV85+CC85+CJ85+CQ85+CX85+DE85&lt;=Consolidação!T96+Consolidação!W96+Consolidação!Z96+Consolidação!AC96+Consolidação!AF96,Consolidação!$T$4,IF(R85+Y85+AF85+AM85+AT85+BA85+BH85+BO85+BV85+CC85+CJ85+CQ85+CX85+DE85&lt;=Consolidação!T96+Consolidação!W96+Consolidação!Z96+Consolidação!AC96+Consolidação!AF96+Consolidação!AI96,Consolidação!$W$4,IF(R85+Y85+AF85+AM85+AT85+BA85+BH85+BO85+BV85+CC85+CJ85+CQ85+CX85+DE85&lt;=Consolidação!T96+Consolidação!W96+Consolidação!Z96+Consolidação!AC96+Consolidação!AF96+Consolidação!AI96+Consolidação!AL96,Consolidação!$Z$4,IF(R85+Y85+AF85+AM85+AT85+BA85+BH85+BO85+BV85+CC85+CJ85+CQ85+CX85+DE85&lt;=Consolidação!T96+Consolidação!W96+Consolidação!Z96+Consolidação!AC96+Consolidação!AF96+Consolidação!AI96+Consolidação!AL96+Consolidação!AO96,Consolidação!$AC$4,IF(R85+Y85+AF85+AM85+AT85+BA85+BH85+BO85+BV85+CC85+CJ85+CQ85+CX85+DE85&lt;=Consolidação!T96+Consolidação!W96+Consolidação!Z96+Consolidação!AC96+Consolidação!AF96+Consolidação!AI96+Consolidação!AL96+Consolidação!AO96+Consolidação!AR96,Consolidação!$AF$4,IF(R85+Y85+AF85+AM85+AT85+BA85+BH85+BO85+BV85+CC85+CJ85+CQ85+CX85+DE85&lt;=Consolidação!T96+Consolidação!W96+Consolidação!Z96+Consolidação!AC96+Consolidação!AF96+Consolidação!AI96+Consolidação!AL96+Consolidação!AO96+Consolidação!AR96+Consolidação!AU96,Consolidação!$AI$4,IF(R85+Y85+AF85+AM85+AT85+BA85+BH85+BO85+BV85+CC85+CJ85+CQ85+CX85+DE85&lt;=Consolidação!T96+Consolidação!W96+Consolidação!Z96+Consolidação!AC96+Consolidação!AF96+Consolidação!AI96+Consolidação!AL96+Consolidação!AO96+Consolidação!AR96+Consolidação!AU96+Consolidação!AX96,Consolidação!$AL$4,IF(R85+Y85+AF85+AM85+AT85+BA85+BH85+BO85+BV85+CC85+CJ85+CQ85+CX85+DE85&lt;=Consolidação!T96+Consolidação!W96+Consolidação!Z96+Consolidação!AC96+Consolidação!AF96+Consolidação!AI96+Consolidação!AL96+Consolidação!AO96+Consolidação!AR96+Consolidação!AU96+Consolidação!AX96+Consolidação!#REF!,Consolidação!$AO$4,IF(R85+Y85+AF85+AM85+AT85+BA85+BH85+BO85+BV85+CC85+CJ85+CQ85+CX85+DE85&lt;=Consolidação!T96+Consolidação!W96+Consolidação!Z96+Consolidação!AC96+Consolidação!AF96+Consolidação!AI96+Consolidação!AL96+Consolidação!AO96+Consolidação!AR96+Consolidação!AU96+Consolidação!AX96+Consolidação!#REF!+Consolidação!BC96,Consolidação!$AR$4,IF(R85+Y85+AF85+AM85+AT85+BA85+BH85+BO85+BV85+CC85+CJ85+CQ85+CX85+DE85&lt;=Consolidação!T96+Consolidação!W96+Consolidação!Z96+Consolidação!AC96+Consolidação!AF96+Consolidação!AI96+Consolidação!AL96+Consolidação!AO96+Consolidação!AR96+Consolidação!AU96+Consolidação!AX96+Consolidação!#REF!+Consolidação!BC96+Consolidação!BF96,Consolidação!$AU$4,IF(AND((Consolidação!T96+Consolidação!W96+Consolidação!Z96+Consolidação!AC96+Consolidação!AF96+Consolidação!AI96+Consolidação!AL96+Consolidação!AO96+Consolidação!AR96+Consolidação!AU96+Consolidação!AX96+Consolidação!#REF!+Consolidação!BC96+Consolidação!BF96)&gt;0,R85+Y85+AF85+AM85+AT85+BA85+BH85+BO85+BV85+CC85+CJ85+CQ85+CX85&lt;Consolidação!T96+Consolidação!W96+Consolidação!Z96+Consolidação!AC96+Consolidação!AF96+Consolidação!AI96+Consolidação!AL96+Consolidação!AO96+Consolidação!AR96+Consolidação!AU96+Consolidação!AX96+Consolidação!#REF!+Consolidação!BC96+Consolidação!BF96,R85+Y85+AF85+AM85+AT85+BA85+BH85+BO85+BV85+CC85+CJ85+CQ85+CX85+DE85&gt;Consolidação!T96+Consolidação!W96+Consolidação!Z96+Consolidação!AC96+Consolidação!AF96+Consolidação!AI96+Consolidação!AL96+Consolidação!AO96+Consolidação!AR96+Consolidação!AU96+Consolidação!AX96+Consolidação!#REF!+Consolidação!BC96+Consolidação!BF96),"CONSUMO PARCIAL","SEM PREVISÃO"))))))))))))))))</f>
        <v/>
      </c>
      <c r="DI85" s="318" t="str">
        <f t="shared" si="101"/>
        <v/>
      </c>
      <c r="DJ85" s="270"/>
      <c r="DK85" s="314"/>
      <c r="DL85" s="345"/>
      <c r="DM85" s="346"/>
      <c r="DN85" s="317" t="str">
        <f>IF(DK85=0,"",IF(X85+AE85+AL85+AS85+AZ85+BG85+BN85+BU85+CB85+CI85+CP85+CW85+DD85+DK85&lt;=Consolidação!Z96,Consolidação!$H$4,IF(X85+AE85+AL85+AS85+AZ85+BG85+BN85+BU85+CB85+CI85+CP85+CW85+DD85+DK85&lt;=Consolidação!Z96+Consolidação!AC96,Consolidação!$K$4,IF(X85+AE85+AL85+AS85+AZ85+BG85+BN85+BU85+CB85+CI85+CP85+CW85+DD85+DK85&lt;=Consolidação!Z96+Consolidação!AC96+Consolidação!AF96,Consolidação!$N$4,IF(X85+AE85+AL85+AS85+AZ85+BG85+BN85+BU85+CB85+CI85+CP85+CW85+DD85+DK85&lt;=Consolidação!Z96+Consolidação!AC96+Consolidação!AF96+Consolidação!AI96,Consolidação!$Q$4,IF(X85+AE85+AL85+AS85+AZ85+BG85+BN85+BU85+CB85+CI85+CP85+CW85+DD85+DK85&lt;=Consolidação!Z96+Consolidação!AC96+Consolidação!AF96+Consolidação!AI96+Consolidação!AL96,Consolidação!$T$4,IF(X85+AE85+AL85+AS85+AZ85+BG85+BN85+BU85+CB85+CI85+CP85+CW85+DD85+DK85&lt;=Consolidação!Z96+Consolidação!AC96+Consolidação!AF96+Consolidação!AI96+Consolidação!AL96+Consolidação!AO96,Consolidação!$W$4,IF(X85+AE85+AL85+AS85+AZ85+BG85+BN85+BU85+CB85+CI85+CP85+CW85+DD85+DK85&lt;=Consolidação!Z96+Consolidação!AC96+Consolidação!AF96+Consolidação!AI96+Consolidação!AL96+Consolidação!AO96+Consolidação!AR96,Consolidação!$Z$4,IF(X85+AE85+AL85+AS85+AZ85+BG85+BN85+BU85+CB85+CI85+CP85+CW85+DD85+DK85&lt;=Consolidação!Z96+Consolidação!AC96+Consolidação!AF96+Consolidação!AI96+Consolidação!AL96+Consolidação!AO96+Consolidação!AR96+Consolidação!AU96,Consolidação!$AC$4,IF(X85+AE85+AL85+AS85+AZ85+BG85+BN85+BU85+CB85+CI85+CP85+CW85+DD85+DK85&lt;=Consolidação!Z96+Consolidação!AC96+Consolidação!AF96+Consolidação!AI96+Consolidação!AL96+Consolidação!AO96+Consolidação!AR96+Consolidação!AU96+Consolidação!AX96,Consolidação!$AF$4,IF(X85+AE85+AL85+AS85+AZ85+BG85+BN85+BU85+CB85+CI85+CP85+CW85+DD85+DK85&lt;=Consolidação!Z96+Consolidação!AC96+Consolidação!AF96+Consolidação!AI96+Consolidação!AL96+Consolidação!AO96+Consolidação!AR96+Consolidação!AU96+Consolidação!AX96+Consolidação!#REF!,Consolidação!$AI$4,IF(X85+AE85+AL85+AS85+AZ85+BG85+BN85+BU85+CB85+CI85+CP85+CW85+DD85+DK85&lt;=Consolidação!Z96+Consolidação!AC96+Consolidação!AF96+Consolidação!AI96+Consolidação!AL96+Consolidação!AO96+Consolidação!AR96+Consolidação!AU96+Consolidação!AX96+Consolidação!#REF!+Consolidação!BC96,Consolidação!$AL$4,IF(X85+AE85+AL85+AS85+AZ85+BG85+BN85+BU85+CB85+CI85+CP85+CW85+DD85+DK85&lt;=Consolidação!Z96+Consolidação!AC96+Consolidação!AF96+Consolidação!AI96+Consolidação!AL96+Consolidação!AO96+Consolidação!AR96+Consolidação!AU96+Consolidação!AX96+Consolidação!#REF!+Consolidação!BC96+Consolidação!BF96,Consolidação!$AO$4,IF(X85+AE85+AL85+AS85+AZ85+BG85+BN85+BU85+CB85+CI85+CP85+CW85+DD85+DK85&lt;=Consolidação!Z96+Consolidação!AC96+Consolidação!AF96+Consolidação!AI96+Consolidação!AL96+Consolidação!AO96+Consolidação!AR96+Consolidação!AU96+Consolidação!AX96+Consolidação!#REF!+Consolidação!BC96+Consolidação!BF96+Consolidação!BI96,Consolidação!$AR$4,IF(X85+AE85+AL85+AS85+AZ85+BG85+BN85+BU85+CB85+CI85+CP85+CW85+DD85+DK85&lt;=Consolidação!Z96+Consolidação!AC96+Consolidação!AF96+Consolidação!AI96+Consolidação!AL96+Consolidação!AO96+Consolidação!AR96+Consolidação!AU96+Consolidação!AX96+Consolidação!#REF!+Consolidação!BC96+Consolidação!BF96+Consolidação!BI96+Consolidação!BL96,Consolidação!$AU$4,IF(AND((Consolidação!Z96+Consolidação!AC96+Consolidação!AF96+Consolidação!AI96+Consolidação!AL96+Consolidação!AO96+Consolidação!AR96+Consolidação!AU96+Consolidação!AX96+Consolidação!#REF!+Consolidação!BC96+Consolidação!BF96+Consolidação!BI96+Consolidação!BL96)&gt;0,X85+AE85+AL85+AS85+AZ85+BG85+BN85+BU85+CB85+CI85+CP85+CW85+DD85&lt;Consolidação!Z96+Consolidação!AC96+Consolidação!AF96+Consolidação!AI96+Consolidação!AL96+Consolidação!AO96+Consolidação!AR96+Consolidação!AU96+Consolidação!AX96+Consolidação!#REF!+Consolidação!BC96+Consolidação!BF96+Consolidação!BI96+Consolidação!BL96,X85+AE85+AL85+AS85+AZ85+BG85+BN85+BU85+CB85+CI85+CP85+CW85+DD85+DK85&gt;Consolidação!Z96+Consolidação!AC96+Consolidação!AF96+Consolidação!AI96+Consolidação!AL96+Consolidação!AO96+Consolidação!AR96+Consolidação!AU96+Consolidação!AX96+Consolidação!#REF!+Consolidação!BC96+Consolidação!BF96+Consolidação!BI96+Consolidação!BL96),"CONSUMO PARCIAL","SEM PREVISÃO"))))))))))))))))</f>
        <v/>
      </c>
      <c r="DO85" s="318" t="str">
        <f t="shared" si="102"/>
        <v/>
      </c>
      <c r="DP85" s="270"/>
      <c r="DQ85" s="314"/>
      <c r="DR85" s="345"/>
      <c r="DS85" s="346"/>
      <c r="DT85" s="317" t="str">
        <f>IF(DQ85=0,"",IF(AD85+AK85+AR85+AY85+BF85+BM85+BT85+CA85+CH85+CO85+CV85+DC85+DJ85+DQ85&lt;=Consolidação!AF96,Consolidação!$H$4,IF(AD85+AK85+AR85+AY85+BF85+BM85+BT85+CA85+CH85+CO85+CV85+DC85+DJ85+DQ85&lt;=Consolidação!AF96+Consolidação!AI96,Consolidação!$K$4,IF(AD85+AK85+AR85+AY85+BF85+BM85+BT85+CA85+CH85+CO85+CV85+DC85+DJ85+DQ85&lt;=Consolidação!AF96+Consolidação!AI96+Consolidação!AL96,Consolidação!$N$4,IF(AD85+AK85+AR85+AY85+BF85+BM85+BT85+CA85+CH85+CO85+CV85+DC85+DJ85+DQ85&lt;=Consolidação!AF96+Consolidação!AI96+Consolidação!AL96+Consolidação!AO96,Consolidação!$Q$4,IF(AD85+AK85+AR85+AY85+BF85+BM85+BT85+CA85+CH85+CO85+CV85+DC85+DJ85+DQ85&lt;=Consolidação!AF96+Consolidação!AI96+Consolidação!AL96+Consolidação!AO96+Consolidação!AR96,Consolidação!$T$4,IF(AD85+AK85+AR85+AY85+BF85+BM85+BT85+CA85+CH85+CO85+CV85+DC85+DJ85+DQ85&lt;=Consolidação!AF96+Consolidação!AI96+Consolidação!AL96+Consolidação!AO96+Consolidação!AR96+Consolidação!AU96,Consolidação!$W$4,IF(AD85+AK85+AR85+AY85+BF85+BM85+BT85+CA85+CH85+CO85+CV85+DC85+DJ85+DQ85&lt;=Consolidação!AF96+Consolidação!AI96+Consolidação!AL96+Consolidação!AO96+Consolidação!AR96+Consolidação!AU96+Consolidação!AX96,Consolidação!$Z$4,IF(AD85+AK85+AR85+AY85+BF85+BM85+BT85+CA85+CH85+CO85+CV85+DC85+DJ85+DQ85&lt;=Consolidação!AF96+Consolidação!AI96+Consolidação!AL96+Consolidação!AO96+Consolidação!AR96+Consolidação!AU96+Consolidação!AX96+Consolidação!#REF!,Consolidação!$AC$4,IF(AD85+AK85+AR85+AY85+BF85+BM85+BT85+CA85+CH85+CO85+CV85+DC85+DJ85+DQ85&lt;=Consolidação!AF96+Consolidação!AI96+Consolidação!AL96+Consolidação!AO96+Consolidação!AR96+Consolidação!AU96+Consolidação!AX96+Consolidação!#REF!+Consolidação!BC96,Consolidação!$AF$4,IF(AD85+AK85+AR85+AY85+BF85+BM85+BT85+CA85+CH85+CO85+CV85+DC85+DJ85+DQ85&lt;=Consolidação!AF96+Consolidação!AI96+Consolidação!AL96+Consolidação!AO96+Consolidação!AR96+Consolidação!AU96+Consolidação!AX96+Consolidação!#REF!+Consolidação!BC96+Consolidação!BF96,Consolidação!$AI$4,IF(AD85+AK85+AR85+AY85+BF85+BM85+BT85+CA85+CH85+CO85+CV85+DC85+DJ85+DQ85&lt;=Consolidação!AF96+Consolidação!AI96+Consolidação!AL96+Consolidação!AO96+Consolidação!AR96+Consolidação!AU96+Consolidação!AX96+Consolidação!#REF!+Consolidação!BC96+Consolidação!BF96+Consolidação!BI96,Consolidação!$AL$4,IF(AD85+AK85+AR85+AY85+BF85+BM85+BT85+CA85+CH85+CO85+CV85+DC85+DJ85+DQ85&lt;=Consolidação!AF96+Consolidação!AI96+Consolidação!AL96+Consolidação!AO96+Consolidação!AR96+Consolidação!AU96+Consolidação!AX96+Consolidação!#REF!+Consolidação!BC96+Consolidação!BF96+Consolidação!BI96+Consolidação!BL96,Consolidação!$AO$4,IF(AD85+AK85+AR85+AY85+BF85+BM85+BT85+CA85+CH85+CO85+CV85+DC85+DJ85+DQ85&lt;=Consolidação!AF96+Consolidação!AI96+Consolidação!AL96+Consolidação!AO96+Consolidação!AR96+Consolidação!AU96+Consolidação!AX96+Consolidação!#REF!+Consolidação!BC96+Consolidação!BF96+Consolidação!BI96+Consolidação!BL96+Consolidação!BO96,Consolidação!$AR$4,IF(AD85+AK85+AR85+AY85+BF85+BM85+BT85+CA85+CH85+CO85+CV85+DC85+DJ85+DQ85&lt;=Consolidação!AF96+Consolidação!AI96+Consolidação!AL96+Consolidação!AO96+Consolidação!AR96+Consolidação!AU96+Consolidação!AX96+Consolidação!#REF!+Consolidação!BC96+Consolidação!BF96+Consolidação!BI96+Consolidação!BL96+Consolidação!BO96+Consolidação!BR96,Consolidação!$AU$4,IF(AND((Consolidação!AF96+Consolidação!AI96+Consolidação!AL96+Consolidação!AO96+Consolidação!AR96+Consolidação!AU96+Consolidação!AX96+Consolidação!#REF!+Consolidação!BC96+Consolidação!BF96+Consolidação!BI96+Consolidação!BL96+Consolidação!BO96+Consolidação!BR96)&gt;0,AD85+AK85+AR85+AY85+BF85+BM85+BT85+CA85+CH85+CO85+CV85+DC85+DJ85&lt;Consolidação!AF96+Consolidação!AI96+Consolidação!AL96+Consolidação!AO96+Consolidação!AR96+Consolidação!AU96+Consolidação!AX96+Consolidação!#REF!+Consolidação!BC96+Consolidação!BF96+Consolidação!BI96+Consolidação!BL96+Consolidação!BO96+Consolidação!BR96,AD85+AK85+AR85+AY85+BF85+BM85+BT85+CA85+CH85+CO85+CV85+DC85+DJ85+DQ85&gt;Consolidação!AF96+Consolidação!AI96+Consolidação!AL96+Consolidação!AO96+Consolidação!AR96+Consolidação!AU96+Consolidação!AX96+Consolidação!#REF!+Consolidação!BC96+Consolidação!BF96+Consolidação!BI96+Consolidação!BL96+Consolidação!BO96+Consolidação!BR96),"CONSUMO PARCIAL","SEM PREVISÃO"))))))))))))))))</f>
        <v/>
      </c>
      <c r="DU85" s="318" t="str">
        <f t="shared" si="103"/>
        <v/>
      </c>
      <c r="DV85" s="270"/>
      <c r="DW85" s="314"/>
      <c r="DX85" s="345"/>
      <c r="DY85" s="346"/>
      <c r="DZ85" s="317" t="str">
        <f>IF(DW85=0,"",IF(AJ85+AQ85+AX85+BE85+BL85+BS85+BZ85+CG85+CN85+CU85+DB85+DI85+DP85+DW85&lt;=Consolidação!AL96,Consolidação!$H$4,IF(AJ85+AQ85+AX85+BE85+BL85+BS85+BZ85+CG85+CN85+CU85+DB85+DI85+DP85+DW85&lt;=Consolidação!AL96+Consolidação!AO96,Consolidação!$K$4,IF(AJ85+AQ85+AX85+BE85+BL85+BS85+BZ85+CG85+CN85+CU85+DB85+DI85+DP85+DW85&lt;=Consolidação!AL96+Consolidação!AO96+Consolidação!AR96,Consolidação!$N$4,IF(AJ85+AQ85+AX85+BE85+BL85+BS85+BZ85+CG85+CN85+CU85+DB85+DI85+DP85+DW85&lt;=Consolidação!AL96+Consolidação!AO96+Consolidação!AR96+Consolidação!AU96,Consolidação!$Q$4,IF(AJ85+AQ85+AX85+BE85+BL85+BS85+BZ85+CG85+CN85+CU85+DB85+DI85+DP85+DW85&lt;=Consolidação!AL96+Consolidação!AO96+Consolidação!AR96+Consolidação!AU96+Consolidação!AX96,Consolidação!$T$4,IF(AJ85+AQ85+AX85+BE85+BL85+BS85+BZ85+CG85+CN85+CU85+DB85+DI85+DP85+DW85&lt;=Consolidação!AL96+Consolidação!AO96+Consolidação!AR96+Consolidação!AU96+Consolidação!AX96+Consolidação!#REF!,Consolidação!$W$4,IF(AJ85+AQ85+AX85+BE85+BL85+BS85+BZ85+CG85+CN85+CU85+DB85+DI85+DP85+DW85&lt;=Consolidação!AL96+Consolidação!AO96+Consolidação!AR96+Consolidação!AU96+Consolidação!AX96+Consolidação!#REF!+Consolidação!BC96,Consolidação!$Z$4,IF(AJ85+AQ85+AX85+BE85+BL85+BS85+BZ85+CG85+CN85+CU85+DB85+DI85+DP85+DW85&lt;=Consolidação!AL96+Consolidação!AO96+Consolidação!AR96+Consolidação!AU96+Consolidação!AX96+Consolidação!#REF!+Consolidação!BC96+Consolidação!BF96,Consolidação!$AC$4,IF(AJ85+AQ85+AX85+BE85+BL85+BS85+BZ85+CG85+CN85+CU85+DB85+DI85+DP85+DW85&lt;=Consolidação!AL96+Consolidação!AO96+Consolidação!AR96+Consolidação!AU96+Consolidação!AX96+Consolidação!#REF!+Consolidação!BC96+Consolidação!BF96+Consolidação!BI96,Consolidação!$AF$4,IF(AJ85+AQ85+AX85+BE85+BL85+BS85+BZ85+CG85+CN85+CU85+DB85+DI85+DP85+DW85&lt;=Consolidação!AL96+Consolidação!AO96+Consolidação!AR96+Consolidação!AU96+Consolidação!AX96+Consolidação!#REF!+Consolidação!BC96+Consolidação!BF96+Consolidação!BI96+Consolidação!BL96,Consolidação!$AI$4,IF(AJ85+AQ85+AX85+BE85+BL85+BS85+BZ85+CG85+CN85+CU85+DB85+DI85+DP85+DW85&lt;=Consolidação!AL96+Consolidação!AO96+Consolidação!AR96+Consolidação!AU96+Consolidação!AX96+Consolidação!#REF!+Consolidação!BC96+Consolidação!BF96+Consolidação!BI96+Consolidação!BL96+Consolidação!BO96,Consolidação!$AL$4,IF(AJ85+AQ85+AX85+BE85+BL85+BS85+BZ85+CG85+CN85+CU85+DB85+DI85+DP85+DW85&lt;=Consolidação!AL96+Consolidação!AO96+Consolidação!AR96+Consolidação!AU96+Consolidação!AX96+Consolidação!#REF!+Consolidação!BC96+Consolidação!BF96+Consolidação!BI96+Consolidação!BL96+Consolidação!BO96+Consolidação!BR96,Consolidação!$AO$4,IF(AJ85+AQ85+AX85+BE85+BL85+BS85+BZ85+CG85+CN85+CU85+DB85+DI85+DP85+DW85&lt;=Consolidação!AL96+Consolidação!AO96+Consolidação!AR96+Consolidação!AU96+Consolidação!AX96+Consolidação!#REF!+Consolidação!BC96+Consolidação!BF96+Consolidação!BI96+Consolidação!BL96+Consolidação!BO96+Consolidação!BR96+Consolidação!BU96,Consolidação!$AR$4,IF(AJ85+AQ85+AX85+BE85+BL85+BS85+BZ85+CG85+CN85+CU85+DB85+DI85+DP85+DW85&lt;=Consolidação!AL96+Consolidação!AO96+Consolidação!AR96+Consolidação!AU96+Consolidação!AX96+Consolidação!#REF!+Consolidação!BC96+Consolidação!BF96+Consolidação!BI96+Consolidação!BL96+Consolidação!BO96+Consolidação!BR96+Consolidação!BU96+Consolidação!BX96,Consolidação!$AU$4,IF(AND((Consolidação!AL96+Consolidação!AO96+Consolidação!AR96+Consolidação!AU96+Consolidação!AX96+Consolidação!#REF!+Consolidação!BC96+Consolidação!BF96+Consolidação!BI96+Consolidação!BL96+Consolidação!BO96+Consolidação!BR96+Consolidação!BU96+Consolidação!BX96)&gt;0,AJ85+AQ85+AX85+BE85+BL85+BS85+BZ85+CG85+CN85+CU85+DB85+DI85+DP85&lt;Consolidação!AL96+Consolidação!AO96+Consolidação!AR96+Consolidação!AU96+Consolidação!AX96+Consolidação!#REF!+Consolidação!BC96+Consolidação!BF96+Consolidação!BI96+Consolidação!BL96+Consolidação!BO96+Consolidação!BR96+Consolidação!BU96+Consolidação!BX96,AJ85+AQ85+AX85+BE85+BL85+BS85+BZ85+CG85+CN85+CU85+DB85+DI85+DP85+DW85&gt;Consolidação!AL96+Consolidação!AO96+Consolidação!AR96+Consolidação!AU96+Consolidação!AX96+Consolidação!#REF!+Consolidação!BC96+Consolidação!BF96+Consolidação!BI96+Consolidação!BL96+Consolidação!BO96+Consolidação!BR96+Consolidação!BU96+Consolidação!BX96),"CONSUMO PARCIAL","SEM PREVISÃO"))))))))))))))))</f>
        <v/>
      </c>
      <c r="EA85" s="318" t="str">
        <f t="shared" si="104"/>
        <v/>
      </c>
      <c r="EB85" s="270"/>
      <c r="EC85" s="314"/>
      <c r="ED85" s="345"/>
      <c r="EE85" s="346"/>
      <c r="EF85" s="317" t="str">
        <f>IF(EC85=0,"",IF(AP85+AW85+BD85+BK85+BR85+BY85+CF85+CM85+CT85+DA85+DH85+DO85+DV85+EC85&lt;=Consolidação!AR96,Consolidação!$H$4,IF(AP85+AW85+BD85+BK85+BR85+BY85+CF85+CM85+CT85+DA85+DH85+DO85+DV85+EC85&lt;=Consolidação!AR96+Consolidação!AU96,Consolidação!$K$4,IF(AP85+AW85+BD85+BK85+BR85+BY85+CF85+CM85+CT85+DA85+DH85+DO85+DV85+EC85&lt;=Consolidação!AR96+Consolidação!AU96+Consolidação!AX96,Consolidação!$N$4,IF(AP85+AW85+BD85+BK85+BR85+BY85+CF85+CM85+CT85+DA85+DH85+DO85+DV85+EC85&lt;=Consolidação!AR96+Consolidação!AU96+Consolidação!AX96+Consolidação!#REF!,Consolidação!$Q$4,IF(AP85+AW85+BD85+BK85+BR85+BY85+CF85+CM85+CT85+DA85+DH85+DO85+DV85+EC85&lt;=Consolidação!AR96+Consolidação!AU96+Consolidação!AX96+Consolidação!#REF!+Consolidação!BC96,Consolidação!$T$4,IF(AP85+AW85+BD85+BK85+BR85+BY85+CF85+CM85+CT85+DA85+DH85+DO85+DV85+EC85&lt;=Consolidação!AR96+Consolidação!AU96+Consolidação!AX96+Consolidação!#REF!+Consolidação!BC96+Consolidação!BF96,Consolidação!$W$4,IF(AP85+AW85+BD85+BK85+BR85+BY85+CF85+CM85+CT85+DA85+DH85+DO85+DV85+EC85&lt;=Consolidação!AR96+Consolidação!AU96+Consolidação!AX96+Consolidação!#REF!+Consolidação!BC96+Consolidação!BF96+Consolidação!BI96,Consolidação!$Z$4,IF(AP85+AW85+BD85+BK85+BR85+BY85+CF85+CM85+CT85+DA85+DH85+DO85+DV85+EC85&lt;=Consolidação!AR96+Consolidação!AU96+Consolidação!AX96+Consolidação!#REF!+Consolidação!BC96+Consolidação!BF96+Consolidação!BI96+Consolidação!BL96,Consolidação!$AC$4,IF(AP85+AW85+BD85+BK85+BR85+BY85+CF85+CM85+CT85+DA85+DH85+DO85+DV85+EC85&lt;=Consolidação!AR96+Consolidação!AU96+Consolidação!AX96+Consolidação!#REF!+Consolidação!BC96+Consolidação!BF96+Consolidação!BI96+Consolidação!BL96+Consolidação!BO96,Consolidação!$AF$4,IF(AP85+AW85+BD85+BK85+BR85+BY85+CF85+CM85+CT85+DA85+DH85+DO85+DV85+EC85&lt;=Consolidação!AR96+Consolidação!AU96+Consolidação!AX96+Consolidação!#REF!+Consolidação!BC96+Consolidação!BF96+Consolidação!BI96+Consolidação!BL96+Consolidação!BO96+Consolidação!BR96,Consolidação!$AI$4,IF(AP85+AW85+BD85+BK85+BR85+BY85+CF85+CM85+CT85+DA85+DH85+DO85+DV85+EC85&lt;=Consolidação!AR96+Consolidação!AU96+Consolidação!AX96+Consolidação!#REF!+Consolidação!BC96+Consolidação!BF96+Consolidação!BI96+Consolidação!BL96+Consolidação!BO96+Consolidação!BR96+Consolidação!BU96,Consolidação!$AL$4,IF(AP85+AW85+BD85+BK85+BR85+BY85+CF85+CM85+CT85+DA85+DH85+DO85+DV85+EC85&lt;=Consolidação!AR96+Consolidação!AU96+Consolidação!AX96+Consolidação!#REF!+Consolidação!BC96+Consolidação!BF96+Consolidação!BI96+Consolidação!BL96+Consolidação!BO96+Consolidação!BR96+Consolidação!BU96+Consolidação!BX96,Consolidação!$AO$4,IF(AP85+AW85+BD85+BK85+BR85+BY85+CF85+CM85+CT85+DA85+DH85+DO85+DV85+EC85&lt;=Consolidação!AR96+Consolidação!AU96+Consolidação!AX96+Consolidação!#REF!+Consolidação!BC96+Consolidação!BF96+Consolidação!BI96+Consolidação!BL96+Consolidação!BO96+Consolidação!BR96+Consolidação!BU96+Consolidação!BX96+Consolidação!CA96,Consolidação!$AR$4,IF(AP85+AW85+BD85+BK85+BR85+BY85+CF85+CM85+CT85+DA85+DH85+DO85+DV85+EC85&lt;=Consolidação!AR96+Consolidação!AU96+Consolidação!AX96+Consolidação!#REF!+Consolidação!BC96+Consolidação!BF96+Consolidação!BI96+Consolidação!BL96+Consolidação!BO96+Consolidação!BR96+Consolidação!BU96+Consolidação!BX96+Consolidação!CA96+Consolidação!CD96,Consolidação!$AU$4,IF(AND((Consolidação!AR96+Consolidação!AU96+Consolidação!AX96+Consolidação!#REF!+Consolidação!BC96+Consolidação!BF96+Consolidação!BI96+Consolidação!BL96+Consolidação!BO96+Consolidação!BR96+Consolidação!BU96+Consolidação!BX96+Consolidação!CA96+Consolidação!CD96)&gt;0,AP85+AW85+BD85+BK85+BR85+BY85+CF85+CM85+CT85+DA85+DH85+DO85+DV85&lt;Consolidação!AR96+Consolidação!AU96+Consolidação!AX96+Consolidação!#REF!+Consolidação!BC96+Consolidação!BF96+Consolidação!BI96+Consolidação!BL96+Consolidação!BO96+Consolidação!BR96+Consolidação!BU96+Consolidação!BX96+Consolidação!CA96+Consolidação!CD96,AP85+AW85+BD85+BK85+BR85+BY85+CF85+CM85+CT85+DA85+DH85+DO85+DV85+EC85&gt;Consolidação!AR96+Consolidação!AU96+Consolidação!AX96+Consolidação!#REF!+Consolidação!BC96+Consolidação!BF96+Consolidação!BI96+Consolidação!BL96+Consolidação!BO96+Consolidação!BR96+Consolidação!BU96+Consolidação!BX96+Consolidação!CA96+Consolidação!CD96),"CONSUMO PARCIAL","SEM PREVISÃO"))))))))))))))))</f>
        <v/>
      </c>
      <c r="EG85" s="318" t="str">
        <f t="shared" si="105"/>
        <v/>
      </c>
      <c r="EH85" s="270"/>
      <c r="EI85" s="314"/>
      <c r="EJ85" s="345"/>
      <c r="EK85" s="346"/>
      <c r="EL85" s="317" t="str">
        <f>IF(EI85=0,"",IF(AV85+BC85+BJ85+BQ85+BX85+CE85+CL85+CS85+CZ85+DG85+DN85+DU85+EB85+EI85&lt;=Consolidação!AX96,Consolidação!$H$4,IF(AV85+BC85+BJ85+BQ85+BX85+CE85+CL85+CS85+CZ85+DG85+DN85+DU85+EB85+EI85&lt;=Consolidação!AX96+Consolidação!#REF!,Consolidação!$K$4,IF(AV85+BC85+BJ85+BQ85+BX85+CE85+CL85+CS85+CZ85+DG85+DN85+DU85+EB85+EI85&lt;=Consolidação!AX96+Consolidação!#REF!+Consolidação!BC96,Consolidação!$N$4,IF(AV85+BC85+BJ85+BQ85+BX85+CE85+CL85+CS85+CZ85+DG85+DN85+DU85+EB85+EI85&lt;=Consolidação!AX96+Consolidação!#REF!+Consolidação!BC96+Consolidação!BF96,Consolidação!$Q$4,IF(AV85+BC85+BJ85+BQ85+BX85+CE85+CL85+CS85+CZ85+DG85+DN85+DU85+EB85+EI85&lt;=Consolidação!AX96+Consolidação!#REF!+Consolidação!BC96+Consolidação!BF96+Consolidação!BI96,Consolidação!$T$4,IF(AV85+BC85+BJ85+BQ85+BX85+CE85+CL85+CS85+CZ85+DG85+DN85+DU85+EB85+EI85&lt;=Consolidação!AX96+Consolidação!#REF!+Consolidação!BC96+Consolidação!BF96+Consolidação!BI96+Consolidação!BL96,Consolidação!$W$4,IF(AV85+BC85+BJ85+BQ85+BX85+CE85+CL85+CS85+CZ85+DG85+DN85+DU85+EB85+EI85&lt;=Consolidação!AX96+Consolidação!#REF!+Consolidação!BC96+Consolidação!BF96+Consolidação!BI96+Consolidação!BL96+Consolidação!BO96,Consolidação!$Z$4,IF(AV85+BC85+BJ85+BQ85+BX85+CE85+CL85+CS85+CZ85+DG85+DN85+DU85+EB85+EI85&lt;=Consolidação!AX96+Consolidação!#REF!+Consolidação!BC96+Consolidação!BF96+Consolidação!BI96+Consolidação!BL96+Consolidação!BO96+Consolidação!BR96,Consolidação!$AC$4,IF(AV85+BC85+BJ85+BQ85+BX85+CE85+CL85+CS85+CZ85+DG85+DN85+DU85+EB85+EI85&lt;=Consolidação!AX96+Consolidação!#REF!+Consolidação!BC96+Consolidação!BF96+Consolidação!BI96+Consolidação!BL96+Consolidação!BO96+Consolidação!BR96+Consolidação!BU96,Consolidação!$AF$4,IF(AV85+BC85+BJ85+BQ85+BX85+CE85+CL85+CS85+CZ85+DG85+DN85+DU85+EB85+EI85&lt;=Consolidação!AX96+Consolidação!#REF!+Consolidação!BC96+Consolidação!BF96+Consolidação!BI96+Consolidação!BL96+Consolidação!BO96+Consolidação!BR96+Consolidação!BU96+Consolidação!BX96,Consolidação!$AI$4,IF(AV85+BC85+BJ85+BQ85+BX85+CE85+CL85+CS85+CZ85+DG85+DN85+DU85+EB85+EI85&lt;=Consolidação!AX96+Consolidação!#REF!+Consolidação!BC96+Consolidação!BF96+Consolidação!BI96+Consolidação!BL96+Consolidação!BO96+Consolidação!BR96+Consolidação!BU96+Consolidação!BX96+Consolidação!CA96,Consolidação!$AL$4,IF(AV85+BC85+BJ85+BQ85+BX85+CE85+CL85+CS85+CZ85+DG85+DN85+DU85+EB85+EI85&lt;=Consolidação!AX96+Consolidação!#REF!+Consolidação!BC96+Consolidação!BF96+Consolidação!BI96+Consolidação!BL96+Consolidação!BO96+Consolidação!BR96+Consolidação!BU96+Consolidação!BX96+Consolidação!CA96+Consolidação!CD96,Consolidação!$AO$4,IF(AV85+BC85+BJ85+BQ85+BX85+CE85+CL85+CS85+CZ85+DG85+DN85+DU85+EB85+EI85&lt;=Consolidação!AX96+Consolidação!#REF!+Consolidação!BC96+Consolidação!BF96+Consolidação!BI96+Consolidação!BL96+Consolidação!BO96+Consolidação!BR96+Consolidação!BU96+Consolidação!BX96+Consolidação!CA96+Consolidação!CD96+Consolidação!CG96,Consolidação!$AR$4,IF(AV85+BC85+BJ85+BQ85+BX85+CE85+CL85+CS85+CZ85+DG85+DN85+DU85+EB85+EI85&lt;=Consolidação!AX96+Consolidação!#REF!+Consolidação!BC96+Consolidação!BF96+Consolidação!BI96+Consolidação!BL96+Consolidação!BO96+Consolidação!BR96+Consolidação!BU96+Consolidação!BX96+Consolidação!CA96+Consolidação!CD96+Consolidação!CG96+Consolidação!CJ96,Consolidação!$AU$4,IF(AND((Consolidação!AX96+Consolidação!#REF!+Consolidação!BC96+Consolidação!BF96+Consolidação!BI96+Consolidação!BL96+Consolidação!BO96+Consolidação!BR96+Consolidação!BU96+Consolidação!BX96+Consolidação!CA96+Consolidação!CD96+Consolidação!CG96+Consolidação!CJ96)&gt;0,AV85+BC85+BJ85+BQ85+BX85+CE85+CL85+CS85+CZ85+DG85+DN85+DU85+EB85&lt;Consolidação!AX96+Consolidação!#REF!+Consolidação!BC96+Consolidação!BF96+Consolidação!BI96+Consolidação!BL96+Consolidação!BO96+Consolidação!BR96+Consolidação!BU96+Consolidação!BX96+Consolidação!CA96+Consolidação!CD96+Consolidação!CG96+Consolidação!CJ96,AV85+BC85+BJ85+BQ85+BX85+CE85+CL85+CS85+CZ85+DG85+DN85+DU85+EB85+EI85&gt;Consolidação!AX96+Consolidação!#REF!+Consolidação!BC96+Consolidação!BF96+Consolidação!BI96+Consolidação!BL96+Consolidação!BO96+Consolidação!BR96+Consolidação!BU96+Consolidação!BX96+Consolidação!CA96+Consolidação!CD96+Consolidação!CG96+Consolidação!CJ96),"CONSUMO PARCIAL","SEM PREVISÃO"))))))))))))))))</f>
        <v/>
      </c>
      <c r="EM85" s="318" t="str">
        <f t="shared" si="106"/>
        <v/>
      </c>
      <c r="EN85" s="270"/>
      <c r="EO85" s="314"/>
      <c r="EP85" s="345"/>
      <c r="EQ85" s="346"/>
      <c r="ER85" s="317" t="str">
        <f>IF(EO85=0,"",IF(BB85+BI85+BP85+BW85+CD85+CK85+CR85+CY85+DF85+DM85+DT85+EA85+EH85+EO85&lt;=Consolidação!BC96,Consolidação!$H$4,IF(BB85+BI85+BP85+BW85+CD85+CK85+CR85+CY85+DF85+DM85+DT85+EA85+EH85+EO85&lt;=Consolidação!BC96+Consolidação!BF96,Consolidação!$K$4,IF(BB85+BI85+BP85+BW85+CD85+CK85+CR85+CY85+DF85+DM85+DT85+EA85+EH85+EO85&lt;=Consolidação!BC96+Consolidação!BF96+Consolidação!BI96,Consolidação!$N$4,IF(BB85+BI85+BP85+BW85+CD85+CK85+CR85+CY85+DF85+DM85+DT85+EA85+EH85+EO85&lt;=Consolidação!BC96+Consolidação!BF96+Consolidação!BI96+Consolidação!BL96,Consolidação!$Q$4,IF(BB85+BI85+BP85+BW85+CD85+CK85+CR85+CY85+DF85+DM85+DT85+EA85+EH85+EO85&lt;=Consolidação!BC96+Consolidação!BF96+Consolidação!BI96+Consolidação!BL96+Consolidação!BO96,Consolidação!$T$4,IF(BB85+BI85+BP85+BW85+CD85+CK85+CR85+CY85+DF85+DM85+DT85+EA85+EH85+EO85&lt;=Consolidação!BC96+Consolidação!BF96+Consolidação!BI96+Consolidação!BL96+Consolidação!BO96+Consolidação!BR96,Consolidação!$W$4,IF(BB85+BI85+BP85+BW85+CD85+CK85+CR85+CY85+DF85+DM85+DT85+EA85+EH85+EO85&lt;=Consolidação!BC96+Consolidação!BF96+Consolidação!BI96+Consolidação!BL96+Consolidação!BO96+Consolidação!BR96+Consolidação!BU96,Consolidação!$Z$4,IF(BB85+BI85+BP85+BW85+CD85+CK85+CR85+CY85+DF85+DM85+DT85+EA85+EH85+EO85&lt;=Consolidação!BC96+Consolidação!BF96+Consolidação!BI96+Consolidação!BL96+Consolidação!BO96+Consolidação!BR96+Consolidação!BU96+Consolidação!BX96,Consolidação!$AC$4,IF(BB85+BI85+BP85+BW85+CD85+CK85+CR85+CY85+DF85+DM85+DT85+EA85+EH85+EO85&lt;=Consolidação!BC96+Consolidação!BF96+Consolidação!BI96+Consolidação!BL96+Consolidação!BO96+Consolidação!BR96+Consolidação!BU96+Consolidação!BX96+Consolidação!CA96,Consolidação!$AF$4,IF(BB85+BI85+BP85+BW85+CD85+CK85+CR85+CY85+DF85+DM85+DT85+EA85+EH85+EO85&lt;=Consolidação!BC96+Consolidação!BF96+Consolidação!BI96+Consolidação!BL96+Consolidação!BO96+Consolidação!BR96+Consolidação!BU96+Consolidação!BX96+Consolidação!CA96+Consolidação!CD96,Consolidação!$AI$4,IF(BB85+BI85+BP85+BW85+CD85+CK85+CR85+CY85+DF85+DM85+DT85+EA85+EH85+EO85&lt;=Consolidação!BC96+Consolidação!BF96+Consolidação!BI96+Consolidação!BL96+Consolidação!BO96+Consolidação!BR96+Consolidação!BU96+Consolidação!BX96+Consolidação!CA96+Consolidação!CD96+Consolidação!CG96,Consolidação!$AL$4,IF(BB85+BI85+BP85+BW85+CD85+CK85+CR85+CY85+DF85+DM85+DT85+EA85+EH85+EO85&lt;=Consolidação!BC96+Consolidação!BF96+Consolidação!BI96+Consolidação!BL96+Consolidação!BO96+Consolidação!BR96+Consolidação!BU96+Consolidação!BX96+Consolidação!CA96+Consolidação!CD96+Consolidação!CG96+Consolidação!CJ96,Consolidação!$AO$4,IF(BB85+BI85+BP85+BW85+CD85+CK85+CR85+CY85+DF85+DM85+DT85+EA85+EH85+EO85&lt;=Consolidação!BC96+Consolidação!BF96+Consolidação!BI96+Consolidação!BL96+Consolidação!BO96+Consolidação!BR96+Consolidação!BU96+Consolidação!BX96+Consolidação!CA96+Consolidação!CD96+Consolidação!CG96+Consolidação!CJ96+Consolidação!CM96,Consolidação!$AR$4,IF(BB85+BI85+BP85+BW85+CD85+CK85+CR85+CY85+DF85+DM85+DT85+EA85+EH85+EO85&lt;=Consolidação!BC96+Consolidação!BF96+Consolidação!BI96+Consolidação!BL96+Consolidação!BO96+Consolidação!BR96+Consolidação!BU96+Consolidação!BX96+Consolidação!CA96+Consolidação!CD96+Consolidação!CG96+Consolidação!CJ96+Consolidação!CM96+Consolidação!CP96,Consolidação!$AU$4,IF(AND((Consolidação!BC96+Consolidação!BF96+Consolidação!BI96+Consolidação!BL96+Consolidação!BO96+Consolidação!BR96+Consolidação!BU96+Consolidação!BX96+Consolidação!CA96+Consolidação!CD96+Consolidação!CG96+Consolidação!CJ96+Consolidação!CM96+Consolidação!CP96)&gt;0,BB85+BI85+BP85+BW85+CD85+CK85+CR85+CY85+DF85+DM85+DT85+EA85+EH85&lt;Consolidação!BC96+Consolidação!BF96+Consolidação!BI96+Consolidação!BL96+Consolidação!BO96+Consolidação!BR96+Consolidação!BU96+Consolidação!BX96+Consolidação!CA96+Consolidação!CD96+Consolidação!CG96+Consolidação!CJ96+Consolidação!CM96+Consolidação!CP96,BB85+BI85+BP85+BW85+CD85+CK85+CR85+CY85+DF85+DM85+DT85+EA85+EH85+EO85&gt;Consolidação!BC96+Consolidação!BF96+Consolidação!BI96+Consolidação!BL96+Consolidação!BO96+Consolidação!BR96+Consolidação!BU96+Consolidação!BX96+Consolidação!CA96+Consolidação!CD96+Consolidação!CG96+Consolidação!CJ96+Consolidação!CM96+Consolidação!CP96),"CONSUMO PARCIAL","SEM PREVISÃO"))))))))))))))))</f>
        <v/>
      </c>
      <c r="ES85" s="318" t="str">
        <f t="shared" si="107"/>
        <v/>
      </c>
      <c r="ET85" s="270"/>
      <c r="EU85" s="314"/>
      <c r="EV85" s="345"/>
      <c r="EW85" s="346"/>
      <c r="EX85" s="317" t="str">
        <f>IF(EU85=0,"",IF(BH85+BO85+BV85+CC85+CJ85+CQ85+CX85+DE85+DL85+DS85+DZ85+EG85+EN85+EU85&lt;=Consolidação!BI96,Consolidação!$H$4,IF(BH85+BO85+BV85+CC85+CJ85+CQ85+CX85+DE85+DL85+DS85+DZ85+EG85+EN85+EU85&lt;=Consolidação!BI96+Consolidação!BL96,Consolidação!$K$4,IF(BH85+BO85+BV85+CC85+CJ85+CQ85+CX85+DE85+DL85+DS85+DZ85+EG85+EN85+EU85&lt;=Consolidação!BI96+Consolidação!BL96+Consolidação!BO96,Consolidação!$N$4,IF(BH85+BO85+BV85+CC85+CJ85+CQ85+CX85+DE85+DL85+DS85+DZ85+EG85+EN85+EU85&lt;=Consolidação!BI96+Consolidação!BL96+Consolidação!BO96+Consolidação!BR96,Consolidação!$Q$4,IF(BH85+BO85+BV85+CC85+CJ85+CQ85+CX85+DE85+DL85+DS85+DZ85+EG85+EN85+EU85&lt;=Consolidação!BI96+Consolidação!BL96+Consolidação!BO96+Consolidação!BR96+Consolidação!BU96,Consolidação!$T$4,IF(BH85+BO85+BV85+CC85+CJ85+CQ85+CX85+DE85+DL85+DS85+DZ85+EG85+EN85+EU85&lt;=Consolidação!BI96+Consolidação!BL96+Consolidação!BO96+Consolidação!BR96+Consolidação!BU96+Consolidação!BX96,Consolidação!$W$4,IF(BH85+BO85+BV85+CC85+CJ85+CQ85+CX85+DE85+DL85+DS85+DZ85+EG85+EN85+EU85&lt;=Consolidação!BI96+Consolidação!BL96+Consolidação!BO96+Consolidação!BR96+Consolidação!BU96+Consolidação!BX96+Consolidação!CA96,Consolidação!$Z$4,IF(BH85+BO85+BV85+CC85+CJ85+CQ85+CX85+DE85+DL85+DS85+DZ85+EG85+EN85+EU85&lt;=Consolidação!BI96+Consolidação!BL96+Consolidação!BO96+Consolidação!BR96+Consolidação!BU96+Consolidação!BX96+Consolidação!CA96+Consolidação!CD96,Consolidação!$AC$4,IF(BH85+BO85+BV85+CC85+CJ85+CQ85+CX85+DE85+DL85+DS85+DZ85+EG85+EN85+EU85&lt;=Consolidação!BI96+Consolidação!BL96+Consolidação!BO96+Consolidação!BR96+Consolidação!BU96+Consolidação!BX96+Consolidação!CA96+Consolidação!CD96+Consolidação!CG96,Consolidação!$AF$4,IF(BH85+BO85+BV85+CC85+CJ85+CQ85+CX85+DE85+DL85+DS85+DZ85+EG85+EN85+EU85&lt;=Consolidação!BI96+Consolidação!BL96+Consolidação!BO96+Consolidação!BR96+Consolidação!BU96+Consolidação!BX96+Consolidação!CA96+Consolidação!CD96+Consolidação!CG96+Consolidação!CJ96,Consolidação!$AI$4,IF(BH85+BO85+BV85+CC85+CJ85+CQ85+CX85+DE85+DL85+DS85+DZ85+EG85+EN85+EU85&lt;=Consolidação!BI96+Consolidação!BL96+Consolidação!BO96+Consolidação!BR96+Consolidação!BU96+Consolidação!BX96+Consolidação!CA96+Consolidação!CD96+Consolidação!CG96+Consolidação!CJ96+Consolidação!CM96,Consolidação!$AL$4,IF(BH85+BO85+BV85+CC85+CJ85+CQ85+CX85+DE85+DL85+DS85+DZ85+EG85+EN85+EU85&lt;=Consolidação!BI96+Consolidação!BL96+Consolidação!BO96+Consolidação!BR96+Consolidação!BU96+Consolidação!BX96+Consolidação!CA96+Consolidação!CD96+Consolidação!CG96+Consolidação!CJ96+Consolidação!CM96+Consolidação!CP96,Consolidação!$AO$4,IF(BH85+BO85+BV85+CC85+CJ85+CQ85+CX85+DE85+DL85+DS85+DZ85+EG85+EN85+EU85&lt;=Consolidação!BI96+Consolidação!BL96+Consolidação!BO96+Consolidação!BR96+Consolidação!BU96+Consolidação!BX96+Consolidação!CA96+Consolidação!CD96+Consolidação!CG96+Consolidação!CJ96+Consolidação!CM96+Consolidação!CP96+Consolidação!CS96,Consolidação!$AR$4,IF(BH85+BO85+BV85+CC85+CJ85+CQ85+CX85+DE85+DL85+DS85+DZ85+EG85+EN85+EU85&lt;=Consolidação!BI96+Consolidação!BL96+Consolidação!BO96+Consolidação!BR96+Consolidação!BU96+Consolidação!BX96+Consolidação!CA96+Consolidação!CD96+Consolidação!CG96+Consolidação!CJ96+Consolidação!CM96+Consolidação!CP96+Consolidação!CS96+Consolidação!CV96,Consolidação!$AU$4,IF(AND((Consolidação!BI96+Consolidação!BL96+Consolidação!BO96+Consolidação!BR96+Consolidação!BU96+Consolidação!BX96+Consolidação!CA96+Consolidação!CD96+Consolidação!CG96+Consolidação!CJ96+Consolidação!CM96+Consolidação!CP96+Consolidação!CS96+Consolidação!CV96)&gt;0,BH85+BO85+BV85+CC85+CJ85+CQ85+CX85+DE85+DL85+DS85+DZ85+EG85+EN85&lt;Consolidação!BI96+Consolidação!BL96+Consolidação!BO96+Consolidação!BR96+Consolidação!BU96+Consolidação!BX96+Consolidação!CA96+Consolidação!CD96+Consolidação!CG96+Consolidação!CJ96+Consolidação!CM96+Consolidação!CP96+Consolidação!CS96+Consolidação!CV96,BH85+BO85+BV85+CC85+CJ85+CQ85+CX85+DE85+DL85+DS85+DZ85+EG85+EN85+EU85&gt;Consolidação!BI96+Consolidação!BL96+Consolidação!BO96+Consolidação!BR96+Consolidação!BU96+Consolidação!BX96+Consolidação!CA96+Consolidação!CD96+Consolidação!CG96+Consolidação!CJ96+Consolidação!CM96+Consolidação!CP96+Consolidação!CS96+Consolidação!CV96),"CONSUMO PARCIAL","SEM PREVISÃO"))))))))))))))))</f>
        <v/>
      </c>
      <c r="EY85" s="318" t="str">
        <f t="shared" si="108"/>
        <v/>
      </c>
      <c r="EZ85" s="270"/>
      <c r="FA85" s="314"/>
      <c r="FB85" s="345"/>
      <c r="FC85" s="346"/>
      <c r="FD85" s="317" t="str">
        <f>IF(FA85=0,"",IF(BN85+BU85+CB85+CI85+CP85+CW85+DD85+DK85+DR85+DY85+EF85+EM85+ET85+FA85&lt;=Consolidação!BO96,Consolidação!$H$4,IF(BN85+BU85+CB85+CI85+CP85+CW85+DD85+DK85+DR85+DY85+EF85+EM85+ET85+FA85&lt;=Consolidação!BO96+Consolidação!BR96,Consolidação!$K$4,IF(BN85+BU85+CB85+CI85+CP85+CW85+DD85+DK85+DR85+DY85+EF85+EM85+ET85+FA85&lt;=Consolidação!BO96+Consolidação!BR96+Consolidação!BU96,Consolidação!$N$4,IF(BN85+BU85+CB85+CI85+CP85+CW85+DD85+DK85+DR85+DY85+EF85+EM85+ET85+FA85&lt;=Consolidação!BO96+Consolidação!BR96+Consolidação!BU96+Consolidação!BX96,Consolidação!$Q$4,IF(BN85+BU85+CB85+CI85+CP85+CW85+DD85+DK85+DR85+DY85+EF85+EM85+ET85+FA85&lt;=Consolidação!BO96+Consolidação!BR96+Consolidação!BU96+Consolidação!BX96+Consolidação!CA96,Consolidação!$T$4,IF(BN85+BU85+CB85+CI85+CP85+CW85+DD85+DK85+DR85+DY85+EF85+EM85+ET85+FA85&lt;=Consolidação!BO96+Consolidação!BR96+Consolidação!BU96+Consolidação!BX96+Consolidação!CA96+Consolidação!CD96,Consolidação!$W$4,IF(BN85+BU85+CB85+CI85+CP85+CW85+DD85+DK85+DR85+DY85+EF85+EM85+ET85+FA85&lt;=Consolidação!BO96+Consolidação!BR96+Consolidação!BU96+Consolidação!BX96+Consolidação!CA96+Consolidação!CD96+Consolidação!CG96,Consolidação!$Z$4,IF(BN85+BU85+CB85+CI85+CP85+CW85+DD85+DK85+DR85+DY85+EF85+EM85+ET85+FA85&lt;=Consolidação!BO96+Consolidação!BR96+Consolidação!BU96+Consolidação!BX96+Consolidação!CA96+Consolidação!CD96+Consolidação!CG96+Consolidação!CJ96,Consolidação!$AC$4,IF(BN85+BU85+CB85+CI85+CP85+CW85+DD85+DK85+DR85+DY85+EF85+EM85+ET85+FA85&lt;=Consolidação!BO96+Consolidação!BR96+Consolidação!BU96+Consolidação!BX96+Consolidação!CA96+Consolidação!CD96+Consolidação!CG96+Consolidação!CJ96+Consolidação!CM96,Consolidação!$AF$4,IF(BN85+BU85+CB85+CI85+CP85+CW85+DD85+DK85+DR85+DY85+EF85+EM85+ET85+FA85&lt;=Consolidação!BO96+Consolidação!BR96+Consolidação!BU96+Consolidação!BX96+Consolidação!CA96+Consolidação!CD96+Consolidação!CG96+Consolidação!CJ96+Consolidação!CM96+Consolidação!CP96,Consolidação!$AI$4,IF(BN85+BU85+CB85+CI85+CP85+CW85+DD85+DK85+DR85+DY85+EF85+EM85+ET85+FA85&lt;=Consolidação!BO96+Consolidação!BR96+Consolidação!BU96+Consolidação!BX96+Consolidação!CA96+Consolidação!CD96+Consolidação!CG96+Consolidação!CJ96+Consolidação!CM96+Consolidação!CP96+Consolidação!CS96,Consolidação!$AL$4,IF(BN85+BU85+CB85+CI85+CP85+CW85+DD85+DK85+DR85+DY85+EF85+EM85+ET85+FA85&lt;=Consolidação!BO96+Consolidação!BR96+Consolidação!BU96+Consolidação!BX96+Consolidação!CA96+Consolidação!CD96+Consolidação!CG96+Consolidação!CJ96+Consolidação!CM96+Consolidação!CP96+Consolidação!CS96+Consolidação!CV96,Consolidação!$AO$4,IF(BN85+BU85+CB85+CI85+CP85+CW85+DD85+DK85+DR85+DY85+EF85+EM85+ET85+FA85&lt;=Consolidação!BO96+Consolidação!BR96+Consolidação!BU96+Consolidação!BX96+Consolidação!CA96+Consolidação!CD96+Consolidação!CG96+Consolidação!CJ96+Consolidação!CM96+Consolidação!CP96+Consolidação!CS96+Consolidação!CV96+Consolidação!CY96,Consolidação!$AR$4,IF(BN85+BU85+CB85+CI85+CP85+CW85+DD85+DK85+DR85+DY85+EF85+EM85+ET85+FA85&lt;=Consolidação!BO96+Consolidação!BR96+Consolidação!BU96+Consolidação!BX96+Consolidação!CA96+Consolidação!CD96+Consolidação!CG96+Consolidação!CJ96+Consolidação!CM96+Consolidação!CP96+Consolidação!CS96+Consolidação!CV96+Consolidação!CY96+Consolidação!DB96,Consolidação!$AU$4,IF(AND((Consolidação!BO96+Consolidação!BR96+Consolidação!BU96+Consolidação!BX96+Consolidação!CA96+Consolidação!CD96+Consolidação!CG96+Consolidação!CJ96+Consolidação!CM96+Consolidação!CP96+Consolidação!CS96+Consolidação!CV96+Consolidação!CY96+Consolidação!DB96)&gt;0,BN85+BU85+CB85+CI85+CP85+CW85+DD85+DK85+DR85+DY85+EF85+EM85+ET85&lt;Consolidação!BO96+Consolidação!BR96+Consolidação!BU96+Consolidação!BX96+Consolidação!CA96+Consolidação!CD96+Consolidação!CG96+Consolidação!CJ96+Consolidação!CM96+Consolidação!CP96+Consolidação!CS96+Consolidação!CV96+Consolidação!CY96+Consolidação!DB96,BN85+BU85+CB85+CI85+CP85+CW85+DD85+DK85+DR85+DY85+EF85+EM85+ET85+FA85&gt;Consolidação!BO96+Consolidação!BR96+Consolidação!BU96+Consolidação!BX96+Consolidação!CA96+Consolidação!CD96+Consolidação!CG96+Consolidação!CJ96+Consolidação!CM96+Consolidação!CP96+Consolidação!CS96+Consolidação!CV96+Consolidação!CY96+Consolidação!DB96),"CONSUMO PARCIAL","SEM PREVISÃO"))))))))))))))))</f>
        <v/>
      </c>
      <c r="FE85" s="318" t="str">
        <f t="shared" si="109"/>
        <v/>
      </c>
      <c r="FF85" s="270"/>
      <c r="FG85" s="314"/>
      <c r="FH85" s="345"/>
      <c r="FI85" s="346"/>
      <c r="FJ85" s="317" t="str">
        <f>IF(FG85=0,"",IF(BT85+CA85+CH85+CO85+CV85+DC85+DJ85+DQ85+DX85+EE85+EL85+ES85+EZ85+FG85&lt;=Consolidação!BU96,Consolidação!$H$4,IF(BT85+CA85+CH85+CO85+CV85+DC85+DJ85+DQ85+DX85+EE85+EL85+ES85+EZ85+FG85&lt;=Consolidação!BU96+Consolidação!BX96,Consolidação!$K$4,IF(BT85+CA85+CH85+CO85+CV85+DC85+DJ85+DQ85+DX85+EE85+EL85+ES85+EZ85+FG85&lt;=Consolidação!BU96+Consolidação!BX96+Consolidação!CA96,Consolidação!$N$4,IF(BT85+CA85+CH85+CO85+CV85+DC85+DJ85+DQ85+DX85+EE85+EL85+ES85+EZ85+FG85&lt;=Consolidação!BU96+Consolidação!BX96+Consolidação!CA96+Consolidação!CD96,Consolidação!$Q$4,IF(BT85+CA85+CH85+CO85+CV85+DC85+DJ85+DQ85+DX85+EE85+EL85+ES85+EZ85+FG85&lt;=Consolidação!BU96+Consolidação!BX96+Consolidação!CA96+Consolidação!CD96+Consolidação!CG96,Consolidação!$T$4,IF(BT85+CA85+CH85+CO85+CV85+DC85+DJ85+DQ85+DX85+EE85+EL85+ES85+EZ85+FG85&lt;=Consolidação!BU96+Consolidação!BX96+Consolidação!CA96+Consolidação!CD96+Consolidação!CG96+Consolidação!CJ96,Consolidação!$W$4,IF(BT85+CA85+CH85+CO85+CV85+DC85+DJ85+DQ85+DX85+EE85+EL85+ES85+EZ85+FG85&lt;=Consolidação!BU96+Consolidação!BX96+Consolidação!CA96+Consolidação!CD96+Consolidação!CG96+Consolidação!CJ96+Consolidação!CM96,Consolidação!$Z$4,IF(BT85+CA85+CH85+CO85+CV85+DC85+DJ85+DQ85+DX85+EE85+EL85+ES85+EZ85+FG85&lt;=Consolidação!BU96+Consolidação!BX96+Consolidação!CA96+Consolidação!CD96+Consolidação!CG96+Consolidação!CJ96+Consolidação!CM96+Consolidação!CP96,Consolidação!$AC$4,IF(BT85+CA85+CH85+CO85+CV85+DC85+DJ85+DQ85+DX85+EE85+EL85+ES85+EZ85+FG85&lt;=Consolidação!BU96+Consolidação!BX96+Consolidação!CA96+Consolidação!CD96+Consolidação!CG96+Consolidação!CJ96+Consolidação!CM96+Consolidação!CP96+Consolidação!CS96,Consolidação!$AF$4,IF(BT85+CA85+CH85+CO85+CV85+DC85+DJ85+DQ85+DX85+EE85+EL85+ES85+EZ85+FG85&lt;=Consolidação!BU96+Consolidação!BX96+Consolidação!CA96+Consolidação!CD96+Consolidação!CG96+Consolidação!CJ96+Consolidação!CM96+Consolidação!CP96+Consolidação!CS96+Consolidação!CV96,Consolidação!$AI$4,IF(BT85+CA85+CH85+CO85+CV85+DC85+DJ85+DQ85+DX85+EE85+EL85+ES85+EZ85+FG85&lt;=Consolidação!BU96+Consolidação!BX96+Consolidação!CA96+Consolidação!CD96+Consolidação!CG96+Consolidação!CJ96+Consolidação!CM96+Consolidação!CP96+Consolidação!CS96+Consolidação!CV96+Consolidação!CY96,Consolidação!$AL$4,IF(BT85+CA85+CH85+CO85+CV85+DC85+DJ85+DQ85+DX85+EE85+EL85+ES85+EZ85+FG85&lt;=Consolidação!BU96+Consolidação!BX96+Consolidação!CA96+Consolidação!CD96+Consolidação!CG96+Consolidação!CJ96+Consolidação!CM96+Consolidação!CP96+Consolidação!CS96+Consolidação!CV96+Consolidação!CY96+Consolidação!DB96,Consolidação!$AO$4,IF(BT85+CA85+CH85+CO85+CV85+DC85+DJ85+DQ85+DX85+EE85+EL85+ES85+EZ85+FG85&lt;=Consolidação!BU96+Consolidação!BX96+Consolidação!CA96+Consolidação!CD96+Consolidação!CG96+Consolidação!CJ96+Consolidação!CM96+Consolidação!CP96+Consolidação!CS96+Consolidação!CV96+Consolidação!CY96+Consolidação!DB96+Consolidação!DE96,Consolidação!$AR$4,IF(BT85+CA85+CH85+CO85+CV85+DC85+DJ85+DQ85+DX85+EE85+EL85+ES85+EZ85+FG85&lt;=Consolidação!BU96+Consolidação!BX96+Consolidação!CA96+Consolidação!CD96+Consolidação!CG96+Consolidação!CJ96+Consolidação!CM96+Consolidação!CP96+Consolidação!CS96+Consolidação!CV96+Consolidação!CY96+Consolidação!DB96+Consolidação!DE96+Consolidação!DH96,Consolidação!$AU$4,IF(AND((Consolidação!BU96+Consolidação!BX96+Consolidação!CA96+Consolidação!CD96+Consolidação!CG96+Consolidação!CJ96+Consolidação!CM96+Consolidação!CP96+Consolidação!CS96+Consolidação!CV96+Consolidação!CY96+Consolidação!DB96+Consolidação!DE96+Consolidação!DH96)&gt;0,BT85+CA85+CH85+CO85+CV85+DC85+DJ85+DQ85+DX85+EE85+EL85+ES85+EZ85&lt;Consolidação!BU96+Consolidação!BX96+Consolidação!CA96+Consolidação!CD96+Consolidação!CG96+Consolidação!CJ96+Consolidação!CM96+Consolidação!CP96+Consolidação!CS96+Consolidação!CV96+Consolidação!CY96+Consolidação!DB96+Consolidação!DE96+Consolidação!DH96,BT85+CA85+CH85+CO85+CV85+DC85+DJ85+DQ85+DX85+EE85+EL85+ES85+EZ85+FG85&gt;Consolidação!BU96+Consolidação!BX96+Consolidação!CA96+Consolidação!CD96+Consolidação!CG96+Consolidação!CJ96+Consolidação!CM96+Consolidação!CP96+Consolidação!CS96+Consolidação!CV96+Consolidação!CY96+Consolidação!DB96+Consolidação!DE96+Consolidação!DH96),"CONSUMO PARCIAL","SEM PREVISÃO"))))))))))))))))</f>
        <v/>
      </c>
      <c r="FK85" s="540" t="str">
        <f t="shared" si="110"/>
        <v/>
      </c>
      <c r="FL85" s="569"/>
      <c r="FM85" s="550"/>
      <c r="FN85" s="550"/>
      <c r="FO85" s="550"/>
      <c r="FP85" s="550"/>
      <c r="FQ85" s="576"/>
      <c r="FR85" s="569"/>
      <c r="FS85" s="550"/>
      <c r="FT85" s="550"/>
      <c r="FU85" s="550"/>
      <c r="FV85" s="550"/>
      <c r="FW85" s="550"/>
      <c r="FX85" s="545" t="str">
        <f>IF((Consolidação!C96+Consolidação!E96)=(F85+M85+T85+AA85+AH85+AO85+AV85+BC85+BJ85+BQ85+BX85+CE85+CL85+CS85),"ATUALIZADO","DESATUALIZADO")</f>
        <v>ATUALIZADO</v>
      </c>
    </row>
    <row r="86" spans="1:180" x14ac:dyDescent="0.3">
      <c r="A86" s="270">
        <v>11895</v>
      </c>
      <c r="B86" s="634"/>
      <c r="C86" s="273" t="s">
        <v>104</v>
      </c>
      <c r="D86" s="274"/>
      <c r="E86" s="270" t="s">
        <v>280</v>
      </c>
      <c r="F86" s="314">
        <v>2.9489999999999998</v>
      </c>
      <c r="G86" s="315"/>
      <c r="H86" s="316">
        <v>45536</v>
      </c>
      <c r="I86" s="317">
        <f>IF(F86=0,"",IF(F86&lt;=Consolidação!H97,Consolidação!H$4,IF(F86&lt;=Consolidação!H97+Consolidação!K97,Consolidação!K$4,IF(F86&lt;=Consolidação!H97+Consolidação!K97+Consolidação!N97,Consolidação!N$4,IF(F86&lt;=Consolidação!H97+Consolidação!K97+Consolidação!N97+Consolidação!Q97,Consolidação!Q$4,IF(F86&lt;=Consolidação!H97+Consolidação!K97+Consolidação!N97+Consolidação!Q97+Consolidação!T97,Consolidação!T$4,IF(F86&lt;=Consolidação!H97+Consolidação!K97+Consolidação!N97+Consolidação!Q97+Consolidação!T97+Consolidação!W97,Consolidação!W$4,IF(F86&lt;=Consolidação!H97+Consolidação!K97+Consolidação!N97+Consolidação!Q97+Consolidação!T97+Consolidação!W97+Consolidação!Z97,Consolidação!Z$4,IF(F86&lt;=Consolidação!H97+Consolidação!K97+Consolidação!N97+Consolidação!Q97+Consolidação!T97+Consolidação!W97+Consolidação!Z97+Consolidação!AC97,Consolidação!AC$4,IF(F86&lt;=Consolidação!H97+Consolidação!K97+Consolidação!N97+Consolidação!Q97+Consolidação!T97+Consolidação!W97+Consolidação!Z97+Consolidação!AC97+Consolidação!AF97,Consolidação!AF$4,IF(F86&lt;=Consolidação!H97+Consolidação!K97+Consolidação!N97+Consolidação!Q97+Consolidação!T97+Consolidação!W97+Consolidação!Z97+Consolidação!AC97+Consolidação!AF97+Consolidação!AI97,Consolidação!AI$4,IF(F86&lt;=Consolidação!H97+Consolidação!K97+Consolidação!N97+Consolidação!Q97+Consolidação!T97+Consolidação!W97+Consolidação!Z97+Consolidação!AC97+Consolidação!AF97+Consolidação!AI97+Consolidação!AL97,Consolidação!AL$4,IF(F86&lt;=Consolidação!H97+Consolidação!K97+Consolidação!N97+Consolidação!Q97+Consolidação!T97+Consolidação!W97+Consolidação!Z97+Consolidação!AC97+Consolidação!AF97+Consolidação!AI97+Consolidação!AL97+Consolidação!AO97,Consolidação!AO$4,IF(F86&lt;=Consolidação!H97+Consolidação!K97+Consolidação!N97+Consolidação!Q97+Consolidação!T97+Consolidação!W97+Consolidação!Z97+Consolidação!AC97+Consolidação!AF97+Consolidação!AI97+Consolidação!AL97+Consolidação!AO97+Consolidação!AR97,Consolidação!AR$4,IF(F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>45323</v>
      </c>
      <c r="J86" s="318" t="str">
        <f>IF(I86="","",IF(I86="SEM PREVISÃO","û",IF(I86="CONSUMO PARCIAL","û",IF(H86&lt;I86+90,"û","ü"))))</f>
        <v>ü</v>
      </c>
      <c r="K86" s="312"/>
      <c r="L86" s="270"/>
      <c r="M86" s="314"/>
      <c r="N86" s="315"/>
      <c r="O86" s="316"/>
      <c r="P86" s="317" t="str">
        <f>IF(M86=0,"",IF(F86+M86&lt;=Consolidação!H97,Consolidação!$H$4,IF(F86+M86&lt;=Consolidação!H97+Consolidação!K97,Consolidação!$K$4,IF(F86+M86&lt;=Consolidação!H97+Consolidação!K97+Consolidação!N97,Consolidação!$N$4,IF(F86+M86&lt;=Consolidação!H97+Consolidação!K97+Consolidação!N97+Consolidação!Q97,Consolidação!$Q$4,IF(F86+M86&lt;=Consolidação!H97+Consolidação!K97+Consolidação!N97+Consolidação!Q97+Consolidação!T97,Consolidação!$T$4,IF(F86+M86&lt;=Consolidação!H97+Consolidação!K97+Consolidação!N97+Consolidação!Q97+Consolidação!T97+Consolidação!W97,Consolidação!$W$4,IF(F86+M86&lt;=Consolidação!H97+Consolidação!K97+Consolidação!N97+Consolidação!Q97+Consolidação!T97+Consolidação!W97+Consolidação!Z97,Consolidação!$Z$4,IF(F86+M86&lt;=Consolidação!H97+Consolidação!K97+Consolidação!N97+Consolidação!Q97+Consolidação!T97+Consolidação!W97+Consolidação!Z97+Consolidação!AC97,Consolidação!$AC$4,IF(F86+M86&lt;=Consolidação!H97+Consolidação!K97+Consolidação!N97+Consolidação!Q97+Consolidação!T97+Consolidação!W97+Consolidação!Z97+Consolidação!AC97+Consolidação!AF97,Consolidação!$AF$4,IF(F86+M86&lt;=Consolidação!H97+Consolidação!K97+Consolidação!N97+Consolidação!Q97+Consolidação!T97+Consolidação!W97+Consolidação!Z97+Consolidação!AC97+Consolidação!AF97+Consolidação!AI97,Consolidação!$AI$4,IF(F86+M86&lt;=Consolidação!H97+Consolidação!K97+Consolidação!N97+Consolidação!Q97+Consolidação!T97+Consolidação!W97+Consolidação!Z97+Consolidação!AC97+Consolidação!AF97+Consolidação!AI97+Consolidação!AL97,Consolidação!$AL$4,IF(F86+M86&lt;=Consolidação!H97+Consolidação!K97+Consolidação!N97+Consolidação!Q97+Consolidação!T97+Consolidação!W97+Consolidação!Z97+Consolidação!AC97+Consolidação!AF97+Consolidação!AI97+Consolidação!AL97+Consolidação!AO97,Consolidação!$AO$4,IF(F86+M86&lt;=Consolidação!H97+Consolidação!K97+Consolidação!N97+Consolidação!Q97+Consolidação!T97+Consolidação!W97+Consolidação!Z97+Consolidação!AC97+Consolidação!AF97+Consolidação!AI97+Consolidação!AL97+Consolidação!AO97+Consolidação!AR97,Consolidação!$AR$4,IF(F86+M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Q86" s="318" t="str">
        <f>IF(P86="","",IF(P86="SEM PREVISÃO","û",IF(P86="CONSUMO PARCIAL","û",IF(O86&lt;P86+90,"û","ü"))))</f>
        <v/>
      </c>
      <c r="R86" s="312"/>
      <c r="S86" s="270"/>
      <c r="T86" s="314"/>
      <c r="U86" s="315"/>
      <c r="V86" s="316"/>
      <c r="W86" s="317" t="str">
        <f>IF(T86=0,"",IF(F86+M86+T86&lt;=Consolidação!H97,Consolidação!$H$4,IF(F86+M86+T86&lt;=Consolidação!H97+Consolidação!K97,Consolidação!$K$4,IF(F86+M86+T86&lt;=Consolidação!H97+Consolidação!K97+Consolidação!N97,Consolidação!$N$4,IF(F86+M86+T86&lt;=Consolidação!H97+Consolidação!K97+Consolidação!N97+Consolidação!Q97,Consolidação!$Q$4,IF(F86+M86+T86&lt;=Consolidação!H97+Consolidação!K97+Consolidação!N97+Consolidação!Q97+Consolidação!T97,Consolidação!$T$4,IF(F86+M86+T86&lt;=Consolidação!H97+Consolidação!K97+Consolidação!N97+Consolidação!Q97+Consolidação!T97+Consolidação!W97,Consolidação!$W$4,IF(F86+M86+T86&lt;=Consolidação!H97+Consolidação!K97+Consolidação!N97+Consolidação!Q97+Consolidação!T97+Consolidação!W97+Consolidação!Z97,Consolidação!$Z$4,IF(F86+M86+T86&lt;=Consolidação!H97+Consolidação!K97+Consolidação!N97+Consolidação!Q97+Consolidação!T97+Consolidação!W97+Consolidação!Z97+Consolidação!AC97,Consolidação!$AC$4,IF(F86+M86+T86&lt;=Consolidação!H97+Consolidação!K97+Consolidação!N97+Consolidação!Q97+Consolidação!T97+Consolidação!W97+Consolidação!Z97+Consolidação!AC97+Consolidação!AF97,Consolidação!$AF$4,IF(F86+M86+T86&lt;=Consolidação!H97+Consolidação!K97+Consolidação!N97+Consolidação!Q97+Consolidação!T97+Consolidação!W97+Consolidação!Z97+Consolidação!AC97+Consolidação!AF97+Consolidação!AI97,Consolidação!$AI$4,IF(F86+M86+T86&lt;=Consolidação!H97+Consolidação!K97+Consolidação!N97+Consolidação!Q97+Consolidação!T97+Consolidação!W97+Consolidação!Z97+Consolidação!AC97+Consolidação!AF97+Consolidação!AI97+Consolidação!AL97,Consolidação!$AL$4,IF(F86+M86+T86&lt;=Consolidação!H97+Consolidação!K97+Consolidação!N97+Consolidação!Q97+Consolidação!T97+Consolidação!W97+Consolidação!Z97+Consolidação!AC97+Consolidação!AF97+Consolidação!AI97+Consolidação!AL97+Consolidação!AO97,Consolidação!$AO$4,IF(F86+M86+T86&lt;=Consolidação!H97+Consolidação!K97+Consolidação!N97+Consolidação!Q97+Consolidação!T97+Consolidação!W97+Consolidação!Z97+Consolidação!AC97+Consolidação!AF97+Consolidação!AI97+Consolidação!AL97+Consolidação!AO97+Consolidação!AR97,Consolidação!$AR$4,IF(F86+M86+T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+M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+T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X86" s="318" t="str">
        <f>IF(W86="","",IF(W86="SEM PREVISÃO","û",IF(W86="CONSUMO PARCIAL","û",IF(V86&lt;W86+90,"û","ü"))))</f>
        <v/>
      </c>
      <c r="Y86" s="312"/>
      <c r="Z86" s="270"/>
      <c r="AA86" s="314"/>
      <c r="AB86" s="315"/>
      <c r="AC86" s="316"/>
      <c r="AD86" s="317" t="str">
        <f>IF(AA86=0,"",IF(F86+M86+T86+AA86&lt;=Consolidação!H97,Consolidação!$H$4,IF(F86+M86+T86+AA86&lt;=Consolidação!H97+Consolidação!K97,Consolidação!$K$4,IF(F86+M86+T86+AA86&lt;=Consolidação!H97+Consolidação!K97+Consolidação!N97,Consolidação!$N$4,IF(F86+M86+T86+AA86&lt;=Consolidação!H97+Consolidação!K97+Consolidação!N97+Consolidação!Q97,Consolidação!$Q$4,IF(F86+M86+T86+AA86&lt;=Consolidação!H97+Consolidação!K97+Consolidação!N97+Consolidação!Q97+Consolidação!T97,Consolidação!$T$4,IF(F86+M86+T86+AA86&lt;=Consolidação!H97+Consolidação!K97+Consolidação!N97+Consolidação!Q97+Consolidação!T97+Consolidação!W97,Consolidação!$W$4,IF(F86+M86+T86+AA86&lt;=Consolidação!H97+Consolidação!K97+Consolidação!N97+Consolidação!Q97+Consolidação!T97+Consolidação!W97+Consolidação!Z97,Consolidação!$Z$4,IF(F86+M86+T86+AA86&lt;=Consolidação!H97+Consolidação!K97+Consolidação!N97+Consolidação!Q97+Consolidação!T97+Consolidação!W97+Consolidação!Z97+Consolidação!AC97,Consolidação!$AC$4,IF(F86+M86+T86+AA86&lt;=Consolidação!H97+Consolidação!K97+Consolidação!N97+Consolidação!Q97+Consolidação!T97+Consolidação!W97+Consolidação!Z97+Consolidação!AC97+Consolidação!AF97,Consolidação!$AF$4,IF(F86+M86+T86+AA86&lt;=Consolidação!H97+Consolidação!K97+Consolidação!N97+Consolidação!Q97+Consolidação!T97+Consolidação!W97+Consolidação!Z97+Consolidação!AC97+Consolidação!AF97+Consolidação!AI97,Consolidação!$AI$4,IF(F86+M86+T86+AA86&lt;=Consolidação!H97+Consolidação!K97+Consolidação!N97+Consolidação!Q97+Consolidação!T97+Consolidação!W97+Consolidação!Z97+Consolidação!AC97+Consolidação!AF97+Consolidação!AI97+Consolidação!AL97,Consolidação!$AL$4,IF(F86+M86+T86+AA86&lt;=Consolidação!H97+Consolidação!K97+Consolidação!N97+Consolidação!Q97+Consolidação!T97+Consolidação!W97+Consolidação!Z97+Consolidação!AC97+Consolidação!AF97+Consolidação!AI97+Consolidação!AL97+Consolidação!AO97,Consolidação!$AO$4,IF(F86+M86+T86+AA86&lt;=Consolidação!H97+Consolidação!K97+Consolidação!N97+Consolidação!Q97+Consolidação!T97+Consolidação!W97+Consolidação!Z97+Consolidação!AC97+Consolidação!AF97+Consolidação!AI97+Consolidação!AL97+Consolidação!AO97+Consolidação!AR97,Consolidação!AR94,IF(F86+M86+T86+AA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+M86+T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+T86+AA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AE86" s="318" t="str">
        <f>IF(AD86="","",IF(AD86="SEM PREVISÃO","û",IF(AD86="CONSUMO PARCIAL","û",IF(AC86&lt;AD86+90,"û","ü"))))</f>
        <v/>
      </c>
      <c r="AF86" s="312"/>
      <c r="AG86" s="270"/>
      <c r="AH86" s="314"/>
      <c r="AI86" s="315"/>
      <c r="AJ86" s="316"/>
      <c r="AK86" s="317" t="str">
        <f>IF(AH86=0,"",IF(F86+M86+T86+AA86+AH86&lt;=Consolidação!H97,Consolidação!$H$4,IF(F86+M86+T86+AA86+AH86&lt;=Consolidação!H97+Consolidação!K97,Consolidação!$K$4,IF(F86+M86+T86+AA86+AH86&lt;=Consolidação!H97+Consolidação!K97+Consolidação!N97,Consolidação!$N$4,IF(F86+M86+T86+AA86+AH86&lt;=Consolidação!H97+Consolidação!K97+Consolidação!N97+Consolidação!Q97,Consolidação!$Q$4,IF(F86+M86+T86+AA86+AH86&lt;=Consolidação!H97+Consolidação!K97+Consolidação!N97+Consolidação!Q97+Consolidação!T97,Consolidação!$T$4,IF(F86+M86+T86+AA86+AH86&lt;=Consolidação!H97+Consolidação!K97+Consolidação!N97+Consolidação!Q97+Consolidação!T97+Consolidação!W97,Consolidação!$W$4,IF(F86+M86+T86+AA86+AH86&lt;=Consolidação!H97+Consolidação!K97+Consolidação!N97+Consolidação!Q97+Consolidação!T97+Consolidação!W97+Consolidação!Z97,Consolidação!$Z$4,IF(F86+M86+T86+AA86+AH86&lt;=Consolidação!H97+Consolidação!K97+Consolidação!N97+Consolidação!Q97+Consolidação!T97+Consolidação!W97+Consolidação!Z97+Consolidação!AC97,Consolidação!$AC$4,IF(F86+M86+T86+AA86+AH86&lt;=Consolidação!H97+Consolidação!K97+Consolidação!N97+Consolidação!Q97+Consolidação!T97+Consolidação!W97+Consolidação!Z97+Consolidação!AC97+Consolidação!AF97,Consolidação!$AF$4,IF(F86+M86+T86+AA86+AH86&lt;=Consolidação!H97+Consolidação!K97+Consolidação!N97+Consolidação!Q97+Consolidação!T97+Consolidação!W97+Consolidação!Z97+Consolidação!AC97+Consolidação!AF97+Consolidação!AI97,Consolidação!$AI$4,IF(F86+M86+T86+AA86+AH86&lt;=Consolidação!H97+Consolidação!K97+Consolidação!N97+Consolidação!Q97+Consolidação!T97+Consolidação!W97+Consolidação!Z97+Consolidação!AC97+Consolidação!AF97+Consolidação!AI97+Consolidação!AL97,Consolidação!$AL$4,IF(F86+M86+T86+AA86+AH86&lt;=Consolidação!H97+Consolidação!K97+Consolidação!N97+Consolidação!Q97+Consolidação!T97+Consolidação!W97+Consolidação!Z97+Consolidação!AC97+Consolidação!AF97+Consolidação!AI97+Consolidação!AL97+Consolidação!AO97,Consolidação!$AO$4,IF(F86+M86+T86+AA86+AH86&lt;=Consolidação!H97+Consolidação!K97+Consolidação!N97+Consolidação!Q97+Consolidação!T97+Consolidação!W97+Consolidação!Z97+Consolidação!AC97+Consolidação!AF97+Consolidação!AI97+Consolidação!AL97+Consolidação!AO97+Consolidação!AR97,Consolidação!$AR$4,IF(F86+M86+T86+AA86+AH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+M86+T86+AA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+T86+AA86+AH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AL86" s="318" t="str">
        <f>IF(AK86="","",IF(AK86="SEM PREVISÃO","û",IF(AK86="CONSUMO PARCIAL","û",IF(AJ86&lt;AK86+90,"û","ü"))))</f>
        <v/>
      </c>
      <c r="AM86" s="312"/>
      <c r="AN86" s="270"/>
      <c r="AO86" s="314"/>
      <c r="AP86" s="345"/>
      <c r="AQ86" s="346"/>
      <c r="AR86" s="317" t="str">
        <f>IF(AO86=0,"",IF(F86+M86+T86+AA86+AH86+AO86&lt;=Consolidação!H97,Consolidação!$H$4,IF(F86+M86+T86+AA86+AH86+AO86&lt;=Consolidação!H97+Consolidação!K97,Consolidação!$K$4,IF(F86+M86+T86+AA86+AH86+AO86&lt;=Consolidação!H97+Consolidação!K97+Consolidação!N97,Consolidação!$N$4,IF(F86+M86+T86+AA86+AH86+AO86&lt;=Consolidação!H97+Consolidação!K97+Consolidação!N97+Consolidação!Q97,Consolidação!$Q$4,IF(F86+M86+T86+AA86+AH86+AO86&lt;=Consolidação!H97+Consolidação!K97+Consolidação!N97+Consolidação!Q97+Consolidação!T97,Consolidação!$T$4,IF(F86+M86+T86+AA86+AH86+AO86&lt;=Consolidação!H97+Consolidação!K97+Consolidação!N97+Consolidação!Q97+Consolidação!T97+Consolidação!W97,Consolidação!$W$4,IF(F86+M86+T86+AA86+AH86+AO86&lt;=Consolidação!H97+Consolidação!K97+Consolidação!N97+Consolidação!Q97+Consolidação!T97+Consolidação!W97+Consolidação!Z97,Consolidação!$Z$4,IF(F86+M86+T86+AA86+AH86+AO86&lt;=Consolidação!H97+Consolidação!K97+Consolidação!N97+Consolidação!Q97+Consolidação!T97+Consolidação!W97+Consolidação!Z97+Consolidação!AC97,Consolidação!$AC$4,IF(F86+M86+T86+AA86+AH86+AO86&lt;=Consolidação!H97+Consolidação!K97+Consolidação!N97+Consolidação!Q97+Consolidação!T97+Consolidação!W97+Consolidação!Z97+Consolidação!AC97+Consolidação!AF97,Consolidação!$AF$4,IF(F86+M86+T86+AA86+AH86+AO86&lt;=Consolidação!H97+Consolidação!K97+Consolidação!N97+Consolidação!Q97+Consolidação!T97+Consolidação!W97+Consolidação!Z97+Consolidação!AC97+Consolidação!AF97+Consolidação!AI97,Consolidação!$AI$4,IF(F86+M86+T86+AA86+AH86+AO86&lt;=Consolidação!H97+Consolidação!K97+Consolidação!N97+Consolidação!Q97+Consolidação!T97+Consolidação!W97+Consolidação!Z97+Consolidação!AC97+Consolidação!AF97+Consolidação!AI97+Consolidação!AL97,Consolidação!$AL$4,IF(F86+M86+T86+AA86+AH86+AO86&lt;=Consolidação!H97+Consolidação!K97+Consolidação!N97+Consolidação!Q97+Consolidação!T97+Consolidação!W97+Consolidação!Z97+Consolidação!AC97+Consolidação!AF97+Consolidação!AI97+Consolidação!AL97+Consolidação!AO97,Consolidação!$AO$4,IF(F86+M86+T86+AA86+AH86+AO86&lt;=Consolidação!H97+Consolidação!K97+Consolidação!N97+Consolidação!Q97+Consolidação!T97+Consolidação!W97+Consolidação!Z97+Consolidação!AC97+Consolidação!AF97+Consolidação!AI97+Consolidação!AL97+Consolidação!AO97+Consolidação!AR97,Consolidação!$AR$4,IF(F86+M86+T86+AA86+AH86+AO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+M86+T86+AA86+AH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+T86+AA86+AH86+AO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AS86" s="318" t="str">
        <f>IF(AR86="","",IF(AR86="SEM PREVISÃO","û",IF(AR86="CONSUMO PARCIAL","û",IF(AQ86&lt;AR86+90,"û","ü"))))</f>
        <v/>
      </c>
      <c r="AT86" s="312"/>
      <c r="AU86" s="270"/>
      <c r="AV86" s="314"/>
      <c r="AW86" s="345"/>
      <c r="AX86" s="346"/>
      <c r="AY86" s="317" t="str">
        <f>IF(AV86=0,"",IF(F86+M86+T86+AA86+AH86+AO86+AV86&lt;=Consolidação!H97,Consolidação!$H$4,IF(F86+M86+T86+AA86+AH86+AO86+AV86&lt;=Consolidação!H97+Consolidação!K97,Consolidação!$K$4,IF(F86+M86+T86+AA86+AH86+AO86+AV86&lt;=Consolidação!H97+Consolidação!K97+Consolidação!N97,Consolidação!$N$4,IF(F86+M86+T86+AA86+AH86+AO86+AV86&lt;=Consolidação!H97+Consolidação!K97+Consolidação!N97+Consolidação!Q97,Consolidação!$Q$4,IF(F86+M86+T86+AA86+AH86+AO86+AV86&lt;=Consolidação!H97+Consolidação!K97+Consolidação!N97+Consolidação!Q97+Consolidação!T97,Consolidação!$T$4,IF(F86+M86+T86+AA86+AH86+AO86+AV86&lt;=Consolidação!H97+Consolidação!K97+Consolidação!N97+Consolidação!Q97+Consolidação!T97+Consolidação!W97,Consolidação!$W$4,IF(F86+M86+T86+AA86+AH86+AO86+AV86&lt;=Consolidação!H97+Consolidação!K97+Consolidação!N97+Consolidação!Q97+Consolidação!T97+Consolidação!W97+Consolidação!Z97,Consolidação!$Z$4,IF(F86+M86+T86+AA86+AH86+AO86+AV86&lt;=Consolidação!H97+Consolidação!K97+Consolidação!N97+Consolidação!Q97+Consolidação!T97+Consolidação!W97+Consolidação!Z97+Consolidação!AC97,Consolidação!$AC$4,IF(F86+M86+T86+AA86+AH86+AO86+AV86&lt;=Consolidação!H97+Consolidação!K97+Consolidação!N97+Consolidação!Q97+Consolidação!T97+Consolidação!W97+Consolidação!Z97+Consolidação!AC97+Consolidação!AF97,Consolidação!$AF$4,IF(F86+M86+T86+AA86+AH86+AO86+AV86&lt;=Consolidação!H97+Consolidação!K97+Consolidação!N97+Consolidação!Q97+Consolidação!T97+Consolidação!W97+Consolidação!Z97+Consolidação!AC97+Consolidação!AF97+Consolidação!AI97,Consolidação!$AI$4,IF(F86+M86+T86+AA86+AH86+AO86+AV86&lt;=Consolidação!H97+Consolidação!K97+Consolidação!N97+Consolidação!Q97+Consolidação!T97+Consolidação!W97+Consolidação!Z97+Consolidação!AC97+Consolidação!AF97+Consolidação!AI97+Consolidação!AL97,Consolidação!$AL$4,IF(F86+M86+T86+AA86+AH86+AO86+AV86&lt;=Consolidação!H97+Consolidação!K97+Consolidação!N97+Consolidação!Q97+Consolidação!T97+Consolidação!W97+Consolidação!Z97+Consolidação!AC97+Consolidação!AF97+Consolidação!AI97+Consolidação!AL97+Consolidação!AO97,Consolidação!$AO$4,IF(F86+M86+T86+AA86+AH86+AO86+AV86&lt;=Consolidação!H97+Consolidação!K97+Consolidação!N97+Consolidação!Q97+Consolidação!T97+Consolidação!W97+Consolidação!Z97+Consolidação!AC97+Consolidação!AF97+Consolidação!AI97+Consolidação!AL97+Consolidação!AO97+Consolidação!AR97,Consolidação!$AR$4,IF(F86+M86+T86+AA86+AH86+AO86+AV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+M86+T86+AA86+AH86+AO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+T86+AA86+AH86+AO86+AV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AZ86" s="318" t="str">
        <f>IF(AY86="","",IF(AY86="SEM PREVISÃO","û",IF(AY86="CONSUMO PARCIAL","û",IF(AX86&lt;AY86+90,"û","ü"))))</f>
        <v/>
      </c>
      <c r="BA86" s="312"/>
      <c r="BB86" s="270"/>
      <c r="BC86" s="314"/>
      <c r="BD86" s="345"/>
      <c r="BE86" s="346"/>
      <c r="BF86" s="317" t="str">
        <f>IF(BC86=0,"",IF(F86+M86+T86+AA86+AH86+AO86+AV86+BC86&lt;=Consolidação!H97,Consolidação!$H$4,IF(F86+M86+T86+AA86+AH86+AO86+AV86+BC86&lt;=Consolidação!H97+Consolidação!K97,Consolidação!$K$4,IF(F86+M86+T86+AA86+AH86+AO86+AV86+BC86&lt;=Consolidação!H97+Consolidação!K97+Consolidação!N97,Consolidação!$N$4,IF(F86+M86+T86+AA86+AH86+AO86+AV86+BC86&lt;=Consolidação!H97+Consolidação!K97+Consolidação!N97+Consolidação!Q97,Consolidação!$Q$4,IF(F86+M86+T86+AA86+AH86+AO86+AV86+BC86&lt;=Consolidação!H97+Consolidação!K97+Consolidação!N97+Consolidação!Q97+Consolidação!T97,Consolidação!$T$4,IF(F86+M86+T86+AA86+AH86+AO86+AV86+BC86&lt;=Consolidação!H97+Consolidação!K97+Consolidação!N97+Consolidação!Q97+Consolidação!T97+Consolidação!W97,Consolidação!$W$4,IF(F86+M86+T86+AA86+AH86+AO86+AV86+BC86&lt;=Consolidação!H97+Consolidação!K97+Consolidação!N97+Consolidação!Q97+Consolidação!T97+Consolidação!W97+Consolidação!Z97,Consolidação!$Z$4,IF(F86+M86+T86+AA86+AH86+AO86+AV86+BC86&lt;=Consolidação!H97+Consolidação!K97+Consolidação!N97+Consolidação!Q97+Consolidação!T97+Consolidação!W97+Consolidação!Z97+Consolidação!AC97,Consolidação!$AC$4,IF(F86+M86+T86+AA86+AH86+AO86+AV86+BC86&lt;=Consolidação!H97+Consolidação!K97+Consolidação!N97+Consolidação!Q97+Consolidação!T97+Consolidação!W97+Consolidação!Z97+Consolidação!AC97+Consolidação!AF97,Consolidação!$AF$4,IF(F86+M86+T86+AA86+AH86+AO86+AV86+BC86&lt;=Consolidação!H97+Consolidação!K97+Consolidação!N97+Consolidação!Q97+Consolidação!T97+Consolidação!W97+Consolidação!Z97+Consolidação!AC97+Consolidação!AF97+Consolidação!AI97,Consolidação!$AI$4,IF(F86+M86+T86+AA86+AH86+AO86+AV86+BC86&lt;=Consolidação!H97+Consolidação!K97+Consolidação!N97+Consolidação!Q97+Consolidação!T97+Consolidação!W97+Consolidação!Z97+Consolidação!AC97+Consolidação!AF97+Consolidação!AI97+Consolidação!AL97,Consolidação!$AL$4,IF(F86+M86+T86+AA86+AH86+AO86+AV86+BC86&lt;=Consolidação!H97+Consolidação!K97+Consolidação!N97+Consolidação!Q97+Consolidação!T97+Consolidação!W97+Consolidação!Z97+Consolidação!AC97+Consolidação!AF97+Consolidação!AI97+Consolidação!AL97+Consolidação!AO97,Consolidação!$AO$4,IF(F86+M86+T86+AA86+AH86+AO86+AV86+BC86&lt;=Consolidação!H97+Consolidação!K97+Consolidação!N97+Consolidação!Q97+Consolidação!T97+Consolidação!W97+Consolidação!Z97+Consolidação!AC97+Consolidação!AF97+Consolidação!AI97+Consolidação!AL97+Consolidação!AO97+Consolidação!AR97,Consolidação!$AR$4,IF(F86+M86+T86+AA86+AH86+AO86+AV86+BC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+M86+T86+AA86+AH86+AO86+AV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+T86+AA86+AH86+AO86+AV86+BC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BG86" s="318" t="str">
        <f>IF(BF86="","",IF(BF86="SEM PREVISÃO","û",IF(BF86="CONSUMO PARCIAL","û",IF(BE86&lt;BF86+90,"û","ü"))))</f>
        <v/>
      </c>
      <c r="BH86" s="312"/>
      <c r="BI86" s="270"/>
      <c r="BJ86" s="314"/>
      <c r="BK86" s="345"/>
      <c r="BL86" s="346"/>
      <c r="BM86" s="317" t="str">
        <f>IF(BJ86=0,"",IF(F86+M86+T86+AA86+AH86+AO86+AV86+BC86+BJ86&lt;=Consolidação!H97,Consolidação!$H$4,IF(F86+M86+T86+AA86+AH86+AO86+AV86+BC86+BJ86&lt;=Consolidação!H97+Consolidação!K97,Consolidação!$K$4,IF(F86+M86+T86+AA86+AH86+AO86+AV86+BC86+BJ86&lt;=Consolidação!H97+Consolidação!K97+Consolidação!N97,Consolidação!$N$4,IF(F86+M86+T86+AA86+AH86+AO86+AV86+BC86+BJ86&lt;=Consolidação!H97+Consolidação!K97+Consolidação!N97+Consolidação!Q97,Consolidação!$Q$4,IF(F86+M86+T86+AA86+AH86+AO86+AV86+BC86+BJ86&lt;=Consolidação!H97+Consolidação!K97+Consolidação!N97+Consolidação!Q97+Consolidação!T97,Consolidação!$T$4,IF(F86+M86+T86+AA86+AH86+AO86+AV86+BC86+BJ86&lt;=Consolidação!H97+Consolidação!K97+Consolidação!N97+Consolidação!Q97+Consolidação!T97+Consolidação!W97,Consolidação!$W$4,IF(F86+M86+T86+AA86+AH86+AO86+AV86+BC86+BJ86&lt;=Consolidação!H97+Consolidação!K97+Consolidação!N97+Consolidação!Q97+Consolidação!T97+Consolidação!W97+Consolidação!Z97,Consolidação!$Z$4,IF(F86+M86+T86+AA86+AH86+AO86+AV86+BC86+BJ86&lt;=Consolidação!H97+Consolidação!K97+Consolidação!N97+Consolidação!Q97+Consolidação!T97+Consolidação!W97+Consolidação!Z97+Consolidação!AC97,Consolidação!$AC$4,IF(F86+M86+T86+AA86+AH86+AO86+AV86+BC86+BJ86&lt;=Consolidação!H97+Consolidação!K97+Consolidação!N97+Consolidação!Q97+Consolidação!T97+Consolidação!W97+Consolidação!Z97+Consolidação!AC97+Consolidação!AF97,Consolidação!$AF$4,IF(F86+M86+T86+AA86+AH86+AO86+AV86+BC86+BJ86&lt;=Consolidação!H97+Consolidação!K97+Consolidação!N97+Consolidação!Q97+Consolidação!T97+Consolidação!W97+Consolidação!Z97+Consolidação!AC97+Consolidação!AF97+Consolidação!AI97,Consolidação!$AI$4,IF(F86+M86+T86+AA86+AH86+AO86+AV86+BC86+BJ86&lt;=Consolidação!H97+Consolidação!K97+Consolidação!N97+Consolidação!Q97+Consolidação!T97+Consolidação!W97+Consolidação!Z97+Consolidação!AC97+Consolidação!AF97+Consolidação!AI97+Consolidação!AL97,Consolidação!$AL$4,IF(F86+M86+T86+AA86+AH86+AO86+AV86+BC86+BJ86&lt;=Consolidação!H97+Consolidação!K97+Consolidação!N97+Consolidação!Q97+Consolidação!T97+Consolidação!W97+Consolidação!Z97+Consolidação!AC97+Consolidação!AF97+Consolidação!AI97+Consolidação!AL97+Consolidação!AO97,Consolidação!$AO$4,IF(F86+M86+T86+AA86+AH86+AO86+AV86+BC86+BJ86&lt;=Consolidação!H97+Consolidação!K97+Consolidação!N97+Consolidação!Q97+Consolidação!T97+Consolidação!W97+Consolidação!Z97+Consolidação!AC97+Consolidação!AF97+Consolidação!AI97+Consolidação!AL97+Consolidação!AO97+Consolidação!AR97,Consolidação!$AR$4,IF(F86+M86+T86+AA86+AH86+AO86+AV86+BC86+BJ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+M86+T86+AA86+AH86+AO86+AV86+BC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+T86+AA86+AH86+AO86+AV86+BC86+BJ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BN86" s="318" t="str">
        <f>IF(BM86="","",IF(BM86="SEM PREVISÃO","û",IF(BM86="CONSUMO PARCIAL","û",IF(BL86&lt;BM86+90,"û","ü"))))</f>
        <v/>
      </c>
      <c r="BO86" s="312"/>
      <c r="BP86" s="270"/>
      <c r="BQ86" s="314"/>
      <c r="BR86" s="345"/>
      <c r="BS86" s="346"/>
      <c r="BT86" s="317" t="str">
        <f>IF(BQ86=0,"",IF(F86+M86+T86+AA86+AH86+AO86+AV86+BC86+BJ86+BQ86&lt;=Consolidação!H97,Consolidação!$H$4,IF(F86+M86+T86+AA86+AH86+AO86+AV86+BC86+BJ86+BQ86&lt;=Consolidação!H97+Consolidação!K97,Consolidação!$K$4,IF(F86+M86+T86+AA86+AH86+AO86+AV86+BC86+BJ86+BQ86&lt;=Consolidação!H97+Consolidação!K97+Consolidação!N97,Consolidação!$N$4,IF(F86+M86+T86+AA86+AH86+AO86+AV86+BC86+BJ86+BQ86&lt;=Consolidação!H97+Consolidação!K97+Consolidação!N97+Consolidação!Q97,Consolidação!$Q$4,IF(F86+M86+T86+AA86+AH86+AO86+AV86+BC86+BJ86+BQ86&lt;=Consolidação!H97+Consolidação!K97+Consolidação!N97+Consolidação!Q97+Consolidação!T97,Consolidação!$T$4,IF(F86+M86+T86+AA86+AH86+AO86+AV86+BC86+BJ86+BQ86&lt;=Consolidação!H97+Consolidação!K97+Consolidação!N97+Consolidação!Q97+Consolidação!T97+Consolidação!W97,Consolidação!$W$4,IF(F86+M86+T86+AA86+AH86+AO86+AV86+BC86+BJ86+BQ86&lt;=Consolidação!H97+Consolidação!K97+Consolidação!N97+Consolidação!Q97+Consolidação!T97+Consolidação!W97+Consolidação!Z97,Consolidação!$Z$4,IF(F86+M86+T86+AA86+AH86+AO86+AV86+BC86+BJ86+BQ86&lt;=Consolidação!H97+Consolidação!K97+Consolidação!N97+Consolidação!Q97+Consolidação!T97+Consolidação!W97+Consolidação!Z97+Consolidação!AC97,Consolidação!$AC$4,IF(F86+M86+T86+AA86+AH86+AO86+AV86+BC86+BJ86+BQ86&lt;=Consolidação!H97+Consolidação!K97+Consolidação!N97+Consolidação!Q97+Consolidação!T97+Consolidação!W97+Consolidação!Z97+Consolidação!AC97+Consolidação!AF97,Consolidação!$AF$4,IF(F86+M86+T86+AA86+AH86+AO86+AV86+BC86+BJ86+BQ86&lt;=Consolidação!H97+Consolidação!K97+Consolidação!N97+Consolidação!Q97+Consolidação!T97+Consolidação!W97+Consolidação!Z97+Consolidação!AC97+Consolidação!AF97+Consolidação!AI97,Consolidação!$AI$4,IF(F86+M86+T86+AA86+AH86+AO86+AV86+BC86+BJ86+BQ86&lt;=Consolidação!H97+Consolidação!K97+Consolidação!N97+Consolidação!Q97+Consolidação!T97+Consolidação!W97+Consolidação!Z97+Consolidação!AC97+Consolidação!AF97+Consolidação!AI97+Consolidação!AL97,Consolidação!$AL$4,IF(F86+M86+T86+AA86+AH86+AO86+AV86+BC86+BJ86+BQ86&lt;=Consolidação!H97+Consolidação!K97+Consolidação!N97+Consolidação!Q97+Consolidação!T97+Consolidação!W97+Consolidação!Z97+Consolidação!AC97+Consolidação!AF97+Consolidação!AI97+Consolidação!AL97+Consolidação!AO97,Consolidação!$AO$4,IF(F86+M86+T86+AA86+AH86+AO86+AV86+BC86+BJ86+BQ86&lt;=Consolidação!H97+Consolidação!K97+Consolidação!N97+Consolidação!Q97+Consolidação!T97+Consolidação!W97+Consolidação!Z97+Consolidação!AC97+Consolidação!AF97+Consolidação!AI97+Consolidação!AL97+Consolidação!AO97+Consolidação!AR97,Consolidação!$AR$4,IF(F86+M86+T86+AA86+AH86+AO86+AV86+BC86+BJ86+BQ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+M86+T86+AA86+AH86+AO86+AV86+BC86+BJ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+T86+AA86+AH86+AO86+AV86+BC86+BJ86+BQ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BU86" s="318" t="str">
        <f>IF(BT86="","",IF(BT86="SEM PREVISÃO","û",IF(BT86="CONSUMO PARCIAL","û",IF(BS86&lt;BT86+90,"û","ü"))))</f>
        <v/>
      </c>
      <c r="BV86" s="312"/>
      <c r="BW86" s="270"/>
      <c r="BX86" s="314"/>
      <c r="BY86" s="345"/>
      <c r="BZ86" s="346"/>
      <c r="CA86" s="317" t="str">
        <f>IF(BX86=0,"",IF(F86+M86+T86+AA86+AH86+AO86+AV86+BC86+BJ86+BQ86+BX86&lt;=Consolidação!H97,Consolidação!$H$4,IF(F86+M86+T86+AA86+AH86+AO86+AV86+BC86+BJ86+BQ86+BX86&lt;=Consolidação!H97+Consolidação!K97,Consolidação!$K$4,IF(F86+M86+T86+AA86+AH86+AO86+AV86+BC86+BJ86+BQ86+BX86&lt;=Consolidação!H97+Consolidação!K97+Consolidação!N97,Consolidação!$N$4,IF(F86+M86+T86+AA86+AH86+AO86+AV86+BC86+BJ86+BQ86+BX86&lt;=Consolidação!H97+Consolidação!K97+Consolidação!N97+Consolidação!Q97,Consolidação!$Q$4,IF(F86+M86+T86+AA86+AH86+AO86+AV86+BC86+BJ86+BQ86+BX86&lt;=Consolidação!H97+Consolidação!K97+Consolidação!N97+Consolidação!Q97+Consolidação!T97,Consolidação!$T$4,IF(F86+M86+T86+AA86+AH86+AO86+AV86+BC86+BJ86+BQ86+BX86&lt;=Consolidação!H97+Consolidação!K97+Consolidação!N97+Consolidação!Q97+Consolidação!T97+Consolidação!W97,Consolidação!$W$4,IF(F86+M86+T86+AA86+AH86+AO86+AV86+BC86+BJ86+BQ86+BX86&lt;=Consolidação!H97+Consolidação!K97+Consolidação!N97+Consolidação!Q97+Consolidação!T97+Consolidação!W97+Consolidação!Z97,Consolidação!$Z$4,IF(F86+M86+T86+AA86+AH86+AO86+AV86+BC86+BJ86+BQ86+BX86&lt;=Consolidação!H97+Consolidação!K97+Consolidação!N97+Consolidação!Q97+Consolidação!T97+Consolidação!W97+Consolidação!Z97+Consolidação!AC97,Consolidação!$AC$4,IF(F86+M86+T86+AA86+AH86+AO86+AV86+BC86+BJ86+BQ86+BX86&lt;=Consolidação!H97+Consolidação!K97+Consolidação!N97+Consolidação!Q97+Consolidação!T97+Consolidação!W97+Consolidação!Z97+Consolidação!AC97+Consolidação!AF97,Consolidação!$AF$4,IF(F86+M86+T86+AA86+AH86+AO86+AV86+BC86+BJ86+BQ86+BX86&lt;=Consolidação!H97+Consolidação!K97+Consolidação!N97+Consolidação!Q97+Consolidação!T97+Consolidação!W97+Consolidação!Z97+Consolidação!AC97+Consolidação!AF97+Consolidação!AI97,Consolidação!$AI$4,IF(F86+M86+T86+AA86+AH86+AO86+AV86+BC86+BJ86+BQ86+BX86&lt;=Consolidação!H97+Consolidação!K97+Consolidação!N97+Consolidação!Q97+Consolidação!T97+Consolidação!W97+Consolidação!Z97+Consolidação!AC97+Consolidação!AF97+Consolidação!AI97+Consolidação!AL97,Consolidação!$AL$4,IF(F86+M86+T86+AA86+AH86+AO86+AV86+BC86+BJ86+BQ86+BX86&lt;=Consolidação!H97+Consolidação!K97+Consolidação!N97+Consolidação!Q97+Consolidação!T97+Consolidação!W97+Consolidação!Z97+Consolidação!AC97+Consolidação!AF97+Consolidação!AI97+Consolidação!AL97+Consolidação!AO97,Consolidação!$AO$4,IF(F86+M86+T86+AA86+AH86+AO86+AV86+BC86+BJ86+BQ86+BX86&lt;=Consolidação!H97+Consolidação!K97+Consolidação!N97+Consolidação!Q97+Consolidação!T97+Consolidação!W97+Consolidação!Z97+Consolidação!AC97+Consolidação!AF97+Consolidação!AI97+Consolidação!AL97+Consolidação!AO97+Consolidação!AR97,Consolidação!$AR$4,IF(F86+M86+T86+AA86+AH86+AO86+AV86+BC86+BJ86+BQ86+BX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+M86+T86+AA86+AH86+AO86+AV86+BC86+BJ86+BQ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+T86+AA86+AH86+AO86+AV86+BC86+BJ86+BQ86+BX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CB86" s="318" t="str">
        <f>IF(CA86="","",IF(CA86="SEM PREVISÃO","û",IF(CA86="CONSUMO PARCIAL","û",IF(BZ86&lt;CA86+90,"û","ü"))))</f>
        <v/>
      </c>
      <c r="CC86" s="312"/>
      <c r="CD86" s="270"/>
      <c r="CE86" s="314"/>
      <c r="CF86" s="345"/>
      <c r="CG86" s="346"/>
      <c r="CH86" s="317" t="str">
        <f>IF(CE86=0,"",IF(F86+M86+T86+AA86+AH86+AO86+AV86+BC86+BJ86+BQ86+BX86+CE86&lt;=Consolidação!H97,Consolidação!$H$4,IF(F86+M86+T86+AA86+AH86+AO86+AV86+BC86+BJ86+BQ86+BX86+CE86&lt;=Consolidação!H97+Consolidação!K97,Consolidação!$K$4,IF(F86+M86+T86+AA86+AH86+AO86+AV86+BC86+BJ86+BQ86+BX86+CE86&lt;=Consolidação!H97+Consolidação!K97+Consolidação!N97,Consolidação!$N$4,IF(F86+M86+T86+AA86+AH86+AO86+AV86+BC86+BJ86+BQ86+BX86+CE86&lt;=Consolidação!H97+Consolidação!K97+Consolidação!N97+Consolidação!Q97,Consolidação!$Q$4,IF(F86+M86+T86+AA86+AH86+AO86+AV86+BC86+BJ86+BQ86+BX86+CE86&lt;=Consolidação!H97+Consolidação!K97+Consolidação!N97+Consolidação!Q97+Consolidação!T97,Consolidação!$T$4,IF(F86+M86+T86+AA86+AH86+AO86+AV86+BC86+BJ86+BQ86+BX86+CE86&lt;=Consolidação!H97+Consolidação!K97+Consolidação!N97+Consolidação!Q97+Consolidação!T97+Consolidação!W97,Consolidação!$W$4,IF(F86+M86+T86+AA86+AH86+AO86+AV86+BC86+BJ86+BQ86+BX86+CE86&lt;=Consolidação!H97+Consolidação!K97+Consolidação!N97+Consolidação!Q97+Consolidação!T97+Consolidação!W97+Consolidação!Z97,Consolidação!$Z$4,IF(F86+M86+T86+AA86+AH86+AO86+AV86+BC86+BJ86+BQ86+BX86+CE86&lt;=Consolidação!H97+Consolidação!K97+Consolidação!N97+Consolidação!Q97+Consolidação!T97+Consolidação!W97+Consolidação!Z97+Consolidação!AC97,Consolidação!$AC$4,IF(F86+M86+T86+AA86+AH86+AO86+AV86+BC86+BJ86+BQ86+BX86+CE86&lt;=Consolidação!H97+Consolidação!K97+Consolidação!N97+Consolidação!Q97+Consolidação!T97+Consolidação!W97+Consolidação!Z97+Consolidação!AC97+Consolidação!AF97,Consolidação!$AF$4,IF(F86+M86+T86+AA86+AH86+AO86+AV86+BC86+BJ86+BQ86+BX86+CE86&lt;=Consolidação!H97+Consolidação!K97+Consolidação!N97+Consolidação!Q97+Consolidação!T97+Consolidação!W97+Consolidação!Z97+Consolidação!AC97+Consolidação!AF97+Consolidação!AI97,Consolidação!$AI$4,IF(F86+M86+T86+AA86+AH86+AO86+AV86+BC86+BJ86+BQ86+BX86+CE86&lt;=Consolidação!H97+Consolidação!K97+Consolidação!N97+Consolidação!Q97+Consolidação!T97+Consolidação!W97+Consolidação!Z97+Consolidação!AC97+Consolidação!AF97+Consolidação!AI97+Consolidação!AL97,Consolidação!$AL$4,IF(F86+M86+T86+AA86+AH86+AO86+AV86+BC86+BJ86+BQ86+BX86+CE86&lt;=Consolidação!H97+Consolidação!K97+Consolidação!N97+Consolidação!Q97+Consolidação!T97+Consolidação!W97+Consolidação!Z97+Consolidação!AC97+Consolidação!AF97+Consolidação!AI97+Consolidação!AL97+Consolidação!AO97,Consolidação!$AO$4,IF(F86+M86+T86+AA86+AH86+AO86+AV86+BC86+BJ86+BQ86+BX86+CE86&lt;=Consolidação!H97+Consolidação!K97+Consolidação!N97+Consolidação!Q97+Consolidação!T97+Consolidação!W97+Consolidação!Z97+Consolidação!AC97+Consolidação!AF97+Consolidação!AI97+Consolidação!AL97+Consolidação!AO97+Consolidação!AR97,Consolidação!$AR$4,IF(F86+M86+T86+AA86+AH86+AO86+AV86+BC86+BJ86+BQ86+BX86+CE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+M86+T86+AA86+AH86+AO86+AV86+BC86+BJ86+BQ86+BX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+T86+AA86+AH86+AO86+AV86+BC86+BJ86+BQ86+BX86+CE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CI86" s="318" t="str">
        <f>IF(CH86="","",IF(CH86="SEM PREVISÃO","û",IF(CH86="CONSUMO PARCIAL","û",IF(CG86&lt;CH86+90,"û","ü"))))</f>
        <v/>
      </c>
      <c r="CJ86" s="312"/>
      <c r="CK86" s="270"/>
      <c r="CL86" s="314"/>
      <c r="CM86" s="345"/>
      <c r="CN86" s="346"/>
      <c r="CO86" s="317" t="str">
        <f>IF(CL86=0,"",IF(F86+M86+T86+AA86+AH86+AO86+AV86+BC86+BJ86+BQ86+BX86+CE86+CL86&lt;=Consolidação!H97,Consolidação!$H$4,IF(F86+M86+T86+AA86+AH86+AO86+AV86+BC86+BJ86+BQ86+BX86+CE86+CL86&lt;=Consolidação!H97+Consolidação!K97,Consolidação!$K$4,IF(F86+M86+T86+AA86+AH86+AO86+AV86+BC86+BJ86+BQ86+BX86+CE86+CL86&lt;=Consolidação!H97+Consolidação!K97+Consolidação!N97,Consolidação!$N$4,IF(F86+M86+T86+AA86+AH86+AO86+AV86+BC86+BJ86+BQ86+BX86+CE86+CL86&lt;=Consolidação!H97+Consolidação!K97+Consolidação!N97+Consolidação!Q97,Consolidação!$Q$4,IF(F86+M86+T86+AA86+AH86+AO86+AV86+BC86+BJ86+BQ86+BX86+CE86+CL86&lt;=Consolidação!H97+Consolidação!K97+Consolidação!N97+Consolidação!Q97+Consolidação!T97,Consolidação!$T$4,IF(F86+M86+T86+AA86+AH86+AO86+AV86+BC86+BJ86+BQ86+BX86+CE86+CL86&lt;=Consolidação!H97+Consolidação!K97+Consolidação!N97+Consolidação!Q97+Consolidação!T97+Consolidação!W97,Consolidação!$W$4,IF(F86+M86+T86+AA86+AH86+AO86+AV86+BC86+BJ86+BQ86+BX86+CE86+CL86&lt;=Consolidação!H97+Consolidação!K97+Consolidação!N97+Consolidação!Q97+Consolidação!T97+Consolidação!W97+Consolidação!Z97,Consolidação!$Z$4,IF(F86+M86+T86+AA86+AH86+AO86+AV86+BC86+BJ86+BQ86+BX86+CE86+CL86&lt;=Consolidação!H97+Consolidação!K97+Consolidação!N97+Consolidação!Q97+Consolidação!T97+Consolidação!W97+Consolidação!Z97+Consolidação!AC97,Consolidação!$AC$4,IF(F86+M86+T86+AA86+AH86+AO86+AV86+BC86+BJ86+BQ86+BX86+CE86+CL86&lt;=Consolidação!H97+Consolidação!K97+Consolidação!N97+Consolidação!Q97+Consolidação!T97+Consolidação!W97+Consolidação!Z97+Consolidação!AC97+Consolidação!AF97,Consolidação!$AF$4,IF(F86+M86+T86+AA86+AH86+AO86+AV86+BC86+BJ86+BQ86+BX86+CE86+CL86&lt;=Consolidação!H97+Consolidação!K97+Consolidação!N97+Consolidação!Q97+Consolidação!T97+Consolidação!W97+Consolidação!Z97+Consolidação!AC97+Consolidação!AF97+Consolidação!AI97,Consolidação!$AI$4,IF(F86+M86+T86+AA86+AH86+AO86+AV86+BC86+BJ86+BQ86+BX86+CE86+CL86&lt;=Consolidação!H97+Consolidação!K97+Consolidação!N97+Consolidação!Q97+Consolidação!T97+Consolidação!W97+Consolidação!Z97+Consolidação!AC97+Consolidação!AF97+Consolidação!AI97+Consolidação!AL97,Consolidação!$AL$4,IF(F86+M86+T86+AA86+AH86+AO86+AV86+BC86+BJ86+BQ86+BX86+CE86+CL86&lt;=Consolidação!H97+Consolidação!K97+Consolidação!N97+Consolidação!Q97+Consolidação!T97+Consolidação!W97+Consolidação!Z97+Consolidação!AC97+Consolidação!AF97+Consolidação!AI97+Consolidação!AL97+Consolidação!AO97,Consolidação!$AO$4,IF(F86+M86+T86+AA86+AH86+AO86+AV86+BC86+BJ86+BQ86+BX86+CE86+CL86&lt;=Consolidação!H97+Consolidação!K97+Consolidação!N97+Consolidação!Q97+Consolidação!T97+Consolidação!W97+Consolidação!Z97+Consolidação!AC97+Consolidação!AF97+Consolidação!AI97+Consolidação!AL97+Consolidação!AO97+Consolidação!AR97,Consolidação!$AR$4,IF(F86+M86+T86+AA86+AH86+AO86+AV86+BC86+BJ86+BQ86+BX86+CE86+CL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+M86+T86+AA86+AH86+AO86+AV86+BC86+BJ86+BQ86+BX86+CE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+T86+AA86+AH86+AO86+AV86+BC86+BJ86+BQ86+BX86+CE86+CL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CP86" s="318" t="str">
        <f>IF(CO86="","",IF(CO86="SEM PREVISÃO","û",IF(CO86="CONSUMO PARCIAL","û",IF(CN86&lt;CO86+90,"û","ü"))))</f>
        <v/>
      </c>
      <c r="CQ86" s="312"/>
      <c r="CR86" s="270"/>
      <c r="CS86" s="314"/>
      <c r="CT86" s="345"/>
      <c r="CU86" s="346"/>
      <c r="CV86" s="317" t="str">
        <f>IF(CS86=0,"",IF(F86+M86+T86+AA86+AH86+AO86+AV86+BC86+BJ86+BQ86+BX86+CE86+CL86+CS86&lt;=Consolidação!H97,Consolidação!$H$4,IF(F86+M86+T86+AA86+AH86+AO86+AV86+BC86+BJ86+BQ86+BX86+CE86+CL86+CS86&lt;=Consolidação!H97+Consolidação!K97,Consolidação!$K$4,IF(F86+M86+T86+AA86+AH86+AO86+AV86+BC86+BJ86+BQ86+BX86+CE86+CL86+CS86&lt;=Consolidação!H97+Consolidação!K97+Consolidação!N97,Consolidação!$N$4,IF(F86+M86+T86+AA86+AH86+AO86+AV86+BC86+BJ86+BQ86+BX86+CE86+CL86+CS86&lt;=Consolidação!H97+Consolidação!K97+Consolidação!N97+Consolidação!Q97,Consolidação!$Q$4,IF(F86+M86+T86+AA86+AH86+AO86+AV86+BC86+BJ86+BQ86+BX86+CE86+CL86+CS86&lt;=Consolidação!H97+Consolidação!K97+Consolidação!N97+Consolidação!Q97+Consolidação!T97,Consolidação!$T$4,IF(F86+M86+T86+AA86+AH86+AO86+AV86+BC86+BJ86+BQ86+BX86+CE86+CL86+CS86&lt;=Consolidação!H97+Consolidação!K97+Consolidação!N97+Consolidação!Q97+Consolidação!T97+Consolidação!W97,Consolidação!$W$4,IF(F86+M86+T86+AA86+AH86+AO86+AV86+BC86+BJ86+BQ86+BX86+CE86+CL86+CS86&lt;=Consolidação!H97+Consolidação!K97+Consolidação!N97+Consolidação!Q97+Consolidação!T97+Consolidação!W97+Consolidação!Z97,Consolidação!$Z$4,IF(F86+M86+T86+AA86+AH86+AO86+AV86+BC86+BJ86+BQ86+BX86+CE86+CL86+CS86&lt;=Consolidação!H97+Consolidação!K97+Consolidação!N97+Consolidação!Q97+Consolidação!T97+Consolidação!W97+Consolidação!Z97+Consolidação!AC97,Consolidação!$AC$4,IF(F86+M86+T86+AA86+AH86+AO86+AV86+BC86+BJ86+BQ86+BX86+CE86+CL86+CS86&lt;=Consolidação!H97+Consolidação!K97+Consolidação!N97+Consolidação!Q97+Consolidação!T97+Consolidação!W97+Consolidação!Z97+Consolidação!AC97+Consolidação!AF97,Consolidação!$AF$4,IF(F86+M86+T86+AA86+AH86+AO86+AV86+BC86+BJ86+BQ86+BX86+CE86+CL86+CS86&lt;=Consolidação!H97+Consolidação!K97+Consolidação!N97+Consolidação!Q97+Consolidação!T97+Consolidação!W97+Consolidação!Z97+Consolidação!AC97+Consolidação!AF97+Consolidação!AI97,Consolidação!$AI$4,IF(F86+M86+T86+AA86+AH86+AO86+AV86+BC86+BJ86+BQ86+BX86+CE86+CL86+CS86&lt;=Consolidação!H97+Consolidação!K97+Consolidação!N97+Consolidação!Q97+Consolidação!T97+Consolidação!W97+Consolidação!Z97+Consolidação!AC97+Consolidação!AF97+Consolidação!AI97+Consolidação!AL97,Consolidação!$AL$4,IF(F86+M86+T86+AA86+AH86+AO86+AV86+BC86+BJ86+BQ86+BX86+CE86+CL86+CS86&lt;=Consolidação!H97+Consolidação!K97+Consolidação!N97+Consolidação!Q97+Consolidação!T97+Consolidação!W97+Consolidação!Z97+Consolidação!AC97+Consolidação!AF97+Consolidação!AI97+Consolidação!AL97+Consolidação!AO97,Consolidação!$AO$4,IF(F86+M86+T86+AA86+AH86+AO86+AV86+BC86+BJ86+BQ86+BX86+CE86+CL86+CS86&lt;=Consolidação!H97+Consolidação!K97+Consolidação!N97+Consolidação!Q97+Consolidação!T97+Consolidação!W97+Consolidação!Z97+Consolidação!AC97+Consolidação!AF97+Consolidação!AI97+Consolidação!AL97+Consolidação!AO97+Consolidação!AR97,Consolidação!$AR$4,IF(F86+M86+T86+AA86+AH86+AO86+AV86+BC86+BJ86+BQ86+BX86+CE86+CL86+CS86&lt;=Consolidação!H97+Consolidação!K97+Consolidação!N97+Consolidação!Q97+Consolidação!T97+Consolidação!W97+Consolidação!Z97+Consolidação!AC97+Consolidação!AF97+Consolidação!AI97+Consolidação!AL97+Consolidação!AO97+Consolidação!AR97+Consolidação!AU97,Consolidação!$AU$4,IF(AND((Consolidação!H97+Consolidação!K97+Consolidação!N97+Consolidação!Q97+Consolidação!T97+Consolidação!W97+Consolidação!Z97+Consolidação!AC97+Consolidação!AF97+Consolidação!AI97+Consolidação!AL97+Consolidação!AO97+Consolidação!AR97+Consolidação!AU97)&gt;0,F86+M86+T86+AA86+AH86+AO86+AV86+BC86+BJ86+BQ86+BX86+CE86+CL86&lt;Consolidação!H97+Consolidação!K97+Consolidação!N97+Consolidação!Q97+Consolidação!T97+Consolidação!W97+Consolidação!Z97+Consolidação!AC97+Consolidação!AF97+Consolidação!AI97+Consolidação!AL97+Consolidação!AO97+Consolidação!AR97+Consolidação!AU97,F86+M86+T86+AA86+AH86+AO86+AV86+BC86+BJ86+BQ86+BX86+CE86+CL86+CS86&gt;Consolidação!H97+Consolidação!K97+Consolidação!N97+Consolidação!Q97+Consolidação!T97+Consolidação!W97+Consolidação!Z97+Consolidação!AC97+Consolidação!AF97+Consolidação!AI97+Consolidação!AL97+Consolidação!AO97+Consolidação!AR97+Consolidação!AU97),"CONSUMO PARCIAL","SEM PREVISÃO"))))))))))))))))</f>
        <v/>
      </c>
      <c r="CW86" s="318" t="str">
        <f>IF(CV86="","",IF(CV86="SEM PREVISÃO","û",IF(CV86="CONSUMO PARCIAL","û",IF(CU86&lt;CV86+90,"û","ü"))))</f>
        <v/>
      </c>
      <c r="CX86" s="270"/>
      <c r="CY86" s="314"/>
      <c r="CZ86" s="345"/>
      <c r="DA86" s="346"/>
      <c r="DB86" s="317" t="str">
        <f>IF(CY86=0,"",IF(L86+S86+Z86+AG86+AN86+AU86+BB86+BI86+BP86+BW86+CD86+CK86+CR86+CY86&lt;=Consolidação!N97,Consolidação!$H$4,IF(L86+S86+Z86+AG86+AN86+AU86+BB86+BI86+BP86+BW86+CD86+CK86+CR86+CY86&lt;=Consolidação!N97+Consolidação!Q97,Consolidação!$K$4,IF(L86+S86+Z86+AG86+AN86+AU86+BB86+BI86+BP86+BW86+CD86+CK86+CR86+CY86&lt;=Consolidação!N97+Consolidação!Q97+Consolidação!T97,Consolidação!$N$4,IF(L86+S86+Z86+AG86+AN86+AU86+BB86+BI86+BP86+BW86+CD86+CK86+CR86+CY86&lt;=Consolidação!N97+Consolidação!Q97+Consolidação!T97+Consolidação!W97,Consolidação!$Q$4,IF(L86+S86+Z86+AG86+AN86+AU86+BB86+BI86+BP86+BW86+CD86+CK86+CR86+CY86&lt;=Consolidação!N97+Consolidação!Q97+Consolidação!T97+Consolidação!W97+Consolidação!Z97,Consolidação!$T$4,IF(L86+S86+Z86+AG86+AN86+AU86+BB86+BI86+BP86+BW86+CD86+CK86+CR86+CY86&lt;=Consolidação!N97+Consolidação!Q97+Consolidação!T97+Consolidação!W97+Consolidação!Z97+Consolidação!AC97,Consolidação!$W$4,IF(L86+S86+Z86+AG86+AN86+AU86+BB86+BI86+BP86+BW86+CD86+CK86+CR86+CY86&lt;=Consolidação!N97+Consolidação!Q97+Consolidação!T97+Consolidação!W97+Consolidação!Z97+Consolidação!AC97+Consolidação!AF97,Consolidação!$Z$4,IF(L86+S86+Z86+AG86+AN86+AU86+BB86+BI86+BP86+BW86+CD86+CK86+CR86+CY86&lt;=Consolidação!N97+Consolidação!Q97+Consolidação!T97+Consolidação!W97+Consolidação!Z97+Consolidação!AC97+Consolidação!AF97+Consolidação!AI97,Consolidação!$AC$4,IF(L86+S86+Z86+AG86+AN86+AU86+BB86+BI86+BP86+BW86+CD86+CK86+CR86+CY86&lt;=Consolidação!N97+Consolidação!Q97+Consolidação!T97+Consolidação!W97+Consolidação!Z97+Consolidação!AC97+Consolidação!AF97+Consolidação!AI97+Consolidação!AL97,Consolidação!$AF$4,IF(L86+S86+Z86+AG86+AN86+AU86+BB86+BI86+BP86+BW86+CD86+CK86+CR86+CY86&lt;=Consolidação!N97+Consolidação!Q97+Consolidação!T97+Consolidação!W97+Consolidação!Z97+Consolidação!AC97+Consolidação!AF97+Consolidação!AI97+Consolidação!AL97+Consolidação!AO97,Consolidação!$AI$4,IF(L86+S86+Z86+AG86+AN86+AU86+BB86+BI86+BP86+BW86+CD86+CK86+CR86+CY86&lt;=Consolidação!N97+Consolidação!Q97+Consolidação!T97+Consolidação!W97+Consolidação!Z97+Consolidação!AC97+Consolidação!AF97+Consolidação!AI97+Consolidação!AL97+Consolidação!AO97+Consolidação!AR97,Consolidação!$AL$4,IF(L86+S86+Z86+AG86+AN86+AU86+BB86+BI86+BP86+BW86+CD86+CK86+CR86+CY86&lt;=Consolidação!N97+Consolidação!Q97+Consolidação!T97+Consolidação!W97+Consolidação!Z97+Consolidação!AC97+Consolidação!AF97+Consolidação!AI97+Consolidação!AL97+Consolidação!AO97+Consolidação!AR97+Consolidação!AU97,Consolidação!$AO$4,IF(L86+S86+Z86+AG86+AN86+AU86+BB86+BI86+BP86+BW86+CD86+CK86+CR86+CY86&lt;=Consolidação!N97+Consolidação!Q97+Consolidação!T97+Consolidação!W97+Consolidação!Z97+Consolidação!AC97+Consolidação!AF97+Consolidação!AI97+Consolidação!AL97+Consolidação!AO97+Consolidação!AR97+Consolidação!AU97+Consolidação!AX97,Consolidação!$AR$4,IF(L86+S86+Z86+AG86+AN86+AU86+BB86+BI86+BP86+BW86+CD86+CK86+CR86+CY86&lt;=Consolidação!N97+Consolidação!Q97+Consolidação!T97+Consolidação!W97+Consolidação!Z97+Consolidação!AC97+Consolidação!AF97+Consolidação!AI97+Consolidação!AL97+Consolidação!AO97+Consolidação!AR97+Consolidação!AU97+Consolidação!AX97+Consolidação!#REF!,Consolidação!$AU$4,IF(AND((Consolidação!N97+Consolidação!Q97+Consolidação!T97+Consolidação!W97+Consolidação!Z97+Consolidação!AC97+Consolidação!AF97+Consolidação!AI97+Consolidação!AL97+Consolidação!AO97+Consolidação!AR97+Consolidação!AU97+Consolidação!AX97+Consolidação!#REF!)&gt;0,L86+S86+Z86+AG86+AN86+AU86+BB86+BI86+BP86+BW86+CD86+CK86+CR86&lt;Consolidação!N97+Consolidação!Q97+Consolidação!T97+Consolidação!W97+Consolidação!Z97+Consolidação!AC97+Consolidação!AF97+Consolidação!AI97+Consolidação!AL97+Consolidação!AO97+Consolidação!AR97+Consolidação!AU97+Consolidação!AX97+Consolidação!#REF!,L86+S86+Z86+AG86+AN86+AU86+BB86+BI86+BP86+BW86+CD86+CK86+CR86+CY86&gt;Consolidação!N97+Consolidação!Q97+Consolidação!T97+Consolidação!W97+Consolidação!Z97+Consolidação!AC97+Consolidação!AF97+Consolidação!AI97+Consolidação!AL97+Consolidação!AO97+Consolidação!AR97+Consolidação!AU97+Consolidação!AX97+Consolidação!#REF!),"CONSUMO PARCIAL","SEM PREVISÃO"))))))))))))))))</f>
        <v/>
      </c>
      <c r="DC86" s="318" t="str">
        <f t="shared" si="100"/>
        <v/>
      </c>
      <c r="DD86" s="270"/>
      <c r="DE86" s="314"/>
      <c r="DF86" s="345"/>
      <c r="DG86" s="346"/>
      <c r="DH86" s="317" t="str">
        <f>IF(DE86=0,"",IF(R86+Y86+AF86+AM86+AT86+BA86+BH86+BO86+BV86+CC86+CJ86+CQ86+CX86+DE86&lt;=Consolidação!T97,Consolidação!$H$4,IF(R86+Y86+AF86+AM86+AT86+BA86+BH86+BO86+BV86+CC86+CJ86+CQ86+CX86+DE86&lt;=Consolidação!T97+Consolidação!W97,Consolidação!$K$4,IF(R86+Y86+AF86+AM86+AT86+BA86+BH86+BO86+BV86+CC86+CJ86+CQ86+CX86+DE86&lt;=Consolidação!T97+Consolidação!W97+Consolidação!Z97,Consolidação!$N$4,IF(R86+Y86+AF86+AM86+AT86+BA86+BH86+BO86+BV86+CC86+CJ86+CQ86+CX86+DE86&lt;=Consolidação!T97+Consolidação!W97+Consolidação!Z97+Consolidação!AC97,Consolidação!$Q$4,IF(R86+Y86+AF86+AM86+AT86+BA86+BH86+BO86+BV86+CC86+CJ86+CQ86+CX86+DE86&lt;=Consolidação!T97+Consolidação!W97+Consolidação!Z97+Consolidação!AC97+Consolidação!AF97,Consolidação!$T$4,IF(R86+Y86+AF86+AM86+AT86+BA86+BH86+BO86+BV86+CC86+CJ86+CQ86+CX86+DE86&lt;=Consolidação!T97+Consolidação!W97+Consolidação!Z97+Consolidação!AC97+Consolidação!AF97+Consolidação!AI97,Consolidação!$W$4,IF(R86+Y86+AF86+AM86+AT86+BA86+BH86+BO86+BV86+CC86+CJ86+CQ86+CX86+DE86&lt;=Consolidação!T97+Consolidação!W97+Consolidação!Z97+Consolidação!AC97+Consolidação!AF97+Consolidação!AI97+Consolidação!AL97,Consolidação!$Z$4,IF(R86+Y86+AF86+AM86+AT86+BA86+BH86+BO86+BV86+CC86+CJ86+CQ86+CX86+DE86&lt;=Consolidação!T97+Consolidação!W97+Consolidação!Z97+Consolidação!AC97+Consolidação!AF97+Consolidação!AI97+Consolidação!AL97+Consolidação!AO97,Consolidação!$AC$4,IF(R86+Y86+AF86+AM86+AT86+BA86+BH86+BO86+BV86+CC86+CJ86+CQ86+CX86+DE86&lt;=Consolidação!T97+Consolidação!W97+Consolidação!Z97+Consolidação!AC97+Consolidação!AF97+Consolidação!AI97+Consolidação!AL97+Consolidação!AO97+Consolidação!AR97,Consolidação!$AF$4,IF(R86+Y86+AF86+AM86+AT86+BA86+BH86+BO86+BV86+CC86+CJ86+CQ86+CX86+DE86&lt;=Consolidação!T97+Consolidação!W97+Consolidação!Z97+Consolidação!AC97+Consolidação!AF97+Consolidação!AI97+Consolidação!AL97+Consolidação!AO97+Consolidação!AR97+Consolidação!AU97,Consolidação!$AI$4,IF(R86+Y86+AF86+AM86+AT86+BA86+BH86+BO86+BV86+CC86+CJ86+CQ86+CX86+DE86&lt;=Consolidação!T97+Consolidação!W97+Consolidação!Z97+Consolidação!AC97+Consolidação!AF97+Consolidação!AI97+Consolidação!AL97+Consolidação!AO97+Consolidação!AR97+Consolidação!AU97+Consolidação!AX97,Consolidação!$AL$4,IF(R86+Y86+AF86+AM86+AT86+BA86+BH86+BO86+BV86+CC86+CJ86+CQ86+CX86+DE86&lt;=Consolidação!T97+Consolidação!W97+Consolidação!Z97+Consolidação!AC97+Consolidação!AF97+Consolidação!AI97+Consolidação!AL97+Consolidação!AO97+Consolidação!AR97+Consolidação!AU97+Consolidação!AX97+Consolidação!#REF!,Consolidação!$AO$4,IF(R86+Y86+AF86+AM86+AT86+BA86+BH86+BO86+BV86+CC86+CJ86+CQ86+CX86+DE86&lt;=Consolidação!T97+Consolidação!W97+Consolidação!Z97+Consolidação!AC97+Consolidação!AF97+Consolidação!AI97+Consolidação!AL97+Consolidação!AO97+Consolidação!AR97+Consolidação!AU97+Consolidação!AX97+Consolidação!#REF!+Consolidação!BC97,Consolidação!$AR$4,IF(R86+Y86+AF86+AM86+AT86+BA86+BH86+BO86+BV86+CC86+CJ86+CQ86+CX86+DE86&lt;=Consolidação!T97+Consolidação!W97+Consolidação!Z97+Consolidação!AC97+Consolidação!AF97+Consolidação!AI97+Consolidação!AL97+Consolidação!AO97+Consolidação!AR97+Consolidação!AU97+Consolidação!AX97+Consolidação!#REF!+Consolidação!BC97+Consolidação!BF97,Consolidação!$AU$4,IF(AND((Consolidação!T97+Consolidação!W97+Consolidação!Z97+Consolidação!AC97+Consolidação!AF97+Consolidação!AI97+Consolidação!AL97+Consolidação!AO97+Consolidação!AR97+Consolidação!AU97+Consolidação!AX97+Consolidação!#REF!+Consolidação!BC97+Consolidação!BF97)&gt;0,R86+Y86+AF86+AM86+AT86+BA86+BH86+BO86+BV86+CC86+CJ86+CQ86+CX86&lt;Consolidação!T97+Consolidação!W97+Consolidação!Z97+Consolidação!AC97+Consolidação!AF97+Consolidação!AI97+Consolidação!AL97+Consolidação!AO97+Consolidação!AR97+Consolidação!AU97+Consolidação!AX97+Consolidação!#REF!+Consolidação!BC97+Consolidação!BF97,R86+Y86+AF86+AM86+AT86+BA86+BH86+BO86+BV86+CC86+CJ86+CQ86+CX86+DE86&gt;Consolidação!T97+Consolidação!W97+Consolidação!Z97+Consolidação!AC97+Consolidação!AF97+Consolidação!AI97+Consolidação!AL97+Consolidação!AO97+Consolidação!AR97+Consolidação!AU97+Consolidação!AX97+Consolidação!#REF!+Consolidação!BC97+Consolidação!BF97),"CONSUMO PARCIAL","SEM PREVISÃO"))))))))))))))))</f>
        <v/>
      </c>
      <c r="DI86" s="318" t="str">
        <f t="shared" si="101"/>
        <v/>
      </c>
      <c r="DJ86" s="270"/>
      <c r="DK86" s="314"/>
      <c r="DL86" s="345"/>
      <c r="DM86" s="346"/>
      <c r="DN86" s="317" t="str">
        <f>IF(DK86=0,"",IF(X86+AE86+AL86+AS86+AZ86+BG86+BN86+BU86+CB86+CI86+CP86+CW86+DD86+DK86&lt;=Consolidação!Z97,Consolidação!$H$4,IF(X86+AE86+AL86+AS86+AZ86+BG86+BN86+BU86+CB86+CI86+CP86+CW86+DD86+DK86&lt;=Consolidação!Z97+Consolidação!AC97,Consolidação!$K$4,IF(X86+AE86+AL86+AS86+AZ86+BG86+BN86+BU86+CB86+CI86+CP86+CW86+DD86+DK86&lt;=Consolidação!Z97+Consolidação!AC97+Consolidação!AF97,Consolidação!$N$4,IF(X86+AE86+AL86+AS86+AZ86+BG86+BN86+BU86+CB86+CI86+CP86+CW86+DD86+DK86&lt;=Consolidação!Z97+Consolidação!AC97+Consolidação!AF97+Consolidação!AI97,Consolidação!$Q$4,IF(X86+AE86+AL86+AS86+AZ86+BG86+BN86+BU86+CB86+CI86+CP86+CW86+DD86+DK86&lt;=Consolidação!Z97+Consolidação!AC97+Consolidação!AF97+Consolidação!AI97+Consolidação!AL97,Consolidação!$T$4,IF(X86+AE86+AL86+AS86+AZ86+BG86+BN86+BU86+CB86+CI86+CP86+CW86+DD86+DK86&lt;=Consolidação!Z97+Consolidação!AC97+Consolidação!AF97+Consolidação!AI97+Consolidação!AL97+Consolidação!AO97,Consolidação!$W$4,IF(X86+AE86+AL86+AS86+AZ86+BG86+BN86+BU86+CB86+CI86+CP86+CW86+DD86+DK86&lt;=Consolidação!Z97+Consolidação!AC97+Consolidação!AF97+Consolidação!AI97+Consolidação!AL97+Consolidação!AO97+Consolidação!AR97,Consolidação!$Z$4,IF(X86+AE86+AL86+AS86+AZ86+BG86+BN86+BU86+CB86+CI86+CP86+CW86+DD86+DK86&lt;=Consolidação!Z97+Consolidação!AC97+Consolidação!AF97+Consolidação!AI97+Consolidação!AL97+Consolidação!AO97+Consolidação!AR97+Consolidação!AU97,Consolidação!$AC$4,IF(X86+AE86+AL86+AS86+AZ86+BG86+BN86+BU86+CB86+CI86+CP86+CW86+DD86+DK86&lt;=Consolidação!Z97+Consolidação!AC97+Consolidação!AF97+Consolidação!AI97+Consolidação!AL97+Consolidação!AO97+Consolidação!AR97+Consolidação!AU97+Consolidação!AX97,Consolidação!$AF$4,IF(X86+AE86+AL86+AS86+AZ86+BG86+BN86+BU86+CB86+CI86+CP86+CW86+DD86+DK86&lt;=Consolidação!Z97+Consolidação!AC97+Consolidação!AF97+Consolidação!AI97+Consolidação!AL97+Consolidação!AO97+Consolidação!AR97+Consolidação!AU97+Consolidação!AX97+Consolidação!#REF!,Consolidação!$AI$4,IF(X86+AE86+AL86+AS86+AZ86+BG86+BN86+BU86+CB86+CI86+CP86+CW86+DD86+DK86&lt;=Consolidação!Z97+Consolidação!AC97+Consolidação!AF97+Consolidação!AI97+Consolidação!AL97+Consolidação!AO97+Consolidação!AR97+Consolidação!AU97+Consolidação!AX97+Consolidação!#REF!+Consolidação!BC97,Consolidação!$AL$4,IF(X86+AE86+AL86+AS86+AZ86+BG86+BN86+BU86+CB86+CI86+CP86+CW86+DD86+DK86&lt;=Consolidação!Z97+Consolidação!AC97+Consolidação!AF97+Consolidação!AI97+Consolidação!AL97+Consolidação!AO97+Consolidação!AR97+Consolidação!AU97+Consolidação!AX97+Consolidação!#REF!+Consolidação!BC97+Consolidação!BF97,Consolidação!$AO$4,IF(X86+AE86+AL86+AS86+AZ86+BG86+BN86+BU86+CB86+CI86+CP86+CW86+DD86+DK86&lt;=Consolidação!Z97+Consolidação!AC97+Consolidação!AF97+Consolidação!AI97+Consolidação!AL97+Consolidação!AO97+Consolidação!AR97+Consolidação!AU97+Consolidação!AX97+Consolidação!#REF!+Consolidação!BC97+Consolidação!BF97+Consolidação!BI97,Consolidação!$AR$4,IF(X86+AE86+AL86+AS86+AZ86+BG86+BN86+BU86+CB86+CI86+CP86+CW86+DD86+DK86&lt;=Consolidação!Z97+Consolidação!AC97+Consolidação!AF97+Consolidação!AI97+Consolidação!AL97+Consolidação!AO97+Consolidação!AR97+Consolidação!AU97+Consolidação!AX97+Consolidação!#REF!+Consolidação!BC97+Consolidação!BF97+Consolidação!BI97+Consolidação!BL97,Consolidação!$AU$4,IF(AND((Consolidação!Z97+Consolidação!AC97+Consolidação!AF97+Consolidação!AI97+Consolidação!AL97+Consolidação!AO97+Consolidação!AR97+Consolidação!AU97+Consolidação!AX97+Consolidação!#REF!+Consolidação!BC97+Consolidação!BF97+Consolidação!BI97+Consolidação!BL97)&gt;0,X86+AE86+AL86+AS86+AZ86+BG86+BN86+BU86+CB86+CI86+CP86+CW86+DD86&lt;Consolidação!Z97+Consolidação!AC97+Consolidação!AF97+Consolidação!AI97+Consolidação!AL97+Consolidação!AO97+Consolidação!AR97+Consolidação!AU97+Consolidação!AX97+Consolidação!#REF!+Consolidação!BC97+Consolidação!BF97+Consolidação!BI97+Consolidação!BL97,X86+AE86+AL86+AS86+AZ86+BG86+BN86+BU86+CB86+CI86+CP86+CW86+DD86+DK86&gt;Consolidação!Z97+Consolidação!AC97+Consolidação!AF97+Consolidação!AI97+Consolidação!AL97+Consolidação!AO97+Consolidação!AR97+Consolidação!AU97+Consolidação!AX97+Consolidação!#REF!+Consolidação!BC97+Consolidação!BF97+Consolidação!BI97+Consolidação!BL97),"CONSUMO PARCIAL","SEM PREVISÃO"))))))))))))))))</f>
        <v/>
      </c>
      <c r="DO86" s="318" t="str">
        <f t="shared" si="102"/>
        <v/>
      </c>
      <c r="DP86" s="270"/>
      <c r="DQ86" s="314"/>
      <c r="DR86" s="345"/>
      <c r="DS86" s="346"/>
      <c r="DT86" s="317" t="str">
        <f>IF(DQ86=0,"",IF(AD86+AK86+AR86+AY86+BF86+BM86+BT86+CA86+CH86+CO86+CV86+DC86+DJ86+DQ86&lt;=Consolidação!AF97,Consolidação!$H$4,IF(AD86+AK86+AR86+AY86+BF86+BM86+BT86+CA86+CH86+CO86+CV86+DC86+DJ86+DQ86&lt;=Consolidação!AF97+Consolidação!AI97,Consolidação!$K$4,IF(AD86+AK86+AR86+AY86+BF86+BM86+BT86+CA86+CH86+CO86+CV86+DC86+DJ86+DQ86&lt;=Consolidação!AF97+Consolidação!AI97+Consolidação!AL97,Consolidação!$N$4,IF(AD86+AK86+AR86+AY86+BF86+BM86+BT86+CA86+CH86+CO86+CV86+DC86+DJ86+DQ86&lt;=Consolidação!AF97+Consolidação!AI97+Consolidação!AL97+Consolidação!AO97,Consolidação!$Q$4,IF(AD86+AK86+AR86+AY86+BF86+BM86+BT86+CA86+CH86+CO86+CV86+DC86+DJ86+DQ86&lt;=Consolidação!AF97+Consolidação!AI97+Consolidação!AL97+Consolidação!AO97+Consolidação!AR97,Consolidação!$T$4,IF(AD86+AK86+AR86+AY86+BF86+BM86+BT86+CA86+CH86+CO86+CV86+DC86+DJ86+DQ86&lt;=Consolidação!AF97+Consolidação!AI97+Consolidação!AL97+Consolidação!AO97+Consolidação!AR97+Consolidação!AU97,Consolidação!$W$4,IF(AD86+AK86+AR86+AY86+BF86+BM86+BT86+CA86+CH86+CO86+CV86+DC86+DJ86+DQ86&lt;=Consolidação!AF97+Consolidação!AI97+Consolidação!AL97+Consolidação!AO97+Consolidação!AR97+Consolidação!AU97+Consolidação!AX97,Consolidação!$Z$4,IF(AD86+AK86+AR86+AY86+BF86+BM86+BT86+CA86+CH86+CO86+CV86+DC86+DJ86+DQ86&lt;=Consolidação!AF97+Consolidação!AI97+Consolidação!AL97+Consolidação!AO97+Consolidação!AR97+Consolidação!AU97+Consolidação!AX97+Consolidação!#REF!,Consolidação!$AC$4,IF(AD86+AK86+AR86+AY86+BF86+BM86+BT86+CA86+CH86+CO86+CV86+DC86+DJ86+DQ86&lt;=Consolidação!AF97+Consolidação!AI97+Consolidação!AL97+Consolidação!AO97+Consolidação!AR97+Consolidação!AU97+Consolidação!AX97+Consolidação!#REF!+Consolidação!BC97,Consolidação!$AF$4,IF(AD86+AK86+AR86+AY86+BF86+BM86+BT86+CA86+CH86+CO86+CV86+DC86+DJ86+DQ86&lt;=Consolidação!AF97+Consolidação!AI97+Consolidação!AL97+Consolidação!AO97+Consolidação!AR97+Consolidação!AU97+Consolidação!AX97+Consolidação!#REF!+Consolidação!BC97+Consolidação!BF97,Consolidação!$AI$4,IF(AD86+AK86+AR86+AY86+BF86+BM86+BT86+CA86+CH86+CO86+CV86+DC86+DJ86+DQ86&lt;=Consolidação!AF97+Consolidação!AI97+Consolidação!AL97+Consolidação!AO97+Consolidação!AR97+Consolidação!AU97+Consolidação!AX97+Consolidação!#REF!+Consolidação!BC97+Consolidação!BF97+Consolidação!BI97,Consolidação!$AL$4,IF(AD86+AK86+AR86+AY86+BF86+BM86+BT86+CA86+CH86+CO86+CV86+DC86+DJ86+DQ86&lt;=Consolidação!AF97+Consolidação!AI97+Consolidação!AL97+Consolidação!AO97+Consolidação!AR97+Consolidação!AU97+Consolidação!AX97+Consolidação!#REF!+Consolidação!BC97+Consolidação!BF97+Consolidação!BI97+Consolidação!BL97,Consolidação!$AO$4,IF(AD86+AK86+AR86+AY86+BF86+BM86+BT86+CA86+CH86+CO86+CV86+DC86+DJ86+DQ86&lt;=Consolidação!AF97+Consolidação!AI97+Consolidação!AL97+Consolidação!AO97+Consolidação!AR97+Consolidação!AU97+Consolidação!AX97+Consolidação!#REF!+Consolidação!BC97+Consolidação!BF97+Consolidação!BI97+Consolidação!BL97+Consolidação!BO97,Consolidação!$AR$4,IF(AD86+AK86+AR86+AY86+BF86+BM86+BT86+CA86+CH86+CO86+CV86+DC86+DJ86+DQ86&lt;=Consolidação!AF97+Consolidação!AI97+Consolidação!AL97+Consolidação!AO97+Consolidação!AR97+Consolidação!AU97+Consolidação!AX97+Consolidação!#REF!+Consolidação!BC97+Consolidação!BF97+Consolidação!BI97+Consolidação!BL97+Consolidação!BO97+Consolidação!BR97,Consolidação!$AU$4,IF(AND((Consolidação!AF97+Consolidação!AI97+Consolidação!AL97+Consolidação!AO97+Consolidação!AR97+Consolidação!AU97+Consolidação!AX97+Consolidação!#REF!+Consolidação!BC97+Consolidação!BF97+Consolidação!BI97+Consolidação!BL97+Consolidação!BO97+Consolidação!BR97)&gt;0,AD86+AK86+AR86+AY86+BF86+BM86+BT86+CA86+CH86+CO86+CV86+DC86+DJ86&lt;Consolidação!AF97+Consolidação!AI97+Consolidação!AL97+Consolidação!AO97+Consolidação!AR97+Consolidação!AU97+Consolidação!AX97+Consolidação!#REF!+Consolidação!BC97+Consolidação!BF97+Consolidação!BI97+Consolidação!BL97+Consolidação!BO97+Consolidação!BR97,AD86+AK86+AR86+AY86+BF86+BM86+BT86+CA86+CH86+CO86+CV86+DC86+DJ86+DQ86&gt;Consolidação!AF97+Consolidação!AI97+Consolidação!AL97+Consolidação!AO97+Consolidação!AR97+Consolidação!AU97+Consolidação!AX97+Consolidação!#REF!+Consolidação!BC97+Consolidação!BF97+Consolidação!BI97+Consolidação!BL97+Consolidação!BO97+Consolidação!BR97),"CONSUMO PARCIAL","SEM PREVISÃO"))))))))))))))))</f>
        <v/>
      </c>
      <c r="DU86" s="318" t="str">
        <f t="shared" si="103"/>
        <v/>
      </c>
      <c r="DV86" s="270"/>
      <c r="DW86" s="314"/>
      <c r="DX86" s="345"/>
      <c r="DY86" s="346"/>
      <c r="DZ86" s="317" t="str">
        <f>IF(DW86=0,"",IF(AJ86+AQ86+AX86+BE86+BL86+BS86+BZ86+CG86+CN86+CU86+DB86+DI86+DP86+DW86&lt;=Consolidação!AL97,Consolidação!$H$4,IF(AJ86+AQ86+AX86+BE86+BL86+BS86+BZ86+CG86+CN86+CU86+DB86+DI86+DP86+DW86&lt;=Consolidação!AL97+Consolidação!AO97,Consolidação!$K$4,IF(AJ86+AQ86+AX86+BE86+BL86+BS86+BZ86+CG86+CN86+CU86+DB86+DI86+DP86+DW86&lt;=Consolidação!AL97+Consolidação!AO97+Consolidação!AR97,Consolidação!$N$4,IF(AJ86+AQ86+AX86+BE86+BL86+BS86+BZ86+CG86+CN86+CU86+DB86+DI86+DP86+DW86&lt;=Consolidação!AL97+Consolidação!AO97+Consolidação!AR97+Consolidação!AU97,Consolidação!$Q$4,IF(AJ86+AQ86+AX86+BE86+BL86+BS86+BZ86+CG86+CN86+CU86+DB86+DI86+DP86+DW86&lt;=Consolidação!AL97+Consolidação!AO97+Consolidação!AR97+Consolidação!AU97+Consolidação!AX97,Consolidação!$T$4,IF(AJ86+AQ86+AX86+BE86+BL86+BS86+BZ86+CG86+CN86+CU86+DB86+DI86+DP86+DW86&lt;=Consolidação!AL97+Consolidação!AO97+Consolidação!AR97+Consolidação!AU97+Consolidação!AX97+Consolidação!#REF!,Consolidação!$W$4,IF(AJ86+AQ86+AX86+BE86+BL86+BS86+BZ86+CG86+CN86+CU86+DB86+DI86+DP86+DW86&lt;=Consolidação!AL97+Consolidação!AO97+Consolidação!AR97+Consolidação!AU97+Consolidação!AX97+Consolidação!#REF!+Consolidação!BC97,Consolidação!$Z$4,IF(AJ86+AQ86+AX86+BE86+BL86+BS86+BZ86+CG86+CN86+CU86+DB86+DI86+DP86+DW86&lt;=Consolidação!AL97+Consolidação!AO97+Consolidação!AR97+Consolidação!AU97+Consolidação!AX97+Consolidação!#REF!+Consolidação!BC97+Consolidação!BF97,Consolidação!$AC$4,IF(AJ86+AQ86+AX86+BE86+BL86+BS86+BZ86+CG86+CN86+CU86+DB86+DI86+DP86+DW86&lt;=Consolidação!AL97+Consolidação!AO97+Consolidação!AR97+Consolidação!AU97+Consolidação!AX97+Consolidação!#REF!+Consolidação!BC97+Consolidação!BF97+Consolidação!BI97,Consolidação!$AF$4,IF(AJ86+AQ86+AX86+BE86+BL86+BS86+BZ86+CG86+CN86+CU86+DB86+DI86+DP86+DW86&lt;=Consolidação!AL97+Consolidação!AO97+Consolidação!AR97+Consolidação!AU97+Consolidação!AX97+Consolidação!#REF!+Consolidação!BC97+Consolidação!BF97+Consolidação!BI97+Consolidação!BL97,Consolidação!$AI$4,IF(AJ86+AQ86+AX86+BE86+BL86+BS86+BZ86+CG86+CN86+CU86+DB86+DI86+DP86+DW86&lt;=Consolidação!AL97+Consolidação!AO97+Consolidação!AR97+Consolidação!AU97+Consolidação!AX97+Consolidação!#REF!+Consolidação!BC97+Consolidação!BF97+Consolidação!BI97+Consolidação!BL97+Consolidação!BO97,Consolidação!$AL$4,IF(AJ86+AQ86+AX86+BE86+BL86+BS86+BZ86+CG86+CN86+CU86+DB86+DI86+DP86+DW86&lt;=Consolidação!AL97+Consolidação!AO97+Consolidação!AR97+Consolidação!AU97+Consolidação!AX97+Consolidação!#REF!+Consolidação!BC97+Consolidação!BF97+Consolidação!BI97+Consolidação!BL97+Consolidação!BO97+Consolidação!BR97,Consolidação!$AO$4,IF(AJ86+AQ86+AX86+BE86+BL86+BS86+BZ86+CG86+CN86+CU86+DB86+DI86+DP86+DW86&lt;=Consolidação!AL97+Consolidação!AO97+Consolidação!AR97+Consolidação!AU97+Consolidação!AX97+Consolidação!#REF!+Consolidação!BC97+Consolidação!BF97+Consolidação!BI97+Consolidação!BL97+Consolidação!BO97+Consolidação!BR97+Consolidação!BU97,Consolidação!$AR$4,IF(AJ86+AQ86+AX86+BE86+BL86+BS86+BZ86+CG86+CN86+CU86+DB86+DI86+DP86+DW86&lt;=Consolidação!AL97+Consolidação!AO97+Consolidação!AR97+Consolidação!AU97+Consolidação!AX97+Consolidação!#REF!+Consolidação!BC97+Consolidação!BF97+Consolidação!BI97+Consolidação!BL97+Consolidação!BO97+Consolidação!BR97+Consolidação!BU97+Consolidação!BX97,Consolidação!$AU$4,IF(AND((Consolidação!AL97+Consolidação!AO97+Consolidação!AR97+Consolidação!AU97+Consolidação!AX97+Consolidação!#REF!+Consolidação!BC97+Consolidação!BF97+Consolidação!BI97+Consolidação!BL97+Consolidação!BO97+Consolidação!BR97+Consolidação!BU97+Consolidação!BX97)&gt;0,AJ86+AQ86+AX86+BE86+BL86+BS86+BZ86+CG86+CN86+CU86+DB86+DI86+DP86&lt;Consolidação!AL97+Consolidação!AO97+Consolidação!AR97+Consolidação!AU97+Consolidação!AX97+Consolidação!#REF!+Consolidação!BC97+Consolidação!BF97+Consolidação!BI97+Consolidação!BL97+Consolidação!BO97+Consolidação!BR97+Consolidação!BU97+Consolidação!BX97,AJ86+AQ86+AX86+BE86+BL86+BS86+BZ86+CG86+CN86+CU86+DB86+DI86+DP86+DW86&gt;Consolidação!AL97+Consolidação!AO97+Consolidação!AR97+Consolidação!AU97+Consolidação!AX97+Consolidação!#REF!+Consolidação!BC97+Consolidação!BF97+Consolidação!BI97+Consolidação!BL97+Consolidação!BO97+Consolidação!BR97+Consolidação!BU97+Consolidação!BX97),"CONSUMO PARCIAL","SEM PREVISÃO"))))))))))))))))</f>
        <v/>
      </c>
      <c r="EA86" s="318" t="str">
        <f t="shared" si="104"/>
        <v/>
      </c>
      <c r="EB86" s="270"/>
      <c r="EC86" s="314"/>
      <c r="ED86" s="345"/>
      <c r="EE86" s="346"/>
      <c r="EF86" s="317" t="str">
        <f>IF(EC86=0,"",IF(AP86+AW86+BD86+BK86+BR86+BY86+CF86+CM86+CT86+DA86+DH86+DO86+DV86+EC86&lt;=Consolidação!AR97,Consolidação!$H$4,IF(AP86+AW86+BD86+BK86+BR86+BY86+CF86+CM86+CT86+DA86+DH86+DO86+DV86+EC86&lt;=Consolidação!AR97+Consolidação!AU97,Consolidação!$K$4,IF(AP86+AW86+BD86+BK86+BR86+BY86+CF86+CM86+CT86+DA86+DH86+DO86+DV86+EC86&lt;=Consolidação!AR97+Consolidação!AU97+Consolidação!AX97,Consolidação!$N$4,IF(AP86+AW86+BD86+BK86+BR86+BY86+CF86+CM86+CT86+DA86+DH86+DO86+DV86+EC86&lt;=Consolidação!AR97+Consolidação!AU97+Consolidação!AX97+Consolidação!#REF!,Consolidação!$Q$4,IF(AP86+AW86+BD86+BK86+BR86+BY86+CF86+CM86+CT86+DA86+DH86+DO86+DV86+EC86&lt;=Consolidação!AR97+Consolidação!AU97+Consolidação!AX97+Consolidação!#REF!+Consolidação!BC97,Consolidação!$T$4,IF(AP86+AW86+BD86+BK86+BR86+BY86+CF86+CM86+CT86+DA86+DH86+DO86+DV86+EC86&lt;=Consolidação!AR97+Consolidação!AU97+Consolidação!AX97+Consolidação!#REF!+Consolidação!BC97+Consolidação!BF97,Consolidação!$W$4,IF(AP86+AW86+BD86+BK86+BR86+BY86+CF86+CM86+CT86+DA86+DH86+DO86+DV86+EC86&lt;=Consolidação!AR97+Consolidação!AU97+Consolidação!AX97+Consolidação!#REF!+Consolidação!BC97+Consolidação!BF97+Consolidação!BI97,Consolidação!$Z$4,IF(AP86+AW86+BD86+BK86+BR86+BY86+CF86+CM86+CT86+DA86+DH86+DO86+DV86+EC86&lt;=Consolidação!AR97+Consolidação!AU97+Consolidação!AX97+Consolidação!#REF!+Consolidação!BC97+Consolidação!BF97+Consolidação!BI97+Consolidação!BL97,Consolidação!$AC$4,IF(AP86+AW86+BD86+BK86+BR86+BY86+CF86+CM86+CT86+DA86+DH86+DO86+DV86+EC86&lt;=Consolidação!AR97+Consolidação!AU97+Consolidação!AX97+Consolidação!#REF!+Consolidação!BC97+Consolidação!BF97+Consolidação!BI97+Consolidação!BL97+Consolidação!BO97,Consolidação!$AF$4,IF(AP86+AW86+BD86+BK86+BR86+BY86+CF86+CM86+CT86+DA86+DH86+DO86+DV86+EC86&lt;=Consolidação!AR97+Consolidação!AU97+Consolidação!AX97+Consolidação!#REF!+Consolidação!BC97+Consolidação!BF97+Consolidação!BI97+Consolidação!BL97+Consolidação!BO97+Consolidação!BR97,Consolidação!$AI$4,IF(AP86+AW86+BD86+BK86+BR86+BY86+CF86+CM86+CT86+DA86+DH86+DO86+DV86+EC86&lt;=Consolidação!AR97+Consolidação!AU97+Consolidação!AX97+Consolidação!#REF!+Consolidação!BC97+Consolidação!BF97+Consolidação!BI97+Consolidação!BL97+Consolidação!BO97+Consolidação!BR97+Consolidação!BU97,Consolidação!$AL$4,IF(AP86+AW86+BD86+BK86+BR86+BY86+CF86+CM86+CT86+DA86+DH86+DO86+DV86+EC86&lt;=Consolidação!AR97+Consolidação!AU97+Consolidação!AX97+Consolidação!#REF!+Consolidação!BC97+Consolidação!BF97+Consolidação!BI97+Consolidação!BL97+Consolidação!BO97+Consolidação!BR97+Consolidação!BU97+Consolidação!BX97,Consolidação!$AO$4,IF(AP86+AW86+BD86+BK86+BR86+BY86+CF86+CM86+CT86+DA86+DH86+DO86+DV86+EC86&lt;=Consolidação!AR97+Consolidação!AU97+Consolidação!AX97+Consolidação!#REF!+Consolidação!BC97+Consolidação!BF97+Consolidação!BI97+Consolidação!BL97+Consolidação!BO97+Consolidação!BR97+Consolidação!BU97+Consolidação!BX97+Consolidação!CA97,Consolidação!$AR$4,IF(AP86+AW86+BD86+BK86+BR86+BY86+CF86+CM86+CT86+DA86+DH86+DO86+DV86+EC86&lt;=Consolidação!AR97+Consolidação!AU97+Consolidação!AX97+Consolidação!#REF!+Consolidação!BC97+Consolidação!BF97+Consolidação!BI97+Consolidação!BL97+Consolidação!BO97+Consolidação!BR97+Consolidação!BU97+Consolidação!BX97+Consolidação!CA97+Consolidação!CD97,Consolidação!$AU$4,IF(AND((Consolidação!AR97+Consolidação!AU97+Consolidação!AX97+Consolidação!#REF!+Consolidação!BC97+Consolidação!BF97+Consolidação!BI97+Consolidação!BL97+Consolidação!BO97+Consolidação!BR97+Consolidação!BU97+Consolidação!BX97+Consolidação!CA97+Consolidação!CD97)&gt;0,AP86+AW86+BD86+BK86+BR86+BY86+CF86+CM86+CT86+DA86+DH86+DO86+DV86&lt;Consolidação!AR97+Consolidação!AU97+Consolidação!AX97+Consolidação!#REF!+Consolidação!BC97+Consolidação!BF97+Consolidação!BI97+Consolidação!BL97+Consolidação!BO97+Consolidação!BR97+Consolidação!BU97+Consolidação!BX97+Consolidação!CA97+Consolidação!CD97,AP86+AW86+BD86+BK86+BR86+BY86+CF86+CM86+CT86+DA86+DH86+DO86+DV86+EC86&gt;Consolidação!AR97+Consolidação!AU97+Consolidação!AX97+Consolidação!#REF!+Consolidação!BC97+Consolidação!BF97+Consolidação!BI97+Consolidação!BL97+Consolidação!BO97+Consolidação!BR97+Consolidação!BU97+Consolidação!BX97+Consolidação!CA97+Consolidação!CD97),"CONSUMO PARCIAL","SEM PREVISÃO"))))))))))))))))</f>
        <v/>
      </c>
      <c r="EG86" s="318" t="str">
        <f t="shared" si="105"/>
        <v/>
      </c>
      <c r="EH86" s="270"/>
      <c r="EI86" s="314"/>
      <c r="EJ86" s="345"/>
      <c r="EK86" s="346"/>
      <c r="EL86" s="317" t="str">
        <f>IF(EI86=0,"",IF(AV86+BC86+BJ86+BQ86+BX86+CE86+CL86+CS86+CZ86+DG86+DN86+DU86+EB86+EI86&lt;=Consolidação!AX97,Consolidação!$H$4,IF(AV86+BC86+BJ86+BQ86+BX86+CE86+CL86+CS86+CZ86+DG86+DN86+DU86+EB86+EI86&lt;=Consolidação!AX97+Consolidação!#REF!,Consolidação!$K$4,IF(AV86+BC86+BJ86+BQ86+BX86+CE86+CL86+CS86+CZ86+DG86+DN86+DU86+EB86+EI86&lt;=Consolidação!AX97+Consolidação!#REF!+Consolidação!BC97,Consolidação!$N$4,IF(AV86+BC86+BJ86+BQ86+BX86+CE86+CL86+CS86+CZ86+DG86+DN86+DU86+EB86+EI86&lt;=Consolidação!AX97+Consolidação!#REF!+Consolidação!BC97+Consolidação!BF97,Consolidação!$Q$4,IF(AV86+BC86+BJ86+BQ86+BX86+CE86+CL86+CS86+CZ86+DG86+DN86+DU86+EB86+EI86&lt;=Consolidação!AX97+Consolidação!#REF!+Consolidação!BC97+Consolidação!BF97+Consolidação!BI97,Consolidação!$T$4,IF(AV86+BC86+BJ86+BQ86+BX86+CE86+CL86+CS86+CZ86+DG86+DN86+DU86+EB86+EI86&lt;=Consolidação!AX97+Consolidação!#REF!+Consolidação!BC97+Consolidação!BF97+Consolidação!BI97+Consolidação!BL97,Consolidação!$W$4,IF(AV86+BC86+BJ86+BQ86+BX86+CE86+CL86+CS86+CZ86+DG86+DN86+DU86+EB86+EI86&lt;=Consolidação!AX97+Consolidação!#REF!+Consolidação!BC97+Consolidação!BF97+Consolidação!BI97+Consolidação!BL97+Consolidação!BO97,Consolidação!$Z$4,IF(AV86+BC86+BJ86+BQ86+BX86+CE86+CL86+CS86+CZ86+DG86+DN86+DU86+EB86+EI86&lt;=Consolidação!AX97+Consolidação!#REF!+Consolidação!BC97+Consolidação!BF97+Consolidação!BI97+Consolidação!BL97+Consolidação!BO97+Consolidação!BR97,Consolidação!$AC$4,IF(AV86+BC86+BJ86+BQ86+BX86+CE86+CL86+CS86+CZ86+DG86+DN86+DU86+EB86+EI86&lt;=Consolidação!AX97+Consolidação!#REF!+Consolidação!BC97+Consolidação!BF97+Consolidação!BI97+Consolidação!BL97+Consolidação!BO97+Consolidação!BR97+Consolidação!BU97,Consolidação!$AF$4,IF(AV86+BC86+BJ86+BQ86+BX86+CE86+CL86+CS86+CZ86+DG86+DN86+DU86+EB86+EI86&lt;=Consolidação!AX97+Consolidação!#REF!+Consolidação!BC97+Consolidação!BF97+Consolidação!BI97+Consolidação!BL97+Consolidação!BO97+Consolidação!BR97+Consolidação!BU97+Consolidação!BX97,Consolidação!$AI$4,IF(AV86+BC86+BJ86+BQ86+BX86+CE86+CL86+CS86+CZ86+DG86+DN86+DU86+EB86+EI86&lt;=Consolidação!AX97+Consolidação!#REF!+Consolidação!BC97+Consolidação!BF97+Consolidação!BI97+Consolidação!BL97+Consolidação!BO97+Consolidação!BR97+Consolidação!BU97+Consolidação!BX97+Consolidação!CA97,Consolidação!$AL$4,IF(AV86+BC86+BJ86+BQ86+BX86+CE86+CL86+CS86+CZ86+DG86+DN86+DU86+EB86+EI86&lt;=Consolidação!AX97+Consolidação!#REF!+Consolidação!BC97+Consolidação!BF97+Consolidação!BI97+Consolidação!BL97+Consolidação!BO97+Consolidação!BR97+Consolidação!BU97+Consolidação!BX97+Consolidação!CA97+Consolidação!CD97,Consolidação!$AO$4,IF(AV86+BC86+BJ86+BQ86+BX86+CE86+CL86+CS86+CZ86+DG86+DN86+DU86+EB86+EI86&lt;=Consolidação!AX97+Consolidação!#REF!+Consolidação!BC97+Consolidação!BF97+Consolidação!BI97+Consolidação!BL97+Consolidação!BO97+Consolidação!BR97+Consolidação!BU97+Consolidação!BX97+Consolidação!CA97+Consolidação!CD97+Consolidação!CG97,Consolidação!$AR$4,IF(AV86+BC86+BJ86+BQ86+BX86+CE86+CL86+CS86+CZ86+DG86+DN86+DU86+EB86+EI86&lt;=Consolidação!AX97+Consolidação!#REF!+Consolidação!BC97+Consolidação!BF97+Consolidação!BI97+Consolidação!BL97+Consolidação!BO97+Consolidação!BR97+Consolidação!BU97+Consolidação!BX97+Consolidação!CA97+Consolidação!CD97+Consolidação!CG97+Consolidação!CJ97,Consolidação!$AU$4,IF(AND((Consolidação!AX97+Consolidação!#REF!+Consolidação!BC97+Consolidação!BF97+Consolidação!BI97+Consolidação!BL97+Consolidação!BO97+Consolidação!BR97+Consolidação!BU97+Consolidação!BX97+Consolidação!CA97+Consolidação!CD97+Consolidação!CG97+Consolidação!CJ97)&gt;0,AV86+BC86+BJ86+BQ86+BX86+CE86+CL86+CS86+CZ86+DG86+DN86+DU86+EB86&lt;Consolidação!AX97+Consolidação!#REF!+Consolidação!BC97+Consolidação!BF97+Consolidação!BI97+Consolidação!BL97+Consolidação!BO97+Consolidação!BR97+Consolidação!BU97+Consolidação!BX97+Consolidação!CA97+Consolidação!CD97+Consolidação!CG97+Consolidação!CJ97,AV86+BC86+BJ86+BQ86+BX86+CE86+CL86+CS86+CZ86+DG86+DN86+DU86+EB86+EI86&gt;Consolidação!AX97+Consolidação!#REF!+Consolidação!BC97+Consolidação!BF97+Consolidação!BI97+Consolidação!BL97+Consolidação!BO97+Consolidação!BR97+Consolidação!BU97+Consolidação!BX97+Consolidação!CA97+Consolidação!CD97+Consolidação!CG97+Consolidação!CJ97),"CONSUMO PARCIAL","SEM PREVISÃO"))))))))))))))))</f>
        <v/>
      </c>
      <c r="EM86" s="318" t="str">
        <f t="shared" si="106"/>
        <v/>
      </c>
      <c r="EN86" s="270"/>
      <c r="EO86" s="314"/>
      <c r="EP86" s="345"/>
      <c r="EQ86" s="346"/>
      <c r="ER86" s="317" t="str">
        <f>IF(EO86=0,"",IF(BB86+BI86+BP86+BW86+CD86+CK86+CR86+CY86+DF86+DM86+DT86+EA86+EH86+EO86&lt;=Consolidação!BC97,Consolidação!$H$4,IF(BB86+BI86+BP86+BW86+CD86+CK86+CR86+CY86+DF86+DM86+DT86+EA86+EH86+EO86&lt;=Consolidação!BC97+Consolidação!BF97,Consolidação!$K$4,IF(BB86+BI86+BP86+BW86+CD86+CK86+CR86+CY86+DF86+DM86+DT86+EA86+EH86+EO86&lt;=Consolidação!BC97+Consolidação!BF97+Consolidação!BI97,Consolidação!$N$4,IF(BB86+BI86+BP86+BW86+CD86+CK86+CR86+CY86+DF86+DM86+DT86+EA86+EH86+EO86&lt;=Consolidação!BC97+Consolidação!BF97+Consolidação!BI97+Consolidação!BL97,Consolidação!$Q$4,IF(BB86+BI86+BP86+BW86+CD86+CK86+CR86+CY86+DF86+DM86+DT86+EA86+EH86+EO86&lt;=Consolidação!BC97+Consolidação!BF97+Consolidação!BI97+Consolidação!BL97+Consolidação!BO97,Consolidação!$T$4,IF(BB86+BI86+BP86+BW86+CD86+CK86+CR86+CY86+DF86+DM86+DT86+EA86+EH86+EO86&lt;=Consolidação!BC97+Consolidação!BF97+Consolidação!BI97+Consolidação!BL97+Consolidação!BO97+Consolidação!BR97,Consolidação!$W$4,IF(BB86+BI86+BP86+BW86+CD86+CK86+CR86+CY86+DF86+DM86+DT86+EA86+EH86+EO86&lt;=Consolidação!BC97+Consolidação!BF97+Consolidação!BI97+Consolidação!BL97+Consolidação!BO97+Consolidação!BR97+Consolidação!BU97,Consolidação!$Z$4,IF(BB86+BI86+BP86+BW86+CD86+CK86+CR86+CY86+DF86+DM86+DT86+EA86+EH86+EO86&lt;=Consolidação!BC97+Consolidação!BF97+Consolidação!BI97+Consolidação!BL97+Consolidação!BO97+Consolidação!BR97+Consolidação!BU97+Consolidação!BX97,Consolidação!$AC$4,IF(BB86+BI86+BP86+BW86+CD86+CK86+CR86+CY86+DF86+DM86+DT86+EA86+EH86+EO86&lt;=Consolidação!BC97+Consolidação!BF97+Consolidação!BI97+Consolidação!BL97+Consolidação!BO97+Consolidação!BR97+Consolidação!BU97+Consolidação!BX97+Consolidação!CA97,Consolidação!$AF$4,IF(BB86+BI86+BP86+BW86+CD86+CK86+CR86+CY86+DF86+DM86+DT86+EA86+EH86+EO86&lt;=Consolidação!BC97+Consolidação!BF97+Consolidação!BI97+Consolidação!BL97+Consolidação!BO97+Consolidação!BR97+Consolidação!BU97+Consolidação!BX97+Consolidação!CA97+Consolidação!CD97,Consolidação!$AI$4,IF(BB86+BI86+BP86+BW86+CD86+CK86+CR86+CY86+DF86+DM86+DT86+EA86+EH86+EO86&lt;=Consolidação!BC97+Consolidação!BF97+Consolidação!BI97+Consolidação!BL97+Consolidação!BO97+Consolidação!BR97+Consolidação!BU97+Consolidação!BX97+Consolidação!CA97+Consolidação!CD97+Consolidação!CG97,Consolidação!$AL$4,IF(BB86+BI86+BP86+BW86+CD86+CK86+CR86+CY86+DF86+DM86+DT86+EA86+EH86+EO86&lt;=Consolidação!BC97+Consolidação!BF97+Consolidação!BI97+Consolidação!BL97+Consolidação!BO97+Consolidação!BR97+Consolidação!BU97+Consolidação!BX97+Consolidação!CA97+Consolidação!CD97+Consolidação!CG97+Consolidação!CJ97,Consolidação!$AO$4,IF(BB86+BI86+BP86+BW86+CD86+CK86+CR86+CY86+DF86+DM86+DT86+EA86+EH86+EO86&lt;=Consolidação!BC97+Consolidação!BF97+Consolidação!BI97+Consolidação!BL97+Consolidação!BO97+Consolidação!BR97+Consolidação!BU97+Consolidação!BX97+Consolidação!CA97+Consolidação!CD97+Consolidação!CG97+Consolidação!CJ97+Consolidação!CM97,Consolidação!$AR$4,IF(BB86+BI86+BP86+BW86+CD86+CK86+CR86+CY86+DF86+DM86+DT86+EA86+EH86+EO86&lt;=Consolidação!BC97+Consolidação!BF97+Consolidação!BI97+Consolidação!BL97+Consolidação!BO97+Consolidação!BR97+Consolidação!BU97+Consolidação!BX97+Consolidação!CA97+Consolidação!CD97+Consolidação!CG97+Consolidação!CJ97+Consolidação!CM97+Consolidação!CP97,Consolidação!$AU$4,IF(AND((Consolidação!BC97+Consolidação!BF97+Consolidação!BI97+Consolidação!BL97+Consolidação!BO97+Consolidação!BR97+Consolidação!BU97+Consolidação!BX97+Consolidação!CA97+Consolidação!CD97+Consolidação!CG97+Consolidação!CJ97+Consolidação!CM97+Consolidação!CP97)&gt;0,BB86+BI86+BP86+BW86+CD86+CK86+CR86+CY86+DF86+DM86+DT86+EA86+EH86&lt;Consolidação!BC97+Consolidação!BF97+Consolidação!BI97+Consolidação!BL97+Consolidação!BO97+Consolidação!BR97+Consolidação!BU97+Consolidação!BX97+Consolidação!CA97+Consolidação!CD97+Consolidação!CG97+Consolidação!CJ97+Consolidação!CM97+Consolidação!CP97,BB86+BI86+BP86+BW86+CD86+CK86+CR86+CY86+DF86+DM86+DT86+EA86+EH86+EO86&gt;Consolidação!BC97+Consolidação!BF97+Consolidação!BI97+Consolidação!BL97+Consolidação!BO97+Consolidação!BR97+Consolidação!BU97+Consolidação!BX97+Consolidação!CA97+Consolidação!CD97+Consolidação!CG97+Consolidação!CJ97+Consolidação!CM97+Consolidação!CP97),"CONSUMO PARCIAL","SEM PREVISÃO"))))))))))))))))</f>
        <v/>
      </c>
      <c r="ES86" s="318" t="str">
        <f t="shared" si="107"/>
        <v/>
      </c>
      <c r="ET86" s="270"/>
      <c r="EU86" s="314"/>
      <c r="EV86" s="345"/>
      <c r="EW86" s="346"/>
      <c r="EX86" s="317" t="str">
        <f>IF(EU86=0,"",IF(BH86+BO86+BV86+CC86+CJ86+CQ86+CX86+DE86+DL86+DS86+DZ86+EG86+EN86+EU86&lt;=Consolidação!BI97,Consolidação!$H$4,IF(BH86+BO86+BV86+CC86+CJ86+CQ86+CX86+DE86+DL86+DS86+DZ86+EG86+EN86+EU86&lt;=Consolidação!BI97+Consolidação!BL97,Consolidação!$K$4,IF(BH86+BO86+BV86+CC86+CJ86+CQ86+CX86+DE86+DL86+DS86+DZ86+EG86+EN86+EU86&lt;=Consolidação!BI97+Consolidação!BL97+Consolidação!BO97,Consolidação!$N$4,IF(BH86+BO86+BV86+CC86+CJ86+CQ86+CX86+DE86+DL86+DS86+DZ86+EG86+EN86+EU86&lt;=Consolidação!BI97+Consolidação!BL97+Consolidação!BO97+Consolidação!BR97,Consolidação!$Q$4,IF(BH86+BO86+BV86+CC86+CJ86+CQ86+CX86+DE86+DL86+DS86+DZ86+EG86+EN86+EU86&lt;=Consolidação!BI97+Consolidação!BL97+Consolidação!BO97+Consolidação!BR97+Consolidação!BU97,Consolidação!$T$4,IF(BH86+BO86+BV86+CC86+CJ86+CQ86+CX86+DE86+DL86+DS86+DZ86+EG86+EN86+EU86&lt;=Consolidação!BI97+Consolidação!BL97+Consolidação!BO97+Consolidação!BR97+Consolidação!BU97+Consolidação!BX97,Consolidação!$W$4,IF(BH86+BO86+BV86+CC86+CJ86+CQ86+CX86+DE86+DL86+DS86+DZ86+EG86+EN86+EU86&lt;=Consolidação!BI97+Consolidação!BL97+Consolidação!BO97+Consolidação!BR97+Consolidação!BU97+Consolidação!BX97+Consolidação!CA97,Consolidação!$Z$4,IF(BH86+BO86+BV86+CC86+CJ86+CQ86+CX86+DE86+DL86+DS86+DZ86+EG86+EN86+EU86&lt;=Consolidação!BI97+Consolidação!BL97+Consolidação!BO97+Consolidação!BR97+Consolidação!BU97+Consolidação!BX97+Consolidação!CA97+Consolidação!CD97,Consolidação!$AC$4,IF(BH86+BO86+BV86+CC86+CJ86+CQ86+CX86+DE86+DL86+DS86+DZ86+EG86+EN86+EU86&lt;=Consolidação!BI97+Consolidação!BL97+Consolidação!BO97+Consolidação!BR97+Consolidação!BU97+Consolidação!BX97+Consolidação!CA97+Consolidação!CD97+Consolidação!CG97,Consolidação!$AF$4,IF(BH86+BO86+BV86+CC86+CJ86+CQ86+CX86+DE86+DL86+DS86+DZ86+EG86+EN86+EU86&lt;=Consolidação!BI97+Consolidação!BL97+Consolidação!BO97+Consolidação!BR97+Consolidação!BU97+Consolidação!BX97+Consolidação!CA97+Consolidação!CD97+Consolidação!CG97+Consolidação!CJ97,Consolidação!$AI$4,IF(BH86+BO86+BV86+CC86+CJ86+CQ86+CX86+DE86+DL86+DS86+DZ86+EG86+EN86+EU86&lt;=Consolidação!BI97+Consolidação!BL97+Consolidação!BO97+Consolidação!BR97+Consolidação!BU97+Consolidação!BX97+Consolidação!CA97+Consolidação!CD97+Consolidação!CG97+Consolidação!CJ97+Consolidação!CM97,Consolidação!$AL$4,IF(BH86+BO86+BV86+CC86+CJ86+CQ86+CX86+DE86+DL86+DS86+DZ86+EG86+EN86+EU86&lt;=Consolidação!BI97+Consolidação!BL97+Consolidação!BO97+Consolidação!BR97+Consolidação!BU97+Consolidação!BX97+Consolidação!CA97+Consolidação!CD97+Consolidação!CG97+Consolidação!CJ97+Consolidação!CM97+Consolidação!CP97,Consolidação!$AO$4,IF(BH86+BO86+BV86+CC86+CJ86+CQ86+CX86+DE86+DL86+DS86+DZ86+EG86+EN86+EU86&lt;=Consolidação!BI97+Consolidação!BL97+Consolidação!BO97+Consolidação!BR97+Consolidação!BU97+Consolidação!BX97+Consolidação!CA97+Consolidação!CD97+Consolidação!CG97+Consolidação!CJ97+Consolidação!CM97+Consolidação!CP97+Consolidação!CS97,Consolidação!$AR$4,IF(BH86+BO86+BV86+CC86+CJ86+CQ86+CX86+DE86+DL86+DS86+DZ86+EG86+EN86+EU86&lt;=Consolidação!BI97+Consolidação!BL97+Consolidação!BO97+Consolidação!BR97+Consolidação!BU97+Consolidação!BX97+Consolidação!CA97+Consolidação!CD97+Consolidação!CG97+Consolidação!CJ97+Consolidação!CM97+Consolidação!CP97+Consolidação!CS97+Consolidação!CV97,Consolidação!$AU$4,IF(AND((Consolidação!BI97+Consolidação!BL97+Consolidação!BO97+Consolidação!BR97+Consolidação!BU97+Consolidação!BX97+Consolidação!CA97+Consolidação!CD97+Consolidação!CG97+Consolidação!CJ97+Consolidação!CM97+Consolidação!CP97+Consolidação!CS97+Consolidação!CV97)&gt;0,BH86+BO86+BV86+CC86+CJ86+CQ86+CX86+DE86+DL86+DS86+DZ86+EG86+EN86&lt;Consolidação!BI97+Consolidação!BL97+Consolidação!BO97+Consolidação!BR97+Consolidação!BU97+Consolidação!BX97+Consolidação!CA97+Consolidação!CD97+Consolidação!CG97+Consolidação!CJ97+Consolidação!CM97+Consolidação!CP97+Consolidação!CS97+Consolidação!CV97,BH86+BO86+BV86+CC86+CJ86+CQ86+CX86+DE86+DL86+DS86+DZ86+EG86+EN86+EU86&gt;Consolidação!BI97+Consolidação!BL97+Consolidação!BO97+Consolidação!BR97+Consolidação!BU97+Consolidação!BX97+Consolidação!CA97+Consolidação!CD97+Consolidação!CG97+Consolidação!CJ97+Consolidação!CM97+Consolidação!CP97+Consolidação!CS97+Consolidação!CV97),"CONSUMO PARCIAL","SEM PREVISÃO"))))))))))))))))</f>
        <v/>
      </c>
      <c r="EY86" s="318" t="str">
        <f t="shared" si="108"/>
        <v/>
      </c>
      <c r="EZ86" s="270"/>
      <c r="FA86" s="314"/>
      <c r="FB86" s="345"/>
      <c r="FC86" s="346"/>
      <c r="FD86" s="317" t="str">
        <f>IF(FA86=0,"",IF(BN86+BU86+CB86+CI86+CP86+CW86+DD86+DK86+DR86+DY86+EF86+EM86+ET86+FA86&lt;=Consolidação!BO97,Consolidação!$H$4,IF(BN86+BU86+CB86+CI86+CP86+CW86+DD86+DK86+DR86+DY86+EF86+EM86+ET86+FA86&lt;=Consolidação!BO97+Consolidação!BR97,Consolidação!$K$4,IF(BN86+BU86+CB86+CI86+CP86+CW86+DD86+DK86+DR86+DY86+EF86+EM86+ET86+FA86&lt;=Consolidação!BO97+Consolidação!BR97+Consolidação!BU97,Consolidação!$N$4,IF(BN86+BU86+CB86+CI86+CP86+CW86+DD86+DK86+DR86+DY86+EF86+EM86+ET86+FA86&lt;=Consolidação!BO97+Consolidação!BR97+Consolidação!BU97+Consolidação!BX97,Consolidação!$Q$4,IF(BN86+BU86+CB86+CI86+CP86+CW86+DD86+DK86+DR86+DY86+EF86+EM86+ET86+FA86&lt;=Consolidação!BO97+Consolidação!BR97+Consolidação!BU97+Consolidação!BX97+Consolidação!CA97,Consolidação!$T$4,IF(BN86+BU86+CB86+CI86+CP86+CW86+DD86+DK86+DR86+DY86+EF86+EM86+ET86+FA86&lt;=Consolidação!BO97+Consolidação!BR97+Consolidação!BU97+Consolidação!BX97+Consolidação!CA97+Consolidação!CD97,Consolidação!$W$4,IF(BN86+BU86+CB86+CI86+CP86+CW86+DD86+DK86+DR86+DY86+EF86+EM86+ET86+FA86&lt;=Consolidação!BO97+Consolidação!BR97+Consolidação!BU97+Consolidação!BX97+Consolidação!CA97+Consolidação!CD97+Consolidação!CG97,Consolidação!$Z$4,IF(BN86+BU86+CB86+CI86+CP86+CW86+DD86+DK86+DR86+DY86+EF86+EM86+ET86+FA86&lt;=Consolidação!BO97+Consolidação!BR97+Consolidação!BU97+Consolidação!BX97+Consolidação!CA97+Consolidação!CD97+Consolidação!CG97+Consolidação!CJ97,Consolidação!$AC$4,IF(BN86+BU86+CB86+CI86+CP86+CW86+DD86+DK86+DR86+DY86+EF86+EM86+ET86+FA86&lt;=Consolidação!BO97+Consolidação!BR97+Consolidação!BU97+Consolidação!BX97+Consolidação!CA97+Consolidação!CD97+Consolidação!CG97+Consolidação!CJ97+Consolidação!CM97,Consolidação!$AF$4,IF(BN86+BU86+CB86+CI86+CP86+CW86+DD86+DK86+DR86+DY86+EF86+EM86+ET86+FA86&lt;=Consolidação!BO97+Consolidação!BR97+Consolidação!BU97+Consolidação!BX97+Consolidação!CA97+Consolidação!CD97+Consolidação!CG97+Consolidação!CJ97+Consolidação!CM97+Consolidação!CP97,Consolidação!$AI$4,IF(BN86+BU86+CB86+CI86+CP86+CW86+DD86+DK86+DR86+DY86+EF86+EM86+ET86+FA86&lt;=Consolidação!BO97+Consolidação!BR97+Consolidação!BU97+Consolidação!BX97+Consolidação!CA97+Consolidação!CD97+Consolidação!CG97+Consolidação!CJ97+Consolidação!CM97+Consolidação!CP97+Consolidação!CS97,Consolidação!$AL$4,IF(BN86+BU86+CB86+CI86+CP86+CW86+DD86+DK86+DR86+DY86+EF86+EM86+ET86+FA86&lt;=Consolidação!BO97+Consolidação!BR97+Consolidação!BU97+Consolidação!BX97+Consolidação!CA97+Consolidação!CD97+Consolidação!CG97+Consolidação!CJ97+Consolidação!CM97+Consolidação!CP97+Consolidação!CS97+Consolidação!CV97,Consolidação!$AO$4,IF(BN86+BU86+CB86+CI86+CP86+CW86+DD86+DK86+DR86+DY86+EF86+EM86+ET86+FA86&lt;=Consolidação!BO97+Consolidação!BR97+Consolidação!BU97+Consolidação!BX97+Consolidação!CA97+Consolidação!CD97+Consolidação!CG97+Consolidação!CJ97+Consolidação!CM97+Consolidação!CP97+Consolidação!CS97+Consolidação!CV97+Consolidação!CY97,Consolidação!$AR$4,IF(BN86+BU86+CB86+CI86+CP86+CW86+DD86+DK86+DR86+DY86+EF86+EM86+ET86+FA86&lt;=Consolidação!BO97+Consolidação!BR97+Consolidação!BU97+Consolidação!BX97+Consolidação!CA97+Consolidação!CD97+Consolidação!CG97+Consolidação!CJ97+Consolidação!CM97+Consolidação!CP97+Consolidação!CS97+Consolidação!CV97+Consolidação!CY97+Consolidação!DB97,Consolidação!$AU$4,IF(AND((Consolidação!BO97+Consolidação!BR97+Consolidação!BU97+Consolidação!BX97+Consolidação!CA97+Consolidação!CD97+Consolidação!CG97+Consolidação!CJ97+Consolidação!CM97+Consolidação!CP97+Consolidação!CS97+Consolidação!CV97+Consolidação!CY97+Consolidação!DB97)&gt;0,BN86+BU86+CB86+CI86+CP86+CW86+DD86+DK86+DR86+DY86+EF86+EM86+ET86&lt;Consolidação!BO97+Consolidação!BR97+Consolidação!BU97+Consolidação!BX97+Consolidação!CA97+Consolidação!CD97+Consolidação!CG97+Consolidação!CJ97+Consolidação!CM97+Consolidação!CP97+Consolidação!CS97+Consolidação!CV97+Consolidação!CY97+Consolidação!DB97,BN86+BU86+CB86+CI86+CP86+CW86+DD86+DK86+DR86+DY86+EF86+EM86+ET86+FA86&gt;Consolidação!BO97+Consolidação!BR97+Consolidação!BU97+Consolidação!BX97+Consolidação!CA97+Consolidação!CD97+Consolidação!CG97+Consolidação!CJ97+Consolidação!CM97+Consolidação!CP97+Consolidação!CS97+Consolidação!CV97+Consolidação!CY97+Consolidação!DB97),"CONSUMO PARCIAL","SEM PREVISÃO"))))))))))))))))</f>
        <v/>
      </c>
      <c r="FE86" s="318" t="str">
        <f t="shared" si="109"/>
        <v/>
      </c>
      <c r="FF86" s="270"/>
      <c r="FG86" s="314"/>
      <c r="FH86" s="345"/>
      <c r="FI86" s="346"/>
      <c r="FJ86" s="317" t="str">
        <f>IF(FG86=0,"",IF(BT86+CA86+CH86+CO86+CV86+DC86+DJ86+DQ86+DX86+EE86+EL86+ES86+EZ86+FG86&lt;=Consolidação!BU97,Consolidação!$H$4,IF(BT86+CA86+CH86+CO86+CV86+DC86+DJ86+DQ86+DX86+EE86+EL86+ES86+EZ86+FG86&lt;=Consolidação!BU97+Consolidação!BX97,Consolidação!$K$4,IF(BT86+CA86+CH86+CO86+CV86+DC86+DJ86+DQ86+DX86+EE86+EL86+ES86+EZ86+FG86&lt;=Consolidação!BU97+Consolidação!BX97+Consolidação!CA97,Consolidação!$N$4,IF(BT86+CA86+CH86+CO86+CV86+DC86+DJ86+DQ86+DX86+EE86+EL86+ES86+EZ86+FG86&lt;=Consolidação!BU97+Consolidação!BX97+Consolidação!CA97+Consolidação!CD97,Consolidação!$Q$4,IF(BT86+CA86+CH86+CO86+CV86+DC86+DJ86+DQ86+DX86+EE86+EL86+ES86+EZ86+FG86&lt;=Consolidação!BU97+Consolidação!BX97+Consolidação!CA97+Consolidação!CD97+Consolidação!CG97,Consolidação!$T$4,IF(BT86+CA86+CH86+CO86+CV86+DC86+DJ86+DQ86+DX86+EE86+EL86+ES86+EZ86+FG86&lt;=Consolidação!BU97+Consolidação!BX97+Consolidação!CA97+Consolidação!CD97+Consolidação!CG97+Consolidação!CJ97,Consolidação!$W$4,IF(BT86+CA86+CH86+CO86+CV86+DC86+DJ86+DQ86+DX86+EE86+EL86+ES86+EZ86+FG86&lt;=Consolidação!BU97+Consolidação!BX97+Consolidação!CA97+Consolidação!CD97+Consolidação!CG97+Consolidação!CJ97+Consolidação!CM97,Consolidação!$Z$4,IF(BT86+CA86+CH86+CO86+CV86+DC86+DJ86+DQ86+DX86+EE86+EL86+ES86+EZ86+FG86&lt;=Consolidação!BU97+Consolidação!BX97+Consolidação!CA97+Consolidação!CD97+Consolidação!CG97+Consolidação!CJ97+Consolidação!CM97+Consolidação!CP97,Consolidação!$AC$4,IF(BT86+CA86+CH86+CO86+CV86+DC86+DJ86+DQ86+DX86+EE86+EL86+ES86+EZ86+FG86&lt;=Consolidação!BU97+Consolidação!BX97+Consolidação!CA97+Consolidação!CD97+Consolidação!CG97+Consolidação!CJ97+Consolidação!CM97+Consolidação!CP97+Consolidação!CS97,Consolidação!$AF$4,IF(BT86+CA86+CH86+CO86+CV86+DC86+DJ86+DQ86+DX86+EE86+EL86+ES86+EZ86+FG86&lt;=Consolidação!BU97+Consolidação!BX97+Consolidação!CA97+Consolidação!CD97+Consolidação!CG97+Consolidação!CJ97+Consolidação!CM97+Consolidação!CP97+Consolidação!CS97+Consolidação!CV97,Consolidação!$AI$4,IF(BT86+CA86+CH86+CO86+CV86+DC86+DJ86+DQ86+DX86+EE86+EL86+ES86+EZ86+FG86&lt;=Consolidação!BU97+Consolidação!BX97+Consolidação!CA97+Consolidação!CD97+Consolidação!CG97+Consolidação!CJ97+Consolidação!CM97+Consolidação!CP97+Consolidação!CS97+Consolidação!CV97+Consolidação!CY97,Consolidação!$AL$4,IF(BT86+CA86+CH86+CO86+CV86+DC86+DJ86+DQ86+DX86+EE86+EL86+ES86+EZ86+FG86&lt;=Consolidação!BU97+Consolidação!BX97+Consolidação!CA97+Consolidação!CD97+Consolidação!CG97+Consolidação!CJ97+Consolidação!CM97+Consolidação!CP97+Consolidação!CS97+Consolidação!CV97+Consolidação!CY97+Consolidação!DB97,Consolidação!$AO$4,IF(BT86+CA86+CH86+CO86+CV86+DC86+DJ86+DQ86+DX86+EE86+EL86+ES86+EZ86+FG86&lt;=Consolidação!BU97+Consolidação!BX97+Consolidação!CA97+Consolidação!CD97+Consolidação!CG97+Consolidação!CJ97+Consolidação!CM97+Consolidação!CP97+Consolidação!CS97+Consolidação!CV97+Consolidação!CY97+Consolidação!DB97+Consolidação!DE97,Consolidação!$AR$4,IF(BT86+CA86+CH86+CO86+CV86+DC86+DJ86+DQ86+DX86+EE86+EL86+ES86+EZ86+FG86&lt;=Consolidação!BU97+Consolidação!BX97+Consolidação!CA97+Consolidação!CD97+Consolidação!CG97+Consolidação!CJ97+Consolidação!CM97+Consolidação!CP97+Consolidação!CS97+Consolidação!CV97+Consolidação!CY97+Consolidação!DB97+Consolidação!DE97+Consolidação!DH97,Consolidação!$AU$4,IF(AND((Consolidação!BU97+Consolidação!BX97+Consolidação!CA97+Consolidação!CD97+Consolidação!CG97+Consolidação!CJ97+Consolidação!CM97+Consolidação!CP97+Consolidação!CS97+Consolidação!CV97+Consolidação!CY97+Consolidação!DB97+Consolidação!DE97+Consolidação!DH97)&gt;0,BT86+CA86+CH86+CO86+CV86+DC86+DJ86+DQ86+DX86+EE86+EL86+ES86+EZ86&lt;Consolidação!BU97+Consolidação!BX97+Consolidação!CA97+Consolidação!CD97+Consolidação!CG97+Consolidação!CJ97+Consolidação!CM97+Consolidação!CP97+Consolidação!CS97+Consolidação!CV97+Consolidação!CY97+Consolidação!DB97+Consolidação!DE97+Consolidação!DH97,BT86+CA86+CH86+CO86+CV86+DC86+DJ86+DQ86+DX86+EE86+EL86+ES86+EZ86+FG86&gt;Consolidação!BU97+Consolidação!BX97+Consolidação!CA97+Consolidação!CD97+Consolidação!CG97+Consolidação!CJ97+Consolidação!CM97+Consolidação!CP97+Consolidação!CS97+Consolidação!CV97+Consolidação!CY97+Consolidação!DB97+Consolidação!DE97+Consolidação!DH97),"CONSUMO PARCIAL","SEM PREVISÃO"))))))))))))))))</f>
        <v/>
      </c>
      <c r="FK86" s="540" t="str">
        <f t="shared" si="110"/>
        <v/>
      </c>
      <c r="FL86" s="569"/>
      <c r="FM86" s="550"/>
      <c r="FN86" s="550"/>
      <c r="FO86" s="550"/>
      <c r="FP86" s="550"/>
      <c r="FQ86" s="576"/>
      <c r="FR86" s="569"/>
      <c r="FS86" s="550"/>
      <c r="FT86" s="550"/>
      <c r="FU86" s="550"/>
      <c r="FV86" s="550"/>
      <c r="FW86" s="550"/>
      <c r="FX86" s="545" t="str">
        <f>IF((Consolidação!C97+Consolidação!E97)=(F86+M86+T86+AA86+AH86+AO86+AV86+BC86+BJ86+BQ86+BX86+CE86+CL86+CS86),"ATUALIZADO","DESATUALIZADO")</f>
        <v>DESATUALIZADO</v>
      </c>
    </row>
    <row r="87" spans="1:180" x14ac:dyDescent="0.3">
      <c r="A87" s="334">
        <v>11897</v>
      </c>
      <c r="B87" s="633"/>
      <c r="C87" s="349" t="s">
        <v>104</v>
      </c>
      <c r="D87" s="274"/>
      <c r="E87" s="334" t="s">
        <v>281</v>
      </c>
      <c r="F87" s="335">
        <v>0.122</v>
      </c>
      <c r="G87" s="336"/>
      <c r="H87" s="337">
        <v>45423</v>
      </c>
      <c r="I87" s="338">
        <f>IF(F87=0,"",IF(F87&lt;=Consolidação!H98,Consolidação!H$4,IF(F87&lt;=Consolidação!H98+Consolidação!K98,Consolidação!K$4,IF(F87&lt;=Consolidação!H98+Consolidação!K98+Consolidação!N98,Consolidação!N$4,IF(F87&lt;=Consolidação!H98+Consolidação!K98+Consolidação!N98+Consolidação!Q98,Consolidação!Q$4,IF(F87&lt;=Consolidação!H98+Consolidação!K98+Consolidação!N98+Consolidação!Q98+Consolidação!T98,Consolidação!T$4,IF(F87&lt;=Consolidação!H98+Consolidação!K98+Consolidação!N98+Consolidação!Q98+Consolidação!T98+Consolidação!W98,Consolidação!W$4,IF(F87&lt;=Consolidação!H98+Consolidação!K98+Consolidação!N98+Consolidação!Q98+Consolidação!T98+Consolidação!W98+Consolidação!Z98,Consolidação!Z$4,IF(F87&lt;=Consolidação!H98+Consolidação!K98+Consolidação!N98+Consolidação!Q98+Consolidação!T98+Consolidação!W98+Consolidação!Z98+Consolidação!AC98,Consolidação!AC$4,IF(F87&lt;=Consolidação!H98+Consolidação!K98+Consolidação!N98+Consolidação!Q98+Consolidação!T98+Consolidação!W98+Consolidação!Z98+Consolidação!AC98+Consolidação!AF98,Consolidação!AF$4,IF(F87&lt;=Consolidação!H98+Consolidação!K98+Consolidação!N98+Consolidação!Q98+Consolidação!T98+Consolidação!W98+Consolidação!Z98+Consolidação!AC98+Consolidação!AF98+Consolidação!AI98,Consolidação!AI$4,IF(F87&lt;=Consolidação!H98+Consolidação!K98+Consolidação!N98+Consolidação!Q98+Consolidação!T98+Consolidação!W98+Consolidação!Z98+Consolidação!AC98+Consolidação!AF98+Consolidação!AI98+Consolidação!AL98,Consolidação!AL$4,IF(F87&lt;=Consolidação!H98+Consolidação!K98+Consolidação!N98+Consolidação!Q98+Consolidação!T98+Consolidação!W98+Consolidação!Z98+Consolidação!AC98+Consolidação!AF98+Consolidação!AI98+Consolidação!AL98+Consolidação!AO98,Consolidação!AO$4,IF(F87&lt;=Consolidação!H98+Consolidação!K98+Consolidação!N98+Consolidação!Q98+Consolidação!T98+Consolidação!W98+Consolidação!Z98+Consolidação!AC98+Consolidação!AF98+Consolidação!AI98+Consolidação!AL98+Consolidação!AO98+Consolidação!AR98,Consolidação!AR$4,IF(F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>45413</v>
      </c>
      <c r="J87" s="339" t="str">
        <f>IF(I87="","",IF(I87="SEM PREVISÃO","û",IF(I87="CONSUMO PARCIAL","û",IF(H87&lt;I87+90,"û","ü"))))</f>
        <v>û</v>
      </c>
      <c r="K87" s="312"/>
      <c r="L87" s="334" t="s">
        <v>282</v>
      </c>
      <c r="M87" s="314">
        <v>5.0519999999999996</v>
      </c>
      <c r="N87" s="336"/>
      <c r="O87" s="337">
        <v>45536</v>
      </c>
      <c r="P87" s="338" t="str">
        <f>IF(M87=0,"",IF(F87+M87&lt;=Consolidação!H98,Consolidação!$H$4,IF(F87+M87&lt;=Consolidação!H98+Consolidação!K98,Consolidação!$K$4,IF(F87+M87&lt;=Consolidação!H98+Consolidação!K98+Consolidação!N98,Consolidação!$N$4,IF(F87+M87&lt;=Consolidação!H98+Consolidação!K98+Consolidação!N98+Consolidação!Q98,Consolidação!$Q$4,IF(F87+M87&lt;=Consolidação!H98+Consolidação!K98+Consolidação!N98+Consolidação!Q98+Consolidação!T98,Consolidação!$T$4,IF(F87+M87&lt;=Consolidação!H98+Consolidação!K98+Consolidação!N98+Consolidação!Q98+Consolidação!T98+Consolidação!W98,Consolidação!$W$4,IF(F87+M87&lt;=Consolidação!H98+Consolidação!K98+Consolidação!N98+Consolidação!Q98+Consolidação!T98+Consolidação!W98+Consolidação!Z98,Consolidação!$Z$4,IF(F87+M87&lt;=Consolidação!H98+Consolidação!K98+Consolidação!N98+Consolidação!Q98+Consolidação!T98+Consolidação!W98+Consolidação!Z98+Consolidação!AC98,Consolidação!$AC$4,IF(F87+M87&lt;=Consolidação!H98+Consolidação!K98+Consolidação!N98+Consolidação!Q98+Consolidação!T98+Consolidação!W98+Consolidação!Z98+Consolidação!AC98+Consolidação!AF98,Consolidação!$AF$4,IF(F87+M87&lt;=Consolidação!H98+Consolidação!K98+Consolidação!N98+Consolidação!Q98+Consolidação!T98+Consolidação!W98+Consolidação!Z98+Consolidação!AC98+Consolidação!AF98+Consolidação!AI98,Consolidação!$AI$4,IF(F87+M87&lt;=Consolidação!H98+Consolidação!K98+Consolidação!N98+Consolidação!Q98+Consolidação!T98+Consolidação!W98+Consolidação!Z98+Consolidação!AC98+Consolidação!AF98+Consolidação!AI98+Consolidação!AL98,Consolidação!$AL$4,IF(F87+M87&lt;=Consolidação!H98+Consolidação!K98+Consolidação!N98+Consolidação!Q98+Consolidação!T98+Consolidação!W98+Consolidação!Z98+Consolidação!AC98+Consolidação!AF98+Consolidação!AI98+Consolidação!AL98+Consolidação!AO98,Consolidação!$AO$4,IF(F87+M87&lt;=Consolidação!H98+Consolidação!K98+Consolidação!N98+Consolidação!Q98+Consolidação!T98+Consolidação!W98+Consolidação!Z98+Consolidação!AC98+Consolidação!AF98+Consolidação!AI98+Consolidação!AL98+Consolidação!AO98+Consolidação!AR98,Consolidação!$AR$4,IF(F87+M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>CONSUMO PARCIAL</v>
      </c>
      <c r="Q87" s="339" t="str">
        <f>IF(P87="","",IF(P87="SEM PREVISÃO","û",IF(P87="CONSUMO PARCIAL","û",IF(O87&lt;P87+90,"û","ü"))))</f>
        <v>û</v>
      </c>
      <c r="R87" s="312"/>
      <c r="S87" s="334"/>
      <c r="T87" s="335"/>
      <c r="U87" s="336"/>
      <c r="V87" s="337"/>
      <c r="W87" s="338" t="str">
        <f>IF(T87=0,"",IF(F87+M87+T87&lt;=Consolidação!H98,Consolidação!$H$4,IF(F87+M87+T87&lt;=Consolidação!H98+Consolidação!K98,Consolidação!$K$4,IF(F87+M87+T87&lt;=Consolidação!H98+Consolidação!K98+Consolidação!N98,Consolidação!$N$4,IF(F87+M87+T87&lt;=Consolidação!H98+Consolidação!K98+Consolidação!N98+Consolidação!Q98,Consolidação!$Q$4,IF(F87+M87+T87&lt;=Consolidação!H98+Consolidação!K98+Consolidação!N98+Consolidação!Q98+Consolidação!T98,Consolidação!$T$4,IF(F87+M87+T87&lt;=Consolidação!H98+Consolidação!K98+Consolidação!N98+Consolidação!Q98+Consolidação!T98+Consolidação!W98,Consolidação!$W$4,IF(F87+M87+T87&lt;=Consolidação!H98+Consolidação!K98+Consolidação!N98+Consolidação!Q98+Consolidação!T98+Consolidação!W98+Consolidação!Z98,Consolidação!$Z$4,IF(F87+M87+T87&lt;=Consolidação!H98+Consolidação!K98+Consolidação!N98+Consolidação!Q98+Consolidação!T98+Consolidação!W98+Consolidação!Z98+Consolidação!AC98,Consolidação!$AC$4,IF(F87+M87+T87&lt;=Consolidação!H98+Consolidação!K98+Consolidação!N98+Consolidação!Q98+Consolidação!T98+Consolidação!W98+Consolidação!Z98+Consolidação!AC98+Consolidação!AF98,Consolidação!$AF$4,IF(F87+M87+T87&lt;=Consolidação!H98+Consolidação!K98+Consolidação!N98+Consolidação!Q98+Consolidação!T98+Consolidação!W98+Consolidação!Z98+Consolidação!AC98+Consolidação!AF98+Consolidação!AI98,Consolidação!$AI$4,IF(F87+M87+T87&lt;=Consolidação!H98+Consolidação!K98+Consolidação!N98+Consolidação!Q98+Consolidação!T98+Consolidação!W98+Consolidação!Z98+Consolidação!AC98+Consolidação!AF98+Consolidação!AI98+Consolidação!AL98,Consolidação!$AL$4,IF(F87+M87+T87&lt;=Consolidação!H98+Consolidação!K98+Consolidação!N98+Consolidação!Q98+Consolidação!T98+Consolidação!W98+Consolidação!Z98+Consolidação!AC98+Consolidação!AF98+Consolidação!AI98+Consolidação!AL98+Consolidação!AO98,Consolidação!$AO$4,IF(F87+M87+T87&lt;=Consolidação!H98+Consolidação!K98+Consolidação!N98+Consolidação!Q98+Consolidação!T98+Consolidação!W98+Consolidação!Z98+Consolidação!AC98+Consolidação!AF98+Consolidação!AI98+Consolidação!AL98+Consolidação!AO98+Consolidação!AR98,Consolidação!$AR$4,IF(F87+M87+T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+M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+T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/>
      </c>
      <c r="X87" s="339" t="str">
        <f>IF(W87="","",IF(W87="SEM PREVISÃO","û",IF(W87="CONSUMO PARCIAL","û",IF(V87&lt;W87+90,"û","ü"))))</f>
        <v/>
      </c>
      <c r="Y87" s="312"/>
      <c r="Z87" s="334"/>
      <c r="AA87" s="335"/>
      <c r="AB87" s="336"/>
      <c r="AC87" s="337"/>
      <c r="AD87" s="338" t="str">
        <f>IF(AA87=0,"",IF(F87+M87+T87+AA87&lt;=Consolidação!H98,Consolidação!$H$4,IF(F87+M87+T87+AA87&lt;=Consolidação!H98+Consolidação!K98,Consolidação!$K$4,IF(F87+M87+T87+AA87&lt;=Consolidação!H98+Consolidação!K98+Consolidação!N98,Consolidação!$N$4,IF(F87+M87+T87+AA87&lt;=Consolidação!H98+Consolidação!K98+Consolidação!N98+Consolidação!Q98,Consolidação!$Q$4,IF(F87+M87+T87+AA87&lt;=Consolidação!H98+Consolidação!K98+Consolidação!N98+Consolidação!Q98+Consolidação!T98,Consolidação!$T$4,IF(F87+M87+T87+AA87&lt;=Consolidação!H98+Consolidação!K98+Consolidação!N98+Consolidação!Q98+Consolidação!T98+Consolidação!W98,Consolidação!$W$4,IF(F87+M87+T87+AA87&lt;=Consolidação!H98+Consolidação!K98+Consolidação!N98+Consolidação!Q98+Consolidação!T98+Consolidação!W98+Consolidação!Z98,Consolidação!$Z$4,IF(F87+M87+T87+AA87&lt;=Consolidação!H98+Consolidação!K98+Consolidação!N98+Consolidação!Q98+Consolidação!T98+Consolidação!W98+Consolidação!Z98+Consolidação!AC98,Consolidação!$AC$4,IF(F87+M87+T87+AA87&lt;=Consolidação!H98+Consolidação!K98+Consolidação!N98+Consolidação!Q98+Consolidação!T98+Consolidação!W98+Consolidação!Z98+Consolidação!AC98+Consolidação!AF98,Consolidação!$AF$4,IF(F87+M87+T87+AA87&lt;=Consolidação!H98+Consolidação!K98+Consolidação!N98+Consolidação!Q98+Consolidação!T98+Consolidação!W98+Consolidação!Z98+Consolidação!AC98+Consolidação!AF98+Consolidação!AI98,Consolidação!$AI$4,IF(F87+M87+T87+AA87&lt;=Consolidação!H98+Consolidação!K98+Consolidação!N98+Consolidação!Q98+Consolidação!T98+Consolidação!W98+Consolidação!Z98+Consolidação!AC98+Consolidação!AF98+Consolidação!AI98+Consolidação!AL98,Consolidação!$AL$4,IF(F87+M87+T87+AA87&lt;=Consolidação!H98+Consolidação!K98+Consolidação!N98+Consolidação!Q98+Consolidação!T98+Consolidação!W98+Consolidação!Z98+Consolidação!AC98+Consolidação!AF98+Consolidação!AI98+Consolidação!AL98+Consolidação!AO98,Consolidação!$AO$4,IF(F87+M87+T87+AA87&lt;=Consolidação!H98+Consolidação!K98+Consolidação!N98+Consolidação!Q98+Consolidação!T98+Consolidação!W98+Consolidação!Z98+Consolidação!AC98+Consolidação!AF98+Consolidação!AI98+Consolidação!AL98+Consolidação!AO98+Consolidação!AR98,Consolidação!AR95,IF(F87+M87+T87+AA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+M87+T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+T87+AA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/>
      </c>
      <c r="AE87" s="339" t="str">
        <f>IF(AD87="","",IF(AD87="SEM PREVISÃO","û",IF(AD87="CONSUMO PARCIAL","û",IF(AC87&lt;AD87+90,"û","ü"))))</f>
        <v/>
      </c>
      <c r="AF87" s="312"/>
      <c r="AG87" s="334"/>
      <c r="AH87" s="335"/>
      <c r="AI87" s="336"/>
      <c r="AJ87" s="337"/>
      <c r="AK87" s="338" t="str">
        <f>IF(AH87=0,"",IF(F87+M87+T87+AA87+AH87&lt;=Consolidação!H98,Consolidação!$H$4,IF(F87+M87+T87+AA87+AH87&lt;=Consolidação!H98+Consolidação!K98,Consolidação!$K$4,IF(F87+M87+T87+AA87+AH87&lt;=Consolidação!H98+Consolidação!K98+Consolidação!N98,Consolidação!$N$4,IF(F87+M87+T87+AA87+AH87&lt;=Consolidação!H98+Consolidação!K98+Consolidação!N98+Consolidação!Q98,Consolidação!$Q$4,IF(F87+M87+T87+AA87+AH87&lt;=Consolidação!H98+Consolidação!K98+Consolidação!N98+Consolidação!Q98+Consolidação!T98,Consolidação!$T$4,IF(F87+M87+T87+AA87+AH87&lt;=Consolidação!H98+Consolidação!K98+Consolidação!N98+Consolidação!Q98+Consolidação!T98+Consolidação!W98,Consolidação!$W$4,IF(F87+M87+T87+AA87+AH87&lt;=Consolidação!H98+Consolidação!K98+Consolidação!N98+Consolidação!Q98+Consolidação!T98+Consolidação!W98+Consolidação!Z98,Consolidação!$Z$4,IF(F87+M87+T87+AA87+AH87&lt;=Consolidação!H98+Consolidação!K98+Consolidação!N98+Consolidação!Q98+Consolidação!T98+Consolidação!W98+Consolidação!Z98+Consolidação!AC98,Consolidação!$AC$4,IF(F87+M87+T87+AA87+AH87&lt;=Consolidação!H98+Consolidação!K98+Consolidação!N98+Consolidação!Q98+Consolidação!T98+Consolidação!W98+Consolidação!Z98+Consolidação!AC98+Consolidação!AF98,Consolidação!$AF$4,IF(F87+M87+T87+AA87+AH87&lt;=Consolidação!H98+Consolidação!K98+Consolidação!N98+Consolidação!Q98+Consolidação!T98+Consolidação!W98+Consolidação!Z98+Consolidação!AC98+Consolidação!AF98+Consolidação!AI98,Consolidação!$AI$4,IF(F87+M87+T87+AA87+AH87&lt;=Consolidação!H98+Consolidação!K98+Consolidação!N98+Consolidação!Q98+Consolidação!T98+Consolidação!W98+Consolidação!Z98+Consolidação!AC98+Consolidação!AF98+Consolidação!AI98+Consolidação!AL98,Consolidação!$AL$4,IF(F87+M87+T87+AA87+AH87&lt;=Consolidação!H98+Consolidação!K98+Consolidação!N98+Consolidação!Q98+Consolidação!T98+Consolidação!W98+Consolidação!Z98+Consolidação!AC98+Consolidação!AF98+Consolidação!AI98+Consolidação!AL98+Consolidação!AO98,Consolidação!$AO$4,IF(F87+M87+T87+AA87+AH87&lt;=Consolidação!H98+Consolidação!K98+Consolidação!N98+Consolidação!Q98+Consolidação!T98+Consolidação!W98+Consolidação!Z98+Consolidação!AC98+Consolidação!AF98+Consolidação!AI98+Consolidação!AL98+Consolidação!AO98+Consolidação!AR98,Consolidação!$AR$4,IF(F87+M87+T87+AA87+AH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+M87+T87+AA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+T87+AA87+AH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/>
      </c>
      <c r="AL87" s="339" t="str">
        <f>IF(AK87="","",IF(AK87="SEM PREVISÃO","û",IF(AK87="CONSUMO PARCIAL","û",IF(AJ87&lt;AK87+90,"û","ü"))))</f>
        <v/>
      </c>
      <c r="AM87" s="312"/>
      <c r="AN87" s="334"/>
      <c r="AO87" s="335"/>
      <c r="AP87" s="350"/>
      <c r="AQ87" s="351"/>
      <c r="AR87" s="338" t="str">
        <f>IF(AO87=0,"",IF(F87+M87+T87+AA87+AH87+AO87&lt;=Consolidação!H98,Consolidação!$H$4,IF(F87+M87+T87+AA87+AH87+AO87&lt;=Consolidação!H98+Consolidação!K98,Consolidação!$K$4,IF(F87+M87+T87+AA87+AH87+AO87&lt;=Consolidação!H98+Consolidação!K98+Consolidação!N98,Consolidação!$N$4,IF(F87+M87+T87+AA87+AH87+AO87&lt;=Consolidação!H98+Consolidação!K98+Consolidação!N98+Consolidação!Q98,Consolidação!$Q$4,IF(F87+M87+T87+AA87+AH87+AO87&lt;=Consolidação!H98+Consolidação!K98+Consolidação!N98+Consolidação!Q98+Consolidação!T98,Consolidação!$T$4,IF(F87+M87+T87+AA87+AH87+AO87&lt;=Consolidação!H98+Consolidação!K98+Consolidação!N98+Consolidação!Q98+Consolidação!T98+Consolidação!W98,Consolidação!$W$4,IF(F87+M87+T87+AA87+AH87+AO87&lt;=Consolidação!H98+Consolidação!K98+Consolidação!N98+Consolidação!Q98+Consolidação!T98+Consolidação!W98+Consolidação!Z98,Consolidação!$Z$4,IF(F87+M87+T87+AA87+AH87+AO87&lt;=Consolidação!H98+Consolidação!K98+Consolidação!N98+Consolidação!Q98+Consolidação!T98+Consolidação!W98+Consolidação!Z98+Consolidação!AC98,Consolidação!$AC$4,IF(F87+M87+T87+AA87+AH87+AO87&lt;=Consolidação!H98+Consolidação!K98+Consolidação!N98+Consolidação!Q98+Consolidação!T98+Consolidação!W98+Consolidação!Z98+Consolidação!AC98+Consolidação!AF98,Consolidação!$AF$4,IF(F87+M87+T87+AA87+AH87+AO87&lt;=Consolidação!H98+Consolidação!K98+Consolidação!N98+Consolidação!Q98+Consolidação!T98+Consolidação!W98+Consolidação!Z98+Consolidação!AC98+Consolidação!AF98+Consolidação!AI98,Consolidação!$AI$4,IF(F87+M87+T87+AA87+AH87+AO87&lt;=Consolidação!H98+Consolidação!K98+Consolidação!N98+Consolidação!Q98+Consolidação!T98+Consolidação!W98+Consolidação!Z98+Consolidação!AC98+Consolidação!AF98+Consolidação!AI98+Consolidação!AL98,Consolidação!$AL$4,IF(F87+M87+T87+AA87+AH87+AO87&lt;=Consolidação!H98+Consolidação!K98+Consolidação!N98+Consolidação!Q98+Consolidação!T98+Consolidação!W98+Consolidação!Z98+Consolidação!AC98+Consolidação!AF98+Consolidação!AI98+Consolidação!AL98+Consolidação!AO98,Consolidação!$AO$4,IF(F87+M87+T87+AA87+AH87+AO87&lt;=Consolidação!H98+Consolidação!K98+Consolidação!N98+Consolidação!Q98+Consolidação!T98+Consolidação!W98+Consolidação!Z98+Consolidação!AC98+Consolidação!AF98+Consolidação!AI98+Consolidação!AL98+Consolidação!AO98+Consolidação!AR98,Consolidação!$AR$4,IF(F87+M87+T87+AA87+AH87+AO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+M87+T87+AA87+AH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+T87+AA87+AH87+AO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/>
      </c>
      <c r="AS87" s="339" t="str">
        <f>IF(AR87="","",IF(AR87="SEM PREVISÃO","û",IF(AR87="CONSUMO PARCIAL","û",IF(AQ87&lt;AR87+90,"û","ü"))))</f>
        <v/>
      </c>
      <c r="AT87" s="312"/>
      <c r="AU87" s="334"/>
      <c r="AV87" s="335"/>
      <c r="AW87" s="350"/>
      <c r="AX87" s="351"/>
      <c r="AY87" s="338" t="str">
        <f>IF(AV87=0,"",IF(F87+M87+T87+AA87+AH87+AO87+AV87&lt;=Consolidação!H98,Consolidação!$H$4,IF(F87+M87+T87+AA87+AH87+AO87+AV87&lt;=Consolidação!H98+Consolidação!K98,Consolidação!$K$4,IF(F87+M87+T87+AA87+AH87+AO87+AV87&lt;=Consolidação!H98+Consolidação!K98+Consolidação!N98,Consolidação!$N$4,IF(F87+M87+T87+AA87+AH87+AO87+AV87&lt;=Consolidação!H98+Consolidação!K98+Consolidação!N98+Consolidação!Q98,Consolidação!$Q$4,IF(F87+M87+T87+AA87+AH87+AO87+AV87&lt;=Consolidação!H98+Consolidação!K98+Consolidação!N98+Consolidação!Q98+Consolidação!T98,Consolidação!$T$4,IF(F87+M87+T87+AA87+AH87+AO87+AV87&lt;=Consolidação!H98+Consolidação!K98+Consolidação!N98+Consolidação!Q98+Consolidação!T98+Consolidação!W98,Consolidação!$W$4,IF(F87+M87+T87+AA87+AH87+AO87+AV87&lt;=Consolidação!H98+Consolidação!K98+Consolidação!N98+Consolidação!Q98+Consolidação!T98+Consolidação!W98+Consolidação!Z98,Consolidação!$Z$4,IF(F87+M87+T87+AA87+AH87+AO87+AV87&lt;=Consolidação!H98+Consolidação!K98+Consolidação!N98+Consolidação!Q98+Consolidação!T98+Consolidação!W98+Consolidação!Z98+Consolidação!AC98,Consolidação!$AC$4,IF(F87+M87+T87+AA87+AH87+AO87+AV87&lt;=Consolidação!H98+Consolidação!K98+Consolidação!N98+Consolidação!Q98+Consolidação!T98+Consolidação!W98+Consolidação!Z98+Consolidação!AC98+Consolidação!AF98,Consolidação!$AF$4,IF(F87+M87+T87+AA87+AH87+AO87+AV87&lt;=Consolidação!H98+Consolidação!K98+Consolidação!N98+Consolidação!Q98+Consolidação!T98+Consolidação!W98+Consolidação!Z98+Consolidação!AC98+Consolidação!AF98+Consolidação!AI98,Consolidação!$AI$4,IF(F87+M87+T87+AA87+AH87+AO87+AV87&lt;=Consolidação!H98+Consolidação!K98+Consolidação!N98+Consolidação!Q98+Consolidação!T98+Consolidação!W98+Consolidação!Z98+Consolidação!AC98+Consolidação!AF98+Consolidação!AI98+Consolidação!AL98,Consolidação!$AL$4,IF(F87+M87+T87+AA87+AH87+AO87+AV87&lt;=Consolidação!H98+Consolidação!K98+Consolidação!N98+Consolidação!Q98+Consolidação!T98+Consolidação!W98+Consolidação!Z98+Consolidação!AC98+Consolidação!AF98+Consolidação!AI98+Consolidação!AL98+Consolidação!AO98,Consolidação!$AO$4,IF(F87+M87+T87+AA87+AH87+AO87+AV87&lt;=Consolidação!H98+Consolidação!K98+Consolidação!N98+Consolidação!Q98+Consolidação!T98+Consolidação!W98+Consolidação!Z98+Consolidação!AC98+Consolidação!AF98+Consolidação!AI98+Consolidação!AL98+Consolidação!AO98+Consolidação!AR98,Consolidação!$AR$4,IF(F87+M87+T87+AA87+AH87+AO87+AV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+M87+T87+AA87+AH87+AO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+T87+AA87+AH87+AO87+AV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/>
      </c>
      <c r="AZ87" s="339" t="str">
        <f>IF(AY87="","",IF(AY87="SEM PREVISÃO","û",IF(AY87="CONSUMO PARCIAL","û",IF(AX87&lt;AY87+90,"û","ü"))))</f>
        <v/>
      </c>
      <c r="BA87" s="312"/>
      <c r="BB87" s="334"/>
      <c r="BC87" s="335"/>
      <c r="BD87" s="350"/>
      <c r="BE87" s="351"/>
      <c r="BF87" s="338" t="str">
        <f>IF(BC87=0,"",IF(F87+M87+T87+AA87+AH87+AO87+AV87+BC87&lt;=Consolidação!H98,Consolidação!$H$4,IF(F87+M87+T87+AA87+AH87+AO87+AV87+BC87&lt;=Consolidação!H98+Consolidação!K98,Consolidação!$K$4,IF(F87+M87+T87+AA87+AH87+AO87+AV87+BC87&lt;=Consolidação!H98+Consolidação!K98+Consolidação!N98,Consolidação!$N$4,IF(F87+M87+T87+AA87+AH87+AO87+AV87+BC87&lt;=Consolidação!H98+Consolidação!K98+Consolidação!N98+Consolidação!Q98,Consolidação!$Q$4,IF(F87+M87+T87+AA87+AH87+AO87+AV87+BC87&lt;=Consolidação!H98+Consolidação!K98+Consolidação!N98+Consolidação!Q98+Consolidação!T98,Consolidação!$T$4,IF(F87+M87+T87+AA87+AH87+AO87+AV87+BC87&lt;=Consolidação!H98+Consolidação!K98+Consolidação!N98+Consolidação!Q98+Consolidação!T98+Consolidação!W98,Consolidação!$W$4,IF(F87+M87+T87+AA87+AH87+AO87+AV87+BC87&lt;=Consolidação!H98+Consolidação!K98+Consolidação!N98+Consolidação!Q98+Consolidação!T98+Consolidação!W98+Consolidação!Z98,Consolidação!$Z$4,IF(F87+M87+T87+AA87+AH87+AO87+AV87+BC87&lt;=Consolidação!H98+Consolidação!K98+Consolidação!N98+Consolidação!Q98+Consolidação!T98+Consolidação!W98+Consolidação!Z98+Consolidação!AC98,Consolidação!$AC$4,IF(F87+M87+T87+AA87+AH87+AO87+AV87+BC87&lt;=Consolidação!H98+Consolidação!K98+Consolidação!N98+Consolidação!Q98+Consolidação!T98+Consolidação!W98+Consolidação!Z98+Consolidação!AC98+Consolidação!AF98,Consolidação!$AF$4,IF(F87+M87+T87+AA87+AH87+AO87+AV87+BC87&lt;=Consolidação!H98+Consolidação!K98+Consolidação!N98+Consolidação!Q98+Consolidação!T98+Consolidação!W98+Consolidação!Z98+Consolidação!AC98+Consolidação!AF98+Consolidação!AI98,Consolidação!$AI$4,IF(F87+M87+T87+AA87+AH87+AO87+AV87+BC87&lt;=Consolidação!H98+Consolidação!K98+Consolidação!N98+Consolidação!Q98+Consolidação!T98+Consolidação!W98+Consolidação!Z98+Consolidação!AC98+Consolidação!AF98+Consolidação!AI98+Consolidação!AL98,Consolidação!$AL$4,IF(F87+M87+T87+AA87+AH87+AO87+AV87+BC87&lt;=Consolidação!H98+Consolidação!K98+Consolidação!N98+Consolidação!Q98+Consolidação!T98+Consolidação!W98+Consolidação!Z98+Consolidação!AC98+Consolidação!AF98+Consolidação!AI98+Consolidação!AL98+Consolidação!AO98,Consolidação!$AO$4,IF(F87+M87+T87+AA87+AH87+AO87+AV87+BC87&lt;=Consolidação!H98+Consolidação!K98+Consolidação!N98+Consolidação!Q98+Consolidação!T98+Consolidação!W98+Consolidação!Z98+Consolidação!AC98+Consolidação!AF98+Consolidação!AI98+Consolidação!AL98+Consolidação!AO98+Consolidação!AR98,Consolidação!$AR$4,IF(F87+M87+T87+AA87+AH87+AO87+AV87+BC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+M87+T87+AA87+AH87+AO87+AV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+T87+AA87+AH87+AO87+AV87+BC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/>
      </c>
      <c r="BG87" s="339" t="str">
        <f>IF(BF87="","",IF(BF87="SEM PREVISÃO","û",IF(BF87="CONSUMO PARCIAL","û",IF(BE87&lt;BF87+90,"û","ü"))))</f>
        <v/>
      </c>
      <c r="BH87" s="312"/>
      <c r="BI87" s="334"/>
      <c r="BJ87" s="335"/>
      <c r="BK87" s="350"/>
      <c r="BL87" s="351"/>
      <c r="BM87" s="338" t="str">
        <f>IF(BJ87=0,"",IF(F87+M87+T87+AA87+AH87+AO87+AV87+BC87+BJ87&lt;=Consolidação!H98,Consolidação!$H$4,IF(F87+M87+T87+AA87+AH87+AO87+AV87+BC87+BJ87&lt;=Consolidação!H98+Consolidação!K98,Consolidação!$K$4,IF(F87+M87+T87+AA87+AH87+AO87+AV87+BC87+BJ87&lt;=Consolidação!H98+Consolidação!K98+Consolidação!N98,Consolidação!$N$4,IF(F87+M87+T87+AA87+AH87+AO87+AV87+BC87+BJ87&lt;=Consolidação!H98+Consolidação!K98+Consolidação!N98+Consolidação!Q98,Consolidação!$Q$4,IF(F87+M87+T87+AA87+AH87+AO87+AV87+BC87+BJ87&lt;=Consolidação!H98+Consolidação!K98+Consolidação!N98+Consolidação!Q98+Consolidação!T98,Consolidação!$T$4,IF(F87+M87+T87+AA87+AH87+AO87+AV87+BC87+BJ87&lt;=Consolidação!H98+Consolidação!K98+Consolidação!N98+Consolidação!Q98+Consolidação!T98+Consolidação!W98,Consolidação!$W$4,IF(F87+M87+T87+AA87+AH87+AO87+AV87+BC87+BJ87&lt;=Consolidação!H98+Consolidação!K98+Consolidação!N98+Consolidação!Q98+Consolidação!T98+Consolidação!W98+Consolidação!Z98,Consolidação!$Z$4,IF(F87+M87+T87+AA87+AH87+AO87+AV87+BC87+BJ87&lt;=Consolidação!H98+Consolidação!K98+Consolidação!N98+Consolidação!Q98+Consolidação!T98+Consolidação!W98+Consolidação!Z98+Consolidação!AC98,Consolidação!$AC$4,IF(F87+M87+T87+AA87+AH87+AO87+AV87+BC87+BJ87&lt;=Consolidação!H98+Consolidação!K98+Consolidação!N98+Consolidação!Q98+Consolidação!T98+Consolidação!W98+Consolidação!Z98+Consolidação!AC98+Consolidação!AF98,Consolidação!$AF$4,IF(F87+M87+T87+AA87+AH87+AO87+AV87+BC87+BJ87&lt;=Consolidação!H98+Consolidação!K98+Consolidação!N98+Consolidação!Q98+Consolidação!T98+Consolidação!W98+Consolidação!Z98+Consolidação!AC98+Consolidação!AF98+Consolidação!AI98,Consolidação!$AI$4,IF(F87+M87+T87+AA87+AH87+AO87+AV87+BC87+BJ87&lt;=Consolidação!H98+Consolidação!K98+Consolidação!N98+Consolidação!Q98+Consolidação!T98+Consolidação!W98+Consolidação!Z98+Consolidação!AC98+Consolidação!AF98+Consolidação!AI98+Consolidação!AL98,Consolidação!$AL$4,IF(F87+M87+T87+AA87+AH87+AO87+AV87+BC87+BJ87&lt;=Consolidação!H98+Consolidação!K98+Consolidação!N98+Consolidação!Q98+Consolidação!T98+Consolidação!W98+Consolidação!Z98+Consolidação!AC98+Consolidação!AF98+Consolidação!AI98+Consolidação!AL98+Consolidação!AO98,Consolidação!$AO$4,IF(F87+M87+T87+AA87+AH87+AO87+AV87+BC87+BJ87&lt;=Consolidação!H98+Consolidação!K98+Consolidação!N98+Consolidação!Q98+Consolidação!T98+Consolidação!W98+Consolidação!Z98+Consolidação!AC98+Consolidação!AF98+Consolidação!AI98+Consolidação!AL98+Consolidação!AO98+Consolidação!AR98,Consolidação!$AR$4,IF(F87+M87+T87+AA87+AH87+AO87+AV87+BC87+BJ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+M87+T87+AA87+AH87+AO87+AV87+BC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+T87+AA87+AH87+AO87+AV87+BC87+BJ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/>
      </c>
      <c r="BN87" s="339" t="str">
        <f>IF(BM87="","",IF(BM87="SEM PREVISÃO","û",IF(BM87="CONSUMO PARCIAL","û",IF(BL87&lt;BM87+90,"û","ü"))))</f>
        <v/>
      </c>
      <c r="BO87" s="312"/>
      <c r="BP87" s="334"/>
      <c r="BQ87" s="335"/>
      <c r="BR87" s="350"/>
      <c r="BS87" s="351"/>
      <c r="BT87" s="338" t="str">
        <f>IF(BQ87=0,"",IF(F87+M87+T87+AA87+AH87+AO87+AV87+BC87+BJ87+BQ87&lt;=Consolidação!H98,Consolidação!$H$4,IF(F87+M87+T87+AA87+AH87+AO87+AV87+BC87+BJ87+BQ87&lt;=Consolidação!H98+Consolidação!K98,Consolidação!$K$4,IF(F87+M87+T87+AA87+AH87+AO87+AV87+BC87+BJ87+BQ87&lt;=Consolidação!H98+Consolidação!K98+Consolidação!N98,Consolidação!$N$4,IF(F87+M87+T87+AA87+AH87+AO87+AV87+BC87+BJ87+BQ87&lt;=Consolidação!H98+Consolidação!K98+Consolidação!N98+Consolidação!Q98,Consolidação!$Q$4,IF(F87+M87+T87+AA87+AH87+AO87+AV87+BC87+BJ87+BQ87&lt;=Consolidação!H98+Consolidação!K98+Consolidação!N98+Consolidação!Q98+Consolidação!T98,Consolidação!$T$4,IF(F87+M87+T87+AA87+AH87+AO87+AV87+BC87+BJ87+BQ87&lt;=Consolidação!H98+Consolidação!K98+Consolidação!N98+Consolidação!Q98+Consolidação!T98+Consolidação!W98,Consolidação!$W$4,IF(F87+M87+T87+AA87+AH87+AO87+AV87+BC87+BJ87+BQ87&lt;=Consolidação!H98+Consolidação!K98+Consolidação!N98+Consolidação!Q98+Consolidação!T98+Consolidação!W98+Consolidação!Z98,Consolidação!$Z$4,IF(F87+M87+T87+AA87+AH87+AO87+AV87+BC87+BJ87+BQ87&lt;=Consolidação!H98+Consolidação!K98+Consolidação!N98+Consolidação!Q98+Consolidação!T98+Consolidação!W98+Consolidação!Z98+Consolidação!AC98,Consolidação!$AC$4,IF(F87+M87+T87+AA87+AH87+AO87+AV87+BC87+BJ87+BQ87&lt;=Consolidação!H98+Consolidação!K98+Consolidação!N98+Consolidação!Q98+Consolidação!T98+Consolidação!W98+Consolidação!Z98+Consolidação!AC98+Consolidação!AF98,Consolidação!$AF$4,IF(F87+M87+T87+AA87+AH87+AO87+AV87+BC87+BJ87+BQ87&lt;=Consolidação!H98+Consolidação!K98+Consolidação!N98+Consolidação!Q98+Consolidação!T98+Consolidação!W98+Consolidação!Z98+Consolidação!AC98+Consolidação!AF98+Consolidação!AI98,Consolidação!$AI$4,IF(F87+M87+T87+AA87+AH87+AO87+AV87+BC87+BJ87+BQ87&lt;=Consolidação!H98+Consolidação!K98+Consolidação!N98+Consolidação!Q98+Consolidação!T98+Consolidação!W98+Consolidação!Z98+Consolidação!AC98+Consolidação!AF98+Consolidação!AI98+Consolidação!AL98,Consolidação!$AL$4,IF(F87+M87+T87+AA87+AH87+AO87+AV87+BC87+BJ87+BQ87&lt;=Consolidação!H98+Consolidação!K98+Consolidação!N98+Consolidação!Q98+Consolidação!T98+Consolidação!W98+Consolidação!Z98+Consolidação!AC98+Consolidação!AF98+Consolidação!AI98+Consolidação!AL98+Consolidação!AO98,Consolidação!$AO$4,IF(F87+M87+T87+AA87+AH87+AO87+AV87+BC87+BJ87+BQ87&lt;=Consolidação!H98+Consolidação!K98+Consolidação!N98+Consolidação!Q98+Consolidação!T98+Consolidação!W98+Consolidação!Z98+Consolidação!AC98+Consolidação!AF98+Consolidação!AI98+Consolidação!AL98+Consolidação!AO98+Consolidação!AR98,Consolidação!$AR$4,IF(F87+M87+T87+AA87+AH87+AO87+AV87+BC87+BJ87+BQ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+M87+T87+AA87+AH87+AO87+AV87+BC87+BJ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+T87+AA87+AH87+AO87+AV87+BC87+BJ87+BQ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/>
      </c>
      <c r="BU87" s="339" t="str">
        <f>IF(BT87="","",IF(BT87="SEM PREVISÃO","û",IF(BT87="CONSUMO PARCIAL","û",IF(BS87&lt;BT87+90,"û","ü"))))</f>
        <v/>
      </c>
      <c r="BV87" s="312"/>
      <c r="BW87" s="334"/>
      <c r="BX87" s="335"/>
      <c r="BY87" s="350"/>
      <c r="BZ87" s="351"/>
      <c r="CA87" s="338" t="str">
        <f>IF(BX87=0,"",IF(F87+M87+T87+AA87+AH87+AO87+AV87+BC87+BJ87+BQ87+BX87&lt;=Consolidação!H98,Consolidação!$H$4,IF(F87+M87+T87+AA87+AH87+AO87+AV87+BC87+BJ87+BQ87+BX87&lt;=Consolidação!H98+Consolidação!K98,Consolidação!$K$4,IF(F87+M87+T87+AA87+AH87+AO87+AV87+BC87+BJ87+BQ87+BX87&lt;=Consolidação!H98+Consolidação!K98+Consolidação!N98,Consolidação!$N$4,IF(F87+M87+T87+AA87+AH87+AO87+AV87+BC87+BJ87+BQ87+BX87&lt;=Consolidação!H98+Consolidação!K98+Consolidação!N98+Consolidação!Q98,Consolidação!$Q$4,IF(F87+M87+T87+AA87+AH87+AO87+AV87+BC87+BJ87+BQ87+BX87&lt;=Consolidação!H98+Consolidação!K98+Consolidação!N98+Consolidação!Q98+Consolidação!T98,Consolidação!$T$4,IF(F87+M87+T87+AA87+AH87+AO87+AV87+BC87+BJ87+BQ87+BX87&lt;=Consolidação!H98+Consolidação!K98+Consolidação!N98+Consolidação!Q98+Consolidação!T98+Consolidação!W98,Consolidação!$W$4,IF(F87+M87+T87+AA87+AH87+AO87+AV87+BC87+BJ87+BQ87+BX87&lt;=Consolidação!H98+Consolidação!K98+Consolidação!N98+Consolidação!Q98+Consolidação!T98+Consolidação!W98+Consolidação!Z98,Consolidação!$Z$4,IF(F87+M87+T87+AA87+AH87+AO87+AV87+BC87+BJ87+BQ87+BX87&lt;=Consolidação!H98+Consolidação!K98+Consolidação!N98+Consolidação!Q98+Consolidação!T98+Consolidação!W98+Consolidação!Z98+Consolidação!AC98,Consolidação!$AC$4,IF(F87+M87+T87+AA87+AH87+AO87+AV87+BC87+BJ87+BQ87+BX87&lt;=Consolidação!H98+Consolidação!K98+Consolidação!N98+Consolidação!Q98+Consolidação!T98+Consolidação!W98+Consolidação!Z98+Consolidação!AC98+Consolidação!AF98,Consolidação!$AF$4,IF(F87+M87+T87+AA87+AH87+AO87+AV87+BC87+BJ87+BQ87+BX87&lt;=Consolidação!H98+Consolidação!K98+Consolidação!N98+Consolidação!Q98+Consolidação!T98+Consolidação!W98+Consolidação!Z98+Consolidação!AC98+Consolidação!AF98+Consolidação!AI98,Consolidação!$AI$4,IF(F87+M87+T87+AA87+AH87+AO87+AV87+BC87+BJ87+BQ87+BX87&lt;=Consolidação!H98+Consolidação!K98+Consolidação!N98+Consolidação!Q98+Consolidação!T98+Consolidação!W98+Consolidação!Z98+Consolidação!AC98+Consolidação!AF98+Consolidação!AI98+Consolidação!AL98,Consolidação!$AL$4,IF(F87+M87+T87+AA87+AH87+AO87+AV87+BC87+BJ87+BQ87+BX87&lt;=Consolidação!H98+Consolidação!K98+Consolidação!N98+Consolidação!Q98+Consolidação!T98+Consolidação!W98+Consolidação!Z98+Consolidação!AC98+Consolidação!AF98+Consolidação!AI98+Consolidação!AL98+Consolidação!AO98,Consolidação!$AO$4,IF(F87+M87+T87+AA87+AH87+AO87+AV87+BC87+BJ87+BQ87+BX87&lt;=Consolidação!H98+Consolidação!K98+Consolidação!N98+Consolidação!Q98+Consolidação!T98+Consolidação!W98+Consolidação!Z98+Consolidação!AC98+Consolidação!AF98+Consolidação!AI98+Consolidação!AL98+Consolidação!AO98+Consolidação!AR98,Consolidação!$AR$4,IF(F87+M87+T87+AA87+AH87+AO87+AV87+BC87+BJ87+BQ87+BX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+M87+T87+AA87+AH87+AO87+AV87+BC87+BJ87+BQ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+T87+AA87+AH87+AO87+AV87+BC87+BJ87+BQ87+BX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/>
      </c>
      <c r="CB87" s="339" t="str">
        <f>IF(CA87="","",IF(CA87="SEM PREVISÃO","û",IF(CA87="CONSUMO PARCIAL","û",IF(BZ87&lt;CA87+90,"û","ü"))))</f>
        <v/>
      </c>
      <c r="CC87" s="312"/>
      <c r="CD87" s="334"/>
      <c r="CE87" s="335"/>
      <c r="CF87" s="350"/>
      <c r="CG87" s="351"/>
      <c r="CH87" s="338" t="str">
        <f>IF(CE87=0,"",IF(F87+M87+T87+AA87+AH87+AO87+AV87+BC87+BJ87+BQ87+BX87+CE87&lt;=Consolidação!H98,Consolidação!$H$4,IF(F87+M87+T87+AA87+AH87+AO87+AV87+BC87+BJ87+BQ87+BX87+CE87&lt;=Consolidação!H98+Consolidação!K98,Consolidação!$K$4,IF(F87+M87+T87+AA87+AH87+AO87+AV87+BC87+BJ87+BQ87+BX87+CE87&lt;=Consolidação!H98+Consolidação!K98+Consolidação!N98,Consolidação!$N$4,IF(F87+M87+T87+AA87+AH87+AO87+AV87+BC87+BJ87+BQ87+BX87+CE87&lt;=Consolidação!H98+Consolidação!K98+Consolidação!N98+Consolidação!Q98,Consolidação!$Q$4,IF(F87+M87+T87+AA87+AH87+AO87+AV87+BC87+BJ87+BQ87+BX87+CE87&lt;=Consolidação!H98+Consolidação!K98+Consolidação!N98+Consolidação!Q98+Consolidação!T98,Consolidação!$T$4,IF(F87+M87+T87+AA87+AH87+AO87+AV87+BC87+BJ87+BQ87+BX87+CE87&lt;=Consolidação!H98+Consolidação!K98+Consolidação!N98+Consolidação!Q98+Consolidação!T98+Consolidação!W98,Consolidação!$W$4,IF(F87+M87+T87+AA87+AH87+AO87+AV87+BC87+BJ87+BQ87+BX87+CE87&lt;=Consolidação!H98+Consolidação!K98+Consolidação!N98+Consolidação!Q98+Consolidação!T98+Consolidação!W98+Consolidação!Z98,Consolidação!$Z$4,IF(F87+M87+T87+AA87+AH87+AO87+AV87+BC87+BJ87+BQ87+BX87+CE87&lt;=Consolidação!H98+Consolidação!K98+Consolidação!N98+Consolidação!Q98+Consolidação!T98+Consolidação!W98+Consolidação!Z98+Consolidação!AC98,Consolidação!$AC$4,IF(F87+M87+T87+AA87+AH87+AO87+AV87+BC87+BJ87+BQ87+BX87+CE87&lt;=Consolidação!H98+Consolidação!K98+Consolidação!N98+Consolidação!Q98+Consolidação!T98+Consolidação!W98+Consolidação!Z98+Consolidação!AC98+Consolidação!AF98,Consolidação!$AF$4,IF(F87+M87+T87+AA87+AH87+AO87+AV87+BC87+BJ87+BQ87+BX87+CE87&lt;=Consolidação!H98+Consolidação!K98+Consolidação!N98+Consolidação!Q98+Consolidação!T98+Consolidação!W98+Consolidação!Z98+Consolidação!AC98+Consolidação!AF98+Consolidação!AI98,Consolidação!$AI$4,IF(F87+M87+T87+AA87+AH87+AO87+AV87+BC87+BJ87+BQ87+BX87+CE87&lt;=Consolidação!H98+Consolidação!K98+Consolidação!N98+Consolidação!Q98+Consolidação!T98+Consolidação!W98+Consolidação!Z98+Consolidação!AC98+Consolidação!AF98+Consolidação!AI98+Consolidação!AL98,Consolidação!$AL$4,IF(F87+M87+T87+AA87+AH87+AO87+AV87+BC87+BJ87+BQ87+BX87+CE87&lt;=Consolidação!H98+Consolidação!K98+Consolidação!N98+Consolidação!Q98+Consolidação!T98+Consolidação!W98+Consolidação!Z98+Consolidação!AC98+Consolidação!AF98+Consolidação!AI98+Consolidação!AL98+Consolidação!AO98,Consolidação!$AO$4,IF(F87+M87+T87+AA87+AH87+AO87+AV87+BC87+BJ87+BQ87+BX87+CE87&lt;=Consolidação!H98+Consolidação!K98+Consolidação!N98+Consolidação!Q98+Consolidação!T98+Consolidação!W98+Consolidação!Z98+Consolidação!AC98+Consolidação!AF98+Consolidação!AI98+Consolidação!AL98+Consolidação!AO98+Consolidação!AR98,Consolidação!$AR$4,IF(F87+M87+T87+AA87+AH87+AO87+AV87+BC87+BJ87+BQ87+BX87+CE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+M87+T87+AA87+AH87+AO87+AV87+BC87+BJ87+BQ87+BX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+T87+AA87+AH87+AO87+AV87+BC87+BJ87+BQ87+BX87+CE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/>
      </c>
      <c r="CI87" s="339" t="str">
        <f>IF(CH87="","",IF(CH87="SEM PREVISÃO","û",IF(CH87="CONSUMO PARCIAL","û",IF(CG87&lt;CH87+90,"û","ü"))))</f>
        <v/>
      </c>
      <c r="CJ87" s="312"/>
      <c r="CK87" s="334"/>
      <c r="CL87" s="335"/>
      <c r="CM87" s="350"/>
      <c r="CN87" s="351"/>
      <c r="CO87" s="338" t="str">
        <f>IF(CL87=0,"",IF(F87+M87+T87+AA87+AH87+AO87+AV87+BC87+BJ87+BQ87+BX87+CE87+CL87&lt;=Consolidação!H98,Consolidação!$H$4,IF(F87+M87+T87+AA87+AH87+AO87+AV87+BC87+BJ87+BQ87+BX87+CE87+CL87&lt;=Consolidação!H98+Consolidação!K98,Consolidação!$K$4,IF(F87+M87+T87+AA87+AH87+AO87+AV87+BC87+BJ87+BQ87+BX87+CE87+CL87&lt;=Consolidação!H98+Consolidação!K98+Consolidação!N98,Consolidação!$N$4,IF(F87+M87+T87+AA87+AH87+AO87+AV87+BC87+BJ87+BQ87+BX87+CE87+CL87&lt;=Consolidação!H98+Consolidação!K98+Consolidação!N98+Consolidação!Q98,Consolidação!$Q$4,IF(F87+M87+T87+AA87+AH87+AO87+AV87+BC87+BJ87+BQ87+BX87+CE87+CL87&lt;=Consolidação!H98+Consolidação!K98+Consolidação!N98+Consolidação!Q98+Consolidação!T98,Consolidação!$T$4,IF(F87+M87+T87+AA87+AH87+AO87+AV87+BC87+BJ87+BQ87+BX87+CE87+CL87&lt;=Consolidação!H98+Consolidação!K98+Consolidação!N98+Consolidação!Q98+Consolidação!T98+Consolidação!W98,Consolidação!$W$4,IF(F87+M87+T87+AA87+AH87+AO87+AV87+BC87+BJ87+BQ87+BX87+CE87+CL87&lt;=Consolidação!H98+Consolidação!K98+Consolidação!N98+Consolidação!Q98+Consolidação!T98+Consolidação!W98+Consolidação!Z98,Consolidação!$Z$4,IF(F87+M87+T87+AA87+AH87+AO87+AV87+BC87+BJ87+BQ87+BX87+CE87+CL87&lt;=Consolidação!H98+Consolidação!K98+Consolidação!N98+Consolidação!Q98+Consolidação!T98+Consolidação!W98+Consolidação!Z98+Consolidação!AC98,Consolidação!$AC$4,IF(F87+M87+T87+AA87+AH87+AO87+AV87+BC87+BJ87+BQ87+BX87+CE87+CL87&lt;=Consolidação!H98+Consolidação!K98+Consolidação!N98+Consolidação!Q98+Consolidação!T98+Consolidação!W98+Consolidação!Z98+Consolidação!AC98+Consolidação!AF98,Consolidação!$AF$4,IF(F87+M87+T87+AA87+AH87+AO87+AV87+BC87+BJ87+BQ87+BX87+CE87+CL87&lt;=Consolidação!H98+Consolidação!K98+Consolidação!N98+Consolidação!Q98+Consolidação!T98+Consolidação!W98+Consolidação!Z98+Consolidação!AC98+Consolidação!AF98+Consolidação!AI98,Consolidação!$AI$4,IF(F87+M87+T87+AA87+AH87+AO87+AV87+BC87+BJ87+BQ87+BX87+CE87+CL87&lt;=Consolidação!H98+Consolidação!K98+Consolidação!N98+Consolidação!Q98+Consolidação!T98+Consolidação!W98+Consolidação!Z98+Consolidação!AC98+Consolidação!AF98+Consolidação!AI98+Consolidação!AL98,Consolidação!$AL$4,IF(F87+M87+T87+AA87+AH87+AO87+AV87+BC87+BJ87+BQ87+BX87+CE87+CL87&lt;=Consolidação!H98+Consolidação!K98+Consolidação!N98+Consolidação!Q98+Consolidação!T98+Consolidação!W98+Consolidação!Z98+Consolidação!AC98+Consolidação!AF98+Consolidação!AI98+Consolidação!AL98+Consolidação!AO98,Consolidação!$AO$4,IF(F87+M87+T87+AA87+AH87+AO87+AV87+BC87+BJ87+BQ87+BX87+CE87+CL87&lt;=Consolidação!H98+Consolidação!K98+Consolidação!N98+Consolidação!Q98+Consolidação!T98+Consolidação!W98+Consolidação!Z98+Consolidação!AC98+Consolidação!AF98+Consolidação!AI98+Consolidação!AL98+Consolidação!AO98+Consolidação!AR98,Consolidação!$AR$4,IF(F87+M87+T87+AA87+AH87+AO87+AV87+BC87+BJ87+BQ87+BX87+CE87+CL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+M87+T87+AA87+AH87+AO87+AV87+BC87+BJ87+BQ87+BX87+CE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+T87+AA87+AH87+AO87+AV87+BC87+BJ87+BQ87+BX87+CE87+CL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/>
      </c>
      <c r="CP87" s="339" t="str">
        <f>IF(CO87="","",IF(CO87="SEM PREVISÃO","û",IF(CO87="CONSUMO PARCIAL","û",IF(CN87&lt;CO87+90,"û","ü"))))</f>
        <v/>
      </c>
      <c r="CQ87" s="312"/>
      <c r="CR87" s="334"/>
      <c r="CS87" s="335"/>
      <c r="CT87" s="350"/>
      <c r="CU87" s="351"/>
      <c r="CV87" s="338" t="str">
        <f>IF(CS87=0,"",IF(F87+M87+T87+AA87+AH87+AO87+AV87+BC87+BJ87+BQ87+BX87+CE87+CL87+CS87&lt;=Consolidação!H98,Consolidação!$H$4,IF(F87+M87+T87+AA87+AH87+AO87+AV87+BC87+BJ87+BQ87+BX87+CE87+CL87+CS87&lt;=Consolidação!H98+Consolidação!K98,Consolidação!$K$4,IF(F87+M87+T87+AA87+AH87+AO87+AV87+BC87+BJ87+BQ87+BX87+CE87+CL87+CS87&lt;=Consolidação!H98+Consolidação!K98+Consolidação!N98,Consolidação!$N$4,IF(F87+M87+T87+AA87+AH87+AO87+AV87+BC87+BJ87+BQ87+BX87+CE87+CL87+CS87&lt;=Consolidação!H98+Consolidação!K98+Consolidação!N98+Consolidação!Q98,Consolidação!$Q$4,IF(F87+M87+T87+AA87+AH87+AO87+AV87+BC87+BJ87+BQ87+BX87+CE87+CL87+CS87&lt;=Consolidação!H98+Consolidação!K98+Consolidação!N98+Consolidação!Q98+Consolidação!T98,Consolidação!$T$4,IF(F87+M87+T87+AA87+AH87+AO87+AV87+BC87+BJ87+BQ87+BX87+CE87+CL87+CS87&lt;=Consolidação!H98+Consolidação!K98+Consolidação!N98+Consolidação!Q98+Consolidação!T98+Consolidação!W98,Consolidação!$W$4,IF(F87+M87+T87+AA87+AH87+AO87+AV87+BC87+BJ87+BQ87+BX87+CE87+CL87+CS87&lt;=Consolidação!H98+Consolidação!K98+Consolidação!N98+Consolidação!Q98+Consolidação!T98+Consolidação!W98+Consolidação!Z98,Consolidação!$Z$4,IF(F87+M87+T87+AA87+AH87+AO87+AV87+BC87+BJ87+BQ87+BX87+CE87+CL87+CS87&lt;=Consolidação!H98+Consolidação!K98+Consolidação!N98+Consolidação!Q98+Consolidação!T98+Consolidação!W98+Consolidação!Z98+Consolidação!AC98,Consolidação!$AC$4,IF(F87+M87+T87+AA87+AH87+AO87+AV87+BC87+BJ87+BQ87+BX87+CE87+CL87+CS87&lt;=Consolidação!H98+Consolidação!K98+Consolidação!N98+Consolidação!Q98+Consolidação!T98+Consolidação!W98+Consolidação!Z98+Consolidação!AC98+Consolidação!AF98,Consolidação!$AF$4,IF(F87+M87+T87+AA87+AH87+AO87+AV87+BC87+BJ87+BQ87+BX87+CE87+CL87+CS87&lt;=Consolidação!H98+Consolidação!K98+Consolidação!N98+Consolidação!Q98+Consolidação!T98+Consolidação!W98+Consolidação!Z98+Consolidação!AC98+Consolidação!AF98+Consolidação!AI98,Consolidação!$AI$4,IF(F87+M87+T87+AA87+AH87+AO87+AV87+BC87+BJ87+BQ87+BX87+CE87+CL87+CS87&lt;=Consolidação!H98+Consolidação!K98+Consolidação!N98+Consolidação!Q98+Consolidação!T98+Consolidação!W98+Consolidação!Z98+Consolidação!AC98+Consolidação!AF98+Consolidação!AI98+Consolidação!AL98,Consolidação!$AL$4,IF(F87+M87+T87+AA87+AH87+AO87+AV87+BC87+BJ87+BQ87+BX87+CE87+CL87+CS87&lt;=Consolidação!H98+Consolidação!K98+Consolidação!N98+Consolidação!Q98+Consolidação!T98+Consolidação!W98+Consolidação!Z98+Consolidação!AC98+Consolidação!AF98+Consolidação!AI98+Consolidação!AL98+Consolidação!AO98,Consolidação!$AO$4,IF(F87+M87+T87+AA87+AH87+AO87+AV87+BC87+BJ87+BQ87+BX87+CE87+CL87+CS87&lt;=Consolidação!H98+Consolidação!K98+Consolidação!N98+Consolidação!Q98+Consolidação!T98+Consolidação!W98+Consolidação!Z98+Consolidação!AC98+Consolidação!AF98+Consolidação!AI98+Consolidação!AL98+Consolidação!AO98+Consolidação!AR98,Consolidação!$AR$4,IF(F87+M87+T87+AA87+AH87+AO87+AV87+BC87+BJ87+BQ87+BX87+CE87+CL87+CS87&lt;=Consolidação!H98+Consolidação!K98+Consolidação!N98+Consolidação!Q98+Consolidação!T98+Consolidação!W98+Consolidação!Z98+Consolidação!AC98+Consolidação!AF98+Consolidação!AI98+Consolidação!AL98+Consolidação!AO98+Consolidação!AR98+Consolidação!AU98,Consolidação!$AU$4,IF(AND((Consolidação!H98+Consolidação!K98+Consolidação!N98+Consolidação!Q98+Consolidação!T98+Consolidação!W98+Consolidação!Z98+Consolidação!AC98+Consolidação!AF98+Consolidação!AI98+Consolidação!AL98+Consolidação!AO98+Consolidação!AR98+Consolidação!AU98)&gt;0,F87+M87+T87+AA87+AH87+AO87+AV87+BC87+BJ87+BQ87+BX87+CE87+CL87&lt;Consolidação!H98+Consolidação!K98+Consolidação!N98+Consolidação!Q98+Consolidação!T98+Consolidação!W98+Consolidação!Z98+Consolidação!AC98+Consolidação!AF98+Consolidação!AI98+Consolidação!AL98+Consolidação!AO98+Consolidação!AR98+Consolidação!AU98,F87+M87+T87+AA87+AH87+AO87+AV87+BC87+BJ87+BQ87+BX87+CE87+CL87+CS87&gt;Consolidação!H98+Consolidação!K98+Consolidação!N98+Consolidação!Q98+Consolidação!T98+Consolidação!W98+Consolidação!Z98+Consolidação!AC98+Consolidação!AF98+Consolidação!AI98+Consolidação!AL98+Consolidação!AO98+Consolidação!AR98+Consolidação!AU98),"CONSUMO PARCIAL","SEM PREVISÃO"))))))))))))))))</f>
        <v/>
      </c>
      <c r="CW87" s="339" t="str">
        <f>IF(CV87="","",IF(CV87="SEM PREVISÃO","û",IF(CV87="CONSUMO PARCIAL","û",IF(CU87&lt;CV87+90,"û","ü"))))</f>
        <v/>
      </c>
      <c r="CX87" s="334"/>
      <c r="CY87" s="335"/>
      <c r="CZ87" s="350"/>
      <c r="DA87" s="351"/>
      <c r="DB87" s="338" t="str">
        <f>IF(CY87=0,"",IF(L87+S87+Z87+AG87+AN87+AU87+BB87+BI87+BP87+BW87+CD87+CK87+CR87+CY87&lt;=Consolidação!N98,Consolidação!$H$4,IF(L87+S87+Z87+AG87+AN87+AU87+BB87+BI87+BP87+BW87+CD87+CK87+CR87+CY87&lt;=Consolidação!N98+Consolidação!Q98,Consolidação!$K$4,IF(L87+S87+Z87+AG87+AN87+AU87+BB87+BI87+BP87+BW87+CD87+CK87+CR87+CY87&lt;=Consolidação!N98+Consolidação!Q98+Consolidação!T98,Consolidação!$N$4,IF(L87+S87+Z87+AG87+AN87+AU87+BB87+BI87+BP87+BW87+CD87+CK87+CR87+CY87&lt;=Consolidação!N98+Consolidação!Q98+Consolidação!T98+Consolidação!W98,Consolidação!$Q$4,IF(L87+S87+Z87+AG87+AN87+AU87+BB87+BI87+BP87+BW87+CD87+CK87+CR87+CY87&lt;=Consolidação!N98+Consolidação!Q98+Consolidação!T98+Consolidação!W98+Consolidação!Z98,Consolidação!$T$4,IF(L87+S87+Z87+AG87+AN87+AU87+BB87+BI87+BP87+BW87+CD87+CK87+CR87+CY87&lt;=Consolidação!N98+Consolidação!Q98+Consolidação!T98+Consolidação!W98+Consolidação!Z98+Consolidação!AC98,Consolidação!$W$4,IF(L87+S87+Z87+AG87+AN87+AU87+BB87+BI87+BP87+BW87+CD87+CK87+CR87+CY87&lt;=Consolidação!N98+Consolidação!Q98+Consolidação!T98+Consolidação!W98+Consolidação!Z98+Consolidação!AC98+Consolidação!AF98,Consolidação!$Z$4,IF(L87+S87+Z87+AG87+AN87+AU87+BB87+BI87+BP87+BW87+CD87+CK87+CR87+CY87&lt;=Consolidação!N98+Consolidação!Q98+Consolidação!T98+Consolidação!W98+Consolidação!Z98+Consolidação!AC98+Consolidação!AF98+Consolidação!AI98,Consolidação!$AC$4,IF(L87+S87+Z87+AG87+AN87+AU87+BB87+BI87+BP87+BW87+CD87+CK87+CR87+CY87&lt;=Consolidação!N98+Consolidação!Q98+Consolidação!T98+Consolidação!W98+Consolidação!Z98+Consolidação!AC98+Consolidação!AF98+Consolidação!AI98+Consolidação!AL98,Consolidação!$AF$4,IF(L87+S87+Z87+AG87+AN87+AU87+BB87+BI87+BP87+BW87+CD87+CK87+CR87+CY87&lt;=Consolidação!N98+Consolidação!Q98+Consolidação!T98+Consolidação!W98+Consolidação!Z98+Consolidação!AC98+Consolidação!AF98+Consolidação!AI98+Consolidação!AL98+Consolidação!AO98,Consolidação!$AI$4,IF(L87+S87+Z87+AG87+AN87+AU87+BB87+BI87+BP87+BW87+CD87+CK87+CR87+CY87&lt;=Consolidação!N98+Consolidação!Q98+Consolidação!T98+Consolidação!W98+Consolidação!Z98+Consolidação!AC98+Consolidação!AF98+Consolidação!AI98+Consolidação!AL98+Consolidação!AO98+Consolidação!AR98,Consolidação!$AL$4,IF(L87+S87+Z87+AG87+AN87+AU87+BB87+BI87+BP87+BW87+CD87+CK87+CR87+CY87&lt;=Consolidação!N98+Consolidação!Q98+Consolidação!T98+Consolidação!W98+Consolidação!Z98+Consolidação!AC98+Consolidação!AF98+Consolidação!AI98+Consolidação!AL98+Consolidação!AO98+Consolidação!AR98+Consolidação!AU98,Consolidação!$AO$4,IF(L87+S87+Z87+AG87+AN87+AU87+BB87+BI87+BP87+BW87+CD87+CK87+CR87+CY87&lt;=Consolidação!N98+Consolidação!Q98+Consolidação!T98+Consolidação!W98+Consolidação!Z98+Consolidação!AC98+Consolidação!AF98+Consolidação!AI98+Consolidação!AL98+Consolidação!AO98+Consolidação!AR98+Consolidação!AU98+Consolidação!AX98,Consolidação!$AR$4,IF(L87+S87+Z87+AG87+AN87+AU87+BB87+BI87+BP87+BW87+CD87+CK87+CR87+CY87&lt;=Consolidação!N98+Consolidação!Q98+Consolidação!T98+Consolidação!W98+Consolidação!Z98+Consolidação!AC98+Consolidação!AF98+Consolidação!AI98+Consolidação!AL98+Consolidação!AO98+Consolidação!AR98+Consolidação!AU98+Consolidação!AX98+Consolidação!#REF!,Consolidação!$AU$4,IF(AND((Consolidação!N98+Consolidação!Q98+Consolidação!T98+Consolidação!W98+Consolidação!Z98+Consolidação!AC98+Consolidação!AF98+Consolidação!AI98+Consolidação!AL98+Consolidação!AO98+Consolidação!AR98+Consolidação!AU98+Consolidação!AX98+Consolidação!#REF!)&gt;0,L87+S87+Z87+AG87+AN87+AU87+BB87+BI87+BP87+BW87+CD87+CK87+CR87&lt;Consolidação!N98+Consolidação!Q98+Consolidação!T98+Consolidação!W98+Consolidação!Z98+Consolidação!AC98+Consolidação!AF98+Consolidação!AI98+Consolidação!AL98+Consolidação!AO98+Consolidação!AR98+Consolidação!AU98+Consolidação!AX98+Consolidação!#REF!,L87+S87+Z87+AG87+AN87+AU87+BB87+BI87+BP87+BW87+CD87+CK87+CR87+CY87&gt;Consolidação!N98+Consolidação!Q98+Consolidação!T98+Consolidação!W98+Consolidação!Z98+Consolidação!AC98+Consolidação!AF98+Consolidação!AI98+Consolidação!AL98+Consolidação!AO98+Consolidação!AR98+Consolidação!AU98+Consolidação!AX98+Consolidação!#REF!),"CONSUMO PARCIAL","SEM PREVISÃO"))))))))))))))))</f>
        <v/>
      </c>
      <c r="DC87" s="339" t="str">
        <f t="shared" si="100"/>
        <v/>
      </c>
      <c r="DD87" s="334"/>
      <c r="DE87" s="335"/>
      <c r="DF87" s="350"/>
      <c r="DG87" s="351"/>
      <c r="DH87" s="338" t="str">
        <f>IF(DE87=0,"",IF(R87+Y87+AF87+AM87+AT87+BA87+BH87+BO87+BV87+CC87+CJ87+CQ87+CX87+DE87&lt;=Consolidação!T98,Consolidação!$H$4,IF(R87+Y87+AF87+AM87+AT87+BA87+BH87+BO87+BV87+CC87+CJ87+CQ87+CX87+DE87&lt;=Consolidação!T98+Consolidação!W98,Consolidação!$K$4,IF(R87+Y87+AF87+AM87+AT87+BA87+BH87+BO87+BV87+CC87+CJ87+CQ87+CX87+DE87&lt;=Consolidação!T98+Consolidação!W98+Consolidação!Z98,Consolidação!$N$4,IF(R87+Y87+AF87+AM87+AT87+BA87+BH87+BO87+BV87+CC87+CJ87+CQ87+CX87+DE87&lt;=Consolidação!T98+Consolidação!W98+Consolidação!Z98+Consolidação!AC98,Consolidação!$Q$4,IF(R87+Y87+AF87+AM87+AT87+BA87+BH87+BO87+BV87+CC87+CJ87+CQ87+CX87+DE87&lt;=Consolidação!T98+Consolidação!W98+Consolidação!Z98+Consolidação!AC98+Consolidação!AF98,Consolidação!$T$4,IF(R87+Y87+AF87+AM87+AT87+BA87+BH87+BO87+BV87+CC87+CJ87+CQ87+CX87+DE87&lt;=Consolidação!T98+Consolidação!W98+Consolidação!Z98+Consolidação!AC98+Consolidação!AF98+Consolidação!AI98,Consolidação!$W$4,IF(R87+Y87+AF87+AM87+AT87+BA87+BH87+BO87+BV87+CC87+CJ87+CQ87+CX87+DE87&lt;=Consolidação!T98+Consolidação!W98+Consolidação!Z98+Consolidação!AC98+Consolidação!AF98+Consolidação!AI98+Consolidação!AL98,Consolidação!$Z$4,IF(R87+Y87+AF87+AM87+AT87+BA87+BH87+BO87+BV87+CC87+CJ87+CQ87+CX87+DE87&lt;=Consolidação!T98+Consolidação!W98+Consolidação!Z98+Consolidação!AC98+Consolidação!AF98+Consolidação!AI98+Consolidação!AL98+Consolidação!AO98,Consolidação!$AC$4,IF(R87+Y87+AF87+AM87+AT87+BA87+BH87+BO87+BV87+CC87+CJ87+CQ87+CX87+DE87&lt;=Consolidação!T98+Consolidação!W98+Consolidação!Z98+Consolidação!AC98+Consolidação!AF98+Consolidação!AI98+Consolidação!AL98+Consolidação!AO98+Consolidação!AR98,Consolidação!$AF$4,IF(R87+Y87+AF87+AM87+AT87+BA87+BH87+BO87+BV87+CC87+CJ87+CQ87+CX87+DE87&lt;=Consolidação!T98+Consolidação!W98+Consolidação!Z98+Consolidação!AC98+Consolidação!AF98+Consolidação!AI98+Consolidação!AL98+Consolidação!AO98+Consolidação!AR98+Consolidação!AU98,Consolidação!$AI$4,IF(R87+Y87+AF87+AM87+AT87+BA87+BH87+BO87+BV87+CC87+CJ87+CQ87+CX87+DE87&lt;=Consolidação!T98+Consolidação!W98+Consolidação!Z98+Consolidação!AC98+Consolidação!AF98+Consolidação!AI98+Consolidação!AL98+Consolidação!AO98+Consolidação!AR98+Consolidação!AU98+Consolidação!AX98,Consolidação!$AL$4,IF(R87+Y87+AF87+AM87+AT87+BA87+BH87+BO87+BV87+CC87+CJ87+CQ87+CX87+DE87&lt;=Consolidação!T98+Consolidação!W98+Consolidação!Z98+Consolidação!AC98+Consolidação!AF98+Consolidação!AI98+Consolidação!AL98+Consolidação!AO98+Consolidação!AR98+Consolidação!AU98+Consolidação!AX98+Consolidação!#REF!,Consolidação!$AO$4,IF(R87+Y87+AF87+AM87+AT87+BA87+BH87+BO87+BV87+CC87+CJ87+CQ87+CX87+DE87&lt;=Consolidação!T98+Consolidação!W98+Consolidação!Z98+Consolidação!AC98+Consolidação!AF98+Consolidação!AI98+Consolidação!AL98+Consolidação!AO98+Consolidação!AR98+Consolidação!AU98+Consolidação!AX98+Consolidação!#REF!+Consolidação!BC98,Consolidação!$AR$4,IF(R87+Y87+AF87+AM87+AT87+BA87+BH87+BO87+BV87+CC87+CJ87+CQ87+CX87+DE87&lt;=Consolidação!T98+Consolidação!W98+Consolidação!Z98+Consolidação!AC98+Consolidação!AF98+Consolidação!AI98+Consolidação!AL98+Consolidação!AO98+Consolidação!AR98+Consolidação!AU98+Consolidação!AX98+Consolidação!#REF!+Consolidação!BC98+Consolidação!BF98,Consolidação!$AU$4,IF(AND((Consolidação!T98+Consolidação!W98+Consolidação!Z98+Consolidação!AC98+Consolidação!AF98+Consolidação!AI98+Consolidação!AL98+Consolidação!AO98+Consolidação!AR98+Consolidação!AU98+Consolidação!AX98+Consolidação!#REF!+Consolidação!BC98+Consolidação!BF98)&gt;0,R87+Y87+AF87+AM87+AT87+BA87+BH87+BO87+BV87+CC87+CJ87+CQ87+CX87&lt;Consolidação!T98+Consolidação!W98+Consolidação!Z98+Consolidação!AC98+Consolidação!AF98+Consolidação!AI98+Consolidação!AL98+Consolidação!AO98+Consolidação!AR98+Consolidação!AU98+Consolidação!AX98+Consolidação!#REF!+Consolidação!BC98+Consolidação!BF98,R87+Y87+AF87+AM87+AT87+BA87+BH87+BO87+BV87+CC87+CJ87+CQ87+CX87+DE87&gt;Consolidação!T98+Consolidação!W98+Consolidação!Z98+Consolidação!AC98+Consolidação!AF98+Consolidação!AI98+Consolidação!AL98+Consolidação!AO98+Consolidação!AR98+Consolidação!AU98+Consolidação!AX98+Consolidação!#REF!+Consolidação!BC98+Consolidação!BF98),"CONSUMO PARCIAL","SEM PREVISÃO"))))))))))))))))</f>
        <v/>
      </c>
      <c r="DI87" s="339" t="str">
        <f t="shared" si="101"/>
        <v/>
      </c>
      <c r="DJ87" s="334"/>
      <c r="DK87" s="335"/>
      <c r="DL87" s="350"/>
      <c r="DM87" s="351"/>
      <c r="DN87" s="338" t="str">
        <f>IF(DK87=0,"",IF(X87+AE87+AL87+AS87+AZ87+BG87+BN87+BU87+CB87+CI87+CP87+CW87+DD87+DK87&lt;=Consolidação!Z98,Consolidação!$H$4,IF(X87+AE87+AL87+AS87+AZ87+BG87+BN87+BU87+CB87+CI87+CP87+CW87+DD87+DK87&lt;=Consolidação!Z98+Consolidação!AC98,Consolidação!$K$4,IF(X87+AE87+AL87+AS87+AZ87+BG87+BN87+BU87+CB87+CI87+CP87+CW87+DD87+DK87&lt;=Consolidação!Z98+Consolidação!AC98+Consolidação!AF98,Consolidação!$N$4,IF(X87+AE87+AL87+AS87+AZ87+BG87+BN87+BU87+CB87+CI87+CP87+CW87+DD87+DK87&lt;=Consolidação!Z98+Consolidação!AC98+Consolidação!AF98+Consolidação!AI98,Consolidação!$Q$4,IF(X87+AE87+AL87+AS87+AZ87+BG87+BN87+BU87+CB87+CI87+CP87+CW87+DD87+DK87&lt;=Consolidação!Z98+Consolidação!AC98+Consolidação!AF98+Consolidação!AI98+Consolidação!AL98,Consolidação!$T$4,IF(X87+AE87+AL87+AS87+AZ87+BG87+BN87+BU87+CB87+CI87+CP87+CW87+DD87+DK87&lt;=Consolidação!Z98+Consolidação!AC98+Consolidação!AF98+Consolidação!AI98+Consolidação!AL98+Consolidação!AO98,Consolidação!$W$4,IF(X87+AE87+AL87+AS87+AZ87+BG87+BN87+BU87+CB87+CI87+CP87+CW87+DD87+DK87&lt;=Consolidação!Z98+Consolidação!AC98+Consolidação!AF98+Consolidação!AI98+Consolidação!AL98+Consolidação!AO98+Consolidação!AR98,Consolidação!$Z$4,IF(X87+AE87+AL87+AS87+AZ87+BG87+BN87+BU87+CB87+CI87+CP87+CW87+DD87+DK87&lt;=Consolidação!Z98+Consolidação!AC98+Consolidação!AF98+Consolidação!AI98+Consolidação!AL98+Consolidação!AO98+Consolidação!AR98+Consolidação!AU98,Consolidação!$AC$4,IF(X87+AE87+AL87+AS87+AZ87+BG87+BN87+BU87+CB87+CI87+CP87+CW87+DD87+DK87&lt;=Consolidação!Z98+Consolidação!AC98+Consolidação!AF98+Consolidação!AI98+Consolidação!AL98+Consolidação!AO98+Consolidação!AR98+Consolidação!AU98+Consolidação!AX98,Consolidação!$AF$4,IF(X87+AE87+AL87+AS87+AZ87+BG87+BN87+BU87+CB87+CI87+CP87+CW87+DD87+DK87&lt;=Consolidação!Z98+Consolidação!AC98+Consolidação!AF98+Consolidação!AI98+Consolidação!AL98+Consolidação!AO98+Consolidação!AR98+Consolidação!AU98+Consolidação!AX98+Consolidação!#REF!,Consolidação!$AI$4,IF(X87+AE87+AL87+AS87+AZ87+BG87+BN87+BU87+CB87+CI87+CP87+CW87+DD87+DK87&lt;=Consolidação!Z98+Consolidação!AC98+Consolidação!AF98+Consolidação!AI98+Consolidação!AL98+Consolidação!AO98+Consolidação!AR98+Consolidação!AU98+Consolidação!AX98+Consolidação!#REF!+Consolidação!BC98,Consolidação!$AL$4,IF(X87+AE87+AL87+AS87+AZ87+BG87+BN87+BU87+CB87+CI87+CP87+CW87+DD87+DK87&lt;=Consolidação!Z98+Consolidação!AC98+Consolidação!AF98+Consolidação!AI98+Consolidação!AL98+Consolidação!AO98+Consolidação!AR98+Consolidação!AU98+Consolidação!AX98+Consolidação!#REF!+Consolidação!BC98+Consolidação!BF98,Consolidação!$AO$4,IF(X87+AE87+AL87+AS87+AZ87+BG87+BN87+BU87+CB87+CI87+CP87+CW87+DD87+DK87&lt;=Consolidação!Z98+Consolidação!AC98+Consolidação!AF98+Consolidação!AI98+Consolidação!AL98+Consolidação!AO98+Consolidação!AR98+Consolidação!AU98+Consolidação!AX98+Consolidação!#REF!+Consolidação!BC98+Consolidação!BF98+Consolidação!BI98,Consolidação!$AR$4,IF(X87+AE87+AL87+AS87+AZ87+BG87+BN87+BU87+CB87+CI87+CP87+CW87+DD87+DK87&lt;=Consolidação!Z98+Consolidação!AC98+Consolidação!AF98+Consolidação!AI98+Consolidação!AL98+Consolidação!AO98+Consolidação!AR98+Consolidação!AU98+Consolidação!AX98+Consolidação!#REF!+Consolidação!BC98+Consolidação!BF98+Consolidação!BI98+Consolidação!BL98,Consolidação!$AU$4,IF(AND((Consolidação!Z98+Consolidação!AC98+Consolidação!AF98+Consolidação!AI98+Consolidação!AL98+Consolidação!AO98+Consolidação!AR98+Consolidação!AU98+Consolidação!AX98+Consolidação!#REF!+Consolidação!BC98+Consolidação!BF98+Consolidação!BI98+Consolidação!BL98)&gt;0,X87+AE87+AL87+AS87+AZ87+BG87+BN87+BU87+CB87+CI87+CP87+CW87+DD87&lt;Consolidação!Z98+Consolidação!AC98+Consolidação!AF98+Consolidação!AI98+Consolidação!AL98+Consolidação!AO98+Consolidação!AR98+Consolidação!AU98+Consolidação!AX98+Consolidação!#REF!+Consolidação!BC98+Consolidação!BF98+Consolidação!BI98+Consolidação!BL98,X87+AE87+AL87+AS87+AZ87+BG87+BN87+BU87+CB87+CI87+CP87+CW87+DD87+DK87&gt;Consolidação!Z98+Consolidação!AC98+Consolidação!AF98+Consolidação!AI98+Consolidação!AL98+Consolidação!AO98+Consolidação!AR98+Consolidação!AU98+Consolidação!AX98+Consolidação!#REF!+Consolidação!BC98+Consolidação!BF98+Consolidação!BI98+Consolidação!BL98),"CONSUMO PARCIAL","SEM PREVISÃO"))))))))))))))))</f>
        <v/>
      </c>
      <c r="DO87" s="339" t="str">
        <f t="shared" si="102"/>
        <v/>
      </c>
      <c r="DP87" s="334"/>
      <c r="DQ87" s="335"/>
      <c r="DR87" s="350"/>
      <c r="DS87" s="351"/>
      <c r="DT87" s="338" t="str">
        <f>IF(DQ87=0,"",IF(AD87+AK87+AR87+AY87+BF87+BM87+BT87+CA87+CH87+CO87+CV87+DC87+DJ87+DQ87&lt;=Consolidação!AF98,Consolidação!$H$4,IF(AD87+AK87+AR87+AY87+BF87+BM87+BT87+CA87+CH87+CO87+CV87+DC87+DJ87+DQ87&lt;=Consolidação!AF98+Consolidação!AI98,Consolidação!$K$4,IF(AD87+AK87+AR87+AY87+BF87+BM87+BT87+CA87+CH87+CO87+CV87+DC87+DJ87+DQ87&lt;=Consolidação!AF98+Consolidação!AI98+Consolidação!AL98,Consolidação!$N$4,IF(AD87+AK87+AR87+AY87+BF87+BM87+BT87+CA87+CH87+CO87+CV87+DC87+DJ87+DQ87&lt;=Consolidação!AF98+Consolidação!AI98+Consolidação!AL98+Consolidação!AO98,Consolidação!$Q$4,IF(AD87+AK87+AR87+AY87+BF87+BM87+BT87+CA87+CH87+CO87+CV87+DC87+DJ87+DQ87&lt;=Consolidação!AF98+Consolidação!AI98+Consolidação!AL98+Consolidação!AO98+Consolidação!AR98,Consolidação!$T$4,IF(AD87+AK87+AR87+AY87+BF87+BM87+BT87+CA87+CH87+CO87+CV87+DC87+DJ87+DQ87&lt;=Consolidação!AF98+Consolidação!AI98+Consolidação!AL98+Consolidação!AO98+Consolidação!AR98+Consolidação!AU98,Consolidação!$W$4,IF(AD87+AK87+AR87+AY87+BF87+BM87+BT87+CA87+CH87+CO87+CV87+DC87+DJ87+DQ87&lt;=Consolidação!AF98+Consolidação!AI98+Consolidação!AL98+Consolidação!AO98+Consolidação!AR98+Consolidação!AU98+Consolidação!AX98,Consolidação!$Z$4,IF(AD87+AK87+AR87+AY87+BF87+BM87+BT87+CA87+CH87+CO87+CV87+DC87+DJ87+DQ87&lt;=Consolidação!AF98+Consolidação!AI98+Consolidação!AL98+Consolidação!AO98+Consolidação!AR98+Consolidação!AU98+Consolidação!AX98+Consolidação!#REF!,Consolidação!$AC$4,IF(AD87+AK87+AR87+AY87+BF87+BM87+BT87+CA87+CH87+CO87+CV87+DC87+DJ87+DQ87&lt;=Consolidação!AF98+Consolidação!AI98+Consolidação!AL98+Consolidação!AO98+Consolidação!AR98+Consolidação!AU98+Consolidação!AX98+Consolidação!#REF!+Consolidação!BC98,Consolidação!$AF$4,IF(AD87+AK87+AR87+AY87+BF87+BM87+BT87+CA87+CH87+CO87+CV87+DC87+DJ87+DQ87&lt;=Consolidação!AF98+Consolidação!AI98+Consolidação!AL98+Consolidação!AO98+Consolidação!AR98+Consolidação!AU98+Consolidação!AX98+Consolidação!#REF!+Consolidação!BC98+Consolidação!BF98,Consolidação!$AI$4,IF(AD87+AK87+AR87+AY87+BF87+BM87+BT87+CA87+CH87+CO87+CV87+DC87+DJ87+DQ87&lt;=Consolidação!AF98+Consolidação!AI98+Consolidação!AL98+Consolidação!AO98+Consolidação!AR98+Consolidação!AU98+Consolidação!AX98+Consolidação!#REF!+Consolidação!BC98+Consolidação!BF98+Consolidação!BI98,Consolidação!$AL$4,IF(AD87+AK87+AR87+AY87+BF87+BM87+BT87+CA87+CH87+CO87+CV87+DC87+DJ87+DQ87&lt;=Consolidação!AF98+Consolidação!AI98+Consolidação!AL98+Consolidação!AO98+Consolidação!AR98+Consolidação!AU98+Consolidação!AX98+Consolidação!#REF!+Consolidação!BC98+Consolidação!BF98+Consolidação!BI98+Consolidação!BL98,Consolidação!$AO$4,IF(AD87+AK87+AR87+AY87+BF87+BM87+BT87+CA87+CH87+CO87+CV87+DC87+DJ87+DQ87&lt;=Consolidação!AF98+Consolidação!AI98+Consolidação!AL98+Consolidação!AO98+Consolidação!AR98+Consolidação!AU98+Consolidação!AX98+Consolidação!#REF!+Consolidação!BC98+Consolidação!BF98+Consolidação!BI98+Consolidação!BL98+Consolidação!BO98,Consolidação!$AR$4,IF(AD87+AK87+AR87+AY87+BF87+BM87+BT87+CA87+CH87+CO87+CV87+DC87+DJ87+DQ87&lt;=Consolidação!AF98+Consolidação!AI98+Consolidação!AL98+Consolidação!AO98+Consolidação!AR98+Consolidação!AU98+Consolidação!AX98+Consolidação!#REF!+Consolidação!BC98+Consolidação!BF98+Consolidação!BI98+Consolidação!BL98+Consolidação!BO98+Consolidação!BR98,Consolidação!$AU$4,IF(AND((Consolidação!AF98+Consolidação!AI98+Consolidação!AL98+Consolidação!AO98+Consolidação!AR98+Consolidação!AU98+Consolidação!AX98+Consolidação!#REF!+Consolidação!BC98+Consolidação!BF98+Consolidação!BI98+Consolidação!BL98+Consolidação!BO98+Consolidação!BR98)&gt;0,AD87+AK87+AR87+AY87+BF87+BM87+BT87+CA87+CH87+CO87+CV87+DC87+DJ87&lt;Consolidação!AF98+Consolidação!AI98+Consolidação!AL98+Consolidação!AO98+Consolidação!AR98+Consolidação!AU98+Consolidação!AX98+Consolidação!#REF!+Consolidação!BC98+Consolidação!BF98+Consolidação!BI98+Consolidação!BL98+Consolidação!BO98+Consolidação!BR98,AD87+AK87+AR87+AY87+BF87+BM87+BT87+CA87+CH87+CO87+CV87+DC87+DJ87+DQ87&gt;Consolidação!AF98+Consolidação!AI98+Consolidação!AL98+Consolidação!AO98+Consolidação!AR98+Consolidação!AU98+Consolidação!AX98+Consolidação!#REF!+Consolidação!BC98+Consolidação!BF98+Consolidação!BI98+Consolidação!BL98+Consolidação!BO98+Consolidação!BR98),"CONSUMO PARCIAL","SEM PREVISÃO"))))))))))))))))</f>
        <v/>
      </c>
      <c r="DU87" s="339" t="str">
        <f t="shared" si="103"/>
        <v/>
      </c>
      <c r="DV87" s="334"/>
      <c r="DW87" s="335"/>
      <c r="DX87" s="350"/>
      <c r="DY87" s="351"/>
      <c r="DZ87" s="338" t="str">
        <f>IF(DW87=0,"",IF(AJ87+AQ87+AX87+BE87+BL87+BS87+BZ87+CG87+CN87+CU87+DB87+DI87+DP87+DW87&lt;=Consolidação!AL98,Consolidação!$H$4,IF(AJ87+AQ87+AX87+BE87+BL87+BS87+BZ87+CG87+CN87+CU87+DB87+DI87+DP87+DW87&lt;=Consolidação!AL98+Consolidação!AO98,Consolidação!$K$4,IF(AJ87+AQ87+AX87+BE87+BL87+BS87+BZ87+CG87+CN87+CU87+DB87+DI87+DP87+DW87&lt;=Consolidação!AL98+Consolidação!AO98+Consolidação!AR98,Consolidação!$N$4,IF(AJ87+AQ87+AX87+BE87+BL87+BS87+BZ87+CG87+CN87+CU87+DB87+DI87+DP87+DW87&lt;=Consolidação!AL98+Consolidação!AO98+Consolidação!AR98+Consolidação!AU98,Consolidação!$Q$4,IF(AJ87+AQ87+AX87+BE87+BL87+BS87+BZ87+CG87+CN87+CU87+DB87+DI87+DP87+DW87&lt;=Consolidação!AL98+Consolidação!AO98+Consolidação!AR98+Consolidação!AU98+Consolidação!AX98,Consolidação!$T$4,IF(AJ87+AQ87+AX87+BE87+BL87+BS87+BZ87+CG87+CN87+CU87+DB87+DI87+DP87+DW87&lt;=Consolidação!AL98+Consolidação!AO98+Consolidação!AR98+Consolidação!AU98+Consolidação!AX98+Consolidação!#REF!,Consolidação!$W$4,IF(AJ87+AQ87+AX87+BE87+BL87+BS87+BZ87+CG87+CN87+CU87+DB87+DI87+DP87+DW87&lt;=Consolidação!AL98+Consolidação!AO98+Consolidação!AR98+Consolidação!AU98+Consolidação!AX98+Consolidação!#REF!+Consolidação!BC98,Consolidação!$Z$4,IF(AJ87+AQ87+AX87+BE87+BL87+BS87+BZ87+CG87+CN87+CU87+DB87+DI87+DP87+DW87&lt;=Consolidação!AL98+Consolidação!AO98+Consolidação!AR98+Consolidação!AU98+Consolidação!AX98+Consolidação!#REF!+Consolidação!BC98+Consolidação!BF98,Consolidação!$AC$4,IF(AJ87+AQ87+AX87+BE87+BL87+BS87+BZ87+CG87+CN87+CU87+DB87+DI87+DP87+DW87&lt;=Consolidação!AL98+Consolidação!AO98+Consolidação!AR98+Consolidação!AU98+Consolidação!AX98+Consolidação!#REF!+Consolidação!BC98+Consolidação!BF98+Consolidação!BI98,Consolidação!$AF$4,IF(AJ87+AQ87+AX87+BE87+BL87+BS87+BZ87+CG87+CN87+CU87+DB87+DI87+DP87+DW87&lt;=Consolidação!AL98+Consolidação!AO98+Consolidação!AR98+Consolidação!AU98+Consolidação!AX98+Consolidação!#REF!+Consolidação!BC98+Consolidação!BF98+Consolidação!BI98+Consolidação!BL98,Consolidação!$AI$4,IF(AJ87+AQ87+AX87+BE87+BL87+BS87+BZ87+CG87+CN87+CU87+DB87+DI87+DP87+DW87&lt;=Consolidação!AL98+Consolidação!AO98+Consolidação!AR98+Consolidação!AU98+Consolidação!AX98+Consolidação!#REF!+Consolidação!BC98+Consolidação!BF98+Consolidação!BI98+Consolidação!BL98+Consolidação!BO98,Consolidação!$AL$4,IF(AJ87+AQ87+AX87+BE87+BL87+BS87+BZ87+CG87+CN87+CU87+DB87+DI87+DP87+DW87&lt;=Consolidação!AL98+Consolidação!AO98+Consolidação!AR98+Consolidação!AU98+Consolidação!AX98+Consolidação!#REF!+Consolidação!BC98+Consolidação!BF98+Consolidação!BI98+Consolidação!BL98+Consolidação!BO98+Consolidação!BR98,Consolidação!$AO$4,IF(AJ87+AQ87+AX87+BE87+BL87+BS87+BZ87+CG87+CN87+CU87+DB87+DI87+DP87+DW87&lt;=Consolidação!AL98+Consolidação!AO98+Consolidação!AR98+Consolidação!AU98+Consolidação!AX98+Consolidação!#REF!+Consolidação!BC98+Consolidação!BF98+Consolidação!BI98+Consolidação!BL98+Consolidação!BO98+Consolidação!BR98+Consolidação!BU98,Consolidação!$AR$4,IF(AJ87+AQ87+AX87+BE87+BL87+BS87+BZ87+CG87+CN87+CU87+DB87+DI87+DP87+DW87&lt;=Consolidação!AL98+Consolidação!AO98+Consolidação!AR98+Consolidação!AU98+Consolidação!AX98+Consolidação!#REF!+Consolidação!BC98+Consolidação!BF98+Consolidação!BI98+Consolidação!BL98+Consolidação!BO98+Consolidação!BR98+Consolidação!BU98+Consolidação!BX98,Consolidação!$AU$4,IF(AND((Consolidação!AL98+Consolidação!AO98+Consolidação!AR98+Consolidação!AU98+Consolidação!AX98+Consolidação!#REF!+Consolidação!BC98+Consolidação!BF98+Consolidação!BI98+Consolidação!BL98+Consolidação!BO98+Consolidação!BR98+Consolidação!BU98+Consolidação!BX98)&gt;0,AJ87+AQ87+AX87+BE87+BL87+BS87+BZ87+CG87+CN87+CU87+DB87+DI87+DP87&lt;Consolidação!AL98+Consolidação!AO98+Consolidação!AR98+Consolidação!AU98+Consolidação!AX98+Consolidação!#REF!+Consolidação!BC98+Consolidação!BF98+Consolidação!BI98+Consolidação!BL98+Consolidação!BO98+Consolidação!BR98+Consolidação!BU98+Consolidação!BX98,AJ87+AQ87+AX87+BE87+BL87+BS87+BZ87+CG87+CN87+CU87+DB87+DI87+DP87+DW87&gt;Consolidação!AL98+Consolidação!AO98+Consolidação!AR98+Consolidação!AU98+Consolidação!AX98+Consolidação!#REF!+Consolidação!BC98+Consolidação!BF98+Consolidação!BI98+Consolidação!BL98+Consolidação!BO98+Consolidação!BR98+Consolidação!BU98+Consolidação!BX98),"CONSUMO PARCIAL","SEM PREVISÃO"))))))))))))))))</f>
        <v/>
      </c>
      <c r="EA87" s="339" t="str">
        <f t="shared" si="104"/>
        <v/>
      </c>
      <c r="EB87" s="334"/>
      <c r="EC87" s="335"/>
      <c r="ED87" s="350"/>
      <c r="EE87" s="351"/>
      <c r="EF87" s="338" t="str">
        <f>IF(EC87=0,"",IF(AP87+AW87+BD87+BK87+BR87+BY87+CF87+CM87+CT87+DA87+DH87+DO87+DV87+EC87&lt;=Consolidação!AR98,Consolidação!$H$4,IF(AP87+AW87+BD87+BK87+BR87+BY87+CF87+CM87+CT87+DA87+DH87+DO87+DV87+EC87&lt;=Consolidação!AR98+Consolidação!AU98,Consolidação!$K$4,IF(AP87+AW87+BD87+BK87+BR87+BY87+CF87+CM87+CT87+DA87+DH87+DO87+DV87+EC87&lt;=Consolidação!AR98+Consolidação!AU98+Consolidação!AX98,Consolidação!$N$4,IF(AP87+AW87+BD87+BK87+BR87+BY87+CF87+CM87+CT87+DA87+DH87+DO87+DV87+EC87&lt;=Consolidação!AR98+Consolidação!AU98+Consolidação!AX98+Consolidação!#REF!,Consolidação!$Q$4,IF(AP87+AW87+BD87+BK87+BR87+BY87+CF87+CM87+CT87+DA87+DH87+DO87+DV87+EC87&lt;=Consolidação!AR98+Consolidação!AU98+Consolidação!AX98+Consolidação!#REF!+Consolidação!BC98,Consolidação!$T$4,IF(AP87+AW87+BD87+BK87+BR87+BY87+CF87+CM87+CT87+DA87+DH87+DO87+DV87+EC87&lt;=Consolidação!AR98+Consolidação!AU98+Consolidação!AX98+Consolidação!#REF!+Consolidação!BC98+Consolidação!BF98,Consolidação!$W$4,IF(AP87+AW87+BD87+BK87+BR87+BY87+CF87+CM87+CT87+DA87+DH87+DO87+DV87+EC87&lt;=Consolidação!AR98+Consolidação!AU98+Consolidação!AX98+Consolidação!#REF!+Consolidação!BC98+Consolidação!BF98+Consolidação!BI98,Consolidação!$Z$4,IF(AP87+AW87+BD87+BK87+BR87+BY87+CF87+CM87+CT87+DA87+DH87+DO87+DV87+EC87&lt;=Consolidação!AR98+Consolidação!AU98+Consolidação!AX98+Consolidação!#REF!+Consolidação!BC98+Consolidação!BF98+Consolidação!BI98+Consolidação!BL98,Consolidação!$AC$4,IF(AP87+AW87+BD87+BK87+BR87+BY87+CF87+CM87+CT87+DA87+DH87+DO87+DV87+EC87&lt;=Consolidação!AR98+Consolidação!AU98+Consolidação!AX98+Consolidação!#REF!+Consolidação!BC98+Consolidação!BF98+Consolidação!BI98+Consolidação!BL98+Consolidação!BO98,Consolidação!$AF$4,IF(AP87+AW87+BD87+BK87+BR87+BY87+CF87+CM87+CT87+DA87+DH87+DO87+DV87+EC87&lt;=Consolidação!AR98+Consolidação!AU98+Consolidação!AX98+Consolidação!#REF!+Consolidação!BC98+Consolidação!BF98+Consolidação!BI98+Consolidação!BL98+Consolidação!BO98+Consolidação!BR98,Consolidação!$AI$4,IF(AP87+AW87+BD87+BK87+BR87+BY87+CF87+CM87+CT87+DA87+DH87+DO87+DV87+EC87&lt;=Consolidação!AR98+Consolidação!AU98+Consolidação!AX98+Consolidação!#REF!+Consolidação!BC98+Consolidação!BF98+Consolidação!BI98+Consolidação!BL98+Consolidação!BO98+Consolidação!BR98+Consolidação!BU98,Consolidação!$AL$4,IF(AP87+AW87+BD87+BK87+BR87+BY87+CF87+CM87+CT87+DA87+DH87+DO87+DV87+EC87&lt;=Consolidação!AR98+Consolidação!AU98+Consolidação!AX98+Consolidação!#REF!+Consolidação!BC98+Consolidação!BF98+Consolidação!BI98+Consolidação!BL98+Consolidação!BO98+Consolidação!BR98+Consolidação!BU98+Consolidação!BX98,Consolidação!$AO$4,IF(AP87+AW87+BD87+BK87+BR87+BY87+CF87+CM87+CT87+DA87+DH87+DO87+DV87+EC87&lt;=Consolidação!AR98+Consolidação!AU98+Consolidação!AX98+Consolidação!#REF!+Consolidação!BC98+Consolidação!BF98+Consolidação!BI98+Consolidação!BL98+Consolidação!BO98+Consolidação!BR98+Consolidação!BU98+Consolidação!BX98+Consolidação!CA98,Consolidação!$AR$4,IF(AP87+AW87+BD87+BK87+BR87+BY87+CF87+CM87+CT87+DA87+DH87+DO87+DV87+EC87&lt;=Consolidação!AR98+Consolidação!AU98+Consolidação!AX98+Consolidação!#REF!+Consolidação!BC98+Consolidação!BF98+Consolidação!BI98+Consolidação!BL98+Consolidação!BO98+Consolidação!BR98+Consolidação!BU98+Consolidação!BX98+Consolidação!CA98+Consolidação!CD98,Consolidação!$AU$4,IF(AND((Consolidação!AR98+Consolidação!AU98+Consolidação!AX98+Consolidação!#REF!+Consolidação!BC98+Consolidação!BF98+Consolidação!BI98+Consolidação!BL98+Consolidação!BO98+Consolidação!BR98+Consolidação!BU98+Consolidação!BX98+Consolidação!CA98+Consolidação!CD98)&gt;0,AP87+AW87+BD87+BK87+BR87+BY87+CF87+CM87+CT87+DA87+DH87+DO87+DV87&lt;Consolidação!AR98+Consolidação!AU98+Consolidação!AX98+Consolidação!#REF!+Consolidação!BC98+Consolidação!BF98+Consolidação!BI98+Consolidação!BL98+Consolidação!BO98+Consolidação!BR98+Consolidação!BU98+Consolidação!BX98+Consolidação!CA98+Consolidação!CD98,AP87+AW87+BD87+BK87+BR87+BY87+CF87+CM87+CT87+DA87+DH87+DO87+DV87+EC87&gt;Consolidação!AR98+Consolidação!AU98+Consolidação!AX98+Consolidação!#REF!+Consolidação!BC98+Consolidação!BF98+Consolidação!BI98+Consolidação!BL98+Consolidação!BO98+Consolidação!BR98+Consolidação!BU98+Consolidação!BX98+Consolidação!CA98+Consolidação!CD98),"CONSUMO PARCIAL","SEM PREVISÃO"))))))))))))))))</f>
        <v/>
      </c>
      <c r="EG87" s="339" t="str">
        <f t="shared" si="105"/>
        <v/>
      </c>
      <c r="EH87" s="334"/>
      <c r="EI87" s="335"/>
      <c r="EJ87" s="350"/>
      <c r="EK87" s="351"/>
      <c r="EL87" s="338" t="str">
        <f>IF(EI87=0,"",IF(AV87+BC87+BJ87+BQ87+BX87+CE87+CL87+CS87+CZ87+DG87+DN87+DU87+EB87+EI87&lt;=Consolidação!AX98,Consolidação!$H$4,IF(AV87+BC87+BJ87+BQ87+BX87+CE87+CL87+CS87+CZ87+DG87+DN87+DU87+EB87+EI87&lt;=Consolidação!AX98+Consolidação!#REF!,Consolidação!$K$4,IF(AV87+BC87+BJ87+BQ87+BX87+CE87+CL87+CS87+CZ87+DG87+DN87+DU87+EB87+EI87&lt;=Consolidação!AX98+Consolidação!#REF!+Consolidação!BC98,Consolidação!$N$4,IF(AV87+BC87+BJ87+BQ87+BX87+CE87+CL87+CS87+CZ87+DG87+DN87+DU87+EB87+EI87&lt;=Consolidação!AX98+Consolidação!#REF!+Consolidação!BC98+Consolidação!BF98,Consolidação!$Q$4,IF(AV87+BC87+BJ87+BQ87+BX87+CE87+CL87+CS87+CZ87+DG87+DN87+DU87+EB87+EI87&lt;=Consolidação!AX98+Consolidação!#REF!+Consolidação!BC98+Consolidação!BF98+Consolidação!BI98,Consolidação!$T$4,IF(AV87+BC87+BJ87+BQ87+BX87+CE87+CL87+CS87+CZ87+DG87+DN87+DU87+EB87+EI87&lt;=Consolidação!AX98+Consolidação!#REF!+Consolidação!BC98+Consolidação!BF98+Consolidação!BI98+Consolidação!BL98,Consolidação!$W$4,IF(AV87+BC87+BJ87+BQ87+BX87+CE87+CL87+CS87+CZ87+DG87+DN87+DU87+EB87+EI87&lt;=Consolidação!AX98+Consolidação!#REF!+Consolidação!BC98+Consolidação!BF98+Consolidação!BI98+Consolidação!BL98+Consolidação!BO98,Consolidação!$Z$4,IF(AV87+BC87+BJ87+BQ87+BX87+CE87+CL87+CS87+CZ87+DG87+DN87+DU87+EB87+EI87&lt;=Consolidação!AX98+Consolidação!#REF!+Consolidação!BC98+Consolidação!BF98+Consolidação!BI98+Consolidação!BL98+Consolidação!BO98+Consolidação!BR98,Consolidação!$AC$4,IF(AV87+BC87+BJ87+BQ87+BX87+CE87+CL87+CS87+CZ87+DG87+DN87+DU87+EB87+EI87&lt;=Consolidação!AX98+Consolidação!#REF!+Consolidação!BC98+Consolidação!BF98+Consolidação!BI98+Consolidação!BL98+Consolidação!BO98+Consolidação!BR98+Consolidação!BU98,Consolidação!$AF$4,IF(AV87+BC87+BJ87+BQ87+BX87+CE87+CL87+CS87+CZ87+DG87+DN87+DU87+EB87+EI87&lt;=Consolidação!AX98+Consolidação!#REF!+Consolidação!BC98+Consolidação!BF98+Consolidação!BI98+Consolidação!BL98+Consolidação!BO98+Consolidação!BR98+Consolidação!BU98+Consolidação!BX98,Consolidação!$AI$4,IF(AV87+BC87+BJ87+BQ87+BX87+CE87+CL87+CS87+CZ87+DG87+DN87+DU87+EB87+EI87&lt;=Consolidação!AX98+Consolidação!#REF!+Consolidação!BC98+Consolidação!BF98+Consolidação!BI98+Consolidação!BL98+Consolidação!BO98+Consolidação!BR98+Consolidação!BU98+Consolidação!BX98+Consolidação!CA98,Consolidação!$AL$4,IF(AV87+BC87+BJ87+BQ87+BX87+CE87+CL87+CS87+CZ87+DG87+DN87+DU87+EB87+EI87&lt;=Consolidação!AX98+Consolidação!#REF!+Consolidação!BC98+Consolidação!BF98+Consolidação!BI98+Consolidação!BL98+Consolidação!BO98+Consolidação!BR98+Consolidação!BU98+Consolidação!BX98+Consolidação!CA98+Consolidação!CD98,Consolidação!$AO$4,IF(AV87+BC87+BJ87+BQ87+BX87+CE87+CL87+CS87+CZ87+DG87+DN87+DU87+EB87+EI87&lt;=Consolidação!AX98+Consolidação!#REF!+Consolidação!BC98+Consolidação!BF98+Consolidação!BI98+Consolidação!BL98+Consolidação!BO98+Consolidação!BR98+Consolidação!BU98+Consolidação!BX98+Consolidação!CA98+Consolidação!CD98+Consolidação!CG98,Consolidação!$AR$4,IF(AV87+BC87+BJ87+BQ87+BX87+CE87+CL87+CS87+CZ87+DG87+DN87+DU87+EB87+EI87&lt;=Consolidação!AX98+Consolidação!#REF!+Consolidação!BC98+Consolidação!BF98+Consolidação!BI98+Consolidação!BL98+Consolidação!BO98+Consolidação!BR98+Consolidação!BU98+Consolidação!BX98+Consolidação!CA98+Consolidação!CD98+Consolidação!CG98+Consolidação!CJ98,Consolidação!$AU$4,IF(AND((Consolidação!AX98+Consolidação!#REF!+Consolidação!BC98+Consolidação!BF98+Consolidação!BI98+Consolidação!BL98+Consolidação!BO98+Consolidação!BR98+Consolidação!BU98+Consolidação!BX98+Consolidação!CA98+Consolidação!CD98+Consolidação!CG98+Consolidação!CJ98)&gt;0,AV87+BC87+BJ87+BQ87+BX87+CE87+CL87+CS87+CZ87+DG87+DN87+DU87+EB87&lt;Consolidação!AX98+Consolidação!#REF!+Consolidação!BC98+Consolidação!BF98+Consolidação!BI98+Consolidação!BL98+Consolidação!BO98+Consolidação!BR98+Consolidação!BU98+Consolidação!BX98+Consolidação!CA98+Consolidação!CD98+Consolidação!CG98+Consolidação!CJ98,AV87+BC87+BJ87+BQ87+BX87+CE87+CL87+CS87+CZ87+DG87+DN87+DU87+EB87+EI87&gt;Consolidação!AX98+Consolidação!#REF!+Consolidação!BC98+Consolidação!BF98+Consolidação!BI98+Consolidação!BL98+Consolidação!BO98+Consolidação!BR98+Consolidação!BU98+Consolidação!BX98+Consolidação!CA98+Consolidação!CD98+Consolidação!CG98+Consolidação!CJ98),"CONSUMO PARCIAL","SEM PREVISÃO"))))))))))))))))</f>
        <v/>
      </c>
      <c r="EM87" s="339" t="str">
        <f t="shared" si="106"/>
        <v/>
      </c>
      <c r="EN87" s="334"/>
      <c r="EO87" s="335"/>
      <c r="EP87" s="350"/>
      <c r="EQ87" s="351"/>
      <c r="ER87" s="338" t="str">
        <f>IF(EO87=0,"",IF(BB87+BI87+BP87+BW87+CD87+CK87+CR87+CY87+DF87+DM87+DT87+EA87+EH87+EO87&lt;=Consolidação!BC98,Consolidação!$H$4,IF(BB87+BI87+BP87+BW87+CD87+CK87+CR87+CY87+DF87+DM87+DT87+EA87+EH87+EO87&lt;=Consolidação!BC98+Consolidação!BF98,Consolidação!$K$4,IF(BB87+BI87+BP87+BW87+CD87+CK87+CR87+CY87+DF87+DM87+DT87+EA87+EH87+EO87&lt;=Consolidação!BC98+Consolidação!BF98+Consolidação!BI98,Consolidação!$N$4,IF(BB87+BI87+BP87+BW87+CD87+CK87+CR87+CY87+DF87+DM87+DT87+EA87+EH87+EO87&lt;=Consolidação!BC98+Consolidação!BF98+Consolidação!BI98+Consolidação!BL98,Consolidação!$Q$4,IF(BB87+BI87+BP87+BW87+CD87+CK87+CR87+CY87+DF87+DM87+DT87+EA87+EH87+EO87&lt;=Consolidação!BC98+Consolidação!BF98+Consolidação!BI98+Consolidação!BL98+Consolidação!BO98,Consolidação!$T$4,IF(BB87+BI87+BP87+BW87+CD87+CK87+CR87+CY87+DF87+DM87+DT87+EA87+EH87+EO87&lt;=Consolidação!BC98+Consolidação!BF98+Consolidação!BI98+Consolidação!BL98+Consolidação!BO98+Consolidação!BR98,Consolidação!$W$4,IF(BB87+BI87+BP87+BW87+CD87+CK87+CR87+CY87+DF87+DM87+DT87+EA87+EH87+EO87&lt;=Consolidação!BC98+Consolidação!BF98+Consolidação!BI98+Consolidação!BL98+Consolidação!BO98+Consolidação!BR98+Consolidação!BU98,Consolidação!$Z$4,IF(BB87+BI87+BP87+BW87+CD87+CK87+CR87+CY87+DF87+DM87+DT87+EA87+EH87+EO87&lt;=Consolidação!BC98+Consolidação!BF98+Consolidação!BI98+Consolidação!BL98+Consolidação!BO98+Consolidação!BR98+Consolidação!BU98+Consolidação!BX98,Consolidação!$AC$4,IF(BB87+BI87+BP87+BW87+CD87+CK87+CR87+CY87+DF87+DM87+DT87+EA87+EH87+EO87&lt;=Consolidação!BC98+Consolidação!BF98+Consolidação!BI98+Consolidação!BL98+Consolidação!BO98+Consolidação!BR98+Consolidação!BU98+Consolidação!BX98+Consolidação!CA98,Consolidação!$AF$4,IF(BB87+BI87+BP87+BW87+CD87+CK87+CR87+CY87+DF87+DM87+DT87+EA87+EH87+EO87&lt;=Consolidação!BC98+Consolidação!BF98+Consolidação!BI98+Consolidação!BL98+Consolidação!BO98+Consolidação!BR98+Consolidação!BU98+Consolidação!BX98+Consolidação!CA98+Consolidação!CD98,Consolidação!$AI$4,IF(BB87+BI87+BP87+BW87+CD87+CK87+CR87+CY87+DF87+DM87+DT87+EA87+EH87+EO87&lt;=Consolidação!BC98+Consolidação!BF98+Consolidação!BI98+Consolidação!BL98+Consolidação!BO98+Consolidação!BR98+Consolidação!BU98+Consolidação!BX98+Consolidação!CA98+Consolidação!CD98+Consolidação!CG98,Consolidação!$AL$4,IF(BB87+BI87+BP87+BW87+CD87+CK87+CR87+CY87+DF87+DM87+DT87+EA87+EH87+EO87&lt;=Consolidação!BC98+Consolidação!BF98+Consolidação!BI98+Consolidação!BL98+Consolidação!BO98+Consolidação!BR98+Consolidação!BU98+Consolidação!BX98+Consolidação!CA98+Consolidação!CD98+Consolidação!CG98+Consolidação!CJ98,Consolidação!$AO$4,IF(BB87+BI87+BP87+BW87+CD87+CK87+CR87+CY87+DF87+DM87+DT87+EA87+EH87+EO87&lt;=Consolidação!BC98+Consolidação!BF98+Consolidação!BI98+Consolidação!BL98+Consolidação!BO98+Consolidação!BR98+Consolidação!BU98+Consolidação!BX98+Consolidação!CA98+Consolidação!CD98+Consolidação!CG98+Consolidação!CJ98+Consolidação!CM98,Consolidação!$AR$4,IF(BB87+BI87+BP87+BW87+CD87+CK87+CR87+CY87+DF87+DM87+DT87+EA87+EH87+EO87&lt;=Consolidação!BC98+Consolidação!BF98+Consolidação!BI98+Consolidação!BL98+Consolidação!BO98+Consolidação!BR98+Consolidação!BU98+Consolidação!BX98+Consolidação!CA98+Consolidação!CD98+Consolidação!CG98+Consolidação!CJ98+Consolidação!CM98+Consolidação!CP98,Consolidação!$AU$4,IF(AND((Consolidação!BC98+Consolidação!BF98+Consolidação!BI98+Consolidação!BL98+Consolidação!BO98+Consolidação!BR98+Consolidação!BU98+Consolidação!BX98+Consolidação!CA98+Consolidação!CD98+Consolidação!CG98+Consolidação!CJ98+Consolidação!CM98+Consolidação!CP98)&gt;0,BB87+BI87+BP87+BW87+CD87+CK87+CR87+CY87+DF87+DM87+DT87+EA87+EH87&lt;Consolidação!BC98+Consolidação!BF98+Consolidação!BI98+Consolidação!BL98+Consolidação!BO98+Consolidação!BR98+Consolidação!BU98+Consolidação!BX98+Consolidação!CA98+Consolidação!CD98+Consolidação!CG98+Consolidação!CJ98+Consolidação!CM98+Consolidação!CP98,BB87+BI87+BP87+BW87+CD87+CK87+CR87+CY87+DF87+DM87+DT87+EA87+EH87+EO87&gt;Consolidação!BC98+Consolidação!BF98+Consolidação!BI98+Consolidação!BL98+Consolidação!BO98+Consolidação!BR98+Consolidação!BU98+Consolidação!BX98+Consolidação!CA98+Consolidação!CD98+Consolidação!CG98+Consolidação!CJ98+Consolidação!CM98+Consolidação!CP98),"CONSUMO PARCIAL","SEM PREVISÃO"))))))))))))))))</f>
        <v/>
      </c>
      <c r="ES87" s="339" t="str">
        <f t="shared" si="107"/>
        <v/>
      </c>
      <c r="ET87" s="334"/>
      <c r="EU87" s="335"/>
      <c r="EV87" s="350"/>
      <c r="EW87" s="351"/>
      <c r="EX87" s="338" t="str">
        <f>IF(EU87=0,"",IF(BH87+BO87+BV87+CC87+CJ87+CQ87+CX87+DE87+DL87+DS87+DZ87+EG87+EN87+EU87&lt;=Consolidação!BI98,Consolidação!$H$4,IF(BH87+BO87+BV87+CC87+CJ87+CQ87+CX87+DE87+DL87+DS87+DZ87+EG87+EN87+EU87&lt;=Consolidação!BI98+Consolidação!BL98,Consolidação!$K$4,IF(BH87+BO87+BV87+CC87+CJ87+CQ87+CX87+DE87+DL87+DS87+DZ87+EG87+EN87+EU87&lt;=Consolidação!BI98+Consolidação!BL98+Consolidação!BO98,Consolidação!$N$4,IF(BH87+BO87+BV87+CC87+CJ87+CQ87+CX87+DE87+DL87+DS87+DZ87+EG87+EN87+EU87&lt;=Consolidação!BI98+Consolidação!BL98+Consolidação!BO98+Consolidação!BR98,Consolidação!$Q$4,IF(BH87+BO87+BV87+CC87+CJ87+CQ87+CX87+DE87+DL87+DS87+DZ87+EG87+EN87+EU87&lt;=Consolidação!BI98+Consolidação!BL98+Consolidação!BO98+Consolidação!BR98+Consolidação!BU98,Consolidação!$T$4,IF(BH87+BO87+BV87+CC87+CJ87+CQ87+CX87+DE87+DL87+DS87+DZ87+EG87+EN87+EU87&lt;=Consolidação!BI98+Consolidação!BL98+Consolidação!BO98+Consolidação!BR98+Consolidação!BU98+Consolidação!BX98,Consolidação!$W$4,IF(BH87+BO87+BV87+CC87+CJ87+CQ87+CX87+DE87+DL87+DS87+DZ87+EG87+EN87+EU87&lt;=Consolidação!BI98+Consolidação!BL98+Consolidação!BO98+Consolidação!BR98+Consolidação!BU98+Consolidação!BX98+Consolidação!CA98,Consolidação!$Z$4,IF(BH87+BO87+BV87+CC87+CJ87+CQ87+CX87+DE87+DL87+DS87+DZ87+EG87+EN87+EU87&lt;=Consolidação!BI98+Consolidação!BL98+Consolidação!BO98+Consolidação!BR98+Consolidação!BU98+Consolidação!BX98+Consolidação!CA98+Consolidação!CD98,Consolidação!$AC$4,IF(BH87+BO87+BV87+CC87+CJ87+CQ87+CX87+DE87+DL87+DS87+DZ87+EG87+EN87+EU87&lt;=Consolidação!BI98+Consolidação!BL98+Consolidação!BO98+Consolidação!BR98+Consolidação!BU98+Consolidação!BX98+Consolidação!CA98+Consolidação!CD98+Consolidação!CG98,Consolidação!$AF$4,IF(BH87+BO87+BV87+CC87+CJ87+CQ87+CX87+DE87+DL87+DS87+DZ87+EG87+EN87+EU87&lt;=Consolidação!BI98+Consolidação!BL98+Consolidação!BO98+Consolidação!BR98+Consolidação!BU98+Consolidação!BX98+Consolidação!CA98+Consolidação!CD98+Consolidação!CG98+Consolidação!CJ98,Consolidação!$AI$4,IF(BH87+BO87+BV87+CC87+CJ87+CQ87+CX87+DE87+DL87+DS87+DZ87+EG87+EN87+EU87&lt;=Consolidação!BI98+Consolidação!BL98+Consolidação!BO98+Consolidação!BR98+Consolidação!BU98+Consolidação!BX98+Consolidação!CA98+Consolidação!CD98+Consolidação!CG98+Consolidação!CJ98+Consolidação!CM98,Consolidação!$AL$4,IF(BH87+BO87+BV87+CC87+CJ87+CQ87+CX87+DE87+DL87+DS87+DZ87+EG87+EN87+EU87&lt;=Consolidação!BI98+Consolidação!BL98+Consolidação!BO98+Consolidação!BR98+Consolidação!BU98+Consolidação!BX98+Consolidação!CA98+Consolidação!CD98+Consolidação!CG98+Consolidação!CJ98+Consolidação!CM98+Consolidação!CP98,Consolidação!$AO$4,IF(BH87+BO87+BV87+CC87+CJ87+CQ87+CX87+DE87+DL87+DS87+DZ87+EG87+EN87+EU87&lt;=Consolidação!BI98+Consolidação!BL98+Consolidação!BO98+Consolidação!BR98+Consolidação!BU98+Consolidação!BX98+Consolidação!CA98+Consolidação!CD98+Consolidação!CG98+Consolidação!CJ98+Consolidação!CM98+Consolidação!CP98+Consolidação!CS98,Consolidação!$AR$4,IF(BH87+BO87+BV87+CC87+CJ87+CQ87+CX87+DE87+DL87+DS87+DZ87+EG87+EN87+EU87&lt;=Consolidação!BI98+Consolidação!BL98+Consolidação!BO98+Consolidação!BR98+Consolidação!BU98+Consolidação!BX98+Consolidação!CA98+Consolidação!CD98+Consolidação!CG98+Consolidação!CJ98+Consolidação!CM98+Consolidação!CP98+Consolidação!CS98+Consolidação!CV98,Consolidação!$AU$4,IF(AND((Consolidação!BI98+Consolidação!BL98+Consolidação!BO98+Consolidação!BR98+Consolidação!BU98+Consolidação!BX98+Consolidação!CA98+Consolidação!CD98+Consolidação!CG98+Consolidação!CJ98+Consolidação!CM98+Consolidação!CP98+Consolidação!CS98+Consolidação!CV98)&gt;0,BH87+BO87+BV87+CC87+CJ87+CQ87+CX87+DE87+DL87+DS87+DZ87+EG87+EN87&lt;Consolidação!BI98+Consolidação!BL98+Consolidação!BO98+Consolidação!BR98+Consolidação!BU98+Consolidação!BX98+Consolidação!CA98+Consolidação!CD98+Consolidação!CG98+Consolidação!CJ98+Consolidação!CM98+Consolidação!CP98+Consolidação!CS98+Consolidação!CV98,BH87+BO87+BV87+CC87+CJ87+CQ87+CX87+DE87+DL87+DS87+DZ87+EG87+EN87+EU87&gt;Consolidação!BI98+Consolidação!BL98+Consolidação!BO98+Consolidação!BR98+Consolidação!BU98+Consolidação!BX98+Consolidação!CA98+Consolidação!CD98+Consolidação!CG98+Consolidação!CJ98+Consolidação!CM98+Consolidação!CP98+Consolidação!CS98+Consolidação!CV98),"CONSUMO PARCIAL","SEM PREVISÃO"))))))))))))))))</f>
        <v/>
      </c>
      <c r="EY87" s="339" t="str">
        <f t="shared" si="108"/>
        <v/>
      </c>
      <c r="EZ87" s="334"/>
      <c r="FA87" s="335"/>
      <c r="FB87" s="350"/>
      <c r="FC87" s="351"/>
      <c r="FD87" s="338" t="str">
        <f>IF(FA87=0,"",IF(BN87+BU87+CB87+CI87+CP87+CW87+DD87+DK87+DR87+DY87+EF87+EM87+ET87+FA87&lt;=Consolidação!BO98,Consolidação!$H$4,IF(BN87+BU87+CB87+CI87+CP87+CW87+DD87+DK87+DR87+DY87+EF87+EM87+ET87+FA87&lt;=Consolidação!BO98+Consolidação!BR98,Consolidação!$K$4,IF(BN87+BU87+CB87+CI87+CP87+CW87+DD87+DK87+DR87+DY87+EF87+EM87+ET87+FA87&lt;=Consolidação!BO98+Consolidação!BR98+Consolidação!BU98,Consolidação!$N$4,IF(BN87+BU87+CB87+CI87+CP87+CW87+DD87+DK87+DR87+DY87+EF87+EM87+ET87+FA87&lt;=Consolidação!BO98+Consolidação!BR98+Consolidação!BU98+Consolidação!BX98,Consolidação!$Q$4,IF(BN87+BU87+CB87+CI87+CP87+CW87+DD87+DK87+DR87+DY87+EF87+EM87+ET87+FA87&lt;=Consolidação!BO98+Consolidação!BR98+Consolidação!BU98+Consolidação!BX98+Consolidação!CA98,Consolidação!$T$4,IF(BN87+BU87+CB87+CI87+CP87+CW87+DD87+DK87+DR87+DY87+EF87+EM87+ET87+FA87&lt;=Consolidação!BO98+Consolidação!BR98+Consolidação!BU98+Consolidação!BX98+Consolidação!CA98+Consolidação!CD98,Consolidação!$W$4,IF(BN87+BU87+CB87+CI87+CP87+CW87+DD87+DK87+DR87+DY87+EF87+EM87+ET87+FA87&lt;=Consolidação!BO98+Consolidação!BR98+Consolidação!BU98+Consolidação!BX98+Consolidação!CA98+Consolidação!CD98+Consolidação!CG98,Consolidação!$Z$4,IF(BN87+BU87+CB87+CI87+CP87+CW87+DD87+DK87+DR87+DY87+EF87+EM87+ET87+FA87&lt;=Consolidação!BO98+Consolidação!BR98+Consolidação!BU98+Consolidação!BX98+Consolidação!CA98+Consolidação!CD98+Consolidação!CG98+Consolidação!CJ98,Consolidação!$AC$4,IF(BN87+BU87+CB87+CI87+CP87+CW87+DD87+DK87+DR87+DY87+EF87+EM87+ET87+FA87&lt;=Consolidação!BO98+Consolidação!BR98+Consolidação!BU98+Consolidação!BX98+Consolidação!CA98+Consolidação!CD98+Consolidação!CG98+Consolidação!CJ98+Consolidação!CM98,Consolidação!$AF$4,IF(BN87+BU87+CB87+CI87+CP87+CW87+DD87+DK87+DR87+DY87+EF87+EM87+ET87+FA87&lt;=Consolidação!BO98+Consolidação!BR98+Consolidação!BU98+Consolidação!BX98+Consolidação!CA98+Consolidação!CD98+Consolidação!CG98+Consolidação!CJ98+Consolidação!CM98+Consolidação!CP98,Consolidação!$AI$4,IF(BN87+BU87+CB87+CI87+CP87+CW87+DD87+DK87+DR87+DY87+EF87+EM87+ET87+FA87&lt;=Consolidação!BO98+Consolidação!BR98+Consolidação!BU98+Consolidação!BX98+Consolidação!CA98+Consolidação!CD98+Consolidação!CG98+Consolidação!CJ98+Consolidação!CM98+Consolidação!CP98+Consolidação!CS98,Consolidação!$AL$4,IF(BN87+BU87+CB87+CI87+CP87+CW87+DD87+DK87+DR87+DY87+EF87+EM87+ET87+FA87&lt;=Consolidação!BO98+Consolidação!BR98+Consolidação!BU98+Consolidação!BX98+Consolidação!CA98+Consolidação!CD98+Consolidação!CG98+Consolidação!CJ98+Consolidação!CM98+Consolidação!CP98+Consolidação!CS98+Consolidação!CV98,Consolidação!$AO$4,IF(BN87+BU87+CB87+CI87+CP87+CW87+DD87+DK87+DR87+DY87+EF87+EM87+ET87+FA87&lt;=Consolidação!BO98+Consolidação!BR98+Consolidação!BU98+Consolidação!BX98+Consolidação!CA98+Consolidação!CD98+Consolidação!CG98+Consolidação!CJ98+Consolidação!CM98+Consolidação!CP98+Consolidação!CS98+Consolidação!CV98+Consolidação!CY98,Consolidação!$AR$4,IF(BN87+BU87+CB87+CI87+CP87+CW87+DD87+DK87+DR87+DY87+EF87+EM87+ET87+FA87&lt;=Consolidação!BO98+Consolidação!BR98+Consolidação!BU98+Consolidação!BX98+Consolidação!CA98+Consolidação!CD98+Consolidação!CG98+Consolidação!CJ98+Consolidação!CM98+Consolidação!CP98+Consolidação!CS98+Consolidação!CV98+Consolidação!CY98+Consolidação!DB98,Consolidação!$AU$4,IF(AND((Consolidação!BO98+Consolidação!BR98+Consolidação!BU98+Consolidação!BX98+Consolidação!CA98+Consolidação!CD98+Consolidação!CG98+Consolidação!CJ98+Consolidação!CM98+Consolidação!CP98+Consolidação!CS98+Consolidação!CV98+Consolidação!CY98+Consolidação!DB98)&gt;0,BN87+BU87+CB87+CI87+CP87+CW87+DD87+DK87+DR87+DY87+EF87+EM87+ET87&lt;Consolidação!BO98+Consolidação!BR98+Consolidação!BU98+Consolidação!BX98+Consolidação!CA98+Consolidação!CD98+Consolidação!CG98+Consolidação!CJ98+Consolidação!CM98+Consolidação!CP98+Consolidação!CS98+Consolidação!CV98+Consolidação!CY98+Consolidação!DB98,BN87+BU87+CB87+CI87+CP87+CW87+DD87+DK87+DR87+DY87+EF87+EM87+ET87+FA87&gt;Consolidação!BO98+Consolidação!BR98+Consolidação!BU98+Consolidação!BX98+Consolidação!CA98+Consolidação!CD98+Consolidação!CG98+Consolidação!CJ98+Consolidação!CM98+Consolidação!CP98+Consolidação!CS98+Consolidação!CV98+Consolidação!CY98+Consolidação!DB98),"CONSUMO PARCIAL","SEM PREVISÃO"))))))))))))))))</f>
        <v/>
      </c>
      <c r="FE87" s="339" t="str">
        <f t="shared" si="109"/>
        <v/>
      </c>
      <c r="FF87" s="334"/>
      <c r="FG87" s="335"/>
      <c r="FH87" s="350"/>
      <c r="FI87" s="351"/>
      <c r="FJ87" s="338" t="str">
        <f>IF(FG87=0,"",IF(BT87+CA87+CH87+CO87+CV87+DC87+DJ87+DQ87+DX87+EE87+EL87+ES87+EZ87+FG87&lt;=Consolidação!BU98,Consolidação!$H$4,IF(BT87+CA87+CH87+CO87+CV87+DC87+DJ87+DQ87+DX87+EE87+EL87+ES87+EZ87+FG87&lt;=Consolidação!BU98+Consolidação!BX98,Consolidação!$K$4,IF(BT87+CA87+CH87+CO87+CV87+DC87+DJ87+DQ87+DX87+EE87+EL87+ES87+EZ87+FG87&lt;=Consolidação!BU98+Consolidação!BX98+Consolidação!CA98,Consolidação!$N$4,IF(BT87+CA87+CH87+CO87+CV87+DC87+DJ87+DQ87+DX87+EE87+EL87+ES87+EZ87+FG87&lt;=Consolidação!BU98+Consolidação!BX98+Consolidação!CA98+Consolidação!CD98,Consolidação!$Q$4,IF(BT87+CA87+CH87+CO87+CV87+DC87+DJ87+DQ87+DX87+EE87+EL87+ES87+EZ87+FG87&lt;=Consolidação!BU98+Consolidação!BX98+Consolidação!CA98+Consolidação!CD98+Consolidação!CG98,Consolidação!$T$4,IF(BT87+CA87+CH87+CO87+CV87+DC87+DJ87+DQ87+DX87+EE87+EL87+ES87+EZ87+FG87&lt;=Consolidação!BU98+Consolidação!BX98+Consolidação!CA98+Consolidação!CD98+Consolidação!CG98+Consolidação!CJ98,Consolidação!$W$4,IF(BT87+CA87+CH87+CO87+CV87+DC87+DJ87+DQ87+DX87+EE87+EL87+ES87+EZ87+FG87&lt;=Consolidação!BU98+Consolidação!BX98+Consolidação!CA98+Consolidação!CD98+Consolidação!CG98+Consolidação!CJ98+Consolidação!CM98,Consolidação!$Z$4,IF(BT87+CA87+CH87+CO87+CV87+DC87+DJ87+DQ87+DX87+EE87+EL87+ES87+EZ87+FG87&lt;=Consolidação!BU98+Consolidação!BX98+Consolidação!CA98+Consolidação!CD98+Consolidação!CG98+Consolidação!CJ98+Consolidação!CM98+Consolidação!CP98,Consolidação!$AC$4,IF(BT87+CA87+CH87+CO87+CV87+DC87+DJ87+DQ87+DX87+EE87+EL87+ES87+EZ87+FG87&lt;=Consolidação!BU98+Consolidação!BX98+Consolidação!CA98+Consolidação!CD98+Consolidação!CG98+Consolidação!CJ98+Consolidação!CM98+Consolidação!CP98+Consolidação!CS98,Consolidação!$AF$4,IF(BT87+CA87+CH87+CO87+CV87+DC87+DJ87+DQ87+DX87+EE87+EL87+ES87+EZ87+FG87&lt;=Consolidação!BU98+Consolidação!BX98+Consolidação!CA98+Consolidação!CD98+Consolidação!CG98+Consolidação!CJ98+Consolidação!CM98+Consolidação!CP98+Consolidação!CS98+Consolidação!CV98,Consolidação!$AI$4,IF(BT87+CA87+CH87+CO87+CV87+DC87+DJ87+DQ87+DX87+EE87+EL87+ES87+EZ87+FG87&lt;=Consolidação!BU98+Consolidação!BX98+Consolidação!CA98+Consolidação!CD98+Consolidação!CG98+Consolidação!CJ98+Consolidação!CM98+Consolidação!CP98+Consolidação!CS98+Consolidação!CV98+Consolidação!CY98,Consolidação!$AL$4,IF(BT87+CA87+CH87+CO87+CV87+DC87+DJ87+DQ87+DX87+EE87+EL87+ES87+EZ87+FG87&lt;=Consolidação!BU98+Consolidação!BX98+Consolidação!CA98+Consolidação!CD98+Consolidação!CG98+Consolidação!CJ98+Consolidação!CM98+Consolidação!CP98+Consolidação!CS98+Consolidação!CV98+Consolidação!CY98+Consolidação!DB98,Consolidação!$AO$4,IF(BT87+CA87+CH87+CO87+CV87+DC87+DJ87+DQ87+DX87+EE87+EL87+ES87+EZ87+FG87&lt;=Consolidação!BU98+Consolidação!BX98+Consolidação!CA98+Consolidação!CD98+Consolidação!CG98+Consolidação!CJ98+Consolidação!CM98+Consolidação!CP98+Consolidação!CS98+Consolidação!CV98+Consolidação!CY98+Consolidação!DB98+Consolidação!DE98,Consolidação!$AR$4,IF(BT87+CA87+CH87+CO87+CV87+DC87+DJ87+DQ87+DX87+EE87+EL87+ES87+EZ87+FG87&lt;=Consolidação!BU98+Consolidação!BX98+Consolidação!CA98+Consolidação!CD98+Consolidação!CG98+Consolidação!CJ98+Consolidação!CM98+Consolidação!CP98+Consolidação!CS98+Consolidação!CV98+Consolidação!CY98+Consolidação!DB98+Consolidação!DE98+Consolidação!DH98,Consolidação!$AU$4,IF(AND((Consolidação!BU98+Consolidação!BX98+Consolidação!CA98+Consolidação!CD98+Consolidação!CG98+Consolidação!CJ98+Consolidação!CM98+Consolidação!CP98+Consolidação!CS98+Consolidação!CV98+Consolidação!CY98+Consolidação!DB98+Consolidação!DE98+Consolidação!DH98)&gt;0,BT87+CA87+CH87+CO87+CV87+DC87+DJ87+DQ87+DX87+EE87+EL87+ES87+EZ87&lt;Consolidação!BU98+Consolidação!BX98+Consolidação!CA98+Consolidação!CD98+Consolidação!CG98+Consolidação!CJ98+Consolidação!CM98+Consolidação!CP98+Consolidação!CS98+Consolidação!CV98+Consolidação!CY98+Consolidação!DB98+Consolidação!DE98+Consolidação!DH98,BT87+CA87+CH87+CO87+CV87+DC87+DJ87+DQ87+DX87+EE87+EL87+ES87+EZ87+FG87&gt;Consolidação!BU98+Consolidação!BX98+Consolidação!CA98+Consolidação!CD98+Consolidação!CG98+Consolidação!CJ98+Consolidação!CM98+Consolidação!CP98+Consolidação!CS98+Consolidação!CV98+Consolidação!CY98+Consolidação!DB98+Consolidação!DE98+Consolidação!DH98),"CONSUMO PARCIAL","SEM PREVISÃO"))))))))))))))))</f>
        <v/>
      </c>
      <c r="FK87" s="542" t="str">
        <f t="shared" si="110"/>
        <v/>
      </c>
      <c r="FL87" s="569"/>
      <c r="FM87" s="550"/>
      <c r="FN87" s="550"/>
      <c r="FO87" s="550"/>
      <c r="FP87" s="550"/>
      <c r="FQ87" s="576"/>
      <c r="FR87" s="569"/>
      <c r="FS87" s="550"/>
      <c r="FT87" s="550"/>
      <c r="FU87" s="550"/>
      <c r="FV87" s="550"/>
      <c r="FW87" s="550"/>
      <c r="FX87" s="547" t="str">
        <f>IF((Consolidação!C98+Consolidação!E98)=(F87+M87+T87+AA87+AH87+AO87+AV87+BC87+BJ87+BQ87+BX87+CE87+CL87+CS87),"ATUALIZADO","DESATUALIZADO")</f>
        <v>DESATUALIZADO</v>
      </c>
    </row>
    <row r="88" spans="1:180" x14ac:dyDescent="0.3">
      <c r="A88" s="347">
        <v>11904</v>
      </c>
      <c r="B88" s="633"/>
      <c r="C88" s="352" t="s">
        <v>104</v>
      </c>
      <c r="D88" s="274"/>
      <c r="E88" s="334" t="s">
        <v>220</v>
      </c>
      <c r="F88" s="314">
        <v>25.463999999999999</v>
      </c>
      <c r="G88" s="336"/>
      <c r="H88" s="337">
        <v>45991</v>
      </c>
      <c r="I88" s="353" t="str">
        <f>IF(F88=0,"",IF(F88&lt;=Consolidação!H99,Consolidação!H$4,IF(F88&lt;=Consolidação!H99+Consolidação!K99,Consolidação!K$4,IF(F88&lt;=Consolidação!H99+Consolidação!K99+Consolidação!N99,Consolidação!N$4,IF(F88&lt;=Consolidação!H99+Consolidação!K99+Consolidação!N99+Consolidação!Q99,Consolidação!Q$4,IF(F88&lt;=Consolidação!H99+Consolidação!K99+Consolidação!N99+Consolidação!Q99+Consolidação!T99,Consolidação!T$4,IF(F88&lt;=Consolidação!H99+Consolidação!K99+Consolidação!N99+Consolidação!Q99+Consolidação!T99+Consolidação!W99,Consolidação!W$4,IF(F88&lt;=Consolidação!H99+Consolidação!K99+Consolidação!N99+Consolidação!Q99+Consolidação!T99+Consolidação!W99+Consolidação!Z99,Consolidação!Z$4,IF(F88&lt;=Consolidação!H99+Consolidação!K99+Consolidação!N99+Consolidação!Q99+Consolidação!T99+Consolidação!W99+Consolidação!Z99+Consolidação!AC99,Consolidação!AC$4,IF(F88&lt;=Consolidação!H99+Consolidação!K99+Consolidação!N99+Consolidação!Q99+Consolidação!T99+Consolidação!W99+Consolidação!Z99+Consolidação!AC99+Consolidação!AF99,Consolidação!AF$4,IF(F88&lt;=Consolidação!H99+Consolidação!K99+Consolidação!N99+Consolidação!Q99+Consolidação!T99+Consolidação!W99+Consolidação!Z99+Consolidação!AC99+Consolidação!AF99+Consolidação!AI99,Consolidação!AI$4,IF(F88&lt;=Consolidação!H99+Consolidação!K99+Consolidação!N99+Consolidação!Q99+Consolidação!T99+Consolidação!W99+Consolidação!Z99+Consolidação!AC99+Consolidação!AF99+Consolidação!AI99+Consolidação!AL99,Consolidação!AL$4,IF(F88&lt;=Consolidação!H99+Consolidação!K99+Consolidação!N99+Consolidação!Q99+Consolidação!T99+Consolidação!W99+Consolidação!Z99+Consolidação!AC99+Consolidação!AF99+Consolidação!AI99+Consolidação!AL99+Consolidação!AO99,Consolidação!AO$4,IF(F88&lt;=Consolidação!H99+Consolidação!K99+Consolidação!N99+Consolidação!Q99+Consolidação!T99+Consolidação!W99+Consolidação!Z99+Consolidação!AC99+Consolidação!AF99+Consolidação!AI99+Consolidação!AL99+Consolidação!AO99+Consolidação!AR99,Consolidação!AR$4,IF(F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>SEM PREVISÃO</v>
      </c>
      <c r="J88" s="318" t="str">
        <f t="shared" ref="J88:J95" si="136">IF(I88="","",IF(I88="SEM PREVISÃO","û",IF(I88="CONSUMO PARCIAL","û",IF(H88&lt;I88+90,"û","ü"))))</f>
        <v>û</v>
      </c>
      <c r="K88" s="312"/>
      <c r="L88" s="334"/>
      <c r="M88" s="314"/>
      <c r="N88" s="336"/>
      <c r="O88" s="337"/>
      <c r="P88" s="353" t="str">
        <f>IF(M88=0,"",IF(F88+M88&lt;=Consolidação!H99,Consolidação!$H$4,IF(F88+M88&lt;=Consolidação!H99+Consolidação!K99,Consolidação!$K$4,IF(F88+M88&lt;=Consolidação!H99+Consolidação!K99+Consolidação!N99,Consolidação!$N$4,IF(F88+M88&lt;=Consolidação!H99+Consolidação!K99+Consolidação!N99+Consolidação!Q99,Consolidação!$Q$4,IF(F88+M88&lt;=Consolidação!H99+Consolidação!K99+Consolidação!N99+Consolidação!Q99+Consolidação!T99,Consolidação!$T$4,IF(F88+M88&lt;=Consolidação!H99+Consolidação!K99+Consolidação!N99+Consolidação!Q99+Consolidação!T99+Consolidação!W99,Consolidação!$W$4,IF(F88+M88&lt;=Consolidação!H99+Consolidação!K99+Consolidação!N99+Consolidação!Q99+Consolidação!T99+Consolidação!W99+Consolidação!Z99,Consolidação!$Z$4,IF(F88+M88&lt;=Consolidação!H99+Consolidação!K99+Consolidação!N99+Consolidação!Q99+Consolidação!T99+Consolidação!W99+Consolidação!Z99+Consolidação!AC99,Consolidação!$AC$4,IF(F88+M88&lt;=Consolidação!H99+Consolidação!K99+Consolidação!N99+Consolidação!Q99+Consolidação!T99+Consolidação!W99+Consolidação!Z99+Consolidação!AC99+Consolidação!AF99,Consolidação!$AF$4,IF(F88+M88&lt;=Consolidação!H99+Consolidação!K99+Consolidação!N99+Consolidação!Q99+Consolidação!T99+Consolidação!W99+Consolidação!Z99+Consolidação!AC99+Consolidação!AF99+Consolidação!AI99,Consolidação!$AI$4,IF(F88+M88&lt;=Consolidação!H99+Consolidação!K99+Consolidação!N99+Consolidação!Q99+Consolidação!T99+Consolidação!W99+Consolidação!Z99+Consolidação!AC99+Consolidação!AF99+Consolidação!AI99+Consolidação!AL99,Consolidação!$AL$4,IF(F88+M88&lt;=Consolidação!H99+Consolidação!K99+Consolidação!N99+Consolidação!Q99+Consolidação!T99+Consolidação!W99+Consolidação!Z99+Consolidação!AC99+Consolidação!AF99+Consolidação!AI99+Consolidação!AL99+Consolidação!AO99,Consolidação!$AO$4,IF(F88+M88&lt;=Consolidação!H99+Consolidação!K99+Consolidação!N99+Consolidação!Q99+Consolidação!T99+Consolidação!W99+Consolidação!Z99+Consolidação!AC99+Consolidação!AF99+Consolidação!AI99+Consolidação!AL99+Consolidação!AO99+Consolidação!AR99,Consolidação!$AR$4,IF(F88+M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Q88" s="318" t="str">
        <f t="shared" ref="Q88:Q95" si="137">IF(P88="","",IF(P88="SEM PREVISÃO","û",IF(P88="CONSUMO PARCIAL","û",IF(O88&lt;P88+90,"û","ü"))))</f>
        <v/>
      </c>
      <c r="R88" s="312"/>
      <c r="S88" s="270"/>
      <c r="T88" s="314"/>
      <c r="U88" s="315"/>
      <c r="V88" s="316"/>
      <c r="W88" s="353" t="str">
        <f>IF(T88=0,"",IF(F88+M88+T88&lt;=Consolidação!H99,Consolidação!$H$4,IF(F88+M88+T88&lt;=Consolidação!H99+Consolidação!K99,Consolidação!$K$4,IF(F88+M88+T88&lt;=Consolidação!H99+Consolidação!K99+Consolidação!N99,Consolidação!$N$4,IF(F88+M88+T88&lt;=Consolidação!H99+Consolidação!K99+Consolidação!N99+Consolidação!Q99,Consolidação!$Q$4,IF(F88+M88+T88&lt;=Consolidação!H99+Consolidação!K99+Consolidação!N99+Consolidação!Q99+Consolidação!T99,Consolidação!$T$4,IF(F88+M88+T88&lt;=Consolidação!H99+Consolidação!K99+Consolidação!N99+Consolidação!Q99+Consolidação!T99+Consolidação!W99,Consolidação!$W$4,IF(F88+M88+T88&lt;=Consolidação!H99+Consolidação!K99+Consolidação!N99+Consolidação!Q99+Consolidação!T99+Consolidação!W99+Consolidação!Z99,Consolidação!$Z$4,IF(F88+M88+T88&lt;=Consolidação!H99+Consolidação!K99+Consolidação!N99+Consolidação!Q99+Consolidação!T99+Consolidação!W99+Consolidação!Z99+Consolidação!AC99,Consolidação!$AC$4,IF(F88+M88+T88&lt;=Consolidação!H99+Consolidação!K99+Consolidação!N99+Consolidação!Q99+Consolidação!T99+Consolidação!W99+Consolidação!Z99+Consolidação!AC99+Consolidação!AF99,Consolidação!$AF$4,IF(F88+M88+T88&lt;=Consolidação!H99+Consolidação!K99+Consolidação!N99+Consolidação!Q99+Consolidação!T99+Consolidação!W99+Consolidação!Z99+Consolidação!AC99+Consolidação!AF99+Consolidação!AI99,Consolidação!$AI$4,IF(F88+M88+T88&lt;=Consolidação!H99+Consolidação!K99+Consolidação!N99+Consolidação!Q99+Consolidação!T99+Consolidação!W99+Consolidação!Z99+Consolidação!AC99+Consolidação!AF99+Consolidação!AI99+Consolidação!AL99,Consolidação!$AL$4,IF(F88+M88+T88&lt;=Consolidação!H99+Consolidação!K99+Consolidação!N99+Consolidação!Q99+Consolidação!T99+Consolidação!W99+Consolidação!Z99+Consolidação!AC99+Consolidação!AF99+Consolidação!AI99+Consolidação!AL99+Consolidação!AO99,Consolidação!$AO$4,IF(F88+M88+T88&lt;=Consolidação!H99+Consolidação!K99+Consolidação!N99+Consolidação!Q99+Consolidação!T99+Consolidação!W99+Consolidação!Z99+Consolidação!AC99+Consolidação!AF99+Consolidação!AI99+Consolidação!AL99+Consolidação!AO99+Consolidação!AR99,Consolidação!$AR$4,IF(F88+M88+T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+M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+T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X88" s="318" t="str">
        <f t="shared" ref="X88:X95" si="138">IF(W88="","",IF(W88="SEM PREVISÃO","û",IF(W88="CONSUMO PARCIAL","û",IF(V88&lt;W88+90,"û","ü"))))</f>
        <v/>
      </c>
      <c r="Y88" s="312"/>
      <c r="Z88" s="270"/>
      <c r="AA88" s="332"/>
      <c r="AB88" s="315"/>
      <c r="AC88" s="332"/>
      <c r="AD88" s="353" t="str">
        <f>IF(AA88=0,"",IF(F88+M88+T88+AA88&lt;=Consolidação!H99,Consolidação!$H$4,IF(F88+M88+T88+AA88&lt;=Consolidação!H99+Consolidação!K99,Consolidação!$K$4,IF(F88+M88+T88+AA88&lt;=Consolidação!H99+Consolidação!K99+Consolidação!N99,Consolidação!$N$4,IF(F88+M88+T88+AA88&lt;=Consolidação!H99+Consolidação!K99+Consolidação!N99+Consolidação!Q99,Consolidação!$Q$4,IF(F88+M88+T88+AA88&lt;=Consolidação!H99+Consolidação!K99+Consolidação!N99+Consolidação!Q99+Consolidação!T99,Consolidação!$T$4,IF(F88+M88+T88+AA88&lt;=Consolidação!H99+Consolidação!K99+Consolidação!N99+Consolidação!Q99+Consolidação!T99+Consolidação!W99,Consolidação!$W$4,IF(F88+M88+T88+AA88&lt;=Consolidação!H99+Consolidação!K99+Consolidação!N99+Consolidação!Q99+Consolidação!T99+Consolidação!W99+Consolidação!Z99,Consolidação!$Z$4,IF(F88+M88+T88+AA88&lt;=Consolidação!H99+Consolidação!K99+Consolidação!N99+Consolidação!Q99+Consolidação!T99+Consolidação!W99+Consolidação!Z99+Consolidação!AC99,Consolidação!$AC$4,IF(F88+M88+T88+AA88&lt;=Consolidação!H99+Consolidação!K99+Consolidação!N99+Consolidação!Q99+Consolidação!T99+Consolidação!W99+Consolidação!Z99+Consolidação!AC99+Consolidação!AF99,Consolidação!$AF$4,IF(F88+M88+T88+AA88&lt;=Consolidação!H99+Consolidação!K99+Consolidação!N99+Consolidação!Q99+Consolidação!T99+Consolidação!W99+Consolidação!Z99+Consolidação!AC99+Consolidação!AF99+Consolidação!AI99,Consolidação!$AI$4,IF(F88+M88+T88+AA88&lt;=Consolidação!H99+Consolidação!K99+Consolidação!N99+Consolidação!Q99+Consolidação!T99+Consolidação!W99+Consolidação!Z99+Consolidação!AC99+Consolidação!AF99+Consolidação!AI99+Consolidação!AL99,Consolidação!$AL$4,IF(F88+M88+T88+AA88&lt;=Consolidação!H99+Consolidação!K99+Consolidação!N99+Consolidação!Q99+Consolidação!T99+Consolidação!W99+Consolidação!Z99+Consolidação!AC99+Consolidação!AF99+Consolidação!AI99+Consolidação!AL99+Consolidação!AO99,Consolidação!$AO$4,IF(F88+M88+T88+AA88&lt;=Consolidação!H99+Consolidação!K99+Consolidação!N99+Consolidação!Q99+Consolidação!T99+Consolidação!W99+Consolidação!Z99+Consolidação!AC99+Consolidação!AF99+Consolidação!AI99+Consolidação!AL99+Consolidação!AO99+Consolidação!AR99,Consolidação!AR98,IF(F88+M88+T88+AA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+M88+T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+T88+AA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AE88" s="318" t="str">
        <f t="shared" ref="AE88:AE95" si="139">IF(AD88="","",IF(AD88="SEM PREVISÃO","û",IF(AD88="CONSUMO PARCIAL","û",IF(AC88&lt;AD88+90,"û","ü"))))</f>
        <v/>
      </c>
      <c r="AF88" s="312"/>
      <c r="AG88" s="270"/>
      <c r="AH88" s="332"/>
      <c r="AI88" s="315"/>
      <c r="AJ88" s="332"/>
      <c r="AK88" s="353" t="str">
        <f>IF(AH88=0,"",IF(F88+M88+T88+AA88+AH88&lt;=Consolidação!H99,Consolidação!$H$4,IF(F88+M88+T88+AA88+AH88&lt;=Consolidação!H99+Consolidação!K99,Consolidação!$K$4,IF(F88+M88+T88+AA88+AH88&lt;=Consolidação!H99+Consolidação!K99+Consolidação!N99,Consolidação!$N$4,IF(F88+M88+T88+AA88+AH88&lt;=Consolidação!H99+Consolidação!K99+Consolidação!N99+Consolidação!Q99,Consolidação!$Q$4,IF(F88+M88+T88+AA88+AH88&lt;=Consolidação!H99+Consolidação!K99+Consolidação!N99+Consolidação!Q99+Consolidação!T99,Consolidação!$T$4,IF(F88+M88+T88+AA88+AH88&lt;=Consolidação!H99+Consolidação!K99+Consolidação!N99+Consolidação!Q99+Consolidação!T99+Consolidação!W99,Consolidação!$W$4,IF(F88+M88+T88+AA88+AH88&lt;=Consolidação!H99+Consolidação!K99+Consolidação!N99+Consolidação!Q99+Consolidação!T99+Consolidação!W99+Consolidação!Z99,Consolidação!$Z$4,IF(F88+M88+T88+AA88+AH88&lt;=Consolidação!H99+Consolidação!K99+Consolidação!N99+Consolidação!Q99+Consolidação!T99+Consolidação!W99+Consolidação!Z99+Consolidação!AC99,Consolidação!$AC$4,IF(F88+M88+T88+AA88+AH88&lt;=Consolidação!H99+Consolidação!K99+Consolidação!N99+Consolidação!Q99+Consolidação!T99+Consolidação!W99+Consolidação!Z99+Consolidação!AC99+Consolidação!AF99,Consolidação!$AF$4,IF(F88+M88+T88+AA88+AH88&lt;=Consolidação!H99+Consolidação!K99+Consolidação!N99+Consolidação!Q99+Consolidação!T99+Consolidação!W99+Consolidação!Z99+Consolidação!AC99+Consolidação!AF99+Consolidação!AI99,Consolidação!$AI$4,IF(F88+M88+T88+AA88+AH88&lt;=Consolidação!H99+Consolidação!K99+Consolidação!N99+Consolidação!Q99+Consolidação!T99+Consolidação!W99+Consolidação!Z99+Consolidação!AC99+Consolidação!AF99+Consolidação!AI99+Consolidação!AL99,Consolidação!$AL$4,IF(F88+M88+T88+AA88+AH88&lt;=Consolidação!H99+Consolidação!K99+Consolidação!N99+Consolidação!Q99+Consolidação!T99+Consolidação!W99+Consolidação!Z99+Consolidação!AC99+Consolidação!AF99+Consolidação!AI99+Consolidação!AL99+Consolidação!AO99,Consolidação!$AO$4,IF(F88+M88+T88+AA88+AH88&lt;=Consolidação!H99+Consolidação!K99+Consolidação!N99+Consolidação!Q99+Consolidação!T99+Consolidação!W99+Consolidação!Z99+Consolidação!AC99+Consolidação!AF99+Consolidação!AI99+Consolidação!AL99+Consolidação!AO99+Consolidação!AR99,Consolidação!$AR$4,IF(F88+M88+T88+AA88+AH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+M88+T88+AA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+T88+AA88+AH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AL88" s="318" t="str">
        <f t="shared" ref="AL88:AL95" si="140">IF(AK88="","",IF(AK88="SEM PREVISÃO","û",IF(AK88="CONSUMO PARCIAL","û",IF(AJ88&lt;AK88+90,"û","ü"))))</f>
        <v/>
      </c>
      <c r="AM88" s="312"/>
      <c r="AN88" s="270"/>
      <c r="AO88" s="332"/>
      <c r="AP88" s="315"/>
      <c r="AQ88" s="316"/>
      <c r="AR88" s="353" t="str">
        <f>IF(AO88=0,"",IF(F88+M88+T88+AA88+AH88+AO88&lt;=Consolidação!H99,Consolidação!$H$4,IF(F88+M88+T88+AA88+AH88+AO88&lt;=Consolidação!H99+Consolidação!K99,Consolidação!$K$4,IF(F88+M88+T88+AA88+AH88+AO88&lt;=Consolidação!H99+Consolidação!K99+Consolidação!N99,Consolidação!$N$4,IF(F88+M88+T88+AA88+AH88+AO88&lt;=Consolidação!H99+Consolidação!K99+Consolidação!N99+Consolidação!Q99,Consolidação!$Q$4,IF(F88+M88+T88+AA88+AH88+AO88&lt;=Consolidação!H99+Consolidação!K99+Consolidação!N99+Consolidação!Q99+Consolidação!T99,Consolidação!$T$4,IF(F88+M88+T88+AA88+AH88+AO88&lt;=Consolidação!H99+Consolidação!K99+Consolidação!N99+Consolidação!Q99+Consolidação!T99+Consolidação!W99,Consolidação!$W$4,IF(F88+M88+T88+AA88+AH88+AO88&lt;=Consolidação!H99+Consolidação!K99+Consolidação!N99+Consolidação!Q99+Consolidação!T99+Consolidação!W99+Consolidação!Z99,Consolidação!$Z$4,IF(F88+M88+T88+AA88+AH88+AO88&lt;=Consolidação!H99+Consolidação!K99+Consolidação!N99+Consolidação!Q99+Consolidação!T99+Consolidação!W99+Consolidação!Z99+Consolidação!AC99,Consolidação!$AC$4,IF(F88+M88+T88+AA88+AH88+AO88&lt;=Consolidação!H99+Consolidação!K99+Consolidação!N99+Consolidação!Q99+Consolidação!T99+Consolidação!W99+Consolidação!Z99+Consolidação!AC99+Consolidação!AF99,Consolidação!$AF$4,IF(F88+M88+T88+AA88+AH88+AO88&lt;=Consolidação!H99+Consolidação!K99+Consolidação!N99+Consolidação!Q99+Consolidação!T99+Consolidação!W99+Consolidação!Z99+Consolidação!AC99+Consolidação!AF99+Consolidação!AI99,Consolidação!$AI$4,IF(F88+M88+T88+AA88+AH88+AO88&lt;=Consolidação!H99+Consolidação!K99+Consolidação!N99+Consolidação!Q99+Consolidação!T99+Consolidação!W99+Consolidação!Z99+Consolidação!AC99+Consolidação!AF99+Consolidação!AI99+Consolidação!AL99,Consolidação!$AL$4,IF(F88+M88+T88+AA88+AH88+AO88&lt;=Consolidação!H99+Consolidação!K99+Consolidação!N99+Consolidação!Q99+Consolidação!T99+Consolidação!W99+Consolidação!Z99+Consolidação!AC99+Consolidação!AF99+Consolidação!AI99+Consolidação!AL99+Consolidação!AO99,Consolidação!$AO$4,IF(F88+M88+T88+AA88+AH88+AO88&lt;=Consolidação!H99+Consolidação!K99+Consolidação!N99+Consolidação!Q99+Consolidação!T99+Consolidação!W99+Consolidação!Z99+Consolidação!AC99+Consolidação!AF99+Consolidação!AI99+Consolidação!AL99+Consolidação!AO99+Consolidação!AR99,Consolidação!$AR$4,IF(F88+M88+T88+AA88+AH88+AO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+M88+T88+AA88+AH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+T88+AA88+AH88+AO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AS88" s="318" t="str">
        <f t="shared" ref="AS88:AS95" si="141">IF(AR88="","",IF(AR88="SEM PREVISÃO","û",IF(AR88="CONSUMO PARCIAL","û",IF(AQ88&lt;AR88+90,"û","ü"))))</f>
        <v/>
      </c>
      <c r="AT88" s="312"/>
      <c r="AU88" s="270"/>
      <c r="AV88" s="332"/>
      <c r="AW88" s="315"/>
      <c r="AX88" s="332"/>
      <c r="AY88" s="353" t="str">
        <f>IF(AV88=0,"",IF(F88+M88+T88+AA88+AH88+AO88+AV88&lt;=Consolidação!H99,Consolidação!$H$4,IF(F88+M88+T88+AA88+AH88+AO88+AV88&lt;=Consolidação!H99+Consolidação!K99,Consolidação!$K$4,IF(F88+M88+T88+AA88+AH88+AO88+AV88&lt;=Consolidação!H99+Consolidação!K99+Consolidação!N99,Consolidação!$N$4,IF(F88+M88+T88+AA88+AH88+AO88+AV88&lt;=Consolidação!H99+Consolidação!K99+Consolidação!N99+Consolidação!Q99,Consolidação!$Q$4,IF(F88+M88+T88+AA88+AH88+AO88+AV88&lt;=Consolidação!H99+Consolidação!K99+Consolidação!N99+Consolidação!Q99+Consolidação!T99,Consolidação!$T$4,IF(F88+M88+T88+AA88+AH88+AO88+AV88&lt;=Consolidação!H99+Consolidação!K99+Consolidação!N99+Consolidação!Q99+Consolidação!T99+Consolidação!W99,Consolidação!$W$4,IF(F88+M88+T88+AA88+AH88+AO88+AV88&lt;=Consolidação!H99+Consolidação!K99+Consolidação!N99+Consolidação!Q99+Consolidação!T99+Consolidação!W99+Consolidação!Z99,Consolidação!$Z$4,IF(F88+M88+T88+AA88+AH88+AO88+AV88&lt;=Consolidação!H99+Consolidação!K99+Consolidação!N99+Consolidação!Q99+Consolidação!T99+Consolidação!W99+Consolidação!Z99+Consolidação!AC99,Consolidação!$AC$4,IF(F88+M88+T88+AA88+AH88+AO88+AV88&lt;=Consolidação!H99+Consolidação!K99+Consolidação!N99+Consolidação!Q99+Consolidação!T99+Consolidação!W99+Consolidação!Z99+Consolidação!AC99+Consolidação!AF99,Consolidação!$AF$4,IF(F88+M88+T88+AA88+AH88+AO88+AV88&lt;=Consolidação!H99+Consolidação!K99+Consolidação!N99+Consolidação!Q99+Consolidação!T99+Consolidação!W99+Consolidação!Z99+Consolidação!AC99+Consolidação!AF99+Consolidação!AI99,Consolidação!$AI$4,IF(F88+M88+T88+AA88+AH88+AO88+AV88&lt;=Consolidação!H99+Consolidação!K99+Consolidação!N99+Consolidação!Q99+Consolidação!T99+Consolidação!W99+Consolidação!Z99+Consolidação!AC99+Consolidação!AF99+Consolidação!AI99+Consolidação!AL99,Consolidação!$AL$4,IF(F88+M88+T88+AA88+AH88+AO88+AV88&lt;=Consolidação!H99+Consolidação!K99+Consolidação!N99+Consolidação!Q99+Consolidação!T99+Consolidação!W99+Consolidação!Z99+Consolidação!AC99+Consolidação!AF99+Consolidação!AI99+Consolidação!AL99+Consolidação!AO99,Consolidação!$AO$4,IF(F88+M88+T88+AA88+AH88+AO88+AV88&lt;=Consolidação!H99+Consolidação!K99+Consolidação!N99+Consolidação!Q99+Consolidação!T99+Consolidação!W99+Consolidação!Z99+Consolidação!AC99+Consolidação!AF99+Consolidação!AI99+Consolidação!AL99+Consolidação!AO99+Consolidação!AR99,Consolidação!$AR$4,IF(F88+M88+T88+AA88+AH88+AO88+AV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+M88+T88+AA88+AH88+AO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+T88+AA88+AH88+AO88+AV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AZ88" s="318" t="str">
        <f t="shared" ref="AZ88:AZ95" si="142">IF(AY88="","",IF(AY88="SEM PREVISÃO","û",IF(AY88="CONSUMO PARCIAL","û",IF(AX88&lt;AY88+90,"û","ü"))))</f>
        <v/>
      </c>
      <c r="BA88" s="312"/>
      <c r="BB88" s="270"/>
      <c r="BC88" s="332"/>
      <c r="BD88" s="315"/>
      <c r="BE88" s="332"/>
      <c r="BF88" s="353" t="str">
        <f>IF(BC88=0,"",IF(F88+M88+T88+AA88+AH88+AO88+AV88+BC88&lt;=Consolidação!H99,Consolidação!$H$4,IF(F88+M88+T88+AA88+AH88+AO88+AV88+BC88&lt;=Consolidação!H99+Consolidação!K99,Consolidação!$K$4,IF(F88+M88+T88+AA88+AH88+AO88+AV88+BC88&lt;=Consolidação!H99+Consolidação!K99+Consolidação!N99,Consolidação!$N$4,IF(F88+M88+T88+AA88+AH88+AO88+AV88+BC88&lt;=Consolidação!H99+Consolidação!K99+Consolidação!N99+Consolidação!Q99,Consolidação!$Q$4,IF(F88+M88+T88+AA88+AH88+AO88+AV88+BC88&lt;=Consolidação!H99+Consolidação!K99+Consolidação!N99+Consolidação!Q99+Consolidação!T99,Consolidação!$T$4,IF(F88+M88+T88+AA88+AH88+AO88+AV88+BC88&lt;=Consolidação!H99+Consolidação!K99+Consolidação!N99+Consolidação!Q99+Consolidação!T99+Consolidação!W99,Consolidação!$W$4,IF(F88+M88+T88+AA88+AH88+AO88+AV88+BC88&lt;=Consolidação!H99+Consolidação!K99+Consolidação!N99+Consolidação!Q99+Consolidação!T99+Consolidação!W99+Consolidação!Z99,Consolidação!$Z$4,IF(F88+M88+T88+AA88+AH88+AO88+AV88+BC88&lt;=Consolidação!H99+Consolidação!K99+Consolidação!N99+Consolidação!Q99+Consolidação!T99+Consolidação!W99+Consolidação!Z99+Consolidação!AC99,Consolidação!$AC$4,IF(F88+M88+T88+AA88+AH88+AO88+AV88+BC88&lt;=Consolidação!H99+Consolidação!K99+Consolidação!N99+Consolidação!Q99+Consolidação!T99+Consolidação!W99+Consolidação!Z99+Consolidação!AC99+Consolidação!AF99,Consolidação!$AF$4,IF(F88+M88+T88+AA88+AH88+AO88+AV88+BC88&lt;=Consolidação!H99+Consolidação!K99+Consolidação!N99+Consolidação!Q99+Consolidação!T99+Consolidação!W99+Consolidação!Z99+Consolidação!AC99+Consolidação!AF99+Consolidação!AI99,Consolidação!$AI$4,IF(F88+M88+T88+AA88+AH88+AO88+AV88+BC88&lt;=Consolidação!H99+Consolidação!K99+Consolidação!N99+Consolidação!Q99+Consolidação!T99+Consolidação!W99+Consolidação!Z99+Consolidação!AC99+Consolidação!AF99+Consolidação!AI99+Consolidação!AL99,Consolidação!$AL$4,IF(F88+M88+T88+AA88+AH88+AO88+AV88+BC88&lt;=Consolidação!H99+Consolidação!K99+Consolidação!N99+Consolidação!Q99+Consolidação!T99+Consolidação!W99+Consolidação!Z99+Consolidação!AC99+Consolidação!AF99+Consolidação!AI99+Consolidação!AL99+Consolidação!AO99,Consolidação!$AO$4,IF(F88+M88+T88+AA88+AH88+AO88+AV88+BC88&lt;=Consolidação!H99+Consolidação!K99+Consolidação!N99+Consolidação!Q99+Consolidação!T99+Consolidação!W99+Consolidação!Z99+Consolidação!AC99+Consolidação!AF99+Consolidação!AI99+Consolidação!AL99+Consolidação!AO99+Consolidação!AR99,Consolidação!$AR$4,IF(F88+M88+T88+AA88+AH88+AO88+AV88+BC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+M88+T88+AA88+AH88+AO88+AV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+T88+AA88+AH88+AO88+AV88+BC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BG88" s="318" t="str">
        <f t="shared" ref="BG88:BG95" si="143">IF(BF88="","",IF(BF88="SEM PREVISÃO","û",IF(BF88="CONSUMO PARCIAL","û",IF(BE88&lt;BF88+90,"û","ü"))))</f>
        <v/>
      </c>
      <c r="BH88" s="312"/>
      <c r="BI88" s="270"/>
      <c r="BJ88" s="314"/>
      <c r="BK88" s="315"/>
      <c r="BL88" s="316"/>
      <c r="BM88" s="353" t="str">
        <f>IF(BJ88=0,"",IF(F88+M88+T88+AA88+AH88+AO88+AV88+BC88+BJ88&lt;=Consolidação!H99,Consolidação!$H$4,IF(F88+M88+T88+AA88+AH88+AO88+AV88+BC88+BJ88&lt;=Consolidação!H99+Consolidação!K99,Consolidação!$K$4,IF(F88+M88+T88+AA88+AH88+AO88+AV88+BC88+BJ88&lt;=Consolidação!H99+Consolidação!K99+Consolidação!N99,Consolidação!$N$4,IF(F88+M88+T88+AA88+AH88+AO88+AV88+BC88+BJ88&lt;=Consolidação!H99+Consolidação!K99+Consolidação!N99+Consolidação!Q99,Consolidação!$Q$4,IF(F88+M88+T88+AA88+AH88+AO88+AV88+BC88+BJ88&lt;=Consolidação!H99+Consolidação!K99+Consolidação!N99+Consolidação!Q99+Consolidação!T99,Consolidação!$T$4,IF(F88+M88+T88+AA88+AH88+AO88+AV88+BC88+BJ88&lt;=Consolidação!H99+Consolidação!K99+Consolidação!N99+Consolidação!Q99+Consolidação!T99+Consolidação!W99,Consolidação!$W$4,IF(F88+M88+T88+AA88+AH88+AO88+AV88+BC88+BJ88&lt;=Consolidação!H99+Consolidação!K99+Consolidação!N99+Consolidação!Q99+Consolidação!T99+Consolidação!W99+Consolidação!Z99,Consolidação!$Z$4,IF(F88+M88+T88+AA88+AH88+AO88+AV88+BC88+BJ88&lt;=Consolidação!H99+Consolidação!K99+Consolidação!N99+Consolidação!Q99+Consolidação!T99+Consolidação!W99+Consolidação!Z99+Consolidação!AC99,Consolidação!$AC$4,IF(F88+M88+T88+AA88+AH88+AO88+AV88+BC88+BJ88&lt;=Consolidação!H99+Consolidação!K99+Consolidação!N99+Consolidação!Q99+Consolidação!T99+Consolidação!W99+Consolidação!Z99+Consolidação!AC99+Consolidação!AF99,Consolidação!$AF$4,IF(F88+M88+T88+AA88+AH88+AO88+AV88+BC88+BJ88&lt;=Consolidação!H99+Consolidação!K99+Consolidação!N99+Consolidação!Q99+Consolidação!T99+Consolidação!W99+Consolidação!Z99+Consolidação!AC99+Consolidação!AF99+Consolidação!AI99,Consolidação!$AI$4,IF(F88+M88+T88+AA88+AH88+AO88+AV88+BC88+BJ88&lt;=Consolidação!H99+Consolidação!K99+Consolidação!N99+Consolidação!Q99+Consolidação!T99+Consolidação!W99+Consolidação!Z99+Consolidação!AC99+Consolidação!AF99+Consolidação!AI99+Consolidação!AL99,Consolidação!$AL$4,IF(F88+M88+T88+AA88+AH88+AO88+AV88+BC88+BJ88&lt;=Consolidação!H99+Consolidação!K99+Consolidação!N99+Consolidação!Q99+Consolidação!T99+Consolidação!W99+Consolidação!Z99+Consolidação!AC99+Consolidação!AF99+Consolidação!AI99+Consolidação!AL99+Consolidação!AO99,Consolidação!$AO$4,IF(F88+M88+T88+AA88+AH88+AO88+AV88+BC88+BJ88&lt;=Consolidação!H99+Consolidação!K99+Consolidação!N99+Consolidação!Q99+Consolidação!T99+Consolidação!W99+Consolidação!Z99+Consolidação!AC99+Consolidação!AF99+Consolidação!AI99+Consolidação!AL99+Consolidação!AO99+Consolidação!AR99,Consolidação!$AR$4,IF(F88+M88+T88+AA88+AH88+AO88+AV88+BC88+BJ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+M88+T88+AA88+AH88+AO88+AV88+BC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+T88+AA88+AH88+AO88+AV88+BC88+BJ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BN88" s="318" t="str">
        <f t="shared" ref="BN88:BN95" si="144">IF(BM88="","",IF(BM88="SEM PREVISÃO","û",IF(BM88="CONSUMO PARCIAL","û",IF(BL88&lt;BM88+90,"û","ü"))))</f>
        <v/>
      </c>
      <c r="BO88" s="312"/>
      <c r="BP88" s="270"/>
      <c r="BQ88" s="314"/>
      <c r="BR88" s="315"/>
      <c r="BS88" s="316"/>
      <c r="BT88" s="317" t="str">
        <f>IF(BQ88=0,"",IF(F88+M88+T88+AA88+AH88+AO88+AV88+BC88+BJ88+BQ88&lt;=Consolidação!H99,Consolidação!$H$4,IF(F88+M88+T88+AA88+AH88+AO88+AV88+BC88+BJ88+BQ88&lt;=Consolidação!H99+Consolidação!K99,Consolidação!$K$4,IF(F88+M88+T88+AA88+AH88+AO88+AV88+BC88+BJ88+BQ88&lt;=Consolidação!H99+Consolidação!K99+Consolidação!N99,Consolidação!$N$4,IF(F88+M88+T88+AA88+AH88+AO88+AV88+BC88+BJ88+BQ88&lt;=Consolidação!H99+Consolidação!K99+Consolidação!N99+Consolidação!Q99,Consolidação!$Q$4,IF(F88+M88+T88+AA88+AH88+AO88+AV88+BC88+BJ88+BQ88&lt;=Consolidação!H99+Consolidação!K99+Consolidação!N99+Consolidação!Q99+Consolidação!T99,Consolidação!$T$4,IF(F88+M88+T88+AA88+AH88+AO88+AV88+BC88+BJ88+BQ88&lt;=Consolidação!H99+Consolidação!K99+Consolidação!N99+Consolidação!Q99+Consolidação!T99+Consolidação!W99,Consolidação!$W$4,IF(F88+M88+T88+AA88+AH88+AO88+AV88+BC88+BJ88+BQ88&lt;=Consolidação!H99+Consolidação!K99+Consolidação!N99+Consolidação!Q99+Consolidação!T99+Consolidação!W99+Consolidação!Z99,Consolidação!$Z$4,IF(F88+M88+T88+AA88+AH88+AO88+AV88+BC88+BJ88+BQ88&lt;=Consolidação!H99+Consolidação!K99+Consolidação!N99+Consolidação!Q99+Consolidação!T99+Consolidação!W99+Consolidação!Z99+Consolidação!AC99,Consolidação!$AC$4,IF(F88+M88+T88+AA88+AH88+AO88+AV88+BC88+BJ88+BQ88&lt;=Consolidação!H99+Consolidação!K99+Consolidação!N99+Consolidação!Q99+Consolidação!T99+Consolidação!W99+Consolidação!Z99+Consolidação!AC99+Consolidação!AF99,Consolidação!$AF$4,IF(F88+M88+T88+AA88+AH88+AO88+AV88+BC88+BJ88+BQ88&lt;=Consolidação!H99+Consolidação!K99+Consolidação!N99+Consolidação!Q99+Consolidação!T99+Consolidação!W99+Consolidação!Z99+Consolidação!AC99+Consolidação!AF99+Consolidação!AI99,Consolidação!$AI$4,IF(F88+M88+T88+AA88+AH88+AO88+AV88+BC88+BJ88+BQ88&lt;=Consolidação!H99+Consolidação!K99+Consolidação!N99+Consolidação!Q99+Consolidação!T99+Consolidação!W99+Consolidação!Z99+Consolidação!AC99+Consolidação!AF99+Consolidação!AI99+Consolidação!AL99,Consolidação!$AL$4,IF(F88+M88+T88+AA88+AH88+AO88+AV88+BC88+BJ88+BQ88&lt;=Consolidação!H99+Consolidação!K99+Consolidação!N99+Consolidação!Q99+Consolidação!T99+Consolidação!W99+Consolidação!Z99+Consolidação!AC99+Consolidação!AF99+Consolidação!AI99+Consolidação!AL99+Consolidação!AO99,Consolidação!$AO$4,IF(F88+M88+T88+AA88+AH88+AO88+AV88+BC88+BJ88+BQ88&lt;=Consolidação!H99+Consolidação!K99+Consolidação!N99+Consolidação!Q99+Consolidação!T99+Consolidação!W99+Consolidação!Z99+Consolidação!AC99+Consolidação!AF99+Consolidação!AI99+Consolidação!AL99+Consolidação!AO99+Consolidação!AR99,Consolidação!$AR$4,IF(F88+M88+T88+AA88+AH88+AO88+AV88+BC88+BJ88+BQ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+M88+T88+AA88+AH88+AO88+AV88+BC88+BJ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+T88+AA88+AH88+AO88+AV88+BC88+BJ88+BQ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BU88" s="318" t="str">
        <f t="shared" ref="BU88:BU95" si="145">IF(BT88="","",IF(BT88="SEM PREVISÃO","û",IF(BT88="CONSUMO PARCIAL","û",IF(BS88&lt;BT88+90,"û","ü"))))</f>
        <v/>
      </c>
      <c r="BV88" s="312"/>
      <c r="BW88" s="270"/>
      <c r="BX88" s="314"/>
      <c r="BY88" s="315"/>
      <c r="BZ88" s="316"/>
      <c r="CA88" s="317" t="str">
        <f>IF(BX88=0,"",IF(F88+M88+T88+AA88+AH88+AO88+AV88+BC88+BJ88+BQ88+BX88&lt;=Consolidação!H99,Consolidação!$H$4,IF(F88+M88+T88+AA88+AH88+AO88+AV88+BC88+BJ88+BQ88+BX88&lt;=Consolidação!H99+Consolidação!K99,Consolidação!$K$4,IF(F88+M88+T88+AA88+AH88+AO88+AV88+BC88+BJ88+BQ88+BX88&lt;=Consolidação!H99+Consolidação!K99+Consolidação!N99,Consolidação!$N$4,IF(F88+M88+T88+AA88+AH88+AO88+AV88+BC88+BJ88+BQ88+BX88&lt;=Consolidação!H99+Consolidação!K99+Consolidação!N99+Consolidação!Q99,Consolidação!$Q$4,IF(F88+M88+T88+AA88+AH88+AO88+AV88+BC88+BJ88+BQ88+BX88&lt;=Consolidação!H99+Consolidação!K99+Consolidação!N99+Consolidação!Q99+Consolidação!T99,Consolidação!$T$4,IF(F88+M88+T88+AA88+AH88+AO88+AV88+BC88+BJ88+BQ88+BX88&lt;=Consolidação!H99+Consolidação!K99+Consolidação!N99+Consolidação!Q99+Consolidação!T99+Consolidação!W99,Consolidação!$W$4,IF(F88+M88+T88+AA88+AH88+AO88+AV88+BC88+BJ88+BQ88+BX88&lt;=Consolidação!H99+Consolidação!K99+Consolidação!N99+Consolidação!Q99+Consolidação!T99+Consolidação!W99+Consolidação!Z99,Consolidação!$Z$4,IF(F88+M88+T88+AA88+AH88+AO88+AV88+BC88+BJ88+BQ88+BX88&lt;=Consolidação!H99+Consolidação!K99+Consolidação!N99+Consolidação!Q99+Consolidação!T99+Consolidação!W99+Consolidação!Z99+Consolidação!AC99,Consolidação!$AC$4,IF(F88+M88+T88+AA88+AH88+AO88+AV88+BC88+BJ88+BQ88+BX88&lt;=Consolidação!H99+Consolidação!K99+Consolidação!N99+Consolidação!Q99+Consolidação!T99+Consolidação!W99+Consolidação!Z99+Consolidação!AC99+Consolidação!AF99,Consolidação!$AF$4,IF(F88+M88+T88+AA88+AH88+AO88+AV88+BC88+BJ88+BQ88+BX88&lt;=Consolidação!H99+Consolidação!K99+Consolidação!N99+Consolidação!Q99+Consolidação!T99+Consolidação!W99+Consolidação!Z99+Consolidação!AC99+Consolidação!AF99+Consolidação!AI99,Consolidação!$AI$4,IF(F88+M88+T88+AA88+AH88+AO88+AV88+BC88+BJ88+BQ88+BX88&lt;=Consolidação!H99+Consolidação!K99+Consolidação!N99+Consolidação!Q99+Consolidação!T99+Consolidação!W99+Consolidação!Z99+Consolidação!AC99+Consolidação!AF99+Consolidação!AI99+Consolidação!AL99,Consolidação!$AL$4,IF(F88+M88+T88+AA88+AH88+AO88+AV88+BC88+BJ88+BQ88+BX88&lt;=Consolidação!H99+Consolidação!K99+Consolidação!N99+Consolidação!Q99+Consolidação!T99+Consolidação!W99+Consolidação!Z99+Consolidação!AC99+Consolidação!AF99+Consolidação!AI99+Consolidação!AL99+Consolidação!AO99,Consolidação!$AO$4,IF(F88+M88+T88+AA88+AH88+AO88+AV88+BC88+BJ88+BQ88+BX88&lt;=Consolidação!H99+Consolidação!K99+Consolidação!N99+Consolidação!Q99+Consolidação!T99+Consolidação!W99+Consolidação!Z99+Consolidação!AC99+Consolidação!AF99+Consolidação!AI99+Consolidação!AL99+Consolidação!AO99+Consolidação!AR99,Consolidação!$AR$4,IF(F88+M88+T88+AA88+AH88+AO88+AV88+BC88+BJ88+BQ88+BX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+M88+T88+AA88+AH88+AO88+AV88+BC88+BJ88+BQ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+T88+AA88+AH88+AO88+AV88+BC88+BJ88+BQ88+BX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CB88" s="318" t="str">
        <f t="shared" ref="CB88:CB95" si="146">IF(CA88="","",IF(CA88="SEM PREVISÃO","û",IF(CA88="CONSUMO PARCIAL","û",IF(BZ88&lt;CA88+90,"û","ü"))))</f>
        <v/>
      </c>
      <c r="CC88" s="312"/>
      <c r="CD88" s="270"/>
      <c r="CE88" s="314"/>
      <c r="CF88" s="315"/>
      <c r="CG88" s="316"/>
      <c r="CH88" s="353" t="str">
        <f>IF(CE88=0,"",IF(F88+M88+T88+AA88+AH88+AO88+AV88+BC88+BJ88+BQ88+BX88+CE88&lt;=Consolidação!H99,Consolidação!$H$4,IF(F88+M88+T88+AA88+AH88+AO88+AV88+BC88+BJ88+BQ88+BX88+CE88&lt;=Consolidação!H99+Consolidação!K99,Consolidação!$K$4,IF(F88+M88+T88+AA88+AH88+AO88+AV88+BC88+BJ88+BQ88+BX88+CE88&lt;=Consolidação!H99+Consolidação!K99+Consolidação!N99,Consolidação!$N$4,IF(F88+M88+T88+AA88+AH88+AO88+AV88+BC88+BJ88+BQ88+BX88+CE88&lt;=Consolidação!H99+Consolidação!K99+Consolidação!N99+Consolidação!Q99,Consolidação!$Q$4,IF(F88+M88+T88+AA88+AH88+AO88+AV88+BC88+BJ88+BQ88+BX88+CE88&lt;=Consolidação!H99+Consolidação!K99+Consolidação!N99+Consolidação!Q99+Consolidação!T99,Consolidação!$T$4,IF(F88+M88+T88+AA88+AH88+AO88+AV88+BC88+BJ88+BQ88+BX88+CE88&lt;=Consolidação!H99+Consolidação!K99+Consolidação!N99+Consolidação!Q99+Consolidação!T99+Consolidação!W99,Consolidação!$W$4,IF(F88+M88+T88+AA88+AH88+AO88+AV88+BC88+BJ88+BQ88+BX88+CE88&lt;=Consolidação!H99+Consolidação!K99+Consolidação!N99+Consolidação!Q99+Consolidação!T99+Consolidação!W99+Consolidação!Z99,Consolidação!$Z$4,IF(F88+M88+T88+AA88+AH88+AO88+AV88+BC88+BJ88+BQ88+BX88+CE88&lt;=Consolidação!H99+Consolidação!K99+Consolidação!N99+Consolidação!Q99+Consolidação!T99+Consolidação!W99+Consolidação!Z99+Consolidação!AC99,Consolidação!$AC$4,IF(F88+M88+T88+AA88+AH88+AO88+AV88+BC88+BJ88+BQ88+BX88+CE88&lt;=Consolidação!H99+Consolidação!K99+Consolidação!N99+Consolidação!Q99+Consolidação!T99+Consolidação!W99+Consolidação!Z99+Consolidação!AC99+Consolidação!AF99,Consolidação!$AF$4,IF(F88+M88+T88+AA88+AH88+AO88+AV88+BC88+BJ88+BQ88+BX88+CE88&lt;=Consolidação!H99+Consolidação!K99+Consolidação!N99+Consolidação!Q99+Consolidação!T99+Consolidação!W99+Consolidação!Z99+Consolidação!AC99+Consolidação!AF99+Consolidação!AI99,Consolidação!$AI$4,IF(F88+M88+T88+AA88+AH88+AO88+AV88+BC88+BJ88+BQ88+BX88+CE88&lt;=Consolidação!H99+Consolidação!K99+Consolidação!N99+Consolidação!Q99+Consolidação!T99+Consolidação!W99+Consolidação!Z99+Consolidação!AC99+Consolidação!AF99+Consolidação!AI99+Consolidação!AL99,Consolidação!$AL$4,IF(F88+M88+T88+AA88+AH88+AO88+AV88+BC88+BJ88+BQ88+BX88+CE88&lt;=Consolidação!H99+Consolidação!K99+Consolidação!N99+Consolidação!Q99+Consolidação!T99+Consolidação!W99+Consolidação!Z99+Consolidação!AC99+Consolidação!AF99+Consolidação!AI99+Consolidação!AL99+Consolidação!AO99,Consolidação!$AO$4,IF(F88+M88+T88+AA88+AH88+AO88+AV88+BC88+BJ88+BQ88+BX88+CE88&lt;=Consolidação!H99+Consolidação!K99+Consolidação!N99+Consolidação!Q99+Consolidação!T99+Consolidação!W99+Consolidação!Z99+Consolidação!AC99+Consolidação!AF99+Consolidação!AI99+Consolidação!AL99+Consolidação!AO99+Consolidação!AR99,Consolidação!$AR$4,IF(F88+M88+T88+AA88+AH88+AO88+AV88+BC88+BJ88+BQ88+BX88+CE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+M88+T88+AA88+AH88+AO88+AV88+BC88+BJ88+BQ88+BX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+T88+AA88+AH88+AO88+AV88+BC88+BJ88+BQ88+BX88+CE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CI88" s="318" t="str">
        <f t="shared" ref="CI88:CI95" si="147">IF(CH88="","",IF(CH88="SEM PREVISÃO","û",IF(CH88="CONSUMO PARCIAL","û",IF(CG88&lt;CH88+90,"û","ü"))))</f>
        <v/>
      </c>
      <c r="CJ88" s="312"/>
      <c r="CK88" s="270"/>
      <c r="CL88" s="314"/>
      <c r="CM88" s="315"/>
      <c r="CN88" s="316"/>
      <c r="CO88" s="353" t="str">
        <f>IF(CL88=0,"",IF(F88+M88+T88+AA88+AH88+AO88+AV88+BC88+BJ88+BQ88+BX88+CE88+CL88&lt;=Consolidação!H99,Consolidação!$H$4,IF(F88+M88+T88+AA88+AH88+AO88+AV88+BC88+BJ88+BQ88+BX88+CE88+CL88&lt;=Consolidação!H99+Consolidação!K99,Consolidação!$K$4,IF(F88+M88+T88+AA88+AH88+AO88+AV88+BC88+BJ88+BQ88+BX88+CE88+CL88&lt;=Consolidação!H99+Consolidação!K99+Consolidação!N99,Consolidação!$N$4,IF(F88+M88+T88+AA88+AH88+AO88+AV88+BC88+BJ88+BQ88+BX88+CE88+CL88&lt;=Consolidação!H99+Consolidação!K99+Consolidação!N99+Consolidação!Q99,Consolidação!$Q$4,IF(F88+M88+T88+AA88+AH88+AO88+AV88+BC88+BJ88+BQ88+BX88+CE88+CL88&lt;=Consolidação!H99+Consolidação!K99+Consolidação!N99+Consolidação!Q99+Consolidação!T99,Consolidação!$T$4,IF(F88+M88+T88+AA88+AH88+AO88+AV88+BC88+BJ88+BQ88+BX88+CE88+CL88&lt;=Consolidação!H99+Consolidação!K99+Consolidação!N99+Consolidação!Q99+Consolidação!T99+Consolidação!W99,Consolidação!$W$4,IF(F88+M88+T88+AA88+AH88+AO88+AV88+BC88+BJ88+BQ88+BX88+CE88+CL88&lt;=Consolidação!H99+Consolidação!K99+Consolidação!N99+Consolidação!Q99+Consolidação!T99+Consolidação!W99+Consolidação!Z99,Consolidação!$Z$4,IF(F88+M88+T88+AA88+AH88+AO88+AV88+BC88+BJ88+BQ88+BX88+CE88+CL88&lt;=Consolidação!H99+Consolidação!K99+Consolidação!N99+Consolidação!Q99+Consolidação!T99+Consolidação!W99+Consolidação!Z99+Consolidação!AC99,Consolidação!$AC$4,IF(F88+M88+T88+AA88+AH88+AO88+AV88+BC88+BJ88+BQ88+BX88+CE88+CL88&lt;=Consolidação!H99+Consolidação!K99+Consolidação!N99+Consolidação!Q99+Consolidação!T99+Consolidação!W99+Consolidação!Z99+Consolidação!AC99+Consolidação!AF99,Consolidação!$AF$4,IF(F88+M88+T88+AA88+AH88+AO88+AV88+BC88+BJ88+BQ88+BX88+CE88+CL88&lt;=Consolidação!H99+Consolidação!K99+Consolidação!N99+Consolidação!Q99+Consolidação!T99+Consolidação!W99+Consolidação!Z99+Consolidação!AC99+Consolidação!AF99+Consolidação!AI99,Consolidação!$AI$4,IF(F88+M88+T88+AA88+AH88+AO88+AV88+BC88+BJ88+BQ88+BX88+CE88+CL88&lt;=Consolidação!H99+Consolidação!K99+Consolidação!N99+Consolidação!Q99+Consolidação!T99+Consolidação!W99+Consolidação!Z99+Consolidação!AC99+Consolidação!AF99+Consolidação!AI99+Consolidação!AL99,Consolidação!$AL$4,IF(F88+M88+T88+AA88+AH88+AO88+AV88+BC88+BJ88+BQ88+BX88+CE88+CL88&lt;=Consolidação!H99+Consolidação!K99+Consolidação!N99+Consolidação!Q99+Consolidação!T99+Consolidação!W99+Consolidação!Z99+Consolidação!AC99+Consolidação!AF99+Consolidação!AI99+Consolidação!AL99+Consolidação!AO99,Consolidação!$AO$4,IF(F88+M88+T88+AA88+AH88+AO88+AV88+BC88+BJ88+BQ88+BX88+CE88+CL88&lt;=Consolidação!H99+Consolidação!K99+Consolidação!N99+Consolidação!Q99+Consolidação!T99+Consolidação!W99+Consolidação!Z99+Consolidação!AC99+Consolidação!AF99+Consolidação!AI99+Consolidação!AL99+Consolidação!AO99+Consolidação!AR99,Consolidação!$AR$4,IF(F88+M88+T88+AA88+AH88+AO88+AV88+BC88+BJ88+BQ88+BX88+CE88+CL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+M88+T88+AA88+AH88+AO88+AV88+BC88+BJ88+BQ88+BX88+CE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+T88+AA88+AH88+AO88+AV88+BC88+BJ88+BQ88+BX88+CE88+CL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CP88" s="318" t="str">
        <f t="shared" ref="CP88:CP95" si="148">IF(CO88="","",IF(CO88="SEM PREVISÃO","û",IF(CO88="CONSUMO PARCIAL","û",IF(CN88&lt;CO88+90,"û","ü"))))</f>
        <v/>
      </c>
      <c r="CQ88" s="312"/>
      <c r="CR88" s="270"/>
      <c r="CS88" s="314"/>
      <c r="CT88" s="315"/>
      <c r="CU88" s="316"/>
      <c r="CV88" s="353" t="str">
        <f>IF(CS88=0,"",IF(F88+M88+T88+AA88+AH88+AO88+AV88+BC88+BJ88+BQ88+BX88+CE88+CL88+CS88&lt;=Consolidação!H99,Consolidação!$H$4,IF(F88+M88+T88+AA88+AH88+AO88+AV88+BC88+BJ88+BQ88+BX88+CE88+CL88+CS88&lt;=Consolidação!H99+Consolidação!K99,Consolidação!$K$4,IF(F88+M88+T88+AA88+AH88+AO88+AV88+BC88+BJ88+BQ88+BX88+CE88+CL88+CS88&lt;=Consolidação!H99+Consolidação!K99+Consolidação!N99,Consolidação!$N$4,IF(F88+M88+T88+AA88+AH88+AO88+AV88+BC88+BJ88+BQ88+BX88+CE88+CL88+CS88&lt;=Consolidação!H99+Consolidação!K99+Consolidação!N99+Consolidação!Q99,Consolidação!$Q$4,IF(F88+M88+T88+AA88+AH88+AO88+AV88+BC88+BJ88+BQ88+BX88+CE88+CL88+CS88&lt;=Consolidação!H99+Consolidação!K99+Consolidação!N99+Consolidação!Q99+Consolidação!T99,Consolidação!$T$4,IF(F88+M88+T88+AA88+AH88+AO88+AV88+BC88+BJ88+BQ88+BX88+CE88+CL88+CS88&lt;=Consolidação!H99+Consolidação!K99+Consolidação!N99+Consolidação!Q99+Consolidação!T99+Consolidação!W99,Consolidação!$W$4,IF(F88+M88+T88+AA88+AH88+AO88+AV88+BC88+BJ88+BQ88+BX88+CE88+CL88+CS88&lt;=Consolidação!H99+Consolidação!K99+Consolidação!N99+Consolidação!Q99+Consolidação!T99+Consolidação!W99+Consolidação!Z99,Consolidação!$Z$4,IF(F88+M88+T88+AA88+AH88+AO88+AV88+BC88+BJ88+BQ88+BX88+CE88+CL88+CS88&lt;=Consolidação!H99+Consolidação!K99+Consolidação!N99+Consolidação!Q99+Consolidação!T99+Consolidação!W99+Consolidação!Z99+Consolidação!AC99,Consolidação!$AC$4,IF(F88+M88+T88+AA88+AH88+AO88+AV88+BC88+BJ88+BQ88+BX88+CE88+CL88+CS88&lt;=Consolidação!H99+Consolidação!K99+Consolidação!N99+Consolidação!Q99+Consolidação!T99+Consolidação!W99+Consolidação!Z99+Consolidação!AC99+Consolidação!AF99,Consolidação!$AF$4,IF(F88+M88+T88+AA88+AH88+AO88+AV88+BC88+BJ88+BQ88+BX88+CE88+CL88+CS88&lt;=Consolidação!H99+Consolidação!K99+Consolidação!N99+Consolidação!Q99+Consolidação!T99+Consolidação!W99+Consolidação!Z99+Consolidação!AC99+Consolidação!AF99+Consolidação!AI99,Consolidação!$AI$4,IF(F88+M88+T88+AA88+AH88+AO88+AV88+BC88+BJ88+BQ88+BX88+CE88+CL88+CS88&lt;=Consolidação!H99+Consolidação!K99+Consolidação!N99+Consolidação!Q99+Consolidação!T99+Consolidação!W99+Consolidação!Z99+Consolidação!AC99+Consolidação!AF99+Consolidação!AI99+Consolidação!AL99,Consolidação!$AL$4,IF(F88+M88+T88+AA88+AH88+AO88+AV88+BC88+BJ88+BQ88+BX88+CE88+CL88+CS88&lt;=Consolidação!H99+Consolidação!K99+Consolidação!N99+Consolidação!Q99+Consolidação!T99+Consolidação!W99+Consolidação!Z99+Consolidação!AC99+Consolidação!AF99+Consolidação!AI99+Consolidação!AL99+Consolidação!AO99,Consolidação!$AO$4,IF(F88+M88+T88+AA88+AH88+AO88+AV88+BC88+BJ88+BQ88+BX88+CE88+CL88+CS88&lt;=Consolidação!H99+Consolidação!K99+Consolidação!N99+Consolidação!Q99+Consolidação!T99+Consolidação!W99+Consolidação!Z99+Consolidação!AC99+Consolidação!AF99+Consolidação!AI99+Consolidação!AL99+Consolidação!AO99+Consolidação!AR99,Consolidação!$AR$4,IF(F88+M88+T88+AA88+AH88+AO88+AV88+BC88+BJ88+BQ88+BX88+CE88+CL88+CS88&lt;=Consolidação!H99+Consolidação!K99+Consolidação!N99+Consolidação!Q99+Consolidação!T99+Consolidação!W99+Consolidação!Z99+Consolidação!AC99+Consolidação!AF99+Consolidação!AI99+Consolidação!AL99+Consolidação!AO99+Consolidação!AR99+Consolidação!AU99,Consolidação!$AU$4,IF(AND((Consolidação!H99+Consolidação!K99+Consolidação!N99+Consolidação!Q99+Consolidação!T99+Consolidação!W99+Consolidação!Z99+Consolidação!AC99+Consolidação!AF99+Consolidação!AI99+Consolidação!AL99+Consolidação!AO99+Consolidação!AR99+Consolidação!AU99)&gt;0,F88+M88+T88+AA88+AH88+AO88+AV88+BC88+BJ88+BQ88+BX88+CE88+CL88&lt;Consolidação!H99+Consolidação!K99+Consolidação!N99+Consolidação!Q99+Consolidação!T99+Consolidação!W99+Consolidação!Z99+Consolidação!AC99+Consolidação!AF99+Consolidação!AI99+Consolidação!AL99+Consolidação!AO99+Consolidação!AR99+Consolidação!AU99,F88+M88+T88+AA88+AH88+AO88+AV88+BC88+BJ88+BQ88+BX88+CE88+CL88+CS88&gt;Consolidação!H99+Consolidação!K99+Consolidação!N99+Consolidação!Q99+Consolidação!T99+Consolidação!W99+Consolidação!Z99+Consolidação!AC99+Consolidação!AF99+Consolidação!AI99+Consolidação!AL99+Consolidação!AO99+Consolidação!AR99+Consolidação!AU99),"CONSUMO PARCIAL","SEM PREVISÃO"))))))))))))))))</f>
        <v/>
      </c>
      <c r="CW88" s="318" t="str">
        <f t="shared" ref="CW88:CW95" si="149">IF(CV88="","",IF(CV88="SEM PREVISÃO","û",IF(CV88="CONSUMO PARCIAL","û",IF(CU88&lt;CV88+90,"û","ü"))))</f>
        <v/>
      </c>
      <c r="CX88" s="270"/>
      <c r="CY88" s="314"/>
      <c r="CZ88" s="315"/>
      <c r="DA88" s="316"/>
      <c r="DB88" s="353" t="str">
        <f>IF(CY88=0,"",IF(L88+S88+Z88+AG88+AN88+AU88+BB88+BI88+BP88+BW88+CD88+CK88+CR88+CY88&lt;=Consolidação!N99,Consolidação!$H$4,IF(L88+S88+Z88+AG88+AN88+AU88+BB88+BI88+BP88+BW88+CD88+CK88+CR88+CY88&lt;=Consolidação!N99+Consolidação!Q99,Consolidação!$K$4,IF(L88+S88+Z88+AG88+AN88+AU88+BB88+BI88+BP88+BW88+CD88+CK88+CR88+CY88&lt;=Consolidação!N99+Consolidação!Q99+Consolidação!T99,Consolidação!$N$4,IF(L88+S88+Z88+AG88+AN88+AU88+BB88+BI88+BP88+BW88+CD88+CK88+CR88+CY88&lt;=Consolidação!N99+Consolidação!Q99+Consolidação!T99+Consolidação!W99,Consolidação!$Q$4,IF(L88+S88+Z88+AG88+AN88+AU88+BB88+BI88+BP88+BW88+CD88+CK88+CR88+CY88&lt;=Consolidação!N99+Consolidação!Q99+Consolidação!T99+Consolidação!W99+Consolidação!Z99,Consolidação!$T$4,IF(L88+S88+Z88+AG88+AN88+AU88+BB88+BI88+BP88+BW88+CD88+CK88+CR88+CY88&lt;=Consolidação!N99+Consolidação!Q99+Consolidação!T99+Consolidação!W99+Consolidação!Z99+Consolidação!AC99,Consolidação!$W$4,IF(L88+S88+Z88+AG88+AN88+AU88+BB88+BI88+BP88+BW88+CD88+CK88+CR88+CY88&lt;=Consolidação!N99+Consolidação!Q99+Consolidação!T99+Consolidação!W99+Consolidação!Z99+Consolidação!AC99+Consolidação!AF99,Consolidação!$Z$4,IF(L88+S88+Z88+AG88+AN88+AU88+BB88+BI88+BP88+BW88+CD88+CK88+CR88+CY88&lt;=Consolidação!N99+Consolidação!Q99+Consolidação!T99+Consolidação!W99+Consolidação!Z99+Consolidação!AC99+Consolidação!AF99+Consolidação!AI99,Consolidação!$AC$4,IF(L88+S88+Z88+AG88+AN88+AU88+BB88+BI88+BP88+BW88+CD88+CK88+CR88+CY88&lt;=Consolidação!N99+Consolidação!Q99+Consolidação!T99+Consolidação!W99+Consolidação!Z99+Consolidação!AC99+Consolidação!AF99+Consolidação!AI99+Consolidação!AL99,Consolidação!$AF$4,IF(L88+S88+Z88+AG88+AN88+AU88+BB88+BI88+BP88+BW88+CD88+CK88+CR88+CY88&lt;=Consolidação!N99+Consolidação!Q99+Consolidação!T99+Consolidação!W99+Consolidação!Z99+Consolidação!AC99+Consolidação!AF99+Consolidação!AI99+Consolidação!AL99+Consolidação!AO99,Consolidação!$AI$4,IF(L88+S88+Z88+AG88+AN88+AU88+BB88+BI88+BP88+BW88+CD88+CK88+CR88+CY88&lt;=Consolidação!N99+Consolidação!Q99+Consolidação!T99+Consolidação!W99+Consolidação!Z99+Consolidação!AC99+Consolidação!AF99+Consolidação!AI99+Consolidação!AL99+Consolidação!AO99+Consolidação!AR99,Consolidação!$AL$4,IF(L88+S88+Z88+AG88+AN88+AU88+BB88+BI88+BP88+BW88+CD88+CK88+CR88+CY88&lt;=Consolidação!N99+Consolidação!Q99+Consolidação!T99+Consolidação!W99+Consolidação!Z99+Consolidação!AC99+Consolidação!AF99+Consolidação!AI99+Consolidação!AL99+Consolidação!AO99+Consolidação!AR99+Consolidação!AU99,Consolidação!$AO$4,IF(L88+S88+Z88+AG88+AN88+AU88+BB88+BI88+BP88+BW88+CD88+CK88+CR88+CY88&lt;=Consolidação!N99+Consolidação!Q99+Consolidação!T99+Consolidação!W99+Consolidação!Z99+Consolidação!AC99+Consolidação!AF99+Consolidação!AI99+Consolidação!AL99+Consolidação!AO99+Consolidação!AR99+Consolidação!AU99+Consolidação!AX99,Consolidação!$AR$4,IF(L88+S88+Z88+AG88+AN88+AU88+BB88+BI88+BP88+BW88+CD88+CK88+CR88+CY88&lt;=Consolidação!N99+Consolidação!Q99+Consolidação!T99+Consolidação!W99+Consolidação!Z99+Consolidação!AC99+Consolidação!AF99+Consolidação!AI99+Consolidação!AL99+Consolidação!AO99+Consolidação!AR99+Consolidação!AU99+Consolidação!AX99+Consolidação!#REF!,Consolidação!$AU$4,IF(AND((Consolidação!N99+Consolidação!Q99+Consolidação!T99+Consolidação!W99+Consolidação!Z99+Consolidação!AC99+Consolidação!AF99+Consolidação!AI99+Consolidação!AL99+Consolidação!AO99+Consolidação!AR99+Consolidação!AU99+Consolidação!AX99+Consolidação!#REF!)&gt;0,L88+S88+Z88+AG88+AN88+AU88+BB88+BI88+BP88+BW88+CD88+CK88+CR88&lt;Consolidação!N99+Consolidação!Q99+Consolidação!T99+Consolidação!W99+Consolidação!Z99+Consolidação!AC99+Consolidação!AF99+Consolidação!AI99+Consolidação!AL99+Consolidação!AO99+Consolidação!AR99+Consolidação!AU99+Consolidação!AX99+Consolidação!#REF!,L88+S88+Z88+AG88+AN88+AU88+BB88+BI88+BP88+BW88+CD88+CK88+CR88+CY88&gt;Consolidação!N99+Consolidação!Q99+Consolidação!T99+Consolidação!W99+Consolidação!Z99+Consolidação!AC99+Consolidação!AF99+Consolidação!AI99+Consolidação!AL99+Consolidação!AO99+Consolidação!AR99+Consolidação!AU99+Consolidação!AX99+Consolidação!#REF!),"CONSUMO PARCIAL","SEM PREVISÃO"))))))))))))))))</f>
        <v/>
      </c>
      <c r="DC88" s="318" t="str">
        <f t="shared" si="100"/>
        <v/>
      </c>
      <c r="DD88" s="270"/>
      <c r="DE88" s="314"/>
      <c r="DF88" s="315"/>
      <c r="DG88" s="316"/>
      <c r="DH88" s="353" t="str">
        <f>IF(DE88=0,"",IF(R88+Y88+AF88+AM88+AT88+BA88+BH88+BO88+BV88+CC88+CJ88+CQ88+CX88+DE88&lt;=Consolidação!T99,Consolidação!$H$4,IF(R88+Y88+AF88+AM88+AT88+BA88+BH88+BO88+BV88+CC88+CJ88+CQ88+CX88+DE88&lt;=Consolidação!T99+Consolidação!W99,Consolidação!$K$4,IF(R88+Y88+AF88+AM88+AT88+BA88+BH88+BO88+BV88+CC88+CJ88+CQ88+CX88+DE88&lt;=Consolidação!T99+Consolidação!W99+Consolidação!Z99,Consolidação!$N$4,IF(R88+Y88+AF88+AM88+AT88+BA88+BH88+BO88+BV88+CC88+CJ88+CQ88+CX88+DE88&lt;=Consolidação!T99+Consolidação!W99+Consolidação!Z99+Consolidação!AC99,Consolidação!$Q$4,IF(R88+Y88+AF88+AM88+AT88+BA88+BH88+BO88+BV88+CC88+CJ88+CQ88+CX88+DE88&lt;=Consolidação!T99+Consolidação!W99+Consolidação!Z99+Consolidação!AC99+Consolidação!AF99,Consolidação!$T$4,IF(R88+Y88+AF88+AM88+AT88+BA88+BH88+BO88+BV88+CC88+CJ88+CQ88+CX88+DE88&lt;=Consolidação!T99+Consolidação!W99+Consolidação!Z99+Consolidação!AC99+Consolidação!AF99+Consolidação!AI99,Consolidação!$W$4,IF(R88+Y88+AF88+AM88+AT88+BA88+BH88+BO88+BV88+CC88+CJ88+CQ88+CX88+DE88&lt;=Consolidação!T99+Consolidação!W99+Consolidação!Z99+Consolidação!AC99+Consolidação!AF99+Consolidação!AI99+Consolidação!AL99,Consolidação!$Z$4,IF(R88+Y88+AF88+AM88+AT88+BA88+BH88+BO88+BV88+CC88+CJ88+CQ88+CX88+DE88&lt;=Consolidação!T99+Consolidação!W99+Consolidação!Z99+Consolidação!AC99+Consolidação!AF99+Consolidação!AI99+Consolidação!AL99+Consolidação!AO99,Consolidação!$AC$4,IF(R88+Y88+AF88+AM88+AT88+BA88+BH88+BO88+BV88+CC88+CJ88+CQ88+CX88+DE88&lt;=Consolidação!T99+Consolidação!W99+Consolidação!Z99+Consolidação!AC99+Consolidação!AF99+Consolidação!AI99+Consolidação!AL99+Consolidação!AO99+Consolidação!AR99,Consolidação!$AF$4,IF(R88+Y88+AF88+AM88+AT88+BA88+BH88+BO88+BV88+CC88+CJ88+CQ88+CX88+DE88&lt;=Consolidação!T99+Consolidação!W99+Consolidação!Z99+Consolidação!AC99+Consolidação!AF99+Consolidação!AI99+Consolidação!AL99+Consolidação!AO99+Consolidação!AR99+Consolidação!AU99,Consolidação!$AI$4,IF(R88+Y88+AF88+AM88+AT88+BA88+BH88+BO88+BV88+CC88+CJ88+CQ88+CX88+DE88&lt;=Consolidação!T99+Consolidação!W99+Consolidação!Z99+Consolidação!AC99+Consolidação!AF99+Consolidação!AI99+Consolidação!AL99+Consolidação!AO99+Consolidação!AR99+Consolidação!AU99+Consolidação!AX99,Consolidação!$AL$4,IF(R88+Y88+AF88+AM88+AT88+BA88+BH88+BO88+BV88+CC88+CJ88+CQ88+CX88+DE88&lt;=Consolidação!T99+Consolidação!W99+Consolidação!Z99+Consolidação!AC99+Consolidação!AF99+Consolidação!AI99+Consolidação!AL99+Consolidação!AO99+Consolidação!AR99+Consolidação!AU99+Consolidação!AX99+Consolidação!#REF!,Consolidação!$AO$4,IF(R88+Y88+AF88+AM88+AT88+BA88+BH88+BO88+BV88+CC88+CJ88+CQ88+CX88+DE88&lt;=Consolidação!T99+Consolidação!W99+Consolidação!Z99+Consolidação!AC99+Consolidação!AF99+Consolidação!AI99+Consolidação!AL99+Consolidação!AO99+Consolidação!AR99+Consolidação!AU99+Consolidação!AX99+Consolidação!#REF!+Consolidação!BC99,Consolidação!$AR$4,IF(R88+Y88+AF88+AM88+AT88+BA88+BH88+BO88+BV88+CC88+CJ88+CQ88+CX88+DE88&lt;=Consolidação!T99+Consolidação!W99+Consolidação!Z99+Consolidação!AC99+Consolidação!AF99+Consolidação!AI99+Consolidação!AL99+Consolidação!AO99+Consolidação!AR99+Consolidação!AU99+Consolidação!AX99+Consolidação!#REF!+Consolidação!BC99+Consolidação!BF99,Consolidação!$AU$4,IF(AND((Consolidação!T99+Consolidação!W99+Consolidação!Z99+Consolidação!AC99+Consolidação!AF99+Consolidação!AI99+Consolidação!AL99+Consolidação!AO99+Consolidação!AR99+Consolidação!AU99+Consolidação!AX99+Consolidação!#REF!+Consolidação!BC99+Consolidação!BF99)&gt;0,R88+Y88+AF88+AM88+AT88+BA88+BH88+BO88+BV88+CC88+CJ88+CQ88+CX88&lt;Consolidação!T99+Consolidação!W99+Consolidação!Z99+Consolidação!AC99+Consolidação!AF99+Consolidação!AI99+Consolidação!AL99+Consolidação!AO99+Consolidação!AR99+Consolidação!AU99+Consolidação!AX99+Consolidação!#REF!+Consolidação!BC99+Consolidação!BF99,R88+Y88+AF88+AM88+AT88+BA88+BH88+BO88+BV88+CC88+CJ88+CQ88+CX88+DE88&gt;Consolidação!T99+Consolidação!W99+Consolidação!Z99+Consolidação!AC99+Consolidação!AF99+Consolidação!AI99+Consolidação!AL99+Consolidação!AO99+Consolidação!AR99+Consolidação!AU99+Consolidação!AX99+Consolidação!#REF!+Consolidação!BC99+Consolidação!BF99),"CONSUMO PARCIAL","SEM PREVISÃO"))))))))))))))))</f>
        <v/>
      </c>
      <c r="DI88" s="318" t="str">
        <f t="shared" si="101"/>
        <v/>
      </c>
      <c r="DJ88" s="270"/>
      <c r="DK88" s="314"/>
      <c r="DL88" s="315"/>
      <c r="DM88" s="316"/>
      <c r="DN88" s="353" t="str">
        <f>IF(DK88=0,"",IF(X88+AE88+AL88+AS88+AZ88+BG88+BN88+BU88+CB88+CI88+CP88+CW88+DD88+DK88&lt;=Consolidação!Z99,Consolidação!$H$4,IF(X88+AE88+AL88+AS88+AZ88+BG88+BN88+BU88+CB88+CI88+CP88+CW88+DD88+DK88&lt;=Consolidação!Z99+Consolidação!AC99,Consolidação!$K$4,IF(X88+AE88+AL88+AS88+AZ88+BG88+BN88+BU88+CB88+CI88+CP88+CW88+DD88+DK88&lt;=Consolidação!Z99+Consolidação!AC99+Consolidação!AF99,Consolidação!$N$4,IF(X88+AE88+AL88+AS88+AZ88+BG88+BN88+BU88+CB88+CI88+CP88+CW88+DD88+DK88&lt;=Consolidação!Z99+Consolidação!AC99+Consolidação!AF99+Consolidação!AI99,Consolidação!$Q$4,IF(X88+AE88+AL88+AS88+AZ88+BG88+BN88+BU88+CB88+CI88+CP88+CW88+DD88+DK88&lt;=Consolidação!Z99+Consolidação!AC99+Consolidação!AF99+Consolidação!AI99+Consolidação!AL99,Consolidação!$T$4,IF(X88+AE88+AL88+AS88+AZ88+BG88+BN88+BU88+CB88+CI88+CP88+CW88+DD88+DK88&lt;=Consolidação!Z99+Consolidação!AC99+Consolidação!AF99+Consolidação!AI99+Consolidação!AL99+Consolidação!AO99,Consolidação!$W$4,IF(X88+AE88+AL88+AS88+AZ88+BG88+BN88+BU88+CB88+CI88+CP88+CW88+DD88+DK88&lt;=Consolidação!Z99+Consolidação!AC99+Consolidação!AF99+Consolidação!AI99+Consolidação!AL99+Consolidação!AO99+Consolidação!AR99,Consolidação!$Z$4,IF(X88+AE88+AL88+AS88+AZ88+BG88+BN88+BU88+CB88+CI88+CP88+CW88+DD88+DK88&lt;=Consolidação!Z99+Consolidação!AC99+Consolidação!AF99+Consolidação!AI99+Consolidação!AL99+Consolidação!AO99+Consolidação!AR99+Consolidação!AU99,Consolidação!$AC$4,IF(X88+AE88+AL88+AS88+AZ88+BG88+BN88+BU88+CB88+CI88+CP88+CW88+DD88+DK88&lt;=Consolidação!Z99+Consolidação!AC99+Consolidação!AF99+Consolidação!AI99+Consolidação!AL99+Consolidação!AO99+Consolidação!AR99+Consolidação!AU99+Consolidação!AX99,Consolidação!$AF$4,IF(X88+AE88+AL88+AS88+AZ88+BG88+BN88+BU88+CB88+CI88+CP88+CW88+DD88+DK88&lt;=Consolidação!Z99+Consolidação!AC99+Consolidação!AF99+Consolidação!AI99+Consolidação!AL99+Consolidação!AO99+Consolidação!AR99+Consolidação!AU99+Consolidação!AX99+Consolidação!#REF!,Consolidação!$AI$4,IF(X88+AE88+AL88+AS88+AZ88+BG88+BN88+BU88+CB88+CI88+CP88+CW88+DD88+DK88&lt;=Consolidação!Z99+Consolidação!AC99+Consolidação!AF99+Consolidação!AI99+Consolidação!AL99+Consolidação!AO99+Consolidação!AR99+Consolidação!AU99+Consolidação!AX99+Consolidação!#REF!+Consolidação!BC99,Consolidação!$AL$4,IF(X88+AE88+AL88+AS88+AZ88+BG88+BN88+BU88+CB88+CI88+CP88+CW88+DD88+DK88&lt;=Consolidação!Z99+Consolidação!AC99+Consolidação!AF99+Consolidação!AI99+Consolidação!AL99+Consolidação!AO99+Consolidação!AR99+Consolidação!AU99+Consolidação!AX99+Consolidação!#REF!+Consolidação!BC99+Consolidação!BF99,Consolidação!$AO$4,IF(X88+AE88+AL88+AS88+AZ88+BG88+BN88+BU88+CB88+CI88+CP88+CW88+DD88+DK88&lt;=Consolidação!Z99+Consolidação!AC99+Consolidação!AF99+Consolidação!AI99+Consolidação!AL99+Consolidação!AO99+Consolidação!AR99+Consolidação!AU99+Consolidação!AX99+Consolidação!#REF!+Consolidação!BC99+Consolidação!BF99+Consolidação!BI99,Consolidação!$AR$4,IF(X88+AE88+AL88+AS88+AZ88+BG88+BN88+BU88+CB88+CI88+CP88+CW88+DD88+DK88&lt;=Consolidação!Z99+Consolidação!AC99+Consolidação!AF99+Consolidação!AI99+Consolidação!AL99+Consolidação!AO99+Consolidação!AR99+Consolidação!AU99+Consolidação!AX99+Consolidação!#REF!+Consolidação!BC99+Consolidação!BF99+Consolidação!BI99+Consolidação!BL99,Consolidação!$AU$4,IF(AND((Consolidação!Z99+Consolidação!AC99+Consolidação!AF99+Consolidação!AI99+Consolidação!AL99+Consolidação!AO99+Consolidação!AR99+Consolidação!AU99+Consolidação!AX99+Consolidação!#REF!+Consolidação!BC99+Consolidação!BF99+Consolidação!BI99+Consolidação!BL99)&gt;0,X88+AE88+AL88+AS88+AZ88+BG88+BN88+BU88+CB88+CI88+CP88+CW88+DD88&lt;Consolidação!Z99+Consolidação!AC99+Consolidação!AF99+Consolidação!AI99+Consolidação!AL99+Consolidação!AO99+Consolidação!AR99+Consolidação!AU99+Consolidação!AX99+Consolidação!#REF!+Consolidação!BC99+Consolidação!BF99+Consolidação!BI99+Consolidação!BL99,X88+AE88+AL88+AS88+AZ88+BG88+BN88+BU88+CB88+CI88+CP88+CW88+DD88+DK88&gt;Consolidação!Z99+Consolidação!AC99+Consolidação!AF99+Consolidação!AI99+Consolidação!AL99+Consolidação!AO99+Consolidação!AR99+Consolidação!AU99+Consolidação!AX99+Consolidação!#REF!+Consolidação!BC99+Consolidação!BF99+Consolidação!BI99+Consolidação!BL99),"CONSUMO PARCIAL","SEM PREVISÃO"))))))))))))))))</f>
        <v/>
      </c>
      <c r="DO88" s="318" t="str">
        <f t="shared" si="102"/>
        <v/>
      </c>
      <c r="DP88" s="270"/>
      <c r="DQ88" s="314"/>
      <c r="DR88" s="315"/>
      <c r="DS88" s="316"/>
      <c r="DT88" s="353" t="str">
        <f>IF(DQ88=0,"",IF(AD88+AK88+AR88+AY88+BF88+BM88+BT88+CA88+CH88+CO88+CV88+DC88+DJ88+DQ88&lt;=Consolidação!AF99,Consolidação!$H$4,IF(AD88+AK88+AR88+AY88+BF88+BM88+BT88+CA88+CH88+CO88+CV88+DC88+DJ88+DQ88&lt;=Consolidação!AF99+Consolidação!AI99,Consolidação!$K$4,IF(AD88+AK88+AR88+AY88+BF88+BM88+BT88+CA88+CH88+CO88+CV88+DC88+DJ88+DQ88&lt;=Consolidação!AF99+Consolidação!AI99+Consolidação!AL99,Consolidação!$N$4,IF(AD88+AK88+AR88+AY88+BF88+BM88+BT88+CA88+CH88+CO88+CV88+DC88+DJ88+DQ88&lt;=Consolidação!AF99+Consolidação!AI99+Consolidação!AL99+Consolidação!AO99,Consolidação!$Q$4,IF(AD88+AK88+AR88+AY88+BF88+BM88+BT88+CA88+CH88+CO88+CV88+DC88+DJ88+DQ88&lt;=Consolidação!AF99+Consolidação!AI99+Consolidação!AL99+Consolidação!AO99+Consolidação!AR99,Consolidação!$T$4,IF(AD88+AK88+AR88+AY88+BF88+BM88+BT88+CA88+CH88+CO88+CV88+DC88+DJ88+DQ88&lt;=Consolidação!AF99+Consolidação!AI99+Consolidação!AL99+Consolidação!AO99+Consolidação!AR99+Consolidação!AU99,Consolidação!$W$4,IF(AD88+AK88+AR88+AY88+BF88+BM88+BT88+CA88+CH88+CO88+CV88+DC88+DJ88+DQ88&lt;=Consolidação!AF99+Consolidação!AI99+Consolidação!AL99+Consolidação!AO99+Consolidação!AR99+Consolidação!AU99+Consolidação!AX99,Consolidação!$Z$4,IF(AD88+AK88+AR88+AY88+BF88+BM88+BT88+CA88+CH88+CO88+CV88+DC88+DJ88+DQ88&lt;=Consolidação!AF99+Consolidação!AI99+Consolidação!AL99+Consolidação!AO99+Consolidação!AR99+Consolidação!AU99+Consolidação!AX99+Consolidação!#REF!,Consolidação!$AC$4,IF(AD88+AK88+AR88+AY88+BF88+BM88+BT88+CA88+CH88+CO88+CV88+DC88+DJ88+DQ88&lt;=Consolidação!AF99+Consolidação!AI99+Consolidação!AL99+Consolidação!AO99+Consolidação!AR99+Consolidação!AU99+Consolidação!AX99+Consolidação!#REF!+Consolidação!BC99,Consolidação!$AF$4,IF(AD88+AK88+AR88+AY88+BF88+BM88+BT88+CA88+CH88+CO88+CV88+DC88+DJ88+DQ88&lt;=Consolidação!AF99+Consolidação!AI99+Consolidação!AL99+Consolidação!AO99+Consolidação!AR99+Consolidação!AU99+Consolidação!AX99+Consolidação!#REF!+Consolidação!BC99+Consolidação!BF99,Consolidação!$AI$4,IF(AD88+AK88+AR88+AY88+BF88+BM88+BT88+CA88+CH88+CO88+CV88+DC88+DJ88+DQ88&lt;=Consolidação!AF99+Consolidação!AI99+Consolidação!AL99+Consolidação!AO99+Consolidação!AR99+Consolidação!AU99+Consolidação!AX99+Consolidação!#REF!+Consolidação!BC99+Consolidação!BF99+Consolidação!BI99,Consolidação!$AL$4,IF(AD88+AK88+AR88+AY88+BF88+BM88+BT88+CA88+CH88+CO88+CV88+DC88+DJ88+DQ88&lt;=Consolidação!AF99+Consolidação!AI99+Consolidação!AL99+Consolidação!AO99+Consolidação!AR99+Consolidação!AU99+Consolidação!AX99+Consolidação!#REF!+Consolidação!BC99+Consolidação!BF99+Consolidação!BI99+Consolidação!BL99,Consolidação!$AO$4,IF(AD88+AK88+AR88+AY88+BF88+BM88+BT88+CA88+CH88+CO88+CV88+DC88+DJ88+DQ88&lt;=Consolidação!AF99+Consolidação!AI99+Consolidação!AL99+Consolidação!AO99+Consolidação!AR99+Consolidação!AU99+Consolidação!AX99+Consolidação!#REF!+Consolidação!BC99+Consolidação!BF99+Consolidação!BI99+Consolidação!BL99+Consolidação!BO99,Consolidação!$AR$4,IF(AD88+AK88+AR88+AY88+BF88+BM88+BT88+CA88+CH88+CO88+CV88+DC88+DJ88+DQ88&lt;=Consolidação!AF99+Consolidação!AI99+Consolidação!AL99+Consolidação!AO99+Consolidação!AR99+Consolidação!AU99+Consolidação!AX99+Consolidação!#REF!+Consolidação!BC99+Consolidação!BF99+Consolidação!BI99+Consolidação!BL99+Consolidação!BO99+Consolidação!BR99,Consolidação!$AU$4,IF(AND((Consolidação!AF99+Consolidação!AI99+Consolidação!AL99+Consolidação!AO99+Consolidação!AR99+Consolidação!AU99+Consolidação!AX99+Consolidação!#REF!+Consolidação!BC99+Consolidação!BF99+Consolidação!BI99+Consolidação!BL99+Consolidação!BO99+Consolidação!BR99)&gt;0,AD88+AK88+AR88+AY88+BF88+BM88+BT88+CA88+CH88+CO88+CV88+DC88+DJ88&lt;Consolidação!AF99+Consolidação!AI99+Consolidação!AL99+Consolidação!AO99+Consolidação!AR99+Consolidação!AU99+Consolidação!AX99+Consolidação!#REF!+Consolidação!BC99+Consolidação!BF99+Consolidação!BI99+Consolidação!BL99+Consolidação!BO99+Consolidação!BR99,AD88+AK88+AR88+AY88+BF88+BM88+BT88+CA88+CH88+CO88+CV88+DC88+DJ88+DQ88&gt;Consolidação!AF99+Consolidação!AI99+Consolidação!AL99+Consolidação!AO99+Consolidação!AR99+Consolidação!AU99+Consolidação!AX99+Consolidação!#REF!+Consolidação!BC99+Consolidação!BF99+Consolidação!BI99+Consolidação!BL99+Consolidação!BO99+Consolidação!BR99),"CONSUMO PARCIAL","SEM PREVISÃO"))))))))))))))))</f>
        <v/>
      </c>
      <c r="DU88" s="318" t="str">
        <f t="shared" si="103"/>
        <v/>
      </c>
      <c r="DV88" s="270"/>
      <c r="DW88" s="314"/>
      <c r="DX88" s="315"/>
      <c r="DY88" s="316"/>
      <c r="DZ88" s="353" t="str">
        <f>IF(DW88=0,"",IF(AJ88+AQ88+AX88+BE88+BL88+BS88+BZ88+CG88+CN88+CU88+DB88+DI88+DP88+DW88&lt;=Consolidação!AL99,Consolidação!$H$4,IF(AJ88+AQ88+AX88+BE88+BL88+BS88+BZ88+CG88+CN88+CU88+DB88+DI88+DP88+DW88&lt;=Consolidação!AL99+Consolidação!AO99,Consolidação!$K$4,IF(AJ88+AQ88+AX88+BE88+BL88+BS88+BZ88+CG88+CN88+CU88+DB88+DI88+DP88+DW88&lt;=Consolidação!AL99+Consolidação!AO99+Consolidação!AR99,Consolidação!$N$4,IF(AJ88+AQ88+AX88+BE88+BL88+BS88+BZ88+CG88+CN88+CU88+DB88+DI88+DP88+DW88&lt;=Consolidação!AL99+Consolidação!AO99+Consolidação!AR99+Consolidação!AU99,Consolidação!$Q$4,IF(AJ88+AQ88+AX88+BE88+BL88+BS88+BZ88+CG88+CN88+CU88+DB88+DI88+DP88+DW88&lt;=Consolidação!AL99+Consolidação!AO99+Consolidação!AR99+Consolidação!AU99+Consolidação!AX99,Consolidação!$T$4,IF(AJ88+AQ88+AX88+BE88+BL88+BS88+BZ88+CG88+CN88+CU88+DB88+DI88+DP88+DW88&lt;=Consolidação!AL99+Consolidação!AO99+Consolidação!AR99+Consolidação!AU99+Consolidação!AX99+Consolidação!#REF!,Consolidação!$W$4,IF(AJ88+AQ88+AX88+BE88+BL88+BS88+BZ88+CG88+CN88+CU88+DB88+DI88+DP88+DW88&lt;=Consolidação!AL99+Consolidação!AO99+Consolidação!AR99+Consolidação!AU99+Consolidação!AX99+Consolidação!#REF!+Consolidação!BC99,Consolidação!$Z$4,IF(AJ88+AQ88+AX88+BE88+BL88+BS88+BZ88+CG88+CN88+CU88+DB88+DI88+DP88+DW88&lt;=Consolidação!AL99+Consolidação!AO99+Consolidação!AR99+Consolidação!AU99+Consolidação!AX99+Consolidação!#REF!+Consolidação!BC99+Consolidação!BF99,Consolidação!$AC$4,IF(AJ88+AQ88+AX88+BE88+BL88+BS88+BZ88+CG88+CN88+CU88+DB88+DI88+DP88+DW88&lt;=Consolidação!AL99+Consolidação!AO99+Consolidação!AR99+Consolidação!AU99+Consolidação!AX99+Consolidação!#REF!+Consolidação!BC99+Consolidação!BF99+Consolidação!BI99,Consolidação!$AF$4,IF(AJ88+AQ88+AX88+BE88+BL88+BS88+BZ88+CG88+CN88+CU88+DB88+DI88+DP88+DW88&lt;=Consolidação!AL99+Consolidação!AO99+Consolidação!AR99+Consolidação!AU99+Consolidação!AX99+Consolidação!#REF!+Consolidação!BC99+Consolidação!BF99+Consolidação!BI99+Consolidação!BL99,Consolidação!$AI$4,IF(AJ88+AQ88+AX88+BE88+BL88+BS88+BZ88+CG88+CN88+CU88+DB88+DI88+DP88+DW88&lt;=Consolidação!AL99+Consolidação!AO99+Consolidação!AR99+Consolidação!AU99+Consolidação!AX99+Consolidação!#REF!+Consolidação!BC99+Consolidação!BF99+Consolidação!BI99+Consolidação!BL99+Consolidação!BO99,Consolidação!$AL$4,IF(AJ88+AQ88+AX88+BE88+BL88+BS88+BZ88+CG88+CN88+CU88+DB88+DI88+DP88+DW88&lt;=Consolidação!AL99+Consolidação!AO99+Consolidação!AR99+Consolidação!AU99+Consolidação!AX99+Consolidação!#REF!+Consolidação!BC99+Consolidação!BF99+Consolidação!BI99+Consolidação!BL99+Consolidação!BO99+Consolidação!BR99,Consolidação!$AO$4,IF(AJ88+AQ88+AX88+BE88+BL88+BS88+BZ88+CG88+CN88+CU88+DB88+DI88+DP88+DW88&lt;=Consolidação!AL99+Consolidação!AO99+Consolidação!AR99+Consolidação!AU99+Consolidação!AX99+Consolidação!#REF!+Consolidação!BC99+Consolidação!BF99+Consolidação!BI99+Consolidação!BL99+Consolidação!BO99+Consolidação!BR99+Consolidação!BU99,Consolidação!$AR$4,IF(AJ88+AQ88+AX88+BE88+BL88+BS88+BZ88+CG88+CN88+CU88+DB88+DI88+DP88+DW88&lt;=Consolidação!AL99+Consolidação!AO99+Consolidação!AR99+Consolidação!AU99+Consolidação!AX99+Consolidação!#REF!+Consolidação!BC99+Consolidação!BF99+Consolidação!BI99+Consolidação!BL99+Consolidação!BO99+Consolidação!BR99+Consolidação!BU99+Consolidação!BX99,Consolidação!$AU$4,IF(AND((Consolidação!AL99+Consolidação!AO99+Consolidação!AR99+Consolidação!AU99+Consolidação!AX99+Consolidação!#REF!+Consolidação!BC99+Consolidação!BF99+Consolidação!BI99+Consolidação!BL99+Consolidação!BO99+Consolidação!BR99+Consolidação!BU99+Consolidação!BX99)&gt;0,AJ88+AQ88+AX88+BE88+BL88+BS88+BZ88+CG88+CN88+CU88+DB88+DI88+DP88&lt;Consolidação!AL99+Consolidação!AO99+Consolidação!AR99+Consolidação!AU99+Consolidação!AX99+Consolidação!#REF!+Consolidação!BC99+Consolidação!BF99+Consolidação!BI99+Consolidação!BL99+Consolidação!BO99+Consolidação!BR99+Consolidação!BU99+Consolidação!BX99,AJ88+AQ88+AX88+BE88+BL88+BS88+BZ88+CG88+CN88+CU88+DB88+DI88+DP88+DW88&gt;Consolidação!AL99+Consolidação!AO99+Consolidação!AR99+Consolidação!AU99+Consolidação!AX99+Consolidação!#REF!+Consolidação!BC99+Consolidação!BF99+Consolidação!BI99+Consolidação!BL99+Consolidação!BO99+Consolidação!BR99+Consolidação!BU99+Consolidação!BX99),"CONSUMO PARCIAL","SEM PREVISÃO"))))))))))))))))</f>
        <v/>
      </c>
      <c r="EA88" s="318" t="str">
        <f t="shared" si="104"/>
        <v/>
      </c>
      <c r="EB88" s="270"/>
      <c r="EC88" s="314"/>
      <c r="ED88" s="315"/>
      <c r="EE88" s="316"/>
      <c r="EF88" s="353" t="str">
        <f>IF(EC88=0,"",IF(AP88+AW88+BD88+BK88+BR88+BY88+CF88+CM88+CT88+DA88+DH88+DO88+DV88+EC88&lt;=Consolidação!AR99,Consolidação!$H$4,IF(AP88+AW88+BD88+BK88+BR88+BY88+CF88+CM88+CT88+DA88+DH88+DO88+DV88+EC88&lt;=Consolidação!AR99+Consolidação!AU99,Consolidação!$K$4,IF(AP88+AW88+BD88+BK88+BR88+BY88+CF88+CM88+CT88+DA88+DH88+DO88+DV88+EC88&lt;=Consolidação!AR99+Consolidação!AU99+Consolidação!AX99,Consolidação!$N$4,IF(AP88+AW88+BD88+BK88+BR88+BY88+CF88+CM88+CT88+DA88+DH88+DO88+DV88+EC88&lt;=Consolidação!AR99+Consolidação!AU99+Consolidação!AX99+Consolidação!#REF!,Consolidação!$Q$4,IF(AP88+AW88+BD88+BK88+BR88+BY88+CF88+CM88+CT88+DA88+DH88+DO88+DV88+EC88&lt;=Consolidação!AR99+Consolidação!AU99+Consolidação!AX99+Consolidação!#REF!+Consolidação!BC99,Consolidação!$T$4,IF(AP88+AW88+BD88+BK88+BR88+BY88+CF88+CM88+CT88+DA88+DH88+DO88+DV88+EC88&lt;=Consolidação!AR99+Consolidação!AU99+Consolidação!AX99+Consolidação!#REF!+Consolidação!BC99+Consolidação!BF99,Consolidação!$W$4,IF(AP88+AW88+BD88+BK88+BR88+BY88+CF88+CM88+CT88+DA88+DH88+DO88+DV88+EC88&lt;=Consolidação!AR99+Consolidação!AU99+Consolidação!AX99+Consolidação!#REF!+Consolidação!BC99+Consolidação!BF99+Consolidação!BI99,Consolidação!$Z$4,IF(AP88+AW88+BD88+BK88+BR88+BY88+CF88+CM88+CT88+DA88+DH88+DO88+DV88+EC88&lt;=Consolidação!AR99+Consolidação!AU99+Consolidação!AX99+Consolidação!#REF!+Consolidação!BC99+Consolidação!BF99+Consolidação!BI99+Consolidação!BL99,Consolidação!$AC$4,IF(AP88+AW88+BD88+BK88+BR88+BY88+CF88+CM88+CT88+DA88+DH88+DO88+DV88+EC88&lt;=Consolidação!AR99+Consolidação!AU99+Consolidação!AX99+Consolidação!#REF!+Consolidação!BC99+Consolidação!BF99+Consolidação!BI99+Consolidação!BL99+Consolidação!BO99,Consolidação!$AF$4,IF(AP88+AW88+BD88+BK88+BR88+BY88+CF88+CM88+CT88+DA88+DH88+DO88+DV88+EC88&lt;=Consolidação!AR99+Consolidação!AU99+Consolidação!AX99+Consolidação!#REF!+Consolidação!BC99+Consolidação!BF99+Consolidação!BI99+Consolidação!BL99+Consolidação!BO99+Consolidação!BR99,Consolidação!$AI$4,IF(AP88+AW88+BD88+BK88+BR88+BY88+CF88+CM88+CT88+DA88+DH88+DO88+DV88+EC88&lt;=Consolidação!AR99+Consolidação!AU99+Consolidação!AX99+Consolidação!#REF!+Consolidação!BC99+Consolidação!BF99+Consolidação!BI99+Consolidação!BL99+Consolidação!BO99+Consolidação!BR99+Consolidação!BU99,Consolidação!$AL$4,IF(AP88+AW88+BD88+BK88+BR88+BY88+CF88+CM88+CT88+DA88+DH88+DO88+DV88+EC88&lt;=Consolidação!AR99+Consolidação!AU99+Consolidação!AX99+Consolidação!#REF!+Consolidação!BC99+Consolidação!BF99+Consolidação!BI99+Consolidação!BL99+Consolidação!BO99+Consolidação!BR99+Consolidação!BU99+Consolidação!BX99,Consolidação!$AO$4,IF(AP88+AW88+BD88+BK88+BR88+BY88+CF88+CM88+CT88+DA88+DH88+DO88+DV88+EC88&lt;=Consolidação!AR99+Consolidação!AU99+Consolidação!AX99+Consolidação!#REF!+Consolidação!BC99+Consolidação!BF99+Consolidação!BI99+Consolidação!BL99+Consolidação!BO99+Consolidação!BR99+Consolidação!BU99+Consolidação!BX99+Consolidação!CA99,Consolidação!$AR$4,IF(AP88+AW88+BD88+BK88+BR88+BY88+CF88+CM88+CT88+DA88+DH88+DO88+DV88+EC88&lt;=Consolidação!AR99+Consolidação!AU99+Consolidação!AX99+Consolidação!#REF!+Consolidação!BC99+Consolidação!BF99+Consolidação!BI99+Consolidação!BL99+Consolidação!BO99+Consolidação!BR99+Consolidação!BU99+Consolidação!BX99+Consolidação!CA99+Consolidação!CD99,Consolidação!$AU$4,IF(AND((Consolidação!AR99+Consolidação!AU99+Consolidação!AX99+Consolidação!#REF!+Consolidação!BC99+Consolidação!BF99+Consolidação!BI99+Consolidação!BL99+Consolidação!BO99+Consolidação!BR99+Consolidação!BU99+Consolidação!BX99+Consolidação!CA99+Consolidação!CD99)&gt;0,AP88+AW88+BD88+BK88+BR88+BY88+CF88+CM88+CT88+DA88+DH88+DO88+DV88&lt;Consolidação!AR99+Consolidação!AU99+Consolidação!AX99+Consolidação!#REF!+Consolidação!BC99+Consolidação!BF99+Consolidação!BI99+Consolidação!BL99+Consolidação!BO99+Consolidação!BR99+Consolidação!BU99+Consolidação!BX99+Consolidação!CA99+Consolidação!CD99,AP88+AW88+BD88+BK88+BR88+BY88+CF88+CM88+CT88+DA88+DH88+DO88+DV88+EC88&gt;Consolidação!AR99+Consolidação!AU99+Consolidação!AX99+Consolidação!#REF!+Consolidação!BC99+Consolidação!BF99+Consolidação!BI99+Consolidação!BL99+Consolidação!BO99+Consolidação!BR99+Consolidação!BU99+Consolidação!BX99+Consolidação!CA99+Consolidação!CD99),"CONSUMO PARCIAL","SEM PREVISÃO"))))))))))))))))</f>
        <v/>
      </c>
      <c r="EG88" s="318" t="str">
        <f t="shared" si="105"/>
        <v/>
      </c>
      <c r="EH88" s="270"/>
      <c r="EI88" s="314"/>
      <c r="EJ88" s="315"/>
      <c r="EK88" s="316"/>
      <c r="EL88" s="353" t="str">
        <f>IF(EI88=0,"",IF(AV88+BC88+BJ88+BQ88+BX88+CE88+CL88+CS88+CZ88+DG88+DN88+DU88+EB88+EI88&lt;=Consolidação!AX99,Consolidação!$H$4,IF(AV88+BC88+BJ88+BQ88+BX88+CE88+CL88+CS88+CZ88+DG88+DN88+DU88+EB88+EI88&lt;=Consolidação!AX99+Consolidação!#REF!,Consolidação!$K$4,IF(AV88+BC88+BJ88+BQ88+BX88+CE88+CL88+CS88+CZ88+DG88+DN88+DU88+EB88+EI88&lt;=Consolidação!AX99+Consolidação!#REF!+Consolidação!BC99,Consolidação!$N$4,IF(AV88+BC88+BJ88+BQ88+BX88+CE88+CL88+CS88+CZ88+DG88+DN88+DU88+EB88+EI88&lt;=Consolidação!AX99+Consolidação!#REF!+Consolidação!BC99+Consolidação!BF99,Consolidação!$Q$4,IF(AV88+BC88+BJ88+BQ88+BX88+CE88+CL88+CS88+CZ88+DG88+DN88+DU88+EB88+EI88&lt;=Consolidação!AX99+Consolidação!#REF!+Consolidação!BC99+Consolidação!BF99+Consolidação!BI99,Consolidação!$T$4,IF(AV88+BC88+BJ88+BQ88+BX88+CE88+CL88+CS88+CZ88+DG88+DN88+DU88+EB88+EI88&lt;=Consolidação!AX99+Consolidação!#REF!+Consolidação!BC99+Consolidação!BF99+Consolidação!BI99+Consolidação!BL99,Consolidação!$W$4,IF(AV88+BC88+BJ88+BQ88+BX88+CE88+CL88+CS88+CZ88+DG88+DN88+DU88+EB88+EI88&lt;=Consolidação!AX99+Consolidação!#REF!+Consolidação!BC99+Consolidação!BF99+Consolidação!BI99+Consolidação!BL99+Consolidação!BO99,Consolidação!$Z$4,IF(AV88+BC88+BJ88+BQ88+BX88+CE88+CL88+CS88+CZ88+DG88+DN88+DU88+EB88+EI88&lt;=Consolidação!AX99+Consolidação!#REF!+Consolidação!BC99+Consolidação!BF99+Consolidação!BI99+Consolidação!BL99+Consolidação!BO99+Consolidação!BR99,Consolidação!$AC$4,IF(AV88+BC88+BJ88+BQ88+BX88+CE88+CL88+CS88+CZ88+DG88+DN88+DU88+EB88+EI88&lt;=Consolidação!AX99+Consolidação!#REF!+Consolidação!BC99+Consolidação!BF99+Consolidação!BI99+Consolidação!BL99+Consolidação!BO99+Consolidação!BR99+Consolidação!BU99,Consolidação!$AF$4,IF(AV88+BC88+BJ88+BQ88+BX88+CE88+CL88+CS88+CZ88+DG88+DN88+DU88+EB88+EI88&lt;=Consolidação!AX99+Consolidação!#REF!+Consolidação!BC99+Consolidação!BF99+Consolidação!BI99+Consolidação!BL99+Consolidação!BO99+Consolidação!BR99+Consolidação!BU99+Consolidação!BX99,Consolidação!$AI$4,IF(AV88+BC88+BJ88+BQ88+BX88+CE88+CL88+CS88+CZ88+DG88+DN88+DU88+EB88+EI88&lt;=Consolidação!AX99+Consolidação!#REF!+Consolidação!BC99+Consolidação!BF99+Consolidação!BI99+Consolidação!BL99+Consolidação!BO99+Consolidação!BR99+Consolidação!BU99+Consolidação!BX99+Consolidação!CA99,Consolidação!$AL$4,IF(AV88+BC88+BJ88+BQ88+BX88+CE88+CL88+CS88+CZ88+DG88+DN88+DU88+EB88+EI88&lt;=Consolidação!AX99+Consolidação!#REF!+Consolidação!BC99+Consolidação!BF99+Consolidação!BI99+Consolidação!BL99+Consolidação!BO99+Consolidação!BR99+Consolidação!BU99+Consolidação!BX99+Consolidação!CA99+Consolidação!CD99,Consolidação!$AO$4,IF(AV88+BC88+BJ88+BQ88+BX88+CE88+CL88+CS88+CZ88+DG88+DN88+DU88+EB88+EI88&lt;=Consolidação!AX99+Consolidação!#REF!+Consolidação!BC99+Consolidação!BF99+Consolidação!BI99+Consolidação!BL99+Consolidação!BO99+Consolidação!BR99+Consolidação!BU99+Consolidação!BX99+Consolidação!CA99+Consolidação!CD99+Consolidação!CG99,Consolidação!$AR$4,IF(AV88+BC88+BJ88+BQ88+BX88+CE88+CL88+CS88+CZ88+DG88+DN88+DU88+EB88+EI88&lt;=Consolidação!AX99+Consolidação!#REF!+Consolidação!BC99+Consolidação!BF99+Consolidação!BI99+Consolidação!BL99+Consolidação!BO99+Consolidação!BR99+Consolidação!BU99+Consolidação!BX99+Consolidação!CA99+Consolidação!CD99+Consolidação!CG99+Consolidação!CJ99,Consolidação!$AU$4,IF(AND((Consolidação!AX99+Consolidação!#REF!+Consolidação!BC99+Consolidação!BF99+Consolidação!BI99+Consolidação!BL99+Consolidação!BO99+Consolidação!BR99+Consolidação!BU99+Consolidação!BX99+Consolidação!CA99+Consolidação!CD99+Consolidação!CG99+Consolidação!CJ99)&gt;0,AV88+BC88+BJ88+BQ88+BX88+CE88+CL88+CS88+CZ88+DG88+DN88+DU88+EB88&lt;Consolidação!AX99+Consolidação!#REF!+Consolidação!BC99+Consolidação!BF99+Consolidação!BI99+Consolidação!BL99+Consolidação!BO99+Consolidação!BR99+Consolidação!BU99+Consolidação!BX99+Consolidação!CA99+Consolidação!CD99+Consolidação!CG99+Consolidação!CJ99,AV88+BC88+BJ88+BQ88+BX88+CE88+CL88+CS88+CZ88+DG88+DN88+DU88+EB88+EI88&gt;Consolidação!AX99+Consolidação!#REF!+Consolidação!BC99+Consolidação!BF99+Consolidação!BI99+Consolidação!BL99+Consolidação!BO99+Consolidação!BR99+Consolidação!BU99+Consolidação!BX99+Consolidação!CA99+Consolidação!CD99+Consolidação!CG99+Consolidação!CJ99),"CONSUMO PARCIAL","SEM PREVISÃO"))))))))))))))))</f>
        <v/>
      </c>
      <c r="EM88" s="318" t="str">
        <f t="shared" si="106"/>
        <v/>
      </c>
      <c r="EN88" s="270"/>
      <c r="EO88" s="314"/>
      <c r="EP88" s="315"/>
      <c r="EQ88" s="316"/>
      <c r="ER88" s="353" t="str">
        <f>IF(EO88=0,"",IF(BB88+BI88+BP88+BW88+CD88+CK88+CR88+CY88+DF88+DM88+DT88+EA88+EH88+EO88&lt;=Consolidação!BC99,Consolidação!$H$4,IF(BB88+BI88+BP88+BW88+CD88+CK88+CR88+CY88+DF88+DM88+DT88+EA88+EH88+EO88&lt;=Consolidação!BC99+Consolidação!BF99,Consolidação!$K$4,IF(BB88+BI88+BP88+BW88+CD88+CK88+CR88+CY88+DF88+DM88+DT88+EA88+EH88+EO88&lt;=Consolidação!BC99+Consolidação!BF99+Consolidação!BI99,Consolidação!$N$4,IF(BB88+BI88+BP88+BW88+CD88+CK88+CR88+CY88+DF88+DM88+DT88+EA88+EH88+EO88&lt;=Consolidação!BC99+Consolidação!BF99+Consolidação!BI99+Consolidação!BL99,Consolidação!$Q$4,IF(BB88+BI88+BP88+BW88+CD88+CK88+CR88+CY88+DF88+DM88+DT88+EA88+EH88+EO88&lt;=Consolidação!BC99+Consolidação!BF99+Consolidação!BI99+Consolidação!BL99+Consolidação!BO99,Consolidação!$T$4,IF(BB88+BI88+BP88+BW88+CD88+CK88+CR88+CY88+DF88+DM88+DT88+EA88+EH88+EO88&lt;=Consolidação!BC99+Consolidação!BF99+Consolidação!BI99+Consolidação!BL99+Consolidação!BO99+Consolidação!BR99,Consolidação!$W$4,IF(BB88+BI88+BP88+BW88+CD88+CK88+CR88+CY88+DF88+DM88+DT88+EA88+EH88+EO88&lt;=Consolidação!BC99+Consolidação!BF99+Consolidação!BI99+Consolidação!BL99+Consolidação!BO99+Consolidação!BR99+Consolidação!BU99,Consolidação!$Z$4,IF(BB88+BI88+BP88+BW88+CD88+CK88+CR88+CY88+DF88+DM88+DT88+EA88+EH88+EO88&lt;=Consolidação!BC99+Consolidação!BF99+Consolidação!BI99+Consolidação!BL99+Consolidação!BO99+Consolidação!BR99+Consolidação!BU99+Consolidação!BX99,Consolidação!$AC$4,IF(BB88+BI88+BP88+BW88+CD88+CK88+CR88+CY88+DF88+DM88+DT88+EA88+EH88+EO88&lt;=Consolidação!BC99+Consolidação!BF99+Consolidação!BI99+Consolidação!BL99+Consolidação!BO99+Consolidação!BR99+Consolidação!BU99+Consolidação!BX99+Consolidação!CA99,Consolidação!$AF$4,IF(BB88+BI88+BP88+BW88+CD88+CK88+CR88+CY88+DF88+DM88+DT88+EA88+EH88+EO88&lt;=Consolidação!BC99+Consolidação!BF99+Consolidação!BI99+Consolidação!BL99+Consolidação!BO99+Consolidação!BR99+Consolidação!BU99+Consolidação!BX99+Consolidação!CA99+Consolidação!CD99,Consolidação!$AI$4,IF(BB88+BI88+BP88+BW88+CD88+CK88+CR88+CY88+DF88+DM88+DT88+EA88+EH88+EO88&lt;=Consolidação!BC99+Consolidação!BF99+Consolidação!BI99+Consolidação!BL99+Consolidação!BO99+Consolidação!BR99+Consolidação!BU99+Consolidação!BX99+Consolidação!CA99+Consolidação!CD99+Consolidação!CG99,Consolidação!$AL$4,IF(BB88+BI88+BP88+BW88+CD88+CK88+CR88+CY88+DF88+DM88+DT88+EA88+EH88+EO88&lt;=Consolidação!BC99+Consolidação!BF99+Consolidação!BI99+Consolidação!BL99+Consolidação!BO99+Consolidação!BR99+Consolidação!BU99+Consolidação!BX99+Consolidação!CA99+Consolidação!CD99+Consolidação!CG99+Consolidação!CJ99,Consolidação!$AO$4,IF(BB88+BI88+BP88+BW88+CD88+CK88+CR88+CY88+DF88+DM88+DT88+EA88+EH88+EO88&lt;=Consolidação!BC99+Consolidação!BF99+Consolidação!BI99+Consolidação!BL99+Consolidação!BO99+Consolidação!BR99+Consolidação!BU99+Consolidação!BX99+Consolidação!CA99+Consolidação!CD99+Consolidação!CG99+Consolidação!CJ99+Consolidação!CM99,Consolidação!$AR$4,IF(BB88+BI88+BP88+BW88+CD88+CK88+CR88+CY88+DF88+DM88+DT88+EA88+EH88+EO88&lt;=Consolidação!BC99+Consolidação!BF99+Consolidação!BI99+Consolidação!BL99+Consolidação!BO99+Consolidação!BR99+Consolidação!BU99+Consolidação!BX99+Consolidação!CA99+Consolidação!CD99+Consolidação!CG99+Consolidação!CJ99+Consolidação!CM99+Consolidação!CP99,Consolidação!$AU$4,IF(AND((Consolidação!BC99+Consolidação!BF99+Consolidação!BI99+Consolidação!BL99+Consolidação!BO99+Consolidação!BR99+Consolidação!BU99+Consolidação!BX99+Consolidação!CA99+Consolidação!CD99+Consolidação!CG99+Consolidação!CJ99+Consolidação!CM99+Consolidação!CP99)&gt;0,BB88+BI88+BP88+BW88+CD88+CK88+CR88+CY88+DF88+DM88+DT88+EA88+EH88&lt;Consolidação!BC99+Consolidação!BF99+Consolidação!BI99+Consolidação!BL99+Consolidação!BO99+Consolidação!BR99+Consolidação!BU99+Consolidação!BX99+Consolidação!CA99+Consolidação!CD99+Consolidação!CG99+Consolidação!CJ99+Consolidação!CM99+Consolidação!CP99,BB88+BI88+BP88+BW88+CD88+CK88+CR88+CY88+DF88+DM88+DT88+EA88+EH88+EO88&gt;Consolidação!BC99+Consolidação!BF99+Consolidação!BI99+Consolidação!BL99+Consolidação!BO99+Consolidação!BR99+Consolidação!BU99+Consolidação!BX99+Consolidação!CA99+Consolidação!CD99+Consolidação!CG99+Consolidação!CJ99+Consolidação!CM99+Consolidação!CP99),"CONSUMO PARCIAL","SEM PREVISÃO"))))))))))))))))</f>
        <v/>
      </c>
      <c r="ES88" s="318" t="str">
        <f t="shared" si="107"/>
        <v/>
      </c>
      <c r="ET88" s="270"/>
      <c r="EU88" s="314"/>
      <c r="EV88" s="315"/>
      <c r="EW88" s="316"/>
      <c r="EX88" s="353" t="str">
        <f>IF(EU88=0,"",IF(BH88+BO88+BV88+CC88+CJ88+CQ88+CX88+DE88+DL88+DS88+DZ88+EG88+EN88+EU88&lt;=Consolidação!BI99,Consolidação!$H$4,IF(BH88+BO88+BV88+CC88+CJ88+CQ88+CX88+DE88+DL88+DS88+DZ88+EG88+EN88+EU88&lt;=Consolidação!BI99+Consolidação!BL99,Consolidação!$K$4,IF(BH88+BO88+BV88+CC88+CJ88+CQ88+CX88+DE88+DL88+DS88+DZ88+EG88+EN88+EU88&lt;=Consolidação!BI99+Consolidação!BL99+Consolidação!BO99,Consolidação!$N$4,IF(BH88+BO88+BV88+CC88+CJ88+CQ88+CX88+DE88+DL88+DS88+DZ88+EG88+EN88+EU88&lt;=Consolidação!BI99+Consolidação!BL99+Consolidação!BO99+Consolidação!BR99,Consolidação!$Q$4,IF(BH88+BO88+BV88+CC88+CJ88+CQ88+CX88+DE88+DL88+DS88+DZ88+EG88+EN88+EU88&lt;=Consolidação!BI99+Consolidação!BL99+Consolidação!BO99+Consolidação!BR99+Consolidação!BU99,Consolidação!$T$4,IF(BH88+BO88+BV88+CC88+CJ88+CQ88+CX88+DE88+DL88+DS88+DZ88+EG88+EN88+EU88&lt;=Consolidação!BI99+Consolidação!BL99+Consolidação!BO99+Consolidação!BR99+Consolidação!BU99+Consolidação!BX99,Consolidação!$W$4,IF(BH88+BO88+BV88+CC88+CJ88+CQ88+CX88+DE88+DL88+DS88+DZ88+EG88+EN88+EU88&lt;=Consolidação!BI99+Consolidação!BL99+Consolidação!BO99+Consolidação!BR99+Consolidação!BU99+Consolidação!BX99+Consolidação!CA99,Consolidação!$Z$4,IF(BH88+BO88+BV88+CC88+CJ88+CQ88+CX88+DE88+DL88+DS88+DZ88+EG88+EN88+EU88&lt;=Consolidação!BI99+Consolidação!BL99+Consolidação!BO99+Consolidação!BR99+Consolidação!BU99+Consolidação!BX99+Consolidação!CA99+Consolidação!CD99,Consolidação!$AC$4,IF(BH88+BO88+BV88+CC88+CJ88+CQ88+CX88+DE88+DL88+DS88+DZ88+EG88+EN88+EU88&lt;=Consolidação!BI99+Consolidação!BL99+Consolidação!BO99+Consolidação!BR99+Consolidação!BU99+Consolidação!BX99+Consolidação!CA99+Consolidação!CD99+Consolidação!CG99,Consolidação!$AF$4,IF(BH88+BO88+BV88+CC88+CJ88+CQ88+CX88+DE88+DL88+DS88+DZ88+EG88+EN88+EU88&lt;=Consolidação!BI99+Consolidação!BL99+Consolidação!BO99+Consolidação!BR99+Consolidação!BU99+Consolidação!BX99+Consolidação!CA99+Consolidação!CD99+Consolidação!CG99+Consolidação!CJ99,Consolidação!$AI$4,IF(BH88+BO88+BV88+CC88+CJ88+CQ88+CX88+DE88+DL88+DS88+DZ88+EG88+EN88+EU88&lt;=Consolidação!BI99+Consolidação!BL99+Consolidação!BO99+Consolidação!BR99+Consolidação!BU99+Consolidação!BX99+Consolidação!CA99+Consolidação!CD99+Consolidação!CG99+Consolidação!CJ99+Consolidação!CM99,Consolidação!$AL$4,IF(BH88+BO88+BV88+CC88+CJ88+CQ88+CX88+DE88+DL88+DS88+DZ88+EG88+EN88+EU88&lt;=Consolidação!BI99+Consolidação!BL99+Consolidação!BO99+Consolidação!BR99+Consolidação!BU99+Consolidação!BX99+Consolidação!CA99+Consolidação!CD99+Consolidação!CG99+Consolidação!CJ99+Consolidação!CM99+Consolidação!CP99,Consolidação!$AO$4,IF(BH88+BO88+BV88+CC88+CJ88+CQ88+CX88+DE88+DL88+DS88+DZ88+EG88+EN88+EU88&lt;=Consolidação!BI99+Consolidação!BL99+Consolidação!BO99+Consolidação!BR99+Consolidação!BU99+Consolidação!BX99+Consolidação!CA99+Consolidação!CD99+Consolidação!CG99+Consolidação!CJ99+Consolidação!CM99+Consolidação!CP99+Consolidação!CS99,Consolidação!$AR$4,IF(BH88+BO88+BV88+CC88+CJ88+CQ88+CX88+DE88+DL88+DS88+DZ88+EG88+EN88+EU88&lt;=Consolidação!BI99+Consolidação!BL99+Consolidação!BO99+Consolidação!BR99+Consolidação!BU99+Consolidação!BX99+Consolidação!CA99+Consolidação!CD99+Consolidação!CG99+Consolidação!CJ99+Consolidação!CM99+Consolidação!CP99+Consolidação!CS99+Consolidação!CV99,Consolidação!$AU$4,IF(AND((Consolidação!BI99+Consolidação!BL99+Consolidação!BO99+Consolidação!BR99+Consolidação!BU99+Consolidação!BX99+Consolidação!CA99+Consolidação!CD99+Consolidação!CG99+Consolidação!CJ99+Consolidação!CM99+Consolidação!CP99+Consolidação!CS99+Consolidação!CV99)&gt;0,BH88+BO88+BV88+CC88+CJ88+CQ88+CX88+DE88+DL88+DS88+DZ88+EG88+EN88&lt;Consolidação!BI99+Consolidação!BL99+Consolidação!BO99+Consolidação!BR99+Consolidação!BU99+Consolidação!BX99+Consolidação!CA99+Consolidação!CD99+Consolidação!CG99+Consolidação!CJ99+Consolidação!CM99+Consolidação!CP99+Consolidação!CS99+Consolidação!CV99,BH88+BO88+BV88+CC88+CJ88+CQ88+CX88+DE88+DL88+DS88+DZ88+EG88+EN88+EU88&gt;Consolidação!BI99+Consolidação!BL99+Consolidação!BO99+Consolidação!BR99+Consolidação!BU99+Consolidação!BX99+Consolidação!CA99+Consolidação!CD99+Consolidação!CG99+Consolidação!CJ99+Consolidação!CM99+Consolidação!CP99+Consolidação!CS99+Consolidação!CV99),"CONSUMO PARCIAL","SEM PREVISÃO"))))))))))))))))</f>
        <v/>
      </c>
      <c r="EY88" s="318" t="str">
        <f t="shared" si="108"/>
        <v/>
      </c>
      <c r="EZ88" s="270"/>
      <c r="FA88" s="314"/>
      <c r="FB88" s="315"/>
      <c r="FC88" s="316"/>
      <c r="FD88" s="353" t="str">
        <f>IF(FA88=0,"",IF(BN88+BU88+CB88+CI88+CP88+CW88+DD88+DK88+DR88+DY88+EF88+EM88+ET88+FA88&lt;=Consolidação!BO99,Consolidação!$H$4,IF(BN88+BU88+CB88+CI88+CP88+CW88+DD88+DK88+DR88+DY88+EF88+EM88+ET88+FA88&lt;=Consolidação!BO99+Consolidação!BR99,Consolidação!$K$4,IF(BN88+BU88+CB88+CI88+CP88+CW88+DD88+DK88+DR88+DY88+EF88+EM88+ET88+FA88&lt;=Consolidação!BO99+Consolidação!BR99+Consolidação!BU99,Consolidação!$N$4,IF(BN88+BU88+CB88+CI88+CP88+CW88+DD88+DK88+DR88+DY88+EF88+EM88+ET88+FA88&lt;=Consolidação!BO99+Consolidação!BR99+Consolidação!BU99+Consolidação!BX99,Consolidação!$Q$4,IF(BN88+BU88+CB88+CI88+CP88+CW88+DD88+DK88+DR88+DY88+EF88+EM88+ET88+FA88&lt;=Consolidação!BO99+Consolidação!BR99+Consolidação!BU99+Consolidação!BX99+Consolidação!CA99,Consolidação!$T$4,IF(BN88+BU88+CB88+CI88+CP88+CW88+DD88+DK88+DR88+DY88+EF88+EM88+ET88+FA88&lt;=Consolidação!BO99+Consolidação!BR99+Consolidação!BU99+Consolidação!BX99+Consolidação!CA99+Consolidação!CD99,Consolidação!$W$4,IF(BN88+BU88+CB88+CI88+CP88+CW88+DD88+DK88+DR88+DY88+EF88+EM88+ET88+FA88&lt;=Consolidação!BO99+Consolidação!BR99+Consolidação!BU99+Consolidação!BX99+Consolidação!CA99+Consolidação!CD99+Consolidação!CG99,Consolidação!$Z$4,IF(BN88+BU88+CB88+CI88+CP88+CW88+DD88+DK88+DR88+DY88+EF88+EM88+ET88+FA88&lt;=Consolidação!BO99+Consolidação!BR99+Consolidação!BU99+Consolidação!BX99+Consolidação!CA99+Consolidação!CD99+Consolidação!CG99+Consolidação!CJ99,Consolidação!$AC$4,IF(BN88+BU88+CB88+CI88+CP88+CW88+DD88+DK88+DR88+DY88+EF88+EM88+ET88+FA88&lt;=Consolidação!BO99+Consolidação!BR99+Consolidação!BU99+Consolidação!BX99+Consolidação!CA99+Consolidação!CD99+Consolidação!CG99+Consolidação!CJ99+Consolidação!CM99,Consolidação!$AF$4,IF(BN88+BU88+CB88+CI88+CP88+CW88+DD88+DK88+DR88+DY88+EF88+EM88+ET88+FA88&lt;=Consolidação!BO99+Consolidação!BR99+Consolidação!BU99+Consolidação!BX99+Consolidação!CA99+Consolidação!CD99+Consolidação!CG99+Consolidação!CJ99+Consolidação!CM99+Consolidação!CP99,Consolidação!$AI$4,IF(BN88+BU88+CB88+CI88+CP88+CW88+DD88+DK88+DR88+DY88+EF88+EM88+ET88+FA88&lt;=Consolidação!BO99+Consolidação!BR99+Consolidação!BU99+Consolidação!BX99+Consolidação!CA99+Consolidação!CD99+Consolidação!CG99+Consolidação!CJ99+Consolidação!CM99+Consolidação!CP99+Consolidação!CS99,Consolidação!$AL$4,IF(BN88+BU88+CB88+CI88+CP88+CW88+DD88+DK88+DR88+DY88+EF88+EM88+ET88+FA88&lt;=Consolidação!BO99+Consolidação!BR99+Consolidação!BU99+Consolidação!BX99+Consolidação!CA99+Consolidação!CD99+Consolidação!CG99+Consolidação!CJ99+Consolidação!CM99+Consolidação!CP99+Consolidação!CS99+Consolidação!CV99,Consolidação!$AO$4,IF(BN88+BU88+CB88+CI88+CP88+CW88+DD88+DK88+DR88+DY88+EF88+EM88+ET88+FA88&lt;=Consolidação!BO99+Consolidação!BR99+Consolidação!BU99+Consolidação!BX99+Consolidação!CA99+Consolidação!CD99+Consolidação!CG99+Consolidação!CJ99+Consolidação!CM99+Consolidação!CP99+Consolidação!CS99+Consolidação!CV99+Consolidação!CY99,Consolidação!$AR$4,IF(BN88+BU88+CB88+CI88+CP88+CW88+DD88+DK88+DR88+DY88+EF88+EM88+ET88+FA88&lt;=Consolidação!BO99+Consolidação!BR99+Consolidação!BU99+Consolidação!BX99+Consolidação!CA99+Consolidação!CD99+Consolidação!CG99+Consolidação!CJ99+Consolidação!CM99+Consolidação!CP99+Consolidação!CS99+Consolidação!CV99+Consolidação!CY99+Consolidação!DB99,Consolidação!$AU$4,IF(AND((Consolidação!BO99+Consolidação!BR99+Consolidação!BU99+Consolidação!BX99+Consolidação!CA99+Consolidação!CD99+Consolidação!CG99+Consolidação!CJ99+Consolidação!CM99+Consolidação!CP99+Consolidação!CS99+Consolidação!CV99+Consolidação!CY99+Consolidação!DB99)&gt;0,BN88+BU88+CB88+CI88+CP88+CW88+DD88+DK88+DR88+DY88+EF88+EM88+ET88&lt;Consolidação!BO99+Consolidação!BR99+Consolidação!BU99+Consolidação!BX99+Consolidação!CA99+Consolidação!CD99+Consolidação!CG99+Consolidação!CJ99+Consolidação!CM99+Consolidação!CP99+Consolidação!CS99+Consolidação!CV99+Consolidação!CY99+Consolidação!DB99,BN88+BU88+CB88+CI88+CP88+CW88+DD88+DK88+DR88+DY88+EF88+EM88+ET88+FA88&gt;Consolidação!BO99+Consolidação!BR99+Consolidação!BU99+Consolidação!BX99+Consolidação!CA99+Consolidação!CD99+Consolidação!CG99+Consolidação!CJ99+Consolidação!CM99+Consolidação!CP99+Consolidação!CS99+Consolidação!CV99+Consolidação!CY99+Consolidação!DB99),"CONSUMO PARCIAL","SEM PREVISÃO"))))))))))))))))</f>
        <v/>
      </c>
      <c r="FE88" s="318" t="str">
        <f t="shared" si="109"/>
        <v/>
      </c>
      <c r="FF88" s="270"/>
      <c r="FG88" s="314"/>
      <c r="FH88" s="315"/>
      <c r="FI88" s="316"/>
      <c r="FJ88" s="353" t="str">
        <f>IF(FG88=0,"",IF(BT88+CA88+CH88+CO88+CV88+DC88+DJ88+DQ88+DX88+EE88+EL88+ES88+EZ88+FG88&lt;=Consolidação!BU99,Consolidação!$H$4,IF(BT88+CA88+CH88+CO88+CV88+DC88+DJ88+DQ88+DX88+EE88+EL88+ES88+EZ88+FG88&lt;=Consolidação!BU99+Consolidação!BX99,Consolidação!$K$4,IF(BT88+CA88+CH88+CO88+CV88+DC88+DJ88+DQ88+DX88+EE88+EL88+ES88+EZ88+FG88&lt;=Consolidação!BU99+Consolidação!BX99+Consolidação!CA99,Consolidação!$N$4,IF(BT88+CA88+CH88+CO88+CV88+DC88+DJ88+DQ88+DX88+EE88+EL88+ES88+EZ88+FG88&lt;=Consolidação!BU99+Consolidação!BX99+Consolidação!CA99+Consolidação!CD99,Consolidação!$Q$4,IF(BT88+CA88+CH88+CO88+CV88+DC88+DJ88+DQ88+DX88+EE88+EL88+ES88+EZ88+FG88&lt;=Consolidação!BU99+Consolidação!BX99+Consolidação!CA99+Consolidação!CD99+Consolidação!CG99,Consolidação!$T$4,IF(BT88+CA88+CH88+CO88+CV88+DC88+DJ88+DQ88+DX88+EE88+EL88+ES88+EZ88+FG88&lt;=Consolidação!BU99+Consolidação!BX99+Consolidação!CA99+Consolidação!CD99+Consolidação!CG99+Consolidação!CJ99,Consolidação!$W$4,IF(BT88+CA88+CH88+CO88+CV88+DC88+DJ88+DQ88+DX88+EE88+EL88+ES88+EZ88+FG88&lt;=Consolidação!BU99+Consolidação!BX99+Consolidação!CA99+Consolidação!CD99+Consolidação!CG99+Consolidação!CJ99+Consolidação!CM99,Consolidação!$Z$4,IF(BT88+CA88+CH88+CO88+CV88+DC88+DJ88+DQ88+DX88+EE88+EL88+ES88+EZ88+FG88&lt;=Consolidação!BU99+Consolidação!BX99+Consolidação!CA99+Consolidação!CD99+Consolidação!CG99+Consolidação!CJ99+Consolidação!CM99+Consolidação!CP99,Consolidação!$AC$4,IF(BT88+CA88+CH88+CO88+CV88+DC88+DJ88+DQ88+DX88+EE88+EL88+ES88+EZ88+FG88&lt;=Consolidação!BU99+Consolidação!BX99+Consolidação!CA99+Consolidação!CD99+Consolidação!CG99+Consolidação!CJ99+Consolidação!CM99+Consolidação!CP99+Consolidação!CS99,Consolidação!$AF$4,IF(BT88+CA88+CH88+CO88+CV88+DC88+DJ88+DQ88+DX88+EE88+EL88+ES88+EZ88+FG88&lt;=Consolidação!BU99+Consolidação!BX99+Consolidação!CA99+Consolidação!CD99+Consolidação!CG99+Consolidação!CJ99+Consolidação!CM99+Consolidação!CP99+Consolidação!CS99+Consolidação!CV99,Consolidação!$AI$4,IF(BT88+CA88+CH88+CO88+CV88+DC88+DJ88+DQ88+DX88+EE88+EL88+ES88+EZ88+FG88&lt;=Consolidação!BU99+Consolidação!BX99+Consolidação!CA99+Consolidação!CD99+Consolidação!CG99+Consolidação!CJ99+Consolidação!CM99+Consolidação!CP99+Consolidação!CS99+Consolidação!CV99+Consolidação!CY99,Consolidação!$AL$4,IF(BT88+CA88+CH88+CO88+CV88+DC88+DJ88+DQ88+DX88+EE88+EL88+ES88+EZ88+FG88&lt;=Consolidação!BU99+Consolidação!BX99+Consolidação!CA99+Consolidação!CD99+Consolidação!CG99+Consolidação!CJ99+Consolidação!CM99+Consolidação!CP99+Consolidação!CS99+Consolidação!CV99+Consolidação!CY99+Consolidação!DB99,Consolidação!$AO$4,IF(BT88+CA88+CH88+CO88+CV88+DC88+DJ88+DQ88+DX88+EE88+EL88+ES88+EZ88+FG88&lt;=Consolidação!BU99+Consolidação!BX99+Consolidação!CA99+Consolidação!CD99+Consolidação!CG99+Consolidação!CJ99+Consolidação!CM99+Consolidação!CP99+Consolidação!CS99+Consolidação!CV99+Consolidação!CY99+Consolidação!DB99+Consolidação!DE99,Consolidação!$AR$4,IF(BT88+CA88+CH88+CO88+CV88+DC88+DJ88+DQ88+DX88+EE88+EL88+ES88+EZ88+FG88&lt;=Consolidação!BU99+Consolidação!BX99+Consolidação!CA99+Consolidação!CD99+Consolidação!CG99+Consolidação!CJ99+Consolidação!CM99+Consolidação!CP99+Consolidação!CS99+Consolidação!CV99+Consolidação!CY99+Consolidação!DB99+Consolidação!DE99+Consolidação!DH99,Consolidação!$AU$4,IF(AND((Consolidação!BU99+Consolidação!BX99+Consolidação!CA99+Consolidação!CD99+Consolidação!CG99+Consolidação!CJ99+Consolidação!CM99+Consolidação!CP99+Consolidação!CS99+Consolidação!CV99+Consolidação!CY99+Consolidação!DB99+Consolidação!DE99+Consolidação!DH99)&gt;0,BT88+CA88+CH88+CO88+CV88+DC88+DJ88+DQ88+DX88+EE88+EL88+ES88+EZ88&lt;Consolidação!BU99+Consolidação!BX99+Consolidação!CA99+Consolidação!CD99+Consolidação!CG99+Consolidação!CJ99+Consolidação!CM99+Consolidação!CP99+Consolidação!CS99+Consolidação!CV99+Consolidação!CY99+Consolidação!DB99+Consolidação!DE99+Consolidação!DH99,BT88+CA88+CH88+CO88+CV88+DC88+DJ88+DQ88+DX88+EE88+EL88+ES88+EZ88+FG88&gt;Consolidação!BU99+Consolidação!BX99+Consolidação!CA99+Consolidação!CD99+Consolidação!CG99+Consolidação!CJ99+Consolidação!CM99+Consolidação!CP99+Consolidação!CS99+Consolidação!CV99+Consolidação!CY99+Consolidação!DB99+Consolidação!DE99+Consolidação!DH99),"CONSUMO PARCIAL","SEM PREVISÃO"))))))))))))))))</f>
        <v/>
      </c>
      <c r="FK88" s="540" t="str">
        <f t="shared" si="110"/>
        <v/>
      </c>
      <c r="FL88" s="569"/>
      <c r="FM88" s="550"/>
      <c r="FN88" s="550"/>
      <c r="FO88" s="550"/>
      <c r="FP88" s="550"/>
      <c r="FQ88" s="576"/>
      <c r="FR88" s="569"/>
      <c r="FS88" s="550"/>
      <c r="FT88" s="550"/>
      <c r="FU88" s="550"/>
      <c r="FV88" s="550"/>
      <c r="FW88" s="550"/>
      <c r="FX88" s="545" t="str">
        <f>IF((Consolidação!C99+Consolidação!E99)=(F88+M88+T88+AA88+AH88+AO88+AV88+BC88+BJ88+BQ88+BX88+CE88+CL88+CS88),"ATUALIZADO","DESATUALIZADO")</f>
        <v>DESATUALIZADO</v>
      </c>
    </row>
    <row r="89" spans="1:180" x14ac:dyDescent="0.3">
      <c r="A89" s="347">
        <v>11906</v>
      </c>
      <c r="B89" s="634"/>
      <c r="C89" s="352" t="s">
        <v>104</v>
      </c>
      <c r="D89" s="274"/>
      <c r="E89" s="270" t="s">
        <v>221</v>
      </c>
      <c r="F89" s="314">
        <v>27.462</v>
      </c>
      <c r="G89" s="336"/>
      <c r="H89" s="316">
        <v>46053</v>
      </c>
      <c r="I89" s="353" t="str">
        <f>IF(F89=0,"",IF(F89&lt;=Consolidação!H100,Consolidação!H$4,IF(F89&lt;=Consolidação!H100+Consolidação!K100,Consolidação!K$4,IF(F89&lt;=Consolidação!H100+Consolidação!K100+Consolidação!N100,Consolidação!N$4,IF(F89&lt;=Consolidação!H100+Consolidação!K100+Consolidação!N100+Consolidação!Q100,Consolidação!Q$4,IF(F89&lt;=Consolidação!H100+Consolidação!K100+Consolidação!N100+Consolidação!Q100+Consolidação!T100,Consolidação!T$4,IF(F89&lt;=Consolidação!H100+Consolidação!K100+Consolidação!N100+Consolidação!Q100+Consolidação!T100+Consolidação!W100,Consolidação!W$4,IF(F89&lt;=Consolidação!H100+Consolidação!K100+Consolidação!N100+Consolidação!Q100+Consolidação!T100+Consolidação!W100+Consolidação!Z100,Consolidação!Z$4,IF(F89&lt;=Consolidação!H100+Consolidação!K100+Consolidação!N100+Consolidação!Q100+Consolidação!T100+Consolidação!W100+Consolidação!Z100+Consolidação!AC100,Consolidação!AC$4,IF(F89&lt;=Consolidação!H100+Consolidação!K100+Consolidação!N100+Consolidação!Q100+Consolidação!T100+Consolidação!W100+Consolidação!Z100+Consolidação!AC100+Consolidação!AF100,Consolidação!AF$4,IF(F89&lt;=Consolidação!H100+Consolidação!K100+Consolidação!N100+Consolidação!Q100+Consolidação!T100+Consolidação!W100+Consolidação!Z100+Consolidação!AC100+Consolidação!AF100+Consolidação!AI100,Consolidação!AI$4,IF(F89&lt;=Consolidação!H100+Consolidação!K100+Consolidação!N100+Consolidação!Q100+Consolidação!T100+Consolidação!W100+Consolidação!Z100+Consolidação!AC100+Consolidação!AF100+Consolidação!AI100+Consolidação!AL100,Consolidação!AL$4,IF(F89&lt;=Consolidação!H100+Consolidação!K100+Consolidação!N100+Consolidação!Q100+Consolidação!T100+Consolidação!W100+Consolidação!Z100+Consolidação!AC100+Consolidação!AF100+Consolidação!AI100+Consolidação!AL100+Consolidação!AO100,Consolidação!AO$4,IF(F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AR$4,IF(F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>SEM PREVISÃO</v>
      </c>
      <c r="J89" s="318" t="str">
        <f t="shared" si="136"/>
        <v>û</v>
      </c>
      <c r="K89" s="312"/>
      <c r="L89" s="270"/>
      <c r="M89" s="314"/>
      <c r="N89" s="315"/>
      <c r="O89" s="316"/>
      <c r="P89" s="353" t="str">
        <f>IF(M89=0,"",IF(F89+M89&lt;=Consolidação!H100,Consolidação!$H$4,IF(F89+M89&lt;=Consolidação!H100+Consolidação!K100,Consolidação!$K$4,IF(F89+M89&lt;=Consolidação!H100+Consolidação!K100+Consolidação!N100,Consolidação!$N$4,IF(F89+M89&lt;=Consolidação!H100+Consolidação!K100+Consolidação!N100+Consolidação!Q100,Consolidação!$Q$4,IF(F89+M89&lt;=Consolidação!H100+Consolidação!K100+Consolidação!N100+Consolidação!Q100+Consolidação!T100,Consolidação!$T$4,IF(F89+M89&lt;=Consolidação!H100+Consolidação!K100+Consolidação!N100+Consolidação!Q100+Consolidação!T100+Consolidação!W100,Consolidação!$W$4,IF(F89+M89&lt;=Consolidação!H100+Consolidação!K100+Consolidação!N100+Consolidação!Q100+Consolidação!T100+Consolidação!W100+Consolidação!Z100,Consolidação!$Z$4,IF(F89+M89&lt;=Consolidação!H100+Consolidação!K100+Consolidação!N100+Consolidação!Q100+Consolidação!T100+Consolidação!W100+Consolidação!Z100+Consolidação!AC100,Consolidação!$AC$4,IF(F89+M89&lt;=Consolidação!H100+Consolidação!K100+Consolidação!N100+Consolidação!Q100+Consolidação!T100+Consolidação!W100+Consolidação!Z100+Consolidação!AC100+Consolidação!AF100,Consolidação!$AF$4,IF(F89+M89&lt;=Consolidação!H100+Consolidação!K100+Consolidação!N100+Consolidação!Q100+Consolidação!T100+Consolidação!W100+Consolidação!Z100+Consolidação!AC100+Consolidação!AF100+Consolidação!AI100,Consolidação!$AI$4,IF(F89+M89&lt;=Consolidação!H100+Consolidação!K100+Consolidação!N100+Consolidação!Q100+Consolidação!T100+Consolidação!W100+Consolidação!Z100+Consolidação!AC100+Consolidação!AF100+Consolidação!AI100+Consolidação!AL100,Consolidação!$AL$4,IF(F89+M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$AR$4,IF(F89+M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Q89" s="318" t="str">
        <f t="shared" si="137"/>
        <v/>
      </c>
      <c r="R89" s="312"/>
      <c r="S89" s="270"/>
      <c r="T89" s="314"/>
      <c r="U89" s="315"/>
      <c r="V89" s="316"/>
      <c r="W89" s="353" t="str">
        <f>IF(T89=0,"",IF(F89+M89+T89&lt;=Consolidação!H100,Consolidação!$H$4,IF(F89+M89+T89&lt;=Consolidação!H100+Consolidação!K100,Consolidação!$K$4,IF(F89+M89+T89&lt;=Consolidação!H100+Consolidação!K100+Consolidação!N100,Consolidação!$N$4,IF(F89+M89+T89&lt;=Consolidação!H100+Consolidação!K100+Consolidação!N100+Consolidação!Q100,Consolidação!$Q$4,IF(F89+M89+T89&lt;=Consolidação!H100+Consolidação!K100+Consolidação!N100+Consolidação!Q100+Consolidação!T100,Consolidação!$T$4,IF(F89+M89+T89&lt;=Consolidação!H100+Consolidação!K100+Consolidação!N100+Consolidação!Q100+Consolidação!T100+Consolidação!W100,Consolidação!$W$4,IF(F89+M89+T89&lt;=Consolidação!H100+Consolidação!K100+Consolidação!N100+Consolidação!Q100+Consolidação!T100+Consolidação!W100+Consolidação!Z100,Consolidação!$Z$4,IF(F89+M89+T89&lt;=Consolidação!H100+Consolidação!K100+Consolidação!N100+Consolidação!Q100+Consolidação!T100+Consolidação!W100+Consolidação!Z100+Consolidação!AC100,Consolidação!$AC$4,IF(F89+M89+T89&lt;=Consolidação!H100+Consolidação!K100+Consolidação!N100+Consolidação!Q100+Consolidação!T100+Consolidação!W100+Consolidação!Z100+Consolidação!AC100+Consolidação!AF100,Consolidação!$AF$4,IF(F89+M89+T89&lt;=Consolidação!H100+Consolidação!K100+Consolidação!N100+Consolidação!Q100+Consolidação!T100+Consolidação!W100+Consolidação!Z100+Consolidação!AC100+Consolidação!AF100+Consolidação!AI100,Consolidação!$AI$4,IF(F89+M89+T89&lt;=Consolidação!H100+Consolidação!K100+Consolidação!N100+Consolidação!Q100+Consolidação!T100+Consolidação!W100+Consolidação!Z100+Consolidação!AC100+Consolidação!AF100+Consolidação!AI100+Consolidação!AL100,Consolidação!$AL$4,IF(F89+M89+T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+T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$AR$4,IF(F89+M89+T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+M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+T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X89" s="318" t="str">
        <f t="shared" si="138"/>
        <v/>
      </c>
      <c r="Y89" s="312"/>
      <c r="Z89" s="270"/>
      <c r="AA89" s="332"/>
      <c r="AB89" s="315"/>
      <c r="AC89" s="332"/>
      <c r="AD89" s="353" t="str">
        <f>IF(AA89=0,"",IF(F89+M89+T89+AA89&lt;=Consolidação!H100,Consolidação!$H$4,IF(F89+M89+T89+AA89&lt;=Consolidação!H100+Consolidação!K100,Consolidação!$K$4,IF(F89+M89+T89+AA89&lt;=Consolidação!H100+Consolidação!K100+Consolidação!N100,Consolidação!$N$4,IF(F89+M89+T89+AA89&lt;=Consolidação!H100+Consolidação!K100+Consolidação!N100+Consolidação!Q100,Consolidação!$Q$4,IF(F89+M89+T89+AA89&lt;=Consolidação!H100+Consolidação!K100+Consolidação!N100+Consolidação!Q100+Consolidação!T100,Consolidação!$T$4,IF(F89+M89+T89+AA89&lt;=Consolidação!H100+Consolidação!K100+Consolidação!N100+Consolidação!Q100+Consolidação!T100+Consolidação!W100,Consolidação!$W$4,IF(F89+M89+T89+AA89&lt;=Consolidação!H100+Consolidação!K100+Consolidação!N100+Consolidação!Q100+Consolidação!T100+Consolidação!W100+Consolidação!Z100,Consolidação!$Z$4,IF(F89+M89+T89+AA89&lt;=Consolidação!H100+Consolidação!K100+Consolidação!N100+Consolidação!Q100+Consolidação!T100+Consolidação!W100+Consolidação!Z100+Consolidação!AC100,Consolidação!$AC$4,IF(F89+M89+T89+AA89&lt;=Consolidação!H100+Consolidação!K100+Consolidação!N100+Consolidação!Q100+Consolidação!T100+Consolidação!W100+Consolidação!Z100+Consolidação!AC100+Consolidação!AF100,Consolidação!$AF$4,IF(F89+M89+T89+AA89&lt;=Consolidação!H100+Consolidação!K100+Consolidação!N100+Consolidação!Q100+Consolidação!T100+Consolidação!W100+Consolidação!Z100+Consolidação!AC100+Consolidação!AF100+Consolidação!AI100,Consolidação!$AI$4,IF(F89+M89+T89+AA89&lt;=Consolidação!H100+Consolidação!K100+Consolidação!N100+Consolidação!Q100+Consolidação!T100+Consolidação!W100+Consolidação!Z100+Consolidação!AC100+Consolidação!AF100+Consolidação!AI100+Consolidação!AL100,Consolidação!$AL$4,IF(F89+M89+T89+AA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+T89+AA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#REF!,IF(F89+M89+T89+AA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+M89+T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+T89+AA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AE89" s="318" t="str">
        <f t="shared" si="139"/>
        <v/>
      </c>
      <c r="AF89" s="312"/>
      <c r="AG89" s="270"/>
      <c r="AH89" s="332"/>
      <c r="AI89" s="315"/>
      <c r="AJ89" s="332"/>
      <c r="AK89" s="353" t="str">
        <f>IF(AH89=0,"",IF(F89+M89+T89+AA89+AH89&lt;=Consolidação!H100,Consolidação!$H$4,IF(F89+M89+T89+AA89+AH89&lt;=Consolidação!H100+Consolidação!K100,Consolidação!$K$4,IF(F89+M89+T89+AA89+AH89&lt;=Consolidação!H100+Consolidação!K100+Consolidação!N100,Consolidação!$N$4,IF(F89+M89+T89+AA89+AH89&lt;=Consolidação!H100+Consolidação!K100+Consolidação!N100+Consolidação!Q100,Consolidação!$Q$4,IF(F89+M89+T89+AA89+AH89&lt;=Consolidação!H100+Consolidação!K100+Consolidação!N100+Consolidação!Q100+Consolidação!T100,Consolidação!$T$4,IF(F89+M89+T89+AA89+AH89&lt;=Consolidação!H100+Consolidação!K100+Consolidação!N100+Consolidação!Q100+Consolidação!T100+Consolidação!W100,Consolidação!$W$4,IF(F89+M89+T89+AA89+AH89&lt;=Consolidação!H100+Consolidação!K100+Consolidação!N100+Consolidação!Q100+Consolidação!T100+Consolidação!W100+Consolidação!Z100,Consolidação!$Z$4,IF(F89+M89+T89+AA89+AH89&lt;=Consolidação!H100+Consolidação!K100+Consolidação!N100+Consolidação!Q100+Consolidação!T100+Consolidação!W100+Consolidação!Z100+Consolidação!AC100,Consolidação!$AC$4,IF(F89+M89+T89+AA89+AH89&lt;=Consolidação!H100+Consolidação!K100+Consolidação!N100+Consolidação!Q100+Consolidação!T100+Consolidação!W100+Consolidação!Z100+Consolidação!AC100+Consolidação!AF100,Consolidação!$AF$4,IF(F89+M89+T89+AA89+AH89&lt;=Consolidação!H100+Consolidação!K100+Consolidação!N100+Consolidação!Q100+Consolidação!T100+Consolidação!W100+Consolidação!Z100+Consolidação!AC100+Consolidação!AF100+Consolidação!AI100,Consolidação!$AI$4,IF(F89+M89+T89+AA89+AH89&lt;=Consolidação!H100+Consolidação!K100+Consolidação!N100+Consolidação!Q100+Consolidação!T100+Consolidação!W100+Consolidação!Z100+Consolidação!AC100+Consolidação!AF100+Consolidação!AI100+Consolidação!AL100,Consolidação!$AL$4,IF(F89+M89+T89+AA89+AH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+T89+AA89+AH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$AR$4,IF(F89+M89+T89+AA89+AH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+M89+T89+AA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+T89+AA89+AH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AL89" s="318" t="str">
        <f t="shared" si="140"/>
        <v/>
      </c>
      <c r="AM89" s="312"/>
      <c r="AN89" s="270"/>
      <c r="AO89" s="332"/>
      <c r="AP89" s="315"/>
      <c r="AQ89" s="316"/>
      <c r="AR89" s="353" t="str">
        <f>IF(AO89=0,"",IF(F89+M89+T89+AA89+AH89+AO89&lt;=Consolidação!H100,Consolidação!$H$4,IF(F89+M89+T89+AA89+AH89+AO89&lt;=Consolidação!H100+Consolidação!K100,Consolidação!$K$4,IF(F89+M89+T89+AA89+AH89+AO89&lt;=Consolidação!H100+Consolidação!K100+Consolidação!N100,Consolidação!$N$4,IF(F89+M89+T89+AA89+AH89+AO89&lt;=Consolidação!H100+Consolidação!K100+Consolidação!N100+Consolidação!Q100,Consolidação!$Q$4,IF(F89+M89+T89+AA89+AH89+AO89&lt;=Consolidação!H100+Consolidação!K100+Consolidação!N100+Consolidação!Q100+Consolidação!T100,Consolidação!$T$4,IF(F89+M89+T89+AA89+AH89+AO89&lt;=Consolidação!H100+Consolidação!K100+Consolidação!N100+Consolidação!Q100+Consolidação!T100+Consolidação!W100,Consolidação!$W$4,IF(F89+M89+T89+AA89+AH89+AO89&lt;=Consolidação!H100+Consolidação!K100+Consolidação!N100+Consolidação!Q100+Consolidação!T100+Consolidação!W100+Consolidação!Z100,Consolidação!$Z$4,IF(F89+M89+T89+AA89+AH89+AO89&lt;=Consolidação!H100+Consolidação!K100+Consolidação!N100+Consolidação!Q100+Consolidação!T100+Consolidação!W100+Consolidação!Z100+Consolidação!AC100,Consolidação!$AC$4,IF(F89+M89+T89+AA89+AH89+AO89&lt;=Consolidação!H100+Consolidação!K100+Consolidação!N100+Consolidação!Q100+Consolidação!T100+Consolidação!W100+Consolidação!Z100+Consolidação!AC100+Consolidação!AF100,Consolidação!$AF$4,IF(F89+M89+T89+AA89+AH89+AO89&lt;=Consolidação!H100+Consolidação!K100+Consolidação!N100+Consolidação!Q100+Consolidação!T100+Consolidação!W100+Consolidação!Z100+Consolidação!AC100+Consolidação!AF100+Consolidação!AI100,Consolidação!$AI$4,IF(F89+M89+T89+AA89+AH89+AO89&lt;=Consolidação!H100+Consolidação!K100+Consolidação!N100+Consolidação!Q100+Consolidação!T100+Consolidação!W100+Consolidação!Z100+Consolidação!AC100+Consolidação!AF100+Consolidação!AI100+Consolidação!AL100,Consolidação!$AL$4,IF(F89+M89+T89+AA89+AH89+AO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+T89+AA89+AH89+AO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$AR$4,IF(F89+M89+T89+AA89+AH89+AO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+M89+T89+AA89+AH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+T89+AA89+AH89+AO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AS89" s="318" t="str">
        <f t="shared" si="141"/>
        <v/>
      </c>
      <c r="AT89" s="312"/>
      <c r="AU89" s="270"/>
      <c r="AV89" s="332"/>
      <c r="AW89" s="315"/>
      <c r="AX89" s="332"/>
      <c r="AY89" s="353" t="str">
        <f>IF(AV89=0,"",IF(F89+M89+T89+AA89+AH89+AO89+AV89&lt;=Consolidação!H100,Consolidação!$H$4,IF(F89+M89+T89+AA89+AH89+AO89+AV89&lt;=Consolidação!H100+Consolidação!K100,Consolidação!$K$4,IF(F89+M89+T89+AA89+AH89+AO89+AV89&lt;=Consolidação!H100+Consolidação!K100+Consolidação!N100,Consolidação!$N$4,IF(F89+M89+T89+AA89+AH89+AO89+AV89&lt;=Consolidação!H100+Consolidação!K100+Consolidação!N100+Consolidação!Q100,Consolidação!$Q$4,IF(F89+M89+T89+AA89+AH89+AO89+AV89&lt;=Consolidação!H100+Consolidação!K100+Consolidação!N100+Consolidação!Q100+Consolidação!T100,Consolidação!$T$4,IF(F89+M89+T89+AA89+AH89+AO89+AV89&lt;=Consolidação!H100+Consolidação!K100+Consolidação!N100+Consolidação!Q100+Consolidação!T100+Consolidação!W100,Consolidação!$W$4,IF(F89+M89+T89+AA89+AH89+AO89+AV89&lt;=Consolidação!H100+Consolidação!K100+Consolidação!N100+Consolidação!Q100+Consolidação!T100+Consolidação!W100+Consolidação!Z100,Consolidação!$Z$4,IF(F89+M89+T89+AA89+AH89+AO89+AV89&lt;=Consolidação!H100+Consolidação!K100+Consolidação!N100+Consolidação!Q100+Consolidação!T100+Consolidação!W100+Consolidação!Z100+Consolidação!AC100,Consolidação!$AC$4,IF(F89+M89+T89+AA89+AH89+AO89+AV89&lt;=Consolidação!H100+Consolidação!K100+Consolidação!N100+Consolidação!Q100+Consolidação!T100+Consolidação!W100+Consolidação!Z100+Consolidação!AC100+Consolidação!AF100,Consolidação!$AF$4,IF(F89+M89+T89+AA89+AH89+AO89+AV89&lt;=Consolidação!H100+Consolidação!K100+Consolidação!N100+Consolidação!Q100+Consolidação!T100+Consolidação!W100+Consolidação!Z100+Consolidação!AC100+Consolidação!AF100+Consolidação!AI100,Consolidação!$AI$4,IF(F89+M89+T89+AA89+AH89+AO89+AV89&lt;=Consolidação!H100+Consolidação!K100+Consolidação!N100+Consolidação!Q100+Consolidação!T100+Consolidação!W100+Consolidação!Z100+Consolidação!AC100+Consolidação!AF100+Consolidação!AI100+Consolidação!AL100,Consolidação!$AL$4,IF(F89+M89+T89+AA89+AH89+AO89+AV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+T89+AA89+AH89+AO89+AV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$AR$4,IF(F89+M89+T89+AA89+AH89+AO89+AV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+M89+T89+AA89+AH89+AO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+T89+AA89+AH89+AO89+AV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AZ89" s="318" t="str">
        <f t="shared" si="142"/>
        <v/>
      </c>
      <c r="BA89" s="312"/>
      <c r="BB89" s="270"/>
      <c r="BC89" s="332"/>
      <c r="BD89" s="315"/>
      <c r="BE89" s="332"/>
      <c r="BF89" s="353" t="str">
        <f>IF(BC89=0,"",IF(F89+M89+T89+AA89+AH89+AO89+AV89+BC89&lt;=Consolidação!H100,Consolidação!$H$4,IF(F89+M89+T89+AA89+AH89+AO89+AV89+BC89&lt;=Consolidação!H100+Consolidação!K100,Consolidação!$K$4,IF(F89+M89+T89+AA89+AH89+AO89+AV89+BC89&lt;=Consolidação!H100+Consolidação!K100+Consolidação!N100,Consolidação!$N$4,IF(F89+M89+T89+AA89+AH89+AO89+AV89+BC89&lt;=Consolidação!H100+Consolidação!K100+Consolidação!N100+Consolidação!Q100,Consolidação!$Q$4,IF(F89+M89+T89+AA89+AH89+AO89+AV89+BC89&lt;=Consolidação!H100+Consolidação!K100+Consolidação!N100+Consolidação!Q100+Consolidação!T100,Consolidação!$T$4,IF(F89+M89+T89+AA89+AH89+AO89+AV89+BC89&lt;=Consolidação!H100+Consolidação!K100+Consolidação!N100+Consolidação!Q100+Consolidação!T100+Consolidação!W100,Consolidação!$W$4,IF(F89+M89+T89+AA89+AH89+AO89+AV89+BC89&lt;=Consolidação!H100+Consolidação!K100+Consolidação!N100+Consolidação!Q100+Consolidação!T100+Consolidação!W100+Consolidação!Z100,Consolidação!$Z$4,IF(F89+M89+T89+AA89+AH89+AO89+AV89+BC89&lt;=Consolidação!H100+Consolidação!K100+Consolidação!N100+Consolidação!Q100+Consolidação!T100+Consolidação!W100+Consolidação!Z100+Consolidação!AC100,Consolidação!$AC$4,IF(F89+M89+T89+AA89+AH89+AO89+AV89+BC89&lt;=Consolidação!H100+Consolidação!K100+Consolidação!N100+Consolidação!Q100+Consolidação!T100+Consolidação!W100+Consolidação!Z100+Consolidação!AC100+Consolidação!AF100,Consolidação!$AF$4,IF(F89+M89+T89+AA89+AH89+AO89+AV89+BC89&lt;=Consolidação!H100+Consolidação!K100+Consolidação!N100+Consolidação!Q100+Consolidação!T100+Consolidação!W100+Consolidação!Z100+Consolidação!AC100+Consolidação!AF100+Consolidação!AI100,Consolidação!$AI$4,IF(F89+M89+T89+AA89+AH89+AO89+AV89+BC89&lt;=Consolidação!H100+Consolidação!K100+Consolidação!N100+Consolidação!Q100+Consolidação!T100+Consolidação!W100+Consolidação!Z100+Consolidação!AC100+Consolidação!AF100+Consolidação!AI100+Consolidação!AL100,Consolidação!$AL$4,IF(F89+M89+T89+AA89+AH89+AO89+AV89+BC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+T89+AA89+AH89+AO89+AV89+BC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$AR$4,IF(F89+M89+T89+AA89+AH89+AO89+AV89+BC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+M89+T89+AA89+AH89+AO89+AV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+T89+AA89+AH89+AO89+AV89+BC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BG89" s="318" t="str">
        <f t="shared" si="143"/>
        <v/>
      </c>
      <c r="BH89" s="312"/>
      <c r="BI89" s="270"/>
      <c r="BJ89" s="314"/>
      <c r="BK89" s="315"/>
      <c r="BL89" s="316"/>
      <c r="BM89" s="353" t="str">
        <f>IF(BJ89=0,"",IF(F89+M89+T89+AA89+AH89+AO89+AV89+BC89+BJ89&lt;=Consolidação!H100,Consolidação!$H$4,IF(F89+M89+T89+AA89+AH89+AO89+AV89+BC89+BJ89&lt;=Consolidação!H100+Consolidação!K100,Consolidação!$K$4,IF(F89+M89+T89+AA89+AH89+AO89+AV89+BC89+BJ89&lt;=Consolidação!H100+Consolidação!K100+Consolidação!N100,Consolidação!$N$4,IF(F89+M89+T89+AA89+AH89+AO89+AV89+BC89+BJ89&lt;=Consolidação!H100+Consolidação!K100+Consolidação!N100+Consolidação!Q100,Consolidação!$Q$4,IF(F89+M89+T89+AA89+AH89+AO89+AV89+BC89+BJ89&lt;=Consolidação!H100+Consolidação!K100+Consolidação!N100+Consolidação!Q100+Consolidação!T100,Consolidação!$T$4,IF(F89+M89+T89+AA89+AH89+AO89+AV89+BC89+BJ89&lt;=Consolidação!H100+Consolidação!K100+Consolidação!N100+Consolidação!Q100+Consolidação!T100+Consolidação!W100,Consolidação!$W$4,IF(F89+M89+T89+AA89+AH89+AO89+AV89+BC89+BJ89&lt;=Consolidação!H100+Consolidação!K100+Consolidação!N100+Consolidação!Q100+Consolidação!T100+Consolidação!W100+Consolidação!Z100,Consolidação!$Z$4,IF(F89+M89+T89+AA89+AH89+AO89+AV89+BC89+BJ89&lt;=Consolidação!H100+Consolidação!K100+Consolidação!N100+Consolidação!Q100+Consolidação!T100+Consolidação!W100+Consolidação!Z100+Consolidação!AC100,Consolidação!$AC$4,IF(F89+M89+T89+AA89+AH89+AO89+AV89+BC89+BJ89&lt;=Consolidação!H100+Consolidação!K100+Consolidação!N100+Consolidação!Q100+Consolidação!T100+Consolidação!W100+Consolidação!Z100+Consolidação!AC100+Consolidação!AF100,Consolidação!$AF$4,IF(F89+M89+T89+AA89+AH89+AO89+AV89+BC89+BJ89&lt;=Consolidação!H100+Consolidação!K100+Consolidação!N100+Consolidação!Q100+Consolidação!T100+Consolidação!W100+Consolidação!Z100+Consolidação!AC100+Consolidação!AF100+Consolidação!AI100,Consolidação!$AI$4,IF(F89+M89+T89+AA89+AH89+AO89+AV89+BC89+BJ89&lt;=Consolidação!H100+Consolidação!K100+Consolidação!N100+Consolidação!Q100+Consolidação!T100+Consolidação!W100+Consolidação!Z100+Consolidação!AC100+Consolidação!AF100+Consolidação!AI100+Consolidação!AL100,Consolidação!$AL$4,IF(F89+M89+T89+AA89+AH89+AO89+AV89+BC89+BJ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+T89+AA89+AH89+AO89+AV89+BC89+BJ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$AR$4,IF(F89+M89+T89+AA89+AH89+AO89+AV89+BC89+BJ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+M89+T89+AA89+AH89+AO89+AV89+BC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+T89+AA89+AH89+AO89+AV89+BC89+BJ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BN89" s="318" t="str">
        <f t="shared" si="144"/>
        <v/>
      </c>
      <c r="BO89" s="312"/>
      <c r="BP89" s="270"/>
      <c r="BQ89" s="314"/>
      <c r="BR89" s="315"/>
      <c r="BS89" s="316"/>
      <c r="BT89" s="317" t="str">
        <f>IF(BQ89=0,"",IF(F89+M89+T89+AA89+AH89+AO89+AV89+BC89+BJ89+BQ89&lt;=Consolidação!H100,Consolidação!$H$4,IF(F89+M89+T89+AA89+AH89+AO89+AV89+BC89+BJ89+BQ89&lt;=Consolidação!H100+Consolidação!K100,Consolidação!$K$4,IF(F89+M89+T89+AA89+AH89+AO89+AV89+BC89+BJ89+BQ89&lt;=Consolidação!H100+Consolidação!K100+Consolidação!N100,Consolidação!$N$4,IF(F89+M89+T89+AA89+AH89+AO89+AV89+BC89+BJ89+BQ89&lt;=Consolidação!H100+Consolidação!K100+Consolidação!N100+Consolidação!Q100,Consolidação!$Q$4,IF(F89+M89+T89+AA89+AH89+AO89+AV89+BC89+BJ89+BQ89&lt;=Consolidação!H100+Consolidação!K100+Consolidação!N100+Consolidação!Q100+Consolidação!T100,Consolidação!$T$4,IF(F89+M89+T89+AA89+AH89+AO89+AV89+BC89+BJ89+BQ89&lt;=Consolidação!H100+Consolidação!K100+Consolidação!N100+Consolidação!Q100+Consolidação!T100+Consolidação!W100,Consolidação!$W$4,IF(F89+M89+T89+AA89+AH89+AO89+AV89+BC89+BJ89+BQ89&lt;=Consolidação!H100+Consolidação!K100+Consolidação!N100+Consolidação!Q100+Consolidação!T100+Consolidação!W100+Consolidação!Z100,Consolidação!$Z$4,IF(F89+M89+T89+AA89+AH89+AO89+AV89+BC89+BJ89+BQ89&lt;=Consolidação!H100+Consolidação!K100+Consolidação!N100+Consolidação!Q100+Consolidação!T100+Consolidação!W100+Consolidação!Z100+Consolidação!AC100,Consolidação!$AC$4,IF(F89+M89+T89+AA89+AH89+AO89+AV89+BC89+BJ89+BQ89&lt;=Consolidação!H100+Consolidação!K100+Consolidação!N100+Consolidação!Q100+Consolidação!T100+Consolidação!W100+Consolidação!Z100+Consolidação!AC100+Consolidação!AF100,Consolidação!$AF$4,IF(F89+M89+T89+AA89+AH89+AO89+AV89+BC89+BJ89+BQ89&lt;=Consolidação!H100+Consolidação!K100+Consolidação!N100+Consolidação!Q100+Consolidação!T100+Consolidação!W100+Consolidação!Z100+Consolidação!AC100+Consolidação!AF100+Consolidação!AI100,Consolidação!$AI$4,IF(F89+M89+T89+AA89+AH89+AO89+AV89+BC89+BJ89+BQ89&lt;=Consolidação!H100+Consolidação!K100+Consolidação!N100+Consolidação!Q100+Consolidação!T100+Consolidação!W100+Consolidação!Z100+Consolidação!AC100+Consolidação!AF100+Consolidação!AI100+Consolidação!AL100,Consolidação!$AL$4,IF(F89+M89+T89+AA89+AH89+AO89+AV89+BC89+BJ89+BQ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+T89+AA89+AH89+AO89+AV89+BC89+BJ89+BQ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$AR$4,IF(F89+M89+T89+AA89+AH89+AO89+AV89+BC89+BJ89+BQ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+M89+T89+AA89+AH89+AO89+AV89+BC89+BJ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+T89+AA89+AH89+AO89+AV89+BC89+BJ89+BQ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BU89" s="318" t="str">
        <f t="shared" si="145"/>
        <v/>
      </c>
      <c r="BV89" s="312"/>
      <c r="BW89" s="270"/>
      <c r="BX89" s="314"/>
      <c r="BY89" s="315"/>
      <c r="BZ89" s="316"/>
      <c r="CA89" s="317" t="str">
        <f>IF(BX89=0,"",IF(F89+M89+T89+AA89+AH89+AO89+AV89+BC89+BJ89+BQ89+BX89&lt;=Consolidação!H100,Consolidação!$H$4,IF(F89+M89+T89+AA89+AH89+AO89+AV89+BC89+BJ89+BQ89+BX89&lt;=Consolidação!H100+Consolidação!K100,Consolidação!$K$4,IF(F89+M89+T89+AA89+AH89+AO89+AV89+BC89+BJ89+BQ89+BX89&lt;=Consolidação!H100+Consolidação!K100+Consolidação!N100,Consolidação!$N$4,IF(F89+M89+T89+AA89+AH89+AO89+AV89+BC89+BJ89+BQ89+BX89&lt;=Consolidação!H100+Consolidação!K100+Consolidação!N100+Consolidação!Q100,Consolidação!$Q$4,IF(F89+M89+T89+AA89+AH89+AO89+AV89+BC89+BJ89+BQ89+BX89&lt;=Consolidação!H100+Consolidação!K100+Consolidação!N100+Consolidação!Q100+Consolidação!T100,Consolidação!$T$4,IF(F89+M89+T89+AA89+AH89+AO89+AV89+BC89+BJ89+BQ89+BX89&lt;=Consolidação!H100+Consolidação!K100+Consolidação!N100+Consolidação!Q100+Consolidação!T100+Consolidação!W100,Consolidação!$W$4,IF(F89+M89+T89+AA89+AH89+AO89+AV89+BC89+BJ89+BQ89+BX89&lt;=Consolidação!H100+Consolidação!K100+Consolidação!N100+Consolidação!Q100+Consolidação!T100+Consolidação!W100+Consolidação!Z100,Consolidação!$Z$4,IF(F89+M89+T89+AA89+AH89+AO89+AV89+BC89+BJ89+BQ89+BX89&lt;=Consolidação!H100+Consolidação!K100+Consolidação!N100+Consolidação!Q100+Consolidação!T100+Consolidação!W100+Consolidação!Z100+Consolidação!AC100,Consolidação!$AC$4,IF(F89+M89+T89+AA89+AH89+AO89+AV89+BC89+BJ89+BQ89+BX89&lt;=Consolidação!H100+Consolidação!K100+Consolidação!N100+Consolidação!Q100+Consolidação!T100+Consolidação!W100+Consolidação!Z100+Consolidação!AC100+Consolidação!AF100,Consolidação!$AF$4,IF(F89+M89+T89+AA89+AH89+AO89+AV89+BC89+BJ89+BQ89+BX89&lt;=Consolidação!H100+Consolidação!K100+Consolidação!N100+Consolidação!Q100+Consolidação!T100+Consolidação!W100+Consolidação!Z100+Consolidação!AC100+Consolidação!AF100+Consolidação!AI100,Consolidação!$AI$4,IF(F89+M89+T89+AA89+AH89+AO89+AV89+BC89+BJ89+BQ89+BX89&lt;=Consolidação!H100+Consolidação!K100+Consolidação!N100+Consolidação!Q100+Consolidação!T100+Consolidação!W100+Consolidação!Z100+Consolidação!AC100+Consolidação!AF100+Consolidação!AI100+Consolidação!AL100,Consolidação!$AL$4,IF(F89+M89+T89+AA89+AH89+AO89+AV89+BC89+BJ89+BQ89+BX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+T89+AA89+AH89+AO89+AV89+BC89+BJ89+BQ89+BX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$AR$4,IF(F89+M89+T89+AA89+AH89+AO89+AV89+BC89+BJ89+BQ89+BX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+M89+T89+AA89+AH89+AO89+AV89+BC89+BJ89+BQ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+T89+AA89+AH89+AO89+AV89+BC89+BJ89+BQ89+BX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CB89" s="318" t="str">
        <f t="shared" si="146"/>
        <v/>
      </c>
      <c r="CC89" s="312"/>
      <c r="CD89" s="270"/>
      <c r="CE89" s="314"/>
      <c r="CF89" s="315"/>
      <c r="CG89" s="316"/>
      <c r="CH89" s="353" t="str">
        <f>IF(CE89=0,"",IF(F89+M89+T89+AA89+AH89+AO89+AV89+BC89+BJ89+BQ89+BX89+CE89&lt;=Consolidação!H100,Consolidação!$H$4,IF(F89+M89+T89+AA89+AH89+AO89+AV89+BC89+BJ89+BQ89+BX89+CE89&lt;=Consolidação!H100+Consolidação!K100,Consolidação!$K$4,IF(F89+M89+T89+AA89+AH89+AO89+AV89+BC89+BJ89+BQ89+BX89+CE89&lt;=Consolidação!H100+Consolidação!K100+Consolidação!N100,Consolidação!$N$4,IF(F89+M89+T89+AA89+AH89+AO89+AV89+BC89+BJ89+BQ89+BX89+CE89&lt;=Consolidação!H100+Consolidação!K100+Consolidação!N100+Consolidação!Q100,Consolidação!$Q$4,IF(F89+M89+T89+AA89+AH89+AO89+AV89+BC89+BJ89+BQ89+BX89+CE89&lt;=Consolidação!H100+Consolidação!K100+Consolidação!N100+Consolidação!Q100+Consolidação!T100,Consolidação!$T$4,IF(F89+M89+T89+AA89+AH89+AO89+AV89+BC89+BJ89+BQ89+BX89+CE89&lt;=Consolidação!H100+Consolidação!K100+Consolidação!N100+Consolidação!Q100+Consolidação!T100+Consolidação!W100,Consolidação!$W$4,IF(F89+M89+T89+AA89+AH89+AO89+AV89+BC89+BJ89+BQ89+BX89+CE89&lt;=Consolidação!H100+Consolidação!K100+Consolidação!N100+Consolidação!Q100+Consolidação!T100+Consolidação!W100+Consolidação!Z100,Consolidação!$Z$4,IF(F89+M89+T89+AA89+AH89+AO89+AV89+BC89+BJ89+BQ89+BX89+CE89&lt;=Consolidação!H100+Consolidação!K100+Consolidação!N100+Consolidação!Q100+Consolidação!T100+Consolidação!W100+Consolidação!Z100+Consolidação!AC100,Consolidação!$AC$4,IF(F89+M89+T89+AA89+AH89+AO89+AV89+BC89+BJ89+BQ89+BX89+CE89&lt;=Consolidação!H100+Consolidação!K100+Consolidação!N100+Consolidação!Q100+Consolidação!T100+Consolidação!W100+Consolidação!Z100+Consolidação!AC100+Consolidação!AF100,Consolidação!$AF$4,IF(F89+M89+T89+AA89+AH89+AO89+AV89+BC89+BJ89+BQ89+BX89+CE89&lt;=Consolidação!H100+Consolidação!K100+Consolidação!N100+Consolidação!Q100+Consolidação!T100+Consolidação!W100+Consolidação!Z100+Consolidação!AC100+Consolidação!AF100+Consolidação!AI100,Consolidação!$AI$4,IF(F89+M89+T89+AA89+AH89+AO89+AV89+BC89+BJ89+BQ89+BX89+CE89&lt;=Consolidação!H100+Consolidação!K100+Consolidação!N100+Consolidação!Q100+Consolidação!T100+Consolidação!W100+Consolidação!Z100+Consolidação!AC100+Consolidação!AF100+Consolidação!AI100+Consolidação!AL100,Consolidação!$AL$4,IF(F89+M89+T89+AA89+AH89+AO89+AV89+BC89+BJ89+BQ89+BX89+CE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+T89+AA89+AH89+AO89+AV89+BC89+BJ89+BQ89+BX89+CE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$AR$4,IF(F89+M89+T89+AA89+AH89+AO89+AV89+BC89+BJ89+BQ89+BX89+CE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+M89+T89+AA89+AH89+AO89+AV89+BC89+BJ89+BQ89+BX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+T89+AA89+AH89+AO89+AV89+BC89+BJ89+BQ89+BX89+CE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CI89" s="318" t="str">
        <f t="shared" si="147"/>
        <v/>
      </c>
      <c r="CJ89" s="312"/>
      <c r="CK89" s="270"/>
      <c r="CL89" s="314"/>
      <c r="CM89" s="315"/>
      <c r="CN89" s="316"/>
      <c r="CO89" s="353" t="str">
        <f>IF(CL89=0,"",IF(F89+M89+T89+AA89+AH89+AO89+AV89+BC89+BJ89+BQ89+BX89+CE89+CL89&lt;=Consolidação!H100,Consolidação!$H$4,IF(F89+M89+T89+AA89+AH89+AO89+AV89+BC89+BJ89+BQ89+BX89+CE89+CL89&lt;=Consolidação!H100+Consolidação!K100,Consolidação!$K$4,IF(F89+M89+T89+AA89+AH89+AO89+AV89+BC89+BJ89+BQ89+BX89+CE89+CL89&lt;=Consolidação!H100+Consolidação!K100+Consolidação!N100,Consolidação!$N$4,IF(F89+M89+T89+AA89+AH89+AO89+AV89+BC89+BJ89+BQ89+BX89+CE89+CL89&lt;=Consolidação!H100+Consolidação!K100+Consolidação!N100+Consolidação!Q100,Consolidação!$Q$4,IF(F89+M89+T89+AA89+AH89+AO89+AV89+BC89+BJ89+BQ89+BX89+CE89+CL89&lt;=Consolidação!H100+Consolidação!K100+Consolidação!N100+Consolidação!Q100+Consolidação!T100,Consolidação!$T$4,IF(F89+M89+T89+AA89+AH89+AO89+AV89+BC89+BJ89+BQ89+BX89+CE89+CL89&lt;=Consolidação!H100+Consolidação!K100+Consolidação!N100+Consolidação!Q100+Consolidação!T100+Consolidação!W100,Consolidação!$W$4,IF(F89+M89+T89+AA89+AH89+AO89+AV89+BC89+BJ89+BQ89+BX89+CE89+CL89&lt;=Consolidação!H100+Consolidação!K100+Consolidação!N100+Consolidação!Q100+Consolidação!T100+Consolidação!W100+Consolidação!Z100,Consolidação!$Z$4,IF(F89+M89+T89+AA89+AH89+AO89+AV89+BC89+BJ89+BQ89+BX89+CE89+CL89&lt;=Consolidação!H100+Consolidação!K100+Consolidação!N100+Consolidação!Q100+Consolidação!T100+Consolidação!W100+Consolidação!Z100+Consolidação!AC100,Consolidação!$AC$4,IF(F89+M89+T89+AA89+AH89+AO89+AV89+BC89+BJ89+BQ89+BX89+CE89+CL89&lt;=Consolidação!H100+Consolidação!K100+Consolidação!N100+Consolidação!Q100+Consolidação!T100+Consolidação!W100+Consolidação!Z100+Consolidação!AC100+Consolidação!AF100,Consolidação!$AF$4,IF(F89+M89+T89+AA89+AH89+AO89+AV89+BC89+BJ89+BQ89+BX89+CE89+CL89&lt;=Consolidação!H100+Consolidação!K100+Consolidação!N100+Consolidação!Q100+Consolidação!T100+Consolidação!W100+Consolidação!Z100+Consolidação!AC100+Consolidação!AF100+Consolidação!AI100,Consolidação!$AI$4,IF(F89+M89+T89+AA89+AH89+AO89+AV89+BC89+BJ89+BQ89+BX89+CE89+CL89&lt;=Consolidação!H100+Consolidação!K100+Consolidação!N100+Consolidação!Q100+Consolidação!T100+Consolidação!W100+Consolidação!Z100+Consolidação!AC100+Consolidação!AF100+Consolidação!AI100+Consolidação!AL100,Consolidação!$AL$4,IF(F89+M89+T89+AA89+AH89+AO89+AV89+BC89+BJ89+BQ89+BX89+CE89+CL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+T89+AA89+AH89+AO89+AV89+BC89+BJ89+BQ89+BX89+CE89+CL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$AR$4,IF(F89+M89+T89+AA89+AH89+AO89+AV89+BC89+BJ89+BQ89+BX89+CE89+CL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+M89+T89+AA89+AH89+AO89+AV89+BC89+BJ89+BQ89+BX89+CE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+T89+AA89+AH89+AO89+AV89+BC89+BJ89+BQ89+BX89+CE89+CL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CP89" s="318" t="str">
        <f t="shared" si="148"/>
        <v/>
      </c>
      <c r="CQ89" s="312"/>
      <c r="CR89" s="270"/>
      <c r="CS89" s="314"/>
      <c r="CT89" s="315"/>
      <c r="CU89" s="316"/>
      <c r="CV89" s="353" t="str">
        <f>IF(CS89=0,"",IF(F89+M89+T89+AA89+AH89+AO89+AV89+BC89+BJ89+BQ89+BX89+CE89+CL89+CS89&lt;=Consolidação!H100,Consolidação!$H$4,IF(F89+M89+T89+AA89+AH89+AO89+AV89+BC89+BJ89+BQ89+BX89+CE89+CL89+CS89&lt;=Consolidação!H100+Consolidação!K100,Consolidação!$K$4,IF(F89+M89+T89+AA89+AH89+AO89+AV89+BC89+BJ89+BQ89+BX89+CE89+CL89+CS89&lt;=Consolidação!H100+Consolidação!K100+Consolidação!N100,Consolidação!$N$4,IF(F89+M89+T89+AA89+AH89+AO89+AV89+BC89+BJ89+BQ89+BX89+CE89+CL89+CS89&lt;=Consolidação!H100+Consolidação!K100+Consolidação!N100+Consolidação!Q100,Consolidação!$Q$4,IF(F89+M89+T89+AA89+AH89+AO89+AV89+BC89+BJ89+BQ89+BX89+CE89+CL89+CS89&lt;=Consolidação!H100+Consolidação!K100+Consolidação!N100+Consolidação!Q100+Consolidação!T100,Consolidação!$T$4,IF(F89+M89+T89+AA89+AH89+AO89+AV89+BC89+BJ89+BQ89+BX89+CE89+CL89+CS89&lt;=Consolidação!H100+Consolidação!K100+Consolidação!N100+Consolidação!Q100+Consolidação!T100+Consolidação!W100,Consolidação!$W$4,IF(F89+M89+T89+AA89+AH89+AO89+AV89+BC89+BJ89+BQ89+BX89+CE89+CL89+CS89&lt;=Consolidação!H100+Consolidação!K100+Consolidação!N100+Consolidação!Q100+Consolidação!T100+Consolidação!W100+Consolidação!Z100,Consolidação!$Z$4,IF(F89+M89+T89+AA89+AH89+AO89+AV89+BC89+BJ89+BQ89+BX89+CE89+CL89+CS89&lt;=Consolidação!H100+Consolidação!K100+Consolidação!N100+Consolidação!Q100+Consolidação!T100+Consolidação!W100+Consolidação!Z100+Consolidação!AC100,Consolidação!$AC$4,IF(F89+M89+T89+AA89+AH89+AO89+AV89+BC89+BJ89+BQ89+BX89+CE89+CL89+CS89&lt;=Consolidação!H100+Consolidação!K100+Consolidação!N100+Consolidação!Q100+Consolidação!T100+Consolidação!W100+Consolidação!Z100+Consolidação!AC100+Consolidação!AF100,Consolidação!$AF$4,IF(F89+M89+T89+AA89+AH89+AO89+AV89+BC89+BJ89+BQ89+BX89+CE89+CL89+CS89&lt;=Consolidação!H100+Consolidação!K100+Consolidação!N100+Consolidação!Q100+Consolidação!T100+Consolidação!W100+Consolidação!Z100+Consolidação!AC100+Consolidação!AF100+Consolidação!AI100,Consolidação!$AI$4,IF(F89+M89+T89+AA89+AH89+AO89+AV89+BC89+BJ89+BQ89+BX89+CE89+CL89+CS89&lt;=Consolidação!H100+Consolidação!K100+Consolidação!N100+Consolidação!Q100+Consolidação!T100+Consolidação!W100+Consolidação!Z100+Consolidação!AC100+Consolidação!AF100+Consolidação!AI100+Consolidação!AL100,Consolidação!$AL$4,IF(F89+M89+T89+AA89+AH89+AO89+AV89+BC89+BJ89+BQ89+BX89+CE89+CL89+CS89&lt;=Consolidação!H100+Consolidação!K100+Consolidação!N100+Consolidação!Q100+Consolidação!T100+Consolidação!W100+Consolidação!Z100+Consolidação!AC100+Consolidação!AF100+Consolidação!AI100+Consolidação!AL100+Consolidação!AO100,Consolidação!$AO$4,IF(F89+M89+T89+AA89+AH89+AO89+AV89+BC89+BJ89+BQ89+BX89+CE89+CL89+CS89&lt;=Consolidação!H100+Consolidação!K100+Consolidação!N100+Consolidação!Q100+Consolidação!T100+Consolidação!W100+Consolidação!Z100+Consolidação!AC100+Consolidação!AF100+Consolidação!AI100+Consolidação!AL100+Consolidação!AO100+Consolidação!AR100,Consolidação!$AR$4,IF(F89+M89+T89+AA89+AH89+AO89+AV89+BC89+BJ89+BQ89+BX89+CE89+CL89+CS89&lt;=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Consolidação!$AU$4,IF(AND((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&gt;0,F89+M89+T89+AA89+AH89+AO89+AV89+BC89+BJ89+BQ89+BX89+CE89+CL89&l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,F89+M89+T89+AA89+AH89+AO89+AV89+BC89+BJ89+BQ89+BX89+CE89+CL89+CS89&gt;Consolidação!H100+Consolidação!K100+Consolidação!N100+Consolidação!Q100+Consolidação!T100+Consolidação!W100+Consolidação!Z100+Consolidação!AC100+Consolidação!AF100+Consolidação!AI100+Consolidação!AL100+Consolidação!AO100+Consolidação!AR100+Consolidação!AU100),"CONSUMO PARCIAL","SEM PREVISÃO"))))))))))))))))</f>
        <v/>
      </c>
      <c r="CW89" s="318" t="str">
        <f t="shared" si="149"/>
        <v/>
      </c>
      <c r="CX89" s="270"/>
      <c r="CY89" s="314"/>
      <c r="CZ89" s="315"/>
      <c r="DA89" s="316"/>
      <c r="DB89" s="353" t="str">
        <f>IF(CY89=0,"",IF(L89+S89+Z89+AG89+AN89+AU89+BB89+BI89+BP89+BW89+CD89+CK89+CR89+CY89&lt;=Consolidação!N100,Consolidação!$H$4,IF(L89+S89+Z89+AG89+AN89+AU89+BB89+BI89+BP89+BW89+CD89+CK89+CR89+CY89&lt;=Consolidação!N100+Consolidação!Q100,Consolidação!$K$4,IF(L89+S89+Z89+AG89+AN89+AU89+BB89+BI89+BP89+BW89+CD89+CK89+CR89+CY89&lt;=Consolidação!N100+Consolidação!Q100+Consolidação!T100,Consolidação!$N$4,IF(L89+S89+Z89+AG89+AN89+AU89+BB89+BI89+BP89+BW89+CD89+CK89+CR89+CY89&lt;=Consolidação!N100+Consolidação!Q100+Consolidação!T100+Consolidação!W100,Consolidação!$Q$4,IF(L89+S89+Z89+AG89+AN89+AU89+BB89+BI89+BP89+BW89+CD89+CK89+CR89+CY89&lt;=Consolidação!N100+Consolidação!Q100+Consolidação!T100+Consolidação!W100+Consolidação!Z100,Consolidação!$T$4,IF(L89+S89+Z89+AG89+AN89+AU89+BB89+BI89+BP89+BW89+CD89+CK89+CR89+CY89&lt;=Consolidação!N100+Consolidação!Q100+Consolidação!T100+Consolidação!W100+Consolidação!Z100+Consolidação!AC100,Consolidação!$W$4,IF(L89+S89+Z89+AG89+AN89+AU89+BB89+BI89+BP89+BW89+CD89+CK89+CR89+CY89&lt;=Consolidação!N100+Consolidação!Q100+Consolidação!T100+Consolidação!W100+Consolidação!Z100+Consolidação!AC100+Consolidação!AF100,Consolidação!$Z$4,IF(L89+S89+Z89+AG89+AN89+AU89+BB89+BI89+BP89+BW89+CD89+CK89+CR89+CY89&lt;=Consolidação!N100+Consolidação!Q100+Consolidação!T100+Consolidação!W100+Consolidação!Z100+Consolidação!AC100+Consolidação!AF100+Consolidação!AI100,Consolidação!$AC$4,IF(L89+S89+Z89+AG89+AN89+AU89+BB89+BI89+BP89+BW89+CD89+CK89+CR89+CY89&lt;=Consolidação!N100+Consolidação!Q100+Consolidação!T100+Consolidação!W100+Consolidação!Z100+Consolidação!AC100+Consolidação!AF100+Consolidação!AI100+Consolidação!AL100,Consolidação!$AF$4,IF(L89+S89+Z89+AG89+AN89+AU89+BB89+BI89+BP89+BW89+CD89+CK89+CR89+CY89&lt;=Consolidação!N100+Consolidação!Q100+Consolidação!T100+Consolidação!W100+Consolidação!Z100+Consolidação!AC100+Consolidação!AF100+Consolidação!AI100+Consolidação!AL100+Consolidação!AO100,Consolidação!$AI$4,IF(L89+S89+Z89+AG89+AN89+AU89+BB89+BI89+BP89+BW89+CD89+CK89+CR89+CY89&lt;=Consolidação!N100+Consolidação!Q100+Consolidação!T100+Consolidação!W100+Consolidação!Z100+Consolidação!AC100+Consolidação!AF100+Consolidação!AI100+Consolidação!AL100+Consolidação!AO100+Consolidação!AR100,Consolidação!$AL$4,IF(L89+S89+Z89+AG89+AN89+AU89+BB89+BI89+BP89+BW89+CD89+CK89+CR89+CY89&lt;=Consolidação!N100+Consolidação!Q100+Consolidação!T100+Consolidação!W100+Consolidação!Z100+Consolidação!AC100+Consolidação!AF100+Consolidação!AI100+Consolidação!AL100+Consolidação!AO100+Consolidação!AR100+Consolidação!AU100,Consolidação!$AO$4,IF(L89+S89+Z89+AG89+AN89+AU89+BB89+BI89+BP89+BW89+CD89+CK89+CR89+CY89&lt;=Consolidação!N100+Consolidação!Q100+Consolidação!T100+Consolidação!W100+Consolidação!Z100+Consolidação!AC100+Consolidação!AF100+Consolidação!AI100+Consolidação!AL100+Consolidação!AO100+Consolidação!AR100+Consolidação!AU100+Consolidação!AX100,Consolidação!$AR$4,IF(L89+S89+Z89+AG89+AN89+AU89+BB89+BI89+BP89+BW89+CD89+CK89+CR89+CY89&lt;=Consolidação!N100+Consolidação!Q100+Consolidação!T100+Consolidação!W100+Consolidação!Z100+Consolidação!AC100+Consolidação!AF100+Consolidação!AI100+Consolidação!AL100+Consolidação!AO100+Consolidação!AR100+Consolidação!AU100+Consolidação!AX100+Consolidação!#REF!,Consolidação!$AU$4,IF(AND((Consolidação!N100+Consolidação!Q100+Consolidação!T100+Consolidação!W100+Consolidação!Z100+Consolidação!AC100+Consolidação!AF100+Consolidação!AI100+Consolidação!AL100+Consolidação!AO100+Consolidação!AR100+Consolidação!AU100+Consolidação!AX100+Consolidação!#REF!)&gt;0,L89+S89+Z89+AG89+AN89+AU89+BB89+BI89+BP89+BW89+CD89+CK89+CR89&lt;Consolidação!N100+Consolidação!Q100+Consolidação!T100+Consolidação!W100+Consolidação!Z100+Consolidação!AC100+Consolidação!AF100+Consolidação!AI100+Consolidação!AL100+Consolidação!AO100+Consolidação!AR100+Consolidação!AU100+Consolidação!AX100+Consolidação!#REF!,L89+S89+Z89+AG89+AN89+AU89+BB89+BI89+BP89+BW89+CD89+CK89+CR89+CY89&gt;Consolidação!N100+Consolidação!Q100+Consolidação!T100+Consolidação!W100+Consolidação!Z100+Consolidação!AC100+Consolidação!AF100+Consolidação!AI100+Consolidação!AL100+Consolidação!AO100+Consolidação!AR100+Consolidação!AU100+Consolidação!AX100+Consolidação!#REF!),"CONSUMO PARCIAL","SEM PREVISÃO"))))))))))))))))</f>
        <v/>
      </c>
      <c r="DC89" s="318" t="str">
        <f t="shared" si="100"/>
        <v/>
      </c>
      <c r="DD89" s="270"/>
      <c r="DE89" s="314"/>
      <c r="DF89" s="315"/>
      <c r="DG89" s="316"/>
      <c r="DH89" s="353" t="str">
        <f>IF(DE89=0,"",IF(R89+Y89+AF89+AM89+AT89+BA89+BH89+BO89+BV89+CC89+CJ89+CQ89+CX89+DE89&lt;=Consolidação!T100,Consolidação!$H$4,IF(R89+Y89+AF89+AM89+AT89+BA89+BH89+BO89+BV89+CC89+CJ89+CQ89+CX89+DE89&lt;=Consolidação!T100+Consolidação!W100,Consolidação!$K$4,IF(R89+Y89+AF89+AM89+AT89+BA89+BH89+BO89+BV89+CC89+CJ89+CQ89+CX89+DE89&lt;=Consolidação!T100+Consolidação!W100+Consolidação!Z100,Consolidação!$N$4,IF(R89+Y89+AF89+AM89+AT89+BA89+BH89+BO89+BV89+CC89+CJ89+CQ89+CX89+DE89&lt;=Consolidação!T100+Consolidação!W100+Consolidação!Z100+Consolidação!AC100,Consolidação!$Q$4,IF(R89+Y89+AF89+AM89+AT89+BA89+BH89+BO89+BV89+CC89+CJ89+CQ89+CX89+DE89&lt;=Consolidação!T100+Consolidação!W100+Consolidação!Z100+Consolidação!AC100+Consolidação!AF100,Consolidação!$T$4,IF(R89+Y89+AF89+AM89+AT89+BA89+BH89+BO89+BV89+CC89+CJ89+CQ89+CX89+DE89&lt;=Consolidação!T100+Consolidação!W100+Consolidação!Z100+Consolidação!AC100+Consolidação!AF100+Consolidação!AI100,Consolidação!$W$4,IF(R89+Y89+AF89+AM89+AT89+BA89+BH89+BO89+BV89+CC89+CJ89+CQ89+CX89+DE89&lt;=Consolidação!T100+Consolidação!W100+Consolidação!Z100+Consolidação!AC100+Consolidação!AF100+Consolidação!AI100+Consolidação!AL100,Consolidação!$Z$4,IF(R89+Y89+AF89+AM89+AT89+BA89+BH89+BO89+BV89+CC89+CJ89+CQ89+CX89+DE89&lt;=Consolidação!T100+Consolidação!W100+Consolidação!Z100+Consolidação!AC100+Consolidação!AF100+Consolidação!AI100+Consolidação!AL100+Consolidação!AO100,Consolidação!$AC$4,IF(R89+Y89+AF89+AM89+AT89+BA89+BH89+BO89+BV89+CC89+CJ89+CQ89+CX89+DE89&lt;=Consolidação!T100+Consolidação!W100+Consolidação!Z100+Consolidação!AC100+Consolidação!AF100+Consolidação!AI100+Consolidação!AL100+Consolidação!AO100+Consolidação!AR100,Consolidação!$AF$4,IF(R89+Y89+AF89+AM89+AT89+BA89+BH89+BO89+BV89+CC89+CJ89+CQ89+CX89+DE89&lt;=Consolidação!T100+Consolidação!W100+Consolidação!Z100+Consolidação!AC100+Consolidação!AF100+Consolidação!AI100+Consolidação!AL100+Consolidação!AO100+Consolidação!AR100+Consolidação!AU100,Consolidação!$AI$4,IF(R89+Y89+AF89+AM89+AT89+BA89+BH89+BO89+BV89+CC89+CJ89+CQ89+CX89+DE89&lt;=Consolidação!T100+Consolidação!W100+Consolidação!Z100+Consolidação!AC100+Consolidação!AF100+Consolidação!AI100+Consolidação!AL100+Consolidação!AO100+Consolidação!AR100+Consolidação!AU100+Consolidação!AX100,Consolidação!$AL$4,IF(R89+Y89+AF89+AM89+AT89+BA89+BH89+BO89+BV89+CC89+CJ89+CQ89+CX89+DE89&lt;=Consolidação!T100+Consolidação!W100+Consolidação!Z100+Consolidação!AC100+Consolidação!AF100+Consolidação!AI100+Consolidação!AL100+Consolidação!AO100+Consolidação!AR100+Consolidação!AU100+Consolidação!AX100+Consolidação!#REF!,Consolidação!$AO$4,IF(R89+Y89+AF89+AM89+AT89+BA89+BH89+BO89+BV89+CC89+CJ89+CQ89+CX89+DE89&lt;=Consolidação!T100+Consolidação!W100+Consolidação!Z100+Consolidação!AC100+Consolidação!AF100+Consolidação!AI100+Consolidação!AL100+Consolidação!AO100+Consolidação!AR100+Consolidação!AU100+Consolidação!AX100+Consolidação!#REF!+Consolidação!BC100,Consolidação!$AR$4,IF(R89+Y89+AF89+AM89+AT89+BA89+BH89+BO89+BV89+CC89+CJ89+CQ89+CX89+DE89&lt;=Consolidação!T100+Consolidação!W100+Consolidação!Z100+Consolidação!AC100+Consolidação!AF100+Consolidação!AI100+Consolidação!AL100+Consolidação!AO100+Consolidação!AR100+Consolidação!AU100+Consolidação!AX100+Consolidação!#REF!+Consolidação!BC100+Consolidação!BF100,Consolidação!$AU$4,IF(AND((Consolidação!T100+Consolidação!W100+Consolidação!Z100+Consolidação!AC100+Consolidação!AF100+Consolidação!AI100+Consolidação!AL100+Consolidação!AO100+Consolidação!AR100+Consolidação!AU100+Consolidação!AX100+Consolidação!#REF!+Consolidação!BC100+Consolidação!BF100)&gt;0,R89+Y89+AF89+AM89+AT89+BA89+BH89+BO89+BV89+CC89+CJ89+CQ89+CX89&lt;Consolidação!T100+Consolidação!W100+Consolidação!Z100+Consolidação!AC100+Consolidação!AF100+Consolidação!AI100+Consolidação!AL100+Consolidação!AO100+Consolidação!AR100+Consolidação!AU100+Consolidação!AX100+Consolidação!#REF!+Consolidação!BC100+Consolidação!BF100,R89+Y89+AF89+AM89+AT89+BA89+BH89+BO89+BV89+CC89+CJ89+CQ89+CX89+DE89&gt;Consolidação!T100+Consolidação!W100+Consolidação!Z100+Consolidação!AC100+Consolidação!AF100+Consolidação!AI100+Consolidação!AL100+Consolidação!AO100+Consolidação!AR100+Consolidação!AU100+Consolidação!AX100+Consolidação!#REF!+Consolidação!BC100+Consolidação!BF100),"CONSUMO PARCIAL","SEM PREVISÃO"))))))))))))))))</f>
        <v/>
      </c>
      <c r="DI89" s="318" t="str">
        <f t="shared" si="101"/>
        <v/>
      </c>
      <c r="DJ89" s="270"/>
      <c r="DK89" s="314"/>
      <c r="DL89" s="315"/>
      <c r="DM89" s="316"/>
      <c r="DN89" s="353" t="str">
        <f>IF(DK89=0,"",IF(X89+AE89+AL89+AS89+AZ89+BG89+BN89+BU89+CB89+CI89+CP89+CW89+DD89+DK89&lt;=Consolidação!Z100,Consolidação!$H$4,IF(X89+AE89+AL89+AS89+AZ89+BG89+BN89+BU89+CB89+CI89+CP89+CW89+DD89+DK89&lt;=Consolidação!Z100+Consolidação!AC100,Consolidação!$K$4,IF(X89+AE89+AL89+AS89+AZ89+BG89+BN89+BU89+CB89+CI89+CP89+CW89+DD89+DK89&lt;=Consolidação!Z100+Consolidação!AC100+Consolidação!AF100,Consolidação!$N$4,IF(X89+AE89+AL89+AS89+AZ89+BG89+BN89+BU89+CB89+CI89+CP89+CW89+DD89+DK89&lt;=Consolidação!Z100+Consolidação!AC100+Consolidação!AF100+Consolidação!AI100,Consolidação!$Q$4,IF(X89+AE89+AL89+AS89+AZ89+BG89+BN89+BU89+CB89+CI89+CP89+CW89+DD89+DK89&lt;=Consolidação!Z100+Consolidação!AC100+Consolidação!AF100+Consolidação!AI100+Consolidação!AL100,Consolidação!$T$4,IF(X89+AE89+AL89+AS89+AZ89+BG89+BN89+BU89+CB89+CI89+CP89+CW89+DD89+DK89&lt;=Consolidação!Z100+Consolidação!AC100+Consolidação!AF100+Consolidação!AI100+Consolidação!AL100+Consolidação!AO100,Consolidação!$W$4,IF(X89+AE89+AL89+AS89+AZ89+BG89+BN89+BU89+CB89+CI89+CP89+CW89+DD89+DK89&lt;=Consolidação!Z100+Consolidação!AC100+Consolidação!AF100+Consolidação!AI100+Consolidação!AL100+Consolidação!AO100+Consolidação!AR100,Consolidação!$Z$4,IF(X89+AE89+AL89+AS89+AZ89+BG89+BN89+BU89+CB89+CI89+CP89+CW89+DD89+DK89&lt;=Consolidação!Z100+Consolidação!AC100+Consolidação!AF100+Consolidação!AI100+Consolidação!AL100+Consolidação!AO100+Consolidação!AR100+Consolidação!AU100,Consolidação!$AC$4,IF(X89+AE89+AL89+AS89+AZ89+BG89+BN89+BU89+CB89+CI89+CP89+CW89+DD89+DK89&lt;=Consolidação!Z100+Consolidação!AC100+Consolidação!AF100+Consolidação!AI100+Consolidação!AL100+Consolidação!AO100+Consolidação!AR100+Consolidação!AU100+Consolidação!AX100,Consolidação!$AF$4,IF(X89+AE89+AL89+AS89+AZ89+BG89+BN89+BU89+CB89+CI89+CP89+CW89+DD89+DK89&lt;=Consolidação!Z100+Consolidação!AC100+Consolidação!AF100+Consolidação!AI100+Consolidação!AL100+Consolidação!AO100+Consolidação!AR100+Consolidação!AU100+Consolidação!AX100+Consolidação!#REF!,Consolidação!$AI$4,IF(X89+AE89+AL89+AS89+AZ89+BG89+BN89+BU89+CB89+CI89+CP89+CW89+DD89+DK89&lt;=Consolidação!Z100+Consolidação!AC100+Consolidação!AF100+Consolidação!AI100+Consolidação!AL100+Consolidação!AO100+Consolidação!AR100+Consolidação!AU100+Consolidação!AX100+Consolidação!#REF!+Consolidação!BC100,Consolidação!$AL$4,IF(X89+AE89+AL89+AS89+AZ89+BG89+BN89+BU89+CB89+CI89+CP89+CW89+DD89+DK89&lt;=Consolidação!Z100+Consolidação!AC100+Consolidação!AF100+Consolidação!AI100+Consolidação!AL100+Consolidação!AO100+Consolidação!AR100+Consolidação!AU100+Consolidação!AX100+Consolidação!#REF!+Consolidação!BC100+Consolidação!BF100,Consolidação!$AO$4,IF(X89+AE89+AL89+AS89+AZ89+BG89+BN89+BU89+CB89+CI89+CP89+CW89+DD89+DK89&lt;=Consolidação!Z100+Consolidação!AC100+Consolidação!AF100+Consolidação!AI100+Consolidação!AL100+Consolidação!AO100+Consolidação!AR100+Consolidação!AU100+Consolidação!AX100+Consolidação!#REF!+Consolidação!BC100+Consolidação!BF100+Consolidação!BI100,Consolidação!$AR$4,IF(X89+AE89+AL89+AS89+AZ89+BG89+BN89+BU89+CB89+CI89+CP89+CW89+DD89+DK89&lt;=Consolidação!Z100+Consolidação!AC100+Consolidação!AF100+Consolidação!AI100+Consolidação!AL100+Consolidação!AO100+Consolidação!AR100+Consolidação!AU100+Consolidação!AX100+Consolidação!#REF!+Consolidação!BC100+Consolidação!BF100+Consolidação!BI100+Consolidação!BL100,Consolidação!$AU$4,IF(AND((Consolidação!Z100+Consolidação!AC100+Consolidação!AF100+Consolidação!AI100+Consolidação!AL100+Consolidação!AO100+Consolidação!AR100+Consolidação!AU100+Consolidação!AX100+Consolidação!#REF!+Consolidação!BC100+Consolidação!BF100+Consolidação!BI100+Consolidação!BL100)&gt;0,X89+AE89+AL89+AS89+AZ89+BG89+BN89+BU89+CB89+CI89+CP89+CW89+DD89&lt;Consolidação!Z100+Consolidação!AC100+Consolidação!AF100+Consolidação!AI100+Consolidação!AL100+Consolidação!AO100+Consolidação!AR100+Consolidação!AU100+Consolidação!AX100+Consolidação!#REF!+Consolidação!BC100+Consolidação!BF100+Consolidação!BI100+Consolidação!BL100,X89+AE89+AL89+AS89+AZ89+BG89+BN89+BU89+CB89+CI89+CP89+CW89+DD89+DK89&gt;Consolidação!Z100+Consolidação!AC100+Consolidação!AF100+Consolidação!AI100+Consolidação!AL100+Consolidação!AO100+Consolidação!AR100+Consolidação!AU100+Consolidação!AX100+Consolidação!#REF!+Consolidação!BC100+Consolidação!BF100+Consolidação!BI100+Consolidação!BL100),"CONSUMO PARCIAL","SEM PREVISÃO"))))))))))))))))</f>
        <v/>
      </c>
      <c r="DO89" s="318" t="str">
        <f t="shared" si="102"/>
        <v/>
      </c>
      <c r="DP89" s="270"/>
      <c r="DQ89" s="314"/>
      <c r="DR89" s="315"/>
      <c r="DS89" s="316"/>
      <c r="DT89" s="353" t="str">
        <f>IF(DQ89=0,"",IF(AD89+AK89+AR89+AY89+BF89+BM89+BT89+CA89+CH89+CO89+CV89+DC89+DJ89+DQ89&lt;=Consolidação!AF100,Consolidação!$H$4,IF(AD89+AK89+AR89+AY89+BF89+BM89+BT89+CA89+CH89+CO89+CV89+DC89+DJ89+DQ89&lt;=Consolidação!AF100+Consolidação!AI100,Consolidação!$K$4,IF(AD89+AK89+AR89+AY89+BF89+BM89+BT89+CA89+CH89+CO89+CV89+DC89+DJ89+DQ89&lt;=Consolidação!AF100+Consolidação!AI100+Consolidação!AL100,Consolidação!$N$4,IF(AD89+AK89+AR89+AY89+BF89+BM89+BT89+CA89+CH89+CO89+CV89+DC89+DJ89+DQ89&lt;=Consolidação!AF100+Consolidação!AI100+Consolidação!AL100+Consolidação!AO100,Consolidação!$Q$4,IF(AD89+AK89+AR89+AY89+BF89+BM89+BT89+CA89+CH89+CO89+CV89+DC89+DJ89+DQ89&lt;=Consolidação!AF100+Consolidação!AI100+Consolidação!AL100+Consolidação!AO100+Consolidação!AR100,Consolidação!$T$4,IF(AD89+AK89+AR89+AY89+BF89+BM89+BT89+CA89+CH89+CO89+CV89+DC89+DJ89+DQ89&lt;=Consolidação!AF100+Consolidação!AI100+Consolidação!AL100+Consolidação!AO100+Consolidação!AR100+Consolidação!AU100,Consolidação!$W$4,IF(AD89+AK89+AR89+AY89+BF89+BM89+BT89+CA89+CH89+CO89+CV89+DC89+DJ89+DQ89&lt;=Consolidação!AF100+Consolidação!AI100+Consolidação!AL100+Consolidação!AO100+Consolidação!AR100+Consolidação!AU100+Consolidação!AX100,Consolidação!$Z$4,IF(AD89+AK89+AR89+AY89+BF89+BM89+BT89+CA89+CH89+CO89+CV89+DC89+DJ89+DQ89&lt;=Consolidação!AF100+Consolidação!AI100+Consolidação!AL100+Consolidação!AO100+Consolidação!AR100+Consolidação!AU100+Consolidação!AX100+Consolidação!#REF!,Consolidação!$AC$4,IF(AD89+AK89+AR89+AY89+BF89+BM89+BT89+CA89+CH89+CO89+CV89+DC89+DJ89+DQ89&lt;=Consolidação!AF100+Consolidação!AI100+Consolidação!AL100+Consolidação!AO100+Consolidação!AR100+Consolidação!AU100+Consolidação!AX100+Consolidação!#REF!+Consolidação!BC100,Consolidação!$AF$4,IF(AD89+AK89+AR89+AY89+BF89+BM89+BT89+CA89+CH89+CO89+CV89+DC89+DJ89+DQ89&lt;=Consolidação!AF100+Consolidação!AI100+Consolidação!AL100+Consolidação!AO100+Consolidação!AR100+Consolidação!AU100+Consolidação!AX100+Consolidação!#REF!+Consolidação!BC100+Consolidação!BF100,Consolidação!$AI$4,IF(AD89+AK89+AR89+AY89+BF89+BM89+BT89+CA89+CH89+CO89+CV89+DC89+DJ89+DQ89&lt;=Consolidação!AF100+Consolidação!AI100+Consolidação!AL100+Consolidação!AO100+Consolidação!AR100+Consolidação!AU100+Consolidação!AX100+Consolidação!#REF!+Consolidação!BC100+Consolidação!BF100+Consolidação!BI100,Consolidação!$AL$4,IF(AD89+AK89+AR89+AY89+BF89+BM89+BT89+CA89+CH89+CO89+CV89+DC89+DJ89+DQ89&lt;=Consolidação!AF100+Consolidação!AI100+Consolidação!AL100+Consolidação!AO100+Consolidação!AR100+Consolidação!AU100+Consolidação!AX100+Consolidação!#REF!+Consolidação!BC100+Consolidação!BF100+Consolidação!BI100+Consolidação!BL100,Consolidação!$AO$4,IF(AD89+AK89+AR89+AY89+BF89+BM89+BT89+CA89+CH89+CO89+CV89+DC89+DJ89+DQ89&lt;=Consolidação!AF100+Consolidação!AI100+Consolidação!AL100+Consolidação!AO100+Consolidação!AR100+Consolidação!AU100+Consolidação!AX100+Consolidação!#REF!+Consolidação!BC100+Consolidação!BF100+Consolidação!BI100+Consolidação!BL100+Consolidação!BO100,Consolidação!$AR$4,IF(AD89+AK89+AR89+AY89+BF89+BM89+BT89+CA89+CH89+CO89+CV89+DC89+DJ89+DQ89&lt;=Consolidação!AF100+Consolidação!AI100+Consolidação!AL100+Consolidação!AO100+Consolidação!AR100+Consolidação!AU100+Consolidação!AX100+Consolidação!#REF!+Consolidação!BC100+Consolidação!BF100+Consolidação!BI100+Consolidação!BL100+Consolidação!BO100+Consolidação!BR100,Consolidação!$AU$4,IF(AND((Consolidação!AF100+Consolidação!AI100+Consolidação!AL100+Consolidação!AO100+Consolidação!AR100+Consolidação!AU100+Consolidação!AX100+Consolidação!#REF!+Consolidação!BC100+Consolidação!BF100+Consolidação!BI100+Consolidação!BL100+Consolidação!BO100+Consolidação!BR100)&gt;0,AD89+AK89+AR89+AY89+BF89+BM89+BT89+CA89+CH89+CO89+CV89+DC89+DJ89&lt;Consolidação!AF100+Consolidação!AI100+Consolidação!AL100+Consolidação!AO100+Consolidação!AR100+Consolidação!AU100+Consolidação!AX100+Consolidação!#REF!+Consolidação!BC100+Consolidação!BF100+Consolidação!BI100+Consolidação!BL100+Consolidação!BO100+Consolidação!BR100,AD89+AK89+AR89+AY89+BF89+BM89+BT89+CA89+CH89+CO89+CV89+DC89+DJ89+DQ89&gt;Consolidação!AF100+Consolidação!AI100+Consolidação!AL100+Consolidação!AO100+Consolidação!AR100+Consolidação!AU100+Consolidação!AX100+Consolidação!#REF!+Consolidação!BC100+Consolidação!BF100+Consolidação!BI100+Consolidação!BL100+Consolidação!BO100+Consolidação!BR100),"CONSUMO PARCIAL","SEM PREVISÃO"))))))))))))))))</f>
        <v/>
      </c>
      <c r="DU89" s="318" t="str">
        <f t="shared" si="103"/>
        <v/>
      </c>
      <c r="DV89" s="270"/>
      <c r="DW89" s="314"/>
      <c r="DX89" s="315"/>
      <c r="DY89" s="316"/>
      <c r="DZ89" s="353" t="str">
        <f>IF(DW89=0,"",IF(AJ89+AQ89+AX89+BE89+BL89+BS89+BZ89+CG89+CN89+CU89+DB89+DI89+DP89+DW89&lt;=Consolidação!AL100,Consolidação!$H$4,IF(AJ89+AQ89+AX89+BE89+BL89+BS89+BZ89+CG89+CN89+CU89+DB89+DI89+DP89+DW89&lt;=Consolidação!AL100+Consolidação!AO100,Consolidação!$K$4,IF(AJ89+AQ89+AX89+BE89+BL89+BS89+BZ89+CG89+CN89+CU89+DB89+DI89+DP89+DW89&lt;=Consolidação!AL100+Consolidação!AO100+Consolidação!AR100,Consolidação!$N$4,IF(AJ89+AQ89+AX89+BE89+BL89+BS89+BZ89+CG89+CN89+CU89+DB89+DI89+DP89+DW89&lt;=Consolidação!AL100+Consolidação!AO100+Consolidação!AR100+Consolidação!AU100,Consolidação!$Q$4,IF(AJ89+AQ89+AX89+BE89+BL89+BS89+BZ89+CG89+CN89+CU89+DB89+DI89+DP89+DW89&lt;=Consolidação!AL100+Consolidação!AO100+Consolidação!AR100+Consolidação!AU100+Consolidação!AX100,Consolidação!$T$4,IF(AJ89+AQ89+AX89+BE89+BL89+BS89+BZ89+CG89+CN89+CU89+DB89+DI89+DP89+DW89&lt;=Consolidação!AL100+Consolidação!AO100+Consolidação!AR100+Consolidação!AU100+Consolidação!AX100+Consolidação!#REF!,Consolidação!$W$4,IF(AJ89+AQ89+AX89+BE89+BL89+BS89+BZ89+CG89+CN89+CU89+DB89+DI89+DP89+DW89&lt;=Consolidação!AL100+Consolidação!AO100+Consolidação!AR100+Consolidação!AU100+Consolidação!AX100+Consolidação!#REF!+Consolidação!BC100,Consolidação!$Z$4,IF(AJ89+AQ89+AX89+BE89+BL89+BS89+BZ89+CG89+CN89+CU89+DB89+DI89+DP89+DW89&lt;=Consolidação!AL100+Consolidação!AO100+Consolidação!AR100+Consolidação!AU100+Consolidação!AX100+Consolidação!#REF!+Consolidação!BC100+Consolidação!BF100,Consolidação!$AC$4,IF(AJ89+AQ89+AX89+BE89+BL89+BS89+BZ89+CG89+CN89+CU89+DB89+DI89+DP89+DW89&lt;=Consolidação!AL100+Consolidação!AO100+Consolidação!AR100+Consolidação!AU100+Consolidação!AX100+Consolidação!#REF!+Consolidação!BC100+Consolidação!BF100+Consolidação!BI100,Consolidação!$AF$4,IF(AJ89+AQ89+AX89+BE89+BL89+BS89+BZ89+CG89+CN89+CU89+DB89+DI89+DP89+DW89&lt;=Consolidação!AL100+Consolidação!AO100+Consolidação!AR100+Consolidação!AU100+Consolidação!AX100+Consolidação!#REF!+Consolidação!BC100+Consolidação!BF100+Consolidação!BI100+Consolidação!BL100,Consolidação!$AI$4,IF(AJ89+AQ89+AX89+BE89+BL89+BS89+BZ89+CG89+CN89+CU89+DB89+DI89+DP89+DW89&lt;=Consolidação!AL100+Consolidação!AO100+Consolidação!AR100+Consolidação!AU100+Consolidação!AX100+Consolidação!#REF!+Consolidação!BC100+Consolidação!BF100+Consolidação!BI100+Consolidação!BL100+Consolidação!BO100,Consolidação!$AL$4,IF(AJ89+AQ89+AX89+BE89+BL89+BS89+BZ89+CG89+CN89+CU89+DB89+DI89+DP89+DW89&lt;=Consolidação!AL100+Consolidação!AO100+Consolidação!AR100+Consolidação!AU100+Consolidação!AX100+Consolidação!#REF!+Consolidação!BC100+Consolidação!BF100+Consolidação!BI100+Consolidação!BL100+Consolidação!BO100+Consolidação!BR100,Consolidação!$AO$4,IF(AJ89+AQ89+AX89+BE89+BL89+BS89+BZ89+CG89+CN89+CU89+DB89+DI89+DP89+DW89&lt;=Consolidação!AL100+Consolidação!AO100+Consolidação!AR100+Consolidação!AU100+Consolidação!AX100+Consolidação!#REF!+Consolidação!BC100+Consolidação!BF100+Consolidação!BI100+Consolidação!BL100+Consolidação!BO100+Consolidação!BR100+Consolidação!BU100,Consolidação!$AR$4,IF(AJ89+AQ89+AX89+BE89+BL89+BS89+BZ89+CG89+CN89+CU89+DB89+DI89+DP89+DW89&lt;=Consolidação!AL100+Consolidação!AO100+Consolidação!AR100+Consolidação!AU100+Consolidação!AX100+Consolidação!#REF!+Consolidação!BC100+Consolidação!BF100+Consolidação!BI100+Consolidação!BL100+Consolidação!BO100+Consolidação!BR100+Consolidação!BU100+Consolidação!BX100,Consolidação!$AU$4,IF(AND((Consolidação!AL100+Consolidação!AO100+Consolidação!AR100+Consolidação!AU100+Consolidação!AX100+Consolidação!#REF!+Consolidação!BC100+Consolidação!BF100+Consolidação!BI100+Consolidação!BL100+Consolidação!BO100+Consolidação!BR100+Consolidação!BU100+Consolidação!BX100)&gt;0,AJ89+AQ89+AX89+BE89+BL89+BS89+BZ89+CG89+CN89+CU89+DB89+DI89+DP89&lt;Consolidação!AL100+Consolidação!AO100+Consolidação!AR100+Consolidação!AU100+Consolidação!AX100+Consolidação!#REF!+Consolidação!BC100+Consolidação!BF100+Consolidação!BI100+Consolidação!BL100+Consolidação!BO100+Consolidação!BR100+Consolidação!BU100+Consolidação!BX100,AJ89+AQ89+AX89+BE89+BL89+BS89+BZ89+CG89+CN89+CU89+DB89+DI89+DP89+DW89&gt;Consolidação!AL100+Consolidação!AO100+Consolidação!AR100+Consolidação!AU100+Consolidação!AX100+Consolidação!#REF!+Consolidação!BC100+Consolidação!BF100+Consolidação!BI100+Consolidação!BL100+Consolidação!BO100+Consolidação!BR100+Consolidação!BU100+Consolidação!BX100),"CONSUMO PARCIAL","SEM PREVISÃO"))))))))))))))))</f>
        <v/>
      </c>
      <c r="EA89" s="318" t="str">
        <f t="shared" si="104"/>
        <v/>
      </c>
      <c r="EB89" s="270"/>
      <c r="EC89" s="314"/>
      <c r="ED89" s="315"/>
      <c r="EE89" s="316"/>
      <c r="EF89" s="353" t="str">
        <f>IF(EC89=0,"",IF(AP89+AW89+BD89+BK89+BR89+BY89+CF89+CM89+CT89+DA89+DH89+DO89+DV89+EC89&lt;=Consolidação!AR100,Consolidação!$H$4,IF(AP89+AW89+BD89+BK89+BR89+BY89+CF89+CM89+CT89+DA89+DH89+DO89+DV89+EC89&lt;=Consolidação!AR100+Consolidação!AU100,Consolidação!$K$4,IF(AP89+AW89+BD89+BK89+BR89+BY89+CF89+CM89+CT89+DA89+DH89+DO89+DV89+EC89&lt;=Consolidação!AR100+Consolidação!AU100+Consolidação!AX100,Consolidação!$N$4,IF(AP89+AW89+BD89+BK89+BR89+BY89+CF89+CM89+CT89+DA89+DH89+DO89+DV89+EC89&lt;=Consolidação!AR100+Consolidação!AU100+Consolidação!AX100+Consolidação!#REF!,Consolidação!$Q$4,IF(AP89+AW89+BD89+BK89+BR89+BY89+CF89+CM89+CT89+DA89+DH89+DO89+DV89+EC89&lt;=Consolidação!AR100+Consolidação!AU100+Consolidação!AX100+Consolidação!#REF!+Consolidação!BC100,Consolidação!$T$4,IF(AP89+AW89+BD89+BK89+BR89+BY89+CF89+CM89+CT89+DA89+DH89+DO89+DV89+EC89&lt;=Consolidação!AR100+Consolidação!AU100+Consolidação!AX100+Consolidação!#REF!+Consolidação!BC100+Consolidação!BF100,Consolidação!$W$4,IF(AP89+AW89+BD89+BK89+BR89+BY89+CF89+CM89+CT89+DA89+DH89+DO89+DV89+EC89&lt;=Consolidação!AR100+Consolidação!AU100+Consolidação!AX100+Consolidação!#REF!+Consolidação!BC100+Consolidação!BF100+Consolidação!BI100,Consolidação!$Z$4,IF(AP89+AW89+BD89+BK89+BR89+BY89+CF89+CM89+CT89+DA89+DH89+DO89+DV89+EC89&lt;=Consolidação!AR100+Consolidação!AU100+Consolidação!AX100+Consolidação!#REF!+Consolidação!BC100+Consolidação!BF100+Consolidação!BI100+Consolidação!BL100,Consolidação!$AC$4,IF(AP89+AW89+BD89+BK89+BR89+BY89+CF89+CM89+CT89+DA89+DH89+DO89+DV89+EC89&lt;=Consolidação!AR100+Consolidação!AU100+Consolidação!AX100+Consolidação!#REF!+Consolidação!BC100+Consolidação!BF100+Consolidação!BI100+Consolidação!BL100+Consolidação!BO100,Consolidação!$AF$4,IF(AP89+AW89+BD89+BK89+BR89+BY89+CF89+CM89+CT89+DA89+DH89+DO89+DV89+EC89&lt;=Consolidação!AR100+Consolidação!AU100+Consolidação!AX100+Consolidação!#REF!+Consolidação!BC100+Consolidação!BF100+Consolidação!BI100+Consolidação!BL100+Consolidação!BO100+Consolidação!BR100,Consolidação!$AI$4,IF(AP89+AW89+BD89+BK89+BR89+BY89+CF89+CM89+CT89+DA89+DH89+DO89+DV89+EC89&lt;=Consolidação!AR100+Consolidação!AU100+Consolidação!AX100+Consolidação!#REF!+Consolidação!BC100+Consolidação!BF100+Consolidação!BI100+Consolidação!BL100+Consolidação!BO100+Consolidação!BR100+Consolidação!BU100,Consolidação!$AL$4,IF(AP89+AW89+BD89+BK89+BR89+BY89+CF89+CM89+CT89+DA89+DH89+DO89+DV89+EC89&lt;=Consolidação!AR100+Consolidação!AU100+Consolidação!AX100+Consolidação!#REF!+Consolidação!BC100+Consolidação!BF100+Consolidação!BI100+Consolidação!BL100+Consolidação!BO100+Consolidação!BR100+Consolidação!BU100+Consolidação!BX100,Consolidação!$AO$4,IF(AP89+AW89+BD89+BK89+BR89+BY89+CF89+CM89+CT89+DA89+DH89+DO89+DV89+EC89&lt;=Consolidação!AR100+Consolidação!AU100+Consolidação!AX100+Consolidação!#REF!+Consolidação!BC100+Consolidação!BF100+Consolidação!BI100+Consolidação!BL100+Consolidação!BO100+Consolidação!BR100+Consolidação!BU100+Consolidação!BX100+Consolidação!CA100,Consolidação!$AR$4,IF(AP89+AW89+BD89+BK89+BR89+BY89+CF89+CM89+CT89+DA89+DH89+DO89+DV89+EC89&lt;=Consolidação!AR100+Consolidação!AU100+Consolidação!AX100+Consolidação!#REF!+Consolidação!BC100+Consolidação!BF100+Consolidação!BI100+Consolidação!BL100+Consolidação!BO100+Consolidação!BR100+Consolidação!BU100+Consolidação!BX100+Consolidação!CA100+Consolidação!CD100,Consolidação!$AU$4,IF(AND((Consolidação!AR100+Consolidação!AU100+Consolidação!AX100+Consolidação!#REF!+Consolidação!BC100+Consolidação!BF100+Consolidação!BI100+Consolidação!BL100+Consolidação!BO100+Consolidação!BR100+Consolidação!BU100+Consolidação!BX100+Consolidação!CA100+Consolidação!CD100)&gt;0,AP89+AW89+BD89+BK89+BR89+BY89+CF89+CM89+CT89+DA89+DH89+DO89+DV89&lt;Consolidação!AR100+Consolidação!AU100+Consolidação!AX100+Consolidação!#REF!+Consolidação!BC100+Consolidação!BF100+Consolidação!BI100+Consolidação!BL100+Consolidação!BO100+Consolidação!BR100+Consolidação!BU100+Consolidação!BX100+Consolidação!CA100+Consolidação!CD100,AP89+AW89+BD89+BK89+BR89+BY89+CF89+CM89+CT89+DA89+DH89+DO89+DV89+EC89&gt;Consolidação!AR100+Consolidação!AU100+Consolidação!AX100+Consolidação!#REF!+Consolidação!BC100+Consolidação!BF100+Consolidação!BI100+Consolidação!BL100+Consolidação!BO100+Consolidação!BR100+Consolidação!BU100+Consolidação!BX100+Consolidação!CA100+Consolidação!CD100),"CONSUMO PARCIAL","SEM PREVISÃO"))))))))))))))))</f>
        <v/>
      </c>
      <c r="EG89" s="318" t="str">
        <f t="shared" si="105"/>
        <v/>
      </c>
      <c r="EH89" s="270"/>
      <c r="EI89" s="314"/>
      <c r="EJ89" s="315"/>
      <c r="EK89" s="316"/>
      <c r="EL89" s="353" t="str">
        <f>IF(EI89=0,"",IF(AV89+BC89+BJ89+BQ89+BX89+CE89+CL89+CS89+CZ89+DG89+DN89+DU89+EB89+EI89&lt;=Consolidação!AX100,Consolidação!$H$4,IF(AV89+BC89+BJ89+BQ89+BX89+CE89+CL89+CS89+CZ89+DG89+DN89+DU89+EB89+EI89&lt;=Consolidação!AX100+Consolidação!#REF!,Consolidação!$K$4,IF(AV89+BC89+BJ89+BQ89+BX89+CE89+CL89+CS89+CZ89+DG89+DN89+DU89+EB89+EI89&lt;=Consolidação!AX100+Consolidação!#REF!+Consolidação!BC100,Consolidação!$N$4,IF(AV89+BC89+BJ89+BQ89+BX89+CE89+CL89+CS89+CZ89+DG89+DN89+DU89+EB89+EI89&lt;=Consolidação!AX100+Consolidação!#REF!+Consolidação!BC100+Consolidação!BF100,Consolidação!$Q$4,IF(AV89+BC89+BJ89+BQ89+BX89+CE89+CL89+CS89+CZ89+DG89+DN89+DU89+EB89+EI89&lt;=Consolidação!AX100+Consolidação!#REF!+Consolidação!BC100+Consolidação!BF100+Consolidação!BI100,Consolidação!$T$4,IF(AV89+BC89+BJ89+BQ89+BX89+CE89+CL89+CS89+CZ89+DG89+DN89+DU89+EB89+EI89&lt;=Consolidação!AX100+Consolidação!#REF!+Consolidação!BC100+Consolidação!BF100+Consolidação!BI100+Consolidação!BL100,Consolidação!$W$4,IF(AV89+BC89+BJ89+BQ89+BX89+CE89+CL89+CS89+CZ89+DG89+DN89+DU89+EB89+EI89&lt;=Consolidação!AX100+Consolidação!#REF!+Consolidação!BC100+Consolidação!BF100+Consolidação!BI100+Consolidação!BL100+Consolidação!BO100,Consolidação!$Z$4,IF(AV89+BC89+BJ89+BQ89+BX89+CE89+CL89+CS89+CZ89+DG89+DN89+DU89+EB89+EI89&lt;=Consolidação!AX100+Consolidação!#REF!+Consolidação!BC100+Consolidação!BF100+Consolidação!BI100+Consolidação!BL100+Consolidação!BO100+Consolidação!BR100,Consolidação!$AC$4,IF(AV89+BC89+BJ89+BQ89+BX89+CE89+CL89+CS89+CZ89+DG89+DN89+DU89+EB89+EI89&lt;=Consolidação!AX100+Consolidação!#REF!+Consolidação!BC100+Consolidação!BF100+Consolidação!BI100+Consolidação!BL100+Consolidação!BO100+Consolidação!BR100+Consolidação!BU100,Consolidação!$AF$4,IF(AV89+BC89+BJ89+BQ89+BX89+CE89+CL89+CS89+CZ89+DG89+DN89+DU89+EB89+EI89&lt;=Consolidação!AX100+Consolidação!#REF!+Consolidação!BC100+Consolidação!BF100+Consolidação!BI100+Consolidação!BL100+Consolidação!BO100+Consolidação!BR100+Consolidação!BU100+Consolidação!BX100,Consolidação!$AI$4,IF(AV89+BC89+BJ89+BQ89+BX89+CE89+CL89+CS89+CZ89+DG89+DN89+DU89+EB89+EI89&lt;=Consolidação!AX100+Consolidação!#REF!+Consolidação!BC100+Consolidação!BF100+Consolidação!BI100+Consolidação!BL100+Consolidação!BO100+Consolidação!BR100+Consolidação!BU100+Consolidação!BX100+Consolidação!CA100,Consolidação!$AL$4,IF(AV89+BC89+BJ89+BQ89+BX89+CE89+CL89+CS89+CZ89+DG89+DN89+DU89+EB89+EI89&lt;=Consolidação!AX100+Consolidação!#REF!+Consolidação!BC100+Consolidação!BF100+Consolidação!BI100+Consolidação!BL100+Consolidação!BO100+Consolidação!BR100+Consolidação!BU100+Consolidação!BX100+Consolidação!CA100+Consolidação!CD100,Consolidação!$AO$4,IF(AV89+BC89+BJ89+BQ89+BX89+CE89+CL89+CS89+CZ89+DG89+DN89+DU89+EB89+EI89&lt;=Consolidação!AX100+Consolidação!#REF!+Consolidação!BC100+Consolidação!BF100+Consolidação!BI100+Consolidação!BL100+Consolidação!BO100+Consolidação!BR100+Consolidação!BU100+Consolidação!BX100+Consolidação!CA100+Consolidação!CD100+Consolidação!CG100,Consolidação!$AR$4,IF(AV89+BC89+BJ89+BQ89+BX89+CE89+CL89+CS89+CZ89+DG89+DN89+DU89+EB89+EI89&lt;=Consolidação!AX100+Consolidação!#REF!+Consolidação!BC100+Consolidação!BF100+Consolidação!BI100+Consolidação!BL100+Consolidação!BO100+Consolidação!BR100+Consolidação!BU100+Consolidação!BX100+Consolidação!CA100+Consolidação!CD100+Consolidação!CG100+Consolidação!CJ100,Consolidação!$AU$4,IF(AND((Consolidação!AX100+Consolidação!#REF!+Consolidação!BC100+Consolidação!BF100+Consolidação!BI100+Consolidação!BL100+Consolidação!BO100+Consolidação!BR100+Consolidação!BU100+Consolidação!BX100+Consolidação!CA100+Consolidação!CD100+Consolidação!CG100+Consolidação!CJ100)&gt;0,AV89+BC89+BJ89+BQ89+BX89+CE89+CL89+CS89+CZ89+DG89+DN89+DU89+EB89&lt;Consolidação!AX100+Consolidação!#REF!+Consolidação!BC100+Consolidação!BF100+Consolidação!BI100+Consolidação!BL100+Consolidação!BO100+Consolidação!BR100+Consolidação!BU100+Consolidação!BX100+Consolidação!CA100+Consolidação!CD100+Consolidação!CG100+Consolidação!CJ100,AV89+BC89+BJ89+BQ89+BX89+CE89+CL89+CS89+CZ89+DG89+DN89+DU89+EB89+EI89&gt;Consolidação!AX100+Consolidação!#REF!+Consolidação!BC100+Consolidação!BF100+Consolidação!BI100+Consolidação!BL100+Consolidação!BO100+Consolidação!BR100+Consolidação!BU100+Consolidação!BX100+Consolidação!CA100+Consolidação!CD100+Consolidação!CG100+Consolidação!CJ100),"CONSUMO PARCIAL","SEM PREVISÃO"))))))))))))))))</f>
        <v/>
      </c>
      <c r="EM89" s="318" t="str">
        <f t="shared" si="106"/>
        <v/>
      </c>
      <c r="EN89" s="270"/>
      <c r="EO89" s="314"/>
      <c r="EP89" s="315"/>
      <c r="EQ89" s="316"/>
      <c r="ER89" s="353" t="str">
        <f>IF(EO89=0,"",IF(BB89+BI89+BP89+BW89+CD89+CK89+CR89+CY89+DF89+DM89+DT89+EA89+EH89+EO89&lt;=Consolidação!BC100,Consolidação!$H$4,IF(BB89+BI89+BP89+BW89+CD89+CK89+CR89+CY89+DF89+DM89+DT89+EA89+EH89+EO89&lt;=Consolidação!BC100+Consolidação!BF100,Consolidação!$K$4,IF(BB89+BI89+BP89+BW89+CD89+CK89+CR89+CY89+DF89+DM89+DT89+EA89+EH89+EO89&lt;=Consolidação!BC100+Consolidação!BF100+Consolidação!BI100,Consolidação!$N$4,IF(BB89+BI89+BP89+BW89+CD89+CK89+CR89+CY89+DF89+DM89+DT89+EA89+EH89+EO89&lt;=Consolidação!BC100+Consolidação!BF100+Consolidação!BI100+Consolidação!BL100,Consolidação!$Q$4,IF(BB89+BI89+BP89+BW89+CD89+CK89+CR89+CY89+DF89+DM89+DT89+EA89+EH89+EO89&lt;=Consolidação!BC100+Consolidação!BF100+Consolidação!BI100+Consolidação!BL100+Consolidação!BO100,Consolidação!$T$4,IF(BB89+BI89+BP89+BW89+CD89+CK89+CR89+CY89+DF89+DM89+DT89+EA89+EH89+EO89&lt;=Consolidação!BC100+Consolidação!BF100+Consolidação!BI100+Consolidação!BL100+Consolidação!BO100+Consolidação!BR100,Consolidação!$W$4,IF(BB89+BI89+BP89+BW89+CD89+CK89+CR89+CY89+DF89+DM89+DT89+EA89+EH89+EO89&lt;=Consolidação!BC100+Consolidação!BF100+Consolidação!BI100+Consolidação!BL100+Consolidação!BO100+Consolidação!BR100+Consolidação!BU100,Consolidação!$Z$4,IF(BB89+BI89+BP89+BW89+CD89+CK89+CR89+CY89+DF89+DM89+DT89+EA89+EH89+EO89&lt;=Consolidação!BC100+Consolidação!BF100+Consolidação!BI100+Consolidação!BL100+Consolidação!BO100+Consolidação!BR100+Consolidação!BU100+Consolidação!BX100,Consolidação!$AC$4,IF(BB89+BI89+BP89+BW89+CD89+CK89+CR89+CY89+DF89+DM89+DT89+EA89+EH89+EO89&lt;=Consolidação!BC100+Consolidação!BF100+Consolidação!BI100+Consolidação!BL100+Consolidação!BO100+Consolidação!BR100+Consolidação!BU100+Consolidação!BX100+Consolidação!CA100,Consolidação!$AF$4,IF(BB89+BI89+BP89+BW89+CD89+CK89+CR89+CY89+DF89+DM89+DT89+EA89+EH89+EO89&lt;=Consolidação!BC100+Consolidação!BF100+Consolidação!BI100+Consolidação!BL100+Consolidação!BO100+Consolidação!BR100+Consolidação!BU100+Consolidação!BX100+Consolidação!CA100+Consolidação!CD100,Consolidação!$AI$4,IF(BB89+BI89+BP89+BW89+CD89+CK89+CR89+CY89+DF89+DM89+DT89+EA89+EH89+EO89&lt;=Consolidação!BC100+Consolidação!BF100+Consolidação!BI100+Consolidação!BL100+Consolidação!BO100+Consolidação!BR100+Consolidação!BU100+Consolidação!BX100+Consolidação!CA100+Consolidação!CD100+Consolidação!CG100,Consolidação!$AL$4,IF(BB89+BI89+BP89+BW89+CD89+CK89+CR89+CY89+DF89+DM89+DT89+EA89+EH89+EO89&lt;=Consolidação!BC100+Consolidação!BF100+Consolidação!BI100+Consolidação!BL100+Consolidação!BO100+Consolidação!BR100+Consolidação!BU100+Consolidação!BX100+Consolidação!CA100+Consolidação!CD100+Consolidação!CG100+Consolidação!CJ100,Consolidação!$AO$4,IF(BB89+BI89+BP89+BW89+CD89+CK89+CR89+CY89+DF89+DM89+DT89+EA89+EH89+EO89&lt;=Consolidação!BC100+Consolidação!BF100+Consolidação!BI100+Consolidação!BL100+Consolidação!BO100+Consolidação!BR100+Consolidação!BU100+Consolidação!BX100+Consolidação!CA100+Consolidação!CD100+Consolidação!CG100+Consolidação!CJ100+Consolidação!CM100,Consolidação!$AR$4,IF(BB89+BI89+BP89+BW89+CD89+CK89+CR89+CY89+DF89+DM89+DT89+EA89+EH89+EO89&lt;=Consolidação!BC100+Consolidação!BF100+Consolidação!BI100+Consolidação!BL100+Consolidação!BO100+Consolidação!BR100+Consolidação!BU100+Consolidação!BX100+Consolidação!CA100+Consolidação!CD100+Consolidação!CG100+Consolidação!CJ100+Consolidação!CM100+Consolidação!CP100,Consolidação!$AU$4,IF(AND((Consolidação!BC100+Consolidação!BF100+Consolidação!BI100+Consolidação!BL100+Consolidação!BO100+Consolidação!BR100+Consolidação!BU100+Consolidação!BX100+Consolidação!CA100+Consolidação!CD100+Consolidação!CG100+Consolidação!CJ100+Consolidação!CM100+Consolidação!CP100)&gt;0,BB89+BI89+BP89+BW89+CD89+CK89+CR89+CY89+DF89+DM89+DT89+EA89+EH89&lt;Consolidação!BC100+Consolidação!BF100+Consolidação!BI100+Consolidação!BL100+Consolidação!BO100+Consolidação!BR100+Consolidação!BU100+Consolidação!BX100+Consolidação!CA100+Consolidação!CD100+Consolidação!CG100+Consolidação!CJ100+Consolidação!CM100+Consolidação!CP100,BB89+BI89+BP89+BW89+CD89+CK89+CR89+CY89+DF89+DM89+DT89+EA89+EH89+EO89&gt;Consolidação!BC100+Consolidação!BF100+Consolidação!BI100+Consolidação!BL100+Consolidação!BO100+Consolidação!BR100+Consolidação!BU100+Consolidação!BX100+Consolidação!CA100+Consolidação!CD100+Consolidação!CG100+Consolidação!CJ100+Consolidação!CM100+Consolidação!CP100),"CONSUMO PARCIAL","SEM PREVISÃO"))))))))))))))))</f>
        <v/>
      </c>
      <c r="ES89" s="318" t="str">
        <f t="shared" si="107"/>
        <v/>
      </c>
      <c r="ET89" s="270"/>
      <c r="EU89" s="314"/>
      <c r="EV89" s="315"/>
      <c r="EW89" s="316"/>
      <c r="EX89" s="353" t="str">
        <f>IF(EU89=0,"",IF(BH89+BO89+BV89+CC89+CJ89+CQ89+CX89+DE89+DL89+DS89+DZ89+EG89+EN89+EU89&lt;=Consolidação!BI100,Consolidação!$H$4,IF(BH89+BO89+BV89+CC89+CJ89+CQ89+CX89+DE89+DL89+DS89+DZ89+EG89+EN89+EU89&lt;=Consolidação!BI100+Consolidação!BL100,Consolidação!$K$4,IF(BH89+BO89+BV89+CC89+CJ89+CQ89+CX89+DE89+DL89+DS89+DZ89+EG89+EN89+EU89&lt;=Consolidação!BI100+Consolidação!BL100+Consolidação!BO100,Consolidação!$N$4,IF(BH89+BO89+BV89+CC89+CJ89+CQ89+CX89+DE89+DL89+DS89+DZ89+EG89+EN89+EU89&lt;=Consolidação!BI100+Consolidação!BL100+Consolidação!BO100+Consolidação!BR100,Consolidação!$Q$4,IF(BH89+BO89+BV89+CC89+CJ89+CQ89+CX89+DE89+DL89+DS89+DZ89+EG89+EN89+EU89&lt;=Consolidação!BI100+Consolidação!BL100+Consolidação!BO100+Consolidação!BR100+Consolidação!BU100,Consolidação!$T$4,IF(BH89+BO89+BV89+CC89+CJ89+CQ89+CX89+DE89+DL89+DS89+DZ89+EG89+EN89+EU89&lt;=Consolidação!BI100+Consolidação!BL100+Consolidação!BO100+Consolidação!BR100+Consolidação!BU100+Consolidação!BX100,Consolidação!$W$4,IF(BH89+BO89+BV89+CC89+CJ89+CQ89+CX89+DE89+DL89+DS89+DZ89+EG89+EN89+EU89&lt;=Consolidação!BI100+Consolidação!BL100+Consolidação!BO100+Consolidação!BR100+Consolidação!BU100+Consolidação!BX100+Consolidação!CA100,Consolidação!$Z$4,IF(BH89+BO89+BV89+CC89+CJ89+CQ89+CX89+DE89+DL89+DS89+DZ89+EG89+EN89+EU89&lt;=Consolidação!BI100+Consolidação!BL100+Consolidação!BO100+Consolidação!BR100+Consolidação!BU100+Consolidação!BX100+Consolidação!CA100+Consolidação!CD100,Consolidação!$AC$4,IF(BH89+BO89+BV89+CC89+CJ89+CQ89+CX89+DE89+DL89+DS89+DZ89+EG89+EN89+EU89&lt;=Consolidação!BI100+Consolidação!BL100+Consolidação!BO100+Consolidação!BR100+Consolidação!BU100+Consolidação!BX100+Consolidação!CA100+Consolidação!CD100+Consolidação!CG100,Consolidação!$AF$4,IF(BH89+BO89+BV89+CC89+CJ89+CQ89+CX89+DE89+DL89+DS89+DZ89+EG89+EN89+EU89&lt;=Consolidação!BI100+Consolidação!BL100+Consolidação!BO100+Consolidação!BR100+Consolidação!BU100+Consolidação!BX100+Consolidação!CA100+Consolidação!CD100+Consolidação!CG100+Consolidação!CJ100,Consolidação!$AI$4,IF(BH89+BO89+BV89+CC89+CJ89+CQ89+CX89+DE89+DL89+DS89+DZ89+EG89+EN89+EU89&lt;=Consolidação!BI100+Consolidação!BL100+Consolidação!BO100+Consolidação!BR100+Consolidação!BU100+Consolidação!BX100+Consolidação!CA100+Consolidação!CD100+Consolidação!CG100+Consolidação!CJ100+Consolidação!CM100,Consolidação!$AL$4,IF(BH89+BO89+BV89+CC89+CJ89+CQ89+CX89+DE89+DL89+DS89+DZ89+EG89+EN89+EU89&lt;=Consolidação!BI100+Consolidação!BL100+Consolidação!BO100+Consolidação!BR100+Consolidação!BU100+Consolidação!BX100+Consolidação!CA100+Consolidação!CD100+Consolidação!CG100+Consolidação!CJ100+Consolidação!CM100+Consolidação!CP100,Consolidação!$AO$4,IF(BH89+BO89+BV89+CC89+CJ89+CQ89+CX89+DE89+DL89+DS89+DZ89+EG89+EN89+EU89&lt;=Consolidação!BI100+Consolidação!BL100+Consolidação!BO100+Consolidação!BR100+Consolidação!BU100+Consolidação!BX100+Consolidação!CA100+Consolidação!CD100+Consolidação!CG100+Consolidação!CJ100+Consolidação!CM100+Consolidação!CP100+Consolidação!CS100,Consolidação!$AR$4,IF(BH89+BO89+BV89+CC89+CJ89+CQ89+CX89+DE89+DL89+DS89+DZ89+EG89+EN89+EU89&lt;=Consolidação!BI100+Consolidação!BL100+Consolidação!BO100+Consolidação!BR100+Consolidação!BU100+Consolidação!BX100+Consolidação!CA100+Consolidação!CD100+Consolidação!CG100+Consolidação!CJ100+Consolidação!CM100+Consolidação!CP100+Consolidação!CS100+Consolidação!CV100,Consolidação!$AU$4,IF(AND((Consolidação!BI100+Consolidação!BL100+Consolidação!BO100+Consolidação!BR100+Consolidação!BU100+Consolidação!BX100+Consolidação!CA100+Consolidação!CD100+Consolidação!CG100+Consolidação!CJ100+Consolidação!CM100+Consolidação!CP100+Consolidação!CS100+Consolidação!CV100)&gt;0,BH89+BO89+BV89+CC89+CJ89+CQ89+CX89+DE89+DL89+DS89+DZ89+EG89+EN89&lt;Consolidação!BI100+Consolidação!BL100+Consolidação!BO100+Consolidação!BR100+Consolidação!BU100+Consolidação!BX100+Consolidação!CA100+Consolidação!CD100+Consolidação!CG100+Consolidação!CJ100+Consolidação!CM100+Consolidação!CP100+Consolidação!CS100+Consolidação!CV100,BH89+BO89+BV89+CC89+CJ89+CQ89+CX89+DE89+DL89+DS89+DZ89+EG89+EN89+EU89&gt;Consolidação!BI100+Consolidação!BL100+Consolidação!BO100+Consolidação!BR100+Consolidação!BU100+Consolidação!BX100+Consolidação!CA100+Consolidação!CD100+Consolidação!CG100+Consolidação!CJ100+Consolidação!CM100+Consolidação!CP100+Consolidação!CS100+Consolidação!CV100),"CONSUMO PARCIAL","SEM PREVISÃO"))))))))))))))))</f>
        <v/>
      </c>
      <c r="EY89" s="318" t="str">
        <f t="shared" si="108"/>
        <v/>
      </c>
      <c r="EZ89" s="270"/>
      <c r="FA89" s="314"/>
      <c r="FB89" s="315"/>
      <c r="FC89" s="316"/>
      <c r="FD89" s="353" t="str">
        <f>IF(FA89=0,"",IF(BN89+BU89+CB89+CI89+CP89+CW89+DD89+DK89+DR89+DY89+EF89+EM89+ET89+FA89&lt;=Consolidação!BO100,Consolidação!$H$4,IF(BN89+BU89+CB89+CI89+CP89+CW89+DD89+DK89+DR89+DY89+EF89+EM89+ET89+FA89&lt;=Consolidação!BO100+Consolidação!BR100,Consolidação!$K$4,IF(BN89+BU89+CB89+CI89+CP89+CW89+DD89+DK89+DR89+DY89+EF89+EM89+ET89+FA89&lt;=Consolidação!BO100+Consolidação!BR100+Consolidação!BU100,Consolidação!$N$4,IF(BN89+BU89+CB89+CI89+CP89+CW89+DD89+DK89+DR89+DY89+EF89+EM89+ET89+FA89&lt;=Consolidação!BO100+Consolidação!BR100+Consolidação!BU100+Consolidação!BX100,Consolidação!$Q$4,IF(BN89+BU89+CB89+CI89+CP89+CW89+DD89+DK89+DR89+DY89+EF89+EM89+ET89+FA89&lt;=Consolidação!BO100+Consolidação!BR100+Consolidação!BU100+Consolidação!BX100+Consolidação!CA100,Consolidação!$T$4,IF(BN89+BU89+CB89+CI89+CP89+CW89+DD89+DK89+DR89+DY89+EF89+EM89+ET89+FA89&lt;=Consolidação!BO100+Consolidação!BR100+Consolidação!BU100+Consolidação!BX100+Consolidação!CA100+Consolidação!CD100,Consolidação!$W$4,IF(BN89+BU89+CB89+CI89+CP89+CW89+DD89+DK89+DR89+DY89+EF89+EM89+ET89+FA89&lt;=Consolidação!BO100+Consolidação!BR100+Consolidação!BU100+Consolidação!BX100+Consolidação!CA100+Consolidação!CD100+Consolidação!CG100,Consolidação!$Z$4,IF(BN89+BU89+CB89+CI89+CP89+CW89+DD89+DK89+DR89+DY89+EF89+EM89+ET89+FA89&lt;=Consolidação!BO100+Consolidação!BR100+Consolidação!BU100+Consolidação!BX100+Consolidação!CA100+Consolidação!CD100+Consolidação!CG100+Consolidação!CJ100,Consolidação!$AC$4,IF(BN89+BU89+CB89+CI89+CP89+CW89+DD89+DK89+DR89+DY89+EF89+EM89+ET89+FA89&lt;=Consolidação!BO100+Consolidação!BR100+Consolidação!BU100+Consolidação!BX100+Consolidação!CA100+Consolidação!CD100+Consolidação!CG100+Consolidação!CJ100+Consolidação!CM100,Consolidação!$AF$4,IF(BN89+BU89+CB89+CI89+CP89+CW89+DD89+DK89+DR89+DY89+EF89+EM89+ET89+FA89&lt;=Consolidação!BO100+Consolidação!BR100+Consolidação!BU100+Consolidação!BX100+Consolidação!CA100+Consolidação!CD100+Consolidação!CG100+Consolidação!CJ100+Consolidação!CM100+Consolidação!CP100,Consolidação!$AI$4,IF(BN89+BU89+CB89+CI89+CP89+CW89+DD89+DK89+DR89+DY89+EF89+EM89+ET89+FA89&lt;=Consolidação!BO100+Consolidação!BR100+Consolidação!BU100+Consolidação!BX100+Consolidação!CA100+Consolidação!CD100+Consolidação!CG100+Consolidação!CJ100+Consolidação!CM100+Consolidação!CP100+Consolidação!CS100,Consolidação!$AL$4,IF(BN89+BU89+CB89+CI89+CP89+CW89+DD89+DK89+DR89+DY89+EF89+EM89+ET89+FA89&lt;=Consolidação!BO100+Consolidação!BR100+Consolidação!BU100+Consolidação!BX100+Consolidação!CA100+Consolidação!CD100+Consolidação!CG100+Consolidação!CJ100+Consolidação!CM100+Consolidação!CP100+Consolidação!CS100+Consolidação!CV100,Consolidação!$AO$4,IF(BN89+BU89+CB89+CI89+CP89+CW89+DD89+DK89+DR89+DY89+EF89+EM89+ET89+FA89&lt;=Consolidação!BO100+Consolidação!BR100+Consolidação!BU100+Consolidação!BX100+Consolidação!CA100+Consolidação!CD100+Consolidação!CG100+Consolidação!CJ100+Consolidação!CM100+Consolidação!CP100+Consolidação!CS100+Consolidação!CV100+Consolidação!CY100,Consolidação!$AR$4,IF(BN89+BU89+CB89+CI89+CP89+CW89+DD89+DK89+DR89+DY89+EF89+EM89+ET89+FA89&lt;=Consolidação!BO100+Consolidação!BR100+Consolidação!BU100+Consolidação!BX100+Consolidação!CA100+Consolidação!CD100+Consolidação!CG100+Consolidação!CJ100+Consolidação!CM100+Consolidação!CP100+Consolidação!CS100+Consolidação!CV100+Consolidação!CY100+Consolidação!DB100,Consolidação!$AU$4,IF(AND((Consolidação!BO100+Consolidação!BR100+Consolidação!BU100+Consolidação!BX100+Consolidação!CA100+Consolidação!CD100+Consolidação!CG100+Consolidação!CJ100+Consolidação!CM100+Consolidação!CP100+Consolidação!CS100+Consolidação!CV100+Consolidação!CY100+Consolidação!DB100)&gt;0,BN89+BU89+CB89+CI89+CP89+CW89+DD89+DK89+DR89+DY89+EF89+EM89+ET89&lt;Consolidação!BO100+Consolidação!BR100+Consolidação!BU100+Consolidação!BX100+Consolidação!CA100+Consolidação!CD100+Consolidação!CG100+Consolidação!CJ100+Consolidação!CM100+Consolidação!CP100+Consolidação!CS100+Consolidação!CV100+Consolidação!CY100+Consolidação!DB100,BN89+BU89+CB89+CI89+CP89+CW89+DD89+DK89+DR89+DY89+EF89+EM89+ET89+FA89&gt;Consolidação!BO100+Consolidação!BR100+Consolidação!BU100+Consolidação!BX100+Consolidação!CA100+Consolidação!CD100+Consolidação!CG100+Consolidação!CJ100+Consolidação!CM100+Consolidação!CP100+Consolidação!CS100+Consolidação!CV100+Consolidação!CY100+Consolidação!DB100),"CONSUMO PARCIAL","SEM PREVISÃO"))))))))))))))))</f>
        <v/>
      </c>
      <c r="FE89" s="318" t="str">
        <f t="shared" si="109"/>
        <v/>
      </c>
      <c r="FF89" s="270"/>
      <c r="FG89" s="314"/>
      <c r="FH89" s="315"/>
      <c r="FI89" s="316"/>
      <c r="FJ89" s="353" t="str">
        <f>IF(FG89=0,"",IF(BT89+CA89+CH89+CO89+CV89+DC89+DJ89+DQ89+DX89+EE89+EL89+ES89+EZ89+FG89&lt;=Consolidação!BU100,Consolidação!$H$4,IF(BT89+CA89+CH89+CO89+CV89+DC89+DJ89+DQ89+DX89+EE89+EL89+ES89+EZ89+FG89&lt;=Consolidação!BU100+Consolidação!BX100,Consolidação!$K$4,IF(BT89+CA89+CH89+CO89+CV89+DC89+DJ89+DQ89+DX89+EE89+EL89+ES89+EZ89+FG89&lt;=Consolidação!BU100+Consolidação!BX100+Consolidação!CA100,Consolidação!$N$4,IF(BT89+CA89+CH89+CO89+CV89+DC89+DJ89+DQ89+DX89+EE89+EL89+ES89+EZ89+FG89&lt;=Consolidação!BU100+Consolidação!BX100+Consolidação!CA100+Consolidação!CD100,Consolidação!$Q$4,IF(BT89+CA89+CH89+CO89+CV89+DC89+DJ89+DQ89+DX89+EE89+EL89+ES89+EZ89+FG89&lt;=Consolidação!BU100+Consolidação!BX100+Consolidação!CA100+Consolidação!CD100+Consolidação!CG100,Consolidação!$T$4,IF(BT89+CA89+CH89+CO89+CV89+DC89+DJ89+DQ89+DX89+EE89+EL89+ES89+EZ89+FG89&lt;=Consolidação!BU100+Consolidação!BX100+Consolidação!CA100+Consolidação!CD100+Consolidação!CG100+Consolidação!CJ100,Consolidação!$W$4,IF(BT89+CA89+CH89+CO89+CV89+DC89+DJ89+DQ89+DX89+EE89+EL89+ES89+EZ89+FG89&lt;=Consolidação!BU100+Consolidação!BX100+Consolidação!CA100+Consolidação!CD100+Consolidação!CG100+Consolidação!CJ100+Consolidação!CM100,Consolidação!$Z$4,IF(BT89+CA89+CH89+CO89+CV89+DC89+DJ89+DQ89+DX89+EE89+EL89+ES89+EZ89+FG89&lt;=Consolidação!BU100+Consolidação!BX100+Consolidação!CA100+Consolidação!CD100+Consolidação!CG100+Consolidação!CJ100+Consolidação!CM100+Consolidação!CP100,Consolidação!$AC$4,IF(BT89+CA89+CH89+CO89+CV89+DC89+DJ89+DQ89+DX89+EE89+EL89+ES89+EZ89+FG89&lt;=Consolidação!BU100+Consolidação!BX100+Consolidação!CA100+Consolidação!CD100+Consolidação!CG100+Consolidação!CJ100+Consolidação!CM100+Consolidação!CP100+Consolidação!CS100,Consolidação!$AF$4,IF(BT89+CA89+CH89+CO89+CV89+DC89+DJ89+DQ89+DX89+EE89+EL89+ES89+EZ89+FG89&lt;=Consolidação!BU100+Consolidação!BX100+Consolidação!CA100+Consolidação!CD100+Consolidação!CG100+Consolidação!CJ100+Consolidação!CM100+Consolidação!CP100+Consolidação!CS100+Consolidação!CV100,Consolidação!$AI$4,IF(BT89+CA89+CH89+CO89+CV89+DC89+DJ89+DQ89+DX89+EE89+EL89+ES89+EZ89+FG89&lt;=Consolidação!BU100+Consolidação!BX100+Consolidação!CA100+Consolidação!CD100+Consolidação!CG100+Consolidação!CJ100+Consolidação!CM100+Consolidação!CP100+Consolidação!CS100+Consolidação!CV100+Consolidação!CY100,Consolidação!$AL$4,IF(BT89+CA89+CH89+CO89+CV89+DC89+DJ89+DQ89+DX89+EE89+EL89+ES89+EZ89+FG89&lt;=Consolidação!BU100+Consolidação!BX100+Consolidação!CA100+Consolidação!CD100+Consolidação!CG100+Consolidação!CJ100+Consolidação!CM100+Consolidação!CP100+Consolidação!CS100+Consolidação!CV100+Consolidação!CY100+Consolidação!DB100,Consolidação!$AO$4,IF(BT89+CA89+CH89+CO89+CV89+DC89+DJ89+DQ89+DX89+EE89+EL89+ES89+EZ89+FG89&lt;=Consolidação!BU100+Consolidação!BX100+Consolidação!CA100+Consolidação!CD100+Consolidação!CG100+Consolidação!CJ100+Consolidação!CM100+Consolidação!CP100+Consolidação!CS100+Consolidação!CV100+Consolidação!CY100+Consolidação!DB100+Consolidação!DE100,Consolidação!$AR$4,IF(BT89+CA89+CH89+CO89+CV89+DC89+DJ89+DQ89+DX89+EE89+EL89+ES89+EZ89+FG89&lt;=Consolidação!BU100+Consolidação!BX100+Consolidação!CA100+Consolidação!CD100+Consolidação!CG100+Consolidação!CJ100+Consolidação!CM100+Consolidação!CP100+Consolidação!CS100+Consolidação!CV100+Consolidação!CY100+Consolidação!DB100+Consolidação!DE100+Consolidação!DH100,Consolidação!$AU$4,IF(AND((Consolidação!BU100+Consolidação!BX100+Consolidação!CA100+Consolidação!CD100+Consolidação!CG100+Consolidação!CJ100+Consolidação!CM100+Consolidação!CP100+Consolidação!CS100+Consolidação!CV100+Consolidação!CY100+Consolidação!DB100+Consolidação!DE100+Consolidação!DH100)&gt;0,BT89+CA89+CH89+CO89+CV89+DC89+DJ89+DQ89+DX89+EE89+EL89+ES89+EZ89&lt;Consolidação!BU100+Consolidação!BX100+Consolidação!CA100+Consolidação!CD100+Consolidação!CG100+Consolidação!CJ100+Consolidação!CM100+Consolidação!CP100+Consolidação!CS100+Consolidação!CV100+Consolidação!CY100+Consolidação!DB100+Consolidação!DE100+Consolidação!DH100,BT89+CA89+CH89+CO89+CV89+DC89+DJ89+DQ89+DX89+EE89+EL89+ES89+EZ89+FG89&gt;Consolidação!BU100+Consolidação!BX100+Consolidação!CA100+Consolidação!CD100+Consolidação!CG100+Consolidação!CJ100+Consolidação!CM100+Consolidação!CP100+Consolidação!CS100+Consolidação!CV100+Consolidação!CY100+Consolidação!DB100+Consolidação!DE100+Consolidação!DH100),"CONSUMO PARCIAL","SEM PREVISÃO"))))))))))))))))</f>
        <v/>
      </c>
      <c r="FK89" s="540" t="str">
        <f t="shared" si="110"/>
        <v/>
      </c>
      <c r="FL89" s="569"/>
      <c r="FM89" s="550"/>
      <c r="FN89" s="550"/>
      <c r="FO89" s="550"/>
      <c r="FP89" s="550"/>
      <c r="FQ89" s="576"/>
      <c r="FR89" s="569"/>
      <c r="FS89" s="550"/>
      <c r="FT89" s="550"/>
      <c r="FU89" s="550"/>
      <c r="FV89" s="550"/>
      <c r="FW89" s="550"/>
      <c r="FX89" s="545" t="str">
        <f>IF((Consolidação!C100+Consolidação!E100)=(F89+M89+T89+AA89+AH89+AO89+AV89+BC89+BJ89+BQ89+BX89+CE89+CL89+CS89),"ATUALIZADO","DESATUALIZADO")</f>
        <v>DESATUALIZADO</v>
      </c>
    </row>
    <row r="90" spans="1:180" x14ac:dyDescent="0.3">
      <c r="A90" s="347">
        <v>11908</v>
      </c>
      <c r="B90" s="634"/>
      <c r="C90" s="352" t="s">
        <v>2</v>
      </c>
      <c r="D90" s="274"/>
      <c r="E90" s="270" t="s">
        <v>122</v>
      </c>
      <c r="F90" s="314">
        <v>251</v>
      </c>
      <c r="G90" s="336">
        <v>2.5</v>
      </c>
      <c r="H90" s="316">
        <v>45447</v>
      </c>
      <c r="I90" s="353" t="str">
        <f>IF(F90=0,"",IF(F90&lt;=Consolidação!H101,Consolidação!H$4,IF(F90&lt;=Consolidação!H101+Consolidação!K101,Consolidação!K$4,IF(F90&lt;=Consolidação!H101+Consolidação!K101+Consolidação!N101,Consolidação!N$4,IF(F90&lt;=Consolidação!H101+Consolidação!K101+Consolidação!N101+Consolidação!Q101,Consolidação!Q$4,IF(F90&lt;=Consolidação!H101+Consolidação!K101+Consolidação!N101+Consolidação!Q101+Consolidação!T101,Consolidação!T$4,IF(F90&lt;=Consolidação!H101+Consolidação!K101+Consolidação!N101+Consolidação!Q101+Consolidação!T101+Consolidação!W101,Consolidação!W$4,IF(F90&lt;=Consolidação!H101+Consolidação!K101+Consolidação!N101+Consolidação!Q101+Consolidação!T101+Consolidação!W101+Consolidação!Z101,Consolidação!Z$4,IF(F90&lt;=Consolidação!H101+Consolidação!K101+Consolidação!N101+Consolidação!Q101+Consolidação!T101+Consolidação!W101+Consolidação!Z101+Consolidação!AC101,Consolidação!AC$4,IF(F90&lt;=Consolidação!H101+Consolidação!K101+Consolidação!N101+Consolidação!Q101+Consolidação!T101+Consolidação!W101+Consolidação!Z101+Consolidação!AC101+Consolidação!AF101,Consolidação!AF$4,IF(F90&lt;=Consolidação!H101+Consolidação!K101+Consolidação!N101+Consolidação!Q101+Consolidação!T101+Consolidação!W101+Consolidação!Z101+Consolidação!AC101+Consolidação!AF101+Consolidação!AI101,Consolidação!AI$4,IF(F90&lt;=Consolidação!H101+Consolidação!K101+Consolidação!N101+Consolidação!Q101+Consolidação!T101+Consolidação!W101+Consolidação!Z101+Consolidação!AC101+Consolidação!AF101+Consolidação!AI101+Consolidação!AL101,Consolidação!AL$4,IF(F90&lt;=Consolidação!H101+Consolidação!K101+Consolidação!N101+Consolidação!Q101+Consolidação!T101+Consolidação!W101+Consolidação!Z101+Consolidação!AC101+Consolidação!AF101+Consolidação!AI101+Consolidação!AL101+Consolidação!AO101,Consolidação!AO$4,IF(F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AR$4,IF(F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>SEM PREVISÃO</v>
      </c>
      <c r="J90" s="318" t="str">
        <f t="shared" si="136"/>
        <v>û</v>
      </c>
      <c r="K90" s="312"/>
      <c r="L90" s="270" t="s">
        <v>143</v>
      </c>
      <c r="M90" s="314">
        <v>907</v>
      </c>
      <c r="N90" s="315">
        <v>2.5</v>
      </c>
      <c r="O90" s="316">
        <v>45824</v>
      </c>
      <c r="P90" s="353" t="str">
        <f>IF(M90=0,"",IF(F90+M90&lt;=Consolidação!H101,Consolidação!$H$4,IF(F90+M90&lt;=Consolidação!H101+Consolidação!K101,Consolidação!$K$4,IF(F90+M90&lt;=Consolidação!H101+Consolidação!K101+Consolidação!N101,Consolidação!$N$4,IF(F90+M90&lt;=Consolidação!H101+Consolidação!K101+Consolidação!N101+Consolidação!Q101,Consolidação!$Q$4,IF(F90+M90&lt;=Consolidação!H101+Consolidação!K101+Consolidação!N101+Consolidação!Q101+Consolidação!T101,Consolidação!$T$4,IF(F90+M90&lt;=Consolidação!H101+Consolidação!K101+Consolidação!N101+Consolidação!Q101+Consolidação!T101+Consolidação!W101,Consolidação!$W$4,IF(F90+M90&lt;=Consolidação!H101+Consolidação!K101+Consolidação!N101+Consolidação!Q101+Consolidação!T101+Consolidação!W101+Consolidação!Z101,Consolidação!$Z$4,IF(F90+M90&lt;=Consolidação!H101+Consolidação!K101+Consolidação!N101+Consolidação!Q101+Consolidação!T101+Consolidação!W101+Consolidação!Z101+Consolidação!AC101,Consolidação!$AC$4,IF(F90+M90&lt;=Consolidação!H101+Consolidação!K101+Consolidação!N101+Consolidação!Q101+Consolidação!T101+Consolidação!W101+Consolidação!Z101+Consolidação!AC101+Consolidação!AF101,Consolidação!$AF$4,IF(F90+M90&lt;=Consolidação!H101+Consolidação!K101+Consolidação!N101+Consolidação!Q101+Consolidação!T101+Consolidação!W101+Consolidação!Z101+Consolidação!AC101+Consolidação!AF101+Consolidação!AI101,Consolidação!$AI$4,IF(F90+M90&lt;=Consolidação!H101+Consolidação!K101+Consolidação!N101+Consolidação!Q101+Consolidação!T101+Consolidação!W101+Consolidação!Z101+Consolidação!AC101+Consolidação!AF101+Consolidação!AI101+Consolidação!AL101,Consolidação!$AL$4,IF(F90+M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$AR$4,IF(F90+M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>SEM PREVISÃO</v>
      </c>
      <c r="Q90" s="318" t="str">
        <f t="shared" si="137"/>
        <v>û</v>
      </c>
      <c r="R90" s="312"/>
      <c r="S90" s="270"/>
      <c r="T90" s="314"/>
      <c r="U90" s="315"/>
      <c r="V90" s="316"/>
      <c r="W90" s="353" t="str">
        <f>IF(T90=0,"",IF(F90+M90+T90&lt;=Consolidação!H101,Consolidação!$H$4,IF(F90+M90+T90&lt;=Consolidação!H101+Consolidação!K101,Consolidação!$K$4,IF(F90+M90+T90&lt;=Consolidação!H101+Consolidação!K101+Consolidação!N101,Consolidação!$N$4,IF(F90+M90+T90&lt;=Consolidação!H101+Consolidação!K101+Consolidação!N101+Consolidação!Q101,Consolidação!$Q$4,IF(F90+M90+T90&lt;=Consolidação!H101+Consolidação!K101+Consolidação!N101+Consolidação!Q101+Consolidação!T101,Consolidação!$T$4,IF(F90+M90+T90&lt;=Consolidação!H101+Consolidação!K101+Consolidação!N101+Consolidação!Q101+Consolidação!T101+Consolidação!W101,Consolidação!$W$4,IF(F90+M90+T90&lt;=Consolidação!H101+Consolidação!K101+Consolidação!N101+Consolidação!Q101+Consolidação!T101+Consolidação!W101+Consolidação!Z101,Consolidação!$Z$4,IF(F90+M90+T90&lt;=Consolidação!H101+Consolidação!K101+Consolidação!N101+Consolidação!Q101+Consolidação!T101+Consolidação!W101+Consolidação!Z101+Consolidação!AC101,Consolidação!$AC$4,IF(F90+M90+T90&lt;=Consolidação!H101+Consolidação!K101+Consolidação!N101+Consolidação!Q101+Consolidação!T101+Consolidação!W101+Consolidação!Z101+Consolidação!AC101+Consolidação!AF101,Consolidação!$AF$4,IF(F90+M90+T90&lt;=Consolidação!H101+Consolidação!K101+Consolidação!N101+Consolidação!Q101+Consolidação!T101+Consolidação!W101+Consolidação!Z101+Consolidação!AC101+Consolidação!AF101+Consolidação!AI101,Consolidação!$AI$4,IF(F90+M90+T90&lt;=Consolidação!H101+Consolidação!K101+Consolidação!N101+Consolidação!Q101+Consolidação!T101+Consolidação!W101+Consolidação!Z101+Consolidação!AC101+Consolidação!AF101+Consolidação!AI101+Consolidação!AL101,Consolidação!$AL$4,IF(F90+M90+T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+T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$AR$4,IF(F90+M90+T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+M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+T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/>
      </c>
      <c r="X90" s="318" t="str">
        <f t="shared" si="138"/>
        <v/>
      </c>
      <c r="Y90" s="312"/>
      <c r="Z90" s="270"/>
      <c r="AA90" s="332"/>
      <c r="AB90" s="315"/>
      <c r="AC90" s="332"/>
      <c r="AD90" s="353" t="str">
        <f>IF(AA90=0,"",IF(F90+M90+T90+AA90&lt;=Consolidação!H101,Consolidação!$H$4,IF(F90+M90+T90+AA90&lt;=Consolidação!H101+Consolidação!K101,Consolidação!$K$4,IF(F90+M90+T90+AA90&lt;=Consolidação!H101+Consolidação!K101+Consolidação!N101,Consolidação!$N$4,IF(F90+M90+T90+AA90&lt;=Consolidação!H101+Consolidação!K101+Consolidação!N101+Consolidação!Q101,Consolidação!$Q$4,IF(F90+M90+T90+AA90&lt;=Consolidação!H101+Consolidação!K101+Consolidação!N101+Consolidação!Q101+Consolidação!T101,Consolidação!$T$4,IF(F90+M90+T90+AA90&lt;=Consolidação!H101+Consolidação!K101+Consolidação!N101+Consolidação!Q101+Consolidação!T101+Consolidação!W101,Consolidação!$W$4,IF(F90+M90+T90+AA90&lt;=Consolidação!H101+Consolidação!K101+Consolidação!N101+Consolidação!Q101+Consolidação!T101+Consolidação!W101+Consolidação!Z101,Consolidação!$Z$4,IF(F90+M90+T90+AA90&lt;=Consolidação!H101+Consolidação!K101+Consolidação!N101+Consolidação!Q101+Consolidação!T101+Consolidação!W101+Consolidação!Z101+Consolidação!AC101,Consolidação!$AC$4,IF(F90+M90+T90+AA90&lt;=Consolidação!H101+Consolidação!K101+Consolidação!N101+Consolidação!Q101+Consolidação!T101+Consolidação!W101+Consolidação!Z101+Consolidação!AC101+Consolidação!AF101,Consolidação!$AF$4,IF(F90+M90+T90+AA90&lt;=Consolidação!H101+Consolidação!K101+Consolidação!N101+Consolidação!Q101+Consolidação!T101+Consolidação!W101+Consolidação!Z101+Consolidação!AC101+Consolidação!AF101+Consolidação!AI101,Consolidação!$AI$4,IF(F90+M90+T90+AA90&lt;=Consolidação!H101+Consolidação!K101+Consolidação!N101+Consolidação!Q101+Consolidação!T101+Consolidação!W101+Consolidação!Z101+Consolidação!AC101+Consolidação!AF101+Consolidação!AI101+Consolidação!AL101,Consolidação!$AL$4,IF(F90+M90+T90+AA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+T90+AA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#REF!,IF(F90+M90+T90+AA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+M90+T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+T90+AA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/>
      </c>
      <c r="AE90" s="318" t="str">
        <f t="shared" si="139"/>
        <v/>
      </c>
      <c r="AF90" s="312"/>
      <c r="AG90" s="270"/>
      <c r="AH90" s="332"/>
      <c r="AI90" s="315"/>
      <c r="AJ90" s="332"/>
      <c r="AK90" s="353" t="str">
        <f>IF(AH90=0,"",IF(F90+M90+T90+AA90+AH90&lt;=Consolidação!H101,Consolidação!$H$4,IF(F90+M90+T90+AA90+AH90&lt;=Consolidação!H101+Consolidação!K101,Consolidação!$K$4,IF(F90+M90+T90+AA90+AH90&lt;=Consolidação!H101+Consolidação!K101+Consolidação!N101,Consolidação!$N$4,IF(F90+M90+T90+AA90+AH90&lt;=Consolidação!H101+Consolidação!K101+Consolidação!N101+Consolidação!Q101,Consolidação!$Q$4,IF(F90+M90+T90+AA90+AH90&lt;=Consolidação!H101+Consolidação!K101+Consolidação!N101+Consolidação!Q101+Consolidação!T101,Consolidação!$T$4,IF(F90+M90+T90+AA90+AH90&lt;=Consolidação!H101+Consolidação!K101+Consolidação!N101+Consolidação!Q101+Consolidação!T101+Consolidação!W101,Consolidação!$W$4,IF(F90+M90+T90+AA90+AH90&lt;=Consolidação!H101+Consolidação!K101+Consolidação!N101+Consolidação!Q101+Consolidação!T101+Consolidação!W101+Consolidação!Z101,Consolidação!$Z$4,IF(F90+M90+T90+AA90+AH90&lt;=Consolidação!H101+Consolidação!K101+Consolidação!N101+Consolidação!Q101+Consolidação!T101+Consolidação!W101+Consolidação!Z101+Consolidação!AC101,Consolidação!$AC$4,IF(F90+M90+T90+AA90+AH90&lt;=Consolidação!H101+Consolidação!K101+Consolidação!N101+Consolidação!Q101+Consolidação!T101+Consolidação!W101+Consolidação!Z101+Consolidação!AC101+Consolidação!AF101,Consolidação!$AF$4,IF(F90+M90+T90+AA90+AH90&lt;=Consolidação!H101+Consolidação!K101+Consolidação!N101+Consolidação!Q101+Consolidação!T101+Consolidação!W101+Consolidação!Z101+Consolidação!AC101+Consolidação!AF101+Consolidação!AI101,Consolidação!$AI$4,IF(F90+M90+T90+AA90+AH90&lt;=Consolidação!H101+Consolidação!K101+Consolidação!N101+Consolidação!Q101+Consolidação!T101+Consolidação!W101+Consolidação!Z101+Consolidação!AC101+Consolidação!AF101+Consolidação!AI101+Consolidação!AL101,Consolidação!$AL$4,IF(F90+M90+T90+AA90+AH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+T90+AA90+AH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$AR$4,IF(F90+M90+T90+AA90+AH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+M90+T90+AA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+T90+AA90+AH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/>
      </c>
      <c r="AL90" s="318" t="str">
        <f t="shared" si="140"/>
        <v/>
      </c>
      <c r="AM90" s="312"/>
      <c r="AN90" s="270"/>
      <c r="AO90" s="332"/>
      <c r="AP90" s="315"/>
      <c r="AQ90" s="316"/>
      <c r="AR90" s="353" t="str">
        <f>IF(AO90=0,"",IF(F90+M90+T90+AA90+AH90+AO90&lt;=Consolidação!H101,Consolidação!$H$4,IF(F90+M90+T90+AA90+AH90+AO90&lt;=Consolidação!H101+Consolidação!K101,Consolidação!$K$4,IF(F90+M90+T90+AA90+AH90+AO90&lt;=Consolidação!H101+Consolidação!K101+Consolidação!N101,Consolidação!$N$4,IF(F90+M90+T90+AA90+AH90+AO90&lt;=Consolidação!H101+Consolidação!K101+Consolidação!N101+Consolidação!Q101,Consolidação!$Q$4,IF(F90+M90+T90+AA90+AH90+AO90&lt;=Consolidação!H101+Consolidação!K101+Consolidação!N101+Consolidação!Q101+Consolidação!T101,Consolidação!$T$4,IF(F90+M90+T90+AA90+AH90+AO90&lt;=Consolidação!H101+Consolidação!K101+Consolidação!N101+Consolidação!Q101+Consolidação!T101+Consolidação!W101,Consolidação!$W$4,IF(F90+M90+T90+AA90+AH90+AO90&lt;=Consolidação!H101+Consolidação!K101+Consolidação!N101+Consolidação!Q101+Consolidação!T101+Consolidação!W101+Consolidação!Z101,Consolidação!$Z$4,IF(F90+M90+T90+AA90+AH90+AO90&lt;=Consolidação!H101+Consolidação!K101+Consolidação!N101+Consolidação!Q101+Consolidação!T101+Consolidação!W101+Consolidação!Z101+Consolidação!AC101,Consolidação!$AC$4,IF(F90+M90+T90+AA90+AH90+AO90&lt;=Consolidação!H101+Consolidação!K101+Consolidação!N101+Consolidação!Q101+Consolidação!T101+Consolidação!W101+Consolidação!Z101+Consolidação!AC101+Consolidação!AF101,Consolidação!$AF$4,IF(F90+M90+T90+AA90+AH90+AO90&lt;=Consolidação!H101+Consolidação!K101+Consolidação!N101+Consolidação!Q101+Consolidação!T101+Consolidação!W101+Consolidação!Z101+Consolidação!AC101+Consolidação!AF101+Consolidação!AI101,Consolidação!$AI$4,IF(F90+M90+T90+AA90+AH90+AO90&lt;=Consolidação!H101+Consolidação!K101+Consolidação!N101+Consolidação!Q101+Consolidação!T101+Consolidação!W101+Consolidação!Z101+Consolidação!AC101+Consolidação!AF101+Consolidação!AI101+Consolidação!AL101,Consolidação!$AL$4,IF(F90+M90+T90+AA90+AH90+AO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+T90+AA90+AH90+AO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$AR$4,IF(F90+M90+T90+AA90+AH90+AO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+M90+T90+AA90+AH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+T90+AA90+AH90+AO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/>
      </c>
      <c r="AS90" s="318" t="str">
        <f t="shared" si="141"/>
        <v/>
      </c>
      <c r="AT90" s="312"/>
      <c r="AU90" s="270"/>
      <c r="AV90" s="332"/>
      <c r="AW90" s="315"/>
      <c r="AX90" s="332"/>
      <c r="AY90" s="353" t="str">
        <f>IF(AV90=0,"",IF(F90+M90+T90+AA90+AH90+AO90+AV90&lt;=Consolidação!H101,Consolidação!$H$4,IF(F90+M90+T90+AA90+AH90+AO90+AV90&lt;=Consolidação!H101+Consolidação!K101,Consolidação!$K$4,IF(F90+M90+T90+AA90+AH90+AO90+AV90&lt;=Consolidação!H101+Consolidação!K101+Consolidação!N101,Consolidação!$N$4,IF(F90+M90+T90+AA90+AH90+AO90+AV90&lt;=Consolidação!H101+Consolidação!K101+Consolidação!N101+Consolidação!Q101,Consolidação!$Q$4,IF(F90+M90+T90+AA90+AH90+AO90+AV90&lt;=Consolidação!H101+Consolidação!K101+Consolidação!N101+Consolidação!Q101+Consolidação!T101,Consolidação!$T$4,IF(F90+M90+T90+AA90+AH90+AO90+AV90&lt;=Consolidação!H101+Consolidação!K101+Consolidação!N101+Consolidação!Q101+Consolidação!T101+Consolidação!W101,Consolidação!$W$4,IF(F90+M90+T90+AA90+AH90+AO90+AV90&lt;=Consolidação!H101+Consolidação!K101+Consolidação!N101+Consolidação!Q101+Consolidação!T101+Consolidação!W101+Consolidação!Z101,Consolidação!$Z$4,IF(F90+M90+T90+AA90+AH90+AO90+AV90&lt;=Consolidação!H101+Consolidação!K101+Consolidação!N101+Consolidação!Q101+Consolidação!T101+Consolidação!W101+Consolidação!Z101+Consolidação!AC101,Consolidação!$AC$4,IF(F90+M90+T90+AA90+AH90+AO90+AV90&lt;=Consolidação!H101+Consolidação!K101+Consolidação!N101+Consolidação!Q101+Consolidação!T101+Consolidação!W101+Consolidação!Z101+Consolidação!AC101+Consolidação!AF101,Consolidação!$AF$4,IF(F90+M90+T90+AA90+AH90+AO90+AV90&lt;=Consolidação!H101+Consolidação!K101+Consolidação!N101+Consolidação!Q101+Consolidação!T101+Consolidação!W101+Consolidação!Z101+Consolidação!AC101+Consolidação!AF101+Consolidação!AI101,Consolidação!$AI$4,IF(F90+M90+T90+AA90+AH90+AO90+AV90&lt;=Consolidação!H101+Consolidação!K101+Consolidação!N101+Consolidação!Q101+Consolidação!T101+Consolidação!W101+Consolidação!Z101+Consolidação!AC101+Consolidação!AF101+Consolidação!AI101+Consolidação!AL101,Consolidação!$AL$4,IF(F90+M90+T90+AA90+AH90+AO90+AV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+T90+AA90+AH90+AO90+AV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$AR$4,IF(F90+M90+T90+AA90+AH90+AO90+AV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+M90+T90+AA90+AH90+AO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+T90+AA90+AH90+AO90+AV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/>
      </c>
      <c r="AZ90" s="318" t="str">
        <f t="shared" si="142"/>
        <v/>
      </c>
      <c r="BA90" s="312"/>
      <c r="BB90" s="270"/>
      <c r="BC90" s="332"/>
      <c r="BD90" s="315"/>
      <c r="BE90" s="332"/>
      <c r="BF90" s="353" t="str">
        <f>IF(BC90=0,"",IF(F90+M90+T90+AA90+AH90+AO90+AV90+BC90&lt;=Consolidação!H101,Consolidação!$H$4,IF(F90+M90+T90+AA90+AH90+AO90+AV90+BC90&lt;=Consolidação!H101+Consolidação!K101,Consolidação!$K$4,IF(F90+M90+T90+AA90+AH90+AO90+AV90+BC90&lt;=Consolidação!H101+Consolidação!K101+Consolidação!N101,Consolidação!$N$4,IF(F90+M90+T90+AA90+AH90+AO90+AV90+BC90&lt;=Consolidação!H101+Consolidação!K101+Consolidação!N101+Consolidação!Q101,Consolidação!$Q$4,IF(F90+M90+T90+AA90+AH90+AO90+AV90+BC90&lt;=Consolidação!H101+Consolidação!K101+Consolidação!N101+Consolidação!Q101+Consolidação!T101,Consolidação!$T$4,IF(F90+M90+T90+AA90+AH90+AO90+AV90+BC90&lt;=Consolidação!H101+Consolidação!K101+Consolidação!N101+Consolidação!Q101+Consolidação!T101+Consolidação!W101,Consolidação!$W$4,IF(F90+M90+T90+AA90+AH90+AO90+AV90+BC90&lt;=Consolidação!H101+Consolidação!K101+Consolidação!N101+Consolidação!Q101+Consolidação!T101+Consolidação!W101+Consolidação!Z101,Consolidação!$Z$4,IF(F90+M90+T90+AA90+AH90+AO90+AV90+BC90&lt;=Consolidação!H101+Consolidação!K101+Consolidação!N101+Consolidação!Q101+Consolidação!T101+Consolidação!W101+Consolidação!Z101+Consolidação!AC101,Consolidação!$AC$4,IF(F90+M90+T90+AA90+AH90+AO90+AV90+BC90&lt;=Consolidação!H101+Consolidação!K101+Consolidação!N101+Consolidação!Q101+Consolidação!T101+Consolidação!W101+Consolidação!Z101+Consolidação!AC101+Consolidação!AF101,Consolidação!$AF$4,IF(F90+M90+T90+AA90+AH90+AO90+AV90+BC90&lt;=Consolidação!H101+Consolidação!K101+Consolidação!N101+Consolidação!Q101+Consolidação!T101+Consolidação!W101+Consolidação!Z101+Consolidação!AC101+Consolidação!AF101+Consolidação!AI101,Consolidação!$AI$4,IF(F90+M90+T90+AA90+AH90+AO90+AV90+BC90&lt;=Consolidação!H101+Consolidação!K101+Consolidação!N101+Consolidação!Q101+Consolidação!T101+Consolidação!W101+Consolidação!Z101+Consolidação!AC101+Consolidação!AF101+Consolidação!AI101+Consolidação!AL101,Consolidação!$AL$4,IF(F90+M90+T90+AA90+AH90+AO90+AV90+BC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+T90+AA90+AH90+AO90+AV90+BC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$AR$4,IF(F90+M90+T90+AA90+AH90+AO90+AV90+BC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+M90+T90+AA90+AH90+AO90+AV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+T90+AA90+AH90+AO90+AV90+BC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/>
      </c>
      <c r="BG90" s="318" t="str">
        <f t="shared" si="143"/>
        <v/>
      </c>
      <c r="BH90" s="312"/>
      <c r="BI90" s="270"/>
      <c r="BJ90" s="314"/>
      <c r="BK90" s="315"/>
      <c r="BL90" s="316"/>
      <c r="BM90" s="353" t="str">
        <f>IF(BJ90=0,"",IF(F90+M90+T90+AA90+AH90+AO90+AV90+BC90+BJ90&lt;=Consolidação!H101,Consolidação!$H$4,IF(F90+M90+T90+AA90+AH90+AO90+AV90+BC90+BJ90&lt;=Consolidação!H101+Consolidação!K101,Consolidação!$K$4,IF(F90+M90+T90+AA90+AH90+AO90+AV90+BC90+BJ90&lt;=Consolidação!H101+Consolidação!K101+Consolidação!N101,Consolidação!$N$4,IF(F90+M90+T90+AA90+AH90+AO90+AV90+BC90+BJ90&lt;=Consolidação!H101+Consolidação!K101+Consolidação!N101+Consolidação!Q101,Consolidação!$Q$4,IF(F90+M90+T90+AA90+AH90+AO90+AV90+BC90+BJ90&lt;=Consolidação!H101+Consolidação!K101+Consolidação!N101+Consolidação!Q101+Consolidação!T101,Consolidação!$T$4,IF(F90+M90+T90+AA90+AH90+AO90+AV90+BC90+BJ90&lt;=Consolidação!H101+Consolidação!K101+Consolidação!N101+Consolidação!Q101+Consolidação!T101+Consolidação!W101,Consolidação!$W$4,IF(F90+M90+T90+AA90+AH90+AO90+AV90+BC90+BJ90&lt;=Consolidação!H101+Consolidação!K101+Consolidação!N101+Consolidação!Q101+Consolidação!T101+Consolidação!W101+Consolidação!Z101,Consolidação!$Z$4,IF(F90+M90+T90+AA90+AH90+AO90+AV90+BC90+BJ90&lt;=Consolidação!H101+Consolidação!K101+Consolidação!N101+Consolidação!Q101+Consolidação!T101+Consolidação!W101+Consolidação!Z101+Consolidação!AC101,Consolidação!$AC$4,IF(F90+M90+T90+AA90+AH90+AO90+AV90+BC90+BJ90&lt;=Consolidação!H101+Consolidação!K101+Consolidação!N101+Consolidação!Q101+Consolidação!T101+Consolidação!W101+Consolidação!Z101+Consolidação!AC101+Consolidação!AF101,Consolidação!$AF$4,IF(F90+M90+T90+AA90+AH90+AO90+AV90+BC90+BJ90&lt;=Consolidação!H101+Consolidação!K101+Consolidação!N101+Consolidação!Q101+Consolidação!T101+Consolidação!W101+Consolidação!Z101+Consolidação!AC101+Consolidação!AF101+Consolidação!AI101,Consolidação!$AI$4,IF(F90+M90+T90+AA90+AH90+AO90+AV90+BC90+BJ90&lt;=Consolidação!H101+Consolidação!K101+Consolidação!N101+Consolidação!Q101+Consolidação!T101+Consolidação!W101+Consolidação!Z101+Consolidação!AC101+Consolidação!AF101+Consolidação!AI101+Consolidação!AL101,Consolidação!$AL$4,IF(F90+M90+T90+AA90+AH90+AO90+AV90+BC90+BJ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+T90+AA90+AH90+AO90+AV90+BC90+BJ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$AR$4,IF(F90+M90+T90+AA90+AH90+AO90+AV90+BC90+BJ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+M90+T90+AA90+AH90+AO90+AV90+BC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+T90+AA90+AH90+AO90+AV90+BC90+BJ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/>
      </c>
      <c r="BN90" s="318" t="str">
        <f t="shared" si="144"/>
        <v/>
      </c>
      <c r="BO90" s="312"/>
      <c r="BP90" s="270"/>
      <c r="BQ90" s="314"/>
      <c r="BR90" s="315"/>
      <c r="BS90" s="316"/>
      <c r="BT90" s="317" t="str">
        <f>IF(BQ90=0,"",IF(F90+M90+T90+AA90+AH90+AO90+AV90+BC90+BJ90+BQ90&lt;=Consolidação!H101,Consolidação!$H$4,IF(F90+M90+T90+AA90+AH90+AO90+AV90+BC90+BJ90+BQ90&lt;=Consolidação!H101+Consolidação!K101,Consolidação!$K$4,IF(F90+M90+T90+AA90+AH90+AO90+AV90+BC90+BJ90+BQ90&lt;=Consolidação!H101+Consolidação!K101+Consolidação!N101,Consolidação!$N$4,IF(F90+M90+T90+AA90+AH90+AO90+AV90+BC90+BJ90+BQ90&lt;=Consolidação!H101+Consolidação!K101+Consolidação!N101+Consolidação!Q101,Consolidação!$Q$4,IF(F90+M90+T90+AA90+AH90+AO90+AV90+BC90+BJ90+BQ90&lt;=Consolidação!H101+Consolidação!K101+Consolidação!N101+Consolidação!Q101+Consolidação!T101,Consolidação!$T$4,IF(F90+M90+T90+AA90+AH90+AO90+AV90+BC90+BJ90+BQ90&lt;=Consolidação!H101+Consolidação!K101+Consolidação!N101+Consolidação!Q101+Consolidação!T101+Consolidação!W101,Consolidação!$W$4,IF(F90+M90+T90+AA90+AH90+AO90+AV90+BC90+BJ90+BQ90&lt;=Consolidação!H101+Consolidação!K101+Consolidação!N101+Consolidação!Q101+Consolidação!T101+Consolidação!W101+Consolidação!Z101,Consolidação!$Z$4,IF(F90+M90+T90+AA90+AH90+AO90+AV90+BC90+BJ90+BQ90&lt;=Consolidação!H101+Consolidação!K101+Consolidação!N101+Consolidação!Q101+Consolidação!T101+Consolidação!W101+Consolidação!Z101+Consolidação!AC101,Consolidação!$AC$4,IF(F90+M90+T90+AA90+AH90+AO90+AV90+BC90+BJ90+BQ90&lt;=Consolidação!H101+Consolidação!K101+Consolidação!N101+Consolidação!Q101+Consolidação!T101+Consolidação!W101+Consolidação!Z101+Consolidação!AC101+Consolidação!AF101,Consolidação!$AF$4,IF(F90+M90+T90+AA90+AH90+AO90+AV90+BC90+BJ90+BQ90&lt;=Consolidação!H101+Consolidação!K101+Consolidação!N101+Consolidação!Q101+Consolidação!T101+Consolidação!W101+Consolidação!Z101+Consolidação!AC101+Consolidação!AF101+Consolidação!AI101,Consolidação!$AI$4,IF(F90+M90+T90+AA90+AH90+AO90+AV90+BC90+BJ90+BQ90&lt;=Consolidação!H101+Consolidação!K101+Consolidação!N101+Consolidação!Q101+Consolidação!T101+Consolidação!W101+Consolidação!Z101+Consolidação!AC101+Consolidação!AF101+Consolidação!AI101+Consolidação!AL101,Consolidação!$AL$4,IF(F90+M90+T90+AA90+AH90+AO90+AV90+BC90+BJ90+BQ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+T90+AA90+AH90+AO90+AV90+BC90+BJ90+BQ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$AR$4,IF(F90+M90+T90+AA90+AH90+AO90+AV90+BC90+BJ90+BQ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+M90+T90+AA90+AH90+AO90+AV90+BC90+BJ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+T90+AA90+AH90+AO90+AV90+BC90+BJ90+BQ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/>
      </c>
      <c r="BU90" s="318" t="str">
        <f t="shared" si="145"/>
        <v/>
      </c>
      <c r="BV90" s="312"/>
      <c r="BW90" s="270"/>
      <c r="BX90" s="314"/>
      <c r="BY90" s="315"/>
      <c r="BZ90" s="316"/>
      <c r="CA90" s="317" t="str">
        <f>IF(BX90=0,"",IF(F90+M90+T90+AA90+AH90+AO90+AV90+BC90+BJ90+BQ90+BX90&lt;=Consolidação!H101,Consolidação!$H$4,IF(F90+M90+T90+AA90+AH90+AO90+AV90+BC90+BJ90+BQ90+BX90&lt;=Consolidação!H101+Consolidação!K101,Consolidação!$K$4,IF(F90+M90+T90+AA90+AH90+AO90+AV90+BC90+BJ90+BQ90+BX90&lt;=Consolidação!H101+Consolidação!K101+Consolidação!N101,Consolidação!$N$4,IF(F90+M90+T90+AA90+AH90+AO90+AV90+BC90+BJ90+BQ90+BX90&lt;=Consolidação!H101+Consolidação!K101+Consolidação!N101+Consolidação!Q101,Consolidação!$Q$4,IF(F90+M90+T90+AA90+AH90+AO90+AV90+BC90+BJ90+BQ90+BX90&lt;=Consolidação!H101+Consolidação!K101+Consolidação!N101+Consolidação!Q101+Consolidação!T101,Consolidação!$T$4,IF(F90+M90+T90+AA90+AH90+AO90+AV90+BC90+BJ90+BQ90+BX90&lt;=Consolidação!H101+Consolidação!K101+Consolidação!N101+Consolidação!Q101+Consolidação!T101+Consolidação!W101,Consolidação!$W$4,IF(F90+M90+T90+AA90+AH90+AO90+AV90+BC90+BJ90+BQ90+BX90&lt;=Consolidação!H101+Consolidação!K101+Consolidação!N101+Consolidação!Q101+Consolidação!T101+Consolidação!W101+Consolidação!Z101,Consolidação!$Z$4,IF(F90+M90+T90+AA90+AH90+AO90+AV90+BC90+BJ90+BQ90+BX90&lt;=Consolidação!H101+Consolidação!K101+Consolidação!N101+Consolidação!Q101+Consolidação!T101+Consolidação!W101+Consolidação!Z101+Consolidação!AC101,Consolidação!$AC$4,IF(F90+M90+T90+AA90+AH90+AO90+AV90+BC90+BJ90+BQ90+BX90&lt;=Consolidação!H101+Consolidação!K101+Consolidação!N101+Consolidação!Q101+Consolidação!T101+Consolidação!W101+Consolidação!Z101+Consolidação!AC101+Consolidação!AF101,Consolidação!$AF$4,IF(F90+M90+T90+AA90+AH90+AO90+AV90+BC90+BJ90+BQ90+BX90&lt;=Consolidação!H101+Consolidação!K101+Consolidação!N101+Consolidação!Q101+Consolidação!T101+Consolidação!W101+Consolidação!Z101+Consolidação!AC101+Consolidação!AF101+Consolidação!AI101,Consolidação!$AI$4,IF(F90+M90+T90+AA90+AH90+AO90+AV90+BC90+BJ90+BQ90+BX90&lt;=Consolidação!H101+Consolidação!K101+Consolidação!N101+Consolidação!Q101+Consolidação!T101+Consolidação!W101+Consolidação!Z101+Consolidação!AC101+Consolidação!AF101+Consolidação!AI101+Consolidação!AL101,Consolidação!$AL$4,IF(F90+M90+T90+AA90+AH90+AO90+AV90+BC90+BJ90+BQ90+BX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+T90+AA90+AH90+AO90+AV90+BC90+BJ90+BQ90+BX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$AR$4,IF(F90+M90+T90+AA90+AH90+AO90+AV90+BC90+BJ90+BQ90+BX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+M90+T90+AA90+AH90+AO90+AV90+BC90+BJ90+BQ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+T90+AA90+AH90+AO90+AV90+BC90+BJ90+BQ90+BX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/>
      </c>
      <c r="CB90" s="318" t="str">
        <f t="shared" si="146"/>
        <v/>
      </c>
      <c r="CC90" s="312"/>
      <c r="CD90" s="270"/>
      <c r="CE90" s="314"/>
      <c r="CF90" s="315"/>
      <c r="CG90" s="316"/>
      <c r="CH90" s="353" t="str">
        <f>IF(CE90=0,"",IF(F90+M90+T90+AA90+AH90+AO90+AV90+BC90+BJ90+BQ90+BX90+CE90&lt;=Consolidação!H101,Consolidação!$H$4,IF(F90+M90+T90+AA90+AH90+AO90+AV90+BC90+BJ90+BQ90+BX90+CE90&lt;=Consolidação!H101+Consolidação!K101,Consolidação!$K$4,IF(F90+M90+T90+AA90+AH90+AO90+AV90+BC90+BJ90+BQ90+BX90+CE90&lt;=Consolidação!H101+Consolidação!K101+Consolidação!N101,Consolidação!$N$4,IF(F90+M90+T90+AA90+AH90+AO90+AV90+BC90+BJ90+BQ90+BX90+CE90&lt;=Consolidação!H101+Consolidação!K101+Consolidação!N101+Consolidação!Q101,Consolidação!$Q$4,IF(F90+M90+T90+AA90+AH90+AO90+AV90+BC90+BJ90+BQ90+BX90+CE90&lt;=Consolidação!H101+Consolidação!K101+Consolidação!N101+Consolidação!Q101+Consolidação!T101,Consolidação!$T$4,IF(F90+M90+T90+AA90+AH90+AO90+AV90+BC90+BJ90+BQ90+BX90+CE90&lt;=Consolidação!H101+Consolidação!K101+Consolidação!N101+Consolidação!Q101+Consolidação!T101+Consolidação!W101,Consolidação!$W$4,IF(F90+M90+T90+AA90+AH90+AO90+AV90+BC90+BJ90+BQ90+BX90+CE90&lt;=Consolidação!H101+Consolidação!K101+Consolidação!N101+Consolidação!Q101+Consolidação!T101+Consolidação!W101+Consolidação!Z101,Consolidação!$Z$4,IF(F90+M90+T90+AA90+AH90+AO90+AV90+BC90+BJ90+BQ90+BX90+CE90&lt;=Consolidação!H101+Consolidação!K101+Consolidação!N101+Consolidação!Q101+Consolidação!T101+Consolidação!W101+Consolidação!Z101+Consolidação!AC101,Consolidação!$AC$4,IF(F90+M90+T90+AA90+AH90+AO90+AV90+BC90+BJ90+BQ90+BX90+CE90&lt;=Consolidação!H101+Consolidação!K101+Consolidação!N101+Consolidação!Q101+Consolidação!T101+Consolidação!W101+Consolidação!Z101+Consolidação!AC101+Consolidação!AF101,Consolidação!$AF$4,IF(F90+M90+T90+AA90+AH90+AO90+AV90+BC90+BJ90+BQ90+BX90+CE90&lt;=Consolidação!H101+Consolidação!K101+Consolidação!N101+Consolidação!Q101+Consolidação!T101+Consolidação!W101+Consolidação!Z101+Consolidação!AC101+Consolidação!AF101+Consolidação!AI101,Consolidação!$AI$4,IF(F90+M90+T90+AA90+AH90+AO90+AV90+BC90+BJ90+BQ90+BX90+CE90&lt;=Consolidação!H101+Consolidação!K101+Consolidação!N101+Consolidação!Q101+Consolidação!T101+Consolidação!W101+Consolidação!Z101+Consolidação!AC101+Consolidação!AF101+Consolidação!AI101+Consolidação!AL101,Consolidação!$AL$4,IF(F90+M90+T90+AA90+AH90+AO90+AV90+BC90+BJ90+BQ90+BX90+CE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+T90+AA90+AH90+AO90+AV90+BC90+BJ90+BQ90+BX90+CE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$AR$4,IF(F90+M90+T90+AA90+AH90+AO90+AV90+BC90+BJ90+BQ90+BX90+CE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+M90+T90+AA90+AH90+AO90+AV90+BC90+BJ90+BQ90+BX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+T90+AA90+AH90+AO90+AV90+BC90+BJ90+BQ90+BX90+CE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/>
      </c>
      <c r="CI90" s="318" t="str">
        <f t="shared" si="147"/>
        <v/>
      </c>
      <c r="CJ90" s="312"/>
      <c r="CK90" s="270"/>
      <c r="CL90" s="314"/>
      <c r="CM90" s="315"/>
      <c r="CN90" s="316"/>
      <c r="CO90" s="353" t="str">
        <f>IF(CL90=0,"",IF(F90+M90+T90+AA90+AH90+AO90+AV90+BC90+BJ90+BQ90+BX90+CE90+CL90&lt;=Consolidação!H101,Consolidação!$H$4,IF(F90+M90+T90+AA90+AH90+AO90+AV90+BC90+BJ90+BQ90+BX90+CE90+CL90&lt;=Consolidação!H101+Consolidação!K101,Consolidação!$K$4,IF(F90+M90+T90+AA90+AH90+AO90+AV90+BC90+BJ90+BQ90+BX90+CE90+CL90&lt;=Consolidação!H101+Consolidação!K101+Consolidação!N101,Consolidação!$N$4,IF(F90+M90+T90+AA90+AH90+AO90+AV90+BC90+BJ90+BQ90+BX90+CE90+CL90&lt;=Consolidação!H101+Consolidação!K101+Consolidação!N101+Consolidação!Q101,Consolidação!$Q$4,IF(F90+M90+T90+AA90+AH90+AO90+AV90+BC90+BJ90+BQ90+BX90+CE90+CL90&lt;=Consolidação!H101+Consolidação!K101+Consolidação!N101+Consolidação!Q101+Consolidação!T101,Consolidação!$T$4,IF(F90+M90+T90+AA90+AH90+AO90+AV90+BC90+BJ90+BQ90+BX90+CE90+CL90&lt;=Consolidação!H101+Consolidação!K101+Consolidação!N101+Consolidação!Q101+Consolidação!T101+Consolidação!W101,Consolidação!$W$4,IF(F90+M90+T90+AA90+AH90+AO90+AV90+BC90+BJ90+BQ90+BX90+CE90+CL90&lt;=Consolidação!H101+Consolidação!K101+Consolidação!N101+Consolidação!Q101+Consolidação!T101+Consolidação!W101+Consolidação!Z101,Consolidação!$Z$4,IF(F90+M90+T90+AA90+AH90+AO90+AV90+BC90+BJ90+BQ90+BX90+CE90+CL90&lt;=Consolidação!H101+Consolidação!K101+Consolidação!N101+Consolidação!Q101+Consolidação!T101+Consolidação!W101+Consolidação!Z101+Consolidação!AC101,Consolidação!$AC$4,IF(F90+M90+T90+AA90+AH90+AO90+AV90+BC90+BJ90+BQ90+BX90+CE90+CL90&lt;=Consolidação!H101+Consolidação!K101+Consolidação!N101+Consolidação!Q101+Consolidação!T101+Consolidação!W101+Consolidação!Z101+Consolidação!AC101+Consolidação!AF101,Consolidação!$AF$4,IF(F90+M90+T90+AA90+AH90+AO90+AV90+BC90+BJ90+BQ90+BX90+CE90+CL90&lt;=Consolidação!H101+Consolidação!K101+Consolidação!N101+Consolidação!Q101+Consolidação!T101+Consolidação!W101+Consolidação!Z101+Consolidação!AC101+Consolidação!AF101+Consolidação!AI101,Consolidação!$AI$4,IF(F90+M90+T90+AA90+AH90+AO90+AV90+BC90+BJ90+BQ90+BX90+CE90+CL90&lt;=Consolidação!H101+Consolidação!K101+Consolidação!N101+Consolidação!Q101+Consolidação!T101+Consolidação!W101+Consolidação!Z101+Consolidação!AC101+Consolidação!AF101+Consolidação!AI101+Consolidação!AL101,Consolidação!$AL$4,IF(F90+M90+T90+AA90+AH90+AO90+AV90+BC90+BJ90+BQ90+BX90+CE90+CL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+T90+AA90+AH90+AO90+AV90+BC90+BJ90+BQ90+BX90+CE90+CL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$AR$4,IF(F90+M90+T90+AA90+AH90+AO90+AV90+BC90+BJ90+BQ90+BX90+CE90+CL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+M90+T90+AA90+AH90+AO90+AV90+BC90+BJ90+BQ90+BX90+CE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+T90+AA90+AH90+AO90+AV90+BC90+BJ90+BQ90+BX90+CE90+CL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/>
      </c>
      <c r="CP90" s="318" t="str">
        <f t="shared" si="148"/>
        <v/>
      </c>
      <c r="CQ90" s="312"/>
      <c r="CR90" s="270"/>
      <c r="CS90" s="314"/>
      <c r="CT90" s="315"/>
      <c r="CU90" s="316"/>
      <c r="CV90" s="353" t="str">
        <f>IF(CS90=0,"",IF(F90+M90+T90+AA90+AH90+AO90+AV90+BC90+BJ90+BQ90+BX90+CE90+CL90+CS90&lt;=Consolidação!H101,Consolidação!$H$4,IF(F90+M90+T90+AA90+AH90+AO90+AV90+BC90+BJ90+BQ90+BX90+CE90+CL90+CS90&lt;=Consolidação!H101+Consolidação!K101,Consolidação!$K$4,IF(F90+M90+T90+AA90+AH90+AO90+AV90+BC90+BJ90+BQ90+BX90+CE90+CL90+CS90&lt;=Consolidação!H101+Consolidação!K101+Consolidação!N101,Consolidação!$N$4,IF(F90+M90+T90+AA90+AH90+AO90+AV90+BC90+BJ90+BQ90+BX90+CE90+CL90+CS90&lt;=Consolidação!H101+Consolidação!K101+Consolidação!N101+Consolidação!Q101,Consolidação!$Q$4,IF(F90+M90+T90+AA90+AH90+AO90+AV90+BC90+BJ90+BQ90+BX90+CE90+CL90+CS90&lt;=Consolidação!H101+Consolidação!K101+Consolidação!N101+Consolidação!Q101+Consolidação!T101,Consolidação!$T$4,IF(F90+M90+T90+AA90+AH90+AO90+AV90+BC90+BJ90+BQ90+BX90+CE90+CL90+CS90&lt;=Consolidação!H101+Consolidação!K101+Consolidação!N101+Consolidação!Q101+Consolidação!T101+Consolidação!W101,Consolidação!$W$4,IF(F90+M90+T90+AA90+AH90+AO90+AV90+BC90+BJ90+BQ90+BX90+CE90+CL90+CS90&lt;=Consolidação!H101+Consolidação!K101+Consolidação!N101+Consolidação!Q101+Consolidação!T101+Consolidação!W101+Consolidação!Z101,Consolidação!$Z$4,IF(F90+M90+T90+AA90+AH90+AO90+AV90+BC90+BJ90+BQ90+BX90+CE90+CL90+CS90&lt;=Consolidação!H101+Consolidação!K101+Consolidação!N101+Consolidação!Q101+Consolidação!T101+Consolidação!W101+Consolidação!Z101+Consolidação!AC101,Consolidação!$AC$4,IF(F90+M90+T90+AA90+AH90+AO90+AV90+BC90+BJ90+BQ90+BX90+CE90+CL90+CS90&lt;=Consolidação!H101+Consolidação!K101+Consolidação!N101+Consolidação!Q101+Consolidação!T101+Consolidação!W101+Consolidação!Z101+Consolidação!AC101+Consolidação!AF101,Consolidação!$AF$4,IF(F90+M90+T90+AA90+AH90+AO90+AV90+BC90+BJ90+BQ90+BX90+CE90+CL90+CS90&lt;=Consolidação!H101+Consolidação!K101+Consolidação!N101+Consolidação!Q101+Consolidação!T101+Consolidação!W101+Consolidação!Z101+Consolidação!AC101+Consolidação!AF101+Consolidação!AI101,Consolidação!$AI$4,IF(F90+M90+T90+AA90+AH90+AO90+AV90+BC90+BJ90+BQ90+BX90+CE90+CL90+CS90&lt;=Consolidação!H101+Consolidação!K101+Consolidação!N101+Consolidação!Q101+Consolidação!T101+Consolidação!W101+Consolidação!Z101+Consolidação!AC101+Consolidação!AF101+Consolidação!AI101+Consolidação!AL101,Consolidação!$AL$4,IF(F90+M90+T90+AA90+AH90+AO90+AV90+BC90+BJ90+BQ90+BX90+CE90+CL90+CS90&lt;=Consolidação!H101+Consolidação!K101+Consolidação!N101+Consolidação!Q101+Consolidação!T101+Consolidação!W101+Consolidação!Z101+Consolidação!AC101+Consolidação!AF101+Consolidação!AI101+Consolidação!AL101+Consolidação!AO101,Consolidação!$AO$4,IF(F90+M90+T90+AA90+AH90+AO90+AV90+BC90+BJ90+BQ90+BX90+CE90+CL90+CS90&lt;=Consolidação!H101+Consolidação!K101+Consolidação!N101+Consolidação!Q101+Consolidação!T101+Consolidação!W101+Consolidação!Z101+Consolidação!AC101+Consolidação!AF101+Consolidação!AI101+Consolidação!AL101+Consolidação!AO101+Consolidação!AR101,Consolidação!$AR$4,IF(F90+M90+T90+AA90+AH90+AO90+AV90+BC90+BJ90+BQ90+BX90+CE90+CL90+CS90&lt;=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Consolidação!$AU$4,IF(AND((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&gt;0,F90+M90+T90+AA90+AH90+AO90+AV90+BC90+BJ90+BQ90+BX90+CE90+CL90&l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,F90+M90+T90+AA90+AH90+AO90+AV90+BC90+BJ90+BQ90+BX90+CE90+CL90+CS90&gt;Consolidação!H101+Consolidação!K101+Consolidação!N101+Consolidação!Q101+Consolidação!T101+Consolidação!W101+Consolidação!Z101+Consolidação!AC101+Consolidação!AF101+Consolidação!AI101+Consolidação!AL101+Consolidação!AO101+Consolidação!AR101+Consolidação!AU101),"CONSUMO PARCIAL","SEM PREVISÃO"))))))))))))))))</f>
        <v/>
      </c>
      <c r="CW90" s="318" t="str">
        <f t="shared" si="149"/>
        <v/>
      </c>
      <c r="CX90" s="270"/>
      <c r="CY90" s="314"/>
      <c r="CZ90" s="315"/>
      <c r="DA90" s="316"/>
      <c r="DB90" s="353" t="str">
        <f>IF(CY90=0,"",IF(L90+S90+Z90+AG90+AN90+AU90+BB90+BI90+BP90+BW90+CD90+CK90+CR90+CY90&lt;=Consolidação!N101,Consolidação!$H$4,IF(L90+S90+Z90+AG90+AN90+AU90+BB90+BI90+BP90+BW90+CD90+CK90+CR90+CY90&lt;=Consolidação!N101+Consolidação!Q101,Consolidação!$K$4,IF(L90+S90+Z90+AG90+AN90+AU90+BB90+BI90+BP90+BW90+CD90+CK90+CR90+CY90&lt;=Consolidação!N101+Consolidação!Q101+Consolidação!T101,Consolidação!$N$4,IF(L90+S90+Z90+AG90+AN90+AU90+BB90+BI90+BP90+BW90+CD90+CK90+CR90+CY90&lt;=Consolidação!N101+Consolidação!Q101+Consolidação!T101+Consolidação!W101,Consolidação!$Q$4,IF(L90+S90+Z90+AG90+AN90+AU90+BB90+BI90+BP90+BW90+CD90+CK90+CR90+CY90&lt;=Consolidação!N101+Consolidação!Q101+Consolidação!T101+Consolidação!W101+Consolidação!Z101,Consolidação!$T$4,IF(L90+S90+Z90+AG90+AN90+AU90+BB90+BI90+BP90+BW90+CD90+CK90+CR90+CY90&lt;=Consolidação!N101+Consolidação!Q101+Consolidação!T101+Consolidação!W101+Consolidação!Z101+Consolidação!AC101,Consolidação!$W$4,IF(L90+S90+Z90+AG90+AN90+AU90+BB90+BI90+BP90+BW90+CD90+CK90+CR90+CY90&lt;=Consolidação!N101+Consolidação!Q101+Consolidação!T101+Consolidação!W101+Consolidação!Z101+Consolidação!AC101+Consolidação!AF101,Consolidação!$Z$4,IF(L90+S90+Z90+AG90+AN90+AU90+BB90+BI90+BP90+BW90+CD90+CK90+CR90+CY90&lt;=Consolidação!N101+Consolidação!Q101+Consolidação!T101+Consolidação!W101+Consolidação!Z101+Consolidação!AC101+Consolidação!AF101+Consolidação!AI101,Consolidação!$AC$4,IF(L90+S90+Z90+AG90+AN90+AU90+BB90+BI90+BP90+BW90+CD90+CK90+CR90+CY90&lt;=Consolidação!N101+Consolidação!Q101+Consolidação!T101+Consolidação!W101+Consolidação!Z101+Consolidação!AC101+Consolidação!AF101+Consolidação!AI101+Consolidação!AL101,Consolidação!$AF$4,IF(L90+S90+Z90+AG90+AN90+AU90+BB90+BI90+BP90+BW90+CD90+CK90+CR90+CY90&lt;=Consolidação!N101+Consolidação!Q101+Consolidação!T101+Consolidação!W101+Consolidação!Z101+Consolidação!AC101+Consolidação!AF101+Consolidação!AI101+Consolidação!AL101+Consolidação!AO101,Consolidação!$AI$4,IF(L90+S90+Z90+AG90+AN90+AU90+BB90+BI90+BP90+BW90+CD90+CK90+CR90+CY90&lt;=Consolidação!N101+Consolidação!Q101+Consolidação!T101+Consolidação!W101+Consolidação!Z101+Consolidação!AC101+Consolidação!AF101+Consolidação!AI101+Consolidação!AL101+Consolidação!AO101+Consolidação!AR101,Consolidação!$AL$4,IF(L90+S90+Z90+AG90+AN90+AU90+BB90+BI90+BP90+BW90+CD90+CK90+CR90+CY90&lt;=Consolidação!N101+Consolidação!Q101+Consolidação!T101+Consolidação!W101+Consolidação!Z101+Consolidação!AC101+Consolidação!AF101+Consolidação!AI101+Consolidação!AL101+Consolidação!AO101+Consolidação!AR101+Consolidação!AU101,Consolidação!$AO$4,IF(L90+S90+Z90+AG90+AN90+AU90+BB90+BI90+BP90+BW90+CD90+CK90+CR90+CY90&lt;=Consolidação!N101+Consolidação!Q101+Consolidação!T101+Consolidação!W101+Consolidação!Z101+Consolidação!AC101+Consolidação!AF101+Consolidação!AI101+Consolidação!AL101+Consolidação!AO101+Consolidação!AR101+Consolidação!AU101+Consolidação!AX101,Consolidação!$AR$4,IF(L90+S90+Z90+AG90+AN90+AU90+BB90+BI90+BP90+BW90+CD90+CK90+CR90+CY90&lt;=Consolidação!N101+Consolidação!Q101+Consolidação!T101+Consolidação!W101+Consolidação!Z101+Consolidação!AC101+Consolidação!AF101+Consolidação!AI101+Consolidação!AL101+Consolidação!AO101+Consolidação!AR101+Consolidação!AU101+Consolidação!AX101+Consolidação!#REF!,Consolidação!$AU$4,IF(AND((Consolidação!N101+Consolidação!Q101+Consolidação!T101+Consolidação!W101+Consolidação!Z101+Consolidação!AC101+Consolidação!AF101+Consolidação!AI101+Consolidação!AL101+Consolidação!AO101+Consolidação!AR101+Consolidação!AU101+Consolidação!AX101+Consolidação!#REF!)&gt;0,L90+S90+Z90+AG90+AN90+AU90+BB90+BI90+BP90+BW90+CD90+CK90+CR90&lt;Consolidação!N101+Consolidação!Q101+Consolidação!T101+Consolidação!W101+Consolidação!Z101+Consolidação!AC101+Consolidação!AF101+Consolidação!AI101+Consolidação!AL101+Consolidação!AO101+Consolidação!AR101+Consolidação!AU101+Consolidação!AX101+Consolidação!#REF!,L90+S90+Z90+AG90+AN90+AU90+BB90+BI90+BP90+BW90+CD90+CK90+CR90+CY90&gt;Consolidação!N101+Consolidação!Q101+Consolidação!T101+Consolidação!W101+Consolidação!Z101+Consolidação!AC101+Consolidação!AF101+Consolidação!AI101+Consolidação!AL101+Consolidação!AO101+Consolidação!AR101+Consolidação!AU101+Consolidação!AX101+Consolidação!#REF!),"CONSUMO PARCIAL","SEM PREVISÃO"))))))))))))))))</f>
        <v/>
      </c>
      <c r="DC90" s="318" t="str">
        <f t="shared" si="100"/>
        <v/>
      </c>
      <c r="DD90" s="270"/>
      <c r="DE90" s="314"/>
      <c r="DF90" s="315"/>
      <c r="DG90" s="316"/>
      <c r="DH90" s="353" t="str">
        <f>IF(DE90=0,"",IF(R90+Y90+AF90+AM90+AT90+BA90+BH90+BO90+BV90+CC90+CJ90+CQ90+CX90+DE90&lt;=Consolidação!T101,Consolidação!$H$4,IF(R90+Y90+AF90+AM90+AT90+BA90+BH90+BO90+BV90+CC90+CJ90+CQ90+CX90+DE90&lt;=Consolidação!T101+Consolidação!W101,Consolidação!$K$4,IF(R90+Y90+AF90+AM90+AT90+BA90+BH90+BO90+BV90+CC90+CJ90+CQ90+CX90+DE90&lt;=Consolidação!T101+Consolidação!W101+Consolidação!Z101,Consolidação!$N$4,IF(R90+Y90+AF90+AM90+AT90+BA90+BH90+BO90+BV90+CC90+CJ90+CQ90+CX90+DE90&lt;=Consolidação!T101+Consolidação!W101+Consolidação!Z101+Consolidação!AC101,Consolidação!$Q$4,IF(R90+Y90+AF90+AM90+AT90+BA90+BH90+BO90+BV90+CC90+CJ90+CQ90+CX90+DE90&lt;=Consolidação!T101+Consolidação!W101+Consolidação!Z101+Consolidação!AC101+Consolidação!AF101,Consolidação!$T$4,IF(R90+Y90+AF90+AM90+AT90+BA90+BH90+BO90+BV90+CC90+CJ90+CQ90+CX90+DE90&lt;=Consolidação!T101+Consolidação!W101+Consolidação!Z101+Consolidação!AC101+Consolidação!AF101+Consolidação!AI101,Consolidação!$W$4,IF(R90+Y90+AF90+AM90+AT90+BA90+BH90+BO90+BV90+CC90+CJ90+CQ90+CX90+DE90&lt;=Consolidação!T101+Consolidação!W101+Consolidação!Z101+Consolidação!AC101+Consolidação!AF101+Consolidação!AI101+Consolidação!AL101,Consolidação!$Z$4,IF(R90+Y90+AF90+AM90+AT90+BA90+BH90+BO90+BV90+CC90+CJ90+CQ90+CX90+DE90&lt;=Consolidação!T101+Consolidação!W101+Consolidação!Z101+Consolidação!AC101+Consolidação!AF101+Consolidação!AI101+Consolidação!AL101+Consolidação!AO101,Consolidação!$AC$4,IF(R90+Y90+AF90+AM90+AT90+BA90+BH90+BO90+BV90+CC90+CJ90+CQ90+CX90+DE90&lt;=Consolidação!T101+Consolidação!W101+Consolidação!Z101+Consolidação!AC101+Consolidação!AF101+Consolidação!AI101+Consolidação!AL101+Consolidação!AO101+Consolidação!AR101,Consolidação!$AF$4,IF(R90+Y90+AF90+AM90+AT90+BA90+BH90+BO90+BV90+CC90+CJ90+CQ90+CX90+DE90&lt;=Consolidação!T101+Consolidação!W101+Consolidação!Z101+Consolidação!AC101+Consolidação!AF101+Consolidação!AI101+Consolidação!AL101+Consolidação!AO101+Consolidação!AR101+Consolidação!AU101,Consolidação!$AI$4,IF(R90+Y90+AF90+AM90+AT90+BA90+BH90+BO90+BV90+CC90+CJ90+CQ90+CX90+DE90&lt;=Consolidação!T101+Consolidação!W101+Consolidação!Z101+Consolidação!AC101+Consolidação!AF101+Consolidação!AI101+Consolidação!AL101+Consolidação!AO101+Consolidação!AR101+Consolidação!AU101+Consolidação!AX101,Consolidação!$AL$4,IF(R90+Y90+AF90+AM90+AT90+BA90+BH90+BO90+BV90+CC90+CJ90+CQ90+CX90+DE90&lt;=Consolidação!T101+Consolidação!W101+Consolidação!Z101+Consolidação!AC101+Consolidação!AF101+Consolidação!AI101+Consolidação!AL101+Consolidação!AO101+Consolidação!AR101+Consolidação!AU101+Consolidação!AX101+Consolidação!#REF!,Consolidação!$AO$4,IF(R90+Y90+AF90+AM90+AT90+BA90+BH90+BO90+BV90+CC90+CJ90+CQ90+CX90+DE90&lt;=Consolidação!T101+Consolidação!W101+Consolidação!Z101+Consolidação!AC101+Consolidação!AF101+Consolidação!AI101+Consolidação!AL101+Consolidação!AO101+Consolidação!AR101+Consolidação!AU101+Consolidação!AX101+Consolidação!#REF!+Consolidação!BC101,Consolidação!$AR$4,IF(R90+Y90+AF90+AM90+AT90+BA90+BH90+BO90+BV90+CC90+CJ90+CQ90+CX90+DE90&lt;=Consolidação!T101+Consolidação!W101+Consolidação!Z101+Consolidação!AC101+Consolidação!AF101+Consolidação!AI101+Consolidação!AL101+Consolidação!AO101+Consolidação!AR101+Consolidação!AU101+Consolidação!AX101+Consolidação!#REF!+Consolidação!BC101+Consolidação!BF101,Consolidação!$AU$4,IF(AND((Consolidação!T101+Consolidação!W101+Consolidação!Z101+Consolidação!AC101+Consolidação!AF101+Consolidação!AI101+Consolidação!AL101+Consolidação!AO101+Consolidação!AR101+Consolidação!AU101+Consolidação!AX101+Consolidação!#REF!+Consolidação!BC101+Consolidação!BF101)&gt;0,R90+Y90+AF90+AM90+AT90+BA90+BH90+BO90+BV90+CC90+CJ90+CQ90+CX90&lt;Consolidação!T101+Consolidação!W101+Consolidação!Z101+Consolidação!AC101+Consolidação!AF101+Consolidação!AI101+Consolidação!AL101+Consolidação!AO101+Consolidação!AR101+Consolidação!AU101+Consolidação!AX101+Consolidação!#REF!+Consolidação!BC101+Consolidação!BF101,R90+Y90+AF90+AM90+AT90+BA90+BH90+BO90+BV90+CC90+CJ90+CQ90+CX90+DE90&gt;Consolidação!T101+Consolidação!W101+Consolidação!Z101+Consolidação!AC101+Consolidação!AF101+Consolidação!AI101+Consolidação!AL101+Consolidação!AO101+Consolidação!AR101+Consolidação!AU101+Consolidação!AX101+Consolidação!#REF!+Consolidação!BC101+Consolidação!BF101),"CONSUMO PARCIAL","SEM PREVISÃO"))))))))))))))))</f>
        <v/>
      </c>
      <c r="DI90" s="318" t="str">
        <f t="shared" si="101"/>
        <v/>
      </c>
      <c r="DJ90" s="270"/>
      <c r="DK90" s="314"/>
      <c r="DL90" s="315"/>
      <c r="DM90" s="316"/>
      <c r="DN90" s="353" t="str">
        <f>IF(DK90=0,"",IF(X90+AE90+AL90+AS90+AZ90+BG90+BN90+BU90+CB90+CI90+CP90+CW90+DD90+DK90&lt;=Consolidação!Z101,Consolidação!$H$4,IF(X90+AE90+AL90+AS90+AZ90+BG90+BN90+BU90+CB90+CI90+CP90+CW90+DD90+DK90&lt;=Consolidação!Z101+Consolidação!AC101,Consolidação!$K$4,IF(X90+AE90+AL90+AS90+AZ90+BG90+BN90+BU90+CB90+CI90+CP90+CW90+DD90+DK90&lt;=Consolidação!Z101+Consolidação!AC101+Consolidação!AF101,Consolidação!$N$4,IF(X90+AE90+AL90+AS90+AZ90+BG90+BN90+BU90+CB90+CI90+CP90+CW90+DD90+DK90&lt;=Consolidação!Z101+Consolidação!AC101+Consolidação!AF101+Consolidação!AI101,Consolidação!$Q$4,IF(X90+AE90+AL90+AS90+AZ90+BG90+BN90+BU90+CB90+CI90+CP90+CW90+DD90+DK90&lt;=Consolidação!Z101+Consolidação!AC101+Consolidação!AF101+Consolidação!AI101+Consolidação!AL101,Consolidação!$T$4,IF(X90+AE90+AL90+AS90+AZ90+BG90+BN90+BU90+CB90+CI90+CP90+CW90+DD90+DK90&lt;=Consolidação!Z101+Consolidação!AC101+Consolidação!AF101+Consolidação!AI101+Consolidação!AL101+Consolidação!AO101,Consolidação!$W$4,IF(X90+AE90+AL90+AS90+AZ90+BG90+BN90+BU90+CB90+CI90+CP90+CW90+DD90+DK90&lt;=Consolidação!Z101+Consolidação!AC101+Consolidação!AF101+Consolidação!AI101+Consolidação!AL101+Consolidação!AO101+Consolidação!AR101,Consolidação!$Z$4,IF(X90+AE90+AL90+AS90+AZ90+BG90+BN90+BU90+CB90+CI90+CP90+CW90+DD90+DK90&lt;=Consolidação!Z101+Consolidação!AC101+Consolidação!AF101+Consolidação!AI101+Consolidação!AL101+Consolidação!AO101+Consolidação!AR101+Consolidação!AU101,Consolidação!$AC$4,IF(X90+AE90+AL90+AS90+AZ90+BG90+BN90+BU90+CB90+CI90+CP90+CW90+DD90+DK90&lt;=Consolidação!Z101+Consolidação!AC101+Consolidação!AF101+Consolidação!AI101+Consolidação!AL101+Consolidação!AO101+Consolidação!AR101+Consolidação!AU101+Consolidação!AX101,Consolidação!$AF$4,IF(X90+AE90+AL90+AS90+AZ90+BG90+BN90+BU90+CB90+CI90+CP90+CW90+DD90+DK90&lt;=Consolidação!Z101+Consolidação!AC101+Consolidação!AF101+Consolidação!AI101+Consolidação!AL101+Consolidação!AO101+Consolidação!AR101+Consolidação!AU101+Consolidação!AX101+Consolidação!#REF!,Consolidação!$AI$4,IF(X90+AE90+AL90+AS90+AZ90+BG90+BN90+BU90+CB90+CI90+CP90+CW90+DD90+DK90&lt;=Consolidação!Z101+Consolidação!AC101+Consolidação!AF101+Consolidação!AI101+Consolidação!AL101+Consolidação!AO101+Consolidação!AR101+Consolidação!AU101+Consolidação!AX101+Consolidação!#REF!+Consolidação!BC101,Consolidação!$AL$4,IF(X90+AE90+AL90+AS90+AZ90+BG90+BN90+BU90+CB90+CI90+CP90+CW90+DD90+DK90&lt;=Consolidação!Z101+Consolidação!AC101+Consolidação!AF101+Consolidação!AI101+Consolidação!AL101+Consolidação!AO101+Consolidação!AR101+Consolidação!AU101+Consolidação!AX101+Consolidação!#REF!+Consolidação!BC101+Consolidação!BF101,Consolidação!$AO$4,IF(X90+AE90+AL90+AS90+AZ90+BG90+BN90+BU90+CB90+CI90+CP90+CW90+DD90+DK90&lt;=Consolidação!Z101+Consolidação!AC101+Consolidação!AF101+Consolidação!AI101+Consolidação!AL101+Consolidação!AO101+Consolidação!AR101+Consolidação!AU101+Consolidação!AX101+Consolidação!#REF!+Consolidação!BC101+Consolidação!BF101+Consolidação!BI101,Consolidação!$AR$4,IF(X90+AE90+AL90+AS90+AZ90+BG90+BN90+BU90+CB90+CI90+CP90+CW90+DD90+DK90&lt;=Consolidação!Z101+Consolidação!AC101+Consolidação!AF101+Consolidação!AI101+Consolidação!AL101+Consolidação!AO101+Consolidação!AR101+Consolidação!AU101+Consolidação!AX101+Consolidação!#REF!+Consolidação!BC101+Consolidação!BF101+Consolidação!BI101+Consolidação!BL101,Consolidação!$AU$4,IF(AND((Consolidação!Z101+Consolidação!AC101+Consolidação!AF101+Consolidação!AI101+Consolidação!AL101+Consolidação!AO101+Consolidação!AR101+Consolidação!AU101+Consolidação!AX101+Consolidação!#REF!+Consolidação!BC101+Consolidação!BF101+Consolidação!BI101+Consolidação!BL101)&gt;0,X90+AE90+AL90+AS90+AZ90+BG90+BN90+BU90+CB90+CI90+CP90+CW90+DD90&lt;Consolidação!Z101+Consolidação!AC101+Consolidação!AF101+Consolidação!AI101+Consolidação!AL101+Consolidação!AO101+Consolidação!AR101+Consolidação!AU101+Consolidação!AX101+Consolidação!#REF!+Consolidação!BC101+Consolidação!BF101+Consolidação!BI101+Consolidação!BL101,X90+AE90+AL90+AS90+AZ90+BG90+BN90+BU90+CB90+CI90+CP90+CW90+DD90+DK90&gt;Consolidação!Z101+Consolidação!AC101+Consolidação!AF101+Consolidação!AI101+Consolidação!AL101+Consolidação!AO101+Consolidação!AR101+Consolidação!AU101+Consolidação!AX101+Consolidação!#REF!+Consolidação!BC101+Consolidação!BF101+Consolidação!BI101+Consolidação!BL101),"CONSUMO PARCIAL","SEM PREVISÃO"))))))))))))))))</f>
        <v/>
      </c>
      <c r="DO90" s="318" t="str">
        <f t="shared" si="102"/>
        <v/>
      </c>
      <c r="DP90" s="270"/>
      <c r="DQ90" s="314"/>
      <c r="DR90" s="315"/>
      <c r="DS90" s="316"/>
      <c r="DT90" s="353" t="str">
        <f>IF(DQ90=0,"",IF(AD90+AK90+AR90+AY90+BF90+BM90+BT90+CA90+CH90+CO90+CV90+DC90+DJ90+DQ90&lt;=Consolidação!AF101,Consolidação!$H$4,IF(AD90+AK90+AR90+AY90+BF90+BM90+BT90+CA90+CH90+CO90+CV90+DC90+DJ90+DQ90&lt;=Consolidação!AF101+Consolidação!AI101,Consolidação!$K$4,IF(AD90+AK90+AR90+AY90+BF90+BM90+BT90+CA90+CH90+CO90+CV90+DC90+DJ90+DQ90&lt;=Consolidação!AF101+Consolidação!AI101+Consolidação!AL101,Consolidação!$N$4,IF(AD90+AK90+AR90+AY90+BF90+BM90+BT90+CA90+CH90+CO90+CV90+DC90+DJ90+DQ90&lt;=Consolidação!AF101+Consolidação!AI101+Consolidação!AL101+Consolidação!AO101,Consolidação!$Q$4,IF(AD90+AK90+AR90+AY90+BF90+BM90+BT90+CA90+CH90+CO90+CV90+DC90+DJ90+DQ90&lt;=Consolidação!AF101+Consolidação!AI101+Consolidação!AL101+Consolidação!AO101+Consolidação!AR101,Consolidação!$T$4,IF(AD90+AK90+AR90+AY90+BF90+BM90+BT90+CA90+CH90+CO90+CV90+DC90+DJ90+DQ90&lt;=Consolidação!AF101+Consolidação!AI101+Consolidação!AL101+Consolidação!AO101+Consolidação!AR101+Consolidação!AU101,Consolidação!$W$4,IF(AD90+AK90+AR90+AY90+BF90+BM90+BT90+CA90+CH90+CO90+CV90+DC90+DJ90+DQ90&lt;=Consolidação!AF101+Consolidação!AI101+Consolidação!AL101+Consolidação!AO101+Consolidação!AR101+Consolidação!AU101+Consolidação!AX101,Consolidação!$Z$4,IF(AD90+AK90+AR90+AY90+BF90+BM90+BT90+CA90+CH90+CO90+CV90+DC90+DJ90+DQ90&lt;=Consolidação!AF101+Consolidação!AI101+Consolidação!AL101+Consolidação!AO101+Consolidação!AR101+Consolidação!AU101+Consolidação!AX101+Consolidação!#REF!,Consolidação!$AC$4,IF(AD90+AK90+AR90+AY90+BF90+BM90+BT90+CA90+CH90+CO90+CV90+DC90+DJ90+DQ90&lt;=Consolidação!AF101+Consolidação!AI101+Consolidação!AL101+Consolidação!AO101+Consolidação!AR101+Consolidação!AU101+Consolidação!AX101+Consolidação!#REF!+Consolidação!BC101,Consolidação!$AF$4,IF(AD90+AK90+AR90+AY90+BF90+BM90+BT90+CA90+CH90+CO90+CV90+DC90+DJ90+DQ90&lt;=Consolidação!AF101+Consolidação!AI101+Consolidação!AL101+Consolidação!AO101+Consolidação!AR101+Consolidação!AU101+Consolidação!AX101+Consolidação!#REF!+Consolidação!BC101+Consolidação!BF101,Consolidação!$AI$4,IF(AD90+AK90+AR90+AY90+BF90+BM90+BT90+CA90+CH90+CO90+CV90+DC90+DJ90+DQ90&lt;=Consolidação!AF101+Consolidação!AI101+Consolidação!AL101+Consolidação!AO101+Consolidação!AR101+Consolidação!AU101+Consolidação!AX101+Consolidação!#REF!+Consolidação!BC101+Consolidação!BF101+Consolidação!BI101,Consolidação!$AL$4,IF(AD90+AK90+AR90+AY90+BF90+BM90+BT90+CA90+CH90+CO90+CV90+DC90+DJ90+DQ90&lt;=Consolidação!AF101+Consolidação!AI101+Consolidação!AL101+Consolidação!AO101+Consolidação!AR101+Consolidação!AU101+Consolidação!AX101+Consolidação!#REF!+Consolidação!BC101+Consolidação!BF101+Consolidação!BI101+Consolidação!BL101,Consolidação!$AO$4,IF(AD90+AK90+AR90+AY90+BF90+BM90+BT90+CA90+CH90+CO90+CV90+DC90+DJ90+DQ90&lt;=Consolidação!AF101+Consolidação!AI101+Consolidação!AL101+Consolidação!AO101+Consolidação!AR101+Consolidação!AU101+Consolidação!AX101+Consolidação!#REF!+Consolidação!BC101+Consolidação!BF101+Consolidação!BI101+Consolidação!BL101+Consolidação!BO101,Consolidação!$AR$4,IF(AD90+AK90+AR90+AY90+BF90+BM90+BT90+CA90+CH90+CO90+CV90+DC90+DJ90+DQ90&lt;=Consolidação!AF101+Consolidação!AI101+Consolidação!AL101+Consolidação!AO101+Consolidação!AR101+Consolidação!AU101+Consolidação!AX101+Consolidação!#REF!+Consolidação!BC101+Consolidação!BF101+Consolidação!BI101+Consolidação!BL101+Consolidação!BO101+Consolidação!BR101,Consolidação!$AU$4,IF(AND((Consolidação!AF101+Consolidação!AI101+Consolidação!AL101+Consolidação!AO101+Consolidação!AR101+Consolidação!AU101+Consolidação!AX101+Consolidação!#REF!+Consolidação!BC101+Consolidação!BF101+Consolidação!BI101+Consolidação!BL101+Consolidação!BO101+Consolidação!BR101)&gt;0,AD90+AK90+AR90+AY90+BF90+BM90+BT90+CA90+CH90+CO90+CV90+DC90+DJ90&lt;Consolidação!AF101+Consolidação!AI101+Consolidação!AL101+Consolidação!AO101+Consolidação!AR101+Consolidação!AU101+Consolidação!AX101+Consolidação!#REF!+Consolidação!BC101+Consolidação!BF101+Consolidação!BI101+Consolidação!BL101+Consolidação!BO101+Consolidação!BR101,AD90+AK90+AR90+AY90+BF90+BM90+BT90+CA90+CH90+CO90+CV90+DC90+DJ90+DQ90&gt;Consolidação!AF101+Consolidação!AI101+Consolidação!AL101+Consolidação!AO101+Consolidação!AR101+Consolidação!AU101+Consolidação!AX101+Consolidação!#REF!+Consolidação!BC101+Consolidação!BF101+Consolidação!BI101+Consolidação!BL101+Consolidação!BO101+Consolidação!BR101),"CONSUMO PARCIAL","SEM PREVISÃO"))))))))))))))))</f>
        <v/>
      </c>
      <c r="DU90" s="318" t="str">
        <f t="shared" si="103"/>
        <v/>
      </c>
      <c r="DV90" s="270"/>
      <c r="DW90" s="314"/>
      <c r="DX90" s="315"/>
      <c r="DY90" s="316"/>
      <c r="DZ90" s="353" t="str">
        <f>IF(DW90=0,"",IF(AJ90+AQ90+AX90+BE90+BL90+BS90+BZ90+CG90+CN90+CU90+DB90+DI90+DP90+DW90&lt;=Consolidação!AL101,Consolidação!$H$4,IF(AJ90+AQ90+AX90+BE90+BL90+BS90+BZ90+CG90+CN90+CU90+DB90+DI90+DP90+DW90&lt;=Consolidação!AL101+Consolidação!AO101,Consolidação!$K$4,IF(AJ90+AQ90+AX90+BE90+BL90+BS90+BZ90+CG90+CN90+CU90+DB90+DI90+DP90+DW90&lt;=Consolidação!AL101+Consolidação!AO101+Consolidação!AR101,Consolidação!$N$4,IF(AJ90+AQ90+AX90+BE90+BL90+BS90+BZ90+CG90+CN90+CU90+DB90+DI90+DP90+DW90&lt;=Consolidação!AL101+Consolidação!AO101+Consolidação!AR101+Consolidação!AU101,Consolidação!$Q$4,IF(AJ90+AQ90+AX90+BE90+BL90+BS90+BZ90+CG90+CN90+CU90+DB90+DI90+DP90+DW90&lt;=Consolidação!AL101+Consolidação!AO101+Consolidação!AR101+Consolidação!AU101+Consolidação!AX101,Consolidação!$T$4,IF(AJ90+AQ90+AX90+BE90+BL90+BS90+BZ90+CG90+CN90+CU90+DB90+DI90+DP90+DW90&lt;=Consolidação!AL101+Consolidação!AO101+Consolidação!AR101+Consolidação!AU101+Consolidação!AX101+Consolidação!#REF!,Consolidação!$W$4,IF(AJ90+AQ90+AX90+BE90+BL90+BS90+BZ90+CG90+CN90+CU90+DB90+DI90+DP90+DW90&lt;=Consolidação!AL101+Consolidação!AO101+Consolidação!AR101+Consolidação!AU101+Consolidação!AX101+Consolidação!#REF!+Consolidação!BC101,Consolidação!$Z$4,IF(AJ90+AQ90+AX90+BE90+BL90+BS90+BZ90+CG90+CN90+CU90+DB90+DI90+DP90+DW90&lt;=Consolidação!AL101+Consolidação!AO101+Consolidação!AR101+Consolidação!AU101+Consolidação!AX101+Consolidação!#REF!+Consolidação!BC101+Consolidação!BF101,Consolidação!$AC$4,IF(AJ90+AQ90+AX90+BE90+BL90+BS90+BZ90+CG90+CN90+CU90+DB90+DI90+DP90+DW90&lt;=Consolidação!AL101+Consolidação!AO101+Consolidação!AR101+Consolidação!AU101+Consolidação!AX101+Consolidação!#REF!+Consolidação!BC101+Consolidação!BF101+Consolidação!BI101,Consolidação!$AF$4,IF(AJ90+AQ90+AX90+BE90+BL90+BS90+BZ90+CG90+CN90+CU90+DB90+DI90+DP90+DW90&lt;=Consolidação!AL101+Consolidação!AO101+Consolidação!AR101+Consolidação!AU101+Consolidação!AX101+Consolidação!#REF!+Consolidação!BC101+Consolidação!BF101+Consolidação!BI101+Consolidação!BL101,Consolidação!$AI$4,IF(AJ90+AQ90+AX90+BE90+BL90+BS90+BZ90+CG90+CN90+CU90+DB90+DI90+DP90+DW90&lt;=Consolidação!AL101+Consolidação!AO101+Consolidação!AR101+Consolidação!AU101+Consolidação!AX101+Consolidação!#REF!+Consolidação!BC101+Consolidação!BF101+Consolidação!BI101+Consolidação!BL101+Consolidação!BO101,Consolidação!$AL$4,IF(AJ90+AQ90+AX90+BE90+BL90+BS90+BZ90+CG90+CN90+CU90+DB90+DI90+DP90+DW90&lt;=Consolidação!AL101+Consolidação!AO101+Consolidação!AR101+Consolidação!AU101+Consolidação!AX101+Consolidação!#REF!+Consolidação!BC101+Consolidação!BF101+Consolidação!BI101+Consolidação!BL101+Consolidação!BO101+Consolidação!BR101,Consolidação!$AO$4,IF(AJ90+AQ90+AX90+BE90+BL90+BS90+BZ90+CG90+CN90+CU90+DB90+DI90+DP90+DW90&lt;=Consolidação!AL101+Consolidação!AO101+Consolidação!AR101+Consolidação!AU101+Consolidação!AX101+Consolidação!#REF!+Consolidação!BC101+Consolidação!BF101+Consolidação!BI101+Consolidação!BL101+Consolidação!BO101+Consolidação!BR101+Consolidação!BU101,Consolidação!$AR$4,IF(AJ90+AQ90+AX90+BE90+BL90+BS90+BZ90+CG90+CN90+CU90+DB90+DI90+DP90+DW90&lt;=Consolidação!AL101+Consolidação!AO101+Consolidação!AR101+Consolidação!AU101+Consolidação!AX101+Consolidação!#REF!+Consolidação!BC101+Consolidação!BF101+Consolidação!BI101+Consolidação!BL101+Consolidação!BO101+Consolidação!BR101+Consolidação!BU101+Consolidação!BX101,Consolidação!$AU$4,IF(AND((Consolidação!AL101+Consolidação!AO101+Consolidação!AR101+Consolidação!AU101+Consolidação!AX101+Consolidação!#REF!+Consolidação!BC101+Consolidação!BF101+Consolidação!BI101+Consolidação!BL101+Consolidação!BO101+Consolidação!BR101+Consolidação!BU101+Consolidação!BX101)&gt;0,AJ90+AQ90+AX90+BE90+BL90+BS90+BZ90+CG90+CN90+CU90+DB90+DI90+DP90&lt;Consolidação!AL101+Consolidação!AO101+Consolidação!AR101+Consolidação!AU101+Consolidação!AX101+Consolidação!#REF!+Consolidação!BC101+Consolidação!BF101+Consolidação!BI101+Consolidação!BL101+Consolidação!BO101+Consolidação!BR101+Consolidação!BU101+Consolidação!BX101,AJ90+AQ90+AX90+BE90+BL90+BS90+BZ90+CG90+CN90+CU90+DB90+DI90+DP90+DW90&gt;Consolidação!AL101+Consolidação!AO101+Consolidação!AR101+Consolidação!AU101+Consolidação!AX101+Consolidação!#REF!+Consolidação!BC101+Consolidação!BF101+Consolidação!BI101+Consolidação!BL101+Consolidação!BO101+Consolidação!BR101+Consolidação!BU101+Consolidação!BX101),"CONSUMO PARCIAL","SEM PREVISÃO"))))))))))))))))</f>
        <v/>
      </c>
      <c r="EA90" s="318" t="str">
        <f t="shared" si="104"/>
        <v/>
      </c>
      <c r="EB90" s="270"/>
      <c r="EC90" s="314"/>
      <c r="ED90" s="315"/>
      <c r="EE90" s="316"/>
      <c r="EF90" s="353" t="str">
        <f>IF(EC90=0,"",IF(AP90+AW90+BD90+BK90+BR90+BY90+CF90+CM90+CT90+DA90+DH90+DO90+DV90+EC90&lt;=Consolidação!AR101,Consolidação!$H$4,IF(AP90+AW90+BD90+BK90+BR90+BY90+CF90+CM90+CT90+DA90+DH90+DO90+DV90+EC90&lt;=Consolidação!AR101+Consolidação!AU101,Consolidação!$K$4,IF(AP90+AW90+BD90+BK90+BR90+BY90+CF90+CM90+CT90+DA90+DH90+DO90+DV90+EC90&lt;=Consolidação!AR101+Consolidação!AU101+Consolidação!AX101,Consolidação!$N$4,IF(AP90+AW90+BD90+BK90+BR90+BY90+CF90+CM90+CT90+DA90+DH90+DO90+DV90+EC90&lt;=Consolidação!AR101+Consolidação!AU101+Consolidação!AX101+Consolidação!#REF!,Consolidação!$Q$4,IF(AP90+AW90+BD90+BK90+BR90+BY90+CF90+CM90+CT90+DA90+DH90+DO90+DV90+EC90&lt;=Consolidação!AR101+Consolidação!AU101+Consolidação!AX101+Consolidação!#REF!+Consolidação!BC101,Consolidação!$T$4,IF(AP90+AW90+BD90+BK90+BR90+BY90+CF90+CM90+CT90+DA90+DH90+DO90+DV90+EC90&lt;=Consolidação!AR101+Consolidação!AU101+Consolidação!AX101+Consolidação!#REF!+Consolidação!BC101+Consolidação!BF101,Consolidação!$W$4,IF(AP90+AW90+BD90+BK90+BR90+BY90+CF90+CM90+CT90+DA90+DH90+DO90+DV90+EC90&lt;=Consolidação!AR101+Consolidação!AU101+Consolidação!AX101+Consolidação!#REF!+Consolidação!BC101+Consolidação!BF101+Consolidação!BI101,Consolidação!$Z$4,IF(AP90+AW90+BD90+BK90+BR90+BY90+CF90+CM90+CT90+DA90+DH90+DO90+DV90+EC90&lt;=Consolidação!AR101+Consolidação!AU101+Consolidação!AX101+Consolidação!#REF!+Consolidação!BC101+Consolidação!BF101+Consolidação!BI101+Consolidação!BL101,Consolidação!$AC$4,IF(AP90+AW90+BD90+BK90+BR90+BY90+CF90+CM90+CT90+DA90+DH90+DO90+DV90+EC90&lt;=Consolidação!AR101+Consolidação!AU101+Consolidação!AX101+Consolidação!#REF!+Consolidação!BC101+Consolidação!BF101+Consolidação!BI101+Consolidação!BL101+Consolidação!BO101,Consolidação!$AF$4,IF(AP90+AW90+BD90+BK90+BR90+BY90+CF90+CM90+CT90+DA90+DH90+DO90+DV90+EC90&lt;=Consolidação!AR101+Consolidação!AU101+Consolidação!AX101+Consolidação!#REF!+Consolidação!BC101+Consolidação!BF101+Consolidação!BI101+Consolidação!BL101+Consolidação!BO101+Consolidação!BR101,Consolidação!$AI$4,IF(AP90+AW90+BD90+BK90+BR90+BY90+CF90+CM90+CT90+DA90+DH90+DO90+DV90+EC90&lt;=Consolidação!AR101+Consolidação!AU101+Consolidação!AX101+Consolidação!#REF!+Consolidação!BC101+Consolidação!BF101+Consolidação!BI101+Consolidação!BL101+Consolidação!BO101+Consolidação!BR101+Consolidação!BU101,Consolidação!$AL$4,IF(AP90+AW90+BD90+BK90+BR90+BY90+CF90+CM90+CT90+DA90+DH90+DO90+DV90+EC90&lt;=Consolidação!AR101+Consolidação!AU101+Consolidação!AX101+Consolidação!#REF!+Consolidação!BC101+Consolidação!BF101+Consolidação!BI101+Consolidação!BL101+Consolidação!BO101+Consolidação!BR101+Consolidação!BU101+Consolidação!BX101,Consolidação!$AO$4,IF(AP90+AW90+BD90+BK90+BR90+BY90+CF90+CM90+CT90+DA90+DH90+DO90+DV90+EC90&lt;=Consolidação!AR101+Consolidação!AU101+Consolidação!AX101+Consolidação!#REF!+Consolidação!BC101+Consolidação!BF101+Consolidação!BI101+Consolidação!BL101+Consolidação!BO101+Consolidação!BR101+Consolidação!BU101+Consolidação!BX101+Consolidação!CA101,Consolidação!$AR$4,IF(AP90+AW90+BD90+BK90+BR90+BY90+CF90+CM90+CT90+DA90+DH90+DO90+DV90+EC90&lt;=Consolidação!AR101+Consolidação!AU101+Consolidação!AX101+Consolidação!#REF!+Consolidação!BC101+Consolidação!BF101+Consolidação!BI101+Consolidação!BL101+Consolidação!BO101+Consolidação!BR101+Consolidação!BU101+Consolidação!BX101+Consolidação!CA101+Consolidação!CD101,Consolidação!$AU$4,IF(AND((Consolidação!AR101+Consolidação!AU101+Consolidação!AX101+Consolidação!#REF!+Consolidação!BC101+Consolidação!BF101+Consolidação!BI101+Consolidação!BL101+Consolidação!BO101+Consolidação!BR101+Consolidação!BU101+Consolidação!BX101+Consolidação!CA101+Consolidação!CD101)&gt;0,AP90+AW90+BD90+BK90+BR90+BY90+CF90+CM90+CT90+DA90+DH90+DO90+DV90&lt;Consolidação!AR101+Consolidação!AU101+Consolidação!AX101+Consolidação!#REF!+Consolidação!BC101+Consolidação!BF101+Consolidação!BI101+Consolidação!BL101+Consolidação!BO101+Consolidação!BR101+Consolidação!BU101+Consolidação!BX101+Consolidação!CA101+Consolidação!CD101,AP90+AW90+BD90+BK90+BR90+BY90+CF90+CM90+CT90+DA90+DH90+DO90+DV90+EC90&gt;Consolidação!AR101+Consolidação!AU101+Consolidação!AX101+Consolidação!#REF!+Consolidação!BC101+Consolidação!BF101+Consolidação!BI101+Consolidação!BL101+Consolidação!BO101+Consolidação!BR101+Consolidação!BU101+Consolidação!BX101+Consolidação!CA101+Consolidação!CD101),"CONSUMO PARCIAL","SEM PREVISÃO"))))))))))))))))</f>
        <v/>
      </c>
      <c r="EG90" s="318" t="str">
        <f t="shared" si="105"/>
        <v/>
      </c>
      <c r="EH90" s="270"/>
      <c r="EI90" s="314"/>
      <c r="EJ90" s="315"/>
      <c r="EK90" s="316"/>
      <c r="EL90" s="353" t="str">
        <f>IF(EI90=0,"",IF(AV90+BC90+BJ90+BQ90+BX90+CE90+CL90+CS90+CZ90+DG90+DN90+DU90+EB90+EI90&lt;=Consolidação!AX101,Consolidação!$H$4,IF(AV90+BC90+BJ90+BQ90+BX90+CE90+CL90+CS90+CZ90+DG90+DN90+DU90+EB90+EI90&lt;=Consolidação!AX101+Consolidação!#REF!,Consolidação!$K$4,IF(AV90+BC90+BJ90+BQ90+BX90+CE90+CL90+CS90+CZ90+DG90+DN90+DU90+EB90+EI90&lt;=Consolidação!AX101+Consolidação!#REF!+Consolidação!BC101,Consolidação!$N$4,IF(AV90+BC90+BJ90+BQ90+BX90+CE90+CL90+CS90+CZ90+DG90+DN90+DU90+EB90+EI90&lt;=Consolidação!AX101+Consolidação!#REF!+Consolidação!BC101+Consolidação!BF101,Consolidação!$Q$4,IF(AV90+BC90+BJ90+BQ90+BX90+CE90+CL90+CS90+CZ90+DG90+DN90+DU90+EB90+EI90&lt;=Consolidação!AX101+Consolidação!#REF!+Consolidação!BC101+Consolidação!BF101+Consolidação!BI101,Consolidação!$T$4,IF(AV90+BC90+BJ90+BQ90+BX90+CE90+CL90+CS90+CZ90+DG90+DN90+DU90+EB90+EI90&lt;=Consolidação!AX101+Consolidação!#REF!+Consolidação!BC101+Consolidação!BF101+Consolidação!BI101+Consolidação!BL101,Consolidação!$W$4,IF(AV90+BC90+BJ90+BQ90+BX90+CE90+CL90+CS90+CZ90+DG90+DN90+DU90+EB90+EI90&lt;=Consolidação!AX101+Consolidação!#REF!+Consolidação!BC101+Consolidação!BF101+Consolidação!BI101+Consolidação!BL101+Consolidação!BO101,Consolidação!$Z$4,IF(AV90+BC90+BJ90+BQ90+BX90+CE90+CL90+CS90+CZ90+DG90+DN90+DU90+EB90+EI90&lt;=Consolidação!AX101+Consolidação!#REF!+Consolidação!BC101+Consolidação!BF101+Consolidação!BI101+Consolidação!BL101+Consolidação!BO101+Consolidação!BR101,Consolidação!$AC$4,IF(AV90+BC90+BJ90+BQ90+BX90+CE90+CL90+CS90+CZ90+DG90+DN90+DU90+EB90+EI90&lt;=Consolidação!AX101+Consolidação!#REF!+Consolidação!BC101+Consolidação!BF101+Consolidação!BI101+Consolidação!BL101+Consolidação!BO101+Consolidação!BR101+Consolidação!BU101,Consolidação!$AF$4,IF(AV90+BC90+BJ90+BQ90+BX90+CE90+CL90+CS90+CZ90+DG90+DN90+DU90+EB90+EI90&lt;=Consolidação!AX101+Consolidação!#REF!+Consolidação!BC101+Consolidação!BF101+Consolidação!BI101+Consolidação!BL101+Consolidação!BO101+Consolidação!BR101+Consolidação!BU101+Consolidação!BX101,Consolidação!$AI$4,IF(AV90+BC90+BJ90+BQ90+BX90+CE90+CL90+CS90+CZ90+DG90+DN90+DU90+EB90+EI90&lt;=Consolidação!AX101+Consolidação!#REF!+Consolidação!BC101+Consolidação!BF101+Consolidação!BI101+Consolidação!BL101+Consolidação!BO101+Consolidação!BR101+Consolidação!BU101+Consolidação!BX101+Consolidação!CA101,Consolidação!$AL$4,IF(AV90+BC90+BJ90+BQ90+BX90+CE90+CL90+CS90+CZ90+DG90+DN90+DU90+EB90+EI90&lt;=Consolidação!AX101+Consolidação!#REF!+Consolidação!BC101+Consolidação!BF101+Consolidação!BI101+Consolidação!BL101+Consolidação!BO101+Consolidação!BR101+Consolidação!BU101+Consolidação!BX101+Consolidação!CA101+Consolidação!CD101,Consolidação!$AO$4,IF(AV90+BC90+BJ90+BQ90+BX90+CE90+CL90+CS90+CZ90+DG90+DN90+DU90+EB90+EI90&lt;=Consolidação!AX101+Consolidação!#REF!+Consolidação!BC101+Consolidação!BF101+Consolidação!BI101+Consolidação!BL101+Consolidação!BO101+Consolidação!BR101+Consolidação!BU101+Consolidação!BX101+Consolidação!CA101+Consolidação!CD101+Consolidação!CG101,Consolidação!$AR$4,IF(AV90+BC90+BJ90+BQ90+BX90+CE90+CL90+CS90+CZ90+DG90+DN90+DU90+EB90+EI90&lt;=Consolidação!AX101+Consolidação!#REF!+Consolidação!BC101+Consolidação!BF101+Consolidação!BI101+Consolidação!BL101+Consolidação!BO101+Consolidação!BR101+Consolidação!BU101+Consolidação!BX101+Consolidação!CA101+Consolidação!CD101+Consolidação!CG101+Consolidação!CJ101,Consolidação!$AU$4,IF(AND((Consolidação!AX101+Consolidação!#REF!+Consolidação!BC101+Consolidação!BF101+Consolidação!BI101+Consolidação!BL101+Consolidação!BO101+Consolidação!BR101+Consolidação!BU101+Consolidação!BX101+Consolidação!CA101+Consolidação!CD101+Consolidação!CG101+Consolidação!CJ101)&gt;0,AV90+BC90+BJ90+BQ90+BX90+CE90+CL90+CS90+CZ90+DG90+DN90+DU90+EB90&lt;Consolidação!AX101+Consolidação!#REF!+Consolidação!BC101+Consolidação!BF101+Consolidação!BI101+Consolidação!BL101+Consolidação!BO101+Consolidação!BR101+Consolidação!BU101+Consolidação!BX101+Consolidação!CA101+Consolidação!CD101+Consolidação!CG101+Consolidação!CJ101,AV90+BC90+BJ90+BQ90+BX90+CE90+CL90+CS90+CZ90+DG90+DN90+DU90+EB90+EI90&gt;Consolidação!AX101+Consolidação!#REF!+Consolidação!BC101+Consolidação!BF101+Consolidação!BI101+Consolidação!BL101+Consolidação!BO101+Consolidação!BR101+Consolidação!BU101+Consolidação!BX101+Consolidação!CA101+Consolidação!CD101+Consolidação!CG101+Consolidação!CJ101),"CONSUMO PARCIAL","SEM PREVISÃO"))))))))))))))))</f>
        <v/>
      </c>
      <c r="EM90" s="318" t="str">
        <f t="shared" si="106"/>
        <v/>
      </c>
      <c r="EN90" s="270"/>
      <c r="EO90" s="314"/>
      <c r="EP90" s="315"/>
      <c r="EQ90" s="316"/>
      <c r="ER90" s="353" t="str">
        <f>IF(EO90=0,"",IF(BB90+BI90+BP90+BW90+CD90+CK90+CR90+CY90+DF90+DM90+DT90+EA90+EH90+EO90&lt;=Consolidação!BC101,Consolidação!$H$4,IF(BB90+BI90+BP90+BW90+CD90+CK90+CR90+CY90+DF90+DM90+DT90+EA90+EH90+EO90&lt;=Consolidação!BC101+Consolidação!BF101,Consolidação!$K$4,IF(BB90+BI90+BP90+BW90+CD90+CK90+CR90+CY90+DF90+DM90+DT90+EA90+EH90+EO90&lt;=Consolidação!BC101+Consolidação!BF101+Consolidação!BI101,Consolidação!$N$4,IF(BB90+BI90+BP90+BW90+CD90+CK90+CR90+CY90+DF90+DM90+DT90+EA90+EH90+EO90&lt;=Consolidação!BC101+Consolidação!BF101+Consolidação!BI101+Consolidação!BL101,Consolidação!$Q$4,IF(BB90+BI90+BP90+BW90+CD90+CK90+CR90+CY90+DF90+DM90+DT90+EA90+EH90+EO90&lt;=Consolidação!BC101+Consolidação!BF101+Consolidação!BI101+Consolidação!BL101+Consolidação!BO101,Consolidação!$T$4,IF(BB90+BI90+BP90+BW90+CD90+CK90+CR90+CY90+DF90+DM90+DT90+EA90+EH90+EO90&lt;=Consolidação!BC101+Consolidação!BF101+Consolidação!BI101+Consolidação!BL101+Consolidação!BO101+Consolidação!BR101,Consolidação!$W$4,IF(BB90+BI90+BP90+BW90+CD90+CK90+CR90+CY90+DF90+DM90+DT90+EA90+EH90+EO90&lt;=Consolidação!BC101+Consolidação!BF101+Consolidação!BI101+Consolidação!BL101+Consolidação!BO101+Consolidação!BR101+Consolidação!BU101,Consolidação!$Z$4,IF(BB90+BI90+BP90+BW90+CD90+CK90+CR90+CY90+DF90+DM90+DT90+EA90+EH90+EO90&lt;=Consolidação!BC101+Consolidação!BF101+Consolidação!BI101+Consolidação!BL101+Consolidação!BO101+Consolidação!BR101+Consolidação!BU101+Consolidação!BX101,Consolidação!$AC$4,IF(BB90+BI90+BP90+BW90+CD90+CK90+CR90+CY90+DF90+DM90+DT90+EA90+EH90+EO90&lt;=Consolidação!BC101+Consolidação!BF101+Consolidação!BI101+Consolidação!BL101+Consolidação!BO101+Consolidação!BR101+Consolidação!BU101+Consolidação!BX101+Consolidação!CA101,Consolidação!$AF$4,IF(BB90+BI90+BP90+BW90+CD90+CK90+CR90+CY90+DF90+DM90+DT90+EA90+EH90+EO90&lt;=Consolidação!BC101+Consolidação!BF101+Consolidação!BI101+Consolidação!BL101+Consolidação!BO101+Consolidação!BR101+Consolidação!BU101+Consolidação!BX101+Consolidação!CA101+Consolidação!CD101,Consolidação!$AI$4,IF(BB90+BI90+BP90+BW90+CD90+CK90+CR90+CY90+DF90+DM90+DT90+EA90+EH90+EO90&lt;=Consolidação!BC101+Consolidação!BF101+Consolidação!BI101+Consolidação!BL101+Consolidação!BO101+Consolidação!BR101+Consolidação!BU101+Consolidação!BX101+Consolidação!CA101+Consolidação!CD101+Consolidação!CG101,Consolidação!$AL$4,IF(BB90+BI90+BP90+BW90+CD90+CK90+CR90+CY90+DF90+DM90+DT90+EA90+EH90+EO90&lt;=Consolidação!BC101+Consolidação!BF101+Consolidação!BI101+Consolidação!BL101+Consolidação!BO101+Consolidação!BR101+Consolidação!BU101+Consolidação!BX101+Consolidação!CA101+Consolidação!CD101+Consolidação!CG101+Consolidação!CJ101,Consolidação!$AO$4,IF(BB90+BI90+BP90+BW90+CD90+CK90+CR90+CY90+DF90+DM90+DT90+EA90+EH90+EO90&lt;=Consolidação!BC101+Consolidação!BF101+Consolidação!BI101+Consolidação!BL101+Consolidação!BO101+Consolidação!BR101+Consolidação!BU101+Consolidação!BX101+Consolidação!CA101+Consolidação!CD101+Consolidação!CG101+Consolidação!CJ101+Consolidação!CM101,Consolidação!$AR$4,IF(BB90+BI90+BP90+BW90+CD90+CK90+CR90+CY90+DF90+DM90+DT90+EA90+EH90+EO90&lt;=Consolidação!BC101+Consolidação!BF101+Consolidação!BI101+Consolidação!BL101+Consolidação!BO101+Consolidação!BR101+Consolidação!BU101+Consolidação!BX101+Consolidação!CA101+Consolidação!CD101+Consolidação!CG101+Consolidação!CJ101+Consolidação!CM101+Consolidação!CP101,Consolidação!$AU$4,IF(AND((Consolidação!BC101+Consolidação!BF101+Consolidação!BI101+Consolidação!BL101+Consolidação!BO101+Consolidação!BR101+Consolidação!BU101+Consolidação!BX101+Consolidação!CA101+Consolidação!CD101+Consolidação!CG101+Consolidação!CJ101+Consolidação!CM101+Consolidação!CP101)&gt;0,BB90+BI90+BP90+BW90+CD90+CK90+CR90+CY90+DF90+DM90+DT90+EA90+EH90&lt;Consolidação!BC101+Consolidação!BF101+Consolidação!BI101+Consolidação!BL101+Consolidação!BO101+Consolidação!BR101+Consolidação!BU101+Consolidação!BX101+Consolidação!CA101+Consolidação!CD101+Consolidação!CG101+Consolidação!CJ101+Consolidação!CM101+Consolidação!CP101,BB90+BI90+BP90+BW90+CD90+CK90+CR90+CY90+DF90+DM90+DT90+EA90+EH90+EO90&gt;Consolidação!BC101+Consolidação!BF101+Consolidação!BI101+Consolidação!BL101+Consolidação!BO101+Consolidação!BR101+Consolidação!BU101+Consolidação!BX101+Consolidação!CA101+Consolidação!CD101+Consolidação!CG101+Consolidação!CJ101+Consolidação!CM101+Consolidação!CP101),"CONSUMO PARCIAL","SEM PREVISÃO"))))))))))))))))</f>
        <v/>
      </c>
      <c r="ES90" s="318" t="str">
        <f t="shared" si="107"/>
        <v/>
      </c>
      <c r="ET90" s="270"/>
      <c r="EU90" s="314"/>
      <c r="EV90" s="315"/>
      <c r="EW90" s="316"/>
      <c r="EX90" s="353" t="str">
        <f>IF(EU90=0,"",IF(BH90+BO90+BV90+CC90+CJ90+CQ90+CX90+DE90+DL90+DS90+DZ90+EG90+EN90+EU90&lt;=Consolidação!BI101,Consolidação!$H$4,IF(BH90+BO90+BV90+CC90+CJ90+CQ90+CX90+DE90+DL90+DS90+DZ90+EG90+EN90+EU90&lt;=Consolidação!BI101+Consolidação!BL101,Consolidação!$K$4,IF(BH90+BO90+BV90+CC90+CJ90+CQ90+CX90+DE90+DL90+DS90+DZ90+EG90+EN90+EU90&lt;=Consolidação!BI101+Consolidação!BL101+Consolidação!BO101,Consolidação!$N$4,IF(BH90+BO90+BV90+CC90+CJ90+CQ90+CX90+DE90+DL90+DS90+DZ90+EG90+EN90+EU90&lt;=Consolidação!BI101+Consolidação!BL101+Consolidação!BO101+Consolidação!BR101,Consolidação!$Q$4,IF(BH90+BO90+BV90+CC90+CJ90+CQ90+CX90+DE90+DL90+DS90+DZ90+EG90+EN90+EU90&lt;=Consolidação!BI101+Consolidação!BL101+Consolidação!BO101+Consolidação!BR101+Consolidação!BU101,Consolidação!$T$4,IF(BH90+BO90+BV90+CC90+CJ90+CQ90+CX90+DE90+DL90+DS90+DZ90+EG90+EN90+EU90&lt;=Consolidação!BI101+Consolidação!BL101+Consolidação!BO101+Consolidação!BR101+Consolidação!BU101+Consolidação!BX101,Consolidação!$W$4,IF(BH90+BO90+BV90+CC90+CJ90+CQ90+CX90+DE90+DL90+DS90+DZ90+EG90+EN90+EU90&lt;=Consolidação!BI101+Consolidação!BL101+Consolidação!BO101+Consolidação!BR101+Consolidação!BU101+Consolidação!BX101+Consolidação!CA101,Consolidação!$Z$4,IF(BH90+BO90+BV90+CC90+CJ90+CQ90+CX90+DE90+DL90+DS90+DZ90+EG90+EN90+EU90&lt;=Consolidação!BI101+Consolidação!BL101+Consolidação!BO101+Consolidação!BR101+Consolidação!BU101+Consolidação!BX101+Consolidação!CA101+Consolidação!CD101,Consolidação!$AC$4,IF(BH90+BO90+BV90+CC90+CJ90+CQ90+CX90+DE90+DL90+DS90+DZ90+EG90+EN90+EU90&lt;=Consolidação!BI101+Consolidação!BL101+Consolidação!BO101+Consolidação!BR101+Consolidação!BU101+Consolidação!BX101+Consolidação!CA101+Consolidação!CD101+Consolidação!CG101,Consolidação!$AF$4,IF(BH90+BO90+BV90+CC90+CJ90+CQ90+CX90+DE90+DL90+DS90+DZ90+EG90+EN90+EU90&lt;=Consolidação!BI101+Consolidação!BL101+Consolidação!BO101+Consolidação!BR101+Consolidação!BU101+Consolidação!BX101+Consolidação!CA101+Consolidação!CD101+Consolidação!CG101+Consolidação!CJ101,Consolidação!$AI$4,IF(BH90+BO90+BV90+CC90+CJ90+CQ90+CX90+DE90+DL90+DS90+DZ90+EG90+EN90+EU90&lt;=Consolidação!BI101+Consolidação!BL101+Consolidação!BO101+Consolidação!BR101+Consolidação!BU101+Consolidação!BX101+Consolidação!CA101+Consolidação!CD101+Consolidação!CG101+Consolidação!CJ101+Consolidação!CM101,Consolidação!$AL$4,IF(BH90+BO90+BV90+CC90+CJ90+CQ90+CX90+DE90+DL90+DS90+DZ90+EG90+EN90+EU90&lt;=Consolidação!BI101+Consolidação!BL101+Consolidação!BO101+Consolidação!BR101+Consolidação!BU101+Consolidação!BX101+Consolidação!CA101+Consolidação!CD101+Consolidação!CG101+Consolidação!CJ101+Consolidação!CM101+Consolidação!CP101,Consolidação!$AO$4,IF(BH90+BO90+BV90+CC90+CJ90+CQ90+CX90+DE90+DL90+DS90+DZ90+EG90+EN90+EU90&lt;=Consolidação!BI101+Consolidação!BL101+Consolidação!BO101+Consolidação!BR101+Consolidação!BU101+Consolidação!BX101+Consolidação!CA101+Consolidação!CD101+Consolidação!CG101+Consolidação!CJ101+Consolidação!CM101+Consolidação!CP101+Consolidação!CS101,Consolidação!$AR$4,IF(BH90+BO90+BV90+CC90+CJ90+CQ90+CX90+DE90+DL90+DS90+DZ90+EG90+EN90+EU90&lt;=Consolidação!BI101+Consolidação!BL101+Consolidação!BO101+Consolidação!BR101+Consolidação!BU101+Consolidação!BX101+Consolidação!CA101+Consolidação!CD101+Consolidação!CG101+Consolidação!CJ101+Consolidação!CM101+Consolidação!CP101+Consolidação!CS101+Consolidação!CV101,Consolidação!$AU$4,IF(AND((Consolidação!BI101+Consolidação!BL101+Consolidação!BO101+Consolidação!BR101+Consolidação!BU101+Consolidação!BX101+Consolidação!CA101+Consolidação!CD101+Consolidação!CG101+Consolidação!CJ101+Consolidação!CM101+Consolidação!CP101+Consolidação!CS101+Consolidação!CV101)&gt;0,BH90+BO90+BV90+CC90+CJ90+CQ90+CX90+DE90+DL90+DS90+DZ90+EG90+EN90&lt;Consolidação!BI101+Consolidação!BL101+Consolidação!BO101+Consolidação!BR101+Consolidação!BU101+Consolidação!BX101+Consolidação!CA101+Consolidação!CD101+Consolidação!CG101+Consolidação!CJ101+Consolidação!CM101+Consolidação!CP101+Consolidação!CS101+Consolidação!CV101,BH90+BO90+BV90+CC90+CJ90+CQ90+CX90+DE90+DL90+DS90+DZ90+EG90+EN90+EU90&gt;Consolidação!BI101+Consolidação!BL101+Consolidação!BO101+Consolidação!BR101+Consolidação!BU101+Consolidação!BX101+Consolidação!CA101+Consolidação!CD101+Consolidação!CG101+Consolidação!CJ101+Consolidação!CM101+Consolidação!CP101+Consolidação!CS101+Consolidação!CV101),"CONSUMO PARCIAL","SEM PREVISÃO"))))))))))))))))</f>
        <v/>
      </c>
      <c r="EY90" s="318" t="str">
        <f t="shared" si="108"/>
        <v/>
      </c>
      <c r="EZ90" s="270"/>
      <c r="FA90" s="314"/>
      <c r="FB90" s="315"/>
      <c r="FC90" s="316"/>
      <c r="FD90" s="353" t="str">
        <f>IF(FA90=0,"",IF(BN90+BU90+CB90+CI90+CP90+CW90+DD90+DK90+DR90+DY90+EF90+EM90+ET90+FA90&lt;=Consolidação!BO101,Consolidação!$H$4,IF(BN90+BU90+CB90+CI90+CP90+CW90+DD90+DK90+DR90+DY90+EF90+EM90+ET90+FA90&lt;=Consolidação!BO101+Consolidação!BR101,Consolidação!$K$4,IF(BN90+BU90+CB90+CI90+CP90+CW90+DD90+DK90+DR90+DY90+EF90+EM90+ET90+FA90&lt;=Consolidação!BO101+Consolidação!BR101+Consolidação!BU101,Consolidação!$N$4,IF(BN90+BU90+CB90+CI90+CP90+CW90+DD90+DK90+DR90+DY90+EF90+EM90+ET90+FA90&lt;=Consolidação!BO101+Consolidação!BR101+Consolidação!BU101+Consolidação!BX101,Consolidação!$Q$4,IF(BN90+BU90+CB90+CI90+CP90+CW90+DD90+DK90+DR90+DY90+EF90+EM90+ET90+FA90&lt;=Consolidação!BO101+Consolidação!BR101+Consolidação!BU101+Consolidação!BX101+Consolidação!CA101,Consolidação!$T$4,IF(BN90+BU90+CB90+CI90+CP90+CW90+DD90+DK90+DR90+DY90+EF90+EM90+ET90+FA90&lt;=Consolidação!BO101+Consolidação!BR101+Consolidação!BU101+Consolidação!BX101+Consolidação!CA101+Consolidação!CD101,Consolidação!$W$4,IF(BN90+BU90+CB90+CI90+CP90+CW90+DD90+DK90+DR90+DY90+EF90+EM90+ET90+FA90&lt;=Consolidação!BO101+Consolidação!BR101+Consolidação!BU101+Consolidação!BX101+Consolidação!CA101+Consolidação!CD101+Consolidação!CG101,Consolidação!$Z$4,IF(BN90+BU90+CB90+CI90+CP90+CW90+DD90+DK90+DR90+DY90+EF90+EM90+ET90+FA90&lt;=Consolidação!BO101+Consolidação!BR101+Consolidação!BU101+Consolidação!BX101+Consolidação!CA101+Consolidação!CD101+Consolidação!CG101+Consolidação!CJ101,Consolidação!$AC$4,IF(BN90+BU90+CB90+CI90+CP90+CW90+DD90+DK90+DR90+DY90+EF90+EM90+ET90+FA90&lt;=Consolidação!BO101+Consolidação!BR101+Consolidação!BU101+Consolidação!BX101+Consolidação!CA101+Consolidação!CD101+Consolidação!CG101+Consolidação!CJ101+Consolidação!CM101,Consolidação!$AF$4,IF(BN90+BU90+CB90+CI90+CP90+CW90+DD90+DK90+DR90+DY90+EF90+EM90+ET90+FA90&lt;=Consolidação!BO101+Consolidação!BR101+Consolidação!BU101+Consolidação!BX101+Consolidação!CA101+Consolidação!CD101+Consolidação!CG101+Consolidação!CJ101+Consolidação!CM101+Consolidação!CP101,Consolidação!$AI$4,IF(BN90+BU90+CB90+CI90+CP90+CW90+DD90+DK90+DR90+DY90+EF90+EM90+ET90+FA90&lt;=Consolidação!BO101+Consolidação!BR101+Consolidação!BU101+Consolidação!BX101+Consolidação!CA101+Consolidação!CD101+Consolidação!CG101+Consolidação!CJ101+Consolidação!CM101+Consolidação!CP101+Consolidação!CS101,Consolidação!$AL$4,IF(BN90+BU90+CB90+CI90+CP90+CW90+DD90+DK90+DR90+DY90+EF90+EM90+ET90+FA90&lt;=Consolidação!BO101+Consolidação!BR101+Consolidação!BU101+Consolidação!BX101+Consolidação!CA101+Consolidação!CD101+Consolidação!CG101+Consolidação!CJ101+Consolidação!CM101+Consolidação!CP101+Consolidação!CS101+Consolidação!CV101,Consolidação!$AO$4,IF(BN90+BU90+CB90+CI90+CP90+CW90+DD90+DK90+DR90+DY90+EF90+EM90+ET90+FA90&lt;=Consolidação!BO101+Consolidação!BR101+Consolidação!BU101+Consolidação!BX101+Consolidação!CA101+Consolidação!CD101+Consolidação!CG101+Consolidação!CJ101+Consolidação!CM101+Consolidação!CP101+Consolidação!CS101+Consolidação!CV101+Consolidação!CY101,Consolidação!$AR$4,IF(BN90+BU90+CB90+CI90+CP90+CW90+DD90+DK90+DR90+DY90+EF90+EM90+ET90+FA90&lt;=Consolidação!BO101+Consolidação!BR101+Consolidação!BU101+Consolidação!BX101+Consolidação!CA101+Consolidação!CD101+Consolidação!CG101+Consolidação!CJ101+Consolidação!CM101+Consolidação!CP101+Consolidação!CS101+Consolidação!CV101+Consolidação!CY101+Consolidação!DB101,Consolidação!$AU$4,IF(AND((Consolidação!BO101+Consolidação!BR101+Consolidação!BU101+Consolidação!BX101+Consolidação!CA101+Consolidação!CD101+Consolidação!CG101+Consolidação!CJ101+Consolidação!CM101+Consolidação!CP101+Consolidação!CS101+Consolidação!CV101+Consolidação!CY101+Consolidação!DB101)&gt;0,BN90+BU90+CB90+CI90+CP90+CW90+DD90+DK90+DR90+DY90+EF90+EM90+ET90&lt;Consolidação!BO101+Consolidação!BR101+Consolidação!BU101+Consolidação!BX101+Consolidação!CA101+Consolidação!CD101+Consolidação!CG101+Consolidação!CJ101+Consolidação!CM101+Consolidação!CP101+Consolidação!CS101+Consolidação!CV101+Consolidação!CY101+Consolidação!DB101,BN90+BU90+CB90+CI90+CP90+CW90+DD90+DK90+DR90+DY90+EF90+EM90+ET90+FA90&gt;Consolidação!BO101+Consolidação!BR101+Consolidação!BU101+Consolidação!BX101+Consolidação!CA101+Consolidação!CD101+Consolidação!CG101+Consolidação!CJ101+Consolidação!CM101+Consolidação!CP101+Consolidação!CS101+Consolidação!CV101+Consolidação!CY101+Consolidação!DB101),"CONSUMO PARCIAL","SEM PREVISÃO"))))))))))))))))</f>
        <v/>
      </c>
      <c r="FE90" s="318" t="str">
        <f t="shared" si="109"/>
        <v/>
      </c>
      <c r="FF90" s="270"/>
      <c r="FG90" s="314"/>
      <c r="FH90" s="315"/>
      <c r="FI90" s="316"/>
      <c r="FJ90" s="353" t="str">
        <f>IF(FG90=0,"",IF(BT90+CA90+CH90+CO90+CV90+DC90+DJ90+DQ90+DX90+EE90+EL90+ES90+EZ90+FG90&lt;=Consolidação!BU101,Consolidação!$H$4,IF(BT90+CA90+CH90+CO90+CV90+DC90+DJ90+DQ90+DX90+EE90+EL90+ES90+EZ90+FG90&lt;=Consolidação!BU101+Consolidação!BX101,Consolidação!$K$4,IF(BT90+CA90+CH90+CO90+CV90+DC90+DJ90+DQ90+DX90+EE90+EL90+ES90+EZ90+FG90&lt;=Consolidação!BU101+Consolidação!BX101+Consolidação!CA101,Consolidação!$N$4,IF(BT90+CA90+CH90+CO90+CV90+DC90+DJ90+DQ90+DX90+EE90+EL90+ES90+EZ90+FG90&lt;=Consolidação!BU101+Consolidação!BX101+Consolidação!CA101+Consolidação!CD101,Consolidação!$Q$4,IF(BT90+CA90+CH90+CO90+CV90+DC90+DJ90+DQ90+DX90+EE90+EL90+ES90+EZ90+FG90&lt;=Consolidação!BU101+Consolidação!BX101+Consolidação!CA101+Consolidação!CD101+Consolidação!CG101,Consolidação!$T$4,IF(BT90+CA90+CH90+CO90+CV90+DC90+DJ90+DQ90+DX90+EE90+EL90+ES90+EZ90+FG90&lt;=Consolidação!BU101+Consolidação!BX101+Consolidação!CA101+Consolidação!CD101+Consolidação!CG101+Consolidação!CJ101,Consolidação!$W$4,IF(BT90+CA90+CH90+CO90+CV90+DC90+DJ90+DQ90+DX90+EE90+EL90+ES90+EZ90+FG90&lt;=Consolidação!BU101+Consolidação!BX101+Consolidação!CA101+Consolidação!CD101+Consolidação!CG101+Consolidação!CJ101+Consolidação!CM101,Consolidação!$Z$4,IF(BT90+CA90+CH90+CO90+CV90+DC90+DJ90+DQ90+DX90+EE90+EL90+ES90+EZ90+FG90&lt;=Consolidação!BU101+Consolidação!BX101+Consolidação!CA101+Consolidação!CD101+Consolidação!CG101+Consolidação!CJ101+Consolidação!CM101+Consolidação!CP101,Consolidação!$AC$4,IF(BT90+CA90+CH90+CO90+CV90+DC90+DJ90+DQ90+DX90+EE90+EL90+ES90+EZ90+FG90&lt;=Consolidação!BU101+Consolidação!BX101+Consolidação!CA101+Consolidação!CD101+Consolidação!CG101+Consolidação!CJ101+Consolidação!CM101+Consolidação!CP101+Consolidação!CS101,Consolidação!$AF$4,IF(BT90+CA90+CH90+CO90+CV90+DC90+DJ90+DQ90+DX90+EE90+EL90+ES90+EZ90+FG90&lt;=Consolidação!BU101+Consolidação!BX101+Consolidação!CA101+Consolidação!CD101+Consolidação!CG101+Consolidação!CJ101+Consolidação!CM101+Consolidação!CP101+Consolidação!CS101+Consolidação!CV101,Consolidação!$AI$4,IF(BT90+CA90+CH90+CO90+CV90+DC90+DJ90+DQ90+DX90+EE90+EL90+ES90+EZ90+FG90&lt;=Consolidação!BU101+Consolidação!BX101+Consolidação!CA101+Consolidação!CD101+Consolidação!CG101+Consolidação!CJ101+Consolidação!CM101+Consolidação!CP101+Consolidação!CS101+Consolidação!CV101+Consolidação!CY101,Consolidação!$AL$4,IF(BT90+CA90+CH90+CO90+CV90+DC90+DJ90+DQ90+DX90+EE90+EL90+ES90+EZ90+FG90&lt;=Consolidação!BU101+Consolidação!BX101+Consolidação!CA101+Consolidação!CD101+Consolidação!CG101+Consolidação!CJ101+Consolidação!CM101+Consolidação!CP101+Consolidação!CS101+Consolidação!CV101+Consolidação!CY101+Consolidação!DB101,Consolidação!$AO$4,IF(BT90+CA90+CH90+CO90+CV90+DC90+DJ90+DQ90+DX90+EE90+EL90+ES90+EZ90+FG90&lt;=Consolidação!BU101+Consolidação!BX101+Consolidação!CA101+Consolidação!CD101+Consolidação!CG101+Consolidação!CJ101+Consolidação!CM101+Consolidação!CP101+Consolidação!CS101+Consolidação!CV101+Consolidação!CY101+Consolidação!DB101+Consolidação!DE101,Consolidação!$AR$4,IF(BT90+CA90+CH90+CO90+CV90+DC90+DJ90+DQ90+DX90+EE90+EL90+ES90+EZ90+FG90&lt;=Consolidação!BU101+Consolidação!BX101+Consolidação!CA101+Consolidação!CD101+Consolidação!CG101+Consolidação!CJ101+Consolidação!CM101+Consolidação!CP101+Consolidação!CS101+Consolidação!CV101+Consolidação!CY101+Consolidação!DB101+Consolidação!DE101+Consolidação!DH101,Consolidação!$AU$4,IF(AND((Consolidação!BU101+Consolidação!BX101+Consolidação!CA101+Consolidação!CD101+Consolidação!CG101+Consolidação!CJ101+Consolidação!CM101+Consolidação!CP101+Consolidação!CS101+Consolidação!CV101+Consolidação!CY101+Consolidação!DB101+Consolidação!DE101+Consolidação!DH101)&gt;0,BT90+CA90+CH90+CO90+CV90+DC90+DJ90+DQ90+DX90+EE90+EL90+ES90+EZ90&lt;Consolidação!BU101+Consolidação!BX101+Consolidação!CA101+Consolidação!CD101+Consolidação!CG101+Consolidação!CJ101+Consolidação!CM101+Consolidação!CP101+Consolidação!CS101+Consolidação!CV101+Consolidação!CY101+Consolidação!DB101+Consolidação!DE101+Consolidação!DH101,BT90+CA90+CH90+CO90+CV90+DC90+DJ90+DQ90+DX90+EE90+EL90+ES90+EZ90+FG90&gt;Consolidação!BU101+Consolidação!BX101+Consolidação!CA101+Consolidação!CD101+Consolidação!CG101+Consolidação!CJ101+Consolidação!CM101+Consolidação!CP101+Consolidação!CS101+Consolidação!CV101+Consolidação!CY101+Consolidação!DB101+Consolidação!DE101+Consolidação!DH101),"CONSUMO PARCIAL","SEM PREVISÃO"))))))))))))))))</f>
        <v/>
      </c>
      <c r="FK90" s="540" t="str">
        <f t="shared" si="110"/>
        <v/>
      </c>
      <c r="FL90" s="569"/>
      <c r="FM90" s="550"/>
      <c r="FN90" s="550"/>
      <c r="FO90" s="550"/>
      <c r="FP90" s="550"/>
      <c r="FQ90" s="576"/>
      <c r="FR90" s="569"/>
      <c r="FS90" s="550"/>
      <c r="FT90" s="550"/>
      <c r="FU90" s="550"/>
      <c r="FV90" s="550"/>
      <c r="FW90" s="550"/>
      <c r="FX90" s="545" t="str">
        <f>IF((Consolidação!C101+Consolidação!E101)=(F90+M90+T90+AA90+AH90+AO90+AV90+BC90+BJ90+BQ90+BX90+CE90+CL90+CS90),"ATUALIZADO","DESATUALIZADO")</f>
        <v>DESATUALIZADO</v>
      </c>
    </row>
    <row r="91" spans="1:180" x14ac:dyDescent="0.3">
      <c r="A91" s="347">
        <v>11909</v>
      </c>
      <c r="B91" s="634"/>
      <c r="C91" s="352" t="s">
        <v>2</v>
      </c>
      <c r="D91" s="274"/>
      <c r="E91" s="270" t="s">
        <v>216</v>
      </c>
      <c r="F91" s="314">
        <v>11910</v>
      </c>
      <c r="G91" s="315"/>
      <c r="H91" s="316">
        <v>45676</v>
      </c>
      <c r="I91" s="353" t="str">
        <f>IF(F91=0,"",IF(F91&lt;=Consolidação!H102,Consolidação!H$4,IF(F91&lt;=Consolidação!H102+Consolidação!K102,Consolidação!K$4,IF(F91&lt;=Consolidação!H102+Consolidação!K102+Consolidação!N102,Consolidação!N$4,IF(F91&lt;=Consolidação!H102+Consolidação!K102+Consolidação!N102+Consolidação!Q102,Consolidação!Q$4,IF(F91&lt;=Consolidação!H102+Consolidação!K102+Consolidação!N102+Consolidação!Q102+Consolidação!T102,Consolidação!T$4,IF(F91&lt;=Consolidação!H102+Consolidação!K102+Consolidação!N102+Consolidação!Q102+Consolidação!T102+Consolidação!W102,Consolidação!W$4,IF(F91&lt;=Consolidação!H102+Consolidação!K102+Consolidação!N102+Consolidação!Q102+Consolidação!T102+Consolidação!W102+Consolidação!Z102,Consolidação!Z$4,IF(F91&lt;=Consolidação!H102+Consolidação!K102+Consolidação!N102+Consolidação!Q102+Consolidação!T102+Consolidação!W102+Consolidação!Z102+Consolidação!AC102,Consolidação!AC$4,IF(F91&lt;=Consolidação!H102+Consolidação!K102+Consolidação!N102+Consolidação!Q102+Consolidação!T102+Consolidação!W102+Consolidação!Z102+Consolidação!AC102+Consolidação!AF102,Consolidação!AF$4,IF(F91&lt;=Consolidação!H102+Consolidação!K102+Consolidação!N102+Consolidação!Q102+Consolidação!T102+Consolidação!W102+Consolidação!Z102+Consolidação!AC102+Consolidação!AF102+Consolidação!AI102,Consolidação!AI$4,IF(F91&lt;=Consolidação!H102+Consolidação!K102+Consolidação!N102+Consolidação!Q102+Consolidação!T102+Consolidação!W102+Consolidação!Z102+Consolidação!AC102+Consolidação!AF102+Consolidação!AI102+Consolidação!AL102,Consolidação!AL$4,IF(F91&lt;=Consolidação!H102+Consolidação!K102+Consolidação!N102+Consolidação!Q102+Consolidação!T102+Consolidação!W102+Consolidação!Z102+Consolidação!AC102+Consolidação!AF102+Consolidação!AI102+Consolidação!AL102+Consolidação!AO102,Consolidação!AO$4,IF(F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AR$4,IF(F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>SEM PREVISÃO</v>
      </c>
      <c r="J91" s="318" t="str">
        <f t="shared" si="136"/>
        <v>û</v>
      </c>
      <c r="K91" s="312"/>
      <c r="L91" s="270"/>
      <c r="M91" s="314"/>
      <c r="N91" s="315"/>
      <c r="O91" s="316"/>
      <c r="P91" s="353" t="str">
        <f>IF(M91=0,"",IF(F91+M91&lt;=Consolidação!H102,Consolidação!$H$4,IF(F91+M91&lt;=Consolidação!H102+Consolidação!K102,Consolidação!$K$4,IF(F91+M91&lt;=Consolidação!H102+Consolidação!K102+Consolidação!N102,Consolidação!$N$4,IF(F91+M91&lt;=Consolidação!H102+Consolidação!K102+Consolidação!N102+Consolidação!Q102,Consolidação!$Q$4,IF(F91+M91&lt;=Consolidação!H102+Consolidação!K102+Consolidação!N102+Consolidação!Q102+Consolidação!T102,Consolidação!$T$4,IF(F91+M91&lt;=Consolidação!H102+Consolidação!K102+Consolidação!N102+Consolidação!Q102+Consolidação!T102+Consolidação!W102,Consolidação!$W$4,IF(F91+M91&lt;=Consolidação!H102+Consolidação!K102+Consolidação!N102+Consolidação!Q102+Consolidação!T102+Consolidação!W102+Consolidação!Z102,Consolidação!$Z$4,IF(F91+M91&lt;=Consolidação!H102+Consolidação!K102+Consolidação!N102+Consolidação!Q102+Consolidação!T102+Consolidação!W102+Consolidação!Z102+Consolidação!AC102,Consolidação!$AC$4,IF(F91+M91&lt;=Consolidação!H102+Consolidação!K102+Consolidação!N102+Consolidação!Q102+Consolidação!T102+Consolidação!W102+Consolidação!Z102+Consolidação!AC102+Consolidação!AF102,Consolidação!$AF$4,IF(F91+M91&lt;=Consolidação!H102+Consolidação!K102+Consolidação!N102+Consolidação!Q102+Consolidação!T102+Consolidação!W102+Consolidação!Z102+Consolidação!AC102+Consolidação!AF102+Consolidação!AI102,Consolidação!$AI$4,IF(F91+M91&lt;=Consolidação!H102+Consolidação!K102+Consolidação!N102+Consolidação!Q102+Consolidação!T102+Consolidação!W102+Consolidação!Z102+Consolidação!AC102+Consolidação!AF102+Consolidação!AI102+Consolidação!AL102,Consolidação!$AL$4,IF(F91+M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$AR$4,IF(F91+M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Q91" s="318" t="str">
        <f t="shared" si="137"/>
        <v/>
      </c>
      <c r="R91" s="312"/>
      <c r="S91" s="270"/>
      <c r="T91" s="314"/>
      <c r="U91" s="315"/>
      <c r="V91" s="316"/>
      <c r="W91" s="353" t="str">
        <f>IF(T91=0,"",IF(F91+M91+T91&lt;=Consolidação!H102,Consolidação!$H$4,IF(F91+M91+T91&lt;=Consolidação!H102+Consolidação!K102,Consolidação!$K$4,IF(F91+M91+T91&lt;=Consolidação!H102+Consolidação!K102+Consolidação!N102,Consolidação!$N$4,IF(F91+M91+T91&lt;=Consolidação!H102+Consolidação!K102+Consolidação!N102+Consolidação!Q102,Consolidação!$Q$4,IF(F91+M91+T91&lt;=Consolidação!H102+Consolidação!K102+Consolidação!N102+Consolidação!Q102+Consolidação!T102,Consolidação!$T$4,IF(F91+M91+T91&lt;=Consolidação!H102+Consolidação!K102+Consolidação!N102+Consolidação!Q102+Consolidação!T102+Consolidação!W102,Consolidação!$W$4,IF(F91+M91+T91&lt;=Consolidação!H102+Consolidação!K102+Consolidação!N102+Consolidação!Q102+Consolidação!T102+Consolidação!W102+Consolidação!Z102,Consolidação!$Z$4,IF(F91+M91+T91&lt;=Consolidação!H102+Consolidação!K102+Consolidação!N102+Consolidação!Q102+Consolidação!T102+Consolidação!W102+Consolidação!Z102+Consolidação!AC102,Consolidação!$AC$4,IF(F91+M91+T91&lt;=Consolidação!H102+Consolidação!K102+Consolidação!N102+Consolidação!Q102+Consolidação!T102+Consolidação!W102+Consolidação!Z102+Consolidação!AC102+Consolidação!AF102,Consolidação!$AF$4,IF(F91+M91+T91&lt;=Consolidação!H102+Consolidação!K102+Consolidação!N102+Consolidação!Q102+Consolidação!T102+Consolidação!W102+Consolidação!Z102+Consolidação!AC102+Consolidação!AF102+Consolidação!AI102,Consolidação!$AI$4,IF(F91+M91+T91&lt;=Consolidação!H102+Consolidação!K102+Consolidação!N102+Consolidação!Q102+Consolidação!T102+Consolidação!W102+Consolidação!Z102+Consolidação!AC102+Consolidação!AF102+Consolidação!AI102+Consolidação!AL102,Consolidação!$AL$4,IF(F91+M91+T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+T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$AR$4,IF(F91+M91+T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+M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+T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X91" s="318" t="str">
        <f t="shared" si="138"/>
        <v/>
      </c>
      <c r="Y91" s="312"/>
      <c r="Z91" s="270"/>
      <c r="AA91" s="314"/>
      <c r="AB91" s="315"/>
      <c r="AC91" s="316"/>
      <c r="AD91" s="353" t="str">
        <f>IF(AA91=0,"",IF(F91+M91+T91+AA91&lt;=Consolidação!H102,Consolidação!$H$4,IF(F91+M91+T91+AA91&lt;=Consolidação!H102+Consolidação!K102,Consolidação!$K$4,IF(F91+M91+T91+AA91&lt;=Consolidação!H102+Consolidação!K102+Consolidação!N102,Consolidação!$N$4,IF(F91+M91+T91+AA91&lt;=Consolidação!H102+Consolidação!K102+Consolidação!N102+Consolidação!Q102,Consolidação!$Q$4,IF(F91+M91+T91+AA91&lt;=Consolidação!H102+Consolidação!K102+Consolidação!N102+Consolidação!Q102+Consolidação!T102,Consolidação!$T$4,IF(F91+M91+T91+AA91&lt;=Consolidação!H102+Consolidação!K102+Consolidação!N102+Consolidação!Q102+Consolidação!T102+Consolidação!W102,Consolidação!$W$4,IF(F91+M91+T91+AA91&lt;=Consolidação!H102+Consolidação!K102+Consolidação!N102+Consolidação!Q102+Consolidação!T102+Consolidação!W102+Consolidação!Z102,Consolidação!$Z$4,IF(F91+M91+T91+AA91&lt;=Consolidação!H102+Consolidação!K102+Consolidação!N102+Consolidação!Q102+Consolidação!T102+Consolidação!W102+Consolidação!Z102+Consolidação!AC102,Consolidação!$AC$4,IF(F91+M91+T91+AA91&lt;=Consolidação!H102+Consolidação!K102+Consolidação!N102+Consolidação!Q102+Consolidação!T102+Consolidação!W102+Consolidação!Z102+Consolidação!AC102+Consolidação!AF102,Consolidação!$AF$4,IF(F91+M91+T91+AA91&lt;=Consolidação!H102+Consolidação!K102+Consolidação!N102+Consolidação!Q102+Consolidação!T102+Consolidação!W102+Consolidação!Z102+Consolidação!AC102+Consolidação!AF102+Consolidação!AI102,Consolidação!$AI$4,IF(F91+M91+T91+AA91&lt;=Consolidação!H102+Consolidação!K102+Consolidação!N102+Consolidação!Q102+Consolidação!T102+Consolidação!W102+Consolidação!Z102+Consolidação!AC102+Consolidação!AF102+Consolidação!AI102+Consolidação!AL102,Consolidação!$AL$4,IF(F91+M91+T91+AA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+T91+AA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AR100,IF(F91+M91+T91+AA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+M91+T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+T91+AA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AE91" s="318" t="str">
        <f t="shared" si="139"/>
        <v/>
      </c>
      <c r="AF91" s="312"/>
      <c r="AG91" s="270"/>
      <c r="AH91" s="332"/>
      <c r="AI91" s="315"/>
      <c r="AJ91" s="332"/>
      <c r="AK91" s="353" t="str">
        <f>IF(AH91=0,"",IF(F91+M91+T91+AA91+AH91&lt;=Consolidação!H102,Consolidação!$H$4,IF(F91+M91+T91+AA91+AH91&lt;=Consolidação!H102+Consolidação!K102,Consolidação!$K$4,IF(F91+M91+T91+AA91+AH91&lt;=Consolidação!H102+Consolidação!K102+Consolidação!N102,Consolidação!$N$4,IF(F91+M91+T91+AA91+AH91&lt;=Consolidação!H102+Consolidação!K102+Consolidação!N102+Consolidação!Q102,Consolidação!$Q$4,IF(F91+M91+T91+AA91+AH91&lt;=Consolidação!H102+Consolidação!K102+Consolidação!N102+Consolidação!Q102+Consolidação!T102,Consolidação!$T$4,IF(F91+M91+T91+AA91+AH91&lt;=Consolidação!H102+Consolidação!K102+Consolidação!N102+Consolidação!Q102+Consolidação!T102+Consolidação!W102,Consolidação!$W$4,IF(F91+M91+T91+AA91+AH91&lt;=Consolidação!H102+Consolidação!K102+Consolidação!N102+Consolidação!Q102+Consolidação!T102+Consolidação!W102+Consolidação!Z102,Consolidação!$Z$4,IF(F91+M91+T91+AA91+AH91&lt;=Consolidação!H102+Consolidação!K102+Consolidação!N102+Consolidação!Q102+Consolidação!T102+Consolidação!W102+Consolidação!Z102+Consolidação!AC102,Consolidação!$AC$4,IF(F91+M91+T91+AA91+AH91&lt;=Consolidação!H102+Consolidação!K102+Consolidação!N102+Consolidação!Q102+Consolidação!T102+Consolidação!W102+Consolidação!Z102+Consolidação!AC102+Consolidação!AF102,Consolidação!$AF$4,IF(F91+M91+T91+AA91+AH91&lt;=Consolidação!H102+Consolidação!K102+Consolidação!N102+Consolidação!Q102+Consolidação!T102+Consolidação!W102+Consolidação!Z102+Consolidação!AC102+Consolidação!AF102+Consolidação!AI102,Consolidação!$AI$4,IF(F91+M91+T91+AA91+AH91&lt;=Consolidação!H102+Consolidação!K102+Consolidação!N102+Consolidação!Q102+Consolidação!T102+Consolidação!W102+Consolidação!Z102+Consolidação!AC102+Consolidação!AF102+Consolidação!AI102+Consolidação!AL102,Consolidação!$AL$4,IF(F91+M91+T91+AA91+AH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+T91+AA91+AH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$AR$4,IF(F91+M91+T91+AA91+AH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+M91+T91+AA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+T91+AA91+AH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AL91" s="318" t="str">
        <f t="shared" si="140"/>
        <v/>
      </c>
      <c r="AM91" s="312"/>
      <c r="AN91" s="270"/>
      <c r="AO91" s="314"/>
      <c r="AP91" s="315"/>
      <c r="AQ91" s="316"/>
      <c r="AR91" s="353" t="str">
        <f>IF(AO91=0,"",IF(F91+M91+T91+AA91+AH91+AO91&lt;=Consolidação!H102,Consolidação!$H$4,IF(F91+M91+T91+AA91+AH91+AO91&lt;=Consolidação!H102+Consolidação!K102,Consolidação!$K$4,IF(F91+M91+T91+AA91+AH91+AO91&lt;=Consolidação!H102+Consolidação!K102+Consolidação!N102,Consolidação!$N$4,IF(F91+M91+T91+AA91+AH91+AO91&lt;=Consolidação!H102+Consolidação!K102+Consolidação!N102+Consolidação!Q102,Consolidação!$Q$4,IF(F91+M91+T91+AA91+AH91+AO91&lt;=Consolidação!H102+Consolidação!K102+Consolidação!N102+Consolidação!Q102+Consolidação!T102,Consolidação!$T$4,IF(F91+M91+T91+AA91+AH91+AO91&lt;=Consolidação!H102+Consolidação!K102+Consolidação!N102+Consolidação!Q102+Consolidação!T102+Consolidação!W102,Consolidação!$W$4,IF(F91+M91+T91+AA91+AH91+AO91&lt;=Consolidação!H102+Consolidação!K102+Consolidação!N102+Consolidação!Q102+Consolidação!T102+Consolidação!W102+Consolidação!Z102,Consolidação!$Z$4,IF(F91+M91+T91+AA91+AH91+AO91&lt;=Consolidação!H102+Consolidação!K102+Consolidação!N102+Consolidação!Q102+Consolidação!T102+Consolidação!W102+Consolidação!Z102+Consolidação!AC102,Consolidação!$AC$4,IF(F91+M91+T91+AA91+AH91+AO91&lt;=Consolidação!H102+Consolidação!K102+Consolidação!N102+Consolidação!Q102+Consolidação!T102+Consolidação!W102+Consolidação!Z102+Consolidação!AC102+Consolidação!AF102,Consolidação!$AF$4,IF(F91+M91+T91+AA91+AH91+AO91&lt;=Consolidação!H102+Consolidação!K102+Consolidação!N102+Consolidação!Q102+Consolidação!T102+Consolidação!W102+Consolidação!Z102+Consolidação!AC102+Consolidação!AF102+Consolidação!AI102,Consolidação!$AI$4,IF(F91+M91+T91+AA91+AH91+AO91&lt;=Consolidação!H102+Consolidação!K102+Consolidação!N102+Consolidação!Q102+Consolidação!T102+Consolidação!W102+Consolidação!Z102+Consolidação!AC102+Consolidação!AF102+Consolidação!AI102+Consolidação!AL102,Consolidação!$AL$4,IF(F91+M91+T91+AA91+AH91+AO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+T91+AA91+AH91+AO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$AR$4,IF(F91+M91+T91+AA91+AH91+AO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+M91+T91+AA91+AH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+T91+AA91+AH91+AO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AS91" s="318" t="str">
        <f t="shared" si="141"/>
        <v/>
      </c>
      <c r="AT91" s="312"/>
      <c r="AU91" s="270"/>
      <c r="AV91" s="332"/>
      <c r="AW91" s="315"/>
      <c r="AX91" s="332"/>
      <c r="AY91" s="353" t="str">
        <f>IF(AV91=0,"",IF(F91+M91+T91+AA91+AH91+AO91+AV91&lt;=Consolidação!H102,Consolidação!$H$4,IF(F91+M91+T91+AA91+AH91+AO91+AV91&lt;=Consolidação!H102+Consolidação!K102,Consolidação!$K$4,IF(F91+M91+T91+AA91+AH91+AO91+AV91&lt;=Consolidação!H102+Consolidação!K102+Consolidação!N102,Consolidação!$N$4,IF(F91+M91+T91+AA91+AH91+AO91+AV91&lt;=Consolidação!H102+Consolidação!K102+Consolidação!N102+Consolidação!Q102,Consolidação!$Q$4,IF(F91+M91+T91+AA91+AH91+AO91+AV91&lt;=Consolidação!H102+Consolidação!K102+Consolidação!N102+Consolidação!Q102+Consolidação!T102,Consolidação!$T$4,IF(F91+M91+T91+AA91+AH91+AO91+AV91&lt;=Consolidação!H102+Consolidação!K102+Consolidação!N102+Consolidação!Q102+Consolidação!T102+Consolidação!W102,Consolidação!$W$4,IF(F91+M91+T91+AA91+AH91+AO91+AV91&lt;=Consolidação!H102+Consolidação!K102+Consolidação!N102+Consolidação!Q102+Consolidação!T102+Consolidação!W102+Consolidação!Z102,Consolidação!$Z$4,IF(F91+M91+T91+AA91+AH91+AO91+AV91&lt;=Consolidação!H102+Consolidação!K102+Consolidação!N102+Consolidação!Q102+Consolidação!T102+Consolidação!W102+Consolidação!Z102+Consolidação!AC102,Consolidação!$AC$4,IF(F91+M91+T91+AA91+AH91+AO91+AV91&lt;=Consolidação!H102+Consolidação!K102+Consolidação!N102+Consolidação!Q102+Consolidação!T102+Consolidação!W102+Consolidação!Z102+Consolidação!AC102+Consolidação!AF102,Consolidação!$AF$4,IF(F91+M91+T91+AA91+AH91+AO91+AV91&lt;=Consolidação!H102+Consolidação!K102+Consolidação!N102+Consolidação!Q102+Consolidação!T102+Consolidação!W102+Consolidação!Z102+Consolidação!AC102+Consolidação!AF102+Consolidação!AI102,Consolidação!$AI$4,IF(F91+M91+T91+AA91+AH91+AO91+AV91&lt;=Consolidação!H102+Consolidação!K102+Consolidação!N102+Consolidação!Q102+Consolidação!T102+Consolidação!W102+Consolidação!Z102+Consolidação!AC102+Consolidação!AF102+Consolidação!AI102+Consolidação!AL102,Consolidação!$AL$4,IF(F91+M91+T91+AA91+AH91+AO91+AV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+T91+AA91+AH91+AO91+AV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$AR$4,IF(F91+M91+T91+AA91+AH91+AO91+AV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+M91+T91+AA91+AH91+AO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+T91+AA91+AH91+AO91+AV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AZ91" s="318" t="str">
        <f t="shared" si="142"/>
        <v/>
      </c>
      <c r="BA91" s="312"/>
      <c r="BB91" s="270"/>
      <c r="BC91" s="332"/>
      <c r="BD91" s="315"/>
      <c r="BE91" s="332"/>
      <c r="BF91" s="353" t="str">
        <f>IF(BC91=0,"",IF(F91+M91+T91+AA91+AH91+AO91+AV91+BC91&lt;=Consolidação!H102,Consolidação!$H$4,IF(F91+M91+T91+AA91+AH91+AO91+AV91+BC91&lt;=Consolidação!H102+Consolidação!K102,Consolidação!$K$4,IF(F91+M91+T91+AA91+AH91+AO91+AV91+BC91&lt;=Consolidação!H102+Consolidação!K102+Consolidação!N102,Consolidação!$N$4,IF(F91+M91+T91+AA91+AH91+AO91+AV91+BC91&lt;=Consolidação!H102+Consolidação!K102+Consolidação!N102+Consolidação!Q102,Consolidação!$Q$4,IF(F91+M91+T91+AA91+AH91+AO91+AV91+BC91&lt;=Consolidação!H102+Consolidação!K102+Consolidação!N102+Consolidação!Q102+Consolidação!T102,Consolidação!$T$4,IF(F91+M91+T91+AA91+AH91+AO91+AV91+BC91&lt;=Consolidação!H102+Consolidação!K102+Consolidação!N102+Consolidação!Q102+Consolidação!T102+Consolidação!W102,Consolidação!$W$4,IF(F91+M91+T91+AA91+AH91+AO91+AV91+BC91&lt;=Consolidação!H102+Consolidação!K102+Consolidação!N102+Consolidação!Q102+Consolidação!T102+Consolidação!W102+Consolidação!Z102,Consolidação!$Z$4,IF(F91+M91+T91+AA91+AH91+AO91+AV91+BC91&lt;=Consolidação!H102+Consolidação!K102+Consolidação!N102+Consolidação!Q102+Consolidação!T102+Consolidação!W102+Consolidação!Z102+Consolidação!AC102,Consolidação!$AC$4,IF(F91+M91+T91+AA91+AH91+AO91+AV91+BC91&lt;=Consolidação!H102+Consolidação!K102+Consolidação!N102+Consolidação!Q102+Consolidação!T102+Consolidação!W102+Consolidação!Z102+Consolidação!AC102+Consolidação!AF102,Consolidação!$AF$4,IF(F91+M91+T91+AA91+AH91+AO91+AV91+BC91&lt;=Consolidação!H102+Consolidação!K102+Consolidação!N102+Consolidação!Q102+Consolidação!T102+Consolidação!W102+Consolidação!Z102+Consolidação!AC102+Consolidação!AF102+Consolidação!AI102,Consolidação!$AI$4,IF(F91+M91+T91+AA91+AH91+AO91+AV91+BC91&lt;=Consolidação!H102+Consolidação!K102+Consolidação!N102+Consolidação!Q102+Consolidação!T102+Consolidação!W102+Consolidação!Z102+Consolidação!AC102+Consolidação!AF102+Consolidação!AI102+Consolidação!AL102,Consolidação!$AL$4,IF(F91+M91+T91+AA91+AH91+AO91+AV91+BC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+T91+AA91+AH91+AO91+AV91+BC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$AR$4,IF(F91+M91+T91+AA91+AH91+AO91+AV91+BC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+M91+T91+AA91+AH91+AO91+AV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+T91+AA91+AH91+AO91+AV91+BC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BG91" s="318" t="str">
        <f t="shared" si="143"/>
        <v/>
      </c>
      <c r="BH91" s="312"/>
      <c r="BI91" s="270"/>
      <c r="BJ91" s="314"/>
      <c r="BK91" s="315"/>
      <c r="BL91" s="316"/>
      <c r="BM91" s="353" t="str">
        <f>IF(BJ91=0,"",IF(F91+M91+T91+AA91+AH91+AO91+AV91+BC91+BJ91&lt;=Consolidação!H102,Consolidação!$H$4,IF(F91+M91+T91+AA91+AH91+AO91+AV91+BC91+BJ91&lt;=Consolidação!H102+Consolidação!K102,Consolidação!$K$4,IF(F91+M91+T91+AA91+AH91+AO91+AV91+BC91+BJ91&lt;=Consolidação!H102+Consolidação!K102+Consolidação!N102,Consolidação!$N$4,IF(F91+M91+T91+AA91+AH91+AO91+AV91+BC91+BJ91&lt;=Consolidação!H102+Consolidação!K102+Consolidação!N102+Consolidação!Q102,Consolidação!$Q$4,IF(F91+M91+T91+AA91+AH91+AO91+AV91+BC91+BJ91&lt;=Consolidação!H102+Consolidação!K102+Consolidação!N102+Consolidação!Q102+Consolidação!T102,Consolidação!$T$4,IF(F91+M91+T91+AA91+AH91+AO91+AV91+BC91+BJ91&lt;=Consolidação!H102+Consolidação!K102+Consolidação!N102+Consolidação!Q102+Consolidação!T102+Consolidação!W102,Consolidação!$W$4,IF(F91+M91+T91+AA91+AH91+AO91+AV91+BC91+BJ91&lt;=Consolidação!H102+Consolidação!K102+Consolidação!N102+Consolidação!Q102+Consolidação!T102+Consolidação!W102+Consolidação!Z102,Consolidação!$Z$4,IF(F91+M91+T91+AA91+AH91+AO91+AV91+BC91+BJ91&lt;=Consolidação!H102+Consolidação!K102+Consolidação!N102+Consolidação!Q102+Consolidação!T102+Consolidação!W102+Consolidação!Z102+Consolidação!AC102,Consolidação!$AC$4,IF(F91+M91+T91+AA91+AH91+AO91+AV91+BC91+BJ91&lt;=Consolidação!H102+Consolidação!K102+Consolidação!N102+Consolidação!Q102+Consolidação!T102+Consolidação!W102+Consolidação!Z102+Consolidação!AC102+Consolidação!AF102,Consolidação!$AF$4,IF(F91+M91+T91+AA91+AH91+AO91+AV91+BC91+BJ91&lt;=Consolidação!H102+Consolidação!K102+Consolidação!N102+Consolidação!Q102+Consolidação!T102+Consolidação!W102+Consolidação!Z102+Consolidação!AC102+Consolidação!AF102+Consolidação!AI102,Consolidação!$AI$4,IF(F91+M91+T91+AA91+AH91+AO91+AV91+BC91+BJ91&lt;=Consolidação!H102+Consolidação!K102+Consolidação!N102+Consolidação!Q102+Consolidação!T102+Consolidação!W102+Consolidação!Z102+Consolidação!AC102+Consolidação!AF102+Consolidação!AI102+Consolidação!AL102,Consolidação!$AL$4,IF(F91+M91+T91+AA91+AH91+AO91+AV91+BC91+BJ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+T91+AA91+AH91+AO91+AV91+BC91+BJ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$AR$4,IF(F91+M91+T91+AA91+AH91+AO91+AV91+BC91+BJ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+M91+T91+AA91+AH91+AO91+AV91+BC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+T91+AA91+AH91+AO91+AV91+BC91+BJ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BN91" s="318" t="str">
        <f t="shared" si="144"/>
        <v/>
      </c>
      <c r="BO91" s="312"/>
      <c r="BP91" s="270"/>
      <c r="BQ91" s="314"/>
      <c r="BR91" s="315"/>
      <c r="BS91" s="316"/>
      <c r="BT91" s="317" t="str">
        <f>IF(BQ91=0,"",IF(F91+M91+T91+AA91+AH91+AO91+AV91+BC91+BJ91+BQ91&lt;=Consolidação!H102,Consolidação!$H$4,IF(F91+M91+T91+AA91+AH91+AO91+AV91+BC91+BJ91+BQ91&lt;=Consolidação!H102+Consolidação!K102,Consolidação!$K$4,IF(F91+M91+T91+AA91+AH91+AO91+AV91+BC91+BJ91+BQ91&lt;=Consolidação!H102+Consolidação!K102+Consolidação!N102,Consolidação!$N$4,IF(F91+M91+T91+AA91+AH91+AO91+AV91+BC91+BJ91+BQ91&lt;=Consolidação!H102+Consolidação!K102+Consolidação!N102+Consolidação!Q102,Consolidação!$Q$4,IF(F91+M91+T91+AA91+AH91+AO91+AV91+BC91+BJ91+BQ91&lt;=Consolidação!H102+Consolidação!K102+Consolidação!N102+Consolidação!Q102+Consolidação!T102,Consolidação!$T$4,IF(F91+M91+T91+AA91+AH91+AO91+AV91+BC91+BJ91+BQ91&lt;=Consolidação!H102+Consolidação!K102+Consolidação!N102+Consolidação!Q102+Consolidação!T102+Consolidação!W102,Consolidação!$W$4,IF(F91+M91+T91+AA91+AH91+AO91+AV91+BC91+BJ91+BQ91&lt;=Consolidação!H102+Consolidação!K102+Consolidação!N102+Consolidação!Q102+Consolidação!T102+Consolidação!W102+Consolidação!Z102,Consolidação!$Z$4,IF(F91+M91+T91+AA91+AH91+AO91+AV91+BC91+BJ91+BQ91&lt;=Consolidação!H102+Consolidação!K102+Consolidação!N102+Consolidação!Q102+Consolidação!T102+Consolidação!W102+Consolidação!Z102+Consolidação!AC102,Consolidação!$AC$4,IF(F91+M91+T91+AA91+AH91+AO91+AV91+BC91+BJ91+BQ91&lt;=Consolidação!H102+Consolidação!K102+Consolidação!N102+Consolidação!Q102+Consolidação!T102+Consolidação!W102+Consolidação!Z102+Consolidação!AC102+Consolidação!AF102,Consolidação!$AF$4,IF(F91+M91+T91+AA91+AH91+AO91+AV91+BC91+BJ91+BQ91&lt;=Consolidação!H102+Consolidação!K102+Consolidação!N102+Consolidação!Q102+Consolidação!T102+Consolidação!W102+Consolidação!Z102+Consolidação!AC102+Consolidação!AF102+Consolidação!AI102,Consolidação!$AI$4,IF(F91+M91+T91+AA91+AH91+AO91+AV91+BC91+BJ91+BQ91&lt;=Consolidação!H102+Consolidação!K102+Consolidação!N102+Consolidação!Q102+Consolidação!T102+Consolidação!W102+Consolidação!Z102+Consolidação!AC102+Consolidação!AF102+Consolidação!AI102+Consolidação!AL102,Consolidação!$AL$4,IF(F91+M91+T91+AA91+AH91+AO91+AV91+BC91+BJ91+BQ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+T91+AA91+AH91+AO91+AV91+BC91+BJ91+BQ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$AR$4,IF(F91+M91+T91+AA91+AH91+AO91+AV91+BC91+BJ91+BQ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+M91+T91+AA91+AH91+AO91+AV91+BC91+BJ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+T91+AA91+AH91+AO91+AV91+BC91+BJ91+BQ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BU91" s="318" t="str">
        <f t="shared" si="145"/>
        <v/>
      </c>
      <c r="BV91" s="312"/>
      <c r="BW91" s="270"/>
      <c r="BX91" s="314"/>
      <c r="BY91" s="315"/>
      <c r="BZ91" s="316"/>
      <c r="CA91" s="317" t="str">
        <f>IF(BX91=0,"",IF(F91+M91+T91+AA91+AH91+AO91+AV91+BC91+BJ91+BQ91+BX91&lt;=Consolidação!H102,Consolidação!$H$4,IF(F91+M91+T91+AA91+AH91+AO91+AV91+BC91+BJ91+BQ91+BX91&lt;=Consolidação!H102+Consolidação!K102,Consolidação!$K$4,IF(F91+M91+T91+AA91+AH91+AO91+AV91+BC91+BJ91+BQ91+BX91&lt;=Consolidação!H102+Consolidação!K102+Consolidação!N102,Consolidação!$N$4,IF(F91+M91+T91+AA91+AH91+AO91+AV91+BC91+BJ91+BQ91+BX91&lt;=Consolidação!H102+Consolidação!K102+Consolidação!N102+Consolidação!Q102,Consolidação!$Q$4,IF(F91+M91+T91+AA91+AH91+AO91+AV91+BC91+BJ91+BQ91+BX91&lt;=Consolidação!H102+Consolidação!K102+Consolidação!N102+Consolidação!Q102+Consolidação!T102,Consolidação!$T$4,IF(F91+M91+T91+AA91+AH91+AO91+AV91+BC91+BJ91+BQ91+BX91&lt;=Consolidação!H102+Consolidação!K102+Consolidação!N102+Consolidação!Q102+Consolidação!T102+Consolidação!W102,Consolidação!$W$4,IF(F91+M91+T91+AA91+AH91+AO91+AV91+BC91+BJ91+BQ91+BX91&lt;=Consolidação!H102+Consolidação!K102+Consolidação!N102+Consolidação!Q102+Consolidação!T102+Consolidação!W102+Consolidação!Z102,Consolidação!$Z$4,IF(F91+M91+T91+AA91+AH91+AO91+AV91+BC91+BJ91+BQ91+BX91&lt;=Consolidação!H102+Consolidação!K102+Consolidação!N102+Consolidação!Q102+Consolidação!T102+Consolidação!W102+Consolidação!Z102+Consolidação!AC102,Consolidação!$AC$4,IF(F91+M91+T91+AA91+AH91+AO91+AV91+BC91+BJ91+BQ91+BX91&lt;=Consolidação!H102+Consolidação!K102+Consolidação!N102+Consolidação!Q102+Consolidação!T102+Consolidação!W102+Consolidação!Z102+Consolidação!AC102+Consolidação!AF102,Consolidação!$AF$4,IF(F91+M91+T91+AA91+AH91+AO91+AV91+BC91+BJ91+BQ91+BX91&lt;=Consolidação!H102+Consolidação!K102+Consolidação!N102+Consolidação!Q102+Consolidação!T102+Consolidação!W102+Consolidação!Z102+Consolidação!AC102+Consolidação!AF102+Consolidação!AI102,Consolidação!$AI$4,IF(F91+M91+T91+AA91+AH91+AO91+AV91+BC91+BJ91+BQ91+BX91&lt;=Consolidação!H102+Consolidação!K102+Consolidação!N102+Consolidação!Q102+Consolidação!T102+Consolidação!W102+Consolidação!Z102+Consolidação!AC102+Consolidação!AF102+Consolidação!AI102+Consolidação!AL102,Consolidação!$AL$4,IF(F91+M91+T91+AA91+AH91+AO91+AV91+BC91+BJ91+BQ91+BX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+T91+AA91+AH91+AO91+AV91+BC91+BJ91+BQ91+BX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$AR$4,IF(F91+M91+T91+AA91+AH91+AO91+AV91+BC91+BJ91+BQ91+BX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+M91+T91+AA91+AH91+AO91+AV91+BC91+BJ91+BQ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+T91+AA91+AH91+AO91+AV91+BC91+BJ91+BQ91+BX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CB91" s="318" t="str">
        <f t="shared" si="146"/>
        <v/>
      </c>
      <c r="CC91" s="312"/>
      <c r="CD91" s="270"/>
      <c r="CE91" s="314"/>
      <c r="CF91" s="315"/>
      <c r="CG91" s="316"/>
      <c r="CH91" s="353" t="str">
        <f>IF(CE91=0,"",IF(F91+M91+T91+AA91+AH91+AO91+AV91+BC91+BJ91+BQ91+BX91+CE91&lt;=Consolidação!H102,Consolidação!$H$4,IF(F91+M91+T91+AA91+AH91+AO91+AV91+BC91+BJ91+BQ91+BX91+CE91&lt;=Consolidação!H102+Consolidação!K102,Consolidação!$K$4,IF(F91+M91+T91+AA91+AH91+AO91+AV91+BC91+BJ91+BQ91+BX91+CE91&lt;=Consolidação!H102+Consolidação!K102+Consolidação!N102,Consolidação!$N$4,IF(F91+M91+T91+AA91+AH91+AO91+AV91+BC91+BJ91+BQ91+BX91+CE91&lt;=Consolidação!H102+Consolidação!K102+Consolidação!N102+Consolidação!Q102,Consolidação!$Q$4,IF(F91+M91+T91+AA91+AH91+AO91+AV91+BC91+BJ91+BQ91+BX91+CE91&lt;=Consolidação!H102+Consolidação!K102+Consolidação!N102+Consolidação!Q102+Consolidação!T102,Consolidação!$T$4,IF(F91+M91+T91+AA91+AH91+AO91+AV91+BC91+BJ91+BQ91+BX91+CE91&lt;=Consolidação!H102+Consolidação!K102+Consolidação!N102+Consolidação!Q102+Consolidação!T102+Consolidação!W102,Consolidação!$W$4,IF(F91+M91+T91+AA91+AH91+AO91+AV91+BC91+BJ91+BQ91+BX91+CE91&lt;=Consolidação!H102+Consolidação!K102+Consolidação!N102+Consolidação!Q102+Consolidação!T102+Consolidação!W102+Consolidação!Z102,Consolidação!$Z$4,IF(F91+M91+T91+AA91+AH91+AO91+AV91+BC91+BJ91+BQ91+BX91+CE91&lt;=Consolidação!H102+Consolidação!K102+Consolidação!N102+Consolidação!Q102+Consolidação!T102+Consolidação!W102+Consolidação!Z102+Consolidação!AC102,Consolidação!$AC$4,IF(F91+M91+T91+AA91+AH91+AO91+AV91+BC91+BJ91+BQ91+BX91+CE91&lt;=Consolidação!H102+Consolidação!K102+Consolidação!N102+Consolidação!Q102+Consolidação!T102+Consolidação!W102+Consolidação!Z102+Consolidação!AC102+Consolidação!AF102,Consolidação!$AF$4,IF(F91+M91+T91+AA91+AH91+AO91+AV91+BC91+BJ91+BQ91+BX91+CE91&lt;=Consolidação!H102+Consolidação!K102+Consolidação!N102+Consolidação!Q102+Consolidação!T102+Consolidação!W102+Consolidação!Z102+Consolidação!AC102+Consolidação!AF102+Consolidação!AI102,Consolidação!$AI$4,IF(F91+M91+T91+AA91+AH91+AO91+AV91+BC91+BJ91+BQ91+BX91+CE91&lt;=Consolidação!H102+Consolidação!K102+Consolidação!N102+Consolidação!Q102+Consolidação!T102+Consolidação!W102+Consolidação!Z102+Consolidação!AC102+Consolidação!AF102+Consolidação!AI102+Consolidação!AL102,Consolidação!$AL$4,IF(F91+M91+T91+AA91+AH91+AO91+AV91+BC91+BJ91+BQ91+BX91+CE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+T91+AA91+AH91+AO91+AV91+BC91+BJ91+BQ91+BX91+CE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$AR$4,IF(F91+M91+T91+AA91+AH91+AO91+AV91+BC91+BJ91+BQ91+BX91+CE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+M91+T91+AA91+AH91+AO91+AV91+BC91+BJ91+BQ91+BX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+T91+AA91+AH91+AO91+AV91+BC91+BJ91+BQ91+BX91+CE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CI91" s="318" t="str">
        <f t="shared" si="147"/>
        <v/>
      </c>
      <c r="CJ91" s="312"/>
      <c r="CK91" s="270"/>
      <c r="CL91" s="314"/>
      <c r="CM91" s="315"/>
      <c r="CN91" s="316"/>
      <c r="CO91" s="353" t="str">
        <f>IF(CL91=0,"",IF(F91+M91+T91+AA91+AH91+AO91+AV91+BC91+BJ91+BQ91+BX91+CE91+CL91&lt;=Consolidação!H102,Consolidação!$H$4,IF(F91+M91+T91+AA91+AH91+AO91+AV91+BC91+BJ91+BQ91+BX91+CE91+CL91&lt;=Consolidação!H102+Consolidação!K102,Consolidação!$K$4,IF(F91+M91+T91+AA91+AH91+AO91+AV91+BC91+BJ91+BQ91+BX91+CE91+CL91&lt;=Consolidação!H102+Consolidação!K102+Consolidação!N102,Consolidação!$N$4,IF(F91+M91+T91+AA91+AH91+AO91+AV91+BC91+BJ91+BQ91+BX91+CE91+CL91&lt;=Consolidação!H102+Consolidação!K102+Consolidação!N102+Consolidação!Q102,Consolidação!$Q$4,IF(F91+M91+T91+AA91+AH91+AO91+AV91+BC91+BJ91+BQ91+BX91+CE91+CL91&lt;=Consolidação!H102+Consolidação!K102+Consolidação!N102+Consolidação!Q102+Consolidação!T102,Consolidação!$T$4,IF(F91+M91+T91+AA91+AH91+AO91+AV91+BC91+BJ91+BQ91+BX91+CE91+CL91&lt;=Consolidação!H102+Consolidação!K102+Consolidação!N102+Consolidação!Q102+Consolidação!T102+Consolidação!W102,Consolidação!$W$4,IF(F91+M91+T91+AA91+AH91+AO91+AV91+BC91+BJ91+BQ91+BX91+CE91+CL91&lt;=Consolidação!H102+Consolidação!K102+Consolidação!N102+Consolidação!Q102+Consolidação!T102+Consolidação!W102+Consolidação!Z102,Consolidação!$Z$4,IF(F91+M91+T91+AA91+AH91+AO91+AV91+BC91+BJ91+BQ91+BX91+CE91+CL91&lt;=Consolidação!H102+Consolidação!K102+Consolidação!N102+Consolidação!Q102+Consolidação!T102+Consolidação!W102+Consolidação!Z102+Consolidação!AC102,Consolidação!$AC$4,IF(F91+M91+T91+AA91+AH91+AO91+AV91+BC91+BJ91+BQ91+BX91+CE91+CL91&lt;=Consolidação!H102+Consolidação!K102+Consolidação!N102+Consolidação!Q102+Consolidação!T102+Consolidação!W102+Consolidação!Z102+Consolidação!AC102+Consolidação!AF102,Consolidação!$AF$4,IF(F91+M91+T91+AA91+AH91+AO91+AV91+BC91+BJ91+BQ91+BX91+CE91+CL91&lt;=Consolidação!H102+Consolidação!K102+Consolidação!N102+Consolidação!Q102+Consolidação!T102+Consolidação!W102+Consolidação!Z102+Consolidação!AC102+Consolidação!AF102+Consolidação!AI102,Consolidação!$AI$4,IF(F91+M91+T91+AA91+AH91+AO91+AV91+BC91+BJ91+BQ91+BX91+CE91+CL91&lt;=Consolidação!H102+Consolidação!K102+Consolidação!N102+Consolidação!Q102+Consolidação!T102+Consolidação!W102+Consolidação!Z102+Consolidação!AC102+Consolidação!AF102+Consolidação!AI102+Consolidação!AL102,Consolidação!$AL$4,IF(F91+M91+T91+AA91+AH91+AO91+AV91+BC91+BJ91+BQ91+BX91+CE91+CL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+T91+AA91+AH91+AO91+AV91+BC91+BJ91+BQ91+BX91+CE91+CL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$AR$4,IF(F91+M91+T91+AA91+AH91+AO91+AV91+BC91+BJ91+BQ91+BX91+CE91+CL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+M91+T91+AA91+AH91+AO91+AV91+BC91+BJ91+BQ91+BX91+CE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+T91+AA91+AH91+AO91+AV91+BC91+BJ91+BQ91+BX91+CE91+CL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CP91" s="318" t="str">
        <f t="shared" si="148"/>
        <v/>
      </c>
      <c r="CQ91" s="312"/>
      <c r="CR91" s="270"/>
      <c r="CS91" s="314"/>
      <c r="CT91" s="315"/>
      <c r="CU91" s="316"/>
      <c r="CV91" s="353" t="str">
        <f>IF(CS91=0,"",IF(F91+M91+T91+AA91+AH91+AO91+AV91+BC91+BJ91+BQ91+BX91+CE91+CL91+CS91&lt;=Consolidação!H102,Consolidação!$H$4,IF(F91+M91+T91+AA91+AH91+AO91+AV91+BC91+BJ91+BQ91+BX91+CE91+CL91+CS91&lt;=Consolidação!H102+Consolidação!K102,Consolidação!$K$4,IF(F91+M91+T91+AA91+AH91+AO91+AV91+BC91+BJ91+BQ91+BX91+CE91+CL91+CS91&lt;=Consolidação!H102+Consolidação!K102+Consolidação!N102,Consolidação!$N$4,IF(F91+M91+T91+AA91+AH91+AO91+AV91+BC91+BJ91+BQ91+BX91+CE91+CL91+CS91&lt;=Consolidação!H102+Consolidação!K102+Consolidação!N102+Consolidação!Q102,Consolidação!$Q$4,IF(F91+M91+T91+AA91+AH91+AO91+AV91+BC91+BJ91+BQ91+BX91+CE91+CL91+CS91&lt;=Consolidação!H102+Consolidação!K102+Consolidação!N102+Consolidação!Q102+Consolidação!T102,Consolidação!$T$4,IF(F91+M91+T91+AA91+AH91+AO91+AV91+BC91+BJ91+BQ91+BX91+CE91+CL91+CS91&lt;=Consolidação!H102+Consolidação!K102+Consolidação!N102+Consolidação!Q102+Consolidação!T102+Consolidação!W102,Consolidação!$W$4,IF(F91+M91+T91+AA91+AH91+AO91+AV91+BC91+BJ91+BQ91+BX91+CE91+CL91+CS91&lt;=Consolidação!H102+Consolidação!K102+Consolidação!N102+Consolidação!Q102+Consolidação!T102+Consolidação!W102+Consolidação!Z102,Consolidação!$Z$4,IF(F91+M91+T91+AA91+AH91+AO91+AV91+BC91+BJ91+BQ91+BX91+CE91+CL91+CS91&lt;=Consolidação!H102+Consolidação!K102+Consolidação!N102+Consolidação!Q102+Consolidação!T102+Consolidação!W102+Consolidação!Z102+Consolidação!AC102,Consolidação!$AC$4,IF(F91+M91+T91+AA91+AH91+AO91+AV91+BC91+BJ91+BQ91+BX91+CE91+CL91+CS91&lt;=Consolidação!H102+Consolidação!K102+Consolidação!N102+Consolidação!Q102+Consolidação!T102+Consolidação!W102+Consolidação!Z102+Consolidação!AC102+Consolidação!AF102,Consolidação!$AF$4,IF(F91+M91+T91+AA91+AH91+AO91+AV91+BC91+BJ91+BQ91+BX91+CE91+CL91+CS91&lt;=Consolidação!H102+Consolidação!K102+Consolidação!N102+Consolidação!Q102+Consolidação!T102+Consolidação!W102+Consolidação!Z102+Consolidação!AC102+Consolidação!AF102+Consolidação!AI102,Consolidação!$AI$4,IF(F91+M91+T91+AA91+AH91+AO91+AV91+BC91+BJ91+BQ91+BX91+CE91+CL91+CS91&lt;=Consolidação!H102+Consolidação!K102+Consolidação!N102+Consolidação!Q102+Consolidação!T102+Consolidação!W102+Consolidação!Z102+Consolidação!AC102+Consolidação!AF102+Consolidação!AI102+Consolidação!AL102,Consolidação!$AL$4,IF(F91+M91+T91+AA91+AH91+AO91+AV91+BC91+BJ91+BQ91+BX91+CE91+CL91+CS91&lt;=Consolidação!H102+Consolidação!K102+Consolidação!N102+Consolidação!Q102+Consolidação!T102+Consolidação!W102+Consolidação!Z102+Consolidação!AC102+Consolidação!AF102+Consolidação!AI102+Consolidação!AL102+Consolidação!AO102,Consolidação!$AO$4,IF(F91+M91+T91+AA91+AH91+AO91+AV91+BC91+BJ91+BQ91+BX91+CE91+CL91+CS91&lt;=Consolidação!H102+Consolidação!K102+Consolidação!N102+Consolidação!Q102+Consolidação!T102+Consolidação!W102+Consolidação!Z102+Consolidação!AC102+Consolidação!AF102+Consolidação!AI102+Consolidação!AL102+Consolidação!AO102+Consolidação!AR102,Consolidação!$AR$4,IF(F91+M91+T91+AA91+AH91+AO91+AV91+BC91+BJ91+BQ91+BX91+CE91+CL91+CS91&lt;=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Consolidação!$AU$4,IF(AND((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&gt;0,F91+M91+T91+AA91+AH91+AO91+AV91+BC91+BJ91+BQ91+BX91+CE91+CL91&l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,F91+M91+T91+AA91+AH91+AO91+AV91+BC91+BJ91+BQ91+BX91+CE91+CL91+CS91&gt;Consolidação!H102+Consolidação!K102+Consolidação!N102+Consolidação!Q102+Consolidação!T102+Consolidação!W102+Consolidação!Z102+Consolidação!AC102+Consolidação!AF102+Consolidação!AI102+Consolidação!AL102+Consolidação!AO102+Consolidação!AR102+Consolidação!AU102),"CONSUMO PARCIAL","SEM PREVISÃO"))))))))))))))))</f>
        <v/>
      </c>
      <c r="CW91" s="318" t="str">
        <f t="shared" si="149"/>
        <v/>
      </c>
      <c r="CX91" s="270"/>
      <c r="CY91" s="314"/>
      <c r="CZ91" s="315"/>
      <c r="DA91" s="316"/>
      <c r="DB91" s="353" t="str">
        <f>IF(CY91=0,"",IF(L91+S91+Z91+AG91+AN91+AU91+BB91+BI91+BP91+BW91+CD91+CK91+CR91+CY91&lt;=Consolidação!N102,Consolidação!$H$4,IF(L91+S91+Z91+AG91+AN91+AU91+BB91+BI91+BP91+BW91+CD91+CK91+CR91+CY91&lt;=Consolidação!N102+Consolidação!Q102,Consolidação!$K$4,IF(L91+S91+Z91+AG91+AN91+AU91+BB91+BI91+BP91+BW91+CD91+CK91+CR91+CY91&lt;=Consolidação!N102+Consolidação!Q102+Consolidação!T102,Consolidação!$N$4,IF(L91+S91+Z91+AG91+AN91+AU91+BB91+BI91+BP91+BW91+CD91+CK91+CR91+CY91&lt;=Consolidação!N102+Consolidação!Q102+Consolidação!T102+Consolidação!W102,Consolidação!$Q$4,IF(L91+S91+Z91+AG91+AN91+AU91+BB91+BI91+BP91+BW91+CD91+CK91+CR91+CY91&lt;=Consolidação!N102+Consolidação!Q102+Consolidação!T102+Consolidação!W102+Consolidação!Z102,Consolidação!$T$4,IF(L91+S91+Z91+AG91+AN91+AU91+BB91+BI91+BP91+BW91+CD91+CK91+CR91+CY91&lt;=Consolidação!N102+Consolidação!Q102+Consolidação!T102+Consolidação!W102+Consolidação!Z102+Consolidação!AC102,Consolidação!$W$4,IF(L91+S91+Z91+AG91+AN91+AU91+BB91+BI91+BP91+BW91+CD91+CK91+CR91+CY91&lt;=Consolidação!N102+Consolidação!Q102+Consolidação!T102+Consolidação!W102+Consolidação!Z102+Consolidação!AC102+Consolidação!AF102,Consolidação!$Z$4,IF(L91+S91+Z91+AG91+AN91+AU91+BB91+BI91+BP91+BW91+CD91+CK91+CR91+CY91&lt;=Consolidação!N102+Consolidação!Q102+Consolidação!T102+Consolidação!W102+Consolidação!Z102+Consolidação!AC102+Consolidação!AF102+Consolidação!AI102,Consolidação!$AC$4,IF(L91+S91+Z91+AG91+AN91+AU91+BB91+BI91+BP91+BW91+CD91+CK91+CR91+CY91&lt;=Consolidação!N102+Consolidação!Q102+Consolidação!T102+Consolidação!W102+Consolidação!Z102+Consolidação!AC102+Consolidação!AF102+Consolidação!AI102+Consolidação!AL102,Consolidação!$AF$4,IF(L91+S91+Z91+AG91+AN91+AU91+BB91+BI91+BP91+BW91+CD91+CK91+CR91+CY91&lt;=Consolidação!N102+Consolidação!Q102+Consolidação!T102+Consolidação!W102+Consolidação!Z102+Consolidação!AC102+Consolidação!AF102+Consolidação!AI102+Consolidação!AL102+Consolidação!AO102,Consolidação!$AI$4,IF(L91+S91+Z91+AG91+AN91+AU91+BB91+BI91+BP91+BW91+CD91+CK91+CR91+CY91&lt;=Consolidação!N102+Consolidação!Q102+Consolidação!T102+Consolidação!W102+Consolidação!Z102+Consolidação!AC102+Consolidação!AF102+Consolidação!AI102+Consolidação!AL102+Consolidação!AO102+Consolidação!AR102,Consolidação!$AL$4,IF(L91+S91+Z91+AG91+AN91+AU91+BB91+BI91+BP91+BW91+CD91+CK91+CR91+CY91&lt;=Consolidação!N102+Consolidação!Q102+Consolidação!T102+Consolidação!W102+Consolidação!Z102+Consolidação!AC102+Consolidação!AF102+Consolidação!AI102+Consolidação!AL102+Consolidação!AO102+Consolidação!AR102+Consolidação!AU102,Consolidação!$AO$4,IF(L91+S91+Z91+AG91+AN91+AU91+BB91+BI91+BP91+BW91+CD91+CK91+CR91+CY91&lt;=Consolidação!N102+Consolidação!Q102+Consolidação!T102+Consolidação!W102+Consolidação!Z102+Consolidação!AC102+Consolidação!AF102+Consolidação!AI102+Consolidação!AL102+Consolidação!AO102+Consolidação!AR102+Consolidação!AU102+Consolidação!AX102,Consolidação!$AR$4,IF(L91+S91+Z91+AG91+AN91+AU91+BB91+BI91+BP91+BW91+CD91+CK91+CR91+CY91&lt;=Consolidação!N102+Consolidação!Q102+Consolidação!T102+Consolidação!W102+Consolidação!Z102+Consolidação!AC102+Consolidação!AF102+Consolidação!AI102+Consolidação!AL102+Consolidação!AO102+Consolidação!AR102+Consolidação!AU102+Consolidação!AX102+Consolidação!#REF!,Consolidação!$AU$4,IF(AND((Consolidação!N102+Consolidação!Q102+Consolidação!T102+Consolidação!W102+Consolidação!Z102+Consolidação!AC102+Consolidação!AF102+Consolidação!AI102+Consolidação!AL102+Consolidação!AO102+Consolidação!AR102+Consolidação!AU102+Consolidação!AX102+Consolidação!#REF!)&gt;0,L91+S91+Z91+AG91+AN91+AU91+BB91+BI91+BP91+BW91+CD91+CK91+CR91&lt;Consolidação!N102+Consolidação!Q102+Consolidação!T102+Consolidação!W102+Consolidação!Z102+Consolidação!AC102+Consolidação!AF102+Consolidação!AI102+Consolidação!AL102+Consolidação!AO102+Consolidação!AR102+Consolidação!AU102+Consolidação!AX102+Consolidação!#REF!,L91+S91+Z91+AG91+AN91+AU91+BB91+BI91+BP91+BW91+CD91+CK91+CR91+CY91&gt;Consolidação!N102+Consolidação!Q102+Consolidação!T102+Consolidação!W102+Consolidação!Z102+Consolidação!AC102+Consolidação!AF102+Consolidação!AI102+Consolidação!AL102+Consolidação!AO102+Consolidação!AR102+Consolidação!AU102+Consolidação!AX102+Consolidação!#REF!),"CONSUMO PARCIAL","SEM PREVISÃO"))))))))))))))))</f>
        <v/>
      </c>
      <c r="DC91" s="318" t="str">
        <f t="shared" si="100"/>
        <v/>
      </c>
      <c r="DD91" s="270"/>
      <c r="DE91" s="314"/>
      <c r="DF91" s="315"/>
      <c r="DG91" s="316"/>
      <c r="DH91" s="353" t="str">
        <f>IF(DE91=0,"",IF(R91+Y91+AF91+AM91+AT91+BA91+BH91+BO91+BV91+CC91+CJ91+CQ91+CX91+DE91&lt;=Consolidação!T102,Consolidação!$H$4,IF(R91+Y91+AF91+AM91+AT91+BA91+BH91+BO91+BV91+CC91+CJ91+CQ91+CX91+DE91&lt;=Consolidação!T102+Consolidação!W102,Consolidação!$K$4,IF(R91+Y91+AF91+AM91+AT91+BA91+BH91+BO91+BV91+CC91+CJ91+CQ91+CX91+DE91&lt;=Consolidação!T102+Consolidação!W102+Consolidação!Z102,Consolidação!$N$4,IF(R91+Y91+AF91+AM91+AT91+BA91+BH91+BO91+BV91+CC91+CJ91+CQ91+CX91+DE91&lt;=Consolidação!T102+Consolidação!W102+Consolidação!Z102+Consolidação!AC102,Consolidação!$Q$4,IF(R91+Y91+AF91+AM91+AT91+BA91+BH91+BO91+BV91+CC91+CJ91+CQ91+CX91+DE91&lt;=Consolidação!T102+Consolidação!W102+Consolidação!Z102+Consolidação!AC102+Consolidação!AF102,Consolidação!$T$4,IF(R91+Y91+AF91+AM91+AT91+BA91+BH91+BO91+BV91+CC91+CJ91+CQ91+CX91+DE91&lt;=Consolidação!T102+Consolidação!W102+Consolidação!Z102+Consolidação!AC102+Consolidação!AF102+Consolidação!AI102,Consolidação!$W$4,IF(R91+Y91+AF91+AM91+AT91+BA91+BH91+BO91+BV91+CC91+CJ91+CQ91+CX91+DE91&lt;=Consolidação!T102+Consolidação!W102+Consolidação!Z102+Consolidação!AC102+Consolidação!AF102+Consolidação!AI102+Consolidação!AL102,Consolidação!$Z$4,IF(R91+Y91+AF91+AM91+AT91+BA91+BH91+BO91+BV91+CC91+CJ91+CQ91+CX91+DE91&lt;=Consolidação!T102+Consolidação!W102+Consolidação!Z102+Consolidação!AC102+Consolidação!AF102+Consolidação!AI102+Consolidação!AL102+Consolidação!AO102,Consolidação!$AC$4,IF(R91+Y91+AF91+AM91+AT91+BA91+BH91+BO91+BV91+CC91+CJ91+CQ91+CX91+DE91&lt;=Consolidação!T102+Consolidação!W102+Consolidação!Z102+Consolidação!AC102+Consolidação!AF102+Consolidação!AI102+Consolidação!AL102+Consolidação!AO102+Consolidação!AR102,Consolidação!$AF$4,IF(R91+Y91+AF91+AM91+AT91+BA91+BH91+BO91+BV91+CC91+CJ91+CQ91+CX91+DE91&lt;=Consolidação!T102+Consolidação!W102+Consolidação!Z102+Consolidação!AC102+Consolidação!AF102+Consolidação!AI102+Consolidação!AL102+Consolidação!AO102+Consolidação!AR102+Consolidação!AU102,Consolidação!$AI$4,IF(R91+Y91+AF91+AM91+AT91+BA91+BH91+BO91+BV91+CC91+CJ91+CQ91+CX91+DE91&lt;=Consolidação!T102+Consolidação!W102+Consolidação!Z102+Consolidação!AC102+Consolidação!AF102+Consolidação!AI102+Consolidação!AL102+Consolidação!AO102+Consolidação!AR102+Consolidação!AU102+Consolidação!AX102,Consolidação!$AL$4,IF(R91+Y91+AF91+AM91+AT91+BA91+BH91+BO91+BV91+CC91+CJ91+CQ91+CX91+DE91&lt;=Consolidação!T102+Consolidação!W102+Consolidação!Z102+Consolidação!AC102+Consolidação!AF102+Consolidação!AI102+Consolidação!AL102+Consolidação!AO102+Consolidação!AR102+Consolidação!AU102+Consolidação!AX102+Consolidação!#REF!,Consolidação!$AO$4,IF(R91+Y91+AF91+AM91+AT91+BA91+BH91+BO91+BV91+CC91+CJ91+CQ91+CX91+DE91&lt;=Consolidação!T102+Consolidação!W102+Consolidação!Z102+Consolidação!AC102+Consolidação!AF102+Consolidação!AI102+Consolidação!AL102+Consolidação!AO102+Consolidação!AR102+Consolidação!AU102+Consolidação!AX102+Consolidação!#REF!+Consolidação!BC102,Consolidação!$AR$4,IF(R91+Y91+AF91+AM91+AT91+BA91+BH91+BO91+BV91+CC91+CJ91+CQ91+CX91+DE91&lt;=Consolidação!T102+Consolidação!W102+Consolidação!Z102+Consolidação!AC102+Consolidação!AF102+Consolidação!AI102+Consolidação!AL102+Consolidação!AO102+Consolidação!AR102+Consolidação!AU102+Consolidação!AX102+Consolidação!#REF!+Consolidação!BC102+Consolidação!BF102,Consolidação!$AU$4,IF(AND((Consolidação!T102+Consolidação!W102+Consolidação!Z102+Consolidação!AC102+Consolidação!AF102+Consolidação!AI102+Consolidação!AL102+Consolidação!AO102+Consolidação!AR102+Consolidação!AU102+Consolidação!AX102+Consolidação!#REF!+Consolidação!BC102+Consolidação!BF102)&gt;0,R91+Y91+AF91+AM91+AT91+BA91+BH91+BO91+BV91+CC91+CJ91+CQ91+CX91&lt;Consolidação!T102+Consolidação!W102+Consolidação!Z102+Consolidação!AC102+Consolidação!AF102+Consolidação!AI102+Consolidação!AL102+Consolidação!AO102+Consolidação!AR102+Consolidação!AU102+Consolidação!AX102+Consolidação!#REF!+Consolidação!BC102+Consolidação!BF102,R91+Y91+AF91+AM91+AT91+BA91+BH91+BO91+BV91+CC91+CJ91+CQ91+CX91+DE91&gt;Consolidação!T102+Consolidação!W102+Consolidação!Z102+Consolidação!AC102+Consolidação!AF102+Consolidação!AI102+Consolidação!AL102+Consolidação!AO102+Consolidação!AR102+Consolidação!AU102+Consolidação!AX102+Consolidação!#REF!+Consolidação!BC102+Consolidação!BF102),"CONSUMO PARCIAL","SEM PREVISÃO"))))))))))))))))</f>
        <v/>
      </c>
      <c r="DI91" s="318" t="str">
        <f t="shared" si="101"/>
        <v/>
      </c>
      <c r="DJ91" s="270"/>
      <c r="DK91" s="314"/>
      <c r="DL91" s="315"/>
      <c r="DM91" s="316"/>
      <c r="DN91" s="353" t="str">
        <f>IF(DK91=0,"",IF(X91+AE91+AL91+AS91+AZ91+BG91+BN91+BU91+CB91+CI91+CP91+CW91+DD91+DK91&lt;=Consolidação!Z102,Consolidação!$H$4,IF(X91+AE91+AL91+AS91+AZ91+BG91+BN91+BU91+CB91+CI91+CP91+CW91+DD91+DK91&lt;=Consolidação!Z102+Consolidação!AC102,Consolidação!$K$4,IF(X91+AE91+AL91+AS91+AZ91+BG91+BN91+BU91+CB91+CI91+CP91+CW91+DD91+DK91&lt;=Consolidação!Z102+Consolidação!AC102+Consolidação!AF102,Consolidação!$N$4,IF(X91+AE91+AL91+AS91+AZ91+BG91+BN91+BU91+CB91+CI91+CP91+CW91+DD91+DK91&lt;=Consolidação!Z102+Consolidação!AC102+Consolidação!AF102+Consolidação!AI102,Consolidação!$Q$4,IF(X91+AE91+AL91+AS91+AZ91+BG91+BN91+BU91+CB91+CI91+CP91+CW91+DD91+DK91&lt;=Consolidação!Z102+Consolidação!AC102+Consolidação!AF102+Consolidação!AI102+Consolidação!AL102,Consolidação!$T$4,IF(X91+AE91+AL91+AS91+AZ91+BG91+BN91+BU91+CB91+CI91+CP91+CW91+DD91+DK91&lt;=Consolidação!Z102+Consolidação!AC102+Consolidação!AF102+Consolidação!AI102+Consolidação!AL102+Consolidação!AO102,Consolidação!$W$4,IF(X91+AE91+AL91+AS91+AZ91+BG91+BN91+BU91+CB91+CI91+CP91+CW91+DD91+DK91&lt;=Consolidação!Z102+Consolidação!AC102+Consolidação!AF102+Consolidação!AI102+Consolidação!AL102+Consolidação!AO102+Consolidação!AR102,Consolidação!$Z$4,IF(X91+AE91+AL91+AS91+AZ91+BG91+BN91+BU91+CB91+CI91+CP91+CW91+DD91+DK91&lt;=Consolidação!Z102+Consolidação!AC102+Consolidação!AF102+Consolidação!AI102+Consolidação!AL102+Consolidação!AO102+Consolidação!AR102+Consolidação!AU102,Consolidação!$AC$4,IF(X91+AE91+AL91+AS91+AZ91+BG91+BN91+BU91+CB91+CI91+CP91+CW91+DD91+DK91&lt;=Consolidação!Z102+Consolidação!AC102+Consolidação!AF102+Consolidação!AI102+Consolidação!AL102+Consolidação!AO102+Consolidação!AR102+Consolidação!AU102+Consolidação!AX102,Consolidação!$AF$4,IF(X91+AE91+AL91+AS91+AZ91+BG91+BN91+BU91+CB91+CI91+CP91+CW91+DD91+DK91&lt;=Consolidação!Z102+Consolidação!AC102+Consolidação!AF102+Consolidação!AI102+Consolidação!AL102+Consolidação!AO102+Consolidação!AR102+Consolidação!AU102+Consolidação!AX102+Consolidação!#REF!,Consolidação!$AI$4,IF(X91+AE91+AL91+AS91+AZ91+BG91+BN91+BU91+CB91+CI91+CP91+CW91+DD91+DK91&lt;=Consolidação!Z102+Consolidação!AC102+Consolidação!AF102+Consolidação!AI102+Consolidação!AL102+Consolidação!AO102+Consolidação!AR102+Consolidação!AU102+Consolidação!AX102+Consolidação!#REF!+Consolidação!BC102,Consolidação!$AL$4,IF(X91+AE91+AL91+AS91+AZ91+BG91+BN91+BU91+CB91+CI91+CP91+CW91+DD91+DK91&lt;=Consolidação!Z102+Consolidação!AC102+Consolidação!AF102+Consolidação!AI102+Consolidação!AL102+Consolidação!AO102+Consolidação!AR102+Consolidação!AU102+Consolidação!AX102+Consolidação!#REF!+Consolidação!BC102+Consolidação!BF102,Consolidação!$AO$4,IF(X91+AE91+AL91+AS91+AZ91+BG91+BN91+BU91+CB91+CI91+CP91+CW91+DD91+DK91&lt;=Consolidação!Z102+Consolidação!AC102+Consolidação!AF102+Consolidação!AI102+Consolidação!AL102+Consolidação!AO102+Consolidação!AR102+Consolidação!AU102+Consolidação!AX102+Consolidação!#REF!+Consolidação!BC102+Consolidação!BF102+Consolidação!BI102,Consolidação!$AR$4,IF(X91+AE91+AL91+AS91+AZ91+BG91+BN91+BU91+CB91+CI91+CP91+CW91+DD91+DK91&lt;=Consolidação!Z102+Consolidação!AC102+Consolidação!AF102+Consolidação!AI102+Consolidação!AL102+Consolidação!AO102+Consolidação!AR102+Consolidação!AU102+Consolidação!AX102+Consolidação!#REF!+Consolidação!BC102+Consolidação!BF102+Consolidação!BI102+Consolidação!BL102,Consolidação!$AU$4,IF(AND((Consolidação!Z102+Consolidação!AC102+Consolidação!AF102+Consolidação!AI102+Consolidação!AL102+Consolidação!AO102+Consolidação!AR102+Consolidação!AU102+Consolidação!AX102+Consolidação!#REF!+Consolidação!BC102+Consolidação!BF102+Consolidação!BI102+Consolidação!BL102)&gt;0,X91+AE91+AL91+AS91+AZ91+BG91+BN91+BU91+CB91+CI91+CP91+CW91+DD91&lt;Consolidação!Z102+Consolidação!AC102+Consolidação!AF102+Consolidação!AI102+Consolidação!AL102+Consolidação!AO102+Consolidação!AR102+Consolidação!AU102+Consolidação!AX102+Consolidação!#REF!+Consolidação!BC102+Consolidação!BF102+Consolidação!BI102+Consolidação!BL102,X91+AE91+AL91+AS91+AZ91+BG91+BN91+BU91+CB91+CI91+CP91+CW91+DD91+DK91&gt;Consolidação!Z102+Consolidação!AC102+Consolidação!AF102+Consolidação!AI102+Consolidação!AL102+Consolidação!AO102+Consolidação!AR102+Consolidação!AU102+Consolidação!AX102+Consolidação!#REF!+Consolidação!BC102+Consolidação!BF102+Consolidação!BI102+Consolidação!BL102),"CONSUMO PARCIAL","SEM PREVISÃO"))))))))))))))))</f>
        <v/>
      </c>
      <c r="DO91" s="318" t="str">
        <f t="shared" si="102"/>
        <v/>
      </c>
      <c r="DP91" s="270"/>
      <c r="DQ91" s="314"/>
      <c r="DR91" s="315"/>
      <c r="DS91" s="316"/>
      <c r="DT91" s="353" t="str">
        <f>IF(DQ91=0,"",IF(AD91+AK91+AR91+AY91+BF91+BM91+BT91+CA91+CH91+CO91+CV91+DC91+DJ91+DQ91&lt;=Consolidação!AF102,Consolidação!$H$4,IF(AD91+AK91+AR91+AY91+BF91+BM91+BT91+CA91+CH91+CO91+CV91+DC91+DJ91+DQ91&lt;=Consolidação!AF102+Consolidação!AI102,Consolidação!$K$4,IF(AD91+AK91+AR91+AY91+BF91+BM91+BT91+CA91+CH91+CO91+CV91+DC91+DJ91+DQ91&lt;=Consolidação!AF102+Consolidação!AI102+Consolidação!AL102,Consolidação!$N$4,IF(AD91+AK91+AR91+AY91+BF91+BM91+BT91+CA91+CH91+CO91+CV91+DC91+DJ91+DQ91&lt;=Consolidação!AF102+Consolidação!AI102+Consolidação!AL102+Consolidação!AO102,Consolidação!$Q$4,IF(AD91+AK91+AR91+AY91+BF91+BM91+BT91+CA91+CH91+CO91+CV91+DC91+DJ91+DQ91&lt;=Consolidação!AF102+Consolidação!AI102+Consolidação!AL102+Consolidação!AO102+Consolidação!AR102,Consolidação!$T$4,IF(AD91+AK91+AR91+AY91+BF91+BM91+BT91+CA91+CH91+CO91+CV91+DC91+DJ91+DQ91&lt;=Consolidação!AF102+Consolidação!AI102+Consolidação!AL102+Consolidação!AO102+Consolidação!AR102+Consolidação!AU102,Consolidação!$W$4,IF(AD91+AK91+AR91+AY91+BF91+BM91+BT91+CA91+CH91+CO91+CV91+DC91+DJ91+DQ91&lt;=Consolidação!AF102+Consolidação!AI102+Consolidação!AL102+Consolidação!AO102+Consolidação!AR102+Consolidação!AU102+Consolidação!AX102,Consolidação!$Z$4,IF(AD91+AK91+AR91+AY91+BF91+BM91+BT91+CA91+CH91+CO91+CV91+DC91+DJ91+DQ91&lt;=Consolidação!AF102+Consolidação!AI102+Consolidação!AL102+Consolidação!AO102+Consolidação!AR102+Consolidação!AU102+Consolidação!AX102+Consolidação!#REF!,Consolidação!$AC$4,IF(AD91+AK91+AR91+AY91+BF91+BM91+BT91+CA91+CH91+CO91+CV91+DC91+DJ91+DQ91&lt;=Consolidação!AF102+Consolidação!AI102+Consolidação!AL102+Consolidação!AO102+Consolidação!AR102+Consolidação!AU102+Consolidação!AX102+Consolidação!#REF!+Consolidação!BC102,Consolidação!$AF$4,IF(AD91+AK91+AR91+AY91+BF91+BM91+BT91+CA91+CH91+CO91+CV91+DC91+DJ91+DQ91&lt;=Consolidação!AF102+Consolidação!AI102+Consolidação!AL102+Consolidação!AO102+Consolidação!AR102+Consolidação!AU102+Consolidação!AX102+Consolidação!#REF!+Consolidação!BC102+Consolidação!BF102,Consolidação!$AI$4,IF(AD91+AK91+AR91+AY91+BF91+BM91+BT91+CA91+CH91+CO91+CV91+DC91+DJ91+DQ91&lt;=Consolidação!AF102+Consolidação!AI102+Consolidação!AL102+Consolidação!AO102+Consolidação!AR102+Consolidação!AU102+Consolidação!AX102+Consolidação!#REF!+Consolidação!BC102+Consolidação!BF102+Consolidação!BI102,Consolidação!$AL$4,IF(AD91+AK91+AR91+AY91+BF91+BM91+BT91+CA91+CH91+CO91+CV91+DC91+DJ91+DQ91&lt;=Consolidação!AF102+Consolidação!AI102+Consolidação!AL102+Consolidação!AO102+Consolidação!AR102+Consolidação!AU102+Consolidação!AX102+Consolidação!#REF!+Consolidação!BC102+Consolidação!BF102+Consolidação!BI102+Consolidação!BL102,Consolidação!$AO$4,IF(AD91+AK91+AR91+AY91+BF91+BM91+BT91+CA91+CH91+CO91+CV91+DC91+DJ91+DQ91&lt;=Consolidação!AF102+Consolidação!AI102+Consolidação!AL102+Consolidação!AO102+Consolidação!AR102+Consolidação!AU102+Consolidação!AX102+Consolidação!#REF!+Consolidação!BC102+Consolidação!BF102+Consolidação!BI102+Consolidação!BL102+Consolidação!BO102,Consolidação!$AR$4,IF(AD91+AK91+AR91+AY91+BF91+BM91+BT91+CA91+CH91+CO91+CV91+DC91+DJ91+DQ91&lt;=Consolidação!AF102+Consolidação!AI102+Consolidação!AL102+Consolidação!AO102+Consolidação!AR102+Consolidação!AU102+Consolidação!AX102+Consolidação!#REF!+Consolidação!BC102+Consolidação!BF102+Consolidação!BI102+Consolidação!BL102+Consolidação!BO102+Consolidação!BR102,Consolidação!$AU$4,IF(AND((Consolidação!AF102+Consolidação!AI102+Consolidação!AL102+Consolidação!AO102+Consolidação!AR102+Consolidação!AU102+Consolidação!AX102+Consolidação!#REF!+Consolidação!BC102+Consolidação!BF102+Consolidação!BI102+Consolidação!BL102+Consolidação!BO102+Consolidação!BR102)&gt;0,AD91+AK91+AR91+AY91+BF91+BM91+BT91+CA91+CH91+CO91+CV91+DC91+DJ91&lt;Consolidação!AF102+Consolidação!AI102+Consolidação!AL102+Consolidação!AO102+Consolidação!AR102+Consolidação!AU102+Consolidação!AX102+Consolidação!#REF!+Consolidação!BC102+Consolidação!BF102+Consolidação!BI102+Consolidação!BL102+Consolidação!BO102+Consolidação!BR102,AD91+AK91+AR91+AY91+BF91+BM91+BT91+CA91+CH91+CO91+CV91+DC91+DJ91+DQ91&gt;Consolidação!AF102+Consolidação!AI102+Consolidação!AL102+Consolidação!AO102+Consolidação!AR102+Consolidação!AU102+Consolidação!AX102+Consolidação!#REF!+Consolidação!BC102+Consolidação!BF102+Consolidação!BI102+Consolidação!BL102+Consolidação!BO102+Consolidação!BR102),"CONSUMO PARCIAL","SEM PREVISÃO"))))))))))))))))</f>
        <v/>
      </c>
      <c r="DU91" s="318" t="str">
        <f t="shared" si="103"/>
        <v/>
      </c>
      <c r="DV91" s="270"/>
      <c r="DW91" s="314"/>
      <c r="DX91" s="315"/>
      <c r="DY91" s="316"/>
      <c r="DZ91" s="353" t="str">
        <f>IF(DW91=0,"",IF(AJ91+AQ91+AX91+BE91+BL91+BS91+BZ91+CG91+CN91+CU91+DB91+DI91+DP91+DW91&lt;=Consolidação!AL102,Consolidação!$H$4,IF(AJ91+AQ91+AX91+BE91+BL91+BS91+BZ91+CG91+CN91+CU91+DB91+DI91+DP91+DW91&lt;=Consolidação!AL102+Consolidação!AO102,Consolidação!$K$4,IF(AJ91+AQ91+AX91+BE91+BL91+BS91+BZ91+CG91+CN91+CU91+DB91+DI91+DP91+DW91&lt;=Consolidação!AL102+Consolidação!AO102+Consolidação!AR102,Consolidação!$N$4,IF(AJ91+AQ91+AX91+BE91+BL91+BS91+BZ91+CG91+CN91+CU91+DB91+DI91+DP91+DW91&lt;=Consolidação!AL102+Consolidação!AO102+Consolidação!AR102+Consolidação!AU102,Consolidação!$Q$4,IF(AJ91+AQ91+AX91+BE91+BL91+BS91+BZ91+CG91+CN91+CU91+DB91+DI91+DP91+DW91&lt;=Consolidação!AL102+Consolidação!AO102+Consolidação!AR102+Consolidação!AU102+Consolidação!AX102,Consolidação!$T$4,IF(AJ91+AQ91+AX91+BE91+BL91+BS91+BZ91+CG91+CN91+CU91+DB91+DI91+DP91+DW91&lt;=Consolidação!AL102+Consolidação!AO102+Consolidação!AR102+Consolidação!AU102+Consolidação!AX102+Consolidação!#REF!,Consolidação!$W$4,IF(AJ91+AQ91+AX91+BE91+BL91+BS91+BZ91+CG91+CN91+CU91+DB91+DI91+DP91+DW91&lt;=Consolidação!AL102+Consolidação!AO102+Consolidação!AR102+Consolidação!AU102+Consolidação!AX102+Consolidação!#REF!+Consolidação!BC102,Consolidação!$Z$4,IF(AJ91+AQ91+AX91+BE91+BL91+BS91+BZ91+CG91+CN91+CU91+DB91+DI91+DP91+DW91&lt;=Consolidação!AL102+Consolidação!AO102+Consolidação!AR102+Consolidação!AU102+Consolidação!AX102+Consolidação!#REF!+Consolidação!BC102+Consolidação!BF102,Consolidação!$AC$4,IF(AJ91+AQ91+AX91+BE91+BL91+BS91+BZ91+CG91+CN91+CU91+DB91+DI91+DP91+DW91&lt;=Consolidação!AL102+Consolidação!AO102+Consolidação!AR102+Consolidação!AU102+Consolidação!AX102+Consolidação!#REF!+Consolidação!BC102+Consolidação!BF102+Consolidação!BI102,Consolidação!$AF$4,IF(AJ91+AQ91+AX91+BE91+BL91+BS91+BZ91+CG91+CN91+CU91+DB91+DI91+DP91+DW91&lt;=Consolidação!AL102+Consolidação!AO102+Consolidação!AR102+Consolidação!AU102+Consolidação!AX102+Consolidação!#REF!+Consolidação!BC102+Consolidação!BF102+Consolidação!BI102+Consolidação!BL102,Consolidação!$AI$4,IF(AJ91+AQ91+AX91+BE91+BL91+BS91+BZ91+CG91+CN91+CU91+DB91+DI91+DP91+DW91&lt;=Consolidação!AL102+Consolidação!AO102+Consolidação!AR102+Consolidação!AU102+Consolidação!AX102+Consolidação!#REF!+Consolidação!BC102+Consolidação!BF102+Consolidação!BI102+Consolidação!BL102+Consolidação!BO102,Consolidação!$AL$4,IF(AJ91+AQ91+AX91+BE91+BL91+BS91+BZ91+CG91+CN91+CU91+DB91+DI91+DP91+DW91&lt;=Consolidação!AL102+Consolidação!AO102+Consolidação!AR102+Consolidação!AU102+Consolidação!AX102+Consolidação!#REF!+Consolidação!BC102+Consolidação!BF102+Consolidação!BI102+Consolidação!BL102+Consolidação!BO102+Consolidação!BR102,Consolidação!$AO$4,IF(AJ91+AQ91+AX91+BE91+BL91+BS91+BZ91+CG91+CN91+CU91+DB91+DI91+DP91+DW91&lt;=Consolidação!AL102+Consolidação!AO102+Consolidação!AR102+Consolidação!AU102+Consolidação!AX102+Consolidação!#REF!+Consolidação!BC102+Consolidação!BF102+Consolidação!BI102+Consolidação!BL102+Consolidação!BO102+Consolidação!BR102+Consolidação!BU102,Consolidação!$AR$4,IF(AJ91+AQ91+AX91+BE91+BL91+BS91+BZ91+CG91+CN91+CU91+DB91+DI91+DP91+DW91&lt;=Consolidação!AL102+Consolidação!AO102+Consolidação!AR102+Consolidação!AU102+Consolidação!AX102+Consolidação!#REF!+Consolidação!BC102+Consolidação!BF102+Consolidação!BI102+Consolidação!BL102+Consolidação!BO102+Consolidação!BR102+Consolidação!BU102+Consolidação!BX102,Consolidação!$AU$4,IF(AND((Consolidação!AL102+Consolidação!AO102+Consolidação!AR102+Consolidação!AU102+Consolidação!AX102+Consolidação!#REF!+Consolidação!BC102+Consolidação!BF102+Consolidação!BI102+Consolidação!BL102+Consolidação!BO102+Consolidação!BR102+Consolidação!BU102+Consolidação!BX102)&gt;0,AJ91+AQ91+AX91+BE91+BL91+BS91+BZ91+CG91+CN91+CU91+DB91+DI91+DP91&lt;Consolidação!AL102+Consolidação!AO102+Consolidação!AR102+Consolidação!AU102+Consolidação!AX102+Consolidação!#REF!+Consolidação!BC102+Consolidação!BF102+Consolidação!BI102+Consolidação!BL102+Consolidação!BO102+Consolidação!BR102+Consolidação!BU102+Consolidação!BX102,AJ91+AQ91+AX91+BE91+BL91+BS91+BZ91+CG91+CN91+CU91+DB91+DI91+DP91+DW91&gt;Consolidação!AL102+Consolidação!AO102+Consolidação!AR102+Consolidação!AU102+Consolidação!AX102+Consolidação!#REF!+Consolidação!BC102+Consolidação!BF102+Consolidação!BI102+Consolidação!BL102+Consolidação!BO102+Consolidação!BR102+Consolidação!BU102+Consolidação!BX102),"CONSUMO PARCIAL","SEM PREVISÃO"))))))))))))))))</f>
        <v/>
      </c>
      <c r="EA91" s="318" t="str">
        <f t="shared" si="104"/>
        <v/>
      </c>
      <c r="EB91" s="270"/>
      <c r="EC91" s="314"/>
      <c r="ED91" s="315"/>
      <c r="EE91" s="316"/>
      <c r="EF91" s="353" t="str">
        <f>IF(EC91=0,"",IF(AP91+AW91+BD91+BK91+BR91+BY91+CF91+CM91+CT91+DA91+DH91+DO91+DV91+EC91&lt;=Consolidação!AR102,Consolidação!$H$4,IF(AP91+AW91+BD91+BK91+BR91+BY91+CF91+CM91+CT91+DA91+DH91+DO91+DV91+EC91&lt;=Consolidação!AR102+Consolidação!AU102,Consolidação!$K$4,IF(AP91+AW91+BD91+BK91+BR91+BY91+CF91+CM91+CT91+DA91+DH91+DO91+DV91+EC91&lt;=Consolidação!AR102+Consolidação!AU102+Consolidação!AX102,Consolidação!$N$4,IF(AP91+AW91+BD91+BK91+BR91+BY91+CF91+CM91+CT91+DA91+DH91+DO91+DV91+EC91&lt;=Consolidação!AR102+Consolidação!AU102+Consolidação!AX102+Consolidação!#REF!,Consolidação!$Q$4,IF(AP91+AW91+BD91+BK91+BR91+BY91+CF91+CM91+CT91+DA91+DH91+DO91+DV91+EC91&lt;=Consolidação!AR102+Consolidação!AU102+Consolidação!AX102+Consolidação!#REF!+Consolidação!BC102,Consolidação!$T$4,IF(AP91+AW91+BD91+BK91+BR91+BY91+CF91+CM91+CT91+DA91+DH91+DO91+DV91+EC91&lt;=Consolidação!AR102+Consolidação!AU102+Consolidação!AX102+Consolidação!#REF!+Consolidação!BC102+Consolidação!BF102,Consolidação!$W$4,IF(AP91+AW91+BD91+BK91+BR91+BY91+CF91+CM91+CT91+DA91+DH91+DO91+DV91+EC91&lt;=Consolidação!AR102+Consolidação!AU102+Consolidação!AX102+Consolidação!#REF!+Consolidação!BC102+Consolidação!BF102+Consolidação!BI102,Consolidação!$Z$4,IF(AP91+AW91+BD91+BK91+BR91+BY91+CF91+CM91+CT91+DA91+DH91+DO91+DV91+EC91&lt;=Consolidação!AR102+Consolidação!AU102+Consolidação!AX102+Consolidação!#REF!+Consolidação!BC102+Consolidação!BF102+Consolidação!BI102+Consolidação!BL102,Consolidação!$AC$4,IF(AP91+AW91+BD91+BK91+BR91+BY91+CF91+CM91+CT91+DA91+DH91+DO91+DV91+EC91&lt;=Consolidação!AR102+Consolidação!AU102+Consolidação!AX102+Consolidação!#REF!+Consolidação!BC102+Consolidação!BF102+Consolidação!BI102+Consolidação!BL102+Consolidação!BO102,Consolidação!$AF$4,IF(AP91+AW91+BD91+BK91+BR91+BY91+CF91+CM91+CT91+DA91+DH91+DO91+DV91+EC91&lt;=Consolidação!AR102+Consolidação!AU102+Consolidação!AX102+Consolidação!#REF!+Consolidação!BC102+Consolidação!BF102+Consolidação!BI102+Consolidação!BL102+Consolidação!BO102+Consolidação!BR102,Consolidação!$AI$4,IF(AP91+AW91+BD91+BK91+BR91+BY91+CF91+CM91+CT91+DA91+DH91+DO91+DV91+EC91&lt;=Consolidação!AR102+Consolidação!AU102+Consolidação!AX102+Consolidação!#REF!+Consolidação!BC102+Consolidação!BF102+Consolidação!BI102+Consolidação!BL102+Consolidação!BO102+Consolidação!BR102+Consolidação!BU102,Consolidação!$AL$4,IF(AP91+AW91+BD91+BK91+BR91+BY91+CF91+CM91+CT91+DA91+DH91+DO91+DV91+EC91&lt;=Consolidação!AR102+Consolidação!AU102+Consolidação!AX102+Consolidação!#REF!+Consolidação!BC102+Consolidação!BF102+Consolidação!BI102+Consolidação!BL102+Consolidação!BO102+Consolidação!BR102+Consolidação!BU102+Consolidação!BX102,Consolidação!$AO$4,IF(AP91+AW91+BD91+BK91+BR91+BY91+CF91+CM91+CT91+DA91+DH91+DO91+DV91+EC91&lt;=Consolidação!AR102+Consolidação!AU102+Consolidação!AX102+Consolidação!#REF!+Consolidação!BC102+Consolidação!BF102+Consolidação!BI102+Consolidação!BL102+Consolidação!BO102+Consolidação!BR102+Consolidação!BU102+Consolidação!BX102+Consolidação!CA102,Consolidação!$AR$4,IF(AP91+AW91+BD91+BK91+BR91+BY91+CF91+CM91+CT91+DA91+DH91+DO91+DV91+EC91&lt;=Consolidação!AR102+Consolidação!AU102+Consolidação!AX102+Consolidação!#REF!+Consolidação!BC102+Consolidação!BF102+Consolidação!BI102+Consolidação!BL102+Consolidação!BO102+Consolidação!BR102+Consolidação!BU102+Consolidação!BX102+Consolidação!CA102+Consolidação!CD102,Consolidação!$AU$4,IF(AND((Consolidação!AR102+Consolidação!AU102+Consolidação!AX102+Consolidação!#REF!+Consolidação!BC102+Consolidação!BF102+Consolidação!BI102+Consolidação!BL102+Consolidação!BO102+Consolidação!BR102+Consolidação!BU102+Consolidação!BX102+Consolidação!CA102+Consolidação!CD102)&gt;0,AP91+AW91+BD91+BK91+BR91+BY91+CF91+CM91+CT91+DA91+DH91+DO91+DV91&lt;Consolidação!AR102+Consolidação!AU102+Consolidação!AX102+Consolidação!#REF!+Consolidação!BC102+Consolidação!BF102+Consolidação!BI102+Consolidação!BL102+Consolidação!BO102+Consolidação!BR102+Consolidação!BU102+Consolidação!BX102+Consolidação!CA102+Consolidação!CD102,AP91+AW91+BD91+BK91+BR91+BY91+CF91+CM91+CT91+DA91+DH91+DO91+DV91+EC91&gt;Consolidação!AR102+Consolidação!AU102+Consolidação!AX102+Consolidação!#REF!+Consolidação!BC102+Consolidação!BF102+Consolidação!BI102+Consolidação!BL102+Consolidação!BO102+Consolidação!BR102+Consolidação!BU102+Consolidação!BX102+Consolidação!CA102+Consolidação!CD102),"CONSUMO PARCIAL","SEM PREVISÃO"))))))))))))))))</f>
        <v/>
      </c>
      <c r="EG91" s="318" t="str">
        <f t="shared" si="105"/>
        <v/>
      </c>
      <c r="EH91" s="270"/>
      <c r="EI91" s="314"/>
      <c r="EJ91" s="315"/>
      <c r="EK91" s="316"/>
      <c r="EL91" s="353" t="str">
        <f>IF(EI91=0,"",IF(AV91+BC91+BJ91+BQ91+BX91+CE91+CL91+CS91+CZ91+DG91+DN91+DU91+EB91+EI91&lt;=Consolidação!AX102,Consolidação!$H$4,IF(AV91+BC91+BJ91+BQ91+BX91+CE91+CL91+CS91+CZ91+DG91+DN91+DU91+EB91+EI91&lt;=Consolidação!AX102+Consolidação!#REF!,Consolidação!$K$4,IF(AV91+BC91+BJ91+BQ91+BX91+CE91+CL91+CS91+CZ91+DG91+DN91+DU91+EB91+EI91&lt;=Consolidação!AX102+Consolidação!#REF!+Consolidação!BC102,Consolidação!$N$4,IF(AV91+BC91+BJ91+BQ91+BX91+CE91+CL91+CS91+CZ91+DG91+DN91+DU91+EB91+EI91&lt;=Consolidação!AX102+Consolidação!#REF!+Consolidação!BC102+Consolidação!BF102,Consolidação!$Q$4,IF(AV91+BC91+BJ91+BQ91+BX91+CE91+CL91+CS91+CZ91+DG91+DN91+DU91+EB91+EI91&lt;=Consolidação!AX102+Consolidação!#REF!+Consolidação!BC102+Consolidação!BF102+Consolidação!BI102,Consolidação!$T$4,IF(AV91+BC91+BJ91+BQ91+BX91+CE91+CL91+CS91+CZ91+DG91+DN91+DU91+EB91+EI91&lt;=Consolidação!AX102+Consolidação!#REF!+Consolidação!BC102+Consolidação!BF102+Consolidação!BI102+Consolidação!BL102,Consolidação!$W$4,IF(AV91+BC91+BJ91+BQ91+BX91+CE91+CL91+CS91+CZ91+DG91+DN91+DU91+EB91+EI91&lt;=Consolidação!AX102+Consolidação!#REF!+Consolidação!BC102+Consolidação!BF102+Consolidação!BI102+Consolidação!BL102+Consolidação!BO102,Consolidação!$Z$4,IF(AV91+BC91+BJ91+BQ91+BX91+CE91+CL91+CS91+CZ91+DG91+DN91+DU91+EB91+EI91&lt;=Consolidação!AX102+Consolidação!#REF!+Consolidação!BC102+Consolidação!BF102+Consolidação!BI102+Consolidação!BL102+Consolidação!BO102+Consolidação!BR102,Consolidação!$AC$4,IF(AV91+BC91+BJ91+BQ91+BX91+CE91+CL91+CS91+CZ91+DG91+DN91+DU91+EB91+EI91&lt;=Consolidação!AX102+Consolidação!#REF!+Consolidação!BC102+Consolidação!BF102+Consolidação!BI102+Consolidação!BL102+Consolidação!BO102+Consolidação!BR102+Consolidação!BU102,Consolidação!$AF$4,IF(AV91+BC91+BJ91+BQ91+BX91+CE91+CL91+CS91+CZ91+DG91+DN91+DU91+EB91+EI91&lt;=Consolidação!AX102+Consolidação!#REF!+Consolidação!BC102+Consolidação!BF102+Consolidação!BI102+Consolidação!BL102+Consolidação!BO102+Consolidação!BR102+Consolidação!BU102+Consolidação!BX102,Consolidação!$AI$4,IF(AV91+BC91+BJ91+BQ91+BX91+CE91+CL91+CS91+CZ91+DG91+DN91+DU91+EB91+EI91&lt;=Consolidação!AX102+Consolidação!#REF!+Consolidação!BC102+Consolidação!BF102+Consolidação!BI102+Consolidação!BL102+Consolidação!BO102+Consolidação!BR102+Consolidação!BU102+Consolidação!BX102+Consolidação!CA102,Consolidação!$AL$4,IF(AV91+BC91+BJ91+BQ91+BX91+CE91+CL91+CS91+CZ91+DG91+DN91+DU91+EB91+EI91&lt;=Consolidação!AX102+Consolidação!#REF!+Consolidação!BC102+Consolidação!BF102+Consolidação!BI102+Consolidação!BL102+Consolidação!BO102+Consolidação!BR102+Consolidação!BU102+Consolidação!BX102+Consolidação!CA102+Consolidação!CD102,Consolidação!$AO$4,IF(AV91+BC91+BJ91+BQ91+BX91+CE91+CL91+CS91+CZ91+DG91+DN91+DU91+EB91+EI91&lt;=Consolidação!AX102+Consolidação!#REF!+Consolidação!BC102+Consolidação!BF102+Consolidação!BI102+Consolidação!BL102+Consolidação!BO102+Consolidação!BR102+Consolidação!BU102+Consolidação!BX102+Consolidação!CA102+Consolidação!CD102+Consolidação!CG102,Consolidação!$AR$4,IF(AV91+BC91+BJ91+BQ91+BX91+CE91+CL91+CS91+CZ91+DG91+DN91+DU91+EB91+EI91&lt;=Consolidação!AX102+Consolidação!#REF!+Consolidação!BC102+Consolidação!BF102+Consolidação!BI102+Consolidação!BL102+Consolidação!BO102+Consolidação!BR102+Consolidação!BU102+Consolidação!BX102+Consolidação!CA102+Consolidação!CD102+Consolidação!CG102+Consolidação!CJ102,Consolidação!$AU$4,IF(AND((Consolidação!AX102+Consolidação!#REF!+Consolidação!BC102+Consolidação!BF102+Consolidação!BI102+Consolidação!BL102+Consolidação!BO102+Consolidação!BR102+Consolidação!BU102+Consolidação!BX102+Consolidação!CA102+Consolidação!CD102+Consolidação!CG102+Consolidação!CJ102)&gt;0,AV91+BC91+BJ91+BQ91+BX91+CE91+CL91+CS91+CZ91+DG91+DN91+DU91+EB91&lt;Consolidação!AX102+Consolidação!#REF!+Consolidação!BC102+Consolidação!BF102+Consolidação!BI102+Consolidação!BL102+Consolidação!BO102+Consolidação!BR102+Consolidação!BU102+Consolidação!BX102+Consolidação!CA102+Consolidação!CD102+Consolidação!CG102+Consolidação!CJ102,AV91+BC91+BJ91+BQ91+BX91+CE91+CL91+CS91+CZ91+DG91+DN91+DU91+EB91+EI91&gt;Consolidação!AX102+Consolidação!#REF!+Consolidação!BC102+Consolidação!BF102+Consolidação!BI102+Consolidação!BL102+Consolidação!BO102+Consolidação!BR102+Consolidação!BU102+Consolidação!BX102+Consolidação!CA102+Consolidação!CD102+Consolidação!CG102+Consolidação!CJ102),"CONSUMO PARCIAL","SEM PREVISÃO"))))))))))))))))</f>
        <v/>
      </c>
      <c r="EM91" s="318" t="str">
        <f t="shared" si="106"/>
        <v/>
      </c>
      <c r="EN91" s="270"/>
      <c r="EO91" s="314"/>
      <c r="EP91" s="315"/>
      <c r="EQ91" s="316"/>
      <c r="ER91" s="353" t="str">
        <f>IF(EO91=0,"",IF(BB91+BI91+BP91+BW91+CD91+CK91+CR91+CY91+DF91+DM91+DT91+EA91+EH91+EO91&lt;=Consolidação!BC102,Consolidação!$H$4,IF(BB91+BI91+BP91+BW91+CD91+CK91+CR91+CY91+DF91+DM91+DT91+EA91+EH91+EO91&lt;=Consolidação!BC102+Consolidação!BF102,Consolidação!$K$4,IF(BB91+BI91+BP91+BW91+CD91+CK91+CR91+CY91+DF91+DM91+DT91+EA91+EH91+EO91&lt;=Consolidação!BC102+Consolidação!BF102+Consolidação!BI102,Consolidação!$N$4,IF(BB91+BI91+BP91+BW91+CD91+CK91+CR91+CY91+DF91+DM91+DT91+EA91+EH91+EO91&lt;=Consolidação!BC102+Consolidação!BF102+Consolidação!BI102+Consolidação!BL102,Consolidação!$Q$4,IF(BB91+BI91+BP91+BW91+CD91+CK91+CR91+CY91+DF91+DM91+DT91+EA91+EH91+EO91&lt;=Consolidação!BC102+Consolidação!BF102+Consolidação!BI102+Consolidação!BL102+Consolidação!BO102,Consolidação!$T$4,IF(BB91+BI91+BP91+BW91+CD91+CK91+CR91+CY91+DF91+DM91+DT91+EA91+EH91+EO91&lt;=Consolidação!BC102+Consolidação!BF102+Consolidação!BI102+Consolidação!BL102+Consolidação!BO102+Consolidação!BR102,Consolidação!$W$4,IF(BB91+BI91+BP91+BW91+CD91+CK91+CR91+CY91+DF91+DM91+DT91+EA91+EH91+EO91&lt;=Consolidação!BC102+Consolidação!BF102+Consolidação!BI102+Consolidação!BL102+Consolidação!BO102+Consolidação!BR102+Consolidação!BU102,Consolidação!$Z$4,IF(BB91+BI91+BP91+BW91+CD91+CK91+CR91+CY91+DF91+DM91+DT91+EA91+EH91+EO91&lt;=Consolidação!BC102+Consolidação!BF102+Consolidação!BI102+Consolidação!BL102+Consolidação!BO102+Consolidação!BR102+Consolidação!BU102+Consolidação!BX102,Consolidação!$AC$4,IF(BB91+BI91+BP91+BW91+CD91+CK91+CR91+CY91+DF91+DM91+DT91+EA91+EH91+EO91&lt;=Consolidação!BC102+Consolidação!BF102+Consolidação!BI102+Consolidação!BL102+Consolidação!BO102+Consolidação!BR102+Consolidação!BU102+Consolidação!BX102+Consolidação!CA102,Consolidação!$AF$4,IF(BB91+BI91+BP91+BW91+CD91+CK91+CR91+CY91+DF91+DM91+DT91+EA91+EH91+EO91&lt;=Consolidação!BC102+Consolidação!BF102+Consolidação!BI102+Consolidação!BL102+Consolidação!BO102+Consolidação!BR102+Consolidação!BU102+Consolidação!BX102+Consolidação!CA102+Consolidação!CD102,Consolidação!$AI$4,IF(BB91+BI91+BP91+BW91+CD91+CK91+CR91+CY91+DF91+DM91+DT91+EA91+EH91+EO91&lt;=Consolidação!BC102+Consolidação!BF102+Consolidação!BI102+Consolidação!BL102+Consolidação!BO102+Consolidação!BR102+Consolidação!BU102+Consolidação!BX102+Consolidação!CA102+Consolidação!CD102+Consolidação!CG102,Consolidação!$AL$4,IF(BB91+BI91+BP91+BW91+CD91+CK91+CR91+CY91+DF91+DM91+DT91+EA91+EH91+EO91&lt;=Consolidação!BC102+Consolidação!BF102+Consolidação!BI102+Consolidação!BL102+Consolidação!BO102+Consolidação!BR102+Consolidação!BU102+Consolidação!BX102+Consolidação!CA102+Consolidação!CD102+Consolidação!CG102+Consolidação!CJ102,Consolidação!$AO$4,IF(BB91+BI91+BP91+BW91+CD91+CK91+CR91+CY91+DF91+DM91+DT91+EA91+EH91+EO91&lt;=Consolidação!BC102+Consolidação!BF102+Consolidação!BI102+Consolidação!BL102+Consolidação!BO102+Consolidação!BR102+Consolidação!BU102+Consolidação!BX102+Consolidação!CA102+Consolidação!CD102+Consolidação!CG102+Consolidação!CJ102+Consolidação!CM102,Consolidação!$AR$4,IF(BB91+BI91+BP91+BW91+CD91+CK91+CR91+CY91+DF91+DM91+DT91+EA91+EH91+EO91&lt;=Consolidação!BC102+Consolidação!BF102+Consolidação!BI102+Consolidação!BL102+Consolidação!BO102+Consolidação!BR102+Consolidação!BU102+Consolidação!BX102+Consolidação!CA102+Consolidação!CD102+Consolidação!CG102+Consolidação!CJ102+Consolidação!CM102+Consolidação!CP102,Consolidação!$AU$4,IF(AND((Consolidação!BC102+Consolidação!BF102+Consolidação!BI102+Consolidação!BL102+Consolidação!BO102+Consolidação!BR102+Consolidação!BU102+Consolidação!BX102+Consolidação!CA102+Consolidação!CD102+Consolidação!CG102+Consolidação!CJ102+Consolidação!CM102+Consolidação!CP102)&gt;0,BB91+BI91+BP91+BW91+CD91+CK91+CR91+CY91+DF91+DM91+DT91+EA91+EH91&lt;Consolidação!BC102+Consolidação!BF102+Consolidação!BI102+Consolidação!BL102+Consolidação!BO102+Consolidação!BR102+Consolidação!BU102+Consolidação!BX102+Consolidação!CA102+Consolidação!CD102+Consolidação!CG102+Consolidação!CJ102+Consolidação!CM102+Consolidação!CP102,BB91+BI91+BP91+BW91+CD91+CK91+CR91+CY91+DF91+DM91+DT91+EA91+EH91+EO91&gt;Consolidação!BC102+Consolidação!BF102+Consolidação!BI102+Consolidação!BL102+Consolidação!BO102+Consolidação!BR102+Consolidação!BU102+Consolidação!BX102+Consolidação!CA102+Consolidação!CD102+Consolidação!CG102+Consolidação!CJ102+Consolidação!CM102+Consolidação!CP102),"CONSUMO PARCIAL","SEM PREVISÃO"))))))))))))))))</f>
        <v/>
      </c>
      <c r="ES91" s="318" t="str">
        <f t="shared" si="107"/>
        <v/>
      </c>
      <c r="ET91" s="270"/>
      <c r="EU91" s="314"/>
      <c r="EV91" s="315"/>
      <c r="EW91" s="316"/>
      <c r="EX91" s="353" t="str">
        <f>IF(EU91=0,"",IF(BH91+BO91+BV91+CC91+CJ91+CQ91+CX91+DE91+DL91+DS91+DZ91+EG91+EN91+EU91&lt;=Consolidação!BI102,Consolidação!$H$4,IF(BH91+BO91+BV91+CC91+CJ91+CQ91+CX91+DE91+DL91+DS91+DZ91+EG91+EN91+EU91&lt;=Consolidação!BI102+Consolidação!BL102,Consolidação!$K$4,IF(BH91+BO91+BV91+CC91+CJ91+CQ91+CX91+DE91+DL91+DS91+DZ91+EG91+EN91+EU91&lt;=Consolidação!BI102+Consolidação!BL102+Consolidação!BO102,Consolidação!$N$4,IF(BH91+BO91+BV91+CC91+CJ91+CQ91+CX91+DE91+DL91+DS91+DZ91+EG91+EN91+EU91&lt;=Consolidação!BI102+Consolidação!BL102+Consolidação!BO102+Consolidação!BR102,Consolidação!$Q$4,IF(BH91+BO91+BV91+CC91+CJ91+CQ91+CX91+DE91+DL91+DS91+DZ91+EG91+EN91+EU91&lt;=Consolidação!BI102+Consolidação!BL102+Consolidação!BO102+Consolidação!BR102+Consolidação!BU102,Consolidação!$T$4,IF(BH91+BO91+BV91+CC91+CJ91+CQ91+CX91+DE91+DL91+DS91+DZ91+EG91+EN91+EU91&lt;=Consolidação!BI102+Consolidação!BL102+Consolidação!BO102+Consolidação!BR102+Consolidação!BU102+Consolidação!BX102,Consolidação!$W$4,IF(BH91+BO91+BV91+CC91+CJ91+CQ91+CX91+DE91+DL91+DS91+DZ91+EG91+EN91+EU91&lt;=Consolidação!BI102+Consolidação!BL102+Consolidação!BO102+Consolidação!BR102+Consolidação!BU102+Consolidação!BX102+Consolidação!CA102,Consolidação!$Z$4,IF(BH91+BO91+BV91+CC91+CJ91+CQ91+CX91+DE91+DL91+DS91+DZ91+EG91+EN91+EU91&lt;=Consolidação!BI102+Consolidação!BL102+Consolidação!BO102+Consolidação!BR102+Consolidação!BU102+Consolidação!BX102+Consolidação!CA102+Consolidação!CD102,Consolidação!$AC$4,IF(BH91+BO91+BV91+CC91+CJ91+CQ91+CX91+DE91+DL91+DS91+DZ91+EG91+EN91+EU91&lt;=Consolidação!BI102+Consolidação!BL102+Consolidação!BO102+Consolidação!BR102+Consolidação!BU102+Consolidação!BX102+Consolidação!CA102+Consolidação!CD102+Consolidação!CG102,Consolidação!$AF$4,IF(BH91+BO91+BV91+CC91+CJ91+CQ91+CX91+DE91+DL91+DS91+DZ91+EG91+EN91+EU91&lt;=Consolidação!BI102+Consolidação!BL102+Consolidação!BO102+Consolidação!BR102+Consolidação!BU102+Consolidação!BX102+Consolidação!CA102+Consolidação!CD102+Consolidação!CG102+Consolidação!CJ102,Consolidação!$AI$4,IF(BH91+BO91+BV91+CC91+CJ91+CQ91+CX91+DE91+DL91+DS91+DZ91+EG91+EN91+EU91&lt;=Consolidação!BI102+Consolidação!BL102+Consolidação!BO102+Consolidação!BR102+Consolidação!BU102+Consolidação!BX102+Consolidação!CA102+Consolidação!CD102+Consolidação!CG102+Consolidação!CJ102+Consolidação!CM102,Consolidação!$AL$4,IF(BH91+BO91+BV91+CC91+CJ91+CQ91+CX91+DE91+DL91+DS91+DZ91+EG91+EN91+EU91&lt;=Consolidação!BI102+Consolidação!BL102+Consolidação!BO102+Consolidação!BR102+Consolidação!BU102+Consolidação!BX102+Consolidação!CA102+Consolidação!CD102+Consolidação!CG102+Consolidação!CJ102+Consolidação!CM102+Consolidação!CP102,Consolidação!$AO$4,IF(BH91+BO91+BV91+CC91+CJ91+CQ91+CX91+DE91+DL91+DS91+DZ91+EG91+EN91+EU91&lt;=Consolidação!BI102+Consolidação!BL102+Consolidação!BO102+Consolidação!BR102+Consolidação!BU102+Consolidação!BX102+Consolidação!CA102+Consolidação!CD102+Consolidação!CG102+Consolidação!CJ102+Consolidação!CM102+Consolidação!CP102+Consolidação!CS102,Consolidação!$AR$4,IF(BH91+BO91+BV91+CC91+CJ91+CQ91+CX91+DE91+DL91+DS91+DZ91+EG91+EN91+EU91&lt;=Consolidação!BI102+Consolidação!BL102+Consolidação!BO102+Consolidação!BR102+Consolidação!BU102+Consolidação!BX102+Consolidação!CA102+Consolidação!CD102+Consolidação!CG102+Consolidação!CJ102+Consolidação!CM102+Consolidação!CP102+Consolidação!CS102+Consolidação!CV102,Consolidação!$AU$4,IF(AND((Consolidação!BI102+Consolidação!BL102+Consolidação!BO102+Consolidação!BR102+Consolidação!BU102+Consolidação!BX102+Consolidação!CA102+Consolidação!CD102+Consolidação!CG102+Consolidação!CJ102+Consolidação!CM102+Consolidação!CP102+Consolidação!CS102+Consolidação!CV102)&gt;0,BH91+BO91+BV91+CC91+CJ91+CQ91+CX91+DE91+DL91+DS91+DZ91+EG91+EN91&lt;Consolidação!BI102+Consolidação!BL102+Consolidação!BO102+Consolidação!BR102+Consolidação!BU102+Consolidação!BX102+Consolidação!CA102+Consolidação!CD102+Consolidação!CG102+Consolidação!CJ102+Consolidação!CM102+Consolidação!CP102+Consolidação!CS102+Consolidação!CV102,BH91+BO91+BV91+CC91+CJ91+CQ91+CX91+DE91+DL91+DS91+DZ91+EG91+EN91+EU91&gt;Consolidação!BI102+Consolidação!BL102+Consolidação!BO102+Consolidação!BR102+Consolidação!BU102+Consolidação!BX102+Consolidação!CA102+Consolidação!CD102+Consolidação!CG102+Consolidação!CJ102+Consolidação!CM102+Consolidação!CP102+Consolidação!CS102+Consolidação!CV102),"CONSUMO PARCIAL","SEM PREVISÃO"))))))))))))))))</f>
        <v/>
      </c>
      <c r="EY91" s="318" t="str">
        <f t="shared" si="108"/>
        <v/>
      </c>
      <c r="EZ91" s="270"/>
      <c r="FA91" s="314"/>
      <c r="FB91" s="315"/>
      <c r="FC91" s="316"/>
      <c r="FD91" s="353" t="str">
        <f>IF(FA91=0,"",IF(BN91+BU91+CB91+CI91+CP91+CW91+DD91+DK91+DR91+DY91+EF91+EM91+ET91+FA91&lt;=Consolidação!BO102,Consolidação!$H$4,IF(BN91+BU91+CB91+CI91+CP91+CW91+DD91+DK91+DR91+DY91+EF91+EM91+ET91+FA91&lt;=Consolidação!BO102+Consolidação!BR102,Consolidação!$K$4,IF(BN91+BU91+CB91+CI91+CP91+CW91+DD91+DK91+DR91+DY91+EF91+EM91+ET91+FA91&lt;=Consolidação!BO102+Consolidação!BR102+Consolidação!BU102,Consolidação!$N$4,IF(BN91+BU91+CB91+CI91+CP91+CW91+DD91+DK91+DR91+DY91+EF91+EM91+ET91+FA91&lt;=Consolidação!BO102+Consolidação!BR102+Consolidação!BU102+Consolidação!BX102,Consolidação!$Q$4,IF(BN91+BU91+CB91+CI91+CP91+CW91+DD91+DK91+DR91+DY91+EF91+EM91+ET91+FA91&lt;=Consolidação!BO102+Consolidação!BR102+Consolidação!BU102+Consolidação!BX102+Consolidação!CA102,Consolidação!$T$4,IF(BN91+BU91+CB91+CI91+CP91+CW91+DD91+DK91+DR91+DY91+EF91+EM91+ET91+FA91&lt;=Consolidação!BO102+Consolidação!BR102+Consolidação!BU102+Consolidação!BX102+Consolidação!CA102+Consolidação!CD102,Consolidação!$W$4,IF(BN91+BU91+CB91+CI91+CP91+CW91+DD91+DK91+DR91+DY91+EF91+EM91+ET91+FA91&lt;=Consolidação!BO102+Consolidação!BR102+Consolidação!BU102+Consolidação!BX102+Consolidação!CA102+Consolidação!CD102+Consolidação!CG102,Consolidação!$Z$4,IF(BN91+BU91+CB91+CI91+CP91+CW91+DD91+DK91+DR91+DY91+EF91+EM91+ET91+FA91&lt;=Consolidação!BO102+Consolidação!BR102+Consolidação!BU102+Consolidação!BX102+Consolidação!CA102+Consolidação!CD102+Consolidação!CG102+Consolidação!CJ102,Consolidação!$AC$4,IF(BN91+BU91+CB91+CI91+CP91+CW91+DD91+DK91+DR91+DY91+EF91+EM91+ET91+FA91&lt;=Consolidação!BO102+Consolidação!BR102+Consolidação!BU102+Consolidação!BX102+Consolidação!CA102+Consolidação!CD102+Consolidação!CG102+Consolidação!CJ102+Consolidação!CM102,Consolidação!$AF$4,IF(BN91+BU91+CB91+CI91+CP91+CW91+DD91+DK91+DR91+DY91+EF91+EM91+ET91+FA91&lt;=Consolidação!BO102+Consolidação!BR102+Consolidação!BU102+Consolidação!BX102+Consolidação!CA102+Consolidação!CD102+Consolidação!CG102+Consolidação!CJ102+Consolidação!CM102+Consolidação!CP102,Consolidação!$AI$4,IF(BN91+BU91+CB91+CI91+CP91+CW91+DD91+DK91+DR91+DY91+EF91+EM91+ET91+FA91&lt;=Consolidação!BO102+Consolidação!BR102+Consolidação!BU102+Consolidação!BX102+Consolidação!CA102+Consolidação!CD102+Consolidação!CG102+Consolidação!CJ102+Consolidação!CM102+Consolidação!CP102+Consolidação!CS102,Consolidação!$AL$4,IF(BN91+BU91+CB91+CI91+CP91+CW91+DD91+DK91+DR91+DY91+EF91+EM91+ET91+FA91&lt;=Consolidação!BO102+Consolidação!BR102+Consolidação!BU102+Consolidação!BX102+Consolidação!CA102+Consolidação!CD102+Consolidação!CG102+Consolidação!CJ102+Consolidação!CM102+Consolidação!CP102+Consolidação!CS102+Consolidação!CV102,Consolidação!$AO$4,IF(BN91+BU91+CB91+CI91+CP91+CW91+DD91+DK91+DR91+DY91+EF91+EM91+ET91+FA91&lt;=Consolidação!BO102+Consolidação!BR102+Consolidação!BU102+Consolidação!BX102+Consolidação!CA102+Consolidação!CD102+Consolidação!CG102+Consolidação!CJ102+Consolidação!CM102+Consolidação!CP102+Consolidação!CS102+Consolidação!CV102+Consolidação!CY102,Consolidação!$AR$4,IF(BN91+BU91+CB91+CI91+CP91+CW91+DD91+DK91+DR91+DY91+EF91+EM91+ET91+FA91&lt;=Consolidação!BO102+Consolidação!BR102+Consolidação!BU102+Consolidação!BX102+Consolidação!CA102+Consolidação!CD102+Consolidação!CG102+Consolidação!CJ102+Consolidação!CM102+Consolidação!CP102+Consolidação!CS102+Consolidação!CV102+Consolidação!CY102+Consolidação!DB102,Consolidação!$AU$4,IF(AND((Consolidação!BO102+Consolidação!BR102+Consolidação!BU102+Consolidação!BX102+Consolidação!CA102+Consolidação!CD102+Consolidação!CG102+Consolidação!CJ102+Consolidação!CM102+Consolidação!CP102+Consolidação!CS102+Consolidação!CV102+Consolidação!CY102+Consolidação!DB102)&gt;0,BN91+BU91+CB91+CI91+CP91+CW91+DD91+DK91+DR91+DY91+EF91+EM91+ET91&lt;Consolidação!BO102+Consolidação!BR102+Consolidação!BU102+Consolidação!BX102+Consolidação!CA102+Consolidação!CD102+Consolidação!CG102+Consolidação!CJ102+Consolidação!CM102+Consolidação!CP102+Consolidação!CS102+Consolidação!CV102+Consolidação!CY102+Consolidação!DB102,BN91+BU91+CB91+CI91+CP91+CW91+DD91+DK91+DR91+DY91+EF91+EM91+ET91+FA91&gt;Consolidação!BO102+Consolidação!BR102+Consolidação!BU102+Consolidação!BX102+Consolidação!CA102+Consolidação!CD102+Consolidação!CG102+Consolidação!CJ102+Consolidação!CM102+Consolidação!CP102+Consolidação!CS102+Consolidação!CV102+Consolidação!CY102+Consolidação!DB102),"CONSUMO PARCIAL","SEM PREVISÃO"))))))))))))))))</f>
        <v/>
      </c>
      <c r="FE91" s="318" t="str">
        <f t="shared" si="109"/>
        <v/>
      </c>
      <c r="FF91" s="270"/>
      <c r="FG91" s="314"/>
      <c r="FH91" s="315"/>
      <c r="FI91" s="316"/>
      <c r="FJ91" s="353" t="str">
        <f>IF(FG91=0,"",IF(BT91+CA91+CH91+CO91+CV91+DC91+DJ91+DQ91+DX91+EE91+EL91+ES91+EZ91+FG91&lt;=Consolidação!BU102,Consolidação!$H$4,IF(BT91+CA91+CH91+CO91+CV91+DC91+DJ91+DQ91+DX91+EE91+EL91+ES91+EZ91+FG91&lt;=Consolidação!BU102+Consolidação!BX102,Consolidação!$K$4,IF(BT91+CA91+CH91+CO91+CV91+DC91+DJ91+DQ91+DX91+EE91+EL91+ES91+EZ91+FG91&lt;=Consolidação!BU102+Consolidação!BX102+Consolidação!CA102,Consolidação!$N$4,IF(BT91+CA91+CH91+CO91+CV91+DC91+DJ91+DQ91+DX91+EE91+EL91+ES91+EZ91+FG91&lt;=Consolidação!BU102+Consolidação!BX102+Consolidação!CA102+Consolidação!CD102,Consolidação!$Q$4,IF(BT91+CA91+CH91+CO91+CV91+DC91+DJ91+DQ91+DX91+EE91+EL91+ES91+EZ91+FG91&lt;=Consolidação!BU102+Consolidação!BX102+Consolidação!CA102+Consolidação!CD102+Consolidação!CG102,Consolidação!$T$4,IF(BT91+CA91+CH91+CO91+CV91+DC91+DJ91+DQ91+DX91+EE91+EL91+ES91+EZ91+FG91&lt;=Consolidação!BU102+Consolidação!BX102+Consolidação!CA102+Consolidação!CD102+Consolidação!CG102+Consolidação!CJ102,Consolidação!$W$4,IF(BT91+CA91+CH91+CO91+CV91+DC91+DJ91+DQ91+DX91+EE91+EL91+ES91+EZ91+FG91&lt;=Consolidação!BU102+Consolidação!BX102+Consolidação!CA102+Consolidação!CD102+Consolidação!CG102+Consolidação!CJ102+Consolidação!CM102,Consolidação!$Z$4,IF(BT91+CA91+CH91+CO91+CV91+DC91+DJ91+DQ91+DX91+EE91+EL91+ES91+EZ91+FG91&lt;=Consolidação!BU102+Consolidação!BX102+Consolidação!CA102+Consolidação!CD102+Consolidação!CG102+Consolidação!CJ102+Consolidação!CM102+Consolidação!CP102,Consolidação!$AC$4,IF(BT91+CA91+CH91+CO91+CV91+DC91+DJ91+DQ91+DX91+EE91+EL91+ES91+EZ91+FG91&lt;=Consolidação!BU102+Consolidação!BX102+Consolidação!CA102+Consolidação!CD102+Consolidação!CG102+Consolidação!CJ102+Consolidação!CM102+Consolidação!CP102+Consolidação!CS102,Consolidação!$AF$4,IF(BT91+CA91+CH91+CO91+CV91+DC91+DJ91+DQ91+DX91+EE91+EL91+ES91+EZ91+FG91&lt;=Consolidação!BU102+Consolidação!BX102+Consolidação!CA102+Consolidação!CD102+Consolidação!CG102+Consolidação!CJ102+Consolidação!CM102+Consolidação!CP102+Consolidação!CS102+Consolidação!CV102,Consolidação!$AI$4,IF(BT91+CA91+CH91+CO91+CV91+DC91+DJ91+DQ91+DX91+EE91+EL91+ES91+EZ91+FG91&lt;=Consolidação!BU102+Consolidação!BX102+Consolidação!CA102+Consolidação!CD102+Consolidação!CG102+Consolidação!CJ102+Consolidação!CM102+Consolidação!CP102+Consolidação!CS102+Consolidação!CV102+Consolidação!CY102,Consolidação!$AL$4,IF(BT91+CA91+CH91+CO91+CV91+DC91+DJ91+DQ91+DX91+EE91+EL91+ES91+EZ91+FG91&lt;=Consolidação!BU102+Consolidação!BX102+Consolidação!CA102+Consolidação!CD102+Consolidação!CG102+Consolidação!CJ102+Consolidação!CM102+Consolidação!CP102+Consolidação!CS102+Consolidação!CV102+Consolidação!CY102+Consolidação!DB102,Consolidação!$AO$4,IF(BT91+CA91+CH91+CO91+CV91+DC91+DJ91+DQ91+DX91+EE91+EL91+ES91+EZ91+FG91&lt;=Consolidação!BU102+Consolidação!BX102+Consolidação!CA102+Consolidação!CD102+Consolidação!CG102+Consolidação!CJ102+Consolidação!CM102+Consolidação!CP102+Consolidação!CS102+Consolidação!CV102+Consolidação!CY102+Consolidação!DB102+Consolidação!DE102,Consolidação!$AR$4,IF(BT91+CA91+CH91+CO91+CV91+DC91+DJ91+DQ91+DX91+EE91+EL91+ES91+EZ91+FG91&lt;=Consolidação!BU102+Consolidação!BX102+Consolidação!CA102+Consolidação!CD102+Consolidação!CG102+Consolidação!CJ102+Consolidação!CM102+Consolidação!CP102+Consolidação!CS102+Consolidação!CV102+Consolidação!CY102+Consolidação!DB102+Consolidação!DE102+Consolidação!DH102,Consolidação!$AU$4,IF(AND((Consolidação!BU102+Consolidação!BX102+Consolidação!CA102+Consolidação!CD102+Consolidação!CG102+Consolidação!CJ102+Consolidação!CM102+Consolidação!CP102+Consolidação!CS102+Consolidação!CV102+Consolidação!CY102+Consolidação!DB102+Consolidação!DE102+Consolidação!DH102)&gt;0,BT91+CA91+CH91+CO91+CV91+DC91+DJ91+DQ91+DX91+EE91+EL91+ES91+EZ91&lt;Consolidação!BU102+Consolidação!BX102+Consolidação!CA102+Consolidação!CD102+Consolidação!CG102+Consolidação!CJ102+Consolidação!CM102+Consolidação!CP102+Consolidação!CS102+Consolidação!CV102+Consolidação!CY102+Consolidação!DB102+Consolidação!DE102+Consolidação!DH102,BT91+CA91+CH91+CO91+CV91+DC91+DJ91+DQ91+DX91+EE91+EL91+ES91+EZ91+FG91&gt;Consolidação!BU102+Consolidação!BX102+Consolidação!CA102+Consolidação!CD102+Consolidação!CG102+Consolidação!CJ102+Consolidação!CM102+Consolidação!CP102+Consolidação!CS102+Consolidação!CV102+Consolidação!CY102+Consolidação!DB102+Consolidação!DE102+Consolidação!DH102),"CONSUMO PARCIAL","SEM PREVISÃO"))))))))))))))))</f>
        <v/>
      </c>
      <c r="FK91" s="540" t="str">
        <f t="shared" si="110"/>
        <v/>
      </c>
      <c r="FL91" s="569"/>
      <c r="FM91" s="550"/>
      <c r="FN91" s="550"/>
      <c r="FO91" s="550"/>
      <c r="FP91" s="550"/>
      <c r="FQ91" s="576"/>
      <c r="FR91" s="569"/>
      <c r="FS91" s="550"/>
      <c r="FT91" s="550"/>
      <c r="FU91" s="550"/>
      <c r="FV91" s="550"/>
      <c r="FW91" s="550"/>
      <c r="FX91" s="545" t="str">
        <f>IF((Consolidação!C102+Consolidação!E102)=(F91+M91+T91+AA91+AH91+AO91+AV91+BC91+BJ91+BQ91+BX91+CE91+CL91+CS91),"ATUALIZADO","DESATUALIZADO")</f>
        <v>DESATUALIZADO</v>
      </c>
    </row>
    <row r="92" spans="1:180" x14ac:dyDescent="0.3">
      <c r="A92" s="347">
        <v>11910</v>
      </c>
      <c r="B92" s="634"/>
      <c r="C92" s="344" t="s">
        <v>104</v>
      </c>
      <c r="D92" s="272"/>
      <c r="E92" s="270" t="s">
        <v>153</v>
      </c>
      <c r="F92" s="314">
        <v>10.349</v>
      </c>
      <c r="G92" s="315"/>
      <c r="H92" s="316">
        <v>45471</v>
      </c>
      <c r="I92" s="317" t="str">
        <f>IF(F92=0,"",IF(F92&lt;=Consolidação!H103,Consolidação!H$4,IF(F92&lt;=Consolidação!H103+Consolidação!K103,Consolidação!K$4,IF(F92&lt;=Consolidação!H103+Consolidação!K103+Consolidação!N103,Consolidação!N$4,IF(F92&lt;=Consolidação!H103+Consolidação!K103+Consolidação!N103+Consolidação!Q103,Consolidação!Q$4,IF(F92&lt;=Consolidação!H103+Consolidação!K103+Consolidação!N103+Consolidação!Q103+Consolidação!T103,Consolidação!T$4,IF(F92&lt;=Consolidação!H103+Consolidação!K103+Consolidação!N103+Consolidação!Q103+Consolidação!T103+Consolidação!W103,Consolidação!W$4,IF(F92&lt;=Consolidação!H103+Consolidação!K103+Consolidação!N103+Consolidação!Q103+Consolidação!T103+Consolidação!W103+Consolidação!Z103,Consolidação!Z$4,IF(F92&lt;=Consolidação!H103+Consolidação!K103+Consolidação!N103+Consolidação!Q103+Consolidação!T103+Consolidação!W103+Consolidação!Z103+Consolidação!AC103,Consolidação!AC$4,IF(F92&lt;=Consolidação!H103+Consolidação!K103+Consolidação!N103+Consolidação!Q103+Consolidação!T103+Consolidação!W103+Consolidação!Z103+Consolidação!AC103+Consolidação!AF103,Consolidação!AF$4,IF(F92&lt;=Consolidação!H103+Consolidação!K103+Consolidação!N103+Consolidação!Q103+Consolidação!T103+Consolidação!W103+Consolidação!Z103+Consolidação!AC103+Consolidação!AF103+Consolidação!AI103,Consolidação!AI$4,IF(F92&lt;=Consolidação!H103+Consolidação!K103+Consolidação!N103+Consolidação!Q103+Consolidação!T103+Consolidação!W103+Consolidação!Z103+Consolidação!AC103+Consolidação!AF103+Consolidação!AI103+Consolidação!AL103,Consolidação!AL$4,IF(F92&lt;=Consolidação!H103+Consolidação!K103+Consolidação!N103+Consolidação!Q103+Consolidação!T103+Consolidação!W103+Consolidação!Z103+Consolidação!AC103+Consolidação!AF103+Consolidação!AI103+Consolidação!AL103+Consolidação!AO103,Consolidação!AO$4,IF(F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AR$4,IF(F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>SEM PREVISÃO</v>
      </c>
      <c r="J92" s="318" t="str">
        <f>IF(I92="","",IF(I92="SEM PREVISÃO","û",IF(I92="CONSUMO PARCIAL","û",IF(H92&lt;I92+90,"û","ü"))))</f>
        <v>û</v>
      </c>
      <c r="K92" s="312"/>
      <c r="L92" s="270"/>
      <c r="M92" s="314"/>
      <c r="N92" s="315"/>
      <c r="O92" s="316"/>
      <c r="P92" s="317" t="str">
        <f>IF(M92=0,"",IF(F92+M92&lt;=Consolidação!H103,Consolidação!$H$4,IF(F92+M92&lt;=Consolidação!H103+Consolidação!K103,Consolidação!$K$4,IF(F92+M92&lt;=Consolidação!H103+Consolidação!K103+Consolidação!N103,Consolidação!$N$4,IF(F92+M92&lt;=Consolidação!H103+Consolidação!K103+Consolidação!N103+Consolidação!Q103,Consolidação!$Q$4,IF(F92+M92&lt;=Consolidação!H103+Consolidação!K103+Consolidação!N103+Consolidação!Q103+Consolidação!T103,Consolidação!$T$4,IF(F92+M92&lt;=Consolidação!H103+Consolidação!K103+Consolidação!N103+Consolidação!Q103+Consolidação!T103+Consolidação!W103,Consolidação!$W$4,IF(F92+M92&lt;=Consolidação!H103+Consolidação!K103+Consolidação!N103+Consolidação!Q103+Consolidação!T103+Consolidação!W103+Consolidação!Z103,Consolidação!$Z$4,IF(F92+M92&lt;=Consolidação!H103+Consolidação!K103+Consolidação!N103+Consolidação!Q103+Consolidação!T103+Consolidação!W103+Consolidação!Z103+Consolidação!AC103,Consolidação!$AC$4,IF(F92+M92&lt;=Consolidação!H103+Consolidação!K103+Consolidação!N103+Consolidação!Q103+Consolidação!T103+Consolidação!W103+Consolidação!Z103+Consolidação!AC103+Consolidação!AF103,Consolidação!$AF$4,IF(F92+M92&lt;=Consolidação!H103+Consolidação!K103+Consolidação!N103+Consolidação!Q103+Consolidação!T103+Consolidação!W103+Consolidação!Z103+Consolidação!AC103+Consolidação!AF103+Consolidação!AI103,Consolidação!$AI$4,IF(F92+M92&lt;=Consolidação!H103+Consolidação!K103+Consolidação!N103+Consolidação!Q103+Consolidação!T103+Consolidação!W103+Consolidação!Z103+Consolidação!AC103+Consolidação!AF103+Consolidação!AI103+Consolidação!AL103,Consolidação!$AL$4,IF(F92+M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$AR$4,IF(F92+M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Q92" s="318" t="str">
        <f>IF(P92="","",IF(P92="SEM PREVISÃO","û",IF(P92="CONSUMO PARCIAL","û",IF(O92&lt;P92+90,"û","ü"))))</f>
        <v/>
      </c>
      <c r="R92" s="312"/>
      <c r="S92" s="270"/>
      <c r="T92" s="314"/>
      <c r="U92" s="315"/>
      <c r="V92" s="316"/>
      <c r="W92" s="317" t="str">
        <f>IF(T92=0,"",IF(F92+M92+T92&lt;=Consolidação!H103,Consolidação!$H$4,IF(F92+M92+T92&lt;=Consolidação!H103+Consolidação!K103,Consolidação!$K$4,IF(F92+M92+T92&lt;=Consolidação!H103+Consolidação!K103+Consolidação!N103,Consolidação!$N$4,IF(F92+M92+T92&lt;=Consolidação!H103+Consolidação!K103+Consolidação!N103+Consolidação!Q103,Consolidação!$Q$4,IF(F92+M92+T92&lt;=Consolidação!H103+Consolidação!K103+Consolidação!N103+Consolidação!Q103+Consolidação!T103,Consolidação!$T$4,IF(F92+M92+T92&lt;=Consolidação!H103+Consolidação!K103+Consolidação!N103+Consolidação!Q103+Consolidação!T103+Consolidação!W103,Consolidação!$W$4,IF(F92+M92+T92&lt;=Consolidação!H103+Consolidação!K103+Consolidação!N103+Consolidação!Q103+Consolidação!T103+Consolidação!W103+Consolidação!Z103,Consolidação!$Z$4,IF(F92+M92+T92&lt;=Consolidação!H103+Consolidação!K103+Consolidação!N103+Consolidação!Q103+Consolidação!T103+Consolidação!W103+Consolidação!Z103+Consolidação!AC103,Consolidação!$AC$4,IF(F92+M92+T92&lt;=Consolidação!H103+Consolidação!K103+Consolidação!N103+Consolidação!Q103+Consolidação!T103+Consolidação!W103+Consolidação!Z103+Consolidação!AC103+Consolidação!AF103,Consolidação!$AF$4,IF(F92+M92+T92&lt;=Consolidação!H103+Consolidação!K103+Consolidação!N103+Consolidação!Q103+Consolidação!T103+Consolidação!W103+Consolidação!Z103+Consolidação!AC103+Consolidação!AF103+Consolidação!AI103,Consolidação!$AI$4,IF(F92+M92+T92&lt;=Consolidação!H103+Consolidação!K103+Consolidação!N103+Consolidação!Q103+Consolidação!T103+Consolidação!W103+Consolidação!Z103+Consolidação!AC103+Consolidação!AF103+Consolidação!AI103+Consolidação!AL103,Consolidação!$AL$4,IF(F92+M92+T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+T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$AR$4,IF(F92+M92+T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+M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+T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X92" s="318" t="str">
        <f>IF(W92="","",IF(W92="SEM PREVISÃO","û",IF(W92="CONSUMO PARCIAL","û",IF(V92&lt;W92+90,"û","ü"))))</f>
        <v/>
      </c>
      <c r="Y92" s="312"/>
      <c r="Z92" s="270"/>
      <c r="AA92" s="314"/>
      <c r="AB92" s="315"/>
      <c r="AC92" s="316"/>
      <c r="AD92" s="317" t="str">
        <f>IF(AA92=0,"",IF(F92+M92+T92+AA92&lt;=Consolidação!H103,Consolidação!$H$4,IF(F92+M92+T92+AA92&lt;=Consolidação!H103+Consolidação!K103,Consolidação!$K$4,IF(F92+M92+T92+AA92&lt;=Consolidação!H103+Consolidação!K103+Consolidação!N103,Consolidação!$N$4,IF(F92+M92+T92+AA92&lt;=Consolidação!H103+Consolidação!K103+Consolidação!N103+Consolidação!Q103,Consolidação!$Q$4,IF(F92+M92+T92+AA92&lt;=Consolidação!H103+Consolidação!K103+Consolidação!N103+Consolidação!Q103+Consolidação!T103,Consolidação!$T$4,IF(F92+M92+T92+AA92&lt;=Consolidação!H103+Consolidação!K103+Consolidação!N103+Consolidação!Q103+Consolidação!T103+Consolidação!W103,Consolidação!$W$4,IF(F92+M92+T92+AA92&lt;=Consolidação!H103+Consolidação!K103+Consolidação!N103+Consolidação!Q103+Consolidação!T103+Consolidação!W103+Consolidação!Z103,Consolidação!$Z$4,IF(F92+M92+T92+AA92&lt;=Consolidação!H103+Consolidação!K103+Consolidação!N103+Consolidação!Q103+Consolidação!T103+Consolidação!W103+Consolidação!Z103+Consolidação!AC103,Consolidação!$AC$4,IF(F92+M92+T92+AA92&lt;=Consolidação!H103+Consolidação!K103+Consolidação!N103+Consolidação!Q103+Consolidação!T103+Consolidação!W103+Consolidação!Z103+Consolidação!AC103+Consolidação!AF103,Consolidação!$AF$4,IF(F92+M92+T92+AA92&lt;=Consolidação!H103+Consolidação!K103+Consolidação!N103+Consolidação!Q103+Consolidação!T103+Consolidação!W103+Consolidação!Z103+Consolidação!AC103+Consolidação!AF103+Consolidação!AI103,Consolidação!$AI$4,IF(F92+M92+T92+AA92&lt;=Consolidação!H103+Consolidação!K103+Consolidação!N103+Consolidação!Q103+Consolidação!T103+Consolidação!W103+Consolidação!Z103+Consolidação!AC103+Consolidação!AF103+Consolidação!AI103+Consolidação!AL103,Consolidação!$AL$4,IF(F92+M92+T92+AA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+T92+AA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#REF!,IF(F92+M92+T92+AA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+M92+T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+T92+AA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AE92" s="318" t="str">
        <f>IF(AD92="","",IF(AD92="SEM PREVISÃO","û",IF(AD92="CONSUMO PARCIAL","û",IF(AC92&lt;AD92+90,"û","ü"))))</f>
        <v/>
      </c>
      <c r="AF92" s="312"/>
      <c r="AG92" s="270"/>
      <c r="AH92" s="314"/>
      <c r="AI92" s="315"/>
      <c r="AJ92" s="316"/>
      <c r="AK92" s="317" t="str">
        <f>IF(AH92=0,"",IF(F92+M92+T92+AA92+AH92&lt;=Consolidação!H103,Consolidação!$H$4,IF(F92+M92+T92+AA92+AH92&lt;=Consolidação!H103+Consolidação!K103,Consolidação!$K$4,IF(F92+M92+T92+AA92+AH92&lt;=Consolidação!H103+Consolidação!K103+Consolidação!N103,Consolidação!$N$4,IF(F92+M92+T92+AA92+AH92&lt;=Consolidação!H103+Consolidação!K103+Consolidação!N103+Consolidação!Q103,Consolidação!$Q$4,IF(F92+M92+T92+AA92+AH92&lt;=Consolidação!H103+Consolidação!K103+Consolidação!N103+Consolidação!Q103+Consolidação!T103,Consolidação!$T$4,IF(F92+M92+T92+AA92+AH92&lt;=Consolidação!H103+Consolidação!K103+Consolidação!N103+Consolidação!Q103+Consolidação!T103+Consolidação!W103,Consolidação!$W$4,IF(F92+M92+T92+AA92+AH92&lt;=Consolidação!H103+Consolidação!K103+Consolidação!N103+Consolidação!Q103+Consolidação!T103+Consolidação!W103+Consolidação!Z103,Consolidação!$Z$4,IF(F92+M92+T92+AA92+AH92&lt;=Consolidação!H103+Consolidação!K103+Consolidação!N103+Consolidação!Q103+Consolidação!T103+Consolidação!W103+Consolidação!Z103+Consolidação!AC103,Consolidação!$AC$4,IF(F92+M92+T92+AA92+AH92&lt;=Consolidação!H103+Consolidação!K103+Consolidação!N103+Consolidação!Q103+Consolidação!T103+Consolidação!W103+Consolidação!Z103+Consolidação!AC103+Consolidação!AF103,Consolidação!$AF$4,IF(F92+M92+T92+AA92+AH92&lt;=Consolidação!H103+Consolidação!K103+Consolidação!N103+Consolidação!Q103+Consolidação!T103+Consolidação!W103+Consolidação!Z103+Consolidação!AC103+Consolidação!AF103+Consolidação!AI103,Consolidação!$AI$4,IF(F92+M92+T92+AA92+AH92&lt;=Consolidação!H103+Consolidação!K103+Consolidação!N103+Consolidação!Q103+Consolidação!T103+Consolidação!W103+Consolidação!Z103+Consolidação!AC103+Consolidação!AF103+Consolidação!AI103+Consolidação!AL103,Consolidação!$AL$4,IF(F92+M92+T92+AA92+AH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+T92+AA92+AH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$AR$4,IF(F92+M92+T92+AA92+AH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+M92+T92+AA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+T92+AA92+AH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AL92" s="318" t="str">
        <f>IF(AK92="","",IF(AK92="SEM PREVISÃO","û",IF(AK92="CONSUMO PARCIAL","û",IF(AJ92&lt;AK92+90,"û","ü"))))</f>
        <v/>
      </c>
      <c r="AM92" s="312"/>
      <c r="AN92" s="270"/>
      <c r="AO92" s="314"/>
      <c r="AP92" s="345"/>
      <c r="AQ92" s="346"/>
      <c r="AR92" s="317" t="str">
        <f>IF(AO92=0,"",IF(F92+M92+T92+AA92+AH92+AO92&lt;=Consolidação!H103,Consolidação!$H$4,IF(F92+M92+T92+AA92+AH92+AO92&lt;=Consolidação!H103+Consolidação!K103,Consolidação!$K$4,IF(F92+M92+T92+AA92+AH92+AO92&lt;=Consolidação!H103+Consolidação!K103+Consolidação!N103,Consolidação!$N$4,IF(F92+M92+T92+AA92+AH92+AO92&lt;=Consolidação!H103+Consolidação!K103+Consolidação!N103+Consolidação!Q103,Consolidação!$Q$4,IF(F92+M92+T92+AA92+AH92+AO92&lt;=Consolidação!H103+Consolidação!K103+Consolidação!N103+Consolidação!Q103+Consolidação!T103,Consolidação!$T$4,IF(F92+M92+T92+AA92+AH92+AO92&lt;=Consolidação!H103+Consolidação!K103+Consolidação!N103+Consolidação!Q103+Consolidação!T103+Consolidação!W103,Consolidação!$W$4,IF(F92+M92+T92+AA92+AH92+AO92&lt;=Consolidação!H103+Consolidação!K103+Consolidação!N103+Consolidação!Q103+Consolidação!T103+Consolidação!W103+Consolidação!Z103,Consolidação!$Z$4,IF(F92+M92+T92+AA92+AH92+AO92&lt;=Consolidação!H103+Consolidação!K103+Consolidação!N103+Consolidação!Q103+Consolidação!T103+Consolidação!W103+Consolidação!Z103+Consolidação!AC103,Consolidação!$AC$4,IF(F92+M92+T92+AA92+AH92+AO92&lt;=Consolidação!H103+Consolidação!K103+Consolidação!N103+Consolidação!Q103+Consolidação!T103+Consolidação!W103+Consolidação!Z103+Consolidação!AC103+Consolidação!AF103,Consolidação!$AF$4,IF(F92+M92+T92+AA92+AH92+AO92&lt;=Consolidação!H103+Consolidação!K103+Consolidação!N103+Consolidação!Q103+Consolidação!T103+Consolidação!W103+Consolidação!Z103+Consolidação!AC103+Consolidação!AF103+Consolidação!AI103,Consolidação!$AI$4,IF(F92+M92+T92+AA92+AH92+AO92&lt;=Consolidação!H103+Consolidação!K103+Consolidação!N103+Consolidação!Q103+Consolidação!T103+Consolidação!W103+Consolidação!Z103+Consolidação!AC103+Consolidação!AF103+Consolidação!AI103+Consolidação!AL103,Consolidação!$AL$4,IF(F92+M92+T92+AA92+AH92+AO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+T92+AA92+AH92+AO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$AR$4,IF(F92+M92+T92+AA92+AH92+AO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+M92+T92+AA92+AH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+T92+AA92+AH92+AO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AS92" s="318" t="str">
        <f>IF(AR92="","",IF(AR92="SEM PREVISÃO","û",IF(AR92="CONSUMO PARCIAL","û",IF(AQ92&lt;AR92+90,"û","ü"))))</f>
        <v/>
      </c>
      <c r="AT92" s="312"/>
      <c r="AU92" s="270"/>
      <c r="AV92" s="314"/>
      <c r="AW92" s="345"/>
      <c r="AX92" s="346"/>
      <c r="AY92" s="317" t="str">
        <f>IF(AV92=0,"",IF(F92+M92+T92+AA92+AH92+AO92+AV92&lt;=Consolidação!H103,Consolidação!$H$4,IF(F92+M92+T92+AA92+AH92+AO92+AV92&lt;=Consolidação!H103+Consolidação!K103,Consolidação!$K$4,IF(F92+M92+T92+AA92+AH92+AO92+AV92&lt;=Consolidação!H103+Consolidação!K103+Consolidação!N103,Consolidação!$N$4,IF(F92+M92+T92+AA92+AH92+AO92+AV92&lt;=Consolidação!H103+Consolidação!K103+Consolidação!N103+Consolidação!Q103,Consolidação!$Q$4,IF(F92+M92+T92+AA92+AH92+AO92+AV92&lt;=Consolidação!H103+Consolidação!K103+Consolidação!N103+Consolidação!Q103+Consolidação!T103,Consolidação!$T$4,IF(F92+M92+T92+AA92+AH92+AO92+AV92&lt;=Consolidação!H103+Consolidação!K103+Consolidação!N103+Consolidação!Q103+Consolidação!T103+Consolidação!W103,Consolidação!$W$4,IF(F92+M92+T92+AA92+AH92+AO92+AV92&lt;=Consolidação!H103+Consolidação!K103+Consolidação!N103+Consolidação!Q103+Consolidação!T103+Consolidação!W103+Consolidação!Z103,Consolidação!$Z$4,IF(F92+M92+T92+AA92+AH92+AO92+AV92&lt;=Consolidação!H103+Consolidação!K103+Consolidação!N103+Consolidação!Q103+Consolidação!T103+Consolidação!W103+Consolidação!Z103+Consolidação!AC103,Consolidação!$AC$4,IF(F92+M92+T92+AA92+AH92+AO92+AV92&lt;=Consolidação!H103+Consolidação!K103+Consolidação!N103+Consolidação!Q103+Consolidação!T103+Consolidação!W103+Consolidação!Z103+Consolidação!AC103+Consolidação!AF103,Consolidação!$AF$4,IF(F92+M92+T92+AA92+AH92+AO92+AV92&lt;=Consolidação!H103+Consolidação!K103+Consolidação!N103+Consolidação!Q103+Consolidação!T103+Consolidação!W103+Consolidação!Z103+Consolidação!AC103+Consolidação!AF103+Consolidação!AI103,Consolidação!$AI$4,IF(F92+M92+T92+AA92+AH92+AO92+AV92&lt;=Consolidação!H103+Consolidação!K103+Consolidação!N103+Consolidação!Q103+Consolidação!T103+Consolidação!W103+Consolidação!Z103+Consolidação!AC103+Consolidação!AF103+Consolidação!AI103+Consolidação!AL103,Consolidação!$AL$4,IF(F92+M92+T92+AA92+AH92+AO92+AV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+T92+AA92+AH92+AO92+AV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$AR$4,IF(F92+M92+T92+AA92+AH92+AO92+AV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+M92+T92+AA92+AH92+AO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+T92+AA92+AH92+AO92+AV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AZ92" s="318" t="str">
        <f>IF(AY92="","",IF(AY92="SEM PREVISÃO","û",IF(AY92="CONSUMO PARCIAL","û",IF(AX92&lt;AY92+90,"û","ü"))))</f>
        <v/>
      </c>
      <c r="BA92" s="312"/>
      <c r="BB92" s="270"/>
      <c r="BC92" s="314"/>
      <c r="BD92" s="315"/>
      <c r="BE92" s="346"/>
      <c r="BF92" s="317" t="str">
        <f>IF(BC92=0,"",IF(F92+M92+T92+AA92+AH92+AO92+AV92+BC92&lt;=Consolidação!H103,Consolidação!$H$4,IF(F92+M92+T92+AA92+AH92+AO92+AV92+BC92&lt;=Consolidação!H103+Consolidação!K103,Consolidação!$K$4,IF(F92+M92+T92+AA92+AH92+AO92+AV92+BC92&lt;=Consolidação!H103+Consolidação!K103+Consolidação!N103,Consolidação!$N$4,IF(F92+M92+T92+AA92+AH92+AO92+AV92+BC92&lt;=Consolidação!H103+Consolidação!K103+Consolidação!N103+Consolidação!Q103,Consolidação!$Q$4,IF(F92+M92+T92+AA92+AH92+AO92+AV92+BC92&lt;=Consolidação!H103+Consolidação!K103+Consolidação!N103+Consolidação!Q103+Consolidação!T103,Consolidação!$T$4,IF(F92+M92+T92+AA92+AH92+AO92+AV92+BC92&lt;=Consolidação!H103+Consolidação!K103+Consolidação!N103+Consolidação!Q103+Consolidação!T103+Consolidação!W103,Consolidação!$W$4,IF(F92+M92+T92+AA92+AH92+AO92+AV92+BC92&lt;=Consolidação!H103+Consolidação!K103+Consolidação!N103+Consolidação!Q103+Consolidação!T103+Consolidação!W103+Consolidação!Z103,Consolidação!$Z$4,IF(F92+M92+T92+AA92+AH92+AO92+AV92+BC92&lt;=Consolidação!H103+Consolidação!K103+Consolidação!N103+Consolidação!Q103+Consolidação!T103+Consolidação!W103+Consolidação!Z103+Consolidação!AC103,Consolidação!$AC$4,IF(F92+M92+T92+AA92+AH92+AO92+AV92+BC92&lt;=Consolidação!H103+Consolidação!K103+Consolidação!N103+Consolidação!Q103+Consolidação!T103+Consolidação!W103+Consolidação!Z103+Consolidação!AC103+Consolidação!AF103,Consolidação!$AF$4,IF(F92+M92+T92+AA92+AH92+AO92+AV92+BC92&lt;=Consolidação!H103+Consolidação!K103+Consolidação!N103+Consolidação!Q103+Consolidação!T103+Consolidação!W103+Consolidação!Z103+Consolidação!AC103+Consolidação!AF103+Consolidação!AI103,Consolidação!$AI$4,IF(F92+M92+T92+AA92+AH92+AO92+AV92+BC92&lt;=Consolidação!H103+Consolidação!K103+Consolidação!N103+Consolidação!Q103+Consolidação!T103+Consolidação!W103+Consolidação!Z103+Consolidação!AC103+Consolidação!AF103+Consolidação!AI103+Consolidação!AL103,Consolidação!$AL$4,IF(F92+M92+T92+AA92+AH92+AO92+AV92+BC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+T92+AA92+AH92+AO92+AV92+BC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$AR$4,IF(F92+M92+T92+AA92+AH92+AO92+AV92+BC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+M92+T92+AA92+AH92+AO92+AV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+T92+AA92+AH92+AO92+AV92+BC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BG92" s="318" t="str">
        <f>IF(BF92="","",IF(BF92="SEM PREVISÃO","û",IF(BF92="CONSUMO PARCIAL","û",IF(BE92&lt;BF92+90,"û","ü"))))</f>
        <v/>
      </c>
      <c r="BH92" s="312"/>
      <c r="BI92" s="270"/>
      <c r="BJ92" s="314"/>
      <c r="BK92" s="345"/>
      <c r="BL92" s="346"/>
      <c r="BM92" s="317" t="str">
        <f>IF(BJ92=0,"",IF(F92+M92+T92+AA92+AH92+AO92+AV92+BC92+BJ92&lt;=Consolidação!H103,Consolidação!$H$4,IF(F92+M92+T92+AA92+AH92+AO92+AV92+BC92+BJ92&lt;=Consolidação!H103+Consolidação!K103,Consolidação!$K$4,IF(F92+M92+T92+AA92+AH92+AO92+AV92+BC92+BJ92&lt;=Consolidação!H103+Consolidação!K103+Consolidação!N103,Consolidação!$N$4,IF(F92+M92+T92+AA92+AH92+AO92+AV92+BC92+BJ92&lt;=Consolidação!H103+Consolidação!K103+Consolidação!N103+Consolidação!Q103,Consolidação!$Q$4,IF(F92+M92+T92+AA92+AH92+AO92+AV92+BC92+BJ92&lt;=Consolidação!H103+Consolidação!K103+Consolidação!N103+Consolidação!Q103+Consolidação!T103,Consolidação!$T$4,IF(F92+M92+T92+AA92+AH92+AO92+AV92+BC92+BJ92&lt;=Consolidação!H103+Consolidação!K103+Consolidação!N103+Consolidação!Q103+Consolidação!T103+Consolidação!W103,Consolidação!$W$4,IF(F92+M92+T92+AA92+AH92+AO92+AV92+BC92+BJ92&lt;=Consolidação!H103+Consolidação!K103+Consolidação!N103+Consolidação!Q103+Consolidação!T103+Consolidação!W103+Consolidação!Z103,Consolidação!$Z$4,IF(F92+M92+T92+AA92+AH92+AO92+AV92+BC92+BJ92&lt;=Consolidação!H103+Consolidação!K103+Consolidação!N103+Consolidação!Q103+Consolidação!T103+Consolidação!W103+Consolidação!Z103+Consolidação!AC103,Consolidação!$AC$4,IF(F92+M92+T92+AA92+AH92+AO92+AV92+BC92+BJ92&lt;=Consolidação!H103+Consolidação!K103+Consolidação!N103+Consolidação!Q103+Consolidação!T103+Consolidação!W103+Consolidação!Z103+Consolidação!AC103+Consolidação!AF103,Consolidação!$AF$4,IF(F92+M92+T92+AA92+AH92+AO92+AV92+BC92+BJ92&lt;=Consolidação!H103+Consolidação!K103+Consolidação!N103+Consolidação!Q103+Consolidação!T103+Consolidação!W103+Consolidação!Z103+Consolidação!AC103+Consolidação!AF103+Consolidação!AI103,Consolidação!$AI$4,IF(F92+M92+T92+AA92+AH92+AO92+AV92+BC92+BJ92&lt;=Consolidação!H103+Consolidação!K103+Consolidação!N103+Consolidação!Q103+Consolidação!T103+Consolidação!W103+Consolidação!Z103+Consolidação!AC103+Consolidação!AF103+Consolidação!AI103+Consolidação!AL103,Consolidação!$AL$4,IF(F92+M92+T92+AA92+AH92+AO92+AV92+BC92+BJ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+T92+AA92+AH92+AO92+AV92+BC92+BJ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$AR$4,IF(F92+M92+T92+AA92+AH92+AO92+AV92+BC92+BJ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+M92+T92+AA92+AH92+AO92+AV92+BC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+T92+AA92+AH92+AO92+AV92+BC92+BJ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BN92" s="318" t="str">
        <f>IF(BM92="","",IF(BM92="SEM PREVISÃO","û",IF(BM92="CONSUMO PARCIAL","û",IF(BL92&lt;BM92+90,"û","ü"))))</f>
        <v/>
      </c>
      <c r="BO92" s="312"/>
      <c r="BP92" s="270"/>
      <c r="BQ92" s="314"/>
      <c r="BR92" s="345"/>
      <c r="BS92" s="346"/>
      <c r="BT92" s="317" t="str">
        <f>IF(BQ92=0,"",IF(F92+M92+T92+AA92+AH92+AO92+AV92+BC92+BJ92+BQ92&lt;=Consolidação!H103,Consolidação!$H$4,IF(F92+M92+T92+AA92+AH92+AO92+AV92+BC92+BJ92+BQ92&lt;=Consolidação!H103+Consolidação!K103,Consolidação!$K$4,IF(F92+M92+T92+AA92+AH92+AO92+AV92+BC92+BJ92+BQ92&lt;=Consolidação!H103+Consolidação!K103+Consolidação!N103,Consolidação!$N$4,IF(F92+M92+T92+AA92+AH92+AO92+AV92+BC92+BJ92+BQ92&lt;=Consolidação!H103+Consolidação!K103+Consolidação!N103+Consolidação!Q103,Consolidação!$Q$4,IF(F92+M92+T92+AA92+AH92+AO92+AV92+BC92+BJ92+BQ92&lt;=Consolidação!H103+Consolidação!K103+Consolidação!N103+Consolidação!Q103+Consolidação!T103,Consolidação!$T$4,IF(F92+M92+T92+AA92+AH92+AO92+AV92+BC92+BJ92+BQ92&lt;=Consolidação!H103+Consolidação!K103+Consolidação!N103+Consolidação!Q103+Consolidação!T103+Consolidação!W103,Consolidação!$W$4,IF(F92+M92+T92+AA92+AH92+AO92+AV92+BC92+BJ92+BQ92&lt;=Consolidação!H103+Consolidação!K103+Consolidação!N103+Consolidação!Q103+Consolidação!T103+Consolidação!W103+Consolidação!Z103,Consolidação!$Z$4,IF(F92+M92+T92+AA92+AH92+AO92+AV92+BC92+BJ92+BQ92&lt;=Consolidação!H103+Consolidação!K103+Consolidação!N103+Consolidação!Q103+Consolidação!T103+Consolidação!W103+Consolidação!Z103+Consolidação!AC103,Consolidação!$AC$4,IF(F92+M92+T92+AA92+AH92+AO92+AV92+BC92+BJ92+BQ92&lt;=Consolidação!H103+Consolidação!K103+Consolidação!N103+Consolidação!Q103+Consolidação!T103+Consolidação!W103+Consolidação!Z103+Consolidação!AC103+Consolidação!AF103,Consolidação!$AF$4,IF(F92+M92+T92+AA92+AH92+AO92+AV92+BC92+BJ92+BQ92&lt;=Consolidação!H103+Consolidação!K103+Consolidação!N103+Consolidação!Q103+Consolidação!T103+Consolidação!W103+Consolidação!Z103+Consolidação!AC103+Consolidação!AF103+Consolidação!AI103,Consolidação!$AI$4,IF(F92+M92+T92+AA92+AH92+AO92+AV92+BC92+BJ92+BQ92&lt;=Consolidação!H103+Consolidação!K103+Consolidação!N103+Consolidação!Q103+Consolidação!T103+Consolidação!W103+Consolidação!Z103+Consolidação!AC103+Consolidação!AF103+Consolidação!AI103+Consolidação!AL103,Consolidação!$AL$4,IF(F92+M92+T92+AA92+AH92+AO92+AV92+BC92+BJ92+BQ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+T92+AA92+AH92+AO92+AV92+BC92+BJ92+BQ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$AR$4,IF(F92+M92+T92+AA92+AH92+AO92+AV92+BC92+BJ92+BQ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+M92+T92+AA92+AH92+AO92+AV92+BC92+BJ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+T92+AA92+AH92+AO92+AV92+BC92+BJ92+BQ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BU92" s="318" t="str">
        <f>IF(BT92="","",IF(BT92="SEM PREVISÃO","û",IF(BT92="CONSUMO PARCIAL","û",IF(BS92&lt;BT92+90,"û","ü"))))</f>
        <v/>
      </c>
      <c r="BV92" s="312"/>
      <c r="BW92" s="270"/>
      <c r="BX92" s="314"/>
      <c r="BY92" s="345"/>
      <c r="BZ92" s="346"/>
      <c r="CA92" s="317" t="str">
        <f>IF(BX92=0,"",IF(F92+M92+T92+AA92+AH92+AO92+AV92+BC92+BJ92+BQ92+BX92&lt;=Consolidação!H103,Consolidação!$H$4,IF(F92+M92+T92+AA92+AH92+AO92+AV92+BC92+BJ92+BQ92+BX92&lt;=Consolidação!H103+Consolidação!K103,Consolidação!$K$4,IF(F92+M92+T92+AA92+AH92+AO92+AV92+BC92+BJ92+BQ92+BX92&lt;=Consolidação!H103+Consolidação!K103+Consolidação!N103,Consolidação!$N$4,IF(F92+M92+T92+AA92+AH92+AO92+AV92+BC92+BJ92+BQ92+BX92&lt;=Consolidação!H103+Consolidação!K103+Consolidação!N103+Consolidação!Q103,Consolidação!$Q$4,IF(F92+M92+T92+AA92+AH92+AO92+AV92+BC92+BJ92+BQ92+BX92&lt;=Consolidação!H103+Consolidação!K103+Consolidação!N103+Consolidação!Q103+Consolidação!T103,Consolidação!$T$4,IF(F92+M92+T92+AA92+AH92+AO92+AV92+BC92+BJ92+BQ92+BX92&lt;=Consolidação!H103+Consolidação!K103+Consolidação!N103+Consolidação!Q103+Consolidação!T103+Consolidação!W103,Consolidação!$W$4,IF(F92+M92+T92+AA92+AH92+AO92+AV92+BC92+BJ92+BQ92+BX92&lt;=Consolidação!H103+Consolidação!K103+Consolidação!N103+Consolidação!Q103+Consolidação!T103+Consolidação!W103+Consolidação!Z103,Consolidação!$Z$4,IF(F92+M92+T92+AA92+AH92+AO92+AV92+BC92+BJ92+BQ92+BX92&lt;=Consolidação!H103+Consolidação!K103+Consolidação!N103+Consolidação!Q103+Consolidação!T103+Consolidação!W103+Consolidação!Z103+Consolidação!AC103,Consolidação!$AC$4,IF(F92+M92+T92+AA92+AH92+AO92+AV92+BC92+BJ92+BQ92+BX92&lt;=Consolidação!H103+Consolidação!K103+Consolidação!N103+Consolidação!Q103+Consolidação!T103+Consolidação!W103+Consolidação!Z103+Consolidação!AC103+Consolidação!AF103,Consolidação!$AF$4,IF(F92+M92+T92+AA92+AH92+AO92+AV92+BC92+BJ92+BQ92+BX92&lt;=Consolidação!H103+Consolidação!K103+Consolidação!N103+Consolidação!Q103+Consolidação!T103+Consolidação!W103+Consolidação!Z103+Consolidação!AC103+Consolidação!AF103+Consolidação!AI103,Consolidação!$AI$4,IF(F92+M92+T92+AA92+AH92+AO92+AV92+BC92+BJ92+BQ92+BX92&lt;=Consolidação!H103+Consolidação!K103+Consolidação!N103+Consolidação!Q103+Consolidação!T103+Consolidação!W103+Consolidação!Z103+Consolidação!AC103+Consolidação!AF103+Consolidação!AI103+Consolidação!AL103,Consolidação!$AL$4,IF(F92+M92+T92+AA92+AH92+AO92+AV92+BC92+BJ92+BQ92+BX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+T92+AA92+AH92+AO92+AV92+BC92+BJ92+BQ92+BX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$AR$4,IF(F92+M92+T92+AA92+AH92+AO92+AV92+BC92+BJ92+BQ92+BX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+M92+T92+AA92+AH92+AO92+AV92+BC92+BJ92+BQ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+T92+AA92+AH92+AO92+AV92+BC92+BJ92+BQ92+BX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CB92" s="318" t="str">
        <f>IF(CA92="","",IF(CA92="SEM PREVISÃO","û",IF(CA92="CONSUMO PARCIAL","û",IF(BZ92&lt;CA92+90,"û","ü"))))</f>
        <v/>
      </c>
      <c r="CC92" s="312"/>
      <c r="CD92" s="270"/>
      <c r="CE92" s="314"/>
      <c r="CF92" s="345"/>
      <c r="CG92" s="346"/>
      <c r="CH92" s="317" t="str">
        <f>IF(CE92=0,"",IF(F92+M92+T92+AA92+AH92+AO92+AV92+BC92+BJ92+BQ92+BX92+CE92&lt;=Consolidação!H103,Consolidação!$H$4,IF(F92+M92+T92+AA92+AH92+AO92+AV92+BC92+BJ92+BQ92+BX92+CE92&lt;=Consolidação!H103+Consolidação!K103,Consolidação!$K$4,IF(F92+M92+T92+AA92+AH92+AO92+AV92+BC92+BJ92+BQ92+BX92+CE92&lt;=Consolidação!H103+Consolidação!K103+Consolidação!N103,Consolidação!$N$4,IF(F92+M92+T92+AA92+AH92+AO92+AV92+BC92+BJ92+BQ92+BX92+CE92&lt;=Consolidação!H103+Consolidação!K103+Consolidação!N103+Consolidação!Q103,Consolidação!$Q$4,IF(F92+M92+T92+AA92+AH92+AO92+AV92+BC92+BJ92+BQ92+BX92+CE92&lt;=Consolidação!H103+Consolidação!K103+Consolidação!N103+Consolidação!Q103+Consolidação!T103,Consolidação!$T$4,IF(F92+M92+T92+AA92+AH92+AO92+AV92+BC92+BJ92+BQ92+BX92+CE92&lt;=Consolidação!H103+Consolidação!K103+Consolidação!N103+Consolidação!Q103+Consolidação!T103+Consolidação!W103,Consolidação!$W$4,IF(F92+M92+T92+AA92+AH92+AO92+AV92+BC92+BJ92+BQ92+BX92+CE92&lt;=Consolidação!H103+Consolidação!K103+Consolidação!N103+Consolidação!Q103+Consolidação!T103+Consolidação!W103+Consolidação!Z103,Consolidação!$Z$4,IF(F92+M92+T92+AA92+AH92+AO92+AV92+BC92+BJ92+BQ92+BX92+CE92&lt;=Consolidação!H103+Consolidação!K103+Consolidação!N103+Consolidação!Q103+Consolidação!T103+Consolidação!W103+Consolidação!Z103+Consolidação!AC103,Consolidação!$AC$4,IF(F92+M92+T92+AA92+AH92+AO92+AV92+BC92+BJ92+BQ92+BX92+CE92&lt;=Consolidação!H103+Consolidação!K103+Consolidação!N103+Consolidação!Q103+Consolidação!T103+Consolidação!W103+Consolidação!Z103+Consolidação!AC103+Consolidação!AF103,Consolidação!$AF$4,IF(F92+M92+T92+AA92+AH92+AO92+AV92+BC92+BJ92+BQ92+BX92+CE92&lt;=Consolidação!H103+Consolidação!K103+Consolidação!N103+Consolidação!Q103+Consolidação!T103+Consolidação!W103+Consolidação!Z103+Consolidação!AC103+Consolidação!AF103+Consolidação!AI103,Consolidação!$AI$4,IF(F92+M92+T92+AA92+AH92+AO92+AV92+BC92+BJ92+BQ92+BX92+CE92&lt;=Consolidação!H103+Consolidação!K103+Consolidação!N103+Consolidação!Q103+Consolidação!T103+Consolidação!W103+Consolidação!Z103+Consolidação!AC103+Consolidação!AF103+Consolidação!AI103+Consolidação!AL103,Consolidação!$AL$4,IF(F92+M92+T92+AA92+AH92+AO92+AV92+BC92+BJ92+BQ92+BX92+CE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+T92+AA92+AH92+AO92+AV92+BC92+BJ92+BQ92+BX92+CE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$AR$4,IF(F92+M92+T92+AA92+AH92+AO92+AV92+BC92+BJ92+BQ92+BX92+CE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+M92+T92+AA92+AH92+AO92+AV92+BC92+BJ92+BQ92+BX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+T92+AA92+AH92+AO92+AV92+BC92+BJ92+BQ92+BX92+CE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CI92" s="318" t="str">
        <f>IF(CH92="","",IF(CH92="SEM PREVISÃO","û",IF(CH92="CONSUMO PARCIAL","û",IF(CG92&lt;CH92+90,"û","ü"))))</f>
        <v/>
      </c>
      <c r="CJ92" s="312"/>
      <c r="CK92" s="270"/>
      <c r="CL92" s="314"/>
      <c r="CM92" s="345"/>
      <c r="CN92" s="346"/>
      <c r="CO92" s="317" t="str">
        <f>IF(CL92=0,"",IF(F92+M92+T92+AA92+AH92+AO92+AV92+BC92+BJ92+BQ92+BX92+CE92+CL92&lt;=Consolidação!H103,Consolidação!$H$4,IF(F92+M92+T92+AA92+AH92+AO92+AV92+BC92+BJ92+BQ92+BX92+CE92+CL92&lt;=Consolidação!H103+Consolidação!K103,Consolidação!$K$4,IF(F92+M92+T92+AA92+AH92+AO92+AV92+BC92+BJ92+BQ92+BX92+CE92+CL92&lt;=Consolidação!H103+Consolidação!K103+Consolidação!N103,Consolidação!$N$4,IF(F92+M92+T92+AA92+AH92+AO92+AV92+BC92+BJ92+BQ92+BX92+CE92+CL92&lt;=Consolidação!H103+Consolidação!K103+Consolidação!N103+Consolidação!Q103,Consolidação!$Q$4,IF(F92+M92+T92+AA92+AH92+AO92+AV92+BC92+BJ92+BQ92+BX92+CE92+CL92&lt;=Consolidação!H103+Consolidação!K103+Consolidação!N103+Consolidação!Q103+Consolidação!T103,Consolidação!$T$4,IF(F92+M92+T92+AA92+AH92+AO92+AV92+BC92+BJ92+BQ92+BX92+CE92+CL92&lt;=Consolidação!H103+Consolidação!K103+Consolidação!N103+Consolidação!Q103+Consolidação!T103+Consolidação!W103,Consolidação!$W$4,IF(F92+M92+T92+AA92+AH92+AO92+AV92+BC92+BJ92+BQ92+BX92+CE92+CL92&lt;=Consolidação!H103+Consolidação!K103+Consolidação!N103+Consolidação!Q103+Consolidação!T103+Consolidação!W103+Consolidação!Z103,Consolidação!$Z$4,IF(F92+M92+T92+AA92+AH92+AO92+AV92+BC92+BJ92+BQ92+BX92+CE92+CL92&lt;=Consolidação!H103+Consolidação!K103+Consolidação!N103+Consolidação!Q103+Consolidação!T103+Consolidação!W103+Consolidação!Z103+Consolidação!AC103,Consolidação!$AC$4,IF(F92+M92+T92+AA92+AH92+AO92+AV92+BC92+BJ92+BQ92+BX92+CE92+CL92&lt;=Consolidação!H103+Consolidação!K103+Consolidação!N103+Consolidação!Q103+Consolidação!T103+Consolidação!W103+Consolidação!Z103+Consolidação!AC103+Consolidação!AF103,Consolidação!$AF$4,IF(F92+M92+T92+AA92+AH92+AO92+AV92+BC92+BJ92+BQ92+BX92+CE92+CL92&lt;=Consolidação!H103+Consolidação!K103+Consolidação!N103+Consolidação!Q103+Consolidação!T103+Consolidação!W103+Consolidação!Z103+Consolidação!AC103+Consolidação!AF103+Consolidação!AI103,Consolidação!$AI$4,IF(F92+M92+T92+AA92+AH92+AO92+AV92+BC92+BJ92+BQ92+BX92+CE92+CL92&lt;=Consolidação!H103+Consolidação!K103+Consolidação!N103+Consolidação!Q103+Consolidação!T103+Consolidação!W103+Consolidação!Z103+Consolidação!AC103+Consolidação!AF103+Consolidação!AI103+Consolidação!AL103,Consolidação!$AL$4,IF(F92+M92+T92+AA92+AH92+AO92+AV92+BC92+BJ92+BQ92+BX92+CE92+CL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+T92+AA92+AH92+AO92+AV92+BC92+BJ92+BQ92+BX92+CE92+CL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$AR$4,IF(F92+M92+T92+AA92+AH92+AO92+AV92+BC92+BJ92+BQ92+BX92+CE92+CL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+M92+T92+AA92+AH92+AO92+AV92+BC92+BJ92+BQ92+BX92+CE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+T92+AA92+AH92+AO92+AV92+BC92+BJ92+BQ92+BX92+CE92+CL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CP92" s="318" t="str">
        <f>IF(CO92="","",IF(CO92="SEM PREVISÃO","û",IF(CO92="CONSUMO PARCIAL","û",IF(CN92&lt;CO92+90,"û","ü"))))</f>
        <v/>
      </c>
      <c r="CQ92" s="312"/>
      <c r="CR92" s="270"/>
      <c r="CS92" s="314"/>
      <c r="CT92" s="345"/>
      <c r="CU92" s="346"/>
      <c r="CV92" s="317" t="str">
        <f>IF(CS92=0,"",IF(F92+M92+T92+AA92+AH92+AO92+AV92+BC92+BJ92+BQ92+BX92+CE92+CL92+CS92&lt;=Consolidação!H103,Consolidação!$H$4,IF(F92+M92+T92+AA92+AH92+AO92+AV92+BC92+BJ92+BQ92+BX92+CE92+CL92+CS92&lt;=Consolidação!H103+Consolidação!K103,Consolidação!$K$4,IF(F92+M92+T92+AA92+AH92+AO92+AV92+BC92+BJ92+BQ92+BX92+CE92+CL92+CS92&lt;=Consolidação!H103+Consolidação!K103+Consolidação!N103,Consolidação!$N$4,IF(F92+M92+T92+AA92+AH92+AO92+AV92+BC92+BJ92+BQ92+BX92+CE92+CL92+CS92&lt;=Consolidação!H103+Consolidação!K103+Consolidação!N103+Consolidação!Q103,Consolidação!$Q$4,IF(F92+M92+T92+AA92+AH92+AO92+AV92+BC92+BJ92+BQ92+BX92+CE92+CL92+CS92&lt;=Consolidação!H103+Consolidação!K103+Consolidação!N103+Consolidação!Q103+Consolidação!T103,Consolidação!$T$4,IF(F92+M92+T92+AA92+AH92+AO92+AV92+BC92+BJ92+BQ92+BX92+CE92+CL92+CS92&lt;=Consolidação!H103+Consolidação!K103+Consolidação!N103+Consolidação!Q103+Consolidação!T103+Consolidação!W103,Consolidação!$W$4,IF(F92+M92+T92+AA92+AH92+AO92+AV92+BC92+BJ92+BQ92+BX92+CE92+CL92+CS92&lt;=Consolidação!H103+Consolidação!K103+Consolidação!N103+Consolidação!Q103+Consolidação!T103+Consolidação!W103+Consolidação!Z103,Consolidação!$Z$4,IF(F92+M92+T92+AA92+AH92+AO92+AV92+BC92+BJ92+BQ92+BX92+CE92+CL92+CS92&lt;=Consolidação!H103+Consolidação!K103+Consolidação!N103+Consolidação!Q103+Consolidação!T103+Consolidação!W103+Consolidação!Z103+Consolidação!AC103,Consolidação!$AC$4,IF(F92+M92+T92+AA92+AH92+AO92+AV92+BC92+BJ92+BQ92+BX92+CE92+CL92+CS92&lt;=Consolidação!H103+Consolidação!K103+Consolidação!N103+Consolidação!Q103+Consolidação!T103+Consolidação!W103+Consolidação!Z103+Consolidação!AC103+Consolidação!AF103,Consolidação!$AF$4,IF(F92+M92+T92+AA92+AH92+AO92+AV92+BC92+BJ92+BQ92+BX92+CE92+CL92+CS92&lt;=Consolidação!H103+Consolidação!K103+Consolidação!N103+Consolidação!Q103+Consolidação!T103+Consolidação!W103+Consolidação!Z103+Consolidação!AC103+Consolidação!AF103+Consolidação!AI103,Consolidação!$AI$4,IF(F92+M92+T92+AA92+AH92+AO92+AV92+BC92+BJ92+BQ92+BX92+CE92+CL92+CS92&lt;=Consolidação!H103+Consolidação!K103+Consolidação!N103+Consolidação!Q103+Consolidação!T103+Consolidação!W103+Consolidação!Z103+Consolidação!AC103+Consolidação!AF103+Consolidação!AI103+Consolidação!AL103,Consolidação!$AL$4,IF(F92+M92+T92+AA92+AH92+AO92+AV92+BC92+BJ92+BQ92+BX92+CE92+CL92+CS92&lt;=Consolidação!H103+Consolidação!K103+Consolidação!N103+Consolidação!Q103+Consolidação!T103+Consolidação!W103+Consolidação!Z103+Consolidação!AC103+Consolidação!AF103+Consolidação!AI103+Consolidação!AL103+Consolidação!AO103,Consolidação!$AO$4,IF(F92+M92+T92+AA92+AH92+AO92+AV92+BC92+BJ92+BQ92+BX92+CE92+CL92+CS92&lt;=Consolidação!H103+Consolidação!K103+Consolidação!N103+Consolidação!Q103+Consolidação!T103+Consolidação!W103+Consolidação!Z103+Consolidação!AC103+Consolidação!AF103+Consolidação!AI103+Consolidação!AL103+Consolidação!AO103+Consolidação!AR103,Consolidação!$AR$4,IF(F92+M92+T92+AA92+AH92+AO92+AV92+BC92+BJ92+BQ92+BX92+CE92+CL92+CS92&lt;=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Consolidação!$AU$4,IF(AND((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&gt;0,F92+M92+T92+AA92+AH92+AO92+AV92+BC92+BJ92+BQ92+BX92+CE92+CL92&l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,F92+M92+T92+AA92+AH92+AO92+AV92+BC92+BJ92+BQ92+BX92+CE92+CL92+CS92&gt;Consolidação!H103+Consolidação!K103+Consolidação!N103+Consolidação!Q103+Consolidação!T103+Consolidação!W103+Consolidação!Z103+Consolidação!AC103+Consolidação!AF103+Consolidação!AI103+Consolidação!AL103+Consolidação!AO103+Consolidação!AR103+Consolidação!AU103),"CONSUMO PARCIAL","SEM PREVISÃO"))))))))))))))))</f>
        <v/>
      </c>
      <c r="CW92" s="318" t="str">
        <f>IF(CV92="","",IF(CV92="SEM PREVISÃO","û",IF(CV92="CONSUMO PARCIAL","û",IF(CU92&lt;CV92+90,"û","ü"))))</f>
        <v/>
      </c>
      <c r="CX92" s="270"/>
      <c r="CY92" s="314"/>
      <c r="CZ92" s="345"/>
      <c r="DA92" s="346"/>
      <c r="DB92" s="317" t="str">
        <f>IF(CY92=0,"",IF(L92+S92+Z92+AG92+AN92+AU92+BB92+BI92+BP92+BW92+CD92+CK92+CR92+CY92&lt;=Consolidação!N103,Consolidação!$H$4,IF(L92+S92+Z92+AG92+AN92+AU92+BB92+BI92+BP92+BW92+CD92+CK92+CR92+CY92&lt;=Consolidação!N103+Consolidação!Q103,Consolidação!$K$4,IF(L92+S92+Z92+AG92+AN92+AU92+BB92+BI92+BP92+BW92+CD92+CK92+CR92+CY92&lt;=Consolidação!N103+Consolidação!Q103+Consolidação!T103,Consolidação!$N$4,IF(L92+S92+Z92+AG92+AN92+AU92+BB92+BI92+BP92+BW92+CD92+CK92+CR92+CY92&lt;=Consolidação!N103+Consolidação!Q103+Consolidação!T103+Consolidação!W103,Consolidação!$Q$4,IF(L92+S92+Z92+AG92+AN92+AU92+BB92+BI92+BP92+BW92+CD92+CK92+CR92+CY92&lt;=Consolidação!N103+Consolidação!Q103+Consolidação!T103+Consolidação!W103+Consolidação!Z103,Consolidação!$T$4,IF(L92+S92+Z92+AG92+AN92+AU92+BB92+BI92+BP92+BW92+CD92+CK92+CR92+CY92&lt;=Consolidação!N103+Consolidação!Q103+Consolidação!T103+Consolidação!W103+Consolidação!Z103+Consolidação!AC103,Consolidação!$W$4,IF(L92+S92+Z92+AG92+AN92+AU92+BB92+BI92+BP92+BW92+CD92+CK92+CR92+CY92&lt;=Consolidação!N103+Consolidação!Q103+Consolidação!T103+Consolidação!W103+Consolidação!Z103+Consolidação!AC103+Consolidação!AF103,Consolidação!$Z$4,IF(L92+S92+Z92+AG92+AN92+AU92+BB92+BI92+BP92+BW92+CD92+CK92+CR92+CY92&lt;=Consolidação!N103+Consolidação!Q103+Consolidação!T103+Consolidação!W103+Consolidação!Z103+Consolidação!AC103+Consolidação!AF103+Consolidação!AI103,Consolidação!$AC$4,IF(L92+S92+Z92+AG92+AN92+AU92+BB92+BI92+BP92+BW92+CD92+CK92+CR92+CY92&lt;=Consolidação!N103+Consolidação!Q103+Consolidação!T103+Consolidação!W103+Consolidação!Z103+Consolidação!AC103+Consolidação!AF103+Consolidação!AI103+Consolidação!AL103,Consolidação!$AF$4,IF(L92+S92+Z92+AG92+AN92+AU92+BB92+BI92+BP92+BW92+CD92+CK92+CR92+CY92&lt;=Consolidação!N103+Consolidação!Q103+Consolidação!T103+Consolidação!W103+Consolidação!Z103+Consolidação!AC103+Consolidação!AF103+Consolidação!AI103+Consolidação!AL103+Consolidação!AO103,Consolidação!$AI$4,IF(L92+S92+Z92+AG92+AN92+AU92+BB92+BI92+BP92+BW92+CD92+CK92+CR92+CY92&lt;=Consolidação!N103+Consolidação!Q103+Consolidação!T103+Consolidação!W103+Consolidação!Z103+Consolidação!AC103+Consolidação!AF103+Consolidação!AI103+Consolidação!AL103+Consolidação!AO103+Consolidação!AR103,Consolidação!$AL$4,IF(L92+S92+Z92+AG92+AN92+AU92+BB92+BI92+BP92+BW92+CD92+CK92+CR92+CY92&lt;=Consolidação!N103+Consolidação!Q103+Consolidação!T103+Consolidação!W103+Consolidação!Z103+Consolidação!AC103+Consolidação!AF103+Consolidação!AI103+Consolidação!AL103+Consolidação!AO103+Consolidação!AR103+Consolidação!AU103,Consolidação!$AO$4,IF(L92+S92+Z92+AG92+AN92+AU92+BB92+BI92+BP92+BW92+CD92+CK92+CR92+CY92&lt;=Consolidação!N103+Consolidação!Q103+Consolidação!T103+Consolidação!W103+Consolidação!Z103+Consolidação!AC103+Consolidação!AF103+Consolidação!AI103+Consolidação!AL103+Consolidação!AO103+Consolidação!AR103+Consolidação!AU103+Consolidação!AX103,Consolidação!$AR$4,IF(L92+S92+Z92+AG92+AN92+AU92+BB92+BI92+BP92+BW92+CD92+CK92+CR92+CY92&lt;=Consolidação!N103+Consolidação!Q103+Consolidação!T103+Consolidação!W103+Consolidação!Z103+Consolidação!AC103+Consolidação!AF103+Consolidação!AI103+Consolidação!AL103+Consolidação!AO103+Consolidação!AR103+Consolidação!AU103+Consolidação!AX103+Consolidação!#REF!,Consolidação!$AU$4,IF(AND((Consolidação!N103+Consolidação!Q103+Consolidação!T103+Consolidação!W103+Consolidação!Z103+Consolidação!AC103+Consolidação!AF103+Consolidação!AI103+Consolidação!AL103+Consolidação!AO103+Consolidação!AR103+Consolidação!AU103+Consolidação!AX103+Consolidação!#REF!)&gt;0,L92+S92+Z92+AG92+AN92+AU92+BB92+BI92+BP92+BW92+CD92+CK92+CR92&lt;Consolidação!N103+Consolidação!Q103+Consolidação!T103+Consolidação!W103+Consolidação!Z103+Consolidação!AC103+Consolidação!AF103+Consolidação!AI103+Consolidação!AL103+Consolidação!AO103+Consolidação!AR103+Consolidação!AU103+Consolidação!AX103+Consolidação!#REF!,L92+S92+Z92+AG92+AN92+AU92+BB92+BI92+BP92+BW92+CD92+CK92+CR92+CY92&gt;Consolidação!N103+Consolidação!Q103+Consolidação!T103+Consolidação!W103+Consolidação!Z103+Consolidação!AC103+Consolidação!AF103+Consolidação!AI103+Consolidação!AL103+Consolidação!AO103+Consolidação!AR103+Consolidação!AU103+Consolidação!AX103+Consolidação!#REF!),"CONSUMO PARCIAL","SEM PREVISÃO"))))))))))))))))</f>
        <v/>
      </c>
      <c r="DC92" s="318" t="str">
        <f>IF(DB92="","",IF(DB92="SEM PREVISÃO","û",IF(DB92="CONSUMO PARCIAL","û",IF(DA92&lt;DB92+90,"û","ü"))))</f>
        <v/>
      </c>
      <c r="DD92" s="270"/>
      <c r="DE92" s="314"/>
      <c r="DF92" s="345"/>
      <c r="DG92" s="346"/>
      <c r="DH92" s="317" t="str">
        <f>IF(DE92=0,"",IF(R92+Y92+AF92+AM92+AT92+BA92+BH92+BO92+BV92+CC92+CJ92+CQ92+CX92+DE92&lt;=Consolidação!T103,Consolidação!$H$4,IF(R92+Y92+AF92+AM92+AT92+BA92+BH92+BO92+BV92+CC92+CJ92+CQ92+CX92+DE92&lt;=Consolidação!T103+Consolidação!W103,Consolidação!$K$4,IF(R92+Y92+AF92+AM92+AT92+BA92+BH92+BO92+BV92+CC92+CJ92+CQ92+CX92+DE92&lt;=Consolidação!T103+Consolidação!W103+Consolidação!Z103,Consolidação!$N$4,IF(R92+Y92+AF92+AM92+AT92+BA92+BH92+BO92+BV92+CC92+CJ92+CQ92+CX92+DE92&lt;=Consolidação!T103+Consolidação!W103+Consolidação!Z103+Consolidação!AC103,Consolidação!$Q$4,IF(R92+Y92+AF92+AM92+AT92+BA92+BH92+BO92+BV92+CC92+CJ92+CQ92+CX92+DE92&lt;=Consolidação!T103+Consolidação!W103+Consolidação!Z103+Consolidação!AC103+Consolidação!AF103,Consolidação!$T$4,IF(R92+Y92+AF92+AM92+AT92+BA92+BH92+BO92+BV92+CC92+CJ92+CQ92+CX92+DE92&lt;=Consolidação!T103+Consolidação!W103+Consolidação!Z103+Consolidação!AC103+Consolidação!AF103+Consolidação!AI103,Consolidação!$W$4,IF(R92+Y92+AF92+AM92+AT92+BA92+BH92+BO92+BV92+CC92+CJ92+CQ92+CX92+DE92&lt;=Consolidação!T103+Consolidação!W103+Consolidação!Z103+Consolidação!AC103+Consolidação!AF103+Consolidação!AI103+Consolidação!AL103,Consolidação!$Z$4,IF(R92+Y92+AF92+AM92+AT92+BA92+BH92+BO92+BV92+CC92+CJ92+CQ92+CX92+DE92&lt;=Consolidação!T103+Consolidação!W103+Consolidação!Z103+Consolidação!AC103+Consolidação!AF103+Consolidação!AI103+Consolidação!AL103+Consolidação!AO103,Consolidação!$AC$4,IF(R92+Y92+AF92+AM92+AT92+BA92+BH92+BO92+BV92+CC92+CJ92+CQ92+CX92+DE92&lt;=Consolidação!T103+Consolidação!W103+Consolidação!Z103+Consolidação!AC103+Consolidação!AF103+Consolidação!AI103+Consolidação!AL103+Consolidação!AO103+Consolidação!AR103,Consolidação!$AF$4,IF(R92+Y92+AF92+AM92+AT92+BA92+BH92+BO92+BV92+CC92+CJ92+CQ92+CX92+DE92&lt;=Consolidação!T103+Consolidação!W103+Consolidação!Z103+Consolidação!AC103+Consolidação!AF103+Consolidação!AI103+Consolidação!AL103+Consolidação!AO103+Consolidação!AR103+Consolidação!AU103,Consolidação!$AI$4,IF(R92+Y92+AF92+AM92+AT92+BA92+BH92+BO92+BV92+CC92+CJ92+CQ92+CX92+DE92&lt;=Consolidação!T103+Consolidação!W103+Consolidação!Z103+Consolidação!AC103+Consolidação!AF103+Consolidação!AI103+Consolidação!AL103+Consolidação!AO103+Consolidação!AR103+Consolidação!AU103+Consolidação!AX103,Consolidação!$AL$4,IF(R92+Y92+AF92+AM92+AT92+BA92+BH92+BO92+BV92+CC92+CJ92+CQ92+CX92+DE92&lt;=Consolidação!T103+Consolidação!W103+Consolidação!Z103+Consolidação!AC103+Consolidação!AF103+Consolidação!AI103+Consolidação!AL103+Consolidação!AO103+Consolidação!AR103+Consolidação!AU103+Consolidação!AX103+Consolidação!#REF!,Consolidação!$AO$4,IF(R92+Y92+AF92+AM92+AT92+BA92+BH92+BO92+BV92+CC92+CJ92+CQ92+CX92+DE92&lt;=Consolidação!T103+Consolidação!W103+Consolidação!Z103+Consolidação!AC103+Consolidação!AF103+Consolidação!AI103+Consolidação!AL103+Consolidação!AO103+Consolidação!AR103+Consolidação!AU103+Consolidação!AX103+Consolidação!#REF!+Consolidação!BC103,Consolidação!$AR$4,IF(R92+Y92+AF92+AM92+AT92+BA92+BH92+BO92+BV92+CC92+CJ92+CQ92+CX92+DE92&lt;=Consolidação!T103+Consolidação!W103+Consolidação!Z103+Consolidação!AC103+Consolidação!AF103+Consolidação!AI103+Consolidação!AL103+Consolidação!AO103+Consolidação!AR103+Consolidação!AU103+Consolidação!AX103+Consolidação!#REF!+Consolidação!BC103+Consolidação!BF103,Consolidação!$AU$4,IF(AND((Consolidação!T103+Consolidação!W103+Consolidação!Z103+Consolidação!AC103+Consolidação!AF103+Consolidação!AI103+Consolidação!AL103+Consolidação!AO103+Consolidação!AR103+Consolidação!AU103+Consolidação!AX103+Consolidação!#REF!+Consolidação!BC103+Consolidação!BF103)&gt;0,R92+Y92+AF92+AM92+AT92+BA92+BH92+BO92+BV92+CC92+CJ92+CQ92+CX92&lt;Consolidação!T103+Consolidação!W103+Consolidação!Z103+Consolidação!AC103+Consolidação!AF103+Consolidação!AI103+Consolidação!AL103+Consolidação!AO103+Consolidação!AR103+Consolidação!AU103+Consolidação!AX103+Consolidação!#REF!+Consolidação!BC103+Consolidação!BF103,R92+Y92+AF92+AM92+AT92+BA92+BH92+BO92+BV92+CC92+CJ92+CQ92+CX92+DE92&gt;Consolidação!T103+Consolidação!W103+Consolidação!Z103+Consolidação!AC103+Consolidação!AF103+Consolidação!AI103+Consolidação!AL103+Consolidação!AO103+Consolidação!AR103+Consolidação!AU103+Consolidação!AX103+Consolidação!#REF!+Consolidação!BC103+Consolidação!BF103),"CONSUMO PARCIAL","SEM PREVISÃO"))))))))))))))))</f>
        <v/>
      </c>
      <c r="DI92" s="318" t="str">
        <f>IF(DH92="","",IF(DH92="SEM PREVISÃO","û",IF(DH92="CONSUMO PARCIAL","û",IF(DG92&lt;DH92+90,"û","ü"))))</f>
        <v/>
      </c>
      <c r="DJ92" s="270"/>
      <c r="DK92" s="314"/>
      <c r="DL92" s="345"/>
      <c r="DM92" s="346"/>
      <c r="DN92" s="317" t="str">
        <f>IF(DK92=0,"",IF(X92+AE92+AL92+AS92+AZ92+BG92+BN92+BU92+CB92+CI92+CP92+CW92+DD92+DK92&lt;=Consolidação!Z103,Consolidação!$H$4,IF(X92+AE92+AL92+AS92+AZ92+BG92+BN92+BU92+CB92+CI92+CP92+CW92+DD92+DK92&lt;=Consolidação!Z103+Consolidação!AC103,Consolidação!$K$4,IF(X92+AE92+AL92+AS92+AZ92+BG92+BN92+BU92+CB92+CI92+CP92+CW92+DD92+DK92&lt;=Consolidação!Z103+Consolidação!AC103+Consolidação!AF103,Consolidação!$N$4,IF(X92+AE92+AL92+AS92+AZ92+BG92+BN92+BU92+CB92+CI92+CP92+CW92+DD92+DK92&lt;=Consolidação!Z103+Consolidação!AC103+Consolidação!AF103+Consolidação!AI103,Consolidação!$Q$4,IF(X92+AE92+AL92+AS92+AZ92+BG92+BN92+BU92+CB92+CI92+CP92+CW92+DD92+DK92&lt;=Consolidação!Z103+Consolidação!AC103+Consolidação!AF103+Consolidação!AI103+Consolidação!AL103,Consolidação!$T$4,IF(X92+AE92+AL92+AS92+AZ92+BG92+BN92+BU92+CB92+CI92+CP92+CW92+DD92+DK92&lt;=Consolidação!Z103+Consolidação!AC103+Consolidação!AF103+Consolidação!AI103+Consolidação!AL103+Consolidação!AO103,Consolidação!$W$4,IF(X92+AE92+AL92+AS92+AZ92+BG92+BN92+BU92+CB92+CI92+CP92+CW92+DD92+DK92&lt;=Consolidação!Z103+Consolidação!AC103+Consolidação!AF103+Consolidação!AI103+Consolidação!AL103+Consolidação!AO103+Consolidação!AR103,Consolidação!$Z$4,IF(X92+AE92+AL92+AS92+AZ92+BG92+BN92+BU92+CB92+CI92+CP92+CW92+DD92+DK92&lt;=Consolidação!Z103+Consolidação!AC103+Consolidação!AF103+Consolidação!AI103+Consolidação!AL103+Consolidação!AO103+Consolidação!AR103+Consolidação!AU103,Consolidação!$AC$4,IF(X92+AE92+AL92+AS92+AZ92+BG92+BN92+BU92+CB92+CI92+CP92+CW92+DD92+DK92&lt;=Consolidação!Z103+Consolidação!AC103+Consolidação!AF103+Consolidação!AI103+Consolidação!AL103+Consolidação!AO103+Consolidação!AR103+Consolidação!AU103+Consolidação!AX103,Consolidação!$AF$4,IF(X92+AE92+AL92+AS92+AZ92+BG92+BN92+BU92+CB92+CI92+CP92+CW92+DD92+DK92&lt;=Consolidação!Z103+Consolidação!AC103+Consolidação!AF103+Consolidação!AI103+Consolidação!AL103+Consolidação!AO103+Consolidação!AR103+Consolidação!AU103+Consolidação!AX103+Consolidação!#REF!,Consolidação!$AI$4,IF(X92+AE92+AL92+AS92+AZ92+BG92+BN92+BU92+CB92+CI92+CP92+CW92+DD92+DK92&lt;=Consolidação!Z103+Consolidação!AC103+Consolidação!AF103+Consolidação!AI103+Consolidação!AL103+Consolidação!AO103+Consolidação!AR103+Consolidação!AU103+Consolidação!AX103+Consolidação!#REF!+Consolidação!BC103,Consolidação!$AL$4,IF(X92+AE92+AL92+AS92+AZ92+BG92+BN92+BU92+CB92+CI92+CP92+CW92+DD92+DK92&lt;=Consolidação!Z103+Consolidação!AC103+Consolidação!AF103+Consolidação!AI103+Consolidação!AL103+Consolidação!AO103+Consolidação!AR103+Consolidação!AU103+Consolidação!AX103+Consolidação!#REF!+Consolidação!BC103+Consolidação!BF103,Consolidação!$AO$4,IF(X92+AE92+AL92+AS92+AZ92+BG92+BN92+BU92+CB92+CI92+CP92+CW92+DD92+DK92&lt;=Consolidação!Z103+Consolidação!AC103+Consolidação!AF103+Consolidação!AI103+Consolidação!AL103+Consolidação!AO103+Consolidação!AR103+Consolidação!AU103+Consolidação!AX103+Consolidação!#REF!+Consolidação!BC103+Consolidação!BF103+Consolidação!BI103,Consolidação!$AR$4,IF(X92+AE92+AL92+AS92+AZ92+BG92+BN92+BU92+CB92+CI92+CP92+CW92+DD92+DK92&lt;=Consolidação!Z103+Consolidação!AC103+Consolidação!AF103+Consolidação!AI103+Consolidação!AL103+Consolidação!AO103+Consolidação!AR103+Consolidação!AU103+Consolidação!AX103+Consolidação!#REF!+Consolidação!BC103+Consolidação!BF103+Consolidação!BI103+Consolidação!BL103,Consolidação!$AU$4,IF(AND((Consolidação!Z103+Consolidação!AC103+Consolidação!AF103+Consolidação!AI103+Consolidação!AL103+Consolidação!AO103+Consolidação!AR103+Consolidação!AU103+Consolidação!AX103+Consolidação!#REF!+Consolidação!BC103+Consolidação!BF103+Consolidação!BI103+Consolidação!BL103)&gt;0,X92+AE92+AL92+AS92+AZ92+BG92+BN92+BU92+CB92+CI92+CP92+CW92+DD92&lt;Consolidação!Z103+Consolidação!AC103+Consolidação!AF103+Consolidação!AI103+Consolidação!AL103+Consolidação!AO103+Consolidação!AR103+Consolidação!AU103+Consolidação!AX103+Consolidação!#REF!+Consolidação!BC103+Consolidação!BF103+Consolidação!BI103+Consolidação!BL103,X92+AE92+AL92+AS92+AZ92+BG92+BN92+BU92+CB92+CI92+CP92+CW92+DD92+DK92&gt;Consolidação!Z103+Consolidação!AC103+Consolidação!AF103+Consolidação!AI103+Consolidação!AL103+Consolidação!AO103+Consolidação!AR103+Consolidação!AU103+Consolidação!AX103+Consolidação!#REF!+Consolidação!BC103+Consolidação!BF103+Consolidação!BI103+Consolidação!BL103),"CONSUMO PARCIAL","SEM PREVISÃO"))))))))))))))))</f>
        <v/>
      </c>
      <c r="DO92" s="318" t="str">
        <f>IF(DN92="","",IF(DN92="SEM PREVISÃO","û",IF(DN92="CONSUMO PARCIAL","û",IF(DM92&lt;DN92+90,"û","ü"))))</f>
        <v/>
      </c>
      <c r="DP92" s="270"/>
      <c r="DQ92" s="314"/>
      <c r="DR92" s="345"/>
      <c r="DS92" s="346"/>
      <c r="DT92" s="317" t="str">
        <f>IF(DQ92=0,"",IF(AD92+AK92+AR92+AY92+BF92+BM92+BT92+CA92+CH92+CO92+CV92+DC92+DJ92+DQ92&lt;=Consolidação!AF103,Consolidação!$H$4,IF(AD92+AK92+AR92+AY92+BF92+BM92+BT92+CA92+CH92+CO92+CV92+DC92+DJ92+DQ92&lt;=Consolidação!AF103+Consolidação!AI103,Consolidação!$K$4,IF(AD92+AK92+AR92+AY92+BF92+BM92+BT92+CA92+CH92+CO92+CV92+DC92+DJ92+DQ92&lt;=Consolidação!AF103+Consolidação!AI103+Consolidação!AL103,Consolidação!$N$4,IF(AD92+AK92+AR92+AY92+BF92+BM92+BT92+CA92+CH92+CO92+CV92+DC92+DJ92+DQ92&lt;=Consolidação!AF103+Consolidação!AI103+Consolidação!AL103+Consolidação!AO103,Consolidação!$Q$4,IF(AD92+AK92+AR92+AY92+BF92+BM92+BT92+CA92+CH92+CO92+CV92+DC92+DJ92+DQ92&lt;=Consolidação!AF103+Consolidação!AI103+Consolidação!AL103+Consolidação!AO103+Consolidação!AR103,Consolidação!$T$4,IF(AD92+AK92+AR92+AY92+BF92+BM92+BT92+CA92+CH92+CO92+CV92+DC92+DJ92+DQ92&lt;=Consolidação!AF103+Consolidação!AI103+Consolidação!AL103+Consolidação!AO103+Consolidação!AR103+Consolidação!AU103,Consolidação!$W$4,IF(AD92+AK92+AR92+AY92+BF92+BM92+BT92+CA92+CH92+CO92+CV92+DC92+DJ92+DQ92&lt;=Consolidação!AF103+Consolidação!AI103+Consolidação!AL103+Consolidação!AO103+Consolidação!AR103+Consolidação!AU103+Consolidação!AX103,Consolidação!$Z$4,IF(AD92+AK92+AR92+AY92+BF92+BM92+BT92+CA92+CH92+CO92+CV92+DC92+DJ92+DQ92&lt;=Consolidação!AF103+Consolidação!AI103+Consolidação!AL103+Consolidação!AO103+Consolidação!AR103+Consolidação!AU103+Consolidação!AX103+Consolidação!#REF!,Consolidação!$AC$4,IF(AD92+AK92+AR92+AY92+BF92+BM92+BT92+CA92+CH92+CO92+CV92+DC92+DJ92+DQ92&lt;=Consolidação!AF103+Consolidação!AI103+Consolidação!AL103+Consolidação!AO103+Consolidação!AR103+Consolidação!AU103+Consolidação!AX103+Consolidação!#REF!+Consolidação!BC103,Consolidação!$AF$4,IF(AD92+AK92+AR92+AY92+BF92+BM92+BT92+CA92+CH92+CO92+CV92+DC92+DJ92+DQ92&lt;=Consolidação!AF103+Consolidação!AI103+Consolidação!AL103+Consolidação!AO103+Consolidação!AR103+Consolidação!AU103+Consolidação!AX103+Consolidação!#REF!+Consolidação!BC103+Consolidação!BF103,Consolidação!$AI$4,IF(AD92+AK92+AR92+AY92+BF92+BM92+BT92+CA92+CH92+CO92+CV92+DC92+DJ92+DQ92&lt;=Consolidação!AF103+Consolidação!AI103+Consolidação!AL103+Consolidação!AO103+Consolidação!AR103+Consolidação!AU103+Consolidação!AX103+Consolidação!#REF!+Consolidação!BC103+Consolidação!BF103+Consolidação!BI103,Consolidação!$AL$4,IF(AD92+AK92+AR92+AY92+BF92+BM92+BT92+CA92+CH92+CO92+CV92+DC92+DJ92+DQ92&lt;=Consolidação!AF103+Consolidação!AI103+Consolidação!AL103+Consolidação!AO103+Consolidação!AR103+Consolidação!AU103+Consolidação!AX103+Consolidação!#REF!+Consolidação!BC103+Consolidação!BF103+Consolidação!BI103+Consolidação!BL103,Consolidação!$AO$4,IF(AD92+AK92+AR92+AY92+BF92+BM92+BT92+CA92+CH92+CO92+CV92+DC92+DJ92+DQ92&lt;=Consolidação!AF103+Consolidação!AI103+Consolidação!AL103+Consolidação!AO103+Consolidação!AR103+Consolidação!AU103+Consolidação!AX103+Consolidação!#REF!+Consolidação!BC103+Consolidação!BF103+Consolidação!BI103+Consolidação!BL103+Consolidação!BO103,Consolidação!$AR$4,IF(AD92+AK92+AR92+AY92+BF92+BM92+BT92+CA92+CH92+CO92+CV92+DC92+DJ92+DQ92&lt;=Consolidação!AF103+Consolidação!AI103+Consolidação!AL103+Consolidação!AO103+Consolidação!AR103+Consolidação!AU103+Consolidação!AX103+Consolidação!#REF!+Consolidação!BC103+Consolidação!BF103+Consolidação!BI103+Consolidação!BL103+Consolidação!BO103+Consolidação!BR103,Consolidação!$AU$4,IF(AND((Consolidação!AF103+Consolidação!AI103+Consolidação!AL103+Consolidação!AO103+Consolidação!AR103+Consolidação!AU103+Consolidação!AX103+Consolidação!#REF!+Consolidação!BC103+Consolidação!BF103+Consolidação!BI103+Consolidação!BL103+Consolidação!BO103+Consolidação!BR103)&gt;0,AD92+AK92+AR92+AY92+BF92+BM92+BT92+CA92+CH92+CO92+CV92+DC92+DJ92&lt;Consolidação!AF103+Consolidação!AI103+Consolidação!AL103+Consolidação!AO103+Consolidação!AR103+Consolidação!AU103+Consolidação!AX103+Consolidação!#REF!+Consolidação!BC103+Consolidação!BF103+Consolidação!BI103+Consolidação!BL103+Consolidação!BO103+Consolidação!BR103,AD92+AK92+AR92+AY92+BF92+BM92+BT92+CA92+CH92+CO92+CV92+DC92+DJ92+DQ92&gt;Consolidação!AF103+Consolidação!AI103+Consolidação!AL103+Consolidação!AO103+Consolidação!AR103+Consolidação!AU103+Consolidação!AX103+Consolidação!#REF!+Consolidação!BC103+Consolidação!BF103+Consolidação!BI103+Consolidação!BL103+Consolidação!BO103+Consolidação!BR103),"CONSUMO PARCIAL","SEM PREVISÃO"))))))))))))))))</f>
        <v/>
      </c>
      <c r="DU92" s="318" t="str">
        <f>IF(DT92="","",IF(DT92="SEM PREVISÃO","û",IF(DT92="CONSUMO PARCIAL","û",IF(DS92&lt;DT92+90,"û","ü"))))</f>
        <v/>
      </c>
      <c r="DV92" s="270"/>
      <c r="DW92" s="314"/>
      <c r="DX92" s="345"/>
      <c r="DY92" s="346"/>
      <c r="DZ92" s="317" t="str">
        <f>IF(DW92=0,"",IF(AJ92+AQ92+AX92+BE92+BL92+BS92+BZ92+CG92+CN92+CU92+DB92+DI92+DP92+DW92&lt;=Consolidação!AL103,Consolidação!$H$4,IF(AJ92+AQ92+AX92+BE92+BL92+BS92+BZ92+CG92+CN92+CU92+DB92+DI92+DP92+DW92&lt;=Consolidação!AL103+Consolidação!AO103,Consolidação!$K$4,IF(AJ92+AQ92+AX92+BE92+BL92+BS92+BZ92+CG92+CN92+CU92+DB92+DI92+DP92+DW92&lt;=Consolidação!AL103+Consolidação!AO103+Consolidação!AR103,Consolidação!$N$4,IF(AJ92+AQ92+AX92+BE92+BL92+BS92+BZ92+CG92+CN92+CU92+DB92+DI92+DP92+DW92&lt;=Consolidação!AL103+Consolidação!AO103+Consolidação!AR103+Consolidação!AU103,Consolidação!$Q$4,IF(AJ92+AQ92+AX92+BE92+BL92+BS92+BZ92+CG92+CN92+CU92+DB92+DI92+DP92+DW92&lt;=Consolidação!AL103+Consolidação!AO103+Consolidação!AR103+Consolidação!AU103+Consolidação!AX103,Consolidação!$T$4,IF(AJ92+AQ92+AX92+BE92+BL92+BS92+BZ92+CG92+CN92+CU92+DB92+DI92+DP92+DW92&lt;=Consolidação!AL103+Consolidação!AO103+Consolidação!AR103+Consolidação!AU103+Consolidação!AX103+Consolidação!#REF!,Consolidação!$W$4,IF(AJ92+AQ92+AX92+BE92+BL92+BS92+BZ92+CG92+CN92+CU92+DB92+DI92+DP92+DW92&lt;=Consolidação!AL103+Consolidação!AO103+Consolidação!AR103+Consolidação!AU103+Consolidação!AX103+Consolidação!#REF!+Consolidação!BC103,Consolidação!$Z$4,IF(AJ92+AQ92+AX92+BE92+BL92+BS92+BZ92+CG92+CN92+CU92+DB92+DI92+DP92+DW92&lt;=Consolidação!AL103+Consolidação!AO103+Consolidação!AR103+Consolidação!AU103+Consolidação!AX103+Consolidação!#REF!+Consolidação!BC103+Consolidação!BF103,Consolidação!$AC$4,IF(AJ92+AQ92+AX92+BE92+BL92+BS92+BZ92+CG92+CN92+CU92+DB92+DI92+DP92+DW92&lt;=Consolidação!AL103+Consolidação!AO103+Consolidação!AR103+Consolidação!AU103+Consolidação!AX103+Consolidação!#REF!+Consolidação!BC103+Consolidação!BF103+Consolidação!BI103,Consolidação!$AF$4,IF(AJ92+AQ92+AX92+BE92+BL92+BS92+BZ92+CG92+CN92+CU92+DB92+DI92+DP92+DW92&lt;=Consolidação!AL103+Consolidação!AO103+Consolidação!AR103+Consolidação!AU103+Consolidação!AX103+Consolidação!#REF!+Consolidação!BC103+Consolidação!BF103+Consolidação!BI103+Consolidação!BL103,Consolidação!$AI$4,IF(AJ92+AQ92+AX92+BE92+BL92+BS92+BZ92+CG92+CN92+CU92+DB92+DI92+DP92+DW92&lt;=Consolidação!AL103+Consolidação!AO103+Consolidação!AR103+Consolidação!AU103+Consolidação!AX103+Consolidação!#REF!+Consolidação!BC103+Consolidação!BF103+Consolidação!BI103+Consolidação!BL103+Consolidação!BO103,Consolidação!$AL$4,IF(AJ92+AQ92+AX92+BE92+BL92+BS92+BZ92+CG92+CN92+CU92+DB92+DI92+DP92+DW92&lt;=Consolidação!AL103+Consolidação!AO103+Consolidação!AR103+Consolidação!AU103+Consolidação!AX103+Consolidação!#REF!+Consolidação!BC103+Consolidação!BF103+Consolidação!BI103+Consolidação!BL103+Consolidação!BO103+Consolidação!BR103,Consolidação!$AO$4,IF(AJ92+AQ92+AX92+BE92+BL92+BS92+BZ92+CG92+CN92+CU92+DB92+DI92+DP92+DW92&lt;=Consolidação!AL103+Consolidação!AO103+Consolidação!AR103+Consolidação!AU103+Consolidação!AX103+Consolidação!#REF!+Consolidação!BC103+Consolidação!BF103+Consolidação!BI103+Consolidação!BL103+Consolidação!BO103+Consolidação!BR103+Consolidação!BU103,Consolidação!$AR$4,IF(AJ92+AQ92+AX92+BE92+BL92+BS92+BZ92+CG92+CN92+CU92+DB92+DI92+DP92+DW92&lt;=Consolidação!AL103+Consolidação!AO103+Consolidação!AR103+Consolidação!AU103+Consolidação!AX103+Consolidação!#REF!+Consolidação!BC103+Consolidação!BF103+Consolidação!BI103+Consolidação!BL103+Consolidação!BO103+Consolidação!BR103+Consolidação!BU103+Consolidação!BX103,Consolidação!$AU$4,IF(AND((Consolidação!AL103+Consolidação!AO103+Consolidação!AR103+Consolidação!AU103+Consolidação!AX103+Consolidação!#REF!+Consolidação!BC103+Consolidação!BF103+Consolidação!BI103+Consolidação!BL103+Consolidação!BO103+Consolidação!BR103+Consolidação!BU103+Consolidação!BX103)&gt;0,AJ92+AQ92+AX92+BE92+BL92+BS92+BZ92+CG92+CN92+CU92+DB92+DI92+DP92&lt;Consolidação!AL103+Consolidação!AO103+Consolidação!AR103+Consolidação!AU103+Consolidação!AX103+Consolidação!#REF!+Consolidação!BC103+Consolidação!BF103+Consolidação!BI103+Consolidação!BL103+Consolidação!BO103+Consolidação!BR103+Consolidação!BU103+Consolidação!BX103,AJ92+AQ92+AX92+BE92+BL92+BS92+BZ92+CG92+CN92+CU92+DB92+DI92+DP92+DW92&gt;Consolidação!AL103+Consolidação!AO103+Consolidação!AR103+Consolidação!AU103+Consolidação!AX103+Consolidação!#REF!+Consolidação!BC103+Consolidação!BF103+Consolidação!BI103+Consolidação!BL103+Consolidação!BO103+Consolidação!BR103+Consolidação!BU103+Consolidação!BX103),"CONSUMO PARCIAL","SEM PREVISÃO"))))))))))))))))</f>
        <v/>
      </c>
      <c r="EA92" s="318" t="str">
        <f>IF(DZ92="","",IF(DZ92="SEM PREVISÃO","û",IF(DZ92="CONSUMO PARCIAL","û",IF(DY92&lt;DZ92+90,"û","ü"))))</f>
        <v/>
      </c>
      <c r="EB92" s="270"/>
      <c r="EC92" s="314"/>
      <c r="ED92" s="345"/>
      <c r="EE92" s="346"/>
      <c r="EF92" s="317" t="str">
        <f>IF(EC92=0,"",IF(AP92+AW92+BD92+BK92+BR92+BY92+CF92+CM92+CT92+DA92+DH92+DO92+DV92+EC92&lt;=Consolidação!AR103,Consolidação!$H$4,IF(AP92+AW92+BD92+BK92+BR92+BY92+CF92+CM92+CT92+DA92+DH92+DO92+DV92+EC92&lt;=Consolidação!AR103+Consolidação!AU103,Consolidação!$K$4,IF(AP92+AW92+BD92+BK92+BR92+BY92+CF92+CM92+CT92+DA92+DH92+DO92+DV92+EC92&lt;=Consolidação!AR103+Consolidação!AU103+Consolidação!AX103,Consolidação!$N$4,IF(AP92+AW92+BD92+BK92+BR92+BY92+CF92+CM92+CT92+DA92+DH92+DO92+DV92+EC92&lt;=Consolidação!AR103+Consolidação!AU103+Consolidação!AX103+Consolidação!#REF!,Consolidação!$Q$4,IF(AP92+AW92+BD92+BK92+BR92+BY92+CF92+CM92+CT92+DA92+DH92+DO92+DV92+EC92&lt;=Consolidação!AR103+Consolidação!AU103+Consolidação!AX103+Consolidação!#REF!+Consolidação!BC103,Consolidação!$T$4,IF(AP92+AW92+BD92+BK92+BR92+BY92+CF92+CM92+CT92+DA92+DH92+DO92+DV92+EC92&lt;=Consolidação!AR103+Consolidação!AU103+Consolidação!AX103+Consolidação!#REF!+Consolidação!BC103+Consolidação!BF103,Consolidação!$W$4,IF(AP92+AW92+BD92+BK92+BR92+BY92+CF92+CM92+CT92+DA92+DH92+DO92+DV92+EC92&lt;=Consolidação!AR103+Consolidação!AU103+Consolidação!AX103+Consolidação!#REF!+Consolidação!BC103+Consolidação!BF103+Consolidação!BI103,Consolidação!$Z$4,IF(AP92+AW92+BD92+BK92+BR92+BY92+CF92+CM92+CT92+DA92+DH92+DO92+DV92+EC92&lt;=Consolidação!AR103+Consolidação!AU103+Consolidação!AX103+Consolidação!#REF!+Consolidação!BC103+Consolidação!BF103+Consolidação!BI103+Consolidação!BL103,Consolidação!$AC$4,IF(AP92+AW92+BD92+BK92+BR92+BY92+CF92+CM92+CT92+DA92+DH92+DO92+DV92+EC92&lt;=Consolidação!AR103+Consolidação!AU103+Consolidação!AX103+Consolidação!#REF!+Consolidação!BC103+Consolidação!BF103+Consolidação!BI103+Consolidação!BL103+Consolidação!BO103,Consolidação!$AF$4,IF(AP92+AW92+BD92+BK92+BR92+BY92+CF92+CM92+CT92+DA92+DH92+DO92+DV92+EC92&lt;=Consolidação!AR103+Consolidação!AU103+Consolidação!AX103+Consolidação!#REF!+Consolidação!BC103+Consolidação!BF103+Consolidação!BI103+Consolidação!BL103+Consolidação!BO103+Consolidação!BR103,Consolidação!$AI$4,IF(AP92+AW92+BD92+BK92+BR92+BY92+CF92+CM92+CT92+DA92+DH92+DO92+DV92+EC92&lt;=Consolidação!AR103+Consolidação!AU103+Consolidação!AX103+Consolidação!#REF!+Consolidação!BC103+Consolidação!BF103+Consolidação!BI103+Consolidação!BL103+Consolidação!BO103+Consolidação!BR103+Consolidação!BU103,Consolidação!$AL$4,IF(AP92+AW92+BD92+BK92+BR92+BY92+CF92+CM92+CT92+DA92+DH92+DO92+DV92+EC92&lt;=Consolidação!AR103+Consolidação!AU103+Consolidação!AX103+Consolidação!#REF!+Consolidação!BC103+Consolidação!BF103+Consolidação!BI103+Consolidação!BL103+Consolidação!BO103+Consolidação!BR103+Consolidação!BU103+Consolidação!BX103,Consolidação!$AO$4,IF(AP92+AW92+BD92+BK92+BR92+BY92+CF92+CM92+CT92+DA92+DH92+DO92+DV92+EC92&lt;=Consolidação!AR103+Consolidação!AU103+Consolidação!AX103+Consolidação!#REF!+Consolidação!BC103+Consolidação!BF103+Consolidação!BI103+Consolidação!BL103+Consolidação!BO103+Consolidação!BR103+Consolidação!BU103+Consolidação!BX103+Consolidação!CA103,Consolidação!$AR$4,IF(AP92+AW92+BD92+BK92+BR92+BY92+CF92+CM92+CT92+DA92+DH92+DO92+DV92+EC92&lt;=Consolidação!AR103+Consolidação!AU103+Consolidação!AX103+Consolidação!#REF!+Consolidação!BC103+Consolidação!BF103+Consolidação!BI103+Consolidação!BL103+Consolidação!BO103+Consolidação!BR103+Consolidação!BU103+Consolidação!BX103+Consolidação!CA103+Consolidação!CD103,Consolidação!$AU$4,IF(AND((Consolidação!AR103+Consolidação!AU103+Consolidação!AX103+Consolidação!#REF!+Consolidação!BC103+Consolidação!BF103+Consolidação!BI103+Consolidação!BL103+Consolidação!BO103+Consolidação!BR103+Consolidação!BU103+Consolidação!BX103+Consolidação!CA103+Consolidação!CD103)&gt;0,AP92+AW92+BD92+BK92+BR92+BY92+CF92+CM92+CT92+DA92+DH92+DO92+DV92&lt;Consolidação!AR103+Consolidação!AU103+Consolidação!AX103+Consolidação!#REF!+Consolidação!BC103+Consolidação!BF103+Consolidação!BI103+Consolidação!BL103+Consolidação!BO103+Consolidação!BR103+Consolidação!BU103+Consolidação!BX103+Consolidação!CA103+Consolidação!CD103,AP92+AW92+BD92+BK92+BR92+BY92+CF92+CM92+CT92+DA92+DH92+DO92+DV92+EC92&gt;Consolidação!AR103+Consolidação!AU103+Consolidação!AX103+Consolidação!#REF!+Consolidação!BC103+Consolidação!BF103+Consolidação!BI103+Consolidação!BL103+Consolidação!BO103+Consolidação!BR103+Consolidação!BU103+Consolidação!BX103+Consolidação!CA103+Consolidação!CD103),"CONSUMO PARCIAL","SEM PREVISÃO"))))))))))))))))</f>
        <v/>
      </c>
      <c r="EG92" s="318" t="str">
        <f>IF(EF92="","",IF(EF92="SEM PREVISÃO","û",IF(EF92="CONSUMO PARCIAL","û",IF(EE92&lt;EF92+90,"û","ü"))))</f>
        <v/>
      </c>
      <c r="EH92" s="270"/>
      <c r="EI92" s="314"/>
      <c r="EJ92" s="345"/>
      <c r="EK92" s="346"/>
      <c r="EL92" s="317" t="str">
        <f>IF(EI92=0,"",IF(AV92+BC92+BJ92+BQ92+BX92+CE92+CL92+CS92+CZ92+DG92+DN92+DU92+EB92+EI92&lt;=Consolidação!AX103,Consolidação!$H$4,IF(AV92+BC92+BJ92+BQ92+BX92+CE92+CL92+CS92+CZ92+DG92+DN92+DU92+EB92+EI92&lt;=Consolidação!AX103+Consolidação!#REF!,Consolidação!$K$4,IF(AV92+BC92+BJ92+BQ92+BX92+CE92+CL92+CS92+CZ92+DG92+DN92+DU92+EB92+EI92&lt;=Consolidação!AX103+Consolidação!#REF!+Consolidação!BC103,Consolidação!$N$4,IF(AV92+BC92+BJ92+BQ92+BX92+CE92+CL92+CS92+CZ92+DG92+DN92+DU92+EB92+EI92&lt;=Consolidação!AX103+Consolidação!#REF!+Consolidação!BC103+Consolidação!BF103,Consolidação!$Q$4,IF(AV92+BC92+BJ92+BQ92+BX92+CE92+CL92+CS92+CZ92+DG92+DN92+DU92+EB92+EI92&lt;=Consolidação!AX103+Consolidação!#REF!+Consolidação!BC103+Consolidação!BF103+Consolidação!BI103,Consolidação!$T$4,IF(AV92+BC92+BJ92+BQ92+BX92+CE92+CL92+CS92+CZ92+DG92+DN92+DU92+EB92+EI92&lt;=Consolidação!AX103+Consolidação!#REF!+Consolidação!BC103+Consolidação!BF103+Consolidação!BI103+Consolidação!BL103,Consolidação!$W$4,IF(AV92+BC92+BJ92+BQ92+BX92+CE92+CL92+CS92+CZ92+DG92+DN92+DU92+EB92+EI92&lt;=Consolidação!AX103+Consolidação!#REF!+Consolidação!BC103+Consolidação!BF103+Consolidação!BI103+Consolidação!BL103+Consolidação!BO103,Consolidação!$Z$4,IF(AV92+BC92+BJ92+BQ92+BX92+CE92+CL92+CS92+CZ92+DG92+DN92+DU92+EB92+EI92&lt;=Consolidação!AX103+Consolidação!#REF!+Consolidação!BC103+Consolidação!BF103+Consolidação!BI103+Consolidação!BL103+Consolidação!BO103+Consolidação!BR103,Consolidação!$AC$4,IF(AV92+BC92+BJ92+BQ92+BX92+CE92+CL92+CS92+CZ92+DG92+DN92+DU92+EB92+EI92&lt;=Consolidação!AX103+Consolidação!#REF!+Consolidação!BC103+Consolidação!BF103+Consolidação!BI103+Consolidação!BL103+Consolidação!BO103+Consolidação!BR103+Consolidação!BU103,Consolidação!$AF$4,IF(AV92+BC92+BJ92+BQ92+BX92+CE92+CL92+CS92+CZ92+DG92+DN92+DU92+EB92+EI92&lt;=Consolidação!AX103+Consolidação!#REF!+Consolidação!BC103+Consolidação!BF103+Consolidação!BI103+Consolidação!BL103+Consolidação!BO103+Consolidação!BR103+Consolidação!BU103+Consolidação!BX103,Consolidação!$AI$4,IF(AV92+BC92+BJ92+BQ92+BX92+CE92+CL92+CS92+CZ92+DG92+DN92+DU92+EB92+EI92&lt;=Consolidação!AX103+Consolidação!#REF!+Consolidação!BC103+Consolidação!BF103+Consolidação!BI103+Consolidação!BL103+Consolidação!BO103+Consolidação!BR103+Consolidação!BU103+Consolidação!BX103+Consolidação!CA103,Consolidação!$AL$4,IF(AV92+BC92+BJ92+BQ92+BX92+CE92+CL92+CS92+CZ92+DG92+DN92+DU92+EB92+EI92&lt;=Consolidação!AX103+Consolidação!#REF!+Consolidação!BC103+Consolidação!BF103+Consolidação!BI103+Consolidação!BL103+Consolidação!BO103+Consolidação!BR103+Consolidação!BU103+Consolidação!BX103+Consolidação!CA103+Consolidação!CD103,Consolidação!$AO$4,IF(AV92+BC92+BJ92+BQ92+BX92+CE92+CL92+CS92+CZ92+DG92+DN92+DU92+EB92+EI92&lt;=Consolidação!AX103+Consolidação!#REF!+Consolidação!BC103+Consolidação!BF103+Consolidação!BI103+Consolidação!BL103+Consolidação!BO103+Consolidação!BR103+Consolidação!BU103+Consolidação!BX103+Consolidação!CA103+Consolidação!CD103+Consolidação!CG103,Consolidação!$AR$4,IF(AV92+BC92+BJ92+BQ92+BX92+CE92+CL92+CS92+CZ92+DG92+DN92+DU92+EB92+EI92&lt;=Consolidação!AX103+Consolidação!#REF!+Consolidação!BC103+Consolidação!BF103+Consolidação!BI103+Consolidação!BL103+Consolidação!BO103+Consolidação!BR103+Consolidação!BU103+Consolidação!BX103+Consolidação!CA103+Consolidação!CD103+Consolidação!CG103+Consolidação!CJ103,Consolidação!$AU$4,IF(AND((Consolidação!AX103+Consolidação!#REF!+Consolidação!BC103+Consolidação!BF103+Consolidação!BI103+Consolidação!BL103+Consolidação!BO103+Consolidação!BR103+Consolidação!BU103+Consolidação!BX103+Consolidação!CA103+Consolidação!CD103+Consolidação!CG103+Consolidação!CJ103)&gt;0,AV92+BC92+BJ92+BQ92+BX92+CE92+CL92+CS92+CZ92+DG92+DN92+DU92+EB92&lt;Consolidação!AX103+Consolidação!#REF!+Consolidação!BC103+Consolidação!BF103+Consolidação!BI103+Consolidação!BL103+Consolidação!BO103+Consolidação!BR103+Consolidação!BU103+Consolidação!BX103+Consolidação!CA103+Consolidação!CD103+Consolidação!CG103+Consolidação!CJ103,AV92+BC92+BJ92+BQ92+BX92+CE92+CL92+CS92+CZ92+DG92+DN92+DU92+EB92+EI92&gt;Consolidação!AX103+Consolidação!#REF!+Consolidação!BC103+Consolidação!BF103+Consolidação!BI103+Consolidação!BL103+Consolidação!BO103+Consolidação!BR103+Consolidação!BU103+Consolidação!BX103+Consolidação!CA103+Consolidação!CD103+Consolidação!CG103+Consolidação!CJ103),"CONSUMO PARCIAL","SEM PREVISÃO"))))))))))))))))</f>
        <v/>
      </c>
      <c r="EM92" s="318" t="str">
        <f>IF(EL92="","",IF(EL92="SEM PREVISÃO","û",IF(EL92="CONSUMO PARCIAL","û",IF(EK92&lt;EL92+90,"û","ü"))))</f>
        <v/>
      </c>
      <c r="EN92" s="270"/>
      <c r="EO92" s="314"/>
      <c r="EP92" s="345"/>
      <c r="EQ92" s="346"/>
      <c r="ER92" s="317" t="str">
        <f>IF(EO92=0,"",IF(BB92+BI92+BP92+BW92+CD92+CK92+CR92+CY92+DF92+DM92+DT92+EA92+EH92+EO92&lt;=Consolidação!BC103,Consolidação!$H$4,IF(BB92+BI92+BP92+BW92+CD92+CK92+CR92+CY92+DF92+DM92+DT92+EA92+EH92+EO92&lt;=Consolidação!BC103+Consolidação!BF103,Consolidação!$K$4,IF(BB92+BI92+BP92+BW92+CD92+CK92+CR92+CY92+DF92+DM92+DT92+EA92+EH92+EO92&lt;=Consolidação!BC103+Consolidação!BF103+Consolidação!BI103,Consolidação!$N$4,IF(BB92+BI92+BP92+BW92+CD92+CK92+CR92+CY92+DF92+DM92+DT92+EA92+EH92+EO92&lt;=Consolidação!BC103+Consolidação!BF103+Consolidação!BI103+Consolidação!BL103,Consolidação!$Q$4,IF(BB92+BI92+BP92+BW92+CD92+CK92+CR92+CY92+DF92+DM92+DT92+EA92+EH92+EO92&lt;=Consolidação!BC103+Consolidação!BF103+Consolidação!BI103+Consolidação!BL103+Consolidação!BO103,Consolidação!$T$4,IF(BB92+BI92+BP92+BW92+CD92+CK92+CR92+CY92+DF92+DM92+DT92+EA92+EH92+EO92&lt;=Consolidação!BC103+Consolidação!BF103+Consolidação!BI103+Consolidação!BL103+Consolidação!BO103+Consolidação!BR103,Consolidação!$W$4,IF(BB92+BI92+BP92+BW92+CD92+CK92+CR92+CY92+DF92+DM92+DT92+EA92+EH92+EO92&lt;=Consolidação!BC103+Consolidação!BF103+Consolidação!BI103+Consolidação!BL103+Consolidação!BO103+Consolidação!BR103+Consolidação!BU103,Consolidação!$Z$4,IF(BB92+BI92+BP92+BW92+CD92+CK92+CR92+CY92+DF92+DM92+DT92+EA92+EH92+EO92&lt;=Consolidação!BC103+Consolidação!BF103+Consolidação!BI103+Consolidação!BL103+Consolidação!BO103+Consolidação!BR103+Consolidação!BU103+Consolidação!BX103,Consolidação!$AC$4,IF(BB92+BI92+BP92+BW92+CD92+CK92+CR92+CY92+DF92+DM92+DT92+EA92+EH92+EO92&lt;=Consolidação!BC103+Consolidação!BF103+Consolidação!BI103+Consolidação!BL103+Consolidação!BO103+Consolidação!BR103+Consolidação!BU103+Consolidação!BX103+Consolidação!CA103,Consolidação!$AF$4,IF(BB92+BI92+BP92+BW92+CD92+CK92+CR92+CY92+DF92+DM92+DT92+EA92+EH92+EO92&lt;=Consolidação!BC103+Consolidação!BF103+Consolidação!BI103+Consolidação!BL103+Consolidação!BO103+Consolidação!BR103+Consolidação!BU103+Consolidação!BX103+Consolidação!CA103+Consolidação!CD103,Consolidação!$AI$4,IF(BB92+BI92+BP92+BW92+CD92+CK92+CR92+CY92+DF92+DM92+DT92+EA92+EH92+EO92&lt;=Consolidação!BC103+Consolidação!BF103+Consolidação!BI103+Consolidação!BL103+Consolidação!BO103+Consolidação!BR103+Consolidação!BU103+Consolidação!BX103+Consolidação!CA103+Consolidação!CD103+Consolidação!CG103,Consolidação!$AL$4,IF(BB92+BI92+BP92+BW92+CD92+CK92+CR92+CY92+DF92+DM92+DT92+EA92+EH92+EO92&lt;=Consolidação!BC103+Consolidação!BF103+Consolidação!BI103+Consolidação!BL103+Consolidação!BO103+Consolidação!BR103+Consolidação!BU103+Consolidação!BX103+Consolidação!CA103+Consolidação!CD103+Consolidação!CG103+Consolidação!CJ103,Consolidação!$AO$4,IF(BB92+BI92+BP92+BW92+CD92+CK92+CR92+CY92+DF92+DM92+DT92+EA92+EH92+EO92&lt;=Consolidação!BC103+Consolidação!BF103+Consolidação!BI103+Consolidação!BL103+Consolidação!BO103+Consolidação!BR103+Consolidação!BU103+Consolidação!BX103+Consolidação!CA103+Consolidação!CD103+Consolidação!CG103+Consolidação!CJ103+Consolidação!CM103,Consolidação!$AR$4,IF(BB92+BI92+BP92+BW92+CD92+CK92+CR92+CY92+DF92+DM92+DT92+EA92+EH92+EO92&lt;=Consolidação!BC103+Consolidação!BF103+Consolidação!BI103+Consolidação!BL103+Consolidação!BO103+Consolidação!BR103+Consolidação!BU103+Consolidação!BX103+Consolidação!CA103+Consolidação!CD103+Consolidação!CG103+Consolidação!CJ103+Consolidação!CM103+Consolidação!CP103,Consolidação!$AU$4,IF(AND((Consolidação!BC103+Consolidação!BF103+Consolidação!BI103+Consolidação!BL103+Consolidação!BO103+Consolidação!BR103+Consolidação!BU103+Consolidação!BX103+Consolidação!CA103+Consolidação!CD103+Consolidação!CG103+Consolidação!CJ103+Consolidação!CM103+Consolidação!CP103)&gt;0,BB92+BI92+BP92+BW92+CD92+CK92+CR92+CY92+DF92+DM92+DT92+EA92+EH92&lt;Consolidação!BC103+Consolidação!BF103+Consolidação!BI103+Consolidação!BL103+Consolidação!BO103+Consolidação!BR103+Consolidação!BU103+Consolidação!BX103+Consolidação!CA103+Consolidação!CD103+Consolidação!CG103+Consolidação!CJ103+Consolidação!CM103+Consolidação!CP103,BB92+BI92+BP92+BW92+CD92+CK92+CR92+CY92+DF92+DM92+DT92+EA92+EH92+EO92&gt;Consolidação!BC103+Consolidação!BF103+Consolidação!BI103+Consolidação!BL103+Consolidação!BO103+Consolidação!BR103+Consolidação!BU103+Consolidação!BX103+Consolidação!CA103+Consolidação!CD103+Consolidação!CG103+Consolidação!CJ103+Consolidação!CM103+Consolidação!CP103),"CONSUMO PARCIAL","SEM PREVISÃO"))))))))))))))))</f>
        <v/>
      </c>
      <c r="ES92" s="318" t="str">
        <f>IF(ER92="","",IF(ER92="SEM PREVISÃO","û",IF(ER92="CONSUMO PARCIAL","û",IF(EQ92&lt;ER92+90,"û","ü"))))</f>
        <v/>
      </c>
      <c r="ET92" s="270"/>
      <c r="EU92" s="314"/>
      <c r="EV92" s="345"/>
      <c r="EW92" s="346"/>
      <c r="EX92" s="317" t="str">
        <f>IF(EU92=0,"",IF(BH92+BO92+BV92+CC92+CJ92+CQ92+CX92+DE92+DL92+DS92+DZ92+EG92+EN92+EU92&lt;=Consolidação!BI103,Consolidação!$H$4,IF(BH92+BO92+BV92+CC92+CJ92+CQ92+CX92+DE92+DL92+DS92+DZ92+EG92+EN92+EU92&lt;=Consolidação!BI103+Consolidação!BL103,Consolidação!$K$4,IF(BH92+BO92+BV92+CC92+CJ92+CQ92+CX92+DE92+DL92+DS92+DZ92+EG92+EN92+EU92&lt;=Consolidação!BI103+Consolidação!BL103+Consolidação!BO103,Consolidação!$N$4,IF(BH92+BO92+BV92+CC92+CJ92+CQ92+CX92+DE92+DL92+DS92+DZ92+EG92+EN92+EU92&lt;=Consolidação!BI103+Consolidação!BL103+Consolidação!BO103+Consolidação!BR103,Consolidação!$Q$4,IF(BH92+BO92+BV92+CC92+CJ92+CQ92+CX92+DE92+DL92+DS92+DZ92+EG92+EN92+EU92&lt;=Consolidação!BI103+Consolidação!BL103+Consolidação!BO103+Consolidação!BR103+Consolidação!BU103,Consolidação!$T$4,IF(BH92+BO92+BV92+CC92+CJ92+CQ92+CX92+DE92+DL92+DS92+DZ92+EG92+EN92+EU92&lt;=Consolidação!BI103+Consolidação!BL103+Consolidação!BO103+Consolidação!BR103+Consolidação!BU103+Consolidação!BX103,Consolidação!$W$4,IF(BH92+BO92+BV92+CC92+CJ92+CQ92+CX92+DE92+DL92+DS92+DZ92+EG92+EN92+EU92&lt;=Consolidação!BI103+Consolidação!BL103+Consolidação!BO103+Consolidação!BR103+Consolidação!BU103+Consolidação!BX103+Consolidação!CA103,Consolidação!$Z$4,IF(BH92+BO92+BV92+CC92+CJ92+CQ92+CX92+DE92+DL92+DS92+DZ92+EG92+EN92+EU92&lt;=Consolidação!BI103+Consolidação!BL103+Consolidação!BO103+Consolidação!BR103+Consolidação!BU103+Consolidação!BX103+Consolidação!CA103+Consolidação!CD103,Consolidação!$AC$4,IF(BH92+BO92+BV92+CC92+CJ92+CQ92+CX92+DE92+DL92+DS92+DZ92+EG92+EN92+EU92&lt;=Consolidação!BI103+Consolidação!BL103+Consolidação!BO103+Consolidação!BR103+Consolidação!BU103+Consolidação!BX103+Consolidação!CA103+Consolidação!CD103+Consolidação!CG103,Consolidação!$AF$4,IF(BH92+BO92+BV92+CC92+CJ92+CQ92+CX92+DE92+DL92+DS92+DZ92+EG92+EN92+EU92&lt;=Consolidação!BI103+Consolidação!BL103+Consolidação!BO103+Consolidação!BR103+Consolidação!BU103+Consolidação!BX103+Consolidação!CA103+Consolidação!CD103+Consolidação!CG103+Consolidação!CJ103,Consolidação!$AI$4,IF(BH92+BO92+BV92+CC92+CJ92+CQ92+CX92+DE92+DL92+DS92+DZ92+EG92+EN92+EU92&lt;=Consolidação!BI103+Consolidação!BL103+Consolidação!BO103+Consolidação!BR103+Consolidação!BU103+Consolidação!BX103+Consolidação!CA103+Consolidação!CD103+Consolidação!CG103+Consolidação!CJ103+Consolidação!CM103,Consolidação!$AL$4,IF(BH92+BO92+BV92+CC92+CJ92+CQ92+CX92+DE92+DL92+DS92+DZ92+EG92+EN92+EU92&lt;=Consolidação!BI103+Consolidação!BL103+Consolidação!BO103+Consolidação!BR103+Consolidação!BU103+Consolidação!BX103+Consolidação!CA103+Consolidação!CD103+Consolidação!CG103+Consolidação!CJ103+Consolidação!CM103+Consolidação!CP103,Consolidação!$AO$4,IF(BH92+BO92+BV92+CC92+CJ92+CQ92+CX92+DE92+DL92+DS92+DZ92+EG92+EN92+EU92&lt;=Consolidação!BI103+Consolidação!BL103+Consolidação!BO103+Consolidação!BR103+Consolidação!BU103+Consolidação!BX103+Consolidação!CA103+Consolidação!CD103+Consolidação!CG103+Consolidação!CJ103+Consolidação!CM103+Consolidação!CP103+Consolidação!CS103,Consolidação!$AR$4,IF(BH92+BO92+BV92+CC92+CJ92+CQ92+CX92+DE92+DL92+DS92+DZ92+EG92+EN92+EU92&lt;=Consolidação!BI103+Consolidação!BL103+Consolidação!BO103+Consolidação!BR103+Consolidação!BU103+Consolidação!BX103+Consolidação!CA103+Consolidação!CD103+Consolidação!CG103+Consolidação!CJ103+Consolidação!CM103+Consolidação!CP103+Consolidação!CS103+Consolidação!CV103,Consolidação!$AU$4,IF(AND((Consolidação!BI103+Consolidação!BL103+Consolidação!BO103+Consolidação!BR103+Consolidação!BU103+Consolidação!BX103+Consolidação!CA103+Consolidação!CD103+Consolidação!CG103+Consolidação!CJ103+Consolidação!CM103+Consolidação!CP103+Consolidação!CS103+Consolidação!CV103)&gt;0,BH92+BO92+BV92+CC92+CJ92+CQ92+CX92+DE92+DL92+DS92+DZ92+EG92+EN92&lt;Consolidação!BI103+Consolidação!BL103+Consolidação!BO103+Consolidação!BR103+Consolidação!BU103+Consolidação!BX103+Consolidação!CA103+Consolidação!CD103+Consolidação!CG103+Consolidação!CJ103+Consolidação!CM103+Consolidação!CP103+Consolidação!CS103+Consolidação!CV103,BH92+BO92+BV92+CC92+CJ92+CQ92+CX92+DE92+DL92+DS92+DZ92+EG92+EN92+EU92&gt;Consolidação!BI103+Consolidação!BL103+Consolidação!BO103+Consolidação!BR103+Consolidação!BU103+Consolidação!BX103+Consolidação!CA103+Consolidação!CD103+Consolidação!CG103+Consolidação!CJ103+Consolidação!CM103+Consolidação!CP103+Consolidação!CS103+Consolidação!CV103),"CONSUMO PARCIAL","SEM PREVISÃO"))))))))))))))))</f>
        <v/>
      </c>
      <c r="EY92" s="318" t="str">
        <f>IF(EX92="","",IF(EX92="SEM PREVISÃO","û",IF(EX92="CONSUMO PARCIAL","û",IF(EW92&lt;EX92+90,"û","ü"))))</f>
        <v/>
      </c>
      <c r="EZ92" s="270"/>
      <c r="FA92" s="314"/>
      <c r="FB92" s="345"/>
      <c r="FC92" s="346"/>
      <c r="FD92" s="317" t="str">
        <f>IF(FA92=0,"",IF(BN92+BU92+CB92+CI92+CP92+CW92+DD92+DK92+DR92+DY92+EF92+EM92+ET92+FA92&lt;=Consolidação!BO103,Consolidação!$H$4,IF(BN92+BU92+CB92+CI92+CP92+CW92+DD92+DK92+DR92+DY92+EF92+EM92+ET92+FA92&lt;=Consolidação!BO103+Consolidação!BR103,Consolidação!$K$4,IF(BN92+BU92+CB92+CI92+CP92+CW92+DD92+DK92+DR92+DY92+EF92+EM92+ET92+FA92&lt;=Consolidação!BO103+Consolidação!BR103+Consolidação!BU103,Consolidação!$N$4,IF(BN92+BU92+CB92+CI92+CP92+CW92+DD92+DK92+DR92+DY92+EF92+EM92+ET92+FA92&lt;=Consolidação!BO103+Consolidação!BR103+Consolidação!BU103+Consolidação!BX103,Consolidação!$Q$4,IF(BN92+BU92+CB92+CI92+CP92+CW92+DD92+DK92+DR92+DY92+EF92+EM92+ET92+FA92&lt;=Consolidação!BO103+Consolidação!BR103+Consolidação!BU103+Consolidação!BX103+Consolidação!CA103,Consolidação!$T$4,IF(BN92+BU92+CB92+CI92+CP92+CW92+DD92+DK92+DR92+DY92+EF92+EM92+ET92+FA92&lt;=Consolidação!BO103+Consolidação!BR103+Consolidação!BU103+Consolidação!BX103+Consolidação!CA103+Consolidação!CD103,Consolidação!$W$4,IF(BN92+BU92+CB92+CI92+CP92+CW92+DD92+DK92+DR92+DY92+EF92+EM92+ET92+FA92&lt;=Consolidação!BO103+Consolidação!BR103+Consolidação!BU103+Consolidação!BX103+Consolidação!CA103+Consolidação!CD103+Consolidação!CG103,Consolidação!$Z$4,IF(BN92+BU92+CB92+CI92+CP92+CW92+DD92+DK92+DR92+DY92+EF92+EM92+ET92+FA92&lt;=Consolidação!BO103+Consolidação!BR103+Consolidação!BU103+Consolidação!BX103+Consolidação!CA103+Consolidação!CD103+Consolidação!CG103+Consolidação!CJ103,Consolidação!$AC$4,IF(BN92+BU92+CB92+CI92+CP92+CW92+DD92+DK92+DR92+DY92+EF92+EM92+ET92+FA92&lt;=Consolidação!BO103+Consolidação!BR103+Consolidação!BU103+Consolidação!BX103+Consolidação!CA103+Consolidação!CD103+Consolidação!CG103+Consolidação!CJ103+Consolidação!CM103,Consolidação!$AF$4,IF(BN92+BU92+CB92+CI92+CP92+CW92+DD92+DK92+DR92+DY92+EF92+EM92+ET92+FA92&lt;=Consolidação!BO103+Consolidação!BR103+Consolidação!BU103+Consolidação!BX103+Consolidação!CA103+Consolidação!CD103+Consolidação!CG103+Consolidação!CJ103+Consolidação!CM103+Consolidação!CP103,Consolidação!$AI$4,IF(BN92+BU92+CB92+CI92+CP92+CW92+DD92+DK92+DR92+DY92+EF92+EM92+ET92+FA92&lt;=Consolidação!BO103+Consolidação!BR103+Consolidação!BU103+Consolidação!BX103+Consolidação!CA103+Consolidação!CD103+Consolidação!CG103+Consolidação!CJ103+Consolidação!CM103+Consolidação!CP103+Consolidação!CS103,Consolidação!$AL$4,IF(BN92+BU92+CB92+CI92+CP92+CW92+DD92+DK92+DR92+DY92+EF92+EM92+ET92+FA92&lt;=Consolidação!BO103+Consolidação!BR103+Consolidação!BU103+Consolidação!BX103+Consolidação!CA103+Consolidação!CD103+Consolidação!CG103+Consolidação!CJ103+Consolidação!CM103+Consolidação!CP103+Consolidação!CS103+Consolidação!CV103,Consolidação!$AO$4,IF(BN92+BU92+CB92+CI92+CP92+CW92+DD92+DK92+DR92+DY92+EF92+EM92+ET92+FA92&lt;=Consolidação!BO103+Consolidação!BR103+Consolidação!BU103+Consolidação!BX103+Consolidação!CA103+Consolidação!CD103+Consolidação!CG103+Consolidação!CJ103+Consolidação!CM103+Consolidação!CP103+Consolidação!CS103+Consolidação!CV103+Consolidação!CY103,Consolidação!$AR$4,IF(BN92+BU92+CB92+CI92+CP92+CW92+DD92+DK92+DR92+DY92+EF92+EM92+ET92+FA92&lt;=Consolidação!BO103+Consolidação!BR103+Consolidação!BU103+Consolidação!BX103+Consolidação!CA103+Consolidação!CD103+Consolidação!CG103+Consolidação!CJ103+Consolidação!CM103+Consolidação!CP103+Consolidação!CS103+Consolidação!CV103+Consolidação!CY103+Consolidação!DB103,Consolidação!$AU$4,IF(AND((Consolidação!BO103+Consolidação!BR103+Consolidação!BU103+Consolidação!BX103+Consolidação!CA103+Consolidação!CD103+Consolidação!CG103+Consolidação!CJ103+Consolidação!CM103+Consolidação!CP103+Consolidação!CS103+Consolidação!CV103+Consolidação!CY103+Consolidação!DB103)&gt;0,BN92+BU92+CB92+CI92+CP92+CW92+DD92+DK92+DR92+DY92+EF92+EM92+ET92&lt;Consolidação!BO103+Consolidação!BR103+Consolidação!BU103+Consolidação!BX103+Consolidação!CA103+Consolidação!CD103+Consolidação!CG103+Consolidação!CJ103+Consolidação!CM103+Consolidação!CP103+Consolidação!CS103+Consolidação!CV103+Consolidação!CY103+Consolidação!DB103,BN92+BU92+CB92+CI92+CP92+CW92+DD92+DK92+DR92+DY92+EF92+EM92+ET92+FA92&gt;Consolidação!BO103+Consolidação!BR103+Consolidação!BU103+Consolidação!BX103+Consolidação!CA103+Consolidação!CD103+Consolidação!CG103+Consolidação!CJ103+Consolidação!CM103+Consolidação!CP103+Consolidação!CS103+Consolidação!CV103+Consolidação!CY103+Consolidação!DB103),"CONSUMO PARCIAL","SEM PREVISÃO"))))))))))))))))</f>
        <v/>
      </c>
      <c r="FE92" s="318" t="str">
        <f>IF(FD92="","",IF(FD92="SEM PREVISÃO","û",IF(FD92="CONSUMO PARCIAL","û",IF(FC92&lt;FD92+90,"û","ü"))))</f>
        <v/>
      </c>
      <c r="FF92" s="270"/>
      <c r="FG92" s="314"/>
      <c r="FH92" s="345"/>
      <c r="FI92" s="346"/>
      <c r="FJ92" s="317" t="str">
        <f>IF(FG92=0,"",IF(BT92+CA92+CH92+CO92+CV92+DC92+DJ92+DQ92+DX92+EE92+EL92+ES92+EZ92+FG92&lt;=Consolidação!BU103,Consolidação!$H$4,IF(BT92+CA92+CH92+CO92+CV92+DC92+DJ92+DQ92+DX92+EE92+EL92+ES92+EZ92+FG92&lt;=Consolidação!BU103+Consolidação!BX103,Consolidação!$K$4,IF(BT92+CA92+CH92+CO92+CV92+DC92+DJ92+DQ92+DX92+EE92+EL92+ES92+EZ92+FG92&lt;=Consolidação!BU103+Consolidação!BX103+Consolidação!CA103,Consolidação!$N$4,IF(BT92+CA92+CH92+CO92+CV92+DC92+DJ92+DQ92+DX92+EE92+EL92+ES92+EZ92+FG92&lt;=Consolidação!BU103+Consolidação!BX103+Consolidação!CA103+Consolidação!CD103,Consolidação!$Q$4,IF(BT92+CA92+CH92+CO92+CV92+DC92+DJ92+DQ92+DX92+EE92+EL92+ES92+EZ92+FG92&lt;=Consolidação!BU103+Consolidação!BX103+Consolidação!CA103+Consolidação!CD103+Consolidação!CG103,Consolidação!$T$4,IF(BT92+CA92+CH92+CO92+CV92+DC92+DJ92+DQ92+DX92+EE92+EL92+ES92+EZ92+FG92&lt;=Consolidação!BU103+Consolidação!BX103+Consolidação!CA103+Consolidação!CD103+Consolidação!CG103+Consolidação!CJ103,Consolidação!$W$4,IF(BT92+CA92+CH92+CO92+CV92+DC92+DJ92+DQ92+DX92+EE92+EL92+ES92+EZ92+FG92&lt;=Consolidação!BU103+Consolidação!BX103+Consolidação!CA103+Consolidação!CD103+Consolidação!CG103+Consolidação!CJ103+Consolidação!CM103,Consolidação!$Z$4,IF(BT92+CA92+CH92+CO92+CV92+DC92+DJ92+DQ92+DX92+EE92+EL92+ES92+EZ92+FG92&lt;=Consolidação!BU103+Consolidação!BX103+Consolidação!CA103+Consolidação!CD103+Consolidação!CG103+Consolidação!CJ103+Consolidação!CM103+Consolidação!CP103,Consolidação!$AC$4,IF(BT92+CA92+CH92+CO92+CV92+DC92+DJ92+DQ92+DX92+EE92+EL92+ES92+EZ92+FG92&lt;=Consolidação!BU103+Consolidação!BX103+Consolidação!CA103+Consolidação!CD103+Consolidação!CG103+Consolidação!CJ103+Consolidação!CM103+Consolidação!CP103+Consolidação!CS103,Consolidação!$AF$4,IF(BT92+CA92+CH92+CO92+CV92+DC92+DJ92+DQ92+DX92+EE92+EL92+ES92+EZ92+FG92&lt;=Consolidação!BU103+Consolidação!BX103+Consolidação!CA103+Consolidação!CD103+Consolidação!CG103+Consolidação!CJ103+Consolidação!CM103+Consolidação!CP103+Consolidação!CS103+Consolidação!CV103,Consolidação!$AI$4,IF(BT92+CA92+CH92+CO92+CV92+DC92+DJ92+DQ92+DX92+EE92+EL92+ES92+EZ92+FG92&lt;=Consolidação!BU103+Consolidação!BX103+Consolidação!CA103+Consolidação!CD103+Consolidação!CG103+Consolidação!CJ103+Consolidação!CM103+Consolidação!CP103+Consolidação!CS103+Consolidação!CV103+Consolidação!CY103,Consolidação!$AL$4,IF(BT92+CA92+CH92+CO92+CV92+DC92+DJ92+DQ92+DX92+EE92+EL92+ES92+EZ92+FG92&lt;=Consolidação!BU103+Consolidação!BX103+Consolidação!CA103+Consolidação!CD103+Consolidação!CG103+Consolidação!CJ103+Consolidação!CM103+Consolidação!CP103+Consolidação!CS103+Consolidação!CV103+Consolidação!CY103+Consolidação!DB103,Consolidação!$AO$4,IF(BT92+CA92+CH92+CO92+CV92+DC92+DJ92+DQ92+DX92+EE92+EL92+ES92+EZ92+FG92&lt;=Consolidação!BU103+Consolidação!BX103+Consolidação!CA103+Consolidação!CD103+Consolidação!CG103+Consolidação!CJ103+Consolidação!CM103+Consolidação!CP103+Consolidação!CS103+Consolidação!CV103+Consolidação!CY103+Consolidação!DB103+Consolidação!DE103,Consolidação!$AR$4,IF(BT92+CA92+CH92+CO92+CV92+DC92+DJ92+DQ92+DX92+EE92+EL92+ES92+EZ92+FG92&lt;=Consolidação!BU103+Consolidação!BX103+Consolidação!CA103+Consolidação!CD103+Consolidação!CG103+Consolidação!CJ103+Consolidação!CM103+Consolidação!CP103+Consolidação!CS103+Consolidação!CV103+Consolidação!CY103+Consolidação!DB103+Consolidação!DE103+Consolidação!DH103,Consolidação!$AU$4,IF(AND((Consolidação!BU103+Consolidação!BX103+Consolidação!CA103+Consolidação!CD103+Consolidação!CG103+Consolidação!CJ103+Consolidação!CM103+Consolidação!CP103+Consolidação!CS103+Consolidação!CV103+Consolidação!CY103+Consolidação!DB103+Consolidação!DE103+Consolidação!DH103)&gt;0,BT92+CA92+CH92+CO92+CV92+DC92+DJ92+DQ92+DX92+EE92+EL92+ES92+EZ92&lt;Consolidação!BU103+Consolidação!BX103+Consolidação!CA103+Consolidação!CD103+Consolidação!CG103+Consolidação!CJ103+Consolidação!CM103+Consolidação!CP103+Consolidação!CS103+Consolidação!CV103+Consolidação!CY103+Consolidação!DB103+Consolidação!DE103+Consolidação!DH103,BT92+CA92+CH92+CO92+CV92+DC92+DJ92+DQ92+DX92+EE92+EL92+ES92+EZ92+FG92&gt;Consolidação!BU103+Consolidação!BX103+Consolidação!CA103+Consolidação!CD103+Consolidação!CG103+Consolidação!CJ103+Consolidação!CM103+Consolidação!CP103+Consolidação!CS103+Consolidação!CV103+Consolidação!CY103+Consolidação!DB103+Consolidação!DE103+Consolidação!DH103),"CONSUMO PARCIAL","SEM PREVISÃO"))))))))))))))))</f>
        <v/>
      </c>
      <c r="FK92" s="540" t="str">
        <f>IF(FJ92="","",IF(FJ92="SEM PREVISÃO","û",IF(FJ92="CONSUMO PARCIAL","û",IF(FI92&lt;FJ92+90,"û","ü"))))</f>
        <v/>
      </c>
      <c r="FL92" s="569"/>
      <c r="FM92" s="550"/>
      <c r="FN92" s="550"/>
      <c r="FO92" s="550"/>
      <c r="FP92" s="550"/>
      <c r="FQ92" s="576"/>
      <c r="FR92" s="569"/>
      <c r="FS92" s="550"/>
      <c r="FT92" s="550"/>
      <c r="FU92" s="550"/>
      <c r="FV92" s="550"/>
      <c r="FW92" s="550"/>
      <c r="FX92" s="545" t="str">
        <f>IF((Consolidação!C103+Consolidação!E103)=(F92+M92+T92+AA92+AH92+AO92+AV92+BC92+BJ92+BQ92+BX92+CE92+CL92+CS92),"ATUALIZADO","DESATUALIZADO")</f>
        <v>ATUALIZADO</v>
      </c>
    </row>
    <row r="93" spans="1:180" x14ac:dyDescent="0.3">
      <c r="A93" s="347">
        <v>11911</v>
      </c>
      <c r="B93" s="634"/>
      <c r="C93" s="344" t="s">
        <v>104</v>
      </c>
      <c r="D93" s="272"/>
      <c r="E93" s="270" t="s">
        <v>151</v>
      </c>
      <c r="F93" s="314">
        <v>10.968999999999999</v>
      </c>
      <c r="G93" s="336">
        <v>109.5</v>
      </c>
      <c r="H93" s="316">
        <v>46175</v>
      </c>
      <c r="I93" s="317" t="str">
        <f>IF(F93=0,"",IF(F93&lt;=Consolidação!H104,Consolidação!H$4,IF(F93&lt;=Consolidação!H104+Consolidação!K104,Consolidação!K$4,IF(F93&lt;=Consolidação!H104+Consolidação!K104+Consolidação!N104,Consolidação!N$4,IF(F93&lt;=Consolidação!H104+Consolidação!K104+Consolidação!N104+Consolidação!Q104,Consolidação!Q$4,IF(F93&lt;=Consolidação!H104+Consolidação!K104+Consolidação!N104+Consolidação!Q104+Consolidação!T104,Consolidação!T$4,IF(F93&lt;=Consolidação!H104+Consolidação!K104+Consolidação!N104+Consolidação!Q104+Consolidação!T104+Consolidação!W104,Consolidação!W$4,IF(F93&lt;=Consolidação!H104+Consolidação!K104+Consolidação!N104+Consolidação!Q104+Consolidação!T104+Consolidação!W104+Consolidação!Z104,Consolidação!Z$4,IF(F93&lt;=Consolidação!H104+Consolidação!K104+Consolidação!N104+Consolidação!Q104+Consolidação!T104+Consolidação!W104+Consolidação!Z104+Consolidação!AC104,Consolidação!AC$4,IF(F93&lt;=Consolidação!H104+Consolidação!K104+Consolidação!N104+Consolidação!Q104+Consolidação!T104+Consolidação!W104+Consolidação!Z104+Consolidação!AC104+Consolidação!AF104,Consolidação!AF$4,IF(F93&lt;=Consolidação!H104+Consolidação!K104+Consolidação!N104+Consolidação!Q104+Consolidação!T104+Consolidação!W104+Consolidação!Z104+Consolidação!AC104+Consolidação!AF104+Consolidação!AI104,Consolidação!AI$4,IF(F93&lt;=Consolidação!H104+Consolidação!K104+Consolidação!N104+Consolidação!Q104+Consolidação!T104+Consolidação!W104+Consolidação!Z104+Consolidação!AC104+Consolidação!AF104+Consolidação!AI104+Consolidação!AL104,Consolidação!AL$4,IF(F93&lt;=Consolidação!H104+Consolidação!K104+Consolidação!N104+Consolidação!Q104+Consolidação!T104+Consolidação!W104+Consolidação!Z104+Consolidação!AC104+Consolidação!AF104+Consolidação!AI104+Consolidação!AL104+Consolidação!AO104,Consolidação!AO$4,IF(F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AR$4,IF(F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>SEM PREVISÃO</v>
      </c>
      <c r="J93" s="318" t="str">
        <f>IF(I93="","",IF(I93="SEM PREVISÃO","û",IF(I93="CONSUMO PARCIAL","û",IF(H93&lt;I93+90,"û","ü"))))</f>
        <v>û</v>
      </c>
      <c r="K93" s="312"/>
      <c r="L93" s="270"/>
      <c r="M93" s="314"/>
      <c r="N93" s="315"/>
      <c r="O93" s="316"/>
      <c r="P93" s="317" t="str">
        <f>IF(M93=0,"",IF(F93+M93&lt;=Consolidação!H104,Consolidação!$H$4,IF(F93+M93&lt;=Consolidação!H104+Consolidação!K104,Consolidação!$K$4,IF(F93+M93&lt;=Consolidação!H104+Consolidação!K104+Consolidação!N104,Consolidação!$N$4,IF(F93+M93&lt;=Consolidação!H104+Consolidação!K104+Consolidação!N104+Consolidação!Q104,Consolidação!$Q$4,IF(F93+M93&lt;=Consolidação!H104+Consolidação!K104+Consolidação!N104+Consolidação!Q104+Consolidação!T104,Consolidação!$T$4,IF(F93+M93&lt;=Consolidação!H104+Consolidação!K104+Consolidação!N104+Consolidação!Q104+Consolidação!T104+Consolidação!W104,Consolidação!$W$4,IF(F93+M93&lt;=Consolidação!H104+Consolidação!K104+Consolidação!N104+Consolidação!Q104+Consolidação!T104+Consolidação!W104+Consolidação!Z104,Consolidação!$Z$4,IF(F93+M93&lt;=Consolidação!H104+Consolidação!K104+Consolidação!N104+Consolidação!Q104+Consolidação!T104+Consolidação!W104+Consolidação!Z104+Consolidação!AC104,Consolidação!$AC$4,IF(F93+M93&lt;=Consolidação!H104+Consolidação!K104+Consolidação!N104+Consolidação!Q104+Consolidação!T104+Consolidação!W104+Consolidação!Z104+Consolidação!AC104+Consolidação!AF104,Consolidação!$AF$4,IF(F93+M93&lt;=Consolidação!H104+Consolidação!K104+Consolidação!N104+Consolidação!Q104+Consolidação!T104+Consolidação!W104+Consolidação!Z104+Consolidação!AC104+Consolidação!AF104+Consolidação!AI104,Consolidação!$AI$4,IF(F93+M93&lt;=Consolidação!H104+Consolidação!K104+Consolidação!N104+Consolidação!Q104+Consolidação!T104+Consolidação!W104+Consolidação!Z104+Consolidação!AC104+Consolidação!AF104+Consolidação!AI104+Consolidação!AL104,Consolidação!$AL$4,IF(F93+M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$AR$4,IF(F93+M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Q93" s="318" t="str">
        <f>IF(P93="","",IF(P93="SEM PREVISÃO","û",IF(P93="CONSUMO PARCIAL","û",IF(O93&lt;P93+90,"û","ü"))))</f>
        <v/>
      </c>
      <c r="R93" s="312"/>
      <c r="S93" s="270"/>
      <c r="T93" s="314"/>
      <c r="U93" s="315"/>
      <c r="V93" s="316"/>
      <c r="W93" s="317" t="str">
        <f>IF(T93=0,"",IF(F93+M93+T93&lt;=Consolidação!H104,Consolidação!$H$4,IF(F93+M93+T93&lt;=Consolidação!H104+Consolidação!K104,Consolidação!$K$4,IF(F93+M93+T93&lt;=Consolidação!H104+Consolidação!K104+Consolidação!N104,Consolidação!$N$4,IF(F93+M93+T93&lt;=Consolidação!H104+Consolidação!K104+Consolidação!N104+Consolidação!Q104,Consolidação!$Q$4,IF(F93+M93+T93&lt;=Consolidação!H104+Consolidação!K104+Consolidação!N104+Consolidação!Q104+Consolidação!T104,Consolidação!$T$4,IF(F93+M93+T93&lt;=Consolidação!H104+Consolidação!K104+Consolidação!N104+Consolidação!Q104+Consolidação!T104+Consolidação!W104,Consolidação!$W$4,IF(F93+M93+T93&lt;=Consolidação!H104+Consolidação!K104+Consolidação!N104+Consolidação!Q104+Consolidação!T104+Consolidação!W104+Consolidação!Z104,Consolidação!$Z$4,IF(F93+M93+T93&lt;=Consolidação!H104+Consolidação!K104+Consolidação!N104+Consolidação!Q104+Consolidação!T104+Consolidação!W104+Consolidação!Z104+Consolidação!AC104,Consolidação!$AC$4,IF(F93+M93+T93&lt;=Consolidação!H104+Consolidação!K104+Consolidação!N104+Consolidação!Q104+Consolidação!T104+Consolidação!W104+Consolidação!Z104+Consolidação!AC104+Consolidação!AF104,Consolidação!$AF$4,IF(F93+M93+T93&lt;=Consolidação!H104+Consolidação!K104+Consolidação!N104+Consolidação!Q104+Consolidação!T104+Consolidação!W104+Consolidação!Z104+Consolidação!AC104+Consolidação!AF104+Consolidação!AI104,Consolidação!$AI$4,IF(F93+M93+T93&lt;=Consolidação!H104+Consolidação!K104+Consolidação!N104+Consolidação!Q104+Consolidação!T104+Consolidação!W104+Consolidação!Z104+Consolidação!AC104+Consolidação!AF104+Consolidação!AI104+Consolidação!AL104,Consolidação!$AL$4,IF(F93+M93+T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+T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$AR$4,IF(F93+M93+T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+M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+T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X93" s="318" t="str">
        <f>IF(W93="","",IF(W93="SEM PREVISÃO","û",IF(W93="CONSUMO PARCIAL","û",IF(V93&lt;W93+90,"û","ü"))))</f>
        <v/>
      </c>
      <c r="Y93" s="312"/>
      <c r="Z93" s="270"/>
      <c r="AA93" s="314"/>
      <c r="AB93" s="315"/>
      <c r="AC93" s="316"/>
      <c r="AD93" s="317" t="str">
        <f>IF(AA93=0,"",IF(F93+M93+T93+AA93&lt;=Consolidação!H104,Consolidação!$H$4,IF(F93+M93+T93+AA93&lt;=Consolidação!H104+Consolidação!K104,Consolidação!$K$4,IF(F93+M93+T93+AA93&lt;=Consolidação!H104+Consolidação!K104+Consolidação!N104,Consolidação!$N$4,IF(F93+M93+T93+AA93&lt;=Consolidação!H104+Consolidação!K104+Consolidação!N104+Consolidação!Q104,Consolidação!$Q$4,IF(F93+M93+T93+AA93&lt;=Consolidação!H104+Consolidação!K104+Consolidação!N104+Consolidação!Q104+Consolidação!T104,Consolidação!$T$4,IF(F93+M93+T93+AA93&lt;=Consolidação!H104+Consolidação!K104+Consolidação!N104+Consolidação!Q104+Consolidação!T104+Consolidação!W104,Consolidação!$W$4,IF(F93+M93+T93+AA93&lt;=Consolidação!H104+Consolidação!K104+Consolidação!N104+Consolidação!Q104+Consolidação!T104+Consolidação!W104+Consolidação!Z104,Consolidação!$Z$4,IF(F93+M93+T93+AA93&lt;=Consolidação!H104+Consolidação!K104+Consolidação!N104+Consolidação!Q104+Consolidação!T104+Consolidação!W104+Consolidação!Z104+Consolidação!AC104,Consolidação!$AC$4,IF(F93+M93+T93+AA93&lt;=Consolidação!H104+Consolidação!K104+Consolidação!N104+Consolidação!Q104+Consolidação!T104+Consolidação!W104+Consolidação!Z104+Consolidação!AC104+Consolidação!AF104,Consolidação!$AF$4,IF(F93+M93+T93+AA93&lt;=Consolidação!H104+Consolidação!K104+Consolidação!N104+Consolidação!Q104+Consolidação!T104+Consolidação!W104+Consolidação!Z104+Consolidação!AC104+Consolidação!AF104+Consolidação!AI104,Consolidação!$AI$4,IF(F93+M93+T93+AA93&lt;=Consolidação!H104+Consolidação!K104+Consolidação!N104+Consolidação!Q104+Consolidação!T104+Consolidação!W104+Consolidação!Z104+Consolidação!AC104+Consolidação!AF104+Consolidação!AI104+Consolidação!AL104,Consolidação!$AL$4,IF(F93+M93+T93+AA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+T93+AA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AR70,IF(F93+M93+T93+AA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+M93+T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+T93+AA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AE93" s="318" t="str">
        <f>IF(AD93="","",IF(AD93="SEM PREVISÃO","û",IF(AD93="CONSUMO PARCIAL","û",IF(AC93&lt;AD93+90,"û","ü"))))</f>
        <v/>
      </c>
      <c r="AF93" s="312"/>
      <c r="AG93" s="270"/>
      <c r="AH93" s="314"/>
      <c r="AI93" s="315"/>
      <c r="AJ93" s="316"/>
      <c r="AK93" s="317" t="str">
        <f>IF(AH93=0,"",IF(F93+M93+T93+AA93+AH93&lt;=Consolidação!H104,Consolidação!$H$4,IF(F93+M93+T93+AA93+AH93&lt;=Consolidação!H104+Consolidação!K104,Consolidação!$K$4,IF(F93+M93+T93+AA93+AH93&lt;=Consolidação!H104+Consolidação!K104+Consolidação!N104,Consolidação!$N$4,IF(F93+M93+T93+AA93+AH93&lt;=Consolidação!H104+Consolidação!K104+Consolidação!N104+Consolidação!Q104,Consolidação!$Q$4,IF(F93+M93+T93+AA93+AH93&lt;=Consolidação!H104+Consolidação!K104+Consolidação!N104+Consolidação!Q104+Consolidação!T104,Consolidação!$T$4,IF(F93+M93+T93+AA93+AH93&lt;=Consolidação!H104+Consolidação!K104+Consolidação!N104+Consolidação!Q104+Consolidação!T104+Consolidação!W104,Consolidação!$W$4,IF(F93+M93+T93+AA93+AH93&lt;=Consolidação!H104+Consolidação!K104+Consolidação!N104+Consolidação!Q104+Consolidação!T104+Consolidação!W104+Consolidação!Z104,Consolidação!$Z$4,IF(F93+M93+T93+AA93+AH93&lt;=Consolidação!H104+Consolidação!K104+Consolidação!N104+Consolidação!Q104+Consolidação!T104+Consolidação!W104+Consolidação!Z104+Consolidação!AC104,Consolidação!$AC$4,IF(F93+M93+T93+AA93+AH93&lt;=Consolidação!H104+Consolidação!K104+Consolidação!N104+Consolidação!Q104+Consolidação!T104+Consolidação!W104+Consolidação!Z104+Consolidação!AC104+Consolidação!AF104,Consolidação!$AF$4,IF(F93+M93+T93+AA93+AH93&lt;=Consolidação!H104+Consolidação!K104+Consolidação!N104+Consolidação!Q104+Consolidação!T104+Consolidação!W104+Consolidação!Z104+Consolidação!AC104+Consolidação!AF104+Consolidação!AI104,Consolidação!$AI$4,IF(F93+M93+T93+AA93+AH93&lt;=Consolidação!H104+Consolidação!K104+Consolidação!N104+Consolidação!Q104+Consolidação!T104+Consolidação!W104+Consolidação!Z104+Consolidação!AC104+Consolidação!AF104+Consolidação!AI104+Consolidação!AL104,Consolidação!$AL$4,IF(F93+M93+T93+AA93+AH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+T93+AA93+AH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$AR$4,IF(F93+M93+T93+AA93+AH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+M93+T93+AA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+T93+AA93+AH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AL93" s="318" t="str">
        <f>IF(AK93="","",IF(AK93="SEM PREVISÃO","û",IF(AK93="CONSUMO PARCIAL","û",IF(AJ93&lt;AK93+90,"û","ü"))))</f>
        <v/>
      </c>
      <c r="AM93" s="312"/>
      <c r="AN93" s="270"/>
      <c r="AO93" s="314"/>
      <c r="AP93" s="345"/>
      <c r="AQ93" s="346"/>
      <c r="AR93" s="317" t="str">
        <f>IF(AO93=0,"",IF(F93+M93+T93+AA93+AH93+AO93&lt;=Consolidação!H104,Consolidação!$H$4,IF(F93+M93+T93+AA93+AH93+AO93&lt;=Consolidação!H104+Consolidação!K104,Consolidação!$K$4,IF(F93+M93+T93+AA93+AH93+AO93&lt;=Consolidação!H104+Consolidação!K104+Consolidação!N104,Consolidação!$N$4,IF(F93+M93+T93+AA93+AH93+AO93&lt;=Consolidação!H104+Consolidação!K104+Consolidação!N104+Consolidação!Q104,Consolidação!$Q$4,IF(F93+M93+T93+AA93+AH93+AO93&lt;=Consolidação!H104+Consolidação!K104+Consolidação!N104+Consolidação!Q104+Consolidação!T104,Consolidação!$T$4,IF(F93+M93+T93+AA93+AH93+AO93&lt;=Consolidação!H104+Consolidação!K104+Consolidação!N104+Consolidação!Q104+Consolidação!T104+Consolidação!W104,Consolidação!$W$4,IF(F93+M93+T93+AA93+AH93+AO93&lt;=Consolidação!H104+Consolidação!K104+Consolidação!N104+Consolidação!Q104+Consolidação!T104+Consolidação!W104+Consolidação!Z104,Consolidação!$Z$4,IF(F93+M93+T93+AA93+AH93+AO93&lt;=Consolidação!H104+Consolidação!K104+Consolidação!N104+Consolidação!Q104+Consolidação!T104+Consolidação!W104+Consolidação!Z104+Consolidação!AC104,Consolidação!$AC$4,IF(F93+M93+T93+AA93+AH93+AO93&lt;=Consolidação!H104+Consolidação!K104+Consolidação!N104+Consolidação!Q104+Consolidação!T104+Consolidação!W104+Consolidação!Z104+Consolidação!AC104+Consolidação!AF104,Consolidação!$AF$4,IF(F93+M93+T93+AA93+AH93+AO93&lt;=Consolidação!H104+Consolidação!K104+Consolidação!N104+Consolidação!Q104+Consolidação!T104+Consolidação!W104+Consolidação!Z104+Consolidação!AC104+Consolidação!AF104+Consolidação!AI104,Consolidação!$AI$4,IF(F93+M93+T93+AA93+AH93+AO93&lt;=Consolidação!H104+Consolidação!K104+Consolidação!N104+Consolidação!Q104+Consolidação!T104+Consolidação!W104+Consolidação!Z104+Consolidação!AC104+Consolidação!AF104+Consolidação!AI104+Consolidação!AL104,Consolidação!$AL$4,IF(F93+M93+T93+AA93+AH93+AO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+T93+AA93+AH93+AO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$AR$4,IF(F93+M93+T93+AA93+AH93+AO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+M93+T93+AA93+AH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+T93+AA93+AH93+AO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AS93" s="318" t="str">
        <f>IF(AR93="","",IF(AR93="SEM PREVISÃO","û",IF(AR93="CONSUMO PARCIAL","û",IF(AQ93&lt;AR93+90,"û","ü"))))</f>
        <v/>
      </c>
      <c r="AT93" s="312"/>
      <c r="AU93" s="270"/>
      <c r="AV93" s="314"/>
      <c r="AW93" s="345"/>
      <c r="AX93" s="346"/>
      <c r="AY93" s="317" t="str">
        <f>IF(AV93=0,"",IF(F93+M93+T93+AA93+AH93+AO93+AV93&lt;=Consolidação!H104,Consolidação!$H$4,IF(F93+M93+T93+AA93+AH93+AO93+AV93&lt;=Consolidação!H104+Consolidação!K104,Consolidação!$K$4,IF(F93+M93+T93+AA93+AH93+AO93+AV93&lt;=Consolidação!H104+Consolidação!K104+Consolidação!N104,Consolidação!$N$4,IF(F93+M93+T93+AA93+AH93+AO93+AV93&lt;=Consolidação!H104+Consolidação!K104+Consolidação!N104+Consolidação!Q104,Consolidação!$Q$4,IF(F93+M93+T93+AA93+AH93+AO93+AV93&lt;=Consolidação!H104+Consolidação!K104+Consolidação!N104+Consolidação!Q104+Consolidação!T104,Consolidação!$T$4,IF(F93+M93+T93+AA93+AH93+AO93+AV93&lt;=Consolidação!H104+Consolidação!K104+Consolidação!N104+Consolidação!Q104+Consolidação!T104+Consolidação!W104,Consolidação!$W$4,IF(F93+M93+T93+AA93+AH93+AO93+AV93&lt;=Consolidação!H104+Consolidação!K104+Consolidação!N104+Consolidação!Q104+Consolidação!T104+Consolidação!W104+Consolidação!Z104,Consolidação!$Z$4,IF(F93+M93+T93+AA93+AH93+AO93+AV93&lt;=Consolidação!H104+Consolidação!K104+Consolidação!N104+Consolidação!Q104+Consolidação!T104+Consolidação!W104+Consolidação!Z104+Consolidação!AC104,Consolidação!$AC$4,IF(F93+M93+T93+AA93+AH93+AO93+AV93&lt;=Consolidação!H104+Consolidação!K104+Consolidação!N104+Consolidação!Q104+Consolidação!T104+Consolidação!W104+Consolidação!Z104+Consolidação!AC104+Consolidação!AF104,Consolidação!$AF$4,IF(F93+M93+T93+AA93+AH93+AO93+AV93&lt;=Consolidação!H104+Consolidação!K104+Consolidação!N104+Consolidação!Q104+Consolidação!T104+Consolidação!W104+Consolidação!Z104+Consolidação!AC104+Consolidação!AF104+Consolidação!AI104,Consolidação!$AI$4,IF(F93+M93+T93+AA93+AH93+AO93+AV93&lt;=Consolidação!H104+Consolidação!K104+Consolidação!N104+Consolidação!Q104+Consolidação!T104+Consolidação!W104+Consolidação!Z104+Consolidação!AC104+Consolidação!AF104+Consolidação!AI104+Consolidação!AL104,Consolidação!$AL$4,IF(F93+M93+T93+AA93+AH93+AO93+AV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+T93+AA93+AH93+AO93+AV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$AR$4,IF(F93+M93+T93+AA93+AH93+AO93+AV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+M93+T93+AA93+AH93+AO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+T93+AA93+AH93+AO93+AV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AZ93" s="318" t="str">
        <f>IF(AY93="","",IF(AY93="SEM PREVISÃO","û",IF(AY93="CONSUMO PARCIAL","û",IF(AX93&lt;AY93+90,"û","ü"))))</f>
        <v/>
      </c>
      <c r="BA93" s="312"/>
      <c r="BB93" s="270"/>
      <c r="BC93" s="314"/>
      <c r="BD93" s="315"/>
      <c r="BE93" s="346"/>
      <c r="BF93" s="317" t="str">
        <f>IF(BC93=0,"",IF(F93+M93+T93+AA93+AH93+AO93+AV93+BC93&lt;=Consolidação!H104,Consolidação!$H$4,IF(F93+M93+T93+AA93+AH93+AO93+AV93+BC93&lt;=Consolidação!H104+Consolidação!K104,Consolidação!$K$4,IF(F93+M93+T93+AA93+AH93+AO93+AV93+BC93&lt;=Consolidação!H104+Consolidação!K104+Consolidação!N104,Consolidação!$N$4,IF(F93+M93+T93+AA93+AH93+AO93+AV93+BC93&lt;=Consolidação!H104+Consolidação!K104+Consolidação!N104+Consolidação!Q104,Consolidação!$Q$4,IF(F93+M93+T93+AA93+AH93+AO93+AV93+BC93&lt;=Consolidação!H104+Consolidação!K104+Consolidação!N104+Consolidação!Q104+Consolidação!T104,Consolidação!$T$4,IF(F93+M93+T93+AA93+AH93+AO93+AV93+BC93&lt;=Consolidação!H104+Consolidação!K104+Consolidação!N104+Consolidação!Q104+Consolidação!T104+Consolidação!W104,Consolidação!$W$4,IF(F93+M93+T93+AA93+AH93+AO93+AV93+BC93&lt;=Consolidação!H104+Consolidação!K104+Consolidação!N104+Consolidação!Q104+Consolidação!T104+Consolidação!W104+Consolidação!Z104,Consolidação!$Z$4,IF(F93+M93+T93+AA93+AH93+AO93+AV93+BC93&lt;=Consolidação!H104+Consolidação!K104+Consolidação!N104+Consolidação!Q104+Consolidação!T104+Consolidação!W104+Consolidação!Z104+Consolidação!AC104,Consolidação!$AC$4,IF(F93+M93+T93+AA93+AH93+AO93+AV93+BC93&lt;=Consolidação!H104+Consolidação!K104+Consolidação!N104+Consolidação!Q104+Consolidação!T104+Consolidação!W104+Consolidação!Z104+Consolidação!AC104+Consolidação!AF104,Consolidação!$AF$4,IF(F93+M93+T93+AA93+AH93+AO93+AV93+BC93&lt;=Consolidação!H104+Consolidação!K104+Consolidação!N104+Consolidação!Q104+Consolidação!T104+Consolidação!W104+Consolidação!Z104+Consolidação!AC104+Consolidação!AF104+Consolidação!AI104,Consolidação!$AI$4,IF(F93+M93+T93+AA93+AH93+AO93+AV93+BC93&lt;=Consolidação!H104+Consolidação!K104+Consolidação!N104+Consolidação!Q104+Consolidação!T104+Consolidação!W104+Consolidação!Z104+Consolidação!AC104+Consolidação!AF104+Consolidação!AI104+Consolidação!AL104,Consolidação!$AL$4,IF(F93+M93+T93+AA93+AH93+AO93+AV93+BC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+T93+AA93+AH93+AO93+AV93+BC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$AR$4,IF(F93+M93+T93+AA93+AH93+AO93+AV93+BC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+M93+T93+AA93+AH93+AO93+AV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+T93+AA93+AH93+AO93+AV93+BC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BG93" s="318" t="str">
        <f>IF(BF93="","",IF(BF93="SEM PREVISÃO","û",IF(BF93="CONSUMO PARCIAL","û",IF(BE93&lt;BF93+90,"û","ü"))))</f>
        <v/>
      </c>
      <c r="BH93" s="312"/>
      <c r="BI93" s="270"/>
      <c r="BJ93" s="314"/>
      <c r="BK93" s="345"/>
      <c r="BL93" s="346"/>
      <c r="BM93" s="317" t="str">
        <f>IF(BJ93=0,"",IF(F93+M93+T93+AA93+AH93+AO93+AV93+BC93+BJ93&lt;=Consolidação!H104,Consolidação!$H$4,IF(F93+M93+T93+AA93+AH93+AO93+AV93+BC93+BJ93&lt;=Consolidação!H104+Consolidação!K104,Consolidação!$K$4,IF(F93+M93+T93+AA93+AH93+AO93+AV93+BC93+BJ93&lt;=Consolidação!H104+Consolidação!K104+Consolidação!N104,Consolidação!$N$4,IF(F93+M93+T93+AA93+AH93+AO93+AV93+BC93+BJ93&lt;=Consolidação!H104+Consolidação!K104+Consolidação!N104+Consolidação!Q104,Consolidação!$Q$4,IF(F93+M93+T93+AA93+AH93+AO93+AV93+BC93+BJ93&lt;=Consolidação!H104+Consolidação!K104+Consolidação!N104+Consolidação!Q104+Consolidação!T104,Consolidação!$T$4,IF(F93+M93+T93+AA93+AH93+AO93+AV93+BC93+BJ93&lt;=Consolidação!H104+Consolidação!K104+Consolidação!N104+Consolidação!Q104+Consolidação!T104+Consolidação!W104,Consolidação!$W$4,IF(F93+M93+T93+AA93+AH93+AO93+AV93+BC93+BJ93&lt;=Consolidação!H104+Consolidação!K104+Consolidação!N104+Consolidação!Q104+Consolidação!T104+Consolidação!W104+Consolidação!Z104,Consolidação!$Z$4,IF(F93+M93+T93+AA93+AH93+AO93+AV93+BC93+BJ93&lt;=Consolidação!H104+Consolidação!K104+Consolidação!N104+Consolidação!Q104+Consolidação!T104+Consolidação!W104+Consolidação!Z104+Consolidação!AC104,Consolidação!$AC$4,IF(F93+M93+T93+AA93+AH93+AO93+AV93+BC93+BJ93&lt;=Consolidação!H104+Consolidação!K104+Consolidação!N104+Consolidação!Q104+Consolidação!T104+Consolidação!W104+Consolidação!Z104+Consolidação!AC104+Consolidação!AF104,Consolidação!$AF$4,IF(F93+M93+T93+AA93+AH93+AO93+AV93+BC93+BJ93&lt;=Consolidação!H104+Consolidação!K104+Consolidação!N104+Consolidação!Q104+Consolidação!T104+Consolidação!W104+Consolidação!Z104+Consolidação!AC104+Consolidação!AF104+Consolidação!AI104,Consolidação!$AI$4,IF(F93+M93+T93+AA93+AH93+AO93+AV93+BC93+BJ93&lt;=Consolidação!H104+Consolidação!K104+Consolidação!N104+Consolidação!Q104+Consolidação!T104+Consolidação!W104+Consolidação!Z104+Consolidação!AC104+Consolidação!AF104+Consolidação!AI104+Consolidação!AL104,Consolidação!$AL$4,IF(F93+M93+T93+AA93+AH93+AO93+AV93+BC93+BJ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+T93+AA93+AH93+AO93+AV93+BC93+BJ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$AR$4,IF(F93+M93+T93+AA93+AH93+AO93+AV93+BC93+BJ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+M93+T93+AA93+AH93+AO93+AV93+BC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+T93+AA93+AH93+AO93+AV93+BC93+BJ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BN93" s="318" t="str">
        <f>IF(BM93="","",IF(BM93="SEM PREVISÃO","û",IF(BM93="CONSUMO PARCIAL","û",IF(BL93&lt;BM93+90,"û","ü"))))</f>
        <v/>
      </c>
      <c r="BO93" s="312"/>
      <c r="BP93" s="270"/>
      <c r="BQ93" s="314"/>
      <c r="BR93" s="345"/>
      <c r="BS93" s="346"/>
      <c r="BT93" s="317" t="str">
        <f>IF(BQ93=0,"",IF(F93+M93+T93+AA93+AH93+AO93+AV93+BC93+BJ93+BQ93&lt;=Consolidação!H104,Consolidação!$H$4,IF(F93+M93+T93+AA93+AH93+AO93+AV93+BC93+BJ93+BQ93&lt;=Consolidação!H104+Consolidação!K104,Consolidação!$K$4,IF(F93+M93+T93+AA93+AH93+AO93+AV93+BC93+BJ93+BQ93&lt;=Consolidação!H104+Consolidação!K104+Consolidação!N104,Consolidação!$N$4,IF(F93+M93+T93+AA93+AH93+AO93+AV93+BC93+BJ93+BQ93&lt;=Consolidação!H104+Consolidação!K104+Consolidação!N104+Consolidação!Q104,Consolidação!$Q$4,IF(F93+M93+T93+AA93+AH93+AO93+AV93+BC93+BJ93+BQ93&lt;=Consolidação!H104+Consolidação!K104+Consolidação!N104+Consolidação!Q104+Consolidação!T104,Consolidação!$T$4,IF(F93+M93+T93+AA93+AH93+AO93+AV93+BC93+BJ93+BQ93&lt;=Consolidação!H104+Consolidação!K104+Consolidação!N104+Consolidação!Q104+Consolidação!T104+Consolidação!W104,Consolidação!$W$4,IF(F93+M93+T93+AA93+AH93+AO93+AV93+BC93+BJ93+BQ93&lt;=Consolidação!H104+Consolidação!K104+Consolidação!N104+Consolidação!Q104+Consolidação!T104+Consolidação!W104+Consolidação!Z104,Consolidação!$Z$4,IF(F93+M93+T93+AA93+AH93+AO93+AV93+BC93+BJ93+BQ93&lt;=Consolidação!H104+Consolidação!K104+Consolidação!N104+Consolidação!Q104+Consolidação!T104+Consolidação!W104+Consolidação!Z104+Consolidação!AC104,Consolidação!$AC$4,IF(F93+M93+T93+AA93+AH93+AO93+AV93+BC93+BJ93+BQ93&lt;=Consolidação!H104+Consolidação!K104+Consolidação!N104+Consolidação!Q104+Consolidação!T104+Consolidação!W104+Consolidação!Z104+Consolidação!AC104+Consolidação!AF104,Consolidação!$AF$4,IF(F93+M93+T93+AA93+AH93+AO93+AV93+BC93+BJ93+BQ93&lt;=Consolidação!H104+Consolidação!K104+Consolidação!N104+Consolidação!Q104+Consolidação!T104+Consolidação!W104+Consolidação!Z104+Consolidação!AC104+Consolidação!AF104+Consolidação!AI104,Consolidação!$AI$4,IF(F93+M93+T93+AA93+AH93+AO93+AV93+BC93+BJ93+BQ93&lt;=Consolidação!H104+Consolidação!K104+Consolidação!N104+Consolidação!Q104+Consolidação!T104+Consolidação!W104+Consolidação!Z104+Consolidação!AC104+Consolidação!AF104+Consolidação!AI104+Consolidação!AL104,Consolidação!$AL$4,IF(F93+M93+T93+AA93+AH93+AO93+AV93+BC93+BJ93+BQ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+T93+AA93+AH93+AO93+AV93+BC93+BJ93+BQ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$AR$4,IF(F93+M93+T93+AA93+AH93+AO93+AV93+BC93+BJ93+BQ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+M93+T93+AA93+AH93+AO93+AV93+BC93+BJ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+T93+AA93+AH93+AO93+AV93+BC93+BJ93+BQ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BU93" s="318" t="str">
        <f>IF(BT93="","",IF(BT93="SEM PREVISÃO","û",IF(BT93="CONSUMO PARCIAL","û",IF(BS93&lt;BT93+90,"û","ü"))))</f>
        <v/>
      </c>
      <c r="BV93" s="312"/>
      <c r="BW93" s="270"/>
      <c r="BX93" s="314"/>
      <c r="BY93" s="345"/>
      <c r="BZ93" s="346"/>
      <c r="CA93" s="317" t="str">
        <f>IF(BX93=0,"",IF(F93+M93+T93+AA93+AH93+AO93+AV93+BC93+BJ93+BQ93+BX93&lt;=Consolidação!H104,Consolidação!$H$4,IF(F93+M93+T93+AA93+AH93+AO93+AV93+BC93+BJ93+BQ93+BX93&lt;=Consolidação!H104+Consolidação!K104,Consolidação!$K$4,IF(F93+M93+T93+AA93+AH93+AO93+AV93+BC93+BJ93+BQ93+BX93&lt;=Consolidação!H104+Consolidação!K104+Consolidação!N104,Consolidação!$N$4,IF(F93+M93+T93+AA93+AH93+AO93+AV93+BC93+BJ93+BQ93+BX93&lt;=Consolidação!H104+Consolidação!K104+Consolidação!N104+Consolidação!Q104,Consolidação!$Q$4,IF(F93+M93+T93+AA93+AH93+AO93+AV93+BC93+BJ93+BQ93+BX93&lt;=Consolidação!H104+Consolidação!K104+Consolidação!N104+Consolidação!Q104+Consolidação!T104,Consolidação!$T$4,IF(F93+M93+T93+AA93+AH93+AO93+AV93+BC93+BJ93+BQ93+BX93&lt;=Consolidação!H104+Consolidação!K104+Consolidação!N104+Consolidação!Q104+Consolidação!T104+Consolidação!W104,Consolidação!$W$4,IF(F93+M93+T93+AA93+AH93+AO93+AV93+BC93+BJ93+BQ93+BX93&lt;=Consolidação!H104+Consolidação!K104+Consolidação!N104+Consolidação!Q104+Consolidação!T104+Consolidação!W104+Consolidação!Z104,Consolidação!$Z$4,IF(F93+M93+T93+AA93+AH93+AO93+AV93+BC93+BJ93+BQ93+BX93&lt;=Consolidação!H104+Consolidação!K104+Consolidação!N104+Consolidação!Q104+Consolidação!T104+Consolidação!W104+Consolidação!Z104+Consolidação!AC104,Consolidação!$AC$4,IF(F93+M93+T93+AA93+AH93+AO93+AV93+BC93+BJ93+BQ93+BX93&lt;=Consolidação!H104+Consolidação!K104+Consolidação!N104+Consolidação!Q104+Consolidação!T104+Consolidação!W104+Consolidação!Z104+Consolidação!AC104+Consolidação!AF104,Consolidação!$AF$4,IF(F93+M93+T93+AA93+AH93+AO93+AV93+BC93+BJ93+BQ93+BX93&lt;=Consolidação!H104+Consolidação!K104+Consolidação!N104+Consolidação!Q104+Consolidação!T104+Consolidação!W104+Consolidação!Z104+Consolidação!AC104+Consolidação!AF104+Consolidação!AI104,Consolidação!$AI$4,IF(F93+M93+T93+AA93+AH93+AO93+AV93+BC93+BJ93+BQ93+BX93&lt;=Consolidação!H104+Consolidação!K104+Consolidação!N104+Consolidação!Q104+Consolidação!T104+Consolidação!W104+Consolidação!Z104+Consolidação!AC104+Consolidação!AF104+Consolidação!AI104+Consolidação!AL104,Consolidação!$AL$4,IF(F93+M93+T93+AA93+AH93+AO93+AV93+BC93+BJ93+BQ93+BX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+T93+AA93+AH93+AO93+AV93+BC93+BJ93+BQ93+BX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$AR$4,IF(F93+M93+T93+AA93+AH93+AO93+AV93+BC93+BJ93+BQ93+BX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+M93+T93+AA93+AH93+AO93+AV93+BC93+BJ93+BQ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+T93+AA93+AH93+AO93+AV93+BC93+BJ93+BQ93+BX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CB93" s="318" t="str">
        <f>IF(CA93="","",IF(CA93="SEM PREVISÃO","û",IF(CA93="CONSUMO PARCIAL","û",IF(BZ93&lt;CA93+90,"û","ü"))))</f>
        <v/>
      </c>
      <c r="CC93" s="312"/>
      <c r="CD93" s="270"/>
      <c r="CE93" s="314"/>
      <c r="CF93" s="345"/>
      <c r="CG93" s="346"/>
      <c r="CH93" s="317" t="str">
        <f>IF(CE93=0,"",IF(F93+M93+T93+AA93+AH93+AO93+AV93+BC93+BJ93+BQ93+BX93+CE93&lt;=Consolidação!H104,Consolidação!$H$4,IF(F93+M93+T93+AA93+AH93+AO93+AV93+BC93+BJ93+BQ93+BX93+CE93&lt;=Consolidação!H104+Consolidação!K104,Consolidação!$K$4,IF(F93+M93+T93+AA93+AH93+AO93+AV93+BC93+BJ93+BQ93+BX93+CE93&lt;=Consolidação!H104+Consolidação!K104+Consolidação!N104,Consolidação!$N$4,IF(F93+M93+T93+AA93+AH93+AO93+AV93+BC93+BJ93+BQ93+BX93+CE93&lt;=Consolidação!H104+Consolidação!K104+Consolidação!N104+Consolidação!Q104,Consolidação!$Q$4,IF(F93+M93+T93+AA93+AH93+AO93+AV93+BC93+BJ93+BQ93+BX93+CE93&lt;=Consolidação!H104+Consolidação!K104+Consolidação!N104+Consolidação!Q104+Consolidação!T104,Consolidação!$T$4,IF(F93+M93+T93+AA93+AH93+AO93+AV93+BC93+BJ93+BQ93+BX93+CE93&lt;=Consolidação!H104+Consolidação!K104+Consolidação!N104+Consolidação!Q104+Consolidação!T104+Consolidação!W104,Consolidação!$W$4,IF(F93+M93+T93+AA93+AH93+AO93+AV93+BC93+BJ93+BQ93+BX93+CE93&lt;=Consolidação!H104+Consolidação!K104+Consolidação!N104+Consolidação!Q104+Consolidação!T104+Consolidação!W104+Consolidação!Z104,Consolidação!$Z$4,IF(F93+M93+T93+AA93+AH93+AO93+AV93+BC93+BJ93+BQ93+BX93+CE93&lt;=Consolidação!H104+Consolidação!K104+Consolidação!N104+Consolidação!Q104+Consolidação!T104+Consolidação!W104+Consolidação!Z104+Consolidação!AC104,Consolidação!$AC$4,IF(F93+M93+T93+AA93+AH93+AO93+AV93+BC93+BJ93+BQ93+BX93+CE93&lt;=Consolidação!H104+Consolidação!K104+Consolidação!N104+Consolidação!Q104+Consolidação!T104+Consolidação!W104+Consolidação!Z104+Consolidação!AC104+Consolidação!AF104,Consolidação!$AF$4,IF(F93+M93+T93+AA93+AH93+AO93+AV93+BC93+BJ93+BQ93+BX93+CE93&lt;=Consolidação!H104+Consolidação!K104+Consolidação!N104+Consolidação!Q104+Consolidação!T104+Consolidação!W104+Consolidação!Z104+Consolidação!AC104+Consolidação!AF104+Consolidação!AI104,Consolidação!$AI$4,IF(F93+M93+T93+AA93+AH93+AO93+AV93+BC93+BJ93+BQ93+BX93+CE93&lt;=Consolidação!H104+Consolidação!K104+Consolidação!N104+Consolidação!Q104+Consolidação!T104+Consolidação!W104+Consolidação!Z104+Consolidação!AC104+Consolidação!AF104+Consolidação!AI104+Consolidação!AL104,Consolidação!$AL$4,IF(F93+M93+T93+AA93+AH93+AO93+AV93+BC93+BJ93+BQ93+BX93+CE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+T93+AA93+AH93+AO93+AV93+BC93+BJ93+BQ93+BX93+CE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$AR$4,IF(F93+M93+T93+AA93+AH93+AO93+AV93+BC93+BJ93+BQ93+BX93+CE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+M93+T93+AA93+AH93+AO93+AV93+BC93+BJ93+BQ93+BX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+T93+AA93+AH93+AO93+AV93+BC93+BJ93+BQ93+BX93+CE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CI93" s="318" t="str">
        <f>IF(CH93="","",IF(CH93="SEM PREVISÃO","û",IF(CH93="CONSUMO PARCIAL","û",IF(CG93&lt;CH93+90,"û","ü"))))</f>
        <v/>
      </c>
      <c r="CJ93" s="312"/>
      <c r="CK93" s="270"/>
      <c r="CL93" s="314"/>
      <c r="CM93" s="345"/>
      <c r="CN93" s="346"/>
      <c r="CO93" s="317" t="str">
        <f>IF(CL93=0,"",IF(F93+M93+T93+AA93+AH93+AO93+AV93+BC93+BJ93+BQ93+BX93+CE93+CL93&lt;=Consolidação!H104,Consolidação!$H$4,IF(F93+M93+T93+AA93+AH93+AO93+AV93+BC93+BJ93+BQ93+BX93+CE93+CL93&lt;=Consolidação!H104+Consolidação!K104,Consolidação!$K$4,IF(F93+M93+T93+AA93+AH93+AO93+AV93+BC93+BJ93+BQ93+BX93+CE93+CL93&lt;=Consolidação!H104+Consolidação!K104+Consolidação!N104,Consolidação!$N$4,IF(F93+M93+T93+AA93+AH93+AO93+AV93+BC93+BJ93+BQ93+BX93+CE93+CL93&lt;=Consolidação!H104+Consolidação!K104+Consolidação!N104+Consolidação!Q104,Consolidação!$Q$4,IF(F93+M93+T93+AA93+AH93+AO93+AV93+BC93+BJ93+BQ93+BX93+CE93+CL93&lt;=Consolidação!H104+Consolidação!K104+Consolidação!N104+Consolidação!Q104+Consolidação!T104,Consolidação!$T$4,IF(F93+M93+T93+AA93+AH93+AO93+AV93+BC93+BJ93+BQ93+BX93+CE93+CL93&lt;=Consolidação!H104+Consolidação!K104+Consolidação!N104+Consolidação!Q104+Consolidação!T104+Consolidação!W104,Consolidação!$W$4,IF(F93+M93+T93+AA93+AH93+AO93+AV93+BC93+BJ93+BQ93+BX93+CE93+CL93&lt;=Consolidação!H104+Consolidação!K104+Consolidação!N104+Consolidação!Q104+Consolidação!T104+Consolidação!W104+Consolidação!Z104,Consolidação!$Z$4,IF(F93+M93+T93+AA93+AH93+AO93+AV93+BC93+BJ93+BQ93+BX93+CE93+CL93&lt;=Consolidação!H104+Consolidação!K104+Consolidação!N104+Consolidação!Q104+Consolidação!T104+Consolidação!W104+Consolidação!Z104+Consolidação!AC104,Consolidação!$AC$4,IF(F93+M93+T93+AA93+AH93+AO93+AV93+BC93+BJ93+BQ93+BX93+CE93+CL93&lt;=Consolidação!H104+Consolidação!K104+Consolidação!N104+Consolidação!Q104+Consolidação!T104+Consolidação!W104+Consolidação!Z104+Consolidação!AC104+Consolidação!AF104,Consolidação!$AF$4,IF(F93+M93+T93+AA93+AH93+AO93+AV93+BC93+BJ93+BQ93+BX93+CE93+CL93&lt;=Consolidação!H104+Consolidação!K104+Consolidação!N104+Consolidação!Q104+Consolidação!T104+Consolidação!W104+Consolidação!Z104+Consolidação!AC104+Consolidação!AF104+Consolidação!AI104,Consolidação!$AI$4,IF(F93+M93+T93+AA93+AH93+AO93+AV93+BC93+BJ93+BQ93+BX93+CE93+CL93&lt;=Consolidação!H104+Consolidação!K104+Consolidação!N104+Consolidação!Q104+Consolidação!T104+Consolidação!W104+Consolidação!Z104+Consolidação!AC104+Consolidação!AF104+Consolidação!AI104+Consolidação!AL104,Consolidação!$AL$4,IF(F93+M93+T93+AA93+AH93+AO93+AV93+BC93+BJ93+BQ93+BX93+CE93+CL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+T93+AA93+AH93+AO93+AV93+BC93+BJ93+BQ93+BX93+CE93+CL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$AR$4,IF(F93+M93+T93+AA93+AH93+AO93+AV93+BC93+BJ93+BQ93+BX93+CE93+CL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+M93+T93+AA93+AH93+AO93+AV93+BC93+BJ93+BQ93+BX93+CE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+T93+AA93+AH93+AO93+AV93+BC93+BJ93+BQ93+BX93+CE93+CL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CP93" s="318" t="str">
        <f>IF(CO93="","",IF(CO93="SEM PREVISÃO","û",IF(CO93="CONSUMO PARCIAL","û",IF(CN93&lt;CO93+90,"û","ü"))))</f>
        <v/>
      </c>
      <c r="CQ93" s="312"/>
      <c r="CR93" s="270"/>
      <c r="CS93" s="314"/>
      <c r="CT93" s="345"/>
      <c r="CU93" s="346"/>
      <c r="CV93" s="317" t="str">
        <f>IF(CS93=0,"",IF(F93+M93+T93+AA93+AH93+AO93+AV93+BC93+BJ93+BQ93+BX93+CE93+CL93+CS93&lt;=Consolidação!H104,Consolidação!$H$4,IF(F93+M93+T93+AA93+AH93+AO93+AV93+BC93+BJ93+BQ93+BX93+CE93+CL93+CS93&lt;=Consolidação!H104+Consolidação!K104,Consolidação!$K$4,IF(F93+M93+T93+AA93+AH93+AO93+AV93+BC93+BJ93+BQ93+BX93+CE93+CL93+CS93&lt;=Consolidação!H104+Consolidação!K104+Consolidação!N104,Consolidação!$N$4,IF(F93+M93+T93+AA93+AH93+AO93+AV93+BC93+BJ93+BQ93+BX93+CE93+CL93+CS93&lt;=Consolidação!H104+Consolidação!K104+Consolidação!N104+Consolidação!Q104,Consolidação!$Q$4,IF(F93+M93+T93+AA93+AH93+AO93+AV93+BC93+BJ93+BQ93+BX93+CE93+CL93+CS93&lt;=Consolidação!H104+Consolidação!K104+Consolidação!N104+Consolidação!Q104+Consolidação!T104,Consolidação!$T$4,IF(F93+M93+T93+AA93+AH93+AO93+AV93+BC93+BJ93+BQ93+BX93+CE93+CL93+CS93&lt;=Consolidação!H104+Consolidação!K104+Consolidação!N104+Consolidação!Q104+Consolidação!T104+Consolidação!W104,Consolidação!$W$4,IF(F93+M93+T93+AA93+AH93+AO93+AV93+BC93+BJ93+BQ93+BX93+CE93+CL93+CS93&lt;=Consolidação!H104+Consolidação!K104+Consolidação!N104+Consolidação!Q104+Consolidação!T104+Consolidação!W104+Consolidação!Z104,Consolidação!$Z$4,IF(F93+M93+T93+AA93+AH93+AO93+AV93+BC93+BJ93+BQ93+BX93+CE93+CL93+CS93&lt;=Consolidação!H104+Consolidação!K104+Consolidação!N104+Consolidação!Q104+Consolidação!T104+Consolidação!W104+Consolidação!Z104+Consolidação!AC104,Consolidação!$AC$4,IF(F93+M93+T93+AA93+AH93+AO93+AV93+BC93+BJ93+BQ93+BX93+CE93+CL93+CS93&lt;=Consolidação!H104+Consolidação!K104+Consolidação!N104+Consolidação!Q104+Consolidação!T104+Consolidação!W104+Consolidação!Z104+Consolidação!AC104+Consolidação!AF104,Consolidação!$AF$4,IF(F93+M93+T93+AA93+AH93+AO93+AV93+BC93+BJ93+BQ93+BX93+CE93+CL93+CS93&lt;=Consolidação!H104+Consolidação!K104+Consolidação!N104+Consolidação!Q104+Consolidação!T104+Consolidação!W104+Consolidação!Z104+Consolidação!AC104+Consolidação!AF104+Consolidação!AI104,Consolidação!$AI$4,IF(F93+M93+T93+AA93+AH93+AO93+AV93+BC93+BJ93+BQ93+BX93+CE93+CL93+CS93&lt;=Consolidação!H104+Consolidação!K104+Consolidação!N104+Consolidação!Q104+Consolidação!T104+Consolidação!W104+Consolidação!Z104+Consolidação!AC104+Consolidação!AF104+Consolidação!AI104+Consolidação!AL104,Consolidação!$AL$4,IF(F93+M93+T93+AA93+AH93+AO93+AV93+BC93+BJ93+BQ93+BX93+CE93+CL93+CS93&lt;=Consolidação!H104+Consolidação!K104+Consolidação!N104+Consolidação!Q104+Consolidação!T104+Consolidação!W104+Consolidação!Z104+Consolidação!AC104+Consolidação!AF104+Consolidação!AI104+Consolidação!AL104+Consolidação!AO104,Consolidação!$AO$4,IF(F93+M93+T93+AA93+AH93+AO93+AV93+BC93+BJ93+BQ93+BX93+CE93+CL93+CS93&lt;=Consolidação!H104+Consolidação!K104+Consolidação!N104+Consolidação!Q104+Consolidação!T104+Consolidação!W104+Consolidação!Z104+Consolidação!AC104+Consolidação!AF104+Consolidação!AI104+Consolidação!AL104+Consolidação!AO104+Consolidação!AR104,Consolidação!$AR$4,IF(F93+M93+T93+AA93+AH93+AO93+AV93+BC93+BJ93+BQ93+BX93+CE93+CL93+CS93&lt;=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Consolidação!$AU$4,IF(AND((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&gt;0,F93+M93+T93+AA93+AH93+AO93+AV93+BC93+BJ93+BQ93+BX93+CE93+CL93&l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,F93+M93+T93+AA93+AH93+AO93+AV93+BC93+BJ93+BQ93+BX93+CE93+CL93+CS93&gt;Consolidação!H104+Consolidação!K104+Consolidação!N104+Consolidação!Q104+Consolidação!T104+Consolidação!W104+Consolidação!Z104+Consolidação!AC104+Consolidação!AF104+Consolidação!AI104+Consolidação!AL104+Consolidação!AO104+Consolidação!AR104+Consolidação!AU104),"CONSUMO PARCIAL","SEM PREVISÃO"))))))))))))))))</f>
        <v/>
      </c>
      <c r="CW93" s="318" t="str">
        <f>IF(CV93="","",IF(CV93="SEM PREVISÃO","û",IF(CV93="CONSUMO PARCIAL","û",IF(CU93&lt;CV93+90,"û","ü"))))</f>
        <v/>
      </c>
      <c r="CX93" s="270"/>
      <c r="CY93" s="314"/>
      <c r="CZ93" s="345"/>
      <c r="DA93" s="346"/>
      <c r="DB93" s="317" t="str">
        <f>IF(CY93=0,"",IF(L93+S93+Z93+AG93+AN93+AU93+BB93+BI93+BP93+BW93+CD93+CK93+CR93+CY93&lt;=Consolidação!N104,Consolidação!$H$4,IF(L93+S93+Z93+AG93+AN93+AU93+BB93+BI93+BP93+BW93+CD93+CK93+CR93+CY93&lt;=Consolidação!N104+Consolidação!Q104,Consolidação!$K$4,IF(L93+S93+Z93+AG93+AN93+AU93+BB93+BI93+BP93+BW93+CD93+CK93+CR93+CY93&lt;=Consolidação!N104+Consolidação!Q104+Consolidação!T104,Consolidação!$N$4,IF(L93+S93+Z93+AG93+AN93+AU93+BB93+BI93+BP93+BW93+CD93+CK93+CR93+CY93&lt;=Consolidação!N104+Consolidação!Q104+Consolidação!T104+Consolidação!W104,Consolidação!$Q$4,IF(L93+S93+Z93+AG93+AN93+AU93+BB93+BI93+BP93+BW93+CD93+CK93+CR93+CY93&lt;=Consolidação!N104+Consolidação!Q104+Consolidação!T104+Consolidação!W104+Consolidação!Z104,Consolidação!$T$4,IF(L93+S93+Z93+AG93+AN93+AU93+BB93+BI93+BP93+BW93+CD93+CK93+CR93+CY93&lt;=Consolidação!N104+Consolidação!Q104+Consolidação!T104+Consolidação!W104+Consolidação!Z104+Consolidação!AC104,Consolidação!$W$4,IF(L93+S93+Z93+AG93+AN93+AU93+BB93+BI93+BP93+BW93+CD93+CK93+CR93+CY93&lt;=Consolidação!N104+Consolidação!Q104+Consolidação!T104+Consolidação!W104+Consolidação!Z104+Consolidação!AC104+Consolidação!AF104,Consolidação!$Z$4,IF(L93+S93+Z93+AG93+AN93+AU93+BB93+BI93+BP93+BW93+CD93+CK93+CR93+CY93&lt;=Consolidação!N104+Consolidação!Q104+Consolidação!T104+Consolidação!W104+Consolidação!Z104+Consolidação!AC104+Consolidação!AF104+Consolidação!AI104,Consolidação!$AC$4,IF(L93+S93+Z93+AG93+AN93+AU93+BB93+BI93+BP93+BW93+CD93+CK93+CR93+CY93&lt;=Consolidação!N104+Consolidação!Q104+Consolidação!T104+Consolidação!W104+Consolidação!Z104+Consolidação!AC104+Consolidação!AF104+Consolidação!AI104+Consolidação!AL104,Consolidação!$AF$4,IF(L93+S93+Z93+AG93+AN93+AU93+BB93+BI93+BP93+BW93+CD93+CK93+CR93+CY93&lt;=Consolidação!N104+Consolidação!Q104+Consolidação!T104+Consolidação!W104+Consolidação!Z104+Consolidação!AC104+Consolidação!AF104+Consolidação!AI104+Consolidação!AL104+Consolidação!AO104,Consolidação!$AI$4,IF(L93+S93+Z93+AG93+AN93+AU93+BB93+BI93+BP93+BW93+CD93+CK93+CR93+CY93&lt;=Consolidação!N104+Consolidação!Q104+Consolidação!T104+Consolidação!W104+Consolidação!Z104+Consolidação!AC104+Consolidação!AF104+Consolidação!AI104+Consolidação!AL104+Consolidação!AO104+Consolidação!AR104,Consolidação!$AL$4,IF(L93+S93+Z93+AG93+AN93+AU93+BB93+BI93+BP93+BW93+CD93+CK93+CR93+CY93&lt;=Consolidação!N104+Consolidação!Q104+Consolidação!T104+Consolidação!W104+Consolidação!Z104+Consolidação!AC104+Consolidação!AF104+Consolidação!AI104+Consolidação!AL104+Consolidação!AO104+Consolidação!AR104+Consolidação!AU104,Consolidação!$AO$4,IF(L93+S93+Z93+AG93+AN93+AU93+BB93+BI93+BP93+BW93+CD93+CK93+CR93+CY93&lt;=Consolidação!N104+Consolidação!Q104+Consolidação!T104+Consolidação!W104+Consolidação!Z104+Consolidação!AC104+Consolidação!AF104+Consolidação!AI104+Consolidação!AL104+Consolidação!AO104+Consolidação!AR104+Consolidação!AU104+Consolidação!AX104,Consolidação!$AR$4,IF(L93+S93+Z93+AG93+AN93+AU93+BB93+BI93+BP93+BW93+CD93+CK93+CR93+CY93&lt;=Consolidação!N104+Consolidação!Q104+Consolidação!T104+Consolidação!W104+Consolidação!Z104+Consolidação!AC104+Consolidação!AF104+Consolidação!AI104+Consolidação!AL104+Consolidação!AO104+Consolidação!AR104+Consolidação!AU104+Consolidação!AX104+Consolidação!#REF!,Consolidação!$AU$4,IF(AND((Consolidação!N104+Consolidação!Q104+Consolidação!T104+Consolidação!W104+Consolidação!Z104+Consolidação!AC104+Consolidação!AF104+Consolidação!AI104+Consolidação!AL104+Consolidação!AO104+Consolidação!AR104+Consolidação!AU104+Consolidação!AX104+Consolidação!#REF!)&gt;0,L93+S93+Z93+AG93+AN93+AU93+BB93+BI93+BP93+BW93+CD93+CK93+CR93&lt;Consolidação!N104+Consolidação!Q104+Consolidação!T104+Consolidação!W104+Consolidação!Z104+Consolidação!AC104+Consolidação!AF104+Consolidação!AI104+Consolidação!AL104+Consolidação!AO104+Consolidação!AR104+Consolidação!AU104+Consolidação!AX104+Consolidação!#REF!,L93+S93+Z93+AG93+AN93+AU93+BB93+BI93+BP93+BW93+CD93+CK93+CR93+CY93&gt;Consolidação!N104+Consolidação!Q104+Consolidação!T104+Consolidação!W104+Consolidação!Z104+Consolidação!AC104+Consolidação!AF104+Consolidação!AI104+Consolidação!AL104+Consolidação!AO104+Consolidação!AR104+Consolidação!AU104+Consolidação!AX104+Consolidação!#REF!),"CONSUMO PARCIAL","SEM PREVISÃO"))))))))))))))))</f>
        <v/>
      </c>
      <c r="DC93" s="318" t="str">
        <f>IF(DB93="","",IF(DB93="SEM PREVISÃO","û",IF(DB93="CONSUMO PARCIAL","û",IF(DA93&lt;DB93+90,"û","ü"))))</f>
        <v/>
      </c>
      <c r="DD93" s="270"/>
      <c r="DE93" s="314"/>
      <c r="DF93" s="345"/>
      <c r="DG93" s="346"/>
      <c r="DH93" s="317" t="str">
        <f>IF(DE93=0,"",IF(R93+Y93+AF93+AM93+AT93+BA93+BH93+BO93+BV93+CC93+CJ93+CQ93+CX93+DE93&lt;=Consolidação!T104,Consolidação!$H$4,IF(R93+Y93+AF93+AM93+AT93+BA93+BH93+BO93+BV93+CC93+CJ93+CQ93+CX93+DE93&lt;=Consolidação!T104+Consolidação!W104,Consolidação!$K$4,IF(R93+Y93+AF93+AM93+AT93+BA93+BH93+BO93+BV93+CC93+CJ93+CQ93+CX93+DE93&lt;=Consolidação!T104+Consolidação!W104+Consolidação!Z104,Consolidação!$N$4,IF(R93+Y93+AF93+AM93+AT93+BA93+BH93+BO93+BV93+CC93+CJ93+CQ93+CX93+DE93&lt;=Consolidação!T104+Consolidação!W104+Consolidação!Z104+Consolidação!AC104,Consolidação!$Q$4,IF(R93+Y93+AF93+AM93+AT93+BA93+BH93+BO93+BV93+CC93+CJ93+CQ93+CX93+DE93&lt;=Consolidação!T104+Consolidação!W104+Consolidação!Z104+Consolidação!AC104+Consolidação!AF104,Consolidação!$T$4,IF(R93+Y93+AF93+AM93+AT93+BA93+BH93+BO93+BV93+CC93+CJ93+CQ93+CX93+DE93&lt;=Consolidação!T104+Consolidação!W104+Consolidação!Z104+Consolidação!AC104+Consolidação!AF104+Consolidação!AI104,Consolidação!$W$4,IF(R93+Y93+AF93+AM93+AT93+BA93+BH93+BO93+BV93+CC93+CJ93+CQ93+CX93+DE93&lt;=Consolidação!T104+Consolidação!W104+Consolidação!Z104+Consolidação!AC104+Consolidação!AF104+Consolidação!AI104+Consolidação!AL104,Consolidação!$Z$4,IF(R93+Y93+AF93+AM93+AT93+BA93+BH93+BO93+BV93+CC93+CJ93+CQ93+CX93+DE93&lt;=Consolidação!T104+Consolidação!W104+Consolidação!Z104+Consolidação!AC104+Consolidação!AF104+Consolidação!AI104+Consolidação!AL104+Consolidação!AO104,Consolidação!$AC$4,IF(R93+Y93+AF93+AM93+AT93+BA93+BH93+BO93+BV93+CC93+CJ93+CQ93+CX93+DE93&lt;=Consolidação!T104+Consolidação!W104+Consolidação!Z104+Consolidação!AC104+Consolidação!AF104+Consolidação!AI104+Consolidação!AL104+Consolidação!AO104+Consolidação!AR104,Consolidação!$AF$4,IF(R93+Y93+AF93+AM93+AT93+BA93+BH93+BO93+BV93+CC93+CJ93+CQ93+CX93+DE93&lt;=Consolidação!T104+Consolidação!W104+Consolidação!Z104+Consolidação!AC104+Consolidação!AF104+Consolidação!AI104+Consolidação!AL104+Consolidação!AO104+Consolidação!AR104+Consolidação!AU104,Consolidação!$AI$4,IF(R93+Y93+AF93+AM93+AT93+BA93+BH93+BO93+BV93+CC93+CJ93+CQ93+CX93+DE93&lt;=Consolidação!T104+Consolidação!W104+Consolidação!Z104+Consolidação!AC104+Consolidação!AF104+Consolidação!AI104+Consolidação!AL104+Consolidação!AO104+Consolidação!AR104+Consolidação!AU104+Consolidação!AX104,Consolidação!$AL$4,IF(R93+Y93+AF93+AM93+AT93+BA93+BH93+BO93+BV93+CC93+CJ93+CQ93+CX93+DE93&lt;=Consolidação!T104+Consolidação!W104+Consolidação!Z104+Consolidação!AC104+Consolidação!AF104+Consolidação!AI104+Consolidação!AL104+Consolidação!AO104+Consolidação!AR104+Consolidação!AU104+Consolidação!AX104+Consolidação!#REF!,Consolidação!$AO$4,IF(R93+Y93+AF93+AM93+AT93+BA93+BH93+BO93+BV93+CC93+CJ93+CQ93+CX93+DE93&lt;=Consolidação!T104+Consolidação!W104+Consolidação!Z104+Consolidação!AC104+Consolidação!AF104+Consolidação!AI104+Consolidação!AL104+Consolidação!AO104+Consolidação!AR104+Consolidação!AU104+Consolidação!AX104+Consolidação!#REF!+Consolidação!BC104,Consolidação!$AR$4,IF(R93+Y93+AF93+AM93+AT93+BA93+BH93+BO93+BV93+CC93+CJ93+CQ93+CX93+DE93&lt;=Consolidação!T104+Consolidação!W104+Consolidação!Z104+Consolidação!AC104+Consolidação!AF104+Consolidação!AI104+Consolidação!AL104+Consolidação!AO104+Consolidação!AR104+Consolidação!AU104+Consolidação!AX104+Consolidação!#REF!+Consolidação!BC104+Consolidação!BF104,Consolidação!$AU$4,IF(AND((Consolidação!T104+Consolidação!W104+Consolidação!Z104+Consolidação!AC104+Consolidação!AF104+Consolidação!AI104+Consolidação!AL104+Consolidação!AO104+Consolidação!AR104+Consolidação!AU104+Consolidação!AX104+Consolidação!#REF!+Consolidação!BC104+Consolidação!BF104)&gt;0,R93+Y93+AF93+AM93+AT93+BA93+BH93+BO93+BV93+CC93+CJ93+CQ93+CX93&lt;Consolidação!T104+Consolidação!W104+Consolidação!Z104+Consolidação!AC104+Consolidação!AF104+Consolidação!AI104+Consolidação!AL104+Consolidação!AO104+Consolidação!AR104+Consolidação!AU104+Consolidação!AX104+Consolidação!#REF!+Consolidação!BC104+Consolidação!BF104,R93+Y93+AF93+AM93+AT93+BA93+BH93+BO93+BV93+CC93+CJ93+CQ93+CX93+DE93&gt;Consolidação!T104+Consolidação!W104+Consolidação!Z104+Consolidação!AC104+Consolidação!AF104+Consolidação!AI104+Consolidação!AL104+Consolidação!AO104+Consolidação!AR104+Consolidação!AU104+Consolidação!AX104+Consolidação!#REF!+Consolidação!BC104+Consolidação!BF104),"CONSUMO PARCIAL","SEM PREVISÃO"))))))))))))))))</f>
        <v/>
      </c>
      <c r="DI93" s="318" t="str">
        <f>IF(DH93="","",IF(DH93="SEM PREVISÃO","û",IF(DH93="CONSUMO PARCIAL","û",IF(DG93&lt;DH93+90,"û","ü"))))</f>
        <v/>
      </c>
      <c r="DJ93" s="270"/>
      <c r="DK93" s="314"/>
      <c r="DL93" s="345"/>
      <c r="DM93" s="346"/>
      <c r="DN93" s="317" t="str">
        <f>IF(DK93=0,"",IF(X93+AE93+AL93+AS93+AZ93+BG93+BN93+BU93+CB93+CI93+CP93+CW93+DD93+DK93&lt;=Consolidação!Z104,Consolidação!$H$4,IF(X93+AE93+AL93+AS93+AZ93+BG93+BN93+BU93+CB93+CI93+CP93+CW93+DD93+DK93&lt;=Consolidação!Z104+Consolidação!AC104,Consolidação!$K$4,IF(X93+AE93+AL93+AS93+AZ93+BG93+BN93+BU93+CB93+CI93+CP93+CW93+DD93+DK93&lt;=Consolidação!Z104+Consolidação!AC104+Consolidação!AF104,Consolidação!$N$4,IF(X93+AE93+AL93+AS93+AZ93+BG93+BN93+BU93+CB93+CI93+CP93+CW93+DD93+DK93&lt;=Consolidação!Z104+Consolidação!AC104+Consolidação!AF104+Consolidação!AI104,Consolidação!$Q$4,IF(X93+AE93+AL93+AS93+AZ93+BG93+BN93+BU93+CB93+CI93+CP93+CW93+DD93+DK93&lt;=Consolidação!Z104+Consolidação!AC104+Consolidação!AF104+Consolidação!AI104+Consolidação!AL104,Consolidação!$T$4,IF(X93+AE93+AL93+AS93+AZ93+BG93+BN93+BU93+CB93+CI93+CP93+CW93+DD93+DK93&lt;=Consolidação!Z104+Consolidação!AC104+Consolidação!AF104+Consolidação!AI104+Consolidação!AL104+Consolidação!AO104,Consolidação!$W$4,IF(X93+AE93+AL93+AS93+AZ93+BG93+BN93+BU93+CB93+CI93+CP93+CW93+DD93+DK93&lt;=Consolidação!Z104+Consolidação!AC104+Consolidação!AF104+Consolidação!AI104+Consolidação!AL104+Consolidação!AO104+Consolidação!AR104,Consolidação!$Z$4,IF(X93+AE93+AL93+AS93+AZ93+BG93+BN93+BU93+CB93+CI93+CP93+CW93+DD93+DK93&lt;=Consolidação!Z104+Consolidação!AC104+Consolidação!AF104+Consolidação!AI104+Consolidação!AL104+Consolidação!AO104+Consolidação!AR104+Consolidação!AU104,Consolidação!$AC$4,IF(X93+AE93+AL93+AS93+AZ93+BG93+BN93+BU93+CB93+CI93+CP93+CW93+DD93+DK93&lt;=Consolidação!Z104+Consolidação!AC104+Consolidação!AF104+Consolidação!AI104+Consolidação!AL104+Consolidação!AO104+Consolidação!AR104+Consolidação!AU104+Consolidação!AX104,Consolidação!$AF$4,IF(X93+AE93+AL93+AS93+AZ93+BG93+BN93+BU93+CB93+CI93+CP93+CW93+DD93+DK93&lt;=Consolidação!Z104+Consolidação!AC104+Consolidação!AF104+Consolidação!AI104+Consolidação!AL104+Consolidação!AO104+Consolidação!AR104+Consolidação!AU104+Consolidação!AX104+Consolidação!#REF!,Consolidação!$AI$4,IF(X93+AE93+AL93+AS93+AZ93+BG93+BN93+BU93+CB93+CI93+CP93+CW93+DD93+DK93&lt;=Consolidação!Z104+Consolidação!AC104+Consolidação!AF104+Consolidação!AI104+Consolidação!AL104+Consolidação!AO104+Consolidação!AR104+Consolidação!AU104+Consolidação!AX104+Consolidação!#REF!+Consolidação!BC104,Consolidação!$AL$4,IF(X93+AE93+AL93+AS93+AZ93+BG93+BN93+BU93+CB93+CI93+CP93+CW93+DD93+DK93&lt;=Consolidação!Z104+Consolidação!AC104+Consolidação!AF104+Consolidação!AI104+Consolidação!AL104+Consolidação!AO104+Consolidação!AR104+Consolidação!AU104+Consolidação!AX104+Consolidação!#REF!+Consolidação!BC104+Consolidação!BF104,Consolidação!$AO$4,IF(X93+AE93+AL93+AS93+AZ93+BG93+BN93+BU93+CB93+CI93+CP93+CW93+DD93+DK93&lt;=Consolidação!Z104+Consolidação!AC104+Consolidação!AF104+Consolidação!AI104+Consolidação!AL104+Consolidação!AO104+Consolidação!AR104+Consolidação!AU104+Consolidação!AX104+Consolidação!#REF!+Consolidação!BC104+Consolidação!BF104+Consolidação!BI104,Consolidação!$AR$4,IF(X93+AE93+AL93+AS93+AZ93+BG93+BN93+BU93+CB93+CI93+CP93+CW93+DD93+DK93&lt;=Consolidação!Z104+Consolidação!AC104+Consolidação!AF104+Consolidação!AI104+Consolidação!AL104+Consolidação!AO104+Consolidação!AR104+Consolidação!AU104+Consolidação!AX104+Consolidação!#REF!+Consolidação!BC104+Consolidação!BF104+Consolidação!BI104+Consolidação!BL104,Consolidação!$AU$4,IF(AND((Consolidação!Z104+Consolidação!AC104+Consolidação!AF104+Consolidação!AI104+Consolidação!AL104+Consolidação!AO104+Consolidação!AR104+Consolidação!AU104+Consolidação!AX104+Consolidação!#REF!+Consolidação!BC104+Consolidação!BF104+Consolidação!BI104+Consolidação!BL104)&gt;0,X93+AE93+AL93+AS93+AZ93+BG93+BN93+BU93+CB93+CI93+CP93+CW93+DD93&lt;Consolidação!Z104+Consolidação!AC104+Consolidação!AF104+Consolidação!AI104+Consolidação!AL104+Consolidação!AO104+Consolidação!AR104+Consolidação!AU104+Consolidação!AX104+Consolidação!#REF!+Consolidação!BC104+Consolidação!BF104+Consolidação!BI104+Consolidação!BL104,X93+AE93+AL93+AS93+AZ93+BG93+BN93+BU93+CB93+CI93+CP93+CW93+DD93+DK93&gt;Consolidação!Z104+Consolidação!AC104+Consolidação!AF104+Consolidação!AI104+Consolidação!AL104+Consolidação!AO104+Consolidação!AR104+Consolidação!AU104+Consolidação!AX104+Consolidação!#REF!+Consolidação!BC104+Consolidação!BF104+Consolidação!BI104+Consolidação!BL104),"CONSUMO PARCIAL","SEM PREVISÃO"))))))))))))))))</f>
        <v/>
      </c>
      <c r="DO93" s="318" t="str">
        <f>IF(DN93="","",IF(DN93="SEM PREVISÃO","û",IF(DN93="CONSUMO PARCIAL","û",IF(DM93&lt;DN93+90,"û","ü"))))</f>
        <v/>
      </c>
      <c r="DP93" s="270"/>
      <c r="DQ93" s="314"/>
      <c r="DR93" s="345"/>
      <c r="DS93" s="346"/>
      <c r="DT93" s="317" t="str">
        <f>IF(DQ93=0,"",IF(AD93+AK93+AR93+AY93+BF93+BM93+BT93+CA93+CH93+CO93+CV93+DC93+DJ93+DQ93&lt;=Consolidação!AF104,Consolidação!$H$4,IF(AD93+AK93+AR93+AY93+BF93+BM93+BT93+CA93+CH93+CO93+CV93+DC93+DJ93+DQ93&lt;=Consolidação!AF104+Consolidação!AI104,Consolidação!$K$4,IF(AD93+AK93+AR93+AY93+BF93+BM93+BT93+CA93+CH93+CO93+CV93+DC93+DJ93+DQ93&lt;=Consolidação!AF104+Consolidação!AI104+Consolidação!AL104,Consolidação!$N$4,IF(AD93+AK93+AR93+AY93+BF93+BM93+BT93+CA93+CH93+CO93+CV93+DC93+DJ93+DQ93&lt;=Consolidação!AF104+Consolidação!AI104+Consolidação!AL104+Consolidação!AO104,Consolidação!$Q$4,IF(AD93+AK93+AR93+AY93+BF93+BM93+BT93+CA93+CH93+CO93+CV93+DC93+DJ93+DQ93&lt;=Consolidação!AF104+Consolidação!AI104+Consolidação!AL104+Consolidação!AO104+Consolidação!AR104,Consolidação!$T$4,IF(AD93+AK93+AR93+AY93+BF93+BM93+BT93+CA93+CH93+CO93+CV93+DC93+DJ93+DQ93&lt;=Consolidação!AF104+Consolidação!AI104+Consolidação!AL104+Consolidação!AO104+Consolidação!AR104+Consolidação!AU104,Consolidação!$W$4,IF(AD93+AK93+AR93+AY93+BF93+BM93+BT93+CA93+CH93+CO93+CV93+DC93+DJ93+DQ93&lt;=Consolidação!AF104+Consolidação!AI104+Consolidação!AL104+Consolidação!AO104+Consolidação!AR104+Consolidação!AU104+Consolidação!AX104,Consolidação!$Z$4,IF(AD93+AK93+AR93+AY93+BF93+BM93+BT93+CA93+CH93+CO93+CV93+DC93+DJ93+DQ93&lt;=Consolidação!AF104+Consolidação!AI104+Consolidação!AL104+Consolidação!AO104+Consolidação!AR104+Consolidação!AU104+Consolidação!AX104+Consolidação!#REF!,Consolidação!$AC$4,IF(AD93+AK93+AR93+AY93+BF93+BM93+BT93+CA93+CH93+CO93+CV93+DC93+DJ93+DQ93&lt;=Consolidação!AF104+Consolidação!AI104+Consolidação!AL104+Consolidação!AO104+Consolidação!AR104+Consolidação!AU104+Consolidação!AX104+Consolidação!#REF!+Consolidação!BC104,Consolidação!$AF$4,IF(AD93+AK93+AR93+AY93+BF93+BM93+BT93+CA93+CH93+CO93+CV93+DC93+DJ93+DQ93&lt;=Consolidação!AF104+Consolidação!AI104+Consolidação!AL104+Consolidação!AO104+Consolidação!AR104+Consolidação!AU104+Consolidação!AX104+Consolidação!#REF!+Consolidação!BC104+Consolidação!BF104,Consolidação!$AI$4,IF(AD93+AK93+AR93+AY93+BF93+BM93+BT93+CA93+CH93+CO93+CV93+DC93+DJ93+DQ93&lt;=Consolidação!AF104+Consolidação!AI104+Consolidação!AL104+Consolidação!AO104+Consolidação!AR104+Consolidação!AU104+Consolidação!AX104+Consolidação!#REF!+Consolidação!BC104+Consolidação!BF104+Consolidação!BI104,Consolidação!$AL$4,IF(AD93+AK93+AR93+AY93+BF93+BM93+BT93+CA93+CH93+CO93+CV93+DC93+DJ93+DQ93&lt;=Consolidação!AF104+Consolidação!AI104+Consolidação!AL104+Consolidação!AO104+Consolidação!AR104+Consolidação!AU104+Consolidação!AX104+Consolidação!#REF!+Consolidação!BC104+Consolidação!BF104+Consolidação!BI104+Consolidação!BL104,Consolidação!$AO$4,IF(AD93+AK93+AR93+AY93+BF93+BM93+BT93+CA93+CH93+CO93+CV93+DC93+DJ93+DQ93&lt;=Consolidação!AF104+Consolidação!AI104+Consolidação!AL104+Consolidação!AO104+Consolidação!AR104+Consolidação!AU104+Consolidação!AX104+Consolidação!#REF!+Consolidação!BC104+Consolidação!BF104+Consolidação!BI104+Consolidação!BL104+Consolidação!BO104,Consolidação!$AR$4,IF(AD93+AK93+AR93+AY93+BF93+BM93+BT93+CA93+CH93+CO93+CV93+DC93+DJ93+DQ93&lt;=Consolidação!AF104+Consolidação!AI104+Consolidação!AL104+Consolidação!AO104+Consolidação!AR104+Consolidação!AU104+Consolidação!AX104+Consolidação!#REF!+Consolidação!BC104+Consolidação!BF104+Consolidação!BI104+Consolidação!BL104+Consolidação!BO104+Consolidação!BR104,Consolidação!$AU$4,IF(AND((Consolidação!AF104+Consolidação!AI104+Consolidação!AL104+Consolidação!AO104+Consolidação!AR104+Consolidação!AU104+Consolidação!AX104+Consolidação!#REF!+Consolidação!BC104+Consolidação!BF104+Consolidação!BI104+Consolidação!BL104+Consolidação!BO104+Consolidação!BR104)&gt;0,AD93+AK93+AR93+AY93+BF93+BM93+BT93+CA93+CH93+CO93+CV93+DC93+DJ93&lt;Consolidação!AF104+Consolidação!AI104+Consolidação!AL104+Consolidação!AO104+Consolidação!AR104+Consolidação!AU104+Consolidação!AX104+Consolidação!#REF!+Consolidação!BC104+Consolidação!BF104+Consolidação!BI104+Consolidação!BL104+Consolidação!BO104+Consolidação!BR104,AD93+AK93+AR93+AY93+BF93+BM93+BT93+CA93+CH93+CO93+CV93+DC93+DJ93+DQ93&gt;Consolidação!AF104+Consolidação!AI104+Consolidação!AL104+Consolidação!AO104+Consolidação!AR104+Consolidação!AU104+Consolidação!AX104+Consolidação!#REF!+Consolidação!BC104+Consolidação!BF104+Consolidação!BI104+Consolidação!BL104+Consolidação!BO104+Consolidação!BR104),"CONSUMO PARCIAL","SEM PREVISÃO"))))))))))))))))</f>
        <v/>
      </c>
      <c r="DU93" s="318" t="str">
        <f>IF(DT93="","",IF(DT93="SEM PREVISÃO","û",IF(DT93="CONSUMO PARCIAL","û",IF(DS93&lt;DT93+90,"û","ü"))))</f>
        <v/>
      </c>
      <c r="DV93" s="270"/>
      <c r="DW93" s="314"/>
      <c r="DX93" s="345"/>
      <c r="DY93" s="346"/>
      <c r="DZ93" s="317" t="str">
        <f>IF(DW93=0,"",IF(AJ93+AQ93+AX93+BE93+BL93+BS93+BZ93+CG93+CN93+CU93+DB93+DI93+DP93+DW93&lt;=Consolidação!AL104,Consolidação!$H$4,IF(AJ93+AQ93+AX93+BE93+BL93+BS93+BZ93+CG93+CN93+CU93+DB93+DI93+DP93+DW93&lt;=Consolidação!AL104+Consolidação!AO104,Consolidação!$K$4,IF(AJ93+AQ93+AX93+BE93+BL93+BS93+BZ93+CG93+CN93+CU93+DB93+DI93+DP93+DW93&lt;=Consolidação!AL104+Consolidação!AO104+Consolidação!AR104,Consolidação!$N$4,IF(AJ93+AQ93+AX93+BE93+BL93+BS93+BZ93+CG93+CN93+CU93+DB93+DI93+DP93+DW93&lt;=Consolidação!AL104+Consolidação!AO104+Consolidação!AR104+Consolidação!AU104,Consolidação!$Q$4,IF(AJ93+AQ93+AX93+BE93+BL93+BS93+BZ93+CG93+CN93+CU93+DB93+DI93+DP93+DW93&lt;=Consolidação!AL104+Consolidação!AO104+Consolidação!AR104+Consolidação!AU104+Consolidação!AX104,Consolidação!$T$4,IF(AJ93+AQ93+AX93+BE93+BL93+BS93+BZ93+CG93+CN93+CU93+DB93+DI93+DP93+DW93&lt;=Consolidação!AL104+Consolidação!AO104+Consolidação!AR104+Consolidação!AU104+Consolidação!AX104+Consolidação!#REF!,Consolidação!$W$4,IF(AJ93+AQ93+AX93+BE93+BL93+BS93+BZ93+CG93+CN93+CU93+DB93+DI93+DP93+DW93&lt;=Consolidação!AL104+Consolidação!AO104+Consolidação!AR104+Consolidação!AU104+Consolidação!AX104+Consolidação!#REF!+Consolidação!BC104,Consolidação!$Z$4,IF(AJ93+AQ93+AX93+BE93+BL93+BS93+BZ93+CG93+CN93+CU93+DB93+DI93+DP93+DW93&lt;=Consolidação!AL104+Consolidação!AO104+Consolidação!AR104+Consolidação!AU104+Consolidação!AX104+Consolidação!#REF!+Consolidação!BC104+Consolidação!BF104,Consolidação!$AC$4,IF(AJ93+AQ93+AX93+BE93+BL93+BS93+BZ93+CG93+CN93+CU93+DB93+DI93+DP93+DW93&lt;=Consolidação!AL104+Consolidação!AO104+Consolidação!AR104+Consolidação!AU104+Consolidação!AX104+Consolidação!#REF!+Consolidação!BC104+Consolidação!BF104+Consolidação!BI104,Consolidação!$AF$4,IF(AJ93+AQ93+AX93+BE93+BL93+BS93+BZ93+CG93+CN93+CU93+DB93+DI93+DP93+DW93&lt;=Consolidação!AL104+Consolidação!AO104+Consolidação!AR104+Consolidação!AU104+Consolidação!AX104+Consolidação!#REF!+Consolidação!BC104+Consolidação!BF104+Consolidação!BI104+Consolidação!BL104,Consolidação!$AI$4,IF(AJ93+AQ93+AX93+BE93+BL93+BS93+BZ93+CG93+CN93+CU93+DB93+DI93+DP93+DW93&lt;=Consolidação!AL104+Consolidação!AO104+Consolidação!AR104+Consolidação!AU104+Consolidação!AX104+Consolidação!#REF!+Consolidação!BC104+Consolidação!BF104+Consolidação!BI104+Consolidação!BL104+Consolidação!BO104,Consolidação!$AL$4,IF(AJ93+AQ93+AX93+BE93+BL93+BS93+BZ93+CG93+CN93+CU93+DB93+DI93+DP93+DW93&lt;=Consolidação!AL104+Consolidação!AO104+Consolidação!AR104+Consolidação!AU104+Consolidação!AX104+Consolidação!#REF!+Consolidação!BC104+Consolidação!BF104+Consolidação!BI104+Consolidação!BL104+Consolidação!BO104+Consolidação!BR104,Consolidação!$AO$4,IF(AJ93+AQ93+AX93+BE93+BL93+BS93+BZ93+CG93+CN93+CU93+DB93+DI93+DP93+DW93&lt;=Consolidação!AL104+Consolidação!AO104+Consolidação!AR104+Consolidação!AU104+Consolidação!AX104+Consolidação!#REF!+Consolidação!BC104+Consolidação!BF104+Consolidação!BI104+Consolidação!BL104+Consolidação!BO104+Consolidação!BR104+Consolidação!BU104,Consolidação!$AR$4,IF(AJ93+AQ93+AX93+BE93+BL93+BS93+BZ93+CG93+CN93+CU93+DB93+DI93+DP93+DW93&lt;=Consolidação!AL104+Consolidação!AO104+Consolidação!AR104+Consolidação!AU104+Consolidação!AX104+Consolidação!#REF!+Consolidação!BC104+Consolidação!BF104+Consolidação!BI104+Consolidação!BL104+Consolidação!BO104+Consolidação!BR104+Consolidação!BU104+Consolidação!BX104,Consolidação!$AU$4,IF(AND((Consolidação!AL104+Consolidação!AO104+Consolidação!AR104+Consolidação!AU104+Consolidação!AX104+Consolidação!#REF!+Consolidação!BC104+Consolidação!BF104+Consolidação!BI104+Consolidação!BL104+Consolidação!BO104+Consolidação!BR104+Consolidação!BU104+Consolidação!BX104)&gt;0,AJ93+AQ93+AX93+BE93+BL93+BS93+BZ93+CG93+CN93+CU93+DB93+DI93+DP93&lt;Consolidação!AL104+Consolidação!AO104+Consolidação!AR104+Consolidação!AU104+Consolidação!AX104+Consolidação!#REF!+Consolidação!BC104+Consolidação!BF104+Consolidação!BI104+Consolidação!BL104+Consolidação!BO104+Consolidação!BR104+Consolidação!BU104+Consolidação!BX104,AJ93+AQ93+AX93+BE93+BL93+BS93+BZ93+CG93+CN93+CU93+DB93+DI93+DP93+DW93&gt;Consolidação!AL104+Consolidação!AO104+Consolidação!AR104+Consolidação!AU104+Consolidação!AX104+Consolidação!#REF!+Consolidação!BC104+Consolidação!BF104+Consolidação!BI104+Consolidação!BL104+Consolidação!BO104+Consolidação!BR104+Consolidação!BU104+Consolidação!BX104),"CONSUMO PARCIAL","SEM PREVISÃO"))))))))))))))))</f>
        <v/>
      </c>
      <c r="EA93" s="318" t="str">
        <f>IF(DZ93="","",IF(DZ93="SEM PREVISÃO","û",IF(DZ93="CONSUMO PARCIAL","û",IF(DY93&lt;DZ93+90,"û","ü"))))</f>
        <v/>
      </c>
      <c r="EB93" s="270"/>
      <c r="EC93" s="314"/>
      <c r="ED93" s="345"/>
      <c r="EE93" s="346"/>
      <c r="EF93" s="317" t="str">
        <f>IF(EC93=0,"",IF(AP93+AW93+BD93+BK93+BR93+BY93+CF93+CM93+CT93+DA93+DH93+DO93+DV93+EC93&lt;=Consolidação!AR104,Consolidação!$H$4,IF(AP93+AW93+BD93+BK93+BR93+BY93+CF93+CM93+CT93+DA93+DH93+DO93+DV93+EC93&lt;=Consolidação!AR104+Consolidação!AU104,Consolidação!$K$4,IF(AP93+AW93+BD93+BK93+BR93+BY93+CF93+CM93+CT93+DA93+DH93+DO93+DV93+EC93&lt;=Consolidação!AR104+Consolidação!AU104+Consolidação!AX104,Consolidação!$N$4,IF(AP93+AW93+BD93+BK93+BR93+BY93+CF93+CM93+CT93+DA93+DH93+DO93+DV93+EC93&lt;=Consolidação!AR104+Consolidação!AU104+Consolidação!AX104+Consolidação!#REF!,Consolidação!$Q$4,IF(AP93+AW93+BD93+BK93+BR93+BY93+CF93+CM93+CT93+DA93+DH93+DO93+DV93+EC93&lt;=Consolidação!AR104+Consolidação!AU104+Consolidação!AX104+Consolidação!#REF!+Consolidação!BC104,Consolidação!$T$4,IF(AP93+AW93+BD93+BK93+BR93+BY93+CF93+CM93+CT93+DA93+DH93+DO93+DV93+EC93&lt;=Consolidação!AR104+Consolidação!AU104+Consolidação!AX104+Consolidação!#REF!+Consolidação!BC104+Consolidação!BF104,Consolidação!$W$4,IF(AP93+AW93+BD93+BK93+BR93+BY93+CF93+CM93+CT93+DA93+DH93+DO93+DV93+EC93&lt;=Consolidação!AR104+Consolidação!AU104+Consolidação!AX104+Consolidação!#REF!+Consolidação!BC104+Consolidação!BF104+Consolidação!BI104,Consolidação!$Z$4,IF(AP93+AW93+BD93+BK93+BR93+BY93+CF93+CM93+CT93+DA93+DH93+DO93+DV93+EC93&lt;=Consolidação!AR104+Consolidação!AU104+Consolidação!AX104+Consolidação!#REF!+Consolidação!BC104+Consolidação!BF104+Consolidação!BI104+Consolidação!BL104,Consolidação!$AC$4,IF(AP93+AW93+BD93+BK93+BR93+BY93+CF93+CM93+CT93+DA93+DH93+DO93+DV93+EC93&lt;=Consolidação!AR104+Consolidação!AU104+Consolidação!AX104+Consolidação!#REF!+Consolidação!BC104+Consolidação!BF104+Consolidação!BI104+Consolidação!BL104+Consolidação!BO104,Consolidação!$AF$4,IF(AP93+AW93+BD93+BK93+BR93+BY93+CF93+CM93+CT93+DA93+DH93+DO93+DV93+EC93&lt;=Consolidação!AR104+Consolidação!AU104+Consolidação!AX104+Consolidação!#REF!+Consolidação!BC104+Consolidação!BF104+Consolidação!BI104+Consolidação!BL104+Consolidação!BO104+Consolidação!BR104,Consolidação!$AI$4,IF(AP93+AW93+BD93+BK93+BR93+BY93+CF93+CM93+CT93+DA93+DH93+DO93+DV93+EC93&lt;=Consolidação!AR104+Consolidação!AU104+Consolidação!AX104+Consolidação!#REF!+Consolidação!BC104+Consolidação!BF104+Consolidação!BI104+Consolidação!BL104+Consolidação!BO104+Consolidação!BR104+Consolidação!BU104,Consolidação!$AL$4,IF(AP93+AW93+BD93+BK93+BR93+BY93+CF93+CM93+CT93+DA93+DH93+DO93+DV93+EC93&lt;=Consolidação!AR104+Consolidação!AU104+Consolidação!AX104+Consolidação!#REF!+Consolidação!BC104+Consolidação!BF104+Consolidação!BI104+Consolidação!BL104+Consolidação!BO104+Consolidação!BR104+Consolidação!BU104+Consolidação!BX104,Consolidação!$AO$4,IF(AP93+AW93+BD93+BK93+BR93+BY93+CF93+CM93+CT93+DA93+DH93+DO93+DV93+EC93&lt;=Consolidação!AR104+Consolidação!AU104+Consolidação!AX104+Consolidação!#REF!+Consolidação!BC104+Consolidação!BF104+Consolidação!BI104+Consolidação!BL104+Consolidação!BO104+Consolidação!BR104+Consolidação!BU104+Consolidação!BX104+Consolidação!CA104,Consolidação!$AR$4,IF(AP93+AW93+BD93+BK93+BR93+BY93+CF93+CM93+CT93+DA93+DH93+DO93+DV93+EC93&lt;=Consolidação!AR104+Consolidação!AU104+Consolidação!AX104+Consolidação!#REF!+Consolidação!BC104+Consolidação!BF104+Consolidação!BI104+Consolidação!BL104+Consolidação!BO104+Consolidação!BR104+Consolidação!BU104+Consolidação!BX104+Consolidação!CA104+Consolidação!CD104,Consolidação!$AU$4,IF(AND((Consolidação!AR104+Consolidação!AU104+Consolidação!AX104+Consolidação!#REF!+Consolidação!BC104+Consolidação!BF104+Consolidação!BI104+Consolidação!BL104+Consolidação!BO104+Consolidação!BR104+Consolidação!BU104+Consolidação!BX104+Consolidação!CA104+Consolidação!CD104)&gt;0,AP93+AW93+BD93+BK93+BR93+BY93+CF93+CM93+CT93+DA93+DH93+DO93+DV93&lt;Consolidação!AR104+Consolidação!AU104+Consolidação!AX104+Consolidação!#REF!+Consolidação!BC104+Consolidação!BF104+Consolidação!BI104+Consolidação!BL104+Consolidação!BO104+Consolidação!BR104+Consolidação!BU104+Consolidação!BX104+Consolidação!CA104+Consolidação!CD104,AP93+AW93+BD93+BK93+BR93+BY93+CF93+CM93+CT93+DA93+DH93+DO93+DV93+EC93&gt;Consolidação!AR104+Consolidação!AU104+Consolidação!AX104+Consolidação!#REF!+Consolidação!BC104+Consolidação!BF104+Consolidação!BI104+Consolidação!BL104+Consolidação!BO104+Consolidação!BR104+Consolidação!BU104+Consolidação!BX104+Consolidação!CA104+Consolidação!CD104),"CONSUMO PARCIAL","SEM PREVISÃO"))))))))))))))))</f>
        <v/>
      </c>
      <c r="EG93" s="318" t="str">
        <f>IF(EF93="","",IF(EF93="SEM PREVISÃO","û",IF(EF93="CONSUMO PARCIAL","û",IF(EE93&lt;EF93+90,"û","ü"))))</f>
        <v/>
      </c>
      <c r="EH93" s="270"/>
      <c r="EI93" s="314"/>
      <c r="EJ93" s="345"/>
      <c r="EK93" s="346"/>
      <c r="EL93" s="317" t="str">
        <f>IF(EI93=0,"",IF(AV93+BC93+BJ93+BQ93+BX93+CE93+CL93+CS93+CZ93+DG93+DN93+DU93+EB93+EI93&lt;=Consolidação!AX104,Consolidação!$H$4,IF(AV93+BC93+BJ93+BQ93+BX93+CE93+CL93+CS93+CZ93+DG93+DN93+DU93+EB93+EI93&lt;=Consolidação!AX104+Consolidação!#REF!,Consolidação!$K$4,IF(AV93+BC93+BJ93+BQ93+BX93+CE93+CL93+CS93+CZ93+DG93+DN93+DU93+EB93+EI93&lt;=Consolidação!AX104+Consolidação!#REF!+Consolidação!BC104,Consolidação!$N$4,IF(AV93+BC93+BJ93+BQ93+BX93+CE93+CL93+CS93+CZ93+DG93+DN93+DU93+EB93+EI93&lt;=Consolidação!AX104+Consolidação!#REF!+Consolidação!BC104+Consolidação!BF104,Consolidação!$Q$4,IF(AV93+BC93+BJ93+BQ93+BX93+CE93+CL93+CS93+CZ93+DG93+DN93+DU93+EB93+EI93&lt;=Consolidação!AX104+Consolidação!#REF!+Consolidação!BC104+Consolidação!BF104+Consolidação!BI104,Consolidação!$T$4,IF(AV93+BC93+BJ93+BQ93+BX93+CE93+CL93+CS93+CZ93+DG93+DN93+DU93+EB93+EI93&lt;=Consolidação!AX104+Consolidação!#REF!+Consolidação!BC104+Consolidação!BF104+Consolidação!BI104+Consolidação!BL104,Consolidação!$W$4,IF(AV93+BC93+BJ93+BQ93+BX93+CE93+CL93+CS93+CZ93+DG93+DN93+DU93+EB93+EI93&lt;=Consolidação!AX104+Consolidação!#REF!+Consolidação!BC104+Consolidação!BF104+Consolidação!BI104+Consolidação!BL104+Consolidação!BO104,Consolidação!$Z$4,IF(AV93+BC93+BJ93+BQ93+BX93+CE93+CL93+CS93+CZ93+DG93+DN93+DU93+EB93+EI93&lt;=Consolidação!AX104+Consolidação!#REF!+Consolidação!BC104+Consolidação!BF104+Consolidação!BI104+Consolidação!BL104+Consolidação!BO104+Consolidação!BR104,Consolidação!$AC$4,IF(AV93+BC93+BJ93+BQ93+BX93+CE93+CL93+CS93+CZ93+DG93+DN93+DU93+EB93+EI93&lt;=Consolidação!AX104+Consolidação!#REF!+Consolidação!BC104+Consolidação!BF104+Consolidação!BI104+Consolidação!BL104+Consolidação!BO104+Consolidação!BR104+Consolidação!BU104,Consolidação!$AF$4,IF(AV93+BC93+BJ93+BQ93+BX93+CE93+CL93+CS93+CZ93+DG93+DN93+DU93+EB93+EI93&lt;=Consolidação!AX104+Consolidação!#REF!+Consolidação!BC104+Consolidação!BF104+Consolidação!BI104+Consolidação!BL104+Consolidação!BO104+Consolidação!BR104+Consolidação!BU104+Consolidação!BX104,Consolidação!$AI$4,IF(AV93+BC93+BJ93+BQ93+BX93+CE93+CL93+CS93+CZ93+DG93+DN93+DU93+EB93+EI93&lt;=Consolidação!AX104+Consolidação!#REF!+Consolidação!BC104+Consolidação!BF104+Consolidação!BI104+Consolidação!BL104+Consolidação!BO104+Consolidação!BR104+Consolidação!BU104+Consolidação!BX104+Consolidação!CA104,Consolidação!$AL$4,IF(AV93+BC93+BJ93+BQ93+BX93+CE93+CL93+CS93+CZ93+DG93+DN93+DU93+EB93+EI93&lt;=Consolidação!AX104+Consolidação!#REF!+Consolidação!BC104+Consolidação!BF104+Consolidação!BI104+Consolidação!BL104+Consolidação!BO104+Consolidação!BR104+Consolidação!BU104+Consolidação!BX104+Consolidação!CA104+Consolidação!CD104,Consolidação!$AO$4,IF(AV93+BC93+BJ93+BQ93+BX93+CE93+CL93+CS93+CZ93+DG93+DN93+DU93+EB93+EI93&lt;=Consolidação!AX104+Consolidação!#REF!+Consolidação!BC104+Consolidação!BF104+Consolidação!BI104+Consolidação!BL104+Consolidação!BO104+Consolidação!BR104+Consolidação!BU104+Consolidação!BX104+Consolidação!CA104+Consolidação!CD104+Consolidação!CG104,Consolidação!$AR$4,IF(AV93+BC93+BJ93+BQ93+BX93+CE93+CL93+CS93+CZ93+DG93+DN93+DU93+EB93+EI93&lt;=Consolidação!AX104+Consolidação!#REF!+Consolidação!BC104+Consolidação!BF104+Consolidação!BI104+Consolidação!BL104+Consolidação!BO104+Consolidação!BR104+Consolidação!BU104+Consolidação!BX104+Consolidação!CA104+Consolidação!CD104+Consolidação!CG104+Consolidação!CJ104,Consolidação!$AU$4,IF(AND((Consolidação!AX104+Consolidação!#REF!+Consolidação!BC104+Consolidação!BF104+Consolidação!BI104+Consolidação!BL104+Consolidação!BO104+Consolidação!BR104+Consolidação!BU104+Consolidação!BX104+Consolidação!CA104+Consolidação!CD104+Consolidação!CG104+Consolidação!CJ104)&gt;0,AV93+BC93+BJ93+BQ93+BX93+CE93+CL93+CS93+CZ93+DG93+DN93+DU93+EB93&lt;Consolidação!AX104+Consolidação!#REF!+Consolidação!BC104+Consolidação!BF104+Consolidação!BI104+Consolidação!BL104+Consolidação!BO104+Consolidação!BR104+Consolidação!BU104+Consolidação!BX104+Consolidação!CA104+Consolidação!CD104+Consolidação!CG104+Consolidação!CJ104,AV93+BC93+BJ93+BQ93+BX93+CE93+CL93+CS93+CZ93+DG93+DN93+DU93+EB93+EI93&gt;Consolidação!AX104+Consolidação!#REF!+Consolidação!BC104+Consolidação!BF104+Consolidação!BI104+Consolidação!BL104+Consolidação!BO104+Consolidação!BR104+Consolidação!BU104+Consolidação!BX104+Consolidação!CA104+Consolidação!CD104+Consolidação!CG104+Consolidação!CJ104),"CONSUMO PARCIAL","SEM PREVISÃO"))))))))))))))))</f>
        <v/>
      </c>
      <c r="EM93" s="318" t="str">
        <f>IF(EL93="","",IF(EL93="SEM PREVISÃO","û",IF(EL93="CONSUMO PARCIAL","û",IF(EK93&lt;EL93+90,"û","ü"))))</f>
        <v/>
      </c>
      <c r="EN93" s="270"/>
      <c r="EO93" s="314"/>
      <c r="EP93" s="345"/>
      <c r="EQ93" s="346"/>
      <c r="ER93" s="317" t="str">
        <f>IF(EO93=0,"",IF(BB93+BI93+BP93+BW93+CD93+CK93+CR93+CY93+DF93+DM93+DT93+EA93+EH93+EO93&lt;=Consolidação!BC104,Consolidação!$H$4,IF(BB93+BI93+BP93+BW93+CD93+CK93+CR93+CY93+DF93+DM93+DT93+EA93+EH93+EO93&lt;=Consolidação!BC104+Consolidação!BF104,Consolidação!$K$4,IF(BB93+BI93+BP93+BW93+CD93+CK93+CR93+CY93+DF93+DM93+DT93+EA93+EH93+EO93&lt;=Consolidação!BC104+Consolidação!BF104+Consolidação!BI104,Consolidação!$N$4,IF(BB93+BI93+BP93+BW93+CD93+CK93+CR93+CY93+DF93+DM93+DT93+EA93+EH93+EO93&lt;=Consolidação!BC104+Consolidação!BF104+Consolidação!BI104+Consolidação!BL104,Consolidação!$Q$4,IF(BB93+BI93+BP93+BW93+CD93+CK93+CR93+CY93+DF93+DM93+DT93+EA93+EH93+EO93&lt;=Consolidação!BC104+Consolidação!BF104+Consolidação!BI104+Consolidação!BL104+Consolidação!BO104,Consolidação!$T$4,IF(BB93+BI93+BP93+BW93+CD93+CK93+CR93+CY93+DF93+DM93+DT93+EA93+EH93+EO93&lt;=Consolidação!BC104+Consolidação!BF104+Consolidação!BI104+Consolidação!BL104+Consolidação!BO104+Consolidação!BR104,Consolidação!$W$4,IF(BB93+BI93+BP93+BW93+CD93+CK93+CR93+CY93+DF93+DM93+DT93+EA93+EH93+EO93&lt;=Consolidação!BC104+Consolidação!BF104+Consolidação!BI104+Consolidação!BL104+Consolidação!BO104+Consolidação!BR104+Consolidação!BU104,Consolidação!$Z$4,IF(BB93+BI93+BP93+BW93+CD93+CK93+CR93+CY93+DF93+DM93+DT93+EA93+EH93+EO93&lt;=Consolidação!BC104+Consolidação!BF104+Consolidação!BI104+Consolidação!BL104+Consolidação!BO104+Consolidação!BR104+Consolidação!BU104+Consolidação!BX104,Consolidação!$AC$4,IF(BB93+BI93+BP93+BW93+CD93+CK93+CR93+CY93+DF93+DM93+DT93+EA93+EH93+EO93&lt;=Consolidação!BC104+Consolidação!BF104+Consolidação!BI104+Consolidação!BL104+Consolidação!BO104+Consolidação!BR104+Consolidação!BU104+Consolidação!BX104+Consolidação!CA104,Consolidação!$AF$4,IF(BB93+BI93+BP93+BW93+CD93+CK93+CR93+CY93+DF93+DM93+DT93+EA93+EH93+EO93&lt;=Consolidação!BC104+Consolidação!BF104+Consolidação!BI104+Consolidação!BL104+Consolidação!BO104+Consolidação!BR104+Consolidação!BU104+Consolidação!BX104+Consolidação!CA104+Consolidação!CD104,Consolidação!$AI$4,IF(BB93+BI93+BP93+BW93+CD93+CK93+CR93+CY93+DF93+DM93+DT93+EA93+EH93+EO93&lt;=Consolidação!BC104+Consolidação!BF104+Consolidação!BI104+Consolidação!BL104+Consolidação!BO104+Consolidação!BR104+Consolidação!BU104+Consolidação!BX104+Consolidação!CA104+Consolidação!CD104+Consolidação!CG104,Consolidação!$AL$4,IF(BB93+BI93+BP93+BW93+CD93+CK93+CR93+CY93+DF93+DM93+DT93+EA93+EH93+EO93&lt;=Consolidação!BC104+Consolidação!BF104+Consolidação!BI104+Consolidação!BL104+Consolidação!BO104+Consolidação!BR104+Consolidação!BU104+Consolidação!BX104+Consolidação!CA104+Consolidação!CD104+Consolidação!CG104+Consolidação!CJ104,Consolidação!$AO$4,IF(BB93+BI93+BP93+BW93+CD93+CK93+CR93+CY93+DF93+DM93+DT93+EA93+EH93+EO93&lt;=Consolidação!BC104+Consolidação!BF104+Consolidação!BI104+Consolidação!BL104+Consolidação!BO104+Consolidação!BR104+Consolidação!BU104+Consolidação!BX104+Consolidação!CA104+Consolidação!CD104+Consolidação!CG104+Consolidação!CJ104+Consolidação!CM104,Consolidação!$AR$4,IF(BB93+BI93+BP93+BW93+CD93+CK93+CR93+CY93+DF93+DM93+DT93+EA93+EH93+EO93&lt;=Consolidação!BC104+Consolidação!BF104+Consolidação!BI104+Consolidação!BL104+Consolidação!BO104+Consolidação!BR104+Consolidação!BU104+Consolidação!BX104+Consolidação!CA104+Consolidação!CD104+Consolidação!CG104+Consolidação!CJ104+Consolidação!CM104+Consolidação!CP104,Consolidação!$AU$4,IF(AND((Consolidação!BC104+Consolidação!BF104+Consolidação!BI104+Consolidação!BL104+Consolidação!BO104+Consolidação!BR104+Consolidação!BU104+Consolidação!BX104+Consolidação!CA104+Consolidação!CD104+Consolidação!CG104+Consolidação!CJ104+Consolidação!CM104+Consolidação!CP104)&gt;0,BB93+BI93+BP93+BW93+CD93+CK93+CR93+CY93+DF93+DM93+DT93+EA93+EH93&lt;Consolidação!BC104+Consolidação!BF104+Consolidação!BI104+Consolidação!BL104+Consolidação!BO104+Consolidação!BR104+Consolidação!BU104+Consolidação!BX104+Consolidação!CA104+Consolidação!CD104+Consolidação!CG104+Consolidação!CJ104+Consolidação!CM104+Consolidação!CP104,BB93+BI93+BP93+BW93+CD93+CK93+CR93+CY93+DF93+DM93+DT93+EA93+EH93+EO93&gt;Consolidação!BC104+Consolidação!BF104+Consolidação!BI104+Consolidação!BL104+Consolidação!BO104+Consolidação!BR104+Consolidação!BU104+Consolidação!BX104+Consolidação!CA104+Consolidação!CD104+Consolidação!CG104+Consolidação!CJ104+Consolidação!CM104+Consolidação!CP104),"CONSUMO PARCIAL","SEM PREVISÃO"))))))))))))))))</f>
        <v/>
      </c>
      <c r="ES93" s="318" t="str">
        <f>IF(ER93="","",IF(ER93="SEM PREVISÃO","û",IF(ER93="CONSUMO PARCIAL","û",IF(EQ93&lt;ER93+90,"û","ü"))))</f>
        <v/>
      </c>
      <c r="ET93" s="270"/>
      <c r="EU93" s="314"/>
      <c r="EV93" s="345"/>
      <c r="EW93" s="346"/>
      <c r="EX93" s="317" t="str">
        <f>IF(EU93=0,"",IF(BH93+BO93+BV93+CC93+CJ93+CQ93+CX93+DE93+DL93+DS93+DZ93+EG93+EN93+EU93&lt;=Consolidação!BI104,Consolidação!$H$4,IF(BH93+BO93+BV93+CC93+CJ93+CQ93+CX93+DE93+DL93+DS93+DZ93+EG93+EN93+EU93&lt;=Consolidação!BI104+Consolidação!BL104,Consolidação!$K$4,IF(BH93+BO93+BV93+CC93+CJ93+CQ93+CX93+DE93+DL93+DS93+DZ93+EG93+EN93+EU93&lt;=Consolidação!BI104+Consolidação!BL104+Consolidação!BO104,Consolidação!$N$4,IF(BH93+BO93+BV93+CC93+CJ93+CQ93+CX93+DE93+DL93+DS93+DZ93+EG93+EN93+EU93&lt;=Consolidação!BI104+Consolidação!BL104+Consolidação!BO104+Consolidação!BR104,Consolidação!$Q$4,IF(BH93+BO93+BV93+CC93+CJ93+CQ93+CX93+DE93+DL93+DS93+DZ93+EG93+EN93+EU93&lt;=Consolidação!BI104+Consolidação!BL104+Consolidação!BO104+Consolidação!BR104+Consolidação!BU104,Consolidação!$T$4,IF(BH93+BO93+BV93+CC93+CJ93+CQ93+CX93+DE93+DL93+DS93+DZ93+EG93+EN93+EU93&lt;=Consolidação!BI104+Consolidação!BL104+Consolidação!BO104+Consolidação!BR104+Consolidação!BU104+Consolidação!BX104,Consolidação!$W$4,IF(BH93+BO93+BV93+CC93+CJ93+CQ93+CX93+DE93+DL93+DS93+DZ93+EG93+EN93+EU93&lt;=Consolidação!BI104+Consolidação!BL104+Consolidação!BO104+Consolidação!BR104+Consolidação!BU104+Consolidação!BX104+Consolidação!CA104,Consolidação!$Z$4,IF(BH93+BO93+BV93+CC93+CJ93+CQ93+CX93+DE93+DL93+DS93+DZ93+EG93+EN93+EU93&lt;=Consolidação!BI104+Consolidação!BL104+Consolidação!BO104+Consolidação!BR104+Consolidação!BU104+Consolidação!BX104+Consolidação!CA104+Consolidação!CD104,Consolidação!$AC$4,IF(BH93+BO93+BV93+CC93+CJ93+CQ93+CX93+DE93+DL93+DS93+DZ93+EG93+EN93+EU93&lt;=Consolidação!BI104+Consolidação!BL104+Consolidação!BO104+Consolidação!BR104+Consolidação!BU104+Consolidação!BX104+Consolidação!CA104+Consolidação!CD104+Consolidação!CG104,Consolidação!$AF$4,IF(BH93+BO93+BV93+CC93+CJ93+CQ93+CX93+DE93+DL93+DS93+DZ93+EG93+EN93+EU93&lt;=Consolidação!BI104+Consolidação!BL104+Consolidação!BO104+Consolidação!BR104+Consolidação!BU104+Consolidação!BX104+Consolidação!CA104+Consolidação!CD104+Consolidação!CG104+Consolidação!CJ104,Consolidação!$AI$4,IF(BH93+BO93+BV93+CC93+CJ93+CQ93+CX93+DE93+DL93+DS93+DZ93+EG93+EN93+EU93&lt;=Consolidação!BI104+Consolidação!BL104+Consolidação!BO104+Consolidação!BR104+Consolidação!BU104+Consolidação!BX104+Consolidação!CA104+Consolidação!CD104+Consolidação!CG104+Consolidação!CJ104+Consolidação!CM104,Consolidação!$AL$4,IF(BH93+BO93+BV93+CC93+CJ93+CQ93+CX93+DE93+DL93+DS93+DZ93+EG93+EN93+EU93&lt;=Consolidação!BI104+Consolidação!BL104+Consolidação!BO104+Consolidação!BR104+Consolidação!BU104+Consolidação!BX104+Consolidação!CA104+Consolidação!CD104+Consolidação!CG104+Consolidação!CJ104+Consolidação!CM104+Consolidação!CP104,Consolidação!$AO$4,IF(BH93+BO93+BV93+CC93+CJ93+CQ93+CX93+DE93+DL93+DS93+DZ93+EG93+EN93+EU93&lt;=Consolidação!BI104+Consolidação!BL104+Consolidação!BO104+Consolidação!BR104+Consolidação!BU104+Consolidação!BX104+Consolidação!CA104+Consolidação!CD104+Consolidação!CG104+Consolidação!CJ104+Consolidação!CM104+Consolidação!CP104+Consolidação!CS104,Consolidação!$AR$4,IF(BH93+BO93+BV93+CC93+CJ93+CQ93+CX93+DE93+DL93+DS93+DZ93+EG93+EN93+EU93&lt;=Consolidação!BI104+Consolidação!BL104+Consolidação!BO104+Consolidação!BR104+Consolidação!BU104+Consolidação!BX104+Consolidação!CA104+Consolidação!CD104+Consolidação!CG104+Consolidação!CJ104+Consolidação!CM104+Consolidação!CP104+Consolidação!CS104+Consolidação!CV104,Consolidação!$AU$4,IF(AND((Consolidação!BI104+Consolidação!BL104+Consolidação!BO104+Consolidação!BR104+Consolidação!BU104+Consolidação!BX104+Consolidação!CA104+Consolidação!CD104+Consolidação!CG104+Consolidação!CJ104+Consolidação!CM104+Consolidação!CP104+Consolidação!CS104+Consolidação!CV104)&gt;0,BH93+BO93+BV93+CC93+CJ93+CQ93+CX93+DE93+DL93+DS93+DZ93+EG93+EN93&lt;Consolidação!BI104+Consolidação!BL104+Consolidação!BO104+Consolidação!BR104+Consolidação!BU104+Consolidação!BX104+Consolidação!CA104+Consolidação!CD104+Consolidação!CG104+Consolidação!CJ104+Consolidação!CM104+Consolidação!CP104+Consolidação!CS104+Consolidação!CV104,BH93+BO93+BV93+CC93+CJ93+CQ93+CX93+DE93+DL93+DS93+DZ93+EG93+EN93+EU93&gt;Consolidação!BI104+Consolidação!BL104+Consolidação!BO104+Consolidação!BR104+Consolidação!BU104+Consolidação!BX104+Consolidação!CA104+Consolidação!CD104+Consolidação!CG104+Consolidação!CJ104+Consolidação!CM104+Consolidação!CP104+Consolidação!CS104+Consolidação!CV104),"CONSUMO PARCIAL","SEM PREVISÃO"))))))))))))))))</f>
        <v/>
      </c>
      <c r="EY93" s="318" t="str">
        <f>IF(EX93="","",IF(EX93="SEM PREVISÃO","û",IF(EX93="CONSUMO PARCIAL","û",IF(EW93&lt;EX93+90,"û","ü"))))</f>
        <v/>
      </c>
      <c r="EZ93" s="270"/>
      <c r="FA93" s="314"/>
      <c r="FB93" s="345"/>
      <c r="FC93" s="346"/>
      <c r="FD93" s="317" t="str">
        <f>IF(FA93=0,"",IF(BN93+BU93+CB93+CI93+CP93+CW93+DD93+DK93+DR93+DY93+EF93+EM93+ET93+FA93&lt;=Consolidação!BO104,Consolidação!$H$4,IF(BN93+BU93+CB93+CI93+CP93+CW93+DD93+DK93+DR93+DY93+EF93+EM93+ET93+FA93&lt;=Consolidação!BO104+Consolidação!BR104,Consolidação!$K$4,IF(BN93+BU93+CB93+CI93+CP93+CW93+DD93+DK93+DR93+DY93+EF93+EM93+ET93+FA93&lt;=Consolidação!BO104+Consolidação!BR104+Consolidação!BU104,Consolidação!$N$4,IF(BN93+BU93+CB93+CI93+CP93+CW93+DD93+DK93+DR93+DY93+EF93+EM93+ET93+FA93&lt;=Consolidação!BO104+Consolidação!BR104+Consolidação!BU104+Consolidação!BX104,Consolidação!$Q$4,IF(BN93+BU93+CB93+CI93+CP93+CW93+DD93+DK93+DR93+DY93+EF93+EM93+ET93+FA93&lt;=Consolidação!BO104+Consolidação!BR104+Consolidação!BU104+Consolidação!BX104+Consolidação!CA104,Consolidação!$T$4,IF(BN93+BU93+CB93+CI93+CP93+CW93+DD93+DK93+DR93+DY93+EF93+EM93+ET93+FA93&lt;=Consolidação!BO104+Consolidação!BR104+Consolidação!BU104+Consolidação!BX104+Consolidação!CA104+Consolidação!CD104,Consolidação!$W$4,IF(BN93+BU93+CB93+CI93+CP93+CW93+DD93+DK93+DR93+DY93+EF93+EM93+ET93+FA93&lt;=Consolidação!BO104+Consolidação!BR104+Consolidação!BU104+Consolidação!BX104+Consolidação!CA104+Consolidação!CD104+Consolidação!CG104,Consolidação!$Z$4,IF(BN93+BU93+CB93+CI93+CP93+CW93+DD93+DK93+DR93+DY93+EF93+EM93+ET93+FA93&lt;=Consolidação!BO104+Consolidação!BR104+Consolidação!BU104+Consolidação!BX104+Consolidação!CA104+Consolidação!CD104+Consolidação!CG104+Consolidação!CJ104,Consolidação!$AC$4,IF(BN93+BU93+CB93+CI93+CP93+CW93+DD93+DK93+DR93+DY93+EF93+EM93+ET93+FA93&lt;=Consolidação!BO104+Consolidação!BR104+Consolidação!BU104+Consolidação!BX104+Consolidação!CA104+Consolidação!CD104+Consolidação!CG104+Consolidação!CJ104+Consolidação!CM104,Consolidação!$AF$4,IF(BN93+BU93+CB93+CI93+CP93+CW93+DD93+DK93+DR93+DY93+EF93+EM93+ET93+FA93&lt;=Consolidação!BO104+Consolidação!BR104+Consolidação!BU104+Consolidação!BX104+Consolidação!CA104+Consolidação!CD104+Consolidação!CG104+Consolidação!CJ104+Consolidação!CM104+Consolidação!CP104,Consolidação!$AI$4,IF(BN93+BU93+CB93+CI93+CP93+CW93+DD93+DK93+DR93+DY93+EF93+EM93+ET93+FA93&lt;=Consolidação!BO104+Consolidação!BR104+Consolidação!BU104+Consolidação!BX104+Consolidação!CA104+Consolidação!CD104+Consolidação!CG104+Consolidação!CJ104+Consolidação!CM104+Consolidação!CP104+Consolidação!CS104,Consolidação!$AL$4,IF(BN93+BU93+CB93+CI93+CP93+CW93+DD93+DK93+DR93+DY93+EF93+EM93+ET93+FA93&lt;=Consolidação!BO104+Consolidação!BR104+Consolidação!BU104+Consolidação!BX104+Consolidação!CA104+Consolidação!CD104+Consolidação!CG104+Consolidação!CJ104+Consolidação!CM104+Consolidação!CP104+Consolidação!CS104+Consolidação!CV104,Consolidação!$AO$4,IF(BN93+BU93+CB93+CI93+CP93+CW93+DD93+DK93+DR93+DY93+EF93+EM93+ET93+FA93&lt;=Consolidação!BO104+Consolidação!BR104+Consolidação!BU104+Consolidação!BX104+Consolidação!CA104+Consolidação!CD104+Consolidação!CG104+Consolidação!CJ104+Consolidação!CM104+Consolidação!CP104+Consolidação!CS104+Consolidação!CV104+Consolidação!CY104,Consolidação!$AR$4,IF(BN93+BU93+CB93+CI93+CP93+CW93+DD93+DK93+DR93+DY93+EF93+EM93+ET93+FA93&lt;=Consolidação!BO104+Consolidação!BR104+Consolidação!BU104+Consolidação!BX104+Consolidação!CA104+Consolidação!CD104+Consolidação!CG104+Consolidação!CJ104+Consolidação!CM104+Consolidação!CP104+Consolidação!CS104+Consolidação!CV104+Consolidação!CY104+Consolidação!DB104,Consolidação!$AU$4,IF(AND((Consolidação!BO104+Consolidação!BR104+Consolidação!BU104+Consolidação!BX104+Consolidação!CA104+Consolidação!CD104+Consolidação!CG104+Consolidação!CJ104+Consolidação!CM104+Consolidação!CP104+Consolidação!CS104+Consolidação!CV104+Consolidação!CY104+Consolidação!DB104)&gt;0,BN93+BU93+CB93+CI93+CP93+CW93+DD93+DK93+DR93+DY93+EF93+EM93+ET93&lt;Consolidação!BO104+Consolidação!BR104+Consolidação!BU104+Consolidação!BX104+Consolidação!CA104+Consolidação!CD104+Consolidação!CG104+Consolidação!CJ104+Consolidação!CM104+Consolidação!CP104+Consolidação!CS104+Consolidação!CV104+Consolidação!CY104+Consolidação!DB104,BN93+BU93+CB93+CI93+CP93+CW93+DD93+DK93+DR93+DY93+EF93+EM93+ET93+FA93&gt;Consolidação!BO104+Consolidação!BR104+Consolidação!BU104+Consolidação!BX104+Consolidação!CA104+Consolidação!CD104+Consolidação!CG104+Consolidação!CJ104+Consolidação!CM104+Consolidação!CP104+Consolidação!CS104+Consolidação!CV104+Consolidação!CY104+Consolidação!DB104),"CONSUMO PARCIAL","SEM PREVISÃO"))))))))))))))))</f>
        <v/>
      </c>
      <c r="FE93" s="318" t="str">
        <f>IF(FD93="","",IF(FD93="SEM PREVISÃO","û",IF(FD93="CONSUMO PARCIAL","û",IF(FC93&lt;FD93+90,"û","ü"))))</f>
        <v/>
      </c>
      <c r="FF93" s="270"/>
      <c r="FG93" s="314"/>
      <c r="FH93" s="345"/>
      <c r="FI93" s="346"/>
      <c r="FJ93" s="317" t="str">
        <f>IF(FG93=0,"",IF(BT93+CA93+CH93+CO93+CV93+DC93+DJ93+DQ93+DX93+EE93+EL93+ES93+EZ93+FG93&lt;=Consolidação!BU104,Consolidação!$H$4,IF(BT93+CA93+CH93+CO93+CV93+DC93+DJ93+DQ93+DX93+EE93+EL93+ES93+EZ93+FG93&lt;=Consolidação!BU104+Consolidação!BX104,Consolidação!$K$4,IF(BT93+CA93+CH93+CO93+CV93+DC93+DJ93+DQ93+DX93+EE93+EL93+ES93+EZ93+FG93&lt;=Consolidação!BU104+Consolidação!BX104+Consolidação!CA104,Consolidação!$N$4,IF(BT93+CA93+CH93+CO93+CV93+DC93+DJ93+DQ93+DX93+EE93+EL93+ES93+EZ93+FG93&lt;=Consolidação!BU104+Consolidação!BX104+Consolidação!CA104+Consolidação!CD104,Consolidação!$Q$4,IF(BT93+CA93+CH93+CO93+CV93+DC93+DJ93+DQ93+DX93+EE93+EL93+ES93+EZ93+FG93&lt;=Consolidação!BU104+Consolidação!BX104+Consolidação!CA104+Consolidação!CD104+Consolidação!CG104,Consolidação!$T$4,IF(BT93+CA93+CH93+CO93+CV93+DC93+DJ93+DQ93+DX93+EE93+EL93+ES93+EZ93+FG93&lt;=Consolidação!BU104+Consolidação!BX104+Consolidação!CA104+Consolidação!CD104+Consolidação!CG104+Consolidação!CJ104,Consolidação!$W$4,IF(BT93+CA93+CH93+CO93+CV93+DC93+DJ93+DQ93+DX93+EE93+EL93+ES93+EZ93+FG93&lt;=Consolidação!BU104+Consolidação!BX104+Consolidação!CA104+Consolidação!CD104+Consolidação!CG104+Consolidação!CJ104+Consolidação!CM104,Consolidação!$Z$4,IF(BT93+CA93+CH93+CO93+CV93+DC93+DJ93+DQ93+DX93+EE93+EL93+ES93+EZ93+FG93&lt;=Consolidação!BU104+Consolidação!BX104+Consolidação!CA104+Consolidação!CD104+Consolidação!CG104+Consolidação!CJ104+Consolidação!CM104+Consolidação!CP104,Consolidação!$AC$4,IF(BT93+CA93+CH93+CO93+CV93+DC93+DJ93+DQ93+DX93+EE93+EL93+ES93+EZ93+FG93&lt;=Consolidação!BU104+Consolidação!BX104+Consolidação!CA104+Consolidação!CD104+Consolidação!CG104+Consolidação!CJ104+Consolidação!CM104+Consolidação!CP104+Consolidação!CS104,Consolidação!$AF$4,IF(BT93+CA93+CH93+CO93+CV93+DC93+DJ93+DQ93+DX93+EE93+EL93+ES93+EZ93+FG93&lt;=Consolidação!BU104+Consolidação!BX104+Consolidação!CA104+Consolidação!CD104+Consolidação!CG104+Consolidação!CJ104+Consolidação!CM104+Consolidação!CP104+Consolidação!CS104+Consolidação!CV104,Consolidação!$AI$4,IF(BT93+CA93+CH93+CO93+CV93+DC93+DJ93+DQ93+DX93+EE93+EL93+ES93+EZ93+FG93&lt;=Consolidação!BU104+Consolidação!BX104+Consolidação!CA104+Consolidação!CD104+Consolidação!CG104+Consolidação!CJ104+Consolidação!CM104+Consolidação!CP104+Consolidação!CS104+Consolidação!CV104+Consolidação!CY104,Consolidação!$AL$4,IF(BT93+CA93+CH93+CO93+CV93+DC93+DJ93+DQ93+DX93+EE93+EL93+ES93+EZ93+FG93&lt;=Consolidação!BU104+Consolidação!BX104+Consolidação!CA104+Consolidação!CD104+Consolidação!CG104+Consolidação!CJ104+Consolidação!CM104+Consolidação!CP104+Consolidação!CS104+Consolidação!CV104+Consolidação!CY104+Consolidação!DB104,Consolidação!$AO$4,IF(BT93+CA93+CH93+CO93+CV93+DC93+DJ93+DQ93+DX93+EE93+EL93+ES93+EZ93+FG93&lt;=Consolidação!BU104+Consolidação!BX104+Consolidação!CA104+Consolidação!CD104+Consolidação!CG104+Consolidação!CJ104+Consolidação!CM104+Consolidação!CP104+Consolidação!CS104+Consolidação!CV104+Consolidação!CY104+Consolidação!DB104+Consolidação!DE104,Consolidação!$AR$4,IF(BT93+CA93+CH93+CO93+CV93+DC93+DJ93+DQ93+DX93+EE93+EL93+ES93+EZ93+FG93&lt;=Consolidação!BU104+Consolidação!BX104+Consolidação!CA104+Consolidação!CD104+Consolidação!CG104+Consolidação!CJ104+Consolidação!CM104+Consolidação!CP104+Consolidação!CS104+Consolidação!CV104+Consolidação!CY104+Consolidação!DB104+Consolidação!DE104+Consolidação!DH104,Consolidação!$AU$4,IF(AND((Consolidação!BU104+Consolidação!BX104+Consolidação!CA104+Consolidação!CD104+Consolidação!CG104+Consolidação!CJ104+Consolidação!CM104+Consolidação!CP104+Consolidação!CS104+Consolidação!CV104+Consolidação!CY104+Consolidação!DB104+Consolidação!DE104+Consolidação!DH104)&gt;0,BT93+CA93+CH93+CO93+CV93+DC93+DJ93+DQ93+DX93+EE93+EL93+ES93+EZ93&lt;Consolidação!BU104+Consolidação!BX104+Consolidação!CA104+Consolidação!CD104+Consolidação!CG104+Consolidação!CJ104+Consolidação!CM104+Consolidação!CP104+Consolidação!CS104+Consolidação!CV104+Consolidação!CY104+Consolidação!DB104+Consolidação!DE104+Consolidação!DH104,BT93+CA93+CH93+CO93+CV93+DC93+DJ93+DQ93+DX93+EE93+EL93+ES93+EZ93+FG93&gt;Consolidação!BU104+Consolidação!BX104+Consolidação!CA104+Consolidação!CD104+Consolidação!CG104+Consolidação!CJ104+Consolidação!CM104+Consolidação!CP104+Consolidação!CS104+Consolidação!CV104+Consolidação!CY104+Consolidação!DB104+Consolidação!DE104+Consolidação!DH104),"CONSUMO PARCIAL","SEM PREVISÃO"))))))))))))))))</f>
        <v/>
      </c>
      <c r="FK93" s="540" t="str">
        <f>IF(FJ93="","",IF(FJ93="SEM PREVISÃO","û",IF(FJ93="CONSUMO PARCIAL","û",IF(FI93&lt;FJ93+90,"û","ü"))))</f>
        <v/>
      </c>
      <c r="FL93" s="569"/>
      <c r="FM93" s="550"/>
      <c r="FN93" s="550"/>
      <c r="FO93" s="550"/>
      <c r="FP93" s="550"/>
      <c r="FQ93" s="576"/>
      <c r="FR93" s="569"/>
      <c r="FS93" s="550"/>
      <c r="FT93" s="550"/>
      <c r="FU93" s="550"/>
      <c r="FV93" s="550"/>
      <c r="FW93" s="550"/>
      <c r="FX93" s="545" t="str">
        <f>IF((Consolidação!C104+Consolidação!E104)=(F93+M93+T93+AA93+AH93+AO93+AV93+BC93+BJ93+BQ93+BX93+CE93+CL93+CS93),"ATUALIZADO","DESATUALIZADO")</f>
        <v>ATUALIZADO</v>
      </c>
    </row>
    <row r="94" spans="1:180" x14ac:dyDescent="0.3">
      <c r="A94" s="347">
        <v>11912</v>
      </c>
      <c r="B94" s="634"/>
      <c r="C94" s="352" t="s">
        <v>2</v>
      </c>
      <c r="D94" s="274"/>
      <c r="E94" s="270"/>
      <c r="F94" s="314"/>
      <c r="G94" s="336"/>
      <c r="H94" s="316"/>
      <c r="I94" s="353" t="str">
        <f>IF(F94=0,"",IF(F94&lt;=Consolidação!H105,Consolidação!H$4,IF(F94&lt;=Consolidação!H105+Consolidação!K105,Consolidação!K$4,IF(F94&lt;=Consolidação!H105+Consolidação!K105+Consolidação!N105,Consolidação!N$4,IF(F94&lt;=Consolidação!H105+Consolidação!K105+Consolidação!N105+Consolidação!Q105,Consolidação!Q$4,IF(F94&lt;=Consolidação!H105+Consolidação!K105+Consolidação!N105+Consolidação!Q105+Consolidação!T105,Consolidação!T$4,IF(F94&lt;=Consolidação!H105+Consolidação!K105+Consolidação!N105+Consolidação!Q105+Consolidação!T105+Consolidação!W105,Consolidação!W$4,IF(F94&lt;=Consolidação!H105+Consolidação!K105+Consolidação!N105+Consolidação!Q105+Consolidação!T105+Consolidação!W105+Consolidação!Z105,Consolidação!Z$4,IF(F94&lt;=Consolidação!H105+Consolidação!K105+Consolidação!N105+Consolidação!Q105+Consolidação!T105+Consolidação!W105+Consolidação!Z105+Consolidação!AC105,Consolidação!AC$4,IF(F94&lt;=Consolidação!H105+Consolidação!K105+Consolidação!N105+Consolidação!Q105+Consolidação!T105+Consolidação!W105+Consolidação!Z105+Consolidação!AC105+Consolidação!AF105,Consolidação!AF$4,IF(F94&lt;=Consolidação!H105+Consolidação!K105+Consolidação!N105+Consolidação!Q105+Consolidação!T105+Consolidação!W105+Consolidação!Z105+Consolidação!AC105+Consolidação!AF105+Consolidação!AI105,Consolidação!AI$4,IF(F94&lt;=Consolidação!H105+Consolidação!K105+Consolidação!N105+Consolidação!Q105+Consolidação!T105+Consolidação!W105+Consolidação!Z105+Consolidação!AC105+Consolidação!AF105+Consolidação!AI105+Consolidação!AL105,Consolidação!AL$4,IF(F94&lt;=Consolidação!H105+Consolidação!K105+Consolidação!N105+Consolidação!Q105+Consolidação!T105+Consolidação!W105+Consolidação!Z105+Consolidação!AC105+Consolidação!AF105+Consolidação!AI105+Consolidação!AL105+Consolidação!AO105,Consolidação!AO$4,IF(F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AR$4,IF(F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J94" s="318" t="str">
        <f t="shared" si="136"/>
        <v/>
      </c>
      <c r="K94" s="312"/>
      <c r="L94" s="270"/>
      <c r="M94" s="314"/>
      <c r="N94" s="315"/>
      <c r="O94" s="316"/>
      <c r="P94" s="353" t="str">
        <f>IF(M94=0,"",IF(F94+M94&lt;=Consolidação!H105,Consolidação!$H$4,IF(F94+M94&lt;=Consolidação!H105+Consolidação!K105,Consolidação!$K$4,IF(F94+M94&lt;=Consolidação!H105+Consolidação!K105+Consolidação!N105,Consolidação!$N$4,IF(F94+M94&lt;=Consolidação!H105+Consolidação!K105+Consolidação!N105+Consolidação!Q105,Consolidação!$Q$4,IF(F94+M94&lt;=Consolidação!H105+Consolidação!K105+Consolidação!N105+Consolidação!Q105+Consolidação!T105,Consolidação!$T$4,IF(F94+M94&lt;=Consolidação!H105+Consolidação!K105+Consolidação!N105+Consolidação!Q105+Consolidação!T105+Consolidação!W105,Consolidação!$W$4,IF(F94+M94&lt;=Consolidação!H105+Consolidação!K105+Consolidação!N105+Consolidação!Q105+Consolidação!T105+Consolidação!W105+Consolidação!Z105,Consolidação!$Z$4,IF(F94+M94&lt;=Consolidação!H105+Consolidação!K105+Consolidação!N105+Consolidação!Q105+Consolidação!T105+Consolidação!W105+Consolidação!Z105+Consolidação!AC105,Consolidação!$AC$4,IF(F94+M94&lt;=Consolidação!H105+Consolidação!K105+Consolidação!N105+Consolidação!Q105+Consolidação!T105+Consolidação!W105+Consolidação!Z105+Consolidação!AC105+Consolidação!AF105,Consolidação!$AF$4,IF(F94+M94&lt;=Consolidação!H105+Consolidação!K105+Consolidação!N105+Consolidação!Q105+Consolidação!T105+Consolidação!W105+Consolidação!Z105+Consolidação!AC105+Consolidação!AF105+Consolidação!AI105,Consolidação!$AI$4,IF(F94+M94&lt;=Consolidação!H105+Consolidação!K105+Consolidação!N105+Consolidação!Q105+Consolidação!T105+Consolidação!W105+Consolidação!Z105+Consolidação!AC105+Consolidação!AF105+Consolidação!AI105+Consolidação!AL105,Consolidação!$AL$4,IF(F94+M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$AR$4,IF(F94+M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Q94" s="318" t="str">
        <f t="shared" si="137"/>
        <v/>
      </c>
      <c r="R94" s="312"/>
      <c r="S94" s="270"/>
      <c r="T94" s="314"/>
      <c r="U94" s="315"/>
      <c r="V94" s="316"/>
      <c r="W94" s="353" t="str">
        <f>IF(T94=0,"",IF(F94+M94+T94&lt;=Consolidação!H105,Consolidação!$H$4,IF(F94+M94+T94&lt;=Consolidação!H105+Consolidação!K105,Consolidação!$K$4,IF(F94+M94+T94&lt;=Consolidação!H105+Consolidação!K105+Consolidação!N105,Consolidação!$N$4,IF(F94+M94+T94&lt;=Consolidação!H105+Consolidação!K105+Consolidação!N105+Consolidação!Q105,Consolidação!$Q$4,IF(F94+M94+T94&lt;=Consolidação!H105+Consolidação!K105+Consolidação!N105+Consolidação!Q105+Consolidação!T105,Consolidação!$T$4,IF(F94+M94+T94&lt;=Consolidação!H105+Consolidação!K105+Consolidação!N105+Consolidação!Q105+Consolidação!T105+Consolidação!W105,Consolidação!$W$4,IF(F94+M94+T94&lt;=Consolidação!H105+Consolidação!K105+Consolidação!N105+Consolidação!Q105+Consolidação!T105+Consolidação!W105+Consolidação!Z105,Consolidação!$Z$4,IF(F94+M94+T94&lt;=Consolidação!H105+Consolidação!K105+Consolidação!N105+Consolidação!Q105+Consolidação!T105+Consolidação!W105+Consolidação!Z105+Consolidação!AC105,Consolidação!$AC$4,IF(F94+M94+T94&lt;=Consolidação!H105+Consolidação!K105+Consolidação!N105+Consolidação!Q105+Consolidação!T105+Consolidação!W105+Consolidação!Z105+Consolidação!AC105+Consolidação!AF105,Consolidação!$AF$4,IF(F94+M94+T94&lt;=Consolidação!H105+Consolidação!K105+Consolidação!N105+Consolidação!Q105+Consolidação!T105+Consolidação!W105+Consolidação!Z105+Consolidação!AC105+Consolidação!AF105+Consolidação!AI105,Consolidação!$AI$4,IF(F94+M94+T94&lt;=Consolidação!H105+Consolidação!K105+Consolidação!N105+Consolidação!Q105+Consolidação!T105+Consolidação!W105+Consolidação!Z105+Consolidação!AC105+Consolidação!AF105+Consolidação!AI105+Consolidação!AL105,Consolidação!$AL$4,IF(F94+M94+T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+T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$AR$4,IF(F94+M94+T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+M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+T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X94" s="318" t="str">
        <f t="shared" si="138"/>
        <v/>
      </c>
      <c r="Y94" s="312"/>
      <c r="Z94" s="270"/>
      <c r="AA94" s="332"/>
      <c r="AB94" s="315"/>
      <c r="AC94" s="332"/>
      <c r="AD94" s="353" t="str">
        <f>IF(AA94=0,"",IF(F94+M94+T94+AA94&lt;=Consolidação!H105,Consolidação!$H$4,IF(F94+M94+T94+AA94&lt;=Consolidação!H105+Consolidação!K105,Consolidação!$K$4,IF(F94+M94+T94+AA94&lt;=Consolidação!H105+Consolidação!K105+Consolidação!N105,Consolidação!$N$4,IF(F94+M94+T94+AA94&lt;=Consolidação!H105+Consolidação!K105+Consolidação!N105+Consolidação!Q105,Consolidação!$Q$4,IF(F94+M94+T94+AA94&lt;=Consolidação!H105+Consolidação!K105+Consolidação!N105+Consolidação!Q105+Consolidação!T105,Consolidação!$T$4,IF(F94+M94+T94+AA94&lt;=Consolidação!H105+Consolidação!K105+Consolidação!N105+Consolidação!Q105+Consolidação!T105+Consolidação!W105,Consolidação!$W$4,IF(F94+M94+T94+AA94&lt;=Consolidação!H105+Consolidação!K105+Consolidação!N105+Consolidação!Q105+Consolidação!T105+Consolidação!W105+Consolidação!Z105,Consolidação!$Z$4,IF(F94+M94+T94+AA94&lt;=Consolidação!H105+Consolidação!K105+Consolidação!N105+Consolidação!Q105+Consolidação!T105+Consolidação!W105+Consolidação!Z105+Consolidação!AC105,Consolidação!$AC$4,IF(F94+M94+T94+AA94&lt;=Consolidação!H105+Consolidação!K105+Consolidação!N105+Consolidação!Q105+Consolidação!T105+Consolidação!W105+Consolidação!Z105+Consolidação!AC105+Consolidação!AF105,Consolidação!$AF$4,IF(F94+M94+T94+AA94&lt;=Consolidação!H105+Consolidação!K105+Consolidação!N105+Consolidação!Q105+Consolidação!T105+Consolidação!W105+Consolidação!Z105+Consolidação!AC105+Consolidação!AF105+Consolidação!AI105,Consolidação!$AI$4,IF(F94+M94+T94+AA94&lt;=Consolidação!H105+Consolidação!K105+Consolidação!N105+Consolidação!Q105+Consolidação!T105+Consolidação!W105+Consolidação!Z105+Consolidação!AC105+Consolidação!AF105+Consolidação!AI105+Consolidação!AL105,Consolidação!$AL$4,IF(F94+M94+T94+AA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+T94+AA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#REF!,IF(F94+M94+T94+AA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+M94+T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+T94+AA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AE94" s="318" t="str">
        <f t="shared" si="139"/>
        <v/>
      </c>
      <c r="AF94" s="312"/>
      <c r="AG94" s="270"/>
      <c r="AH94" s="314"/>
      <c r="AI94" s="315"/>
      <c r="AJ94" s="316"/>
      <c r="AK94" s="353" t="str">
        <f>IF(AH94=0,"",IF(F94+M94+T94+AA94+AH94&lt;=Consolidação!H105,Consolidação!$H$4,IF(F94+M94+T94+AA94+AH94&lt;=Consolidação!H105+Consolidação!K105,Consolidação!$K$4,IF(F94+M94+T94+AA94+AH94&lt;=Consolidação!H105+Consolidação!K105+Consolidação!N105,Consolidação!$N$4,IF(F94+M94+T94+AA94+AH94&lt;=Consolidação!H105+Consolidação!K105+Consolidação!N105+Consolidação!Q105,Consolidação!$Q$4,IF(F94+M94+T94+AA94+AH94&lt;=Consolidação!H105+Consolidação!K105+Consolidação!N105+Consolidação!Q105+Consolidação!T105,Consolidação!$T$4,IF(F94+M94+T94+AA94+AH94&lt;=Consolidação!H105+Consolidação!K105+Consolidação!N105+Consolidação!Q105+Consolidação!T105+Consolidação!W105,Consolidação!$W$4,IF(F94+M94+T94+AA94+AH94&lt;=Consolidação!H105+Consolidação!K105+Consolidação!N105+Consolidação!Q105+Consolidação!T105+Consolidação!W105+Consolidação!Z105,Consolidação!$Z$4,IF(F94+M94+T94+AA94+AH94&lt;=Consolidação!H105+Consolidação!K105+Consolidação!N105+Consolidação!Q105+Consolidação!T105+Consolidação!W105+Consolidação!Z105+Consolidação!AC105,Consolidação!$AC$4,IF(F94+M94+T94+AA94+AH94&lt;=Consolidação!H105+Consolidação!K105+Consolidação!N105+Consolidação!Q105+Consolidação!T105+Consolidação!W105+Consolidação!Z105+Consolidação!AC105+Consolidação!AF105,Consolidação!$AF$4,IF(F94+M94+T94+AA94+AH94&lt;=Consolidação!H105+Consolidação!K105+Consolidação!N105+Consolidação!Q105+Consolidação!T105+Consolidação!W105+Consolidação!Z105+Consolidação!AC105+Consolidação!AF105+Consolidação!AI105,Consolidação!$AI$4,IF(F94+M94+T94+AA94+AH94&lt;=Consolidação!H105+Consolidação!K105+Consolidação!N105+Consolidação!Q105+Consolidação!T105+Consolidação!W105+Consolidação!Z105+Consolidação!AC105+Consolidação!AF105+Consolidação!AI105+Consolidação!AL105,Consolidação!$AL$4,IF(F94+M94+T94+AA94+AH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+T94+AA94+AH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$AR$4,IF(F94+M94+T94+AA94+AH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+M94+T94+AA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+T94+AA94+AH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AL94" s="318" t="str">
        <f t="shared" si="140"/>
        <v/>
      </c>
      <c r="AM94" s="312"/>
      <c r="AN94" s="270"/>
      <c r="AO94" s="332"/>
      <c r="AP94" s="345"/>
      <c r="AQ94" s="316"/>
      <c r="AR94" s="353" t="str">
        <f>IF(AO94=0,"",IF(F94+M94+T94+AA94+AH94+AO94&lt;=Consolidação!H105,Consolidação!$H$4,IF(F94+M94+T94+AA94+AH94+AO94&lt;=Consolidação!H105+Consolidação!K105,Consolidação!$K$4,IF(F94+M94+T94+AA94+AH94+AO94&lt;=Consolidação!H105+Consolidação!K105+Consolidação!N105,Consolidação!$N$4,IF(F94+M94+T94+AA94+AH94+AO94&lt;=Consolidação!H105+Consolidação!K105+Consolidação!N105+Consolidação!Q105,Consolidação!$Q$4,IF(F94+M94+T94+AA94+AH94+AO94&lt;=Consolidação!H105+Consolidação!K105+Consolidação!N105+Consolidação!Q105+Consolidação!T105,Consolidação!$T$4,IF(F94+M94+T94+AA94+AH94+AO94&lt;=Consolidação!H105+Consolidação!K105+Consolidação!N105+Consolidação!Q105+Consolidação!T105+Consolidação!W105,Consolidação!$W$4,IF(F94+M94+T94+AA94+AH94+AO94&lt;=Consolidação!H105+Consolidação!K105+Consolidação!N105+Consolidação!Q105+Consolidação!T105+Consolidação!W105+Consolidação!Z105,Consolidação!$Z$4,IF(F94+M94+T94+AA94+AH94+AO94&lt;=Consolidação!H105+Consolidação!K105+Consolidação!N105+Consolidação!Q105+Consolidação!T105+Consolidação!W105+Consolidação!Z105+Consolidação!AC105,Consolidação!$AC$4,IF(F94+M94+T94+AA94+AH94+AO94&lt;=Consolidação!H105+Consolidação!K105+Consolidação!N105+Consolidação!Q105+Consolidação!T105+Consolidação!W105+Consolidação!Z105+Consolidação!AC105+Consolidação!AF105,Consolidação!$AF$4,IF(F94+M94+T94+AA94+AH94+AO94&lt;=Consolidação!H105+Consolidação!K105+Consolidação!N105+Consolidação!Q105+Consolidação!T105+Consolidação!W105+Consolidação!Z105+Consolidação!AC105+Consolidação!AF105+Consolidação!AI105,Consolidação!$AI$4,IF(F94+M94+T94+AA94+AH94+AO94&lt;=Consolidação!H105+Consolidação!K105+Consolidação!N105+Consolidação!Q105+Consolidação!T105+Consolidação!W105+Consolidação!Z105+Consolidação!AC105+Consolidação!AF105+Consolidação!AI105+Consolidação!AL105,Consolidação!$AL$4,IF(F94+M94+T94+AA94+AH94+AO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+T94+AA94+AH94+AO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$AR$4,IF(F94+M94+T94+AA94+AH94+AO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+M94+T94+AA94+AH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+T94+AA94+AH94+AO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AS94" s="318" t="str">
        <f t="shared" si="141"/>
        <v/>
      </c>
      <c r="AT94" s="312"/>
      <c r="AU94" s="270"/>
      <c r="AV94" s="332"/>
      <c r="AW94" s="345"/>
      <c r="AX94" s="346"/>
      <c r="AY94" s="353" t="str">
        <f>IF(AV94=0,"",IF(F94+M94+T94+AA94+AH94+AO94+AV94&lt;=Consolidação!H105,Consolidação!$H$4,IF(F94+M94+T94+AA94+AH94+AO94+AV94&lt;=Consolidação!H105+Consolidação!K105,Consolidação!$K$4,IF(F94+M94+T94+AA94+AH94+AO94+AV94&lt;=Consolidação!H105+Consolidação!K105+Consolidação!N105,Consolidação!$N$4,IF(F94+M94+T94+AA94+AH94+AO94+AV94&lt;=Consolidação!H105+Consolidação!K105+Consolidação!N105+Consolidação!Q105,Consolidação!$Q$4,IF(F94+M94+T94+AA94+AH94+AO94+AV94&lt;=Consolidação!H105+Consolidação!K105+Consolidação!N105+Consolidação!Q105+Consolidação!T105,Consolidação!$T$4,IF(F94+M94+T94+AA94+AH94+AO94+AV94&lt;=Consolidação!H105+Consolidação!K105+Consolidação!N105+Consolidação!Q105+Consolidação!T105+Consolidação!W105,Consolidação!$W$4,IF(F94+M94+T94+AA94+AH94+AO94+AV94&lt;=Consolidação!H105+Consolidação!K105+Consolidação!N105+Consolidação!Q105+Consolidação!T105+Consolidação!W105+Consolidação!Z105,Consolidação!$Z$4,IF(F94+M94+T94+AA94+AH94+AO94+AV94&lt;=Consolidação!H105+Consolidação!K105+Consolidação!N105+Consolidação!Q105+Consolidação!T105+Consolidação!W105+Consolidação!Z105+Consolidação!AC105,Consolidação!$AC$4,IF(F94+M94+T94+AA94+AH94+AO94+AV94&lt;=Consolidação!H105+Consolidação!K105+Consolidação!N105+Consolidação!Q105+Consolidação!T105+Consolidação!W105+Consolidação!Z105+Consolidação!AC105+Consolidação!AF105,Consolidação!$AF$4,IF(F94+M94+T94+AA94+AH94+AO94+AV94&lt;=Consolidação!H105+Consolidação!K105+Consolidação!N105+Consolidação!Q105+Consolidação!T105+Consolidação!W105+Consolidação!Z105+Consolidação!AC105+Consolidação!AF105+Consolidação!AI105,Consolidação!$AI$4,IF(F94+M94+T94+AA94+AH94+AO94+AV94&lt;=Consolidação!H105+Consolidação!K105+Consolidação!N105+Consolidação!Q105+Consolidação!T105+Consolidação!W105+Consolidação!Z105+Consolidação!AC105+Consolidação!AF105+Consolidação!AI105+Consolidação!AL105,Consolidação!$AL$4,IF(F94+M94+T94+AA94+AH94+AO94+AV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+T94+AA94+AH94+AO94+AV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$AR$4,IF(F94+M94+T94+AA94+AH94+AO94+AV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+M94+T94+AA94+AH94+AO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+T94+AA94+AH94+AO94+AV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AZ94" s="318" t="str">
        <f t="shared" si="142"/>
        <v/>
      </c>
      <c r="BA94" s="312"/>
      <c r="BB94" s="270"/>
      <c r="BC94" s="332"/>
      <c r="BD94" s="315"/>
      <c r="BE94" s="346"/>
      <c r="BF94" s="353" t="str">
        <f>IF(BC94=0,"",IF(F94+M94+T94+AA94+AH94+AO94+AV94+BC94&lt;=Consolidação!H105,Consolidação!$H$4,IF(F94+M94+T94+AA94+AH94+AO94+AV94+BC94&lt;=Consolidação!H105+Consolidação!K105,Consolidação!$K$4,IF(F94+M94+T94+AA94+AH94+AO94+AV94+BC94&lt;=Consolidação!H105+Consolidação!K105+Consolidação!N105,Consolidação!$N$4,IF(F94+M94+T94+AA94+AH94+AO94+AV94+BC94&lt;=Consolidação!H105+Consolidação!K105+Consolidação!N105+Consolidação!Q105,Consolidação!$Q$4,IF(F94+M94+T94+AA94+AH94+AO94+AV94+BC94&lt;=Consolidação!H105+Consolidação!K105+Consolidação!N105+Consolidação!Q105+Consolidação!T105,Consolidação!$T$4,IF(F94+M94+T94+AA94+AH94+AO94+AV94+BC94&lt;=Consolidação!H105+Consolidação!K105+Consolidação!N105+Consolidação!Q105+Consolidação!T105+Consolidação!W105,Consolidação!$W$4,IF(F94+M94+T94+AA94+AH94+AO94+AV94+BC94&lt;=Consolidação!H105+Consolidação!K105+Consolidação!N105+Consolidação!Q105+Consolidação!T105+Consolidação!W105+Consolidação!Z105,Consolidação!$Z$4,IF(F94+M94+T94+AA94+AH94+AO94+AV94+BC94&lt;=Consolidação!H105+Consolidação!K105+Consolidação!N105+Consolidação!Q105+Consolidação!T105+Consolidação!W105+Consolidação!Z105+Consolidação!AC105,Consolidação!$AC$4,IF(F94+M94+T94+AA94+AH94+AO94+AV94+BC94&lt;=Consolidação!H105+Consolidação!K105+Consolidação!N105+Consolidação!Q105+Consolidação!T105+Consolidação!W105+Consolidação!Z105+Consolidação!AC105+Consolidação!AF105,Consolidação!$AF$4,IF(F94+M94+T94+AA94+AH94+AO94+AV94+BC94&lt;=Consolidação!H105+Consolidação!K105+Consolidação!N105+Consolidação!Q105+Consolidação!T105+Consolidação!W105+Consolidação!Z105+Consolidação!AC105+Consolidação!AF105+Consolidação!AI105,Consolidação!$AI$4,IF(F94+M94+T94+AA94+AH94+AO94+AV94+BC94&lt;=Consolidação!H105+Consolidação!K105+Consolidação!N105+Consolidação!Q105+Consolidação!T105+Consolidação!W105+Consolidação!Z105+Consolidação!AC105+Consolidação!AF105+Consolidação!AI105+Consolidação!AL105,Consolidação!$AL$4,IF(F94+M94+T94+AA94+AH94+AO94+AV94+BC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+T94+AA94+AH94+AO94+AV94+BC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$AR$4,IF(F94+M94+T94+AA94+AH94+AO94+AV94+BC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+M94+T94+AA94+AH94+AO94+AV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+T94+AA94+AH94+AO94+AV94+BC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BG94" s="318" t="str">
        <f t="shared" si="143"/>
        <v/>
      </c>
      <c r="BH94" s="312"/>
      <c r="BI94" s="270"/>
      <c r="BJ94" s="314"/>
      <c r="BK94" s="315"/>
      <c r="BL94" s="346"/>
      <c r="BM94" s="353" t="str">
        <f>IF(BJ94=0,"",IF(F94+M94+T94+AA94+AH94+AO94+AV94+BC94+BJ94&lt;=Consolidação!H105,Consolidação!$H$4,IF(F94+M94+T94+AA94+AH94+AO94+AV94+BC94+BJ94&lt;=Consolidação!H105+Consolidação!K105,Consolidação!$K$4,IF(F94+M94+T94+AA94+AH94+AO94+AV94+BC94+BJ94&lt;=Consolidação!H105+Consolidação!K105+Consolidação!N105,Consolidação!$N$4,IF(F94+M94+T94+AA94+AH94+AO94+AV94+BC94+BJ94&lt;=Consolidação!H105+Consolidação!K105+Consolidação!N105+Consolidação!Q105,Consolidação!$Q$4,IF(F94+M94+T94+AA94+AH94+AO94+AV94+BC94+BJ94&lt;=Consolidação!H105+Consolidação!K105+Consolidação!N105+Consolidação!Q105+Consolidação!T105,Consolidação!$T$4,IF(F94+M94+T94+AA94+AH94+AO94+AV94+BC94+BJ94&lt;=Consolidação!H105+Consolidação!K105+Consolidação!N105+Consolidação!Q105+Consolidação!T105+Consolidação!W105,Consolidação!$W$4,IF(F94+M94+T94+AA94+AH94+AO94+AV94+BC94+BJ94&lt;=Consolidação!H105+Consolidação!K105+Consolidação!N105+Consolidação!Q105+Consolidação!T105+Consolidação!W105+Consolidação!Z105,Consolidação!$Z$4,IF(F94+M94+T94+AA94+AH94+AO94+AV94+BC94+BJ94&lt;=Consolidação!H105+Consolidação!K105+Consolidação!N105+Consolidação!Q105+Consolidação!T105+Consolidação!W105+Consolidação!Z105+Consolidação!AC105,Consolidação!$AC$4,IF(F94+M94+T94+AA94+AH94+AO94+AV94+BC94+BJ94&lt;=Consolidação!H105+Consolidação!K105+Consolidação!N105+Consolidação!Q105+Consolidação!T105+Consolidação!W105+Consolidação!Z105+Consolidação!AC105+Consolidação!AF105,Consolidação!$AF$4,IF(F94+M94+T94+AA94+AH94+AO94+AV94+BC94+BJ94&lt;=Consolidação!H105+Consolidação!K105+Consolidação!N105+Consolidação!Q105+Consolidação!T105+Consolidação!W105+Consolidação!Z105+Consolidação!AC105+Consolidação!AF105+Consolidação!AI105,Consolidação!$AI$4,IF(F94+M94+T94+AA94+AH94+AO94+AV94+BC94+BJ94&lt;=Consolidação!H105+Consolidação!K105+Consolidação!N105+Consolidação!Q105+Consolidação!T105+Consolidação!W105+Consolidação!Z105+Consolidação!AC105+Consolidação!AF105+Consolidação!AI105+Consolidação!AL105,Consolidação!$AL$4,IF(F94+M94+T94+AA94+AH94+AO94+AV94+BC94+BJ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+T94+AA94+AH94+AO94+AV94+BC94+BJ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$AR$4,IF(F94+M94+T94+AA94+AH94+AO94+AV94+BC94+BJ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+M94+T94+AA94+AH94+AO94+AV94+BC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+T94+AA94+AH94+AO94+AV94+BC94+BJ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BN94" s="318" t="str">
        <f t="shared" si="144"/>
        <v/>
      </c>
      <c r="BO94" s="312"/>
      <c r="BP94" s="270"/>
      <c r="BQ94" s="314"/>
      <c r="BR94" s="315"/>
      <c r="BS94" s="346"/>
      <c r="BT94" s="317" t="str">
        <f>IF(BQ94=0,"",IF(F94+M94+T94+AA94+AH94+AO94+AV94+BC94+BJ94+BQ94&lt;=Consolidação!H105,Consolidação!$H$4,IF(F94+M94+T94+AA94+AH94+AO94+AV94+BC94+BJ94+BQ94&lt;=Consolidação!H105+Consolidação!K105,Consolidação!$K$4,IF(F94+M94+T94+AA94+AH94+AO94+AV94+BC94+BJ94+BQ94&lt;=Consolidação!H105+Consolidação!K105+Consolidação!N105,Consolidação!$N$4,IF(F94+M94+T94+AA94+AH94+AO94+AV94+BC94+BJ94+BQ94&lt;=Consolidação!H105+Consolidação!K105+Consolidação!N105+Consolidação!Q105,Consolidação!$Q$4,IF(F94+M94+T94+AA94+AH94+AO94+AV94+BC94+BJ94+BQ94&lt;=Consolidação!H105+Consolidação!K105+Consolidação!N105+Consolidação!Q105+Consolidação!T105,Consolidação!$T$4,IF(F94+M94+T94+AA94+AH94+AO94+AV94+BC94+BJ94+BQ94&lt;=Consolidação!H105+Consolidação!K105+Consolidação!N105+Consolidação!Q105+Consolidação!T105+Consolidação!W105,Consolidação!$W$4,IF(F94+M94+T94+AA94+AH94+AO94+AV94+BC94+BJ94+BQ94&lt;=Consolidação!H105+Consolidação!K105+Consolidação!N105+Consolidação!Q105+Consolidação!T105+Consolidação!W105+Consolidação!Z105,Consolidação!$Z$4,IF(F94+M94+T94+AA94+AH94+AO94+AV94+BC94+BJ94+BQ94&lt;=Consolidação!H105+Consolidação!K105+Consolidação!N105+Consolidação!Q105+Consolidação!T105+Consolidação!W105+Consolidação!Z105+Consolidação!AC105,Consolidação!$AC$4,IF(F94+M94+T94+AA94+AH94+AO94+AV94+BC94+BJ94+BQ94&lt;=Consolidação!H105+Consolidação!K105+Consolidação!N105+Consolidação!Q105+Consolidação!T105+Consolidação!W105+Consolidação!Z105+Consolidação!AC105+Consolidação!AF105,Consolidação!$AF$4,IF(F94+M94+T94+AA94+AH94+AO94+AV94+BC94+BJ94+BQ94&lt;=Consolidação!H105+Consolidação!K105+Consolidação!N105+Consolidação!Q105+Consolidação!T105+Consolidação!W105+Consolidação!Z105+Consolidação!AC105+Consolidação!AF105+Consolidação!AI105,Consolidação!$AI$4,IF(F94+M94+T94+AA94+AH94+AO94+AV94+BC94+BJ94+BQ94&lt;=Consolidação!H105+Consolidação!K105+Consolidação!N105+Consolidação!Q105+Consolidação!T105+Consolidação!W105+Consolidação!Z105+Consolidação!AC105+Consolidação!AF105+Consolidação!AI105+Consolidação!AL105,Consolidação!$AL$4,IF(F94+M94+T94+AA94+AH94+AO94+AV94+BC94+BJ94+BQ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+T94+AA94+AH94+AO94+AV94+BC94+BJ94+BQ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$AR$4,IF(F94+M94+T94+AA94+AH94+AO94+AV94+BC94+BJ94+BQ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+M94+T94+AA94+AH94+AO94+AV94+BC94+BJ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+T94+AA94+AH94+AO94+AV94+BC94+BJ94+BQ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BU94" s="318" t="str">
        <f t="shared" si="145"/>
        <v/>
      </c>
      <c r="BV94" s="312"/>
      <c r="BW94" s="270"/>
      <c r="BX94" s="314"/>
      <c r="BY94" s="315"/>
      <c r="BZ94" s="346"/>
      <c r="CA94" s="317" t="str">
        <f>IF(BX94=0,"",IF(F94+M94+T94+AA94+AH94+AO94+AV94+BC94+BJ94+BQ94+BX94&lt;=Consolidação!H105,Consolidação!$H$4,IF(F94+M94+T94+AA94+AH94+AO94+AV94+BC94+BJ94+BQ94+BX94&lt;=Consolidação!H105+Consolidação!K105,Consolidação!$K$4,IF(F94+M94+T94+AA94+AH94+AO94+AV94+BC94+BJ94+BQ94+BX94&lt;=Consolidação!H105+Consolidação!K105+Consolidação!N105,Consolidação!$N$4,IF(F94+M94+T94+AA94+AH94+AO94+AV94+BC94+BJ94+BQ94+BX94&lt;=Consolidação!H105+Consolidação!K105+Consolidação!N105+Consolidação!Q105,Consolidação!$Q$4,IF(F94+M94+T94+AA94+AH94+AO94+AV94+BC94+BJ94+BQ94+BX94&lt;=Consolidação!H105+Consolidação!K105+Consolidação!N105+Consolidação!Q105+Consolidação!T105,Consolidação!$T$4,IF(F94+M94+T94+AA94+AH94+AO94+AV94+BC94+BJ94+BQ94+BX94&lt;=Consolidação!H105+Consolidação!K105+Consolidação!N105+Consolidação!Q105+Consolidação!T105+Consolidação!W105,Consolidação!$W$4,IF(F94+M94+T94+AA94+AH94+AO94+AV94+BC94+BJ94+BQ94+BX94&lt;=Consolidação!H105+Consolidação!K105+Consolidação!N105+Consolidação!Q105+Consolidação!T105+Consolidação!W105+Consolidação!Z105,Consolidação!$Z$4,IF(F94+M94+T94+AA94+AH94+AO94+AV94+BC94+BJ94+BQ94+BX94&lt;=Consolidação!H105+Consolidação!K105+Consolidação!N105+Consolidação!Q105+Consolidação!T105+Consolidação!W105+Consolidação!Z105+Consolidação!AC105,Consolidação!$AC$4,IF(F94+M94+T94+AA94+AH94+AO94+AV94+BC94+BJ94+BQ94+BX94&lt;=Consolidação!H105+Consolidação!K105+Consolidação!N105+Consolidação!Q105+Consolidação!T105+Consolidação!W105+Consolidação!Z105+Consolidação!AC105+Consolidação!AF105,Consolidação!$AF$4,IF(F94+M94+T94+AA94+AH94+AO94+AV94+BC94+BJ94+BQ94+BX94&lt;=Consolidação!H105+Consolidação!K105+Consolidação!N105+Consolidação!Q105+Consolidação!T105+Consolidação!W105+Consolidação!Z105+Consolidação!AC105+Consolidação!AF105+Consolidação!AI105,Consolidação!$AI$4,IF(F94+M94+T94+AA94+AH94+AO94+AV94+BC94+BJ94+BQ94+BX94&lt;=Consolidação!H105+Consolidação!K105+Consolidação!N105+Consolidação!Q105+Consolidação!T105+Consolidação!W105+Consolidação!Z105+Consolidação!AC105+Consolidação!AF105+Consolidação!AI105+Consolidação!AL105,Consolidação!$AL$4,IF(F94+M94+T94+AA94+AH94+AO94+AV94+BC94+BJ94+BQ94+BX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+T94+AA94+AH94+AO94+AV94+BC94+BJ94+BQ94+BX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$AR$4,IF(F94+M94+T94+AA94+AH94+AO94+AV94+BC94+BJ94+BQ94+BX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+M94+T94+AA94+AH94+AO94+AV94+BC94+BJ94+BQ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+T94+AA94+AH94+AO94+AV94+BC94+BJ94+BQ94+BX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CB94" s="318" t="str">
        <f t="shared" si="146"/>
        <v/>
      </c>
      <c r="CC94" s="312"/>
      <c r="CD94" s="270"/>
      <c r="CE94" s="314"/>
      <c r="CF94" s="315"/>
      <c r="CG94" s="346"/>
      <c r="CH94" s="353" t="str">
        <f>IF(CE94=0,"",IF(F94+M94+T94+AA94+AH94+AO94+AV94+BC94+BJ94+BQ94+BX94+CE94&lt;=Consolidação!H105,Consolidação!$H$4,IF(F94+M94+T94+AA94+AH94+AO94+AV94+BC94+BJ94+BQ94+BX94+CE94&lt;=Consolidação!H105+Consolidação!K105,Consolidação!$K$4,IF(F94+M94+T94+AA94+AH94+AO94+AV94+BC94+BJ94+BQ94+BX94+CE94&lt;=Consolidação!H105+Consolidação!K105+Consolidação!N105,Consolidação!$N$4,IF(F94+M94+T94+AA94+AH94+AO94+AV94+BC94+BJ94+BQ94+BX94+CE94&lt;=Consolidação!H105+Consolidação!K105+Consolidação!N105+Consolidação!Q105,Consolidação!$Q$4,IF(F94+M94+T94+AA94+AH94+AO94+AV94+BC94+BJ94+BQ94+BX94+CE94&lt;=Consolidação!H105+Consolidação!K105+Consolidação!N105+Consolidação!Q105+Consolidação!T105,Consolidação!$T$4,IF(F94+M94+T94+AA94+AH94+AO94+AV94+BC94+BJ94+BQ94+BX94+CE94&lt;=Consolidação!H105+Consolidação!K105+Consolidação!N105+Consolidação!Q105+Consolidação!T105+Consolidação!W105,Consolidação!$W$4,IF(F94+M94+T94+AA94+AH94+AO94+AV94+BC94+BJ94+BQ94+BX94+CE94&lt;=Consolidação!H105+Consolidação!K105+Consolidação!N105+Consolidação!Q105+Consolidação!T105+Consolidação!W105+Consolidação!Z105,Consolidação!$Z$4,IF(F94+M94+T94+AA94+AH94+AO94+AV94+BC94+BJ94+BQ94+BX94+CE94&lt;=Consolidação!H105+Consolidação!K105+Consolidação!N105+Consolidação!Q105+Consolidação!T105+Consolidação!W105+Consolidação!Z105+Consolidação!AC105,Consolidação!$AC$4,IF(F94+M94+T94+AA94+AH94+AO94+AV94+BC94+BJ94+BQ94+BX94+CE94&lt;=Consolidação!H105+Consolidação!K105+Consolidação!N105+Consolidação!Q105+Consolidação!T105+Consolidação!W105+Consolidação!Z105+Consolidação!AC105+Consolidação!AF105,Consolidação!$AF$4,IF(F94+M94+T94+AA94+AH94+AO94+AV94+BC94+BJ94+BQ94+BX94+CE94&lt;=Consolidação!H105+Consolidação!K105+Consolidação!N105+Consolidação!Q105+Consolidação!T105+Consolidação!W105+Consolidação!Z105+Consolidação!AC105+Consolidação!AF105+Consolidação!AI105,Consolidação!$AI$4,IF(F94+M94+T94+AA94+AH94+AO94+AV94+BC94+BJ94+BQ94+BX94+CE94&lt;=Consolidação!H105+Consolidação!K105+Consolidação!N105+Consolidação!Q105+Consolidação!T105+Consolidação!W105+Consolidação!Z105+Consolidação!AC105+Consolidação!AF105+Consolidação!AI105+Consolidação!AL105,Consolidação!$AL$4,IF(F94+M94+T94+AA94+AH94+AO94+AV94+BC94+BJ94+BQ94+BX94+CE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+T94+AA94+AH94+AO94+AV94+BC94+BJ94+BQ94+BX94+CE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$AR$4,IF(F94+M94+T94+AA94+AH94+AO94+AV94+BC94+BJ94+BQ94+BX94+CE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+M94+T94+AA94+AH94+AO94+AV94+BC94+BJ94+BQ94+BX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+T94+AA94+AH94+AO94+AV94+BC94+BJ94+BQ94+BX94+CE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CI94" s="318" t="str">
        <f t="shared" si="147"/>
        <v/>
      </c>
      <c r="CJ94" s="312"/>
      <c r="CK94" s="270"/>
      <c r="CL94" s="314"/>
      <c r="CM94" s="315"/>
      <c r="CN94" s="346"/>
      <c r="CO94" s="353" t="str">
        <f>IF(CL94=0,"",IF(F94+M94+T94+AA94+AH94+AO94+AV94+BC94+BJ94+BQ94+BX94+CE94+CL94&lt;=Consolidação!H105,Consolidação!$H$4,IF(F94+M94+T94+AA94+AH94+AO94+AV94+BC94+BJ94+BQ94+BX94+CE94+CL94&lt;=Consolidação!H105+Consolidação!K105,Consolidação!$K$4,IF(F94+M94+T94+AA94+AH94+AO94+AV94+BC94+BJ94+BQ94+BX94+CE94+CL94&lt;=Consolidação!H105+Consolidação!K105+Consolidação!N105,Consolidação!$N$4,IF(F94+M94+T94+AA94+AH94+AO94+AV94+BC94+BJ94+BQ94+BX94+CE94+CL94&lt;=Consolidação!H105+Consolidação!K105+Consolidação!N105+Consolidação!Q105,Consolidação!$Q$4,IF(F94+M94+T94+AA94+AH94+AO94+AV94+BC94+BJ94+BQ94+BX94+CE94+CL94&lt;=Consolidação!H105+Consolidação!K105+Consolidação!N105+Consolidação!Q105+Consolidação!T105,Consolidação!$T$4,IF(F94+M94+T94+AA94+AH94+AO94+AV94+BC94+BJ94+BQ94+BX94+CE94+CL94&lt;=Consolidação!H105+Consolidação!K105+Consolidação!N105+Consolidação!Q105+Consolidação!T105+Consolidação!W105,Consolidação!$W$4,IF(F94+M94+T94+AA94+AH94+AO94+AV94+BC94+BJ94+BQ94+BX94+CE94+CL94&lt;=Consolidação!H105+Consolidação!K105+Consolidação!N105+Consolidação!Q105+Consolidação!T105+Consolidação!W105+Consolidação!Z105,Consolidação!$Z$4,IF(F94+M94+T94+AA94+AH94+AO94+AV94+BC94+BJ94+BQ94+BX94+CE94+CL94&lt;=Consolidação!H105+Consolidação!K105+Consolidação!N105+Consolidação!Q105+Consolidação!T105+Consolidação!W105+Consolidação!Z105+Consolidação!AC105,Consolidação!$AC$4,IF(F94+M94+T94+AA94+AH94+AO94+AV94+BC94+BJ94+BQ94+BX94+CE94+CL94&lt;=Consolidação!H105+Consolidação!K105+Consolidação!N105+Consolidação!Q105+Consolidação!T105+Consolidação!W105+Consolidação!Z105+Consolidação!AC105+Consolidação!AF105,Consolidação!$AF$4,IF(F94+M94+T94+AA94+AH94+AO94+AV94+BC94+BJ94+BQ94+BX94+CE94+CL94&lt;=Consolidação!H105+Consolidação!K105+Consolidação!N105+Consolidação!Q105+Consolidação!T105+Consolidação!W105+Consolidação!Z105+Consolidação!AC105+Consolidação!AF105+Consolidação!AI105,Consolidação!$AI$4,IF(F94+M94+T94+AA94+AH94+AO94+AV94+BC94+BJ94+BQ94+BX94+CE94+CL94&lt;=Consolidação!H105+Consolidação!K105+Consolidação!N105+Consolidação!Q105+Consolidação!T105+Consolidação!W105+Consolidação!Z105+Consolidação!AC105+Consolidação!AF105+Consolidação!AI105+Consolidação!AL105,Consolidação!$AL$4,IF(F94+M94+T94+AA94+AH94+AO94+AV94+BC94+BJ94+BQ94+BX94+CE94+CL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+T94+AA94+AH94+AO94+AV94+BC94+BJ94+BQ94+BX94+CE94+CL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$AR$4,IF(F94+M94+T94+AA94+AH94+AO94+AV94+BC94+BJ94+BQ94+BX94+CE94+CL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+M94+T94+AA94+AH94+AO94+AV94+BC94+BJ94+BQ94+BX94+CE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+T94+AA94+AH94+AO94+AV94+BC94+BJ94+BQ94+BX94+CE94+CL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CP94" s="318" t="str">
        <f t="shared" si="148"/>
        <v/>
      </c>
      <c r="CQ94" s="312"/>
      <c r="CR94" s="270"/>
      <c r="CS94" s="314"/>
      <c r="CT94" s="315"/>
      <c r="CU94" s="346"/>
      <c r="CV94" s="353" t="str">
        <f>IF(CS94=0,"",IF(F94+M94+T94+AA94+AH94+AO94+AV94+BC94+BJ94+BQ94+BX94+CE94+CL94+CS94&lt;=Consolidação!H105,Consolidação!$H$4,IF(F94+M94+T94+AA94+AH94+AO94+AV94+BC94+BJ94+BQ94+BX94+CE94+CL94+CS94&lt;=Consolidação!H105+Consolidação!K105,Consolidação!$K$4,IF(F94+M94+T94+AA94+AH94+AO94+AV94+BC94+BJ94+BQ94+BX94+CE94+CL94+CS94&lt;=Consolidação!H105+Consolidação!K105+Consolidação!N105,Consolidação!$N$4,IF(F94+M94+T94+AA94+AH94+AO94+AV94+BC94+BJ94+BQ94+BX94+CE94+CL94+CS94&lt;=Consolidação!H105+Consolidação!K105+Consolidação!N105+Consolidação!Q105,Consolidação!$Q$4,IF(F94+M94+T94+AA94+AH94+AO94+AV94+BC94+BJ94+BQ94+BX94+CE94+CL94+CS94&lt;=Consolidação!H105+Consolidação!K105+Consolidação!N105+Consolidação!Q105+Consolidação!T105,Consolidação!$T$4,IF(F94+M94+T94+AA94+AH94+AO94+AV94+BC94+BJ94+BQ94+BX94+CE94+CL94+CS94&lt;=Consolidação!H105+Consolidação!K105+Consolidação!N105+Consolidação!Q105+Consolidação!T105+Consolidação!W105,Consolidação!$W$4,IF(F94+M94+T94+AA94+AH94+AO94+AV94+BC94+BJ94+BQ94+BX94+CE94+CL94+CS94&lt;=Consolidação!H105+Consolidação!K105+Consolidação!N105+Consolidação!Q105+Consolidação!T105+Consolidação!W105+Consolidação!Z105,Consolidação!$Z$4,IF(F94+M94+T94+AA94+AH94+AO94+AV94+BC94+BJ94+BQ94+BX94+CE94+CL94+CS94&lt;=Consolidação!H105+Consolidação!K105+Consolidação!N105+Consolidação!Q105+Consolidação!T105+Consolidação!W105+Consolidação!Z105+Consolidação!AC105,Consolidação!$AC$4,IF(F94+M94+T94+AA94+AH94+AO94+AV94+BC94+BJ94+BQ94+BX94+CE94+CL94+CS94&lt;=Consolidação!H105+Consolidação!K105+Consolidação!N105+Consolidação!Q105+Consolidação!T105+Consolidação!W105+Consolidação!Z105+Consolidação!AC105+Consolidação!AF105,Consolidação!$AF$4,IF(F94+M94+T94+AA94+AH94+AO94+AV94+BC94+BJ94+BQ94+BX94+CE94+CL94+CS94&lt;=Consolidação!H105+Consolidação!K105+Consolidação!N105+Consolidação!Q105+Consolidação!T105+Consolidação!W105+Consolidação!Z105+Consolidação!AC105+Consolidação!AF105+Consolidação!AI105,Consolidação!$AI$4,IF(F94+M94+T94+AA94+AH94+AO94+AV94+BC94+BJ94+BQ94+BX94+CE94+CL94+CS94&lt;=Consolidação!H105+Consolidação!K105+Consolidação!N105+Consolidação!Q105+Consolidação!T105+Consolidação!W105+Consolidação!Z105+Consolidação!AC105+Consolidação!AF105+Consolidação!AI105+Consolidação!AL105,Consolidação!$AL$4,IF(F94+M94+T94+AA94+AH94+AO94+AV94+BC94+BJ94+BQ94+BX94+CE94+CL94+CS94&lt;=Consolidação!H105+Consolidação!K105+Consolidação!N105+Consolidação!Q105+Consolidação!T105+Consolidação!W105+Consolidação!Z105+Consolidação!AC105+Consolidação!AF105+Consolidação!AI105+Consolidação!AL105+Consolidação!AO105,Consolidação!$AO$4,IF(F94+M94+T94+AA94+AH94+AO94+AV94+BC94+BJ94+BQ94+BX94+CE94+CL94+CS94&lt;=Consolidação!H105+Consolidação!K105+Consolidação!N105+Consolidação!Q105+Consolidação!T105+Consolidação!W105+Consolidação!Z105+Consolidação!AC105+Consolidação!AF105+Consolidação!AI105+Consolidação!AL105+Consolidação!AO105+Consolidação!AR105,Consolidação!$AR$4,IF(F94+M94+T94+AA94+AH94+AO94+AV94+BC94+BJ94+BQ94+BX94+CE94+CL94+CS94&lt;=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Consolidação!$AU$4,IF(AND((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&gt;0,F94+M94+T94+AA94+AH94+AO94+AV94+BC94+BJ94+BQ94+BX94+CE94+CL94&l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,F94+M94+T94+AA94+AH94+AO94+AV94+BC94+BJ94+BQ94+BX94+CE94+CL94+CS94&gt;Consolidação!H105+Consolidação!K105+Consolidação!N105+Consolidação!Q105+Consolidação!T105+Consolidação!W105+Consolidação!Z105+Consolidação!AC105+Consolidação!AF105+Consolidação!AI105+Consolidação!AL105+Consolidação!AO105+Consolidação!AR105+Consolidação!AU105),"CONSUMO PARCIAL","SEM PREVISÃO"))))))))))))))))</f>
        <v/>
      </c>
      <c r="CW94" s="318" t="str">
        <f t="shared" si="149"/>
        <v/>
      </c>
      <c r="CX94" s="270"/>
      <c r="CY94" s="314"/>
      <c r="CZ94" s="315"/>
      <c r="DA94" s="346"/>
      <c r="DB94" s="353" t="str">
        <f>IF(CY94=0,"",IF(L94+S94+Z94+AG94+AN94+AU94+BB94+BI94+BP94+BW94+CD94+CK94+CR94+CY94&lt;=Consolidação!N105,Consolidação!$H$4,IF(L94+S94+Z94+AG94+AN94+AU94+BB94+BI94+BP94+BW94+CD94+CK94+CR94+CY94&lt;=Consolidação!N105+Consolidação!Q105,Consolidação!$K$4,IF(L94+S94+Z94+AG94+AN94+AU94+BB94+BI94+BP94+BW94+CD94+CK94+CR94+CY94&lt;=Consolidação!N105+Consolidação!Q105+Consolidação!T105,Consolidação!$N$4,IF(L94+S94+Z94+AG94+AN94+AU94+BB94+BI94+BP94+BW94+CD94+CK94+CR94+CY94&lt;=Consolidação!N105+Consolidação!Q105+Consolidação!T105+Consolidação!W105,Consolidação!$Q$4,IF(L94+S94+Z94+AG94+AN94+AU94+BB94+BI94+BP94+BW94+CD94+CK94+CR94+CY94&lt;=Consolidação!N105+Consolidação!Q105+Consolidação!T105+Consolidação!W105+Consolidação!Z105,Consolidação!$T$4,IF(L94+S94+Z94+AG94+AN94+AU94+BB94+BI94+BP94+BW94+CD94+CK94+CR94+CY94&lt;=Consolidação!N105+Consolidação!Q105+Consolidação!T105+Consolidação!W105+Consolidação!Z105+Consolidação!AC105,Consolidação!$W$4,IF(L94+S94+Z94+AG94+AN94+AU94+BB94+BI94+BP94+BW94+CD94+CK94+CR94+CY94&lt;=Consolidação!N105+Consolidação!Q105+Consolidação!T105+Consolidação!W105+Consolidação!Z105+Consolidação!AC105+Consolidação!AF105,Consolidação!$Z$4,IF(L94+S94+Z94+AG94+AN94+AU94+BB94+BI94+BP94+BW94+CD94+CK94+CR94+CY94&lt;=Consolidação!N105+Consolidação!Q105+Consolidação!T105+Consolidação!W105+Consolidação!Z105+Consolidação!AC105+Consolidação!AF105+Consolidação!AI105,Consolidação!$AC$4,IF(L94+S94+Z94+AG94+AN94+AU94+BB94+BI94+BP94+BW94+CD94+CK94+CR94+CY94&lt;=Consolidação!N105+Consolidação!Q105+Consolidação!T105+Consolidação!W105+Consolidação!Z105+Consolidação!AC105+Consolidação!AF105+Consolidação!AI105+Consolidação!AL105,Consolidação!$AF$4,IF(L94+S94+Z94+AG94+AN94+AU94+BB94+BI94+BP94+BW94+CD94+CK94+CR94+CY94&lt;=Consolidação!N105+Consolidação!Q105+Consolidação!T105+Consolidação!W105+Consolidação!Z105+Consolidação!AC105+Consolidação!AF105+Consolidação!AI105+Consolidação!AL105+Consolidação!AO105,Consolidação!$AI$4,IF(L94+S94+Z94+AG94+AN94+AU94+BB94+BI94+BP94+BW94+CD94+CK94+CR94+CY94&lt;=Consolidação!N105+Consolidação!Q105+Consolidação!T105+Consolidação!W105+Consolidação!Z105+Consolidação!AC105+Consolidação!AF105+Consolidação!AI105+Consolidação!AL105+Consolidação!AO105+Consolidação!AR105,Consolidação!$AL$4,IF(L94+S94+Z94+AG94+AN94+AU94+BB94+BI94+BP94+BW94+CD94+CK94+CR94+CY94&lt;=Consolidação!N105+Consolidação!Q105+Consolidação!T105+Consolidação!W105+Consolidação!Z105+Consolidação!AC105+Consolidação!AF105+Consolidação!AI105+Consolidação!AL105+Consolidação!AO105+Consolidação!AR105+Consolidação!AU105,Consolidação!$AO$4,IF(L94+S94+Z94+AG94+AN94+AU94+BB94+BI94+BP94+BW94+CD94+CK94+CR94+CY94&lt;=Consolidação!N105+Consolidação!Q105+Consolidação!T105+Consolidação!W105+Consolidação!Z105+Consolidação!AC105+Consolidação!AF105+Consolidação!AI105+Consolidação!AL105+Consolidação!AO105+Consolidação!AR105+Consolidação!AU105+Consolidação!AX105,Consolidação!$AR$4,IF(L94+S94+Z94+AG94+AN94+AU94+BB94+BI94+BP94+BW94+CD94+CK94+CR94+CY94&lt;=Consolidação!N105+Consolidação!Q105+Consolidação!T105+Consolidação!W105+Consolidação!Z105+Consolidação!AC105+Consolidação!AF105+Consolidação!AI105+Consolidação!AL105+Consolidação!AO105+Consolidação!AR105+Consolidação!AU105+Consolidação!AX105+Consolidação!#REF!,Consolidação!$AU$4,IF(AND((Consolidação!N105+Consolidação!Q105+Consolidação!T105+Consolidação!W105+Consolidação!Z105+Consolidação!AC105+Consolidação!AF105+Consolidação!AI105+Consolidação!AL105+Consolidação!AO105+Consolidação!AR105+Consolidação!AU105+Consolidação!AX105+Consolidação!#REF!)&gt;0,L94+S94+Z94+AG94+AN94+AU94+BB94+BI94+BP94+BW94+CD94+CK94+CR94&lt;Consolidação!N105+Consolidação!Q105+Consolidação!T105+Consolidação!W105+Consolidação!Z105+Consolidação!AC105+Consolidação!AF105+Consolidação!AI105+Consolidação!AL105+Consolidação!AO105+Consolidação!AR105+Consolidação!AU105+Consolidação!AX105+Consolidação!#REF!,L94+S94+Z94+AG94+AN94+AU94+BB94+BI94+BP94+BW94+CD94+CK94+CR94+CY94&gt;Consolidação!N105+Consolidação!Q105+Consolidação!T105+Consolidação!W105+Consolidação!Z105+Consolidação!AC105+Consolidação!AF105+Consolidação!AI105+Consolidação!AL105+Consolidação!AO105+Consolidação!AR105+Consolidação!AU105+Consolidação!AX105+Consolidação!#REF!),"CONSUMO PARCIAL","SEM PREVISÃO"))))))))))))))))</f>
        <v/>
      </c>
      <c r="DC94" s="318" t="str">
        <f>IF(DB94="","",IF(DB94="SEM PREVISÃO","û",IF(DB94="CONSUMO PARCIAL","û",IF(DA94&lt;DB94+90,"û","ü"))))</f>
        <v/>
      </c>
      <c r="DD94" s="270"/>
      <c r="DE94" s="314"/>
      <c r="DF94" s="315"/>
      <c r="DG94" s="346"/>
      <c r="DH94" s="353" t="str">
        <f>IF(DE94=0,"",IF(R94+Y94+AF94+AM94+AT94+BA94+BH94+BO94+BV94+CC94+CJ94+CQ94+CX94+DE94&lt;=Consolidação!T105,Consolidação!$H$4,IF(R94+Y94+AF94+AM94+AT94+BA94+BH94+BO94+BV94+CC94+CJ94+CQ94+CX94+DE94&lt;=Consolidação!T105+Consolidação!W105,Consolidação!$K$4,IF(R94+Y94+AF94+AM94+AT94+BA94+BH94+BO94+BV94+CC94+CJ94+CQ94+CX94+DE94&lt;=Consolidação!T105+Consolidação!W105+Consolidação!Z105,Consolidação!$N$4,IF(R94+Y94+AF94+AM94+AT94+BA94+BH94+BO94+BV94+CC94+CJ94+CQ94+CX94+DE94&lt;=Consolidação!T105+Consolidação!W105+Consolidação!Z105+Consolidação!AC105,Consolidação!$Q$4,IF(R94+Y94+AF94+AM94+AT94+BA94+BH94+BO94+BV94+CC94+CJ94+CQ94+CX94+DE94&lt;=Consolidação!T105+Consolidação!W105+Consolidação!Z105+Consolidação!AC105+Consolidação!AF105,Consolidação!$T$4,IF(R94+Y94+AF94+AM94+AT94+BA94+BH94+BO94+BV94+CC94+CJ94+CQ94+CX94+DE94&lt;=Consolidação!T105+Consolidação!W105+Consolidação!Z105+Consolidação!AC105+Consolidação!AF105+Consolidação!AI105,Consolidação!$W$4,IF(R94+Y94+AF94+AM94+AT94+BA94+BH94+BO94+BV94+CC94+CJ94+CQ94+CX94+DE94&lt;=Consolidação!T105+Consolidação!W105+Consolidação!Z105+Consolidação!AC105+Consolidação!AF105+Consolidação!AI105+Consolidação!AL105,Consolidação!$Z$4,IF(R94+Y94+AF94+AM94+AT94+BA94+BH94+BO94+BV94+CC94+CJ94+CQ94+CX94+DE94&lt;=Consolidação!T105+Consolidação!W105+Consolidação!Z105+Consolidação!AC105+Consolidação!AF105+Consolidação!AI105+Consolidação!AL105+Consolidação!AO105,Consolidação!$AC$4,IF(R94+Y94+AF94+AM94+AT94+BA94+BH94+BO94+BV94+CC94+CJ94+CQ94+CX94+DE94&lt;=Consolidação!T105+Consolidação!W105+Consolidação!Z105+Consolidação!AC105+Consolidação!AF105+Consolidação!AI105+Consolidação!AL105+Consolidação!AO105+Consolidação!AR105,Consolidação!$AF$4,IF(R94+Y94+AF94+AM94+AT94+BA94+BH94+BO94+BV94+CC94+CJ94+CQ94+CX94+DE94&lt;=Consolidação!T105+Consolidação!W105+Consolidação!Z105+Consolidação!AC105+Consolidação!AF105+Consolidação!AI105+Consolidação!AL105+Consolidação!AO105+Consolidação!AR105+Consolidação!AU105,Consolidação!$AI$4,IF(R94+Y94+AF94+AM94+AT94+BA94+BH94+BO94+BV94+CC94+CJ94+CQ94+CX94+DE94&lt;=Consolidação!T105+Consolidação!W105+Consolidação!Z105+Consolidação!AC105+Consolidação!AF105+Consolidação!AI105+Consolidação!AL105+Consolidação!AO105+Consolidação!AR105+Consolidação!AU105+Consolidação!AX105,Consolidação!$AL$4,IF(R94+Y94+AF94+AM94+AT94+BA94+BH94+BO94+BV94+CC94+CJ94+CQ94+CX94+DE94&lt;=Consolidação!T105+Consolidação!W105+Consolidação!Z105+Consolidação!AC105+Consolidação!AF105+Consolidação!AI105+Consolidação!AL105+Consolidação!AO105+Consolidação!AR105+Consolidação!AU105+Consolidação!AX105+Consolidação!#REF!,Consolidação!$AO$4,IF(R94+Y94+AF94+AM94+AT94+BA94+BH94+BO94+BV94+CC94+CJ94+CQ94+CX94+DE94&lt;=Consolidação!T105+Consolidação!W105+Consolidação!Z105+Consolidação!AC105+Consolidação!AF105+Consolidação!AI105+Consolidação!AL105+Consolidação!AO105+Consolidação!AR105+Consolidação!AU105+Consolidação!AX105+Consolidação!#REF!+Consolidação!BC105,Consolidação!$AR$4,IF(R94+Y94+AF94+AM94+AT94+BA94+BH94+BO94+BV94+CC94+CJ94+CQ94+CX94+DE94&lt;=Consolidação!T105+Consolidação!W105+Consolidação!Z105+Consolidação!AC105+Consolidação!AF105+Consolidação!AI105+Consolidação!AL105+Consolidação!AO105+Consolidação!AR105+Consolidação!AU105+Consolidação!AX105+Consolidação!#REF!+Consolidação!BC105+Consolidação!BF105,Consolidação!$AU$4,IF(AND((Consolidação!T105+Consolidação!W105+Consolidação!Z105+Consolidação!AC105+Consolidação!AF105+Consolidação!AI105+Consolidação!AL105+Consolidação!AO105+Consolidação!AR105+Consolidação!AU105+Consolidação!AX105+Consolidação!#REF!+Consolidação!BC105+Consolidação!BF105)&gt;0,R94+Y94+AF94+AM94+AT94+BA94+BH94+BO94+BV94+CC94+CJ94+CQ94+CX94&lt;Consolidação!T105+Consolidação!W105+Consolidação!Z105+Consolidação!AC105+Consolidação!AF105+Consolidação!AI105+Consolidação!AL105+Consolidação!AO105+Consolidação!AR105+Consolidação!AU105+Consolidação!AX105+Consolidação!#REF!+Consolidação!BC105+Consolidação!BF105,R94+Y94+AF94+AM94+AT94+BA94+BH94+BO94+BV94+CC94+CJ94+CQ94+CX94+DE94&gt;Consolidação!T105+Consolidação!W105+Consolidação!Z105+Consolidação!AC105+Consolidação!AF105+Consolidação!AI105+Consolidação!AL105+Consolidação!AO105+Consolidação!AR105+Consolidação!AU105+Consolidação!AX105+Consolidação!#REF!+Consolidação!BC105+Consolidação!BF105),"CONSUMO PARCIAL","SEM PREVISÃO"))))))))))))))))</f>
        <v/>
      </c>
      <c r="DI94" s="318" t="str">
        <f>IF(DH94="","",IF(DH94="SEM PREVISÃO","û",IF(DH94="CONSUMO PARCIAL","û",IF(DG94&lt;DH94+90,"û","ü"))))</f>
        <v/>
      </c>
      <c r="DJ94" s="270"/>
      <c r="DK94" s="314"/>
      <c r="DL94" s="315"/>
      <c r="DM94" s="346"/>
      <c r="DN94" s="353" t="str">
        <f>IF(DK94=0,"",IF(X94+AE94+AL94+AS94+AZ94+BG94+BN94+BU94+CB94+CI94+CP94+CW94+DD94+DK94&lt;=Consolidação!Z105,Consolidação!$H$4,IF(X94+AE94+AL94+AS94+AZ94+BG94+BN94+BU94+CB94+CI94+CP94+CW94+DD94+DK94&lt;=Consolidação!Z105+Consolidação!AC105,Consolidação!$K$4,IF(X94+AE94+AL94+AS94+AZ94+BG94+BN94+BU94+CB94+CI94+CP94+CW94+DD94+DK94&lt;=Consolidação!Z105+Consolidação!AC105+Consolidação!AF105,Consolidação!$N$4,IF(X94+AE94+AL94+AS94+AZ94+BG94+BN94+BU94+CB94+CI94+CP94+CW94+DD94+DK94&lt;=Consolidação!Z105+Consolidação!AC105+Consolidação!AF105+Consolidação!AI105,Consolidação!$Q$4,IF(X94+AE94+AL94+AS94+AZ94+BG94+BN94+BU94+CB94+CI94+CP94+CW94+DD94+DK94&lt;=Consolidação!Z105+Consolidação!AC105+Consolidação!AF105+Consolidação!AI105+Consolidação!AL105,Consolidação!$T$4,IF(X94+AE94+AL94+AS94+AZ94+BG94+BN94+BU94+CB94+CI94+CP94+CW94+DD94+DK94&lt;=Consolidação!Z105+Consolidação!AC105+Consolidação!AF105+Consolidação!AI105+Consolidação!AL105+Consolidação!AO105,Consolidação!$W$4,IF(X94+AE94+AL94+AS94+AZ94+BG94+BN94+BU94+CB94+CI94+CP94+CW94+DD94+DK94&lt;=Consolidação!Z105+Consolidação!AC105+Consolidação!AF105+Consolidação!AI105+Consolidação!AL105+Consolidação!AO105+Consolidação!AR105,Consolidação!$Z$4,IF(X94+AE94+AL94+AS94+AZ94+BG94+BN94+BU94+CB94+CI94+CP94+CW94+DD94+DK94&lt;=Consolidação!Z105+Consolidação!AC105+Consolidação!AF105+Consolidação!AI105+Consolidação!AL105+Consolidação!AO105+Consolidação!AR105+Consolidação!AU105,Consolidação!$AC$4,IF(X94+AE94+AL94+AS94+AZ94+BG94+BN94+BU94+CB94+CI94+CP94+CW94+DD94+DK94&lt;=Consolidação!Z105+Consolidação!AC105+Consolidação!AF105+Consolidação!AI105+Consolidação!AL105+Consolidação!AO105+Consolidação!AR105+Consolidação!AU105+Consolidação!AX105,Consolidação!$AF$4,IF(X94+AE94+AL94+AS94+AZ94+BG94+BN94+BU94+CB94+CI94+CP94+CW94+DD94+DK94&lt;=Consolidação!Z105+Consolidação!AC105+Consolidação!AF105+Consolidação!AI105+Consolidação!AL105+Consolidação!AO105+Consolidação!AR105+Consolidação!AU105+Consolidação!AX105+Consolidação!#REF!,Consolidação!$AI$4,IF(X94+AE94+AL94+AS94+AZ94+BG94+BN94+BU94+CB94+CI94+CP94+CW94+DD94+DK94&lt;=Consolidação!Z105+Consolidação!AC105+Consolidação!AF105+Consolidação!AI105+Consolidação!AL105+Consolidação!AO105+Consolidação!AR105+Consolidação!AU105+Consolidação!AX105+Consolidação!#REF!+Consolidação!BC105,Consolidação!$AL$4,IF(X94+AE94+AL94+AS94+AZ94+BG94+BN94+BU94+CB94+CI94+CP94+CW94+DD94+DK94&lt;=Consolidação!Z105+Consolidação!AC105+Consolidação!AF105+Consolidação!AI105+Consolidação!AL105+Consolidação!AO105+Consolidação!AR105+Consolidação!AU105+Consolidação!AX105+Consolidação!#REF!+Consolidação!BC105+Consolidação!BF105,Consolidação!$AO$4,IF(X94+AE94+AL94+AS94+AZ94+BG94+BN94+BU94+CB94+CI94+CP94+CW94+DD94+DK94&lt;=Consolidação!Z105+Consolidação!AC105+Consolidação!AF105+Consolidação!AI105+Consolidação!AL105+Consolidação!AO105+Consolidação!AR105+Consolidação!AU105+Consolidação!AX105+Consolidação!#REF!+Consolidação!BC105+Consolidação!BF105+Consolidação!BI105,Consolidação!$AR$4,IF(X94+AE94+AL94+AS94+AZ94+BG94+BN94+BU94+CB94+CI94+CP94+CW94+DD94+DK94&lt;=Consolidação!Z105+Consolidação!AC105+Consolidação!AF105+Consolidação!AI105+Consolidação!AL105+Consolidação!AO105+Consolidação!AR105+Consolidação!AU105+Consolidação!AX105+Consolidação!#REF!+Consolidação!BC105+Consolidação!BF105+Consolidação!BI105+Consolidação!BL105,Consolidação!$AU$4,IF(AND((Consolidação!Z105+Consolidação!AC105+Consolidação!AF105+Consolidação!AI105+Consolidação!AL105+Consolidação!AO105+Consolidação!AR105+Consolidação!AU105+Consolidação!AX105+Consolidação!#REF!+Consolidação!BC105+Consolidação!BF105+Consolidação!BI105+Consolidação!BL105)&gt;0,X94+AE94+AL94+AS94+AZ94+BG94+BN94+BU94+CB94+CI94+CP94+CW94+DD94&lt;Consolidação!Z105+Consolidação!AC105+Consolidação!AF105+Consolidação!AI105+Consolidação!AL105+Consolidação!AO105+Consolidação!AR105+Consolidação!AU105+Consolidação!AX105+Consolidação!#REF!+Consolidação!BC105+Consolidação!BF105+Consolidação!BI105+Consolidação!BL105,X94+AE94+AL94+AS94+AZ94+BG94+BN94+BU94+CB94+CI94+CP94+CW94+DD94+DK94&gt;Consolidação!Z105+Consolidação!AC105+Consolidação!AF105+Consolidação!AI105+Consolidação!AL105+Consolidação!AO105+Consolidação!AR105+Consolidação!AU105+Consolidação!AX105+Consolidação!#REF!+Consolidação!BC105+Consolidação!BF105+Consolidação!BI105+Consolidação!BL105),"CONSUMO PARCIAL","SEM PREVISÃO"))))))))))))))))</f>
        <v/>
      </c>
      <c r="DO94" s="318" t="str">
        <f>IF(DN94="","",IF(DN94="SEM PREVISÃO","û",IF(DN94="CONSUMO PARCIAL","û",IF(DM94&lt;DN94+90,"û","ü"))))</f>
        <v/>
      </c>
      <c r="DP94" s="270"/>
      <c r="DQ94" s="314"/>
      <c r="DR94" s="315"/>
      <c r="DS94" s="346"/>
      <c r="DT94" s="353" t="str">
        <f>IF(DQ94=0,"",IF(AD94+AK94+AR94+AY94+BF94+BM94+BT94+CA94+CH94+CO94+CV94+DC94+DJ94+DQ94&lt;=Consolidação!AF105,Consolidação!$H$4,IF(AD94+AK94+AR94+AY94+BF94+BM94+BT94+CA94+CH94+CO94+CV94+DC94+DJ94+DQ94&lt;=Consolidação!AF105+Consolidação!AI105,Consolidação!$K$4,IF(AD94+AK94+AR94+AY94+BF94+BM94+BT94+CA94+CH94+CO94+CV94+DC94+DJ94+DQ94&lt;=Consolidação!AF105+Consolidação!AI105+Consolidação!AL105,Consolidação!$N$4,IF(AD94+AK94+AR94+AY94+BF94+BM94+BT94+CA94+CH94+CO94+CV94+DC94+DJ94+DQ94&lt;=Consolidação!AF105+Consolidação!AI105+Consolidação!AL105+Consolidação!AO105,Consolidação!$Q$4,IF(AD94+AK94+AR94+AY94+BF94+BM94+BT94+CA94+CH94+CO94+CV94+DC94+DJ94+DQ94&lt;=Consolidação!AF105+Consolidação!AI105+Consolidação!AL105+Consolidação!AO105+Consolidação!AR105,Consolidação!$T$4,IF(AD94+AK94+AR94+AY94+BF94+BM94+BT94+CA94+CH94+CO94+CV94+DC94+DJ94+DQ94&lt;=Consolidação!AF105+Consolidação!AI105+Consolidação!AL105+Consolidação!AO105+Consolidação!AR105+Consolidação!AU105,Consolidação!$W$4,IF(AD94+AK94+AR94+AY94+BF94+BM94+BT94+CA94+CH94+CO94+CV94+DC94+DJ94+DQ94&lt;=Consolidação!AF105+Consolidação!AI105+Consolidação!AL105+Consolidação!AO105+Consolidação!AR105+Consolidação!AU105+Consolidação!AX105,Consolidação!$Z$4,IF(AD94+AK94+AR94+AY94+BF94+BM94+BT94+CA94+CH94+CO94+CV94+DC94+DJ94+DQ94&lt;=Consolidação!AF105+Consolidação!AI105+Consolidação!AL105+Consolidação!AO105+Consolidação!AR105+Consolidação!AU105+Consolidação!AX105+Consolidação!#REF!,Consolidação!$AC$4,IF(AD94+AK94+AR94+AY94+BF94+BM94+BT94+CA94+CH94+CO94+CV94+DC94+DJ94+DQ94&lt;=Consolidação!AF105+Consolidação!AI105+Consolidação!AL105+Consolidação!AO105+Consolidação!AR105+Consolidação!AU105+Consolidação!AX105+Consolidação!#REF!+Consolidação!BC105,Consolidação!$AF$4,IF(AD94+AK94+AR94+AY94+BF94+BM94+BT94+CA94+CH94+CO94+CV94+DC94+DJ94+DQ94&lt;=Consolidação!AF105+Consolidação!AI105+Consolidação!AL105+Consolidação!AO105+Consolidação!AR105+Consolidação!AU105+Consolidação!AX105+Consolidação!#REF!+Consolidação!BC105+Consolidação!BF105,Consolidação!$AI$4,IF(AD94+AK94+AR94+AY94+BF94+BM94+BT94+CA94+CH94+CO94+CV94+DC94+DJ94+DQ94&lt;=Consolidação!AF105+Consolidação!AI105+Consolidação!AL105+Consolidação!AO105+Consolidação!AR105+Consolidação!AU105+Consolidação!AX105+Consolidação!#REF!+Consolidação!BC105+Consolidação!BF105+Consolidação!BI105,Consolidação!$AL$4,IF(AD94+AK94+AR94+AY94+BF94+BM94+BT94+CA94+CH94+CO94+CV94+DC94+DJ94+DQ94&lt;=Consolidação!AF105+Consolidação!AI105+Consolidação!AL105+Consolidação!AO105+Consolidação!AR105+Consolidação!AU105+Consolidação!AX105+Consolidação!#REF!+Consolidação!BC105+Consolidação!BF105+Consolidação!BI105+Consolidação!BL105,Consolidação!$AO$4,IF(AD94+AK94+AR94+AY94+BF94+BM94+BT94+CA94+CH94+CO94+CV94+DC94+DJ94+DQ94&lt;=Consolidação!AF105+Consolidação!AI105+Consolidação!AL105+Consolidação!AO105+Consolidação!AR105+Consolidação!AU105+Consolidação!AX105+Consolidação!#REF!+Consolidação!BC105+Consolidação!BF105+Consolidação!BI105+Consolidação!BL105+Consolidação!BO105,Consolidação!$AR$4,IF(AD94+AK94+AR94+AY94+BF94+BM94+BT94+CA94+CH94+CO94+CV94+DC94+DJ94+DQ94&lt;=Consolidação!AF105+Consolidação!AI105+Consolidação!AL105+Consolidação!AO105+Consolidação!AR105+Consolidação!AU105+Consolidação!AX105+Consolidação!#REF!+Consolidação!BC105+Consolidação!BF105+Consolidação!BI105+Consolidação!BL105+Consolidação!BO105+Consolidação!BR105,Consolidação!$AU$4,IF(AND((Consolidação!AF105+Consolidação!AI105+Consolidação!AL105+Consolidação!AO105+Consolidação!AR105+Consolidação!AU105+Consolidação!AX105+Consolidação!#REF!+Consolidação!BC105+Consolidação!BF105+Consolidação!BI105+Consolidação!BL105+Consolidação!BO105+Consolidação!BR105)&gt;0,AD94+AK94+AR94+AY94+BF94+BM94+BT94+CA94+CH94+CO94+CV94+DC94+DJ94&lt;Consolidação!AF105+Consolidação!AI105+Consolidação!AL105+Consolidação!AO105+Consolidação!AR105+Consolidação!AU105+Consolidação!AX105+Consolidação!#REF!+Consolidação!BC105+Consolidação!BF105+Consolidação!BI105+Consolidação!BL105+Consolidação!BO105+Consolidação!BR105,AD94+AK94+AR94+AY94+BF94+BM94+BT94+CA94+CH94+CO94+CV94+DC94+DJ94+DQ94&gt;Consolidação!AF105+Consolidação!AI105+Consolidação!AL105+Consolidação!AO105+Consolidação!AR105+Consolidação!AU105+Consolidação!AX105+Consolidação!#REF!+Consolidação!BC105+Consolidação!BF105+Consolidação!BI105+Consolidação!BL105+Consolidação!BO105+Consolidação!BR105),"CONSUMO PARCIAL","SEM PREVISÃO"))))))))))))))))</f>
        <v/>
      </c>
      <c r="DU94" s="318" t="str">
        <f>IF(DT94="","",IF(DT94="SEM PREVISÃO","û",IF(DT94="CONSUMO PARCIAL","û",IF(DS94&lt;DT94+90,"û","ü"))))</f>
        <v/>
      </c>
      <c r="DV94" s="270"/>
      <c r="DW94" s="314"/>
      <c r="DX94" s="315"/>
      <c r="DY94" s="346"/>
      <c r="DZ94" s="353" t="str">
        <f>IF(DW94=0,"",IF(AJ94+AQ94+AX94+BE94+BL94+BS94+BZ94+CG94+CN94+CU94+DB94+DI94+DP94+DW94&lt;=Consolidação!AL105,Consolidação!$H$4,IF(AJ94+AQ94+AX94+BE94+BL94+BS94+BZ94+CG94+CN94+CU94+DB94+DI94+DP94+DW94&lt;=Consolidação!AL105+Consolidação!AO105,Consolidação!$K$4,IF(AJ94+AQ94+AX94+BE94+BL94+BS94+BZ94+CG94+CN94+CU94+DB94+DI94+DP94+DW94&lt;=Consolidação!AL105+Consolidação!AO105+Consolidação!AR105,Consolidação!$N$4,IF(AJ94+AQ94+AX94+BE94+BL94+BS94+BZ94+CG94+CN94+CU94+DB94+DI94+DP94+DW94&lt;=Consolidação!AL105+Consolidação!AO105+Consolidação!AR105+Consolidação!AU105,Consolidação!$Q$4,IF(AJ94+AQ94+AX94+BE94+BL94+BS94+BZ94+CG94+CN94+CU94+DB94+DI94+DP94+DW94&lt;=Consolidação!AL105+Consolidação!AO105+Consolidação!AR105+Consolidação!AU105+Consolidação!AX105,Consolidação!$T$4,IF(AJ94+AQ94+AX94+BE94+BL94+BS94+BZ94+CG94+CN94+CU94+DB94+DI94+DP94+DW94&lt;=Consolidação!AL105+Consolidação!AO105+Consolidação!AR105+Consolidação!AU105+Consolidação!AX105+Consolidação!#REF!,Consolidação!$W$4,IF(AJ94+AQ94+AX94+BE94+BL94+BS94+BZ94+CG94+CN94+CU94+DB94+DI94+DP94+DW94&lt;=Consolidação!AL105+Consolidação!AO105+Consolidação!AR105+Consolidação!AU105+Consolidação!AX105+Consolidação!#REF!+Consolidação!BC105,Consolidação!$Z$4,IF(AJ94+AQ94+AX94+BE94+BL94+BS94+BZ94+CG94+CN94+CU94+DB94+DI94+DP94+DW94&lt;=Consolidação!AL105+Consolidação!AO105+Consolidação!AR105+Consolidação!AU105+Consolidação!AX105+Consolidação!#REF!+Consolidação!BC105+Consolidação!BF105,Consolidação!$AC$4,IF(AJ94+AQ94+AX94+BE94+BL94+BS94+BZ94+CG94+CN94+CU94+DB94+DI94+DP94+DW94&lt;=Consolidação!AL105+Consolidação!AO105+Consolidação!AR105+Consolidação!AU105+Consolidação!AX105+Consolidação!#REF!+Consolidação!BC105+Consolidação!BF105+Consolidação!BI105,Consolidação!$AF$4,IF(AJ94+AQ94+AX94+BE94+BL94+BS94+BZ94+CG94+CN94+CU94+DB94+DI94+DP94+DW94&lt;=Consolidação!AL105+Consolidação!AO105+Consolidação!AR105+Consolidação!AU105+Consolidação!AX105+Consolidação!#REF!+Consolidação!BC105+Consolidação!BF105+Consolidação!BI105+Consolidação!BL105,Consolidação!$AI$4,IF(AJ94+AQ94+AX94+BE94+BL94+BS94+BZ94+CG94+CN94+CU94+DB94+DI94+DP94+DW94&lt;=Consolidação!AL105+Consolidação!AO105+Consolidação!AR105+Consolidação!AU105+Consolidação!AX105+Consolidação!#REF!+Consolidação!BC105+Consolidação!BF105+Consolidação!BI105+Consolidação!BL105+Consolidação!BO105,Consolidação!$AL$4,IF(AJ94+AQ94+AX94+BE94+BL94+BS94+BZ94+CG94+CN94+CU94+DB94+DI94+DP94+DW94&lt;=Consolidação!AL105+Consolidação!AO105+Consolidação!AR105+Consolidação!AU105+Consolidação!AX105+Consolidação!#REF!+Consolidação!BC105+Consolidação!BF105+Consolidação!BI105+Consolidação!BL105+Consolidação!BO105+Consolidação!BR105,Consolidação!$AO$4,IF(AJ94+AQ94+AX94+BE94+BL94+BS94+BZ94+CG94+CN94+CU94+DB94+DI94+DP94+DW94&lt;=Consolidação!AL105+Consolidação!AO105+Consolidação!AR105+Consolidação!AU105+Consolidação!AX105+Consolidação!#REF!+Consolidação!BC105+Consolidação!BF105+Consolidação!BI105+Consolidação!BL105+Consolidação!BO105+Consolidação!BR105+Consolidação!BU105,Consolidação!$AR$4,IF(AJ94+AQ94+AX94+BE94+BL94+BS94+BZ94+CG94+CN94+CU94+DB94+DI94+DP94+DW94&lt;=Consolidação!AL105+Consolidação!AO105+Consolidação!AR105+Consolidação!AU105+Consolidação!AX105+Consolidação!#REF!+Consolidação!BC105+Consolidação!BF105+Consolidação!BI105+Consolidação!BL105+Consolidação!BO105+Consolidação!BR105+Consolidação!BU105+Consolidação!BX105,Consolidação!$AU$4,IF(AND((Consolidação!AL105+Consolidação!AO105+Consolidação!AR105+Consolidação!AU105+Consolidação!AX105+Consolidação!#REF!+Consolidação!BC105+Consolidação!BF105+Consolidação!BI105+Consolidação!BL105+Consolidação!BO105+Consolidação!BR105+Consolidação!BU105+Consolidação!BX105)&gt;0,AJ94+AQ94+AX94+BE94+BL94+BS94+BZ94+CG94+CN94+CU94+DB94+DI94+DP94&lt;Consolidação!AL105+Consolidação!AO105+Consolidação!AR105+Consolidação!AU105+Consolidação!AX105+Consolidação!#REF!+Consolidação!BC105+Consolidação!BF105+Consolidação!BI105+Consolidação!BL105+Consolidação!BO105+Consolidação!BR105+Consolidação!BU105+Consolidação!BX105,AJ94+AQ94+AX94+BE94+BL94+BS94+BZ94+CG94+CN94+CU94+DB94+DI94+DP94+DW94&gt;Consolidação!AL105+Consolidação!AO105+Consolidação!AR105+Consolidação!AU105+Consolidação!AX105+Consolidação!#REF!+Consolidação!BC105+Consolidação!BF105+Consolidação!BI105+Consolidação!BL105+Consolidação!BO105+Consolidação!BR105+Consolidação!BU105+Consolidação!BX105),"CONSUMO PARCIAL","SEM PREVISÃO"))))))))))))))))</f>
        <v/>
      </c>
      <c r="EA94" s="318" t="str">
        <f>IF(DZ94="","",IF(DZ94="SEM PREVISÃO","û",IF(DZ94="CONSUMO PARCIAL","û",IF(DY94&lt;DZ94+90,"û","ü"))))</f>
        <v/>
      </c>
      <c r="EB94" s="270"/>
      <c r="EC94" s="314"/>
      <c r="ED94" s="315"/>
      <c r="EE94" s="346"/>
      <c r="EF94" s="353" t="str">
        <f>IF(EC94=0,"",IF(AP94+AW94+BD94+BK94+BR94+BY94+CF94+CM94+CT94+DA94+DH94+DO94+DV94+EC94&lt;=Consolidação!AR105,Consolidação!$H$4,IF(AP94+AW94+BD94+BK94+BR94+BY94+CF94+CM94+CT94+DA94+DH94+DO94+DV94+EC94&lt;=Consolidação!AR105+Consolidação!AU105,Consolidação!$K$4,IF(AP94+AW94+BD94+BK94+BR94+BY94+CF94+CM94+CT94+DA94+DH94+DO94+DV94+EC94&lt;=Consolidação!AR105+Consolidação!AU105+Consolidação!AX105,Consolidação!$N$4,IF(AP94+AW94+BD94+BK94+BR94+BY94+CF94+CM94+CT94+DA94+DH94+DO94+DV94+EC94&lt;=Consolidação!AR105+Consolidação!AU105+Consolidação!AX105+Consolidação!#REF!,Consolidação!$Q$4,IF(AP94+AW94+BD94+BK94+BR94+BY94+CF94+CM94+CT94+DA94+DH94+DO94+DV94+EC94&lt;=Consolidação!AR105+Consolidação!AU105+Consolidação!AX105+Consolidação!#REF!+Consolidação!BC105,Consolidação!$T$4,IF(AP94+AW94+BD94+BK94+BR94+BY94+CF94+CM94+CT94+DA94+DH94+DO94+DV94+EC94&lt;=Consolidação!AR105+Consolidação!AU105+Consolidação!AX105+Consolidação!#REF!+Consolidação!BC105+Consolidação!BF105,Consolidação!$W$4,IF(AP94+AW94+BD94+BK94+BR94+BY94+CF94+CM94+CT94+DA94+DH94+DO94+DV94+EC94&lt;=Consolidação!AR105+Consolidação!AU105+Consolidação!AX105+Consolidação!#REF!+Consolidação!BC105+Consolidação!BF105+Consolidação!BI105,Consolidação!$Z$4,IF(AP94+AW94+BD94+BK94+BR94+BY94+CF94+CM94+CT94+DA94+DH94+DO94+DV94+EC94&lt;=Consolidação!AR105+Consolidação!AU105+Consolidação!AX105+Consolidação!#REF!+Consolidação!BC105+Consolidação!BF105+Consolidação!BI105+Consolidação!BL105,Consolidação!$AC$4,IF(AP94+AW94+BD94+BK94+BR94+BY94+CF94+CM94+CT94+DA94+DH94+DO94+DV94+EC94&lt;=Consolidação!AR105+Consolidação!AU105+Consolidação!AX105+Consolidação!#REF!+Consolidação!BC105+Consolidação!BF105+Consolidação!BI105+Consolidação!BL105+Consolidação!BO105,Consolidação!$AF$4,IF(AP94+AW94+BD94+BK94+BR94+BY94+CF94+CM94+CT94+DA94+DH94+DO94+DV94+EC94&lt;=Consolidação!AR105+Consolidação!AU105+Consolidação!AX105+Consolidação!#REF!+Consolidação!BC105+Consolidação!BF105+Consolidação!BI105+Consolidação!BL105+Consolidação!BO105+Consolidação!BR105,Consolidação!$AI$4,IF(AP94+AW94+BD94+BK94+BR94+BY94+CF94+CM94+CT94+DA94+DH94+DO94+DV94+EC94&lt;=Consolidação!AR105+Consolidação!AU105+Consolidação!AX105+Consolidação!#REF!+Consolidação!BC105+Consolidação!BF105+Consolidação!BI105+Consolidação!BL105+Consolidação!BO105+Consolidação!BR105+Consolidação!BU105,Consolidação!$AL$4,IF(AP94+AW94+BD94+BK94+BR94+BY94+CF94+CM94+CT94+DA94+DH94+DO94+DV94+EC94&lt;=Consolidação!AR105+Consolidação!AU105+Consolidação!AX105+Consolidação!#REF!+Consolidação!BC105+Consolidação!BF105+Consolidação!BI105+Consolidação!BL105+Consolidação!BO105+Consolidação!BR105+Consolidação!BU105+Consolidação!BX105,Consolidação!$AO$4,IF(AP94+AW94+BD94+BK94+BR94+BY94+CF94+CM94+CT94+DA94+DH94+DO94+DV94+EC94&lt;=Consolidação!AR105+Consolidação!AU105+Consolidação!AX105+Consolidação!#REF!+Consolidação!BC105+Consolidação!BF105+Consolidação!BI105+Consolidação!BL105+Consolidação!BO105+Consolidação!BR105+Consolidação!BU105+Consolidação!BX105+Consolidação!CA105,Consolidação!$AR$4,IF(AP94+AW94+BD94+BK94+BR94+BY94+CF94+CM94+CT94+DA94+DH94+DO94+DV94+EC94&lt;=Consolidação!AR105+Consolidação!AU105+Consolidação!AX105+Consolidação!#REF!+Consolidação!BC105+Consolidação!BF105+Consolidação!BI105+Consolidação!BL105+Consolidação!BO105+Consolidação!BR105+Consolidação!BU105+Consolidação!BX105+Consolidação!CA105+Consolidação!CD105,Consolidação!$AU$4,IF(AND((Consolidação!AR105+Consolidação!AU105+Consolidação!AX105+Consolidação!#REF!+Consolidação!BC105+Consolidação!BF105+Consolidação!BI105+Consolidação!BL105+Consolidação!BO105+Consolidação!BR105+Consolidação!BU105+Consolidação!BX105+Consolidação!CA105+Consolidação!CD105)&gt;0,AP94+AW94+BD94+BK94+BR94+BY94+CF94+CM94+CT94+DA94+DH94+DO94+DV94&lt;Consolidação!AR105+Consolidação!AU105+Consolidação!AX105+Consolidação!#REF!+Consolidação!BC105+Consolidação!BF105+Consolidação!BI105+Consolidação!BL105+Consolidação!BO105+Consolidação!BR105+Consolidação!BU105+Consolidação!BX105+Consolidação!CA105+Consolidação!CD105,AP94+AW94+BD94+BK94+BR94+BY94+CF94+CM94+CT94+DA94+DH94+DO94+DV94+EC94&gt;Consolidação!AR105+Consolidação!AU105+Consolidação!AX105+Consolidação!#REF!+Consolidação!BC105+Consolidação!BF105+Consolidação!BI105+Consolidação!BL105+Consolidação!BO105+Consolidação!BR105+Consolidação!BU105+Consolidação!BX105+Consolidação!CA105+Consolidação!CD105),"CONSUMO PARCIAL","SEM PREVISÃO"))))))))))))))))</f>
        <v/>
      </c>
      <c r="EG94" s="318" t="str">
        <f>IF(EF94="","",IF(EF94="SEM PREVISÃO","û",IF(EF94="CONSUMO PARCIAL","û",IF(EE94&lt;EF94+90,"û","ü"))))</f>
        <v/>
      </c>
      <c r="EH94" s="270"/>
      <c r="EI94" s="314"/>
      <c r="EJ94" s="315"/>
      <c r="EK94" s="346"/>
      <c r="EL94" s="353" t="str">
        <f>IF(EI94=0,"",IF(AV94+BC94+BJ94+BQ94+BX94+CE94+CL94+CS94+CZ94+DG94+DN94+DU94+EB94+EI94&lt;=Consolidação!AX105,Consolidação!$H$4,IF(AV94+BC94+BJ94+BQ94+BX94+CE94+CL94+CS94+CZ94+DG94+DN94+DU94+EB94+EI94&lt;=Consolidação!AX105+Consolidação!#REF!,Consolidação!$K$4,IF(AV94+BC94+BJ94+BQ94+BX94+CE94+CL94+CS94+CZ94+DG94+DN94+DU94+EB94+EI94&lt;=Consolidação!AX105+Consolidação!#REF!+Consolidação!BC105,Consolidação!$N$4,IF(AV94+BC94+BJ94+BQ94+BX94+CE94+CL94+CS94+CZ94+DG94+DN94+DU94+EB94+EI94&lt;=Consolidação!AX105+Consolidação!#REF!+Consolidação!BC105+Consolidação!BF105,Consolidação!$Q$4,IF(AV94+BC94+BJ94+BQ94+BX94+CE94+CL94+CS94+CZ94+DG94+DN94+DU94+EB94+EI94&lt;=Consolidação!AX105+Consolidação!#REF!+Consolidação!BC105+Consolidação!BF105+Consolidação!BI105,Consolidação!$T$4,IF(AV94+BC94+BJ94+BQ94+BX94+CE94+CL94+CS94+CZ94+DG94+DN94+DU94+EB94+EI94&lt;=Consolidação!AX105+Consolidação!#REF!+Consolidação!BC105+Consolidação!BF105+Consolidação!BI105+Consolidação!BL105,Consolidação!$W$4,IF(AV94+BC94+BJ94+BQ94+BX94+CE94+CL94+CS94+CZ94+DG94+DN94+DU94+EB94+EI94&lt;=Consolidação!AX105+Consolidação!#REF!+Consolidação!BC105+Consolidação!BF105+Consolidação!BI105+Consolidação!BL105+Consolidação!BO105,Consolidação!$Z$4,IF(AV94+BC94+BJ94+BQ94+BX94+CE94+CL94+CS94+CZ94+DG94+DN94+DU94+EB94+EI94&lt;=Consolidação!AX105+Consolidação!#REF!+Consolidação!BC105+Consolidação!BF105+Consolidação!BI105+Consolidação!BL105+Consolidação!BO105+Consolidação!BR105,Consolidação!$AC$4,IF(AV94+BC94+BJ94+BQ94+BX94+CE94+CL94+CS94+CZ94+DG94+DN94+DU94+EB94+EI94&lt;=Consolidação!AX105+Consolidação!#REF!+Consolidação!BC105+Consolidação!BF105+Consolidação!BI105+Consolidação!BL105+Consolidação!BO105+Consolidação!BR105+Consolidação!BU105,Consolidação!$AF$4,IF(AV94+BC94+BJ94+BQ94+BX94+CE94+CL94+CS94+CZ94+DG94+DN94+DU94+EB94+EI94&lt;=Consolidação!AX105+Consolidação!#REF!+Consolidação!BC105+Consolidação!BF105+Consolidação!BI105+Consolidação!BL105+Consolidação!BO105+Consolidação!BR105+Consolidação!BU105+Consolidação!BX105,Consolidação!$AI$4,IF(AV94+BC94+BJ94+BQ94+BX94+CE94+CL94+CS94+CZ94+DG94+DN94+DU94+EB94+EI94&lt;=Consolidação!AX105+Consolidação!#REF!+Consolidação!BC105+Consolidação!BF105+Consolidação!BI105+Consolidação!BL105+Consolidação!BO105+Consolidação!BR105+Consolidação!BU105+Consolidação!BX105+Consolidação!CA105,Consolidação!$AL$4,IF(AV94+BC94+BJ94+BQ94+BX94+CE94+CL94+CS94+CZ94+DG94+DN94+DU94+EB94+EI94&lt;=Consolidação!AX105+Consolidação!#REF!+Consolidação!BC105+Consolidação!BF105+Consolidação!BI105+Consolidação!BL105+Consolidação!BO105+Consolidação!BR105+Consolidação!BU105+Consolidação!BX105+Consolidação!CA105+Consolidação!CD105,Consolidação!$AO$4,IF(AV94+BC94+BJ94+BQ94+BX94+CE94+CL94+CS94+CZ94+DG94+DN94+DU94+EB94+EI94&lt;=Consolidação!AX105+Consolidação!#REF!+Consolidação!BC105+Consolidação!BF105+Consolidação!BI105+Consolidação!BL105+Consolidação!BO105+Consolidação!BR105+Consolidação!BU105+Consolidação!BX105+Consolidação!CA105+Consolidação!CD105+Consolidação!CG105,Consolidação!$AR$4,IF(AV94+BC94+BJ94+BQ94+BX94+CE94+CL94+CS94+CZ94+DG94+DN94+DU94+EB94+EI94&lt;=Consolidação!AX105+Consolidação!#REF!+Consolidação!BC105+Consolidação!BF105+Consolidação!BI105+Consolidação!BL105+Consolidação!BO105+Consolidação!BR105+Consolidação!BU105+Consolidação!BX105+Consolidação!CA105+Consolidação!CD105+Consolidação!CG105+Consolidação!CJ105,Consolidação!$AU$4,IF(AND((Consolidação!AX105+Consolidação!#REF!+Consolidação!BC105+Consolidação!BF105+Consolidação!BI105+Consolidação!BL105+Consolidação!BO105+Consolidação!BR105+Consolidação!BU105+Consolidação!BX105+Consolidação!CA105+Consolidação!CD105+Consolidação!CG105+Consolidação!CJ105)&gt;0,AV94+BC94+BJ94+BQ94+BX94+CE94+CL94+CS94+CZ94+DG94+DN94+DU94+EB94&lt;Consolidação!AX105+Consolidação!#REF!+Consolidação!BC105+Consolidação!BF105+Consolidação!BI105+Consolidação!BL105+Consolidação!BO105+Consolidação!BR105+Consolidação!BU105+Consolidação!BX105+Consolidação!CA105+Consolidação!CD105+Consolidação!CG105+Consolidação!CJ105,AV94+BC94+BJ94+BQ94+BX94+CE94+CL94+CS94+CZ94+DG94+DN94+DU94+EB94+EI94&gt;Consolidação!AX105+Consolidação!#REF!+Consolidação!BC105+Consolidação!BF105+Consolidação!BI105+Consolidação!BL105+Consolidação!BO105+Consolidação!BR105+Consolidação!BU105+Consolidação!BX105+Consolidação!CA105+Consolidação!CD105+Consolidação!CG105+Consolidação!CJ105),"CONSUMO PARCIAL","SEM PREVISÃO"))))))))))))))))</f>
        <v/>
      </c>
      <c r="EM94" s="318" t="str">
        <f>IF(EL94="","",IF(EL94="SEM PREVISÃO","û",IF(EL94="CONSUMO PARCIAL","û",IF(EK94&lt;EL94+90,"û","ü"))))</f>
        <v/>
      </c>
      <c r="EN94" s="270"/>
      <c r="EO94" s="314"/>
      <c r="EP94" s="315"/>
      <c r="EQ94" s="346"/>
      <c r="ER94" s="353" t="str">
        <f>IF(EO94=0,"",IF(BB94+BI94+BP94+BW94+CD94+CK94+CR94+CY94+DF94+DM94+DT94+EA94+EH94+EO94&lt;=Consolidação!BC105,Consolidação!$H$4,IF(BB94+BI94+BP94+BW94+CD94+CK94+CR94+CY94+DF94+DM94+DT94+EA94+EH94+EO94&lt;=Consolidação!BC105+Consolidação!BF105,Consolidação!$K$4,IF(BB94+BI94+BP94+BW94+CD94+CK94+CR94+CY94+DF94+DM94+DT94+EA94+EH94+EO94&lt;=Consolidação!BC105+Consolidação!BF105+Consolidação!BI105,Consolidação!$N$4,IF(BB94+BI94+BP94+BW94+CD94+CK94+CR94+CY94+DF94+DM94+DT94+EA94+EH94+EO94&lt;=Consolidação!BC105+Consolidação!BF105+Consolidação!BI105+Consolidação!BL105,Consolidação!$Q$4,IF(BB94+BI94+BP94+BW94+CD94+CK94+CR94+CY94+DF94+DM94+DT94+EA94+EH94+EO94&lt;=Consolidação!BC105+Consolidação!BF105+Consolidação!BI105+Consolidação!BL105+Consolidação!BO105,Consolidação!$T$4,IF(BB94+BI94+BP94+BW94+CD94+CK94+CR94+CY94+DF94+DM94+DT94+EA94+EH94+EO94&lt;=Consolidação!BC105+Consolidação!BF105+Consolidação!BI105+Consolidação!BL105+Consolidação!BO105+Consolidação!BR105,Consolidação!$W$4,IF(BB94+BI94+BP94+BW94+CD94+CK94+CR94+CY94+DF94+DM94+DT94+EA94+EH94+EO94&lt;=Consolidação!BC105+Consolidação!BF105+Consolidação!BI105+Consolidação!BL105+Consolidação!BO105+Consolidação!BR105+Consolidação!BU105,Consolidação!$Z$4,IF(BB94+BI94+BP94+BW94+CD94+CK94+CR94+CY94+DF94+DM94+DT94+EA94+EH94+EO94&lt;=Consolidação!BC105+Consolidação!BF105+Consolidação!BI105+Consolidação!BL105+Consolidação!BO105+Consolidação!BR105+Consolidação!BU105+Consolidação!BX105,Consolidação!$AC$4,IF(BB94+BI94+BP94+BW94+CD94+CK94+CR94+CY94+DF94+DM94+DT94+EA94+EH94+EO94&lt;=Consolidação!BC105+Consolidação!BF105+Consolidação!BI105+Consolidação!BL105+Consolidação!BO105+Consolidação!BR105+Consolidação!BU105+Consolidação!BX105+Consolidação!CA105,Consolidação!$AF$4,IF(BB94+BI94+BP94+BW94+CD94+CK94+CR94+CY94+DF94+DM94+DT94+EA94+EH94+EO94&lt;=Consolidação!BC105+Consolidação!BF105+Consolidação!BI105+Consolidação!BL105+Consolidação!BO105+Consolidação!BR105+Consolidação!BU105+Consolidação!BX105+Consolidação!CA105+Consolidação!CD105,Consolidação!$AI$4,IF(BB94+BI94+BP94+BW94+CD94+CK94+CR94+CY94+DF94+DM94+DT94+EA94+EH94+EO94&lt;=Consolidação!BC105+Consolidação!BF105+Consolidação!BI105+Consolidação!BL105+Consolidação!BO105+Consolidação!BR105+Consolidação!BU105+Consolidação!BX105+Consolidação!CA105+Consolidação!CD105+Consolidação!CG105,Consolidação!$AL$4,IF(BB94+BI94+BP94+BW94+CD94+CK94+CR94+CY94+DF94+DM94+DT94+EA94+EH94+EO94&lt;=Consolidação!BC105+Consolidação!BF105+Consolidação!BI105+Consolidação!BL105+Consolidação!BO105+Consolidação!BR105+Consolidação!BU105+Consolidação!BX105+Consolidação!CA105+Consolidação!CD105+Consolidação!CG105+Consolidação!CJ105,Consolidação!$AO$4,IF(BB94+BI94+BP94+BW94+CD94+CK94+CR94+CY94+DF94+DM94+DT94+EA94+EH94+EO94&lt;=Consolidação!BC105+Consolidação!BF105+Consolidação!BI105+Consolidação!BL105+Consolidação!BO105+Consolidação!BR105+Consolidação!BU105+Consolidação!BX105+Consolidação!CA105+Consolidação!CD105+Consolidação!CG105+Consolidação!CJ105+Consolidação!CM105,Consolidação!$AR$4,IF(BB94+BI94+BP94+BW94+CD94+CK94+CR94+CY94+DF94+DM94+DT94+EA94+EH94+EO94&lt;=Consolidação!BC105+Consolidação!BF105+Consolidação!BI105+Consolidação!BL105+Consolidação!BO105+Consolidação!BR105+Consolidação!BU105+Consolidação!BX105+Consolidação!CA105+Consolidação!CD105+Consolidação!CG105+Consolidação!CJ105+Consolidação!CM105+Consolidação!CP105,Consolidação!$AU$4,IF(AND((Consolidação!BC105+Consolidação!BF105+Consolidação!BI105+Consolidação!BL105+Consolidação!BO105+Consolidação!BR105+Consolidação!BU105+Consolidação!BX105+Consolidação!CA105+Consolidação!CD105+Consolidação!CG105+Consolidação!CJ105+Consolidação!CM105+Consolidação!CP105)&gt;0,BB94+BI94+BP94+BW94+CD94+CK94+CR94+CY94+DF94+DM94+DT94+EA94+EH94&lt;Consolidação!BC105+Consolidação!BF105+Consolidação!BI105+Consolidação!BL105+Consolidação!BO105+Consolidação!BR105+Consolidação!BU105+Consolidação!BX105+Consolidação!CA105+Consolidação!CD105+Consolidação!CG105+Consolidação!CJ105+Consolidação!CM105+Consolidação!CP105,BB94+BI94+BP94+BW94+CD94+CK94+CR94+CY94+DF94+DM94+DT94+EA94+EH94+EO94&gt;Consolidação!BC105+Consolidação!BF105+Consolidação!BI105+Consolidação!BL105+Consolidação!BO105+Consolidação!BR105+Consolidação!BU105+Consolidação!BX105+Consolidação!CA105+Consolidação!CD105+Consolidação!CG105+Consolidação!CJ105+Consolidação!CM105+Consolidação!CP105),"CONSUMO PARCIAL","SEM PREVISÃO"))))))))))))))))</f>
        <v/>
      </c>
      <c r="ES94" s="318" t="str">
        <f>IF(ER94="","",IF(ER94="SEM PREVISÃO","û",IF(ER94="CONSUMO PARCIAL","û",IF(EQ94&lt;ER94+90,"û","ü"))))</f>
        <v/>
      </c>
      <c r="ET94" s="270"/>
      <c r="EU94" s="314"/>
      <c r="EV94" s="315"/>
      <c r="EW94" s="346"/>
      <c r="EX94" s="353" t="str">
        <f>IF(EU94=0,"",IF(BH94+BO94+BV94+CC94+CJ94+CQ94+CX94+DE94+DL94+DS94+DZ94+EG94+EN94+EU94&lt;=Consolidação!BI105,Consolidação!$H$4,IF(BH94+BO94+BV94+CC94+CJ94+CQ94+CX94+DE94+DL94+DS94+DZ94+EG94+EN94+EU94&lt;=Consolidação!BI105+Consolidação!BL105,Consolidação!$K$4,IF(BH94+BO94+BV94+CC94+CJ94+CQ94+CX94+DE94+DL94+DS94+DZ94+EG94+EN94+EU94&lt;=Consolidação!BI105+Consolidação!BL105+Consolidação!BO105,Consolidação!$N$4,IF(BH94+BO94+BV94+CC94+CJ94+CQ94+CX94+DE94+DL94+DS94+DZ94+EG94+EN94+EU94&lt;=Consolidação!BI105+Consolidação!BL105+Consolidação!BO105+Consolidação!BR105,Consolidação!$Q$4,IF(BH94+BO94+BV94+CC94+CJ94+CQ94+CX94+DE94+DL94+DS94+DZ94+EG94+EN94+EU94&lt;=Consolidação!BI105+Consolidação!BL105+Consolidação!BO105+Consolidação!BR105+Consolidação!BU105,Consolidação!$T$4,IF(BH94+BO94+BV94+CC94+CJ94+CQ94+CX94+DE94+DL94+DS94+DZ94+EG94+EN94+EU94&lt;=Consolidação!BI105+Consolidação!BL105+Consolidação!BO105+Consolidação!BR105+Consolidação!BU105+Consolidação!BX105,Consolidação!$W$4,IF(BH94+BO94+BV94+CC94+CJ94+CQ94+CX94+DE94+DL94+DS94+DZ94+EG94+EN94+EU94&lt;=Consolidação!BI105+Consolidação!BL105+Consolidação!BO105+Consolidação!BR105+Consolidação!BU105+Consolidação!BX105+Consolidação!CA105,Consolidação!$Z$4,IF(BH94+BO94+BV94+CC94+CJ94+CQ94+CX94+DE94+DL94+DS94+DZ94+EG94+EN94+EU94&lt;=Consolidação!BI105+Consolidação!BL105+Consolidação!BO105+Consolidação!BR105+Consolidação!BU105+Consolidação!BX105+Consolidação!CA105+Consolidação!CD105,Consolidação!$AC$4,IF(BH94+BO94+BV94+CC94+CJ94+CQ94+CX94+DE94+DL94+DS94+DZ94+EG94+EN94+EU94&lt;=Consolidação!BI105+Consolidação!BL105+Consolidação!BO105+Consolidação!BR105+Consolidação!BU105+Consolidação!BX105+Consolidação!CA105+Consolidação!CD105+Consolidação!CG105,Consolidação!$AF$4,IF(BH94+BO94+BV94+CC94+CJ94+CQ94+CX94+DE94+DL94+DS94+DZ94+EG94+EN94+EU94&lt;=Consolidação!BI105+Consolidação!BL105+Consolidação!BO105+Consolidação!BR105+Consolidação!BU105+Consolidação!BX105+Consolidação!CA105+Consolidação!CD105+Consolidação!CG105+Consolidação!CJ105,Consolidação!$AI$4,IF(BH94+BO94+BV94+CC94+CJ94+CQ94+CX94+DE94+DL94+DS94+DZ94+EG94+EN94+EU94&lt;=Consolidação!BI105+Consolidação!BL105+Consolidação!BO105+Consolidação!BR105+Consolidação!BU105+Consolidação!BX105+Consolidação!CA105+Consolidação!CD105+Consolidação!CG105+Consolidação!CJ105+Consolidação!CM105,Consolidação!$AL$4,IF(BH94+BO94+BV94+CC94+CJ94+CQ94+CX94+DE94+DL94+DS94+DZ94+EG94+EN94+EU94&lt;=Consolidação!BI105+Consolidação!BL105+Consolidação!BO105+Consolidação!BR105+Consolidação!BU105+Consolidação!BX105+Consolidação!CA105+Consolidação!CD105+Consolidação!CG105+Consolidação!CJ105+Consolidação!CM105+Consolidação!CP105,Consolidação!$AO$4,IF(BH94+BO94+BV94+CC94+CJ94+CQ94+CX94+DE94+DL94+DS94+DZ94+EG94+EN94+EU94&lt;=Consolidação!BI105+Consolidação!BL105+Consolidação!BO105+Consolidação!BR105+Consolidação!BU105+Consolidação!BX105+Consolidação!CA105+Consolidação!CD105+Consolidação!CG105+Consolidação!CJ105+Consolidação!CM105+Consolidação!CP105+Consolidação!CS105,Consolidação!$AR$4,IF(BH94+BO94+BV94+CC94+CJ94+CQ94+CX94+DE94+DL94+DS94+DZ94+EG94+EN94+EU94&lt;=Consolidação!BI105+Consolidação!BL105+Consolidação!BO105+Consolidação!BR105+Consolidação!BU105+Consolidação!BX105+Consolidação!CA105+Consolidação!CD105+Consolidação!CG105+Consolidação!CJ105+Consolidação!CM105+Consolidação!CP105+Consolidação!CS105+Consolidação!CV105,Consolidação!$AU$4,IF(AND((Consolidação!BI105+Consolidação!BL105+Consolidação!BO105+Consolidação!BR105+Consolidação!BU105+Consolidação!BX105+Consolidação!CA105+Consolidação!CD105+Consolidação!CG105+Consolidação!CJ105+Consolidação!CM105+Consolidação!CP105+Consolidação!CS105+Consolidação!CV105)&gt;0,BH94+BO94+BV94+CC94+CJ94+CQ94+CX94+DE94+DL94+DS94+DZ94+EG94+EN94&lt;Consolidação!BI105+Consolidação!BL105+Consolidação!BO105+Consolidação!BR105+Consolidação!BU105+Consolidação!BX105+Consolidação!CA105+Consolidação!CD105+Consolidação!CG105+Consolidação!CJ105+Consolidação!CM105+Consolidação!CP105+Consolidação!CS105+Consolidação!CV105,BH94+BO94+BV94+CC94+CJ94+CQ94+CX94+DE94+DL94+DS94+DZ94+EG94+EN94+EU94&gt;Consolidação!BI105+Consolidação!BL105+Consolidação!BO105+Consolidação!BR105+Consolidação!BU105+Consolidação!BX105+Consolidação!CA105+Consolidação!CD105+Consolidação!CG105+Consolidação!CJ105+Consolidação!CM105+Consolidação!CP105+Consolidação!CS105+Consolidação!CV105),"CONSUMO PARCIAL","SEM PREVISÃO"))))))))))))))))</f>
        <v/>
      </c>
      <c r="EY94" s="318" t="str">
        <f>IF(EX94="","",IF(EX94="SEM PREVISÃO","û",IF(EX94="CONSUMO PARCIAL","û",IF(EW94&lt;EX94+90,"û","ü"))))</f>
        <v/>
      </c>
      <c r="EZ94" s="270"/>
      <c r="FA94" s="314"/>
      <c r="FB94" s="315"/>
      <c r="FC94" s="346"/>
      <c r="FD94" s="353" t="str">
        <f>IF(FA94=0,"",IF(BN94+BU94+CB94+CI94+CP94+CW94+DD94+DK94+DR94+DY94+EF94+EM94+ET94+FA94&lt;=Consolidação!BO105,Consolidação!$H$4,IF(BN94+BU94+CB94+CI94+CP94+CW94+DD94+DK94+DR94+DY94+EF94+EM94+ET94+FA94&lt;=Consolidação!BO105+Consolidação!BR105,Consolidação!$K$4,IF(BN94+BU94+CB94+CI94+CP94+CW94+DD94+DK94+DR94+DY94+EF94+EM94+ET94+FA94&lt;=Consolidação!BO105+Consolidação!BR105+Consolidação!BU105,Consolidação!$N$4,IF(BN94+BU94+CB94+CI94+CP94+CW94+DD94+DK94+DR94+DY94+EF94+EM94+ET94+FA94&lt;=Consolidação!BO105+Consolidação!BR105+Consolidação!BU105+Consolidação!BX105,Consolidação!$Q$4,IF(BN94+BU94+CB94+CI94+CP94+CW94+DD94+DK94+DR94+DY94+EF94+EM94+ET94+FA94&lt;=Consolidação!BO105+Consolidação!BR105+Consolidação!BU105+Consolidação!BX105+Consolidação!CA105,Consolidação!$T$4,IF(BN94+BU94+CB94+CI94+CP94+CW94+DD94+DK94+DR94+DY94+EF94+EM94+ET94+FA94&lt;=Consolidação!BO105+Consolidação!BR105+Consolidação!BU105+Consolidação!BX105+Consolidação!CA105+Consolidação!CD105,Consolidação!$W$4,IF(BN94+BU94+CB94+CI94+CP94+CW94+DD94+DK94+DR94+DY94+EF94+EM94+ET94+FA94&lt;=Consolidação!BO105+Consolidação!BR105+Consolidação!BU105+Consolidação!BX105+Consolidação!CA105+Consolidação!CD105+Consolidação!CG105,Consolidação!$Z$4,IF(BN94+BU94+CB94+CI94+CP94+CW94+DD94+DK94+DR94+DY94+EF94+EM94+ET94+FA94&lt;=Consolidação!BO105+Consolidação!BR105+Consolidação!BU105+Consolidação!BX105+Consolidação!CA105+Consolidação!CD105+Consolidação!CG105+Consolidação!CJ105,Consolidação!$AC$4,IF(BN94+BU94+CB94+CI94+CP94+CW94+DD94+DK94+DR94+DY94+EF94+EM94+ET94+FA94&lt;=Consolidação!BO105+Consolidação!BR105+Consolidação!BU105+Consolidação!BX105+Consolidação!CA105+Consolidação!CD105+Consolidação!CG105+Consolidação!CJ105+Consolidação!CM105,Consolidação!$AF$4,IF(BN94+BU94+CB94+CI94+CP94+CW94+DD94+DK94+DR94+DY94+EF94+EM94+ET94+FA94&lt;=Consolidação!BO105+Consolidação!BR105+Consolidação!BU105+Consolidação!BX105+Consolidação!CA105+Consolidação!CD105+Consolidação!CG105+Consolidação!CJ105+Consolidação!CM105+Consolidação!CP105,Consolidação!$AI$4,IF(BN94+BU94+CB94+CI94+CP94+CW94+DD94+DK94+DR94+DY94+EF94+EM94+ET94+FA94&lt;=Consolidação!BO105+Consolidação!BR105+Consolidação!BU105+Consolidação!BX105+Consolidação!CA105+Consolidação!CD105+Consolidação!CG105+Consolidação!CJ105+Consolidação!CM105+Consolidação!CP105+Consolidação!CS105,Consolidação!$AL$4,IF(BN94+BU94+CB94+CI94+CP94+CW94+DD94+DK94+DR94+DY94+EF94+EM94+ET94+FA94&lt;=Consolidação!BO105+Consolidação!BR105+Consolidação!BU105+Consolidação!BX105+Consolidação!CA105+Consolidação!CD105+Consolidação!CG105+Consolidação!CJ105+Consolidação!CM105+Consolidação!CP105+Consolidação!CS105+Consolidação!CV105,Consolidação!$AO$4,IF(BN94+BU94+CB94+CI94+CP94+CW94+DD94+DK94+DR94+DY94+EF94+EM94+ET94+FA94&lt;=Consolidação!BO105+Consolidação!BR105+Consolidação!BU105+Consolidação!BX105+Consolidação!CA105+Consolidação!CD105+Consolidação!CG105+Consolidação!CJ105+Consolidação!CM105+Consolidação!CP105+Consolidação!CS105+Consolidação!CV105+Consolidação!CY105,Consolidação!$AR$4,IF(BN94+BU94+CB94+CI94+CP94+CW94+DD94+DK94+DR94+DY94+EF94+EM94+ET94+FA94&lt;=Consolidação!BO105+Consolidação!BR105+Consolidação!BU105+Consolidação!BX105+Consolidação!CA105+Consolidação!CD105+Consolidação!CG105+Consolidação!CJ105+Consolidação!CM105+Consolidação!CP105+Consolidação!CS105+Consolidação!CV105+Consolidação!CY105+Consolidação!DB105,Consolidação!$AU$4,IF(AND((Consolidação!BO105+Consolidação!BR105+Consolidação!BU105+Consolidação!BX105+Consolidação!CA105+Consolidação!CD105+Consolidação!CG105+Consolidação!CJ105+Consolidação!CM105+Consolidação!CP105+Consolidação!CS105+Consolidação!CV105+Consolidação!CY105+Consolidação!DB105)&gt;0,BN94+BU94+CB94+CI94+CP94+CW94+DD94+DK94+DR94+DY94+EF94+EM94+ET94&lt;Consolidação!BO105+Consolidação!BR105+Consolidação!BU105+Consolidação!BX105+Consolidação!CA105+Consolidação!CD105+Consolidação!CG105+Consolidação!CJ105+Consolidação!CM105+Consolidação!CP105+Consolidação!CS105+Consolidação!CV105+Consolidação!CY105+Consolidação!DB105,BN94+BU94+CB94+CI94+CP94+CW94+DD94+DK94+DR94+DY94+EF94+EM94+ET94+FA94&gt;Consolidação!BO105+Consolidação!BR105+Consolidação!BU105+Consolidação!BX105+Consolidação!CA105+Consolidação!CD105+Consolidação!CG105+Consolidação!CJ105+Consolidação!CM105+Consolidação!CP105+Consolidação!CS105+Consolidação!CV105+Consolidação!CY105+Consolidação!DB105),"CONSUMO PARCIAL","SEM PREVISÃO"))))))))))))))))</f>
        <v/>
      </c>
      <c r="FE94" s="318" t="str">
        <f>IF(FD94="","",IF(FD94="SEM PREVISÃO","û",IF(FD94="CONSUMO PARCIAL","û",IF(FC94&lt;FD94+90,"û","ü"))))</f>
        <v/>
      </c>
      <c r="FF94" s="270"/>
      <c r="FG94" s="314"/>
      <c r="FH94" s="315"/>
      <c r="FI94" s="346"/>
      <c r="FJ94" s="353" t="str">
        <f>IF(FG94=0,"",IF(BT94+CA94+CH94+CO94+CV94+DC94+DJ94+DQ94+DX94+EE94+EL94+ES94+EZ94+FG94&lt;=Consolidação!BU105,Consolidação!$H$4,IF(BT94+CA94+CH94+CO94+CV94+DC94+DJ94+DQ94+DX94+EE94+EL94+ES94+EZ94+FG94&lt;=Consolidação!BU105+Consolidação!BX105,Consolidação!$K$4,IF(BT94+CA94+CH94+CO94+CV94+DC94+DJ94+DQ94+DX94+EE94+EL94+ES94+EZ94+FG94&lt;=Consolidação!BU105+Consolidação!BX105+Consolidação!CA105,Consolidação!$N$4,IF(BT94+CA94+CH94+CO94+CV94+DC94+DJ94+DQ94+DX94+EE94+EL94+ES94+EZ94+FG94&lt;=Consolidação!BU105+Consolidação!BX105+Consolidação!CA105+Consolidação!CD105,Consolidação!$Q$4,IF(BT94+CA94+CH94+CO94+CV94+DC94+DJ94+DQ94+DX94+EE94+EL94+ES94+EZ94+FG94&lt;=Consolidação!BU105+Consolidação!BX105+Consolidação!CA105+Consolidação!CD105+Consolidação!CG105,Consolidação!$T$4,IF(BT94+CA94+CH94+CO94+CV94+DC94+DJ94+DQ94+DX94+EE94+EL94+ES94+EZ94+FG94&lt;=Consolidação!BU105+Consolidação!BX105+Consolidação!CA105+Consolidação!CD105+Consolidação!CG105+Consolidação!CJ105,Consolidação!$W$4,IF(BT94+CA94+CH94+CO94+CV94+DC94+DJ94+DQ94+DX94+EE94+EL94+ES94+EZ94+FG94&lt;=Consolidação!BU105+Consolidação!BX105+Consolidação!CA105+Consolidação!CD105+Consolidação!CG105+Consolidação!CJ105+Consolidação!CM105,Consolidação!$Z$4,IF(BT94+CA94+CH94+CO94+CV94+DC94+DJ94+DQ94+DX94+EE94+EL94+ES94+EZ94+FG94&lt;=Consolidação!BU105+Consolidação!BX105+Consolidação!CA105+Consolidação!CD105+Consolidação!CG105+Consolidação!CJ105+Consolidação!CM105+Consolidação!CP105,Consolidação!$AC$4,IF(BT94+CA94+CH94+CO94+CV94+DC94+DJ94+DQ94+DX94+EE94+EL94+ES94+EZ94+FG94&lt;=Consolidação!BU105+Consolidação!BX105+Consolidação!CA105+Consolidação!CD105+Consolidação!CG105+Consolidação!CJ105+Consolidação!CM105+Consolidação!CP105+Consolidação!CS105,Consolidação!$AF$4,IF(BT94+CA94+CH94+CO94+CV94+DC94+DJ94+DQ94+DX94+EE94+EL94+ES94+EZ94+FG94&lt;=Consolidação!BU105+Consolidação!BX105+Consolidação!CA105+Consolidação!CD105+Consolidação!CG105+Consolidação!CJ105+Consolidação!CM105+Consolidação!CP105+Consolidação!CS105+Consolidação!CV105,Consolidação!$AI$4,IF(BT94+CA94+CH94+CO94+CV94+DC94+DJ94+DQ94+DX94+EE94+EL94+ES94+EZ94+FG94&lt;=Consolidação!BU105+Consolidação!BX105+Consolidação!CA105+Consolidação!CD105+Consolidação!CG105+Consolidação!CJ105+Consolidação!CM105+Consolidação!CP105+Consolidação!CS105+Consolidação!CV105+Consolidação!CY105,Consolidação!$AL$4,IF(BT94+CA94+CH94+CO94+CV94+DC94+DJ94+DQ94+DX94+EE94+EL94+ES94+EZ94+FG94&lt;=Consolidação!BU105+Consolidação!BX105+Consolidação!CA105+Consolidação!CD105+Consolidação!CG105+Consolidação!CJ105+Consolidação!CM105+Consolidação!CP105+Consolidação!CS105+Consolidação!CV105+Consolidação!CY105+Consolidação!DB105,Consolidação!$AO$4,IF(BT94+CA94+CH94+CO94+CV94+DC94+DJ94+DQ94+DX94+EE94+EL94+ES94+EZ94+FG94&lt;=Consolidação!BU105+Consolidação!BX105+Consolidação!CA105+Consolidação!CD105+Consolidação!CG105+Consolidação!CJ105+Consolidação!CM105+Consolidação!CP105+Consolidação!CS105+Consolidação!CV105+Consolidação!CY105+Consolidação!DB105+Consolidação!DE105,Consolidação!$AR$4,IF(BT94+CA94+CH94+CO94+CV94+DC94+DJ94+DQ94+DX94+EE94+EL94+ES94+EZ94+FG94&lt;=Consolidação!BU105+Consolidação!BX105+Consolidação!CA105+Consolidação!CD105+Consolidação!CG105+Consolidação!CJ105+Consolidação!CM105+Consolidação!CP105+Consolidação!CS105+Consolidação!CV105+Consolidação!CY105+Consolidação!DB105+Consolidação!DE105+Consolidação!DH105,Consolidação!$AU$4,IF(AND((Consolidação!BU105+Consolidação!BX105+Consolidação!CA105+Consolidação!CD105+Consolidação!CG105+Consolidação!CJ105+Consolidação!CM105+Consolidação!CP105+Consolidação!CS105+Consolidação!CV105+Consolidação!CY105+Consolidação!DB105+Consolidação!DE105+Consolidação!DH105)&gt;0,BT94+CA94+CH94+CO94+CV94+DC94+DJ94+DQ94+DX94+EE94+EL94+ES94+EZ94&lt;Consolidação!BU105+Consolidação!BX105+Consolidação!CA105+Consolidação!CD105+Consolidação!CG105+Consolidação!CJ105+Consolidação!CM105+Consolidação!CP105+Consolidação!CS105+Consolidação!CV105+Consolidação!CY105+Consolidação!DB105+Consolidação!DE105+Consolidação!DH105,BT94+CA94+CH94+CO94+CV94+DC94+DJ94+DQ94+DX94+EE94+EL94+ES94+EZ94+FG94&gt;Consolidação!BU105+Consolidação!BX105+Consolidação!CA105+Consolidação!CD105+Consolidação!CG105+Consolidação!CJ105+Consolidação!CM105+Consolidação!CP105+Consolidação!CS105+Consolidação!CV105+Consolidação!CY105+Consolidação!DB105+Consolidação!DE105+Consolidação!DH105),"CONSUMO PARCIAL","SEM PREVISÃO"))))))))))))))))</f>
        <v/>
      </c>
      <c r="FK94" s="540" t="str">
        <f>IF(FJ94="","",IF(FJ94="SEM PREVISÃO","û",IF(FJ94="CONSUMO PARCIAL","û",IF(FI94&lt;FJ94+90,"û","ü"))))</f>
        <v/>
      </c>
      <c r="FL94" s="569"/>
      <c r="FM94" s="550"/>
      <c r="FN94" s="550"/>
      <c r="FO94" s="550"/>
      <c r="FP94" s="550"/>
      <c r="FQ94" s="576"/>
      <c r="FR94" s="569"/>
      <c r="FS94" s="550"/>
      <c r="FT94" s="550"/>
      <c r="FU94" s="550"/>
      <c r="FV94" s="550"/>
      <c r="FW94" s="550"/>
      <c r="FX94" s="545" t="str">
        <f>IF((Consolidação!C105+Consolidação!E105)=(F94+M94+T94+AA94+AH94+AO94+AV94+BC94+BJ94+BQ94+BX94+CE94+CL94+CS94),"ATUALIZADO","DESATUALIZADO")</f>
        <v>ATUALIZADO</v>
      </c>
    </row>
    <row r="95" spans="1:180" x14ac:dyDescent="0.3">
      <c r="A95" s="516">
        <v>11913</v>
      </c>
      <c r="B95" s="634"/>
      <c r="C95" s="352" t="s">
        <v>104</v>
      </c>
      <c r="D95" s="274"/>
      <c r="E95" s="270"/>
      <c r="F95" s="314"/>
      <c r="G95" s="315"/>
      <c r="H95" s="316"/>
      <c r="I95" s="353" t="str">
        <f>IF(F95=0,"",IF(F95&lt;=Consolidação!H106,Consolidação!H$4,IF(F95&lt;=Consolidação!H106+Consolidação!K106,Consolidação!K$4,IF(F95&lt;=Consolidação!H106+Consolidação!K106+Consolidação!N106,Consolidação!N$4,IF(F95&lt;=Consolidação!H106+Consolidação!K106+Consolidação!N106+Consolidação!Q106,Consolidação!Q$4,IF(F95&lt;=Consolidação!H106+Consolidação!K106+Consolidação!N106+Consolidação!Q106+Consolidação!T106,Consolidação!T$4,IF(F95&lt;=Consolidação!H106+Consolidação!K106+Consolidação!N106+Consolidação!Q106+Consolidação!T106+Consolidação!W106,Consolidação!W$4,IF(F95&lt;=Consolidação!H106+Consolidação!K106+Consolidação!N106+Consolidação!Q106+Consolidação!T106+Consolidação!W106+Consolidação!Z106,Consolidação!Z$4,IF(F95&lt;=Consolidação!H106+Consolidação!K106+Consolidação!N106+Consolidação!Q106+Consolidação!T106+Consolidação!W106+Consolidação!Z106+Consolidação!AC106,Consolidação!AC$4,IF(F95&lt;=Consolidação!H106+Consolidação!K106+Consolidação!N106+Consolidação!Q106+Consolidação!T106+Consolidação!W106+Consolidação!Z106+Consolidação!AC106+Consolidação!AF106,Consolidação!AF$4,IF(F95&lt;=Consolidação!H106+Consolidação!K106+Consolidação!N106+Consolidação!Q106+Consolidação!T106+Consolidação!W106+Consolidação!Z106+Consolidação!AC106+Consolidação!AF106+Consolidação!AI106,Consolidação!AI$4,IF(F95&lt;=Consolidação!H106+Consolidação!K106+Consolidação!N106+Consolidação!Q106+Consolidação!T106+Consolidação!W106+Consolidação!Z106+Consolidação!AC106+Consolidação!AF106+Consolidação!AI106+Consolidação!AL106,Consolidação!AL$4,IF(F95&lt;=Consolidação!H106+Consolidação!K106+Consolidação!N106+Consolidação!Q106+Consolidação!T106+Consolidação!W106+Consolidação!Z106+Consolidação!AC106+Consolidação!AF106+Consolidação!AI106+Consolidação!AL106+Consolidação!AO106,Consolidação!AO$4,IF(F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AR$4,IF(F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J95" s="318" t="str">
        <f t="shared" si="136"/>
        <v/>
      </c>
      <c r="K95" s="312"/>
      <c r="L95" s="270"/>
      <c r="M95" s="314"/>
      <c r="N95" s="315"/>
      <c r="O95" s="316"/>
      <c r="P95" s="353" t="str">
        <f>IF(M95=0,"",IF(F95+M95&lt;=Consolidação!H106,Consolidação!$H$4,IF(F95+M95&lt;=Consolidação!H106+Consolidação!K106,Consolidação!$K$4,IF(F95+M95&lt;=Consolidação!H106+Consolidação!K106+Consolidação!N106,Consolidação!$N$4,IF(F95+M95&lt;=Consolidação!H106+Consolidação!K106+Consolidação!N106+Consolidação!Q106,Consolidação!$Q$4,IF(F95+M95&lt;=Consolidação!H106+Consolidação!K106+Consolidação!N106+Consolidação!Q106+Consolidação!T106,Consolidação!$T$4,IF(F95+M95&lt;=Consolidação!H106+Consolidação!K106+Consolidação!N106+Consolidação!Q106+Consolidação!T106+Consolidação!W106,Consolidação!$W$4,IF(F95+M95&lt;=Consolidação!H106+Consolidação!K106+Consolidação!N106+Consolidação!Q106+Consolidação!T106+Consolidação!W106+Consolidação!Z106,Consolidação!$Z$4,IF(F95+M95&lt;=Consolidação!H106+Consolidação!K106+Consolidação!N106+Consolidação!Q106+Consolidação!T106+Consolidação!W106+Consolidação!Z106+Consolidação!AC106,Consolidação!$AC$4,IF(F95+M95&lt;=Consolidação!H106+Consolidação!K106+Consolidação!N106+Consolidação!Q106+Consolidação!T106+Consolidação!W106+Consolidação!Z106+Consolidação!AC106+Consolidação!AF106,Consolidação!$AF$4,IF(F95+M95&lt;=Consolidação!H106+Consolidação!K106+Consolidação!N106+Consolidação!Q106+Consolidação!T106+Consolidação!W106+Consolidação!Z106+Consolidação!AC106+Consolidação!AF106+Consolidação!AI106,Consolidação!$AI$4,IF(F95+M95&lt;=Consolidação!H106+Consolidação!K106+Consolidação!N106+Consolidação!Q106+Consolidação!T106+Consolidação!W106+Consolidação!Z106+Consolidação!AC106+Consolidação!AF106+Consolidação!AI106+Consolidação!AL106,Consolidação!$AL$4,IF(F95+M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$AR$4,IF(F95+M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Q95" s="318" t="str">
        <f t="shared" si="137"/>
        <v/>
      </c>
      <c r="R95" s="312"/>
      <c r="S95" s="270"/>
      <c r="T95" s="314"/>
      <c r="U95" s="315"/>
      <c r="V95" s="316"/>
      <c r="W95" s="353" t="str">
        <f>IF(T95=0,"",IF(F95+M95+T95&lt;=Consolidação!H106,Consolidação!$H$4,IF(F95+M95+T95&lt;=Consolidação!H106+Consolidação!K106,Consolidação!$K$4,IF(F95+M95+T95&lt;=Consolidação!H106+Consolidação!K106+Consolidação!N106,Consolidação!$N$4,IF(F95+M95+T95&lt;=Consolidação!H106+Consolidação!K106+Consolidação!N106+Consolidação!Q106,Consolidação!$Q$4,IF(F95+M95+T95&lt;=Consolidação!H106+Consolidação!K106+Consolidação!N106+Consolidação!Q106+Consolidação!T106,Consolidação!$T$4,IF(F95+M95+T95&lt;=Consolidação!H106+Consolidação!K106+Consolidação!N106+Consolidação!Q106+Consolidação!T106+Consolidação!W106,Consolidação!$W$4,IF(F95+M95+T95&lt;=Consolidação!H106+Consolidação!K106+Consolidação!N106+Consolidação!Q106+Consolidação!T106+Consolidação!W106+Consolidação!Z106,Consolidação!$Z$4,IF(F95+M95+T95&lt;=Consolidação!H106+Consolidação!K106+Consolidação!N106+Consolidação!Q106+Consolidação!T106+Consolidação!W106+Consolidação!Z106+Consolidação!AC106,Consolidação!$AC$4,IF(F95+M95+T95&lt;=Consolidação!H106+Consolidação!K106+Consolidação!N106+Consolidação!Q106+Consolidação!T106+Consolidação!W106+Consolidação!Z106+Consolidação!AC106+Consolidação!AF106,Consolidação!$AF$4,IF(F95+M95+T95&lt;=Consolidação!H106+Consolidação!K106+Consolidação!N106+Consolidação!Q106+Consolidação!T106+Consolidação!W106+Consolidação!Z106+Consolidação!AC106+Consolidação!AF106+Consolidação!AI106,Consolidação!$AI$4,IF(F95+M95+T95&lt;=Consolidação!H106+Consolidação!K106+Consolidação!N106+Consolidação!Q106+Consolidação!T106+Consolidação!W106+Consolidação!Z106+Consolidação!AC106+Consolidação!AF106+Consolidação!AI106+Consolidação!AL106,Consolidação!$AL$4,IF(F95+M95+T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+T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$AR$4,IF(F95+M95+T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+M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+T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X95" s="318" t="str">
        <f t="shared" si="138"/>
        <v/>
      </c>
      <c r="Y95" s="312"/>
      <c r="Z95" s="270"/>
      <c r="AA95" s="332"/>
      <c r="AB95" s="315"/>
      <c r="AC95" s="517"/>
      <c r="AD95" s="353" t="str">
        <f>IF(AA95=0,"",IF(F95+M95+T95+AA95&lt;=Consolidação!H106,Consolidação!$H$4,IF(F95+M95+T95+AA95&lt;=Consolidação!H106+Consolidação!K106,Consolidação!$K$4,IF(F95+M95+T95+AA95&lt;=Consolidação!H106+Consolidação!K106+Consolidação!N106,Consolidação!$N$4,IF(F95+M95+T95+AA95&lt;=Consolidação!H106+Consolidação!K106+Consolidação!N106+Consolidação!Q106,Consolidação!$Q$4,IF(F95+M95+T95+AA95&lt;=Consolidação!H106+Consolidação!K106+Consolidação!N106+Consolidação!Q106+Consolidação!T106,Consolidação!$T$4,IF(F95+M95+T95+AA95&lt;=Consolidação!H106+Consolidação!K106+Consolidação!N106+Consolidação!Q106+Consolidação!T106+Consolidação!W106,Consolidação!$W$4,IF(F95+M95+T95+AA95&lt;=Consolidação!H106+Consolidação!K106+Consolidação!N106+Consolidação!Q106+Consolidação!T106+Consolidação!W106+Consolidação!Z106,Consolidação!$Z$4,IF(F95+M95+T95+AA95&lt;=Consolidação!H106+Consolidação!K106+Consolidação!N106+Consolidação!Q106+Consolidação!T106+Consolidação!W106+Consolidação!Z106+Consolidação!AC106,Consolidação!$AC$4,IF(F95+M95+T95+AA95&lt;=Consolidação!H106+Consolidação!K106+Consolidação!N106+Consolidação!Q106+Consolidação!T106+Consolidação!W106+Consolidação!Z106+Consolidação!AC106+Consolidação!AF106,Consolidação!$AF$4,IF(F95+M95+T95+AA95&lt;=Consolidação!H106+Consolidação!K106+Consolidação!N106+Consolidação!Q106+Consolidação!T106+Consolidação!W106+Consolidação!Z106+Consolidação!AC106+Consolidação!AF106+Consolidação!AI106,Consolidação!$AI$4,IF(F95+M95+T95+AA95&lt;=Consolidação!H106+Consolidação!K106+Consolidação!N106+Consolidação!Q106+Consolidação!T106+Consolidação!W106+Consolidação!Z106+Consolidação!AC106+Consolidação!AF106+Consolidação!AI106+Consolidação!AL106,Consolidação!$AL$4,IF(F95+M95+T95+AA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+T95+AA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AR101,IF(F95+M95+T95+AA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+M95+T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+T95+AA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AE95" s="318" t="str">
        <f t="shared" si="139"/>
        <v/>
      </c>
      <c r="AF95" s="312"/>
      <c r="AG95" s="270"/>
      <c r="AH95" s="332"/>
      <c r="AI95" s="315"/>
      <c r="AJ95" s="316"/>
      <c r="AK95" s="353" t="str">
        <f>IF(AH95=0,"",IF(F95+M95+T95+AA95+AH95&lt;=Consolidação!H106,Consolidação!$H$4,IF(F95+M95+T95+AA95+AH95&lt;=Consolidação!H106+Consolidação!K106,Consolidação!$K$4,IF(F95+M95+T95+AA95+AH95&lt;=Consolidação!H106+Consolidação!K106+Consolidação!N106,Consolidação!$N$4,IF(F95+M95+T95+AA95+AH95&lt;=Consolidação!H106+Consolidação!K106+Consolidação!N106+Consolidação!Q106,Consolidação!$Q$4,IF(F95+M95+T95+AA95+AH95&lt;=Consolidação!H106+Consolidação!K106+Consolidação!N106+Consolidação!Q106+Consolidação!T106,Consolidação!$T$4,IF(F95+M95+T95+AA95+AH95&lt;=Consolidação!H106+Consolidação!K106+Consolidação!N106+Consolidação!Q106+Consolidação!T106+Consolidação!W106,Consolidação!$W$4,IF(F95+M95+T95+AA95+AH95&lt;=Consolidação!H106+Consolidação!K106+Consolidação!N106+Consolidação!Q106+Consolidação!T106+Consolidação!W106+Consolidação!Z106,Consolidação!$Z$4,IF(F95+M95+T95+AA95+AH95&lt;=Consolidação!H106+Consolidação!K106+Consolidação!N106+Consolidação!Q106+Consolidação!T106+Consolidação!W106+Consolidação!Z106+Consolidação!AC106,Consolidação!$AC$4,IF(F95+M95+T95+AA95+AH95&lt;=Consolidação!H106+Consolidação!K106+Consolidação!N106+Consolidação!Q106+Consolidação!T106+Consolidação!W106+Consolidação!Z106+Consolidação!AC106+Consolidação!AF106,Consolidação!$AF$4,IF(F95+M95+T95+AA95+AH95&lt;=Consolidação!H106+Consolidação!K106+Consolidação!N106+Consolidação!Q106+Consolidação!T106+Consolidação!W106+Consolidação!Z106+Consolidação!AC106+Consolidação!AF106+Consolidação!AI106,Consolidação!$AI$4,IF(F95+M95+T95+AA95+AH95&lt;=Consolidação!H106+Consolidação!K106+Consolidação!N106+Consolidação!Q106+Consolidação!T106+Consolidação!W106+Consolidação!Z106+Consolidação!AC106+Consolidação!AF106+Consolidação!AI106+Consolidação!AL106,Consolidação!$AL$4,IF(F95+M95+T95+AA95+AH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+T95+AA95+AH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$AR$4,IF(F95+M95+T95+AA95+AH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+M95+T95+AA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+T95+AA95+AH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AL95" s="318" t="str">
        <f t="shared" si="140"/>
        <v/>
      </c>
      <c r="AM95" s="312"/>
      <c r="AN95" s="270"/>
      <c r="AO95" s="332"/>
      <c r="AP95" s="345"/>
      <c r="AQ95" s="316"/>
      <c r="AR95" s="353" t="str">
        <f>IF(AO95=0,"",IF(F95+M95+T95+AA95+AH95+AO95&lt;=Consolidação!H106,Consolidação!$H$4,IF(F95+M95+T95+AA95+AH95+AO95&lt;=Consolidação!H106+Consolidação!K106,Consolidação!$K$4,IF(F95+M95+T95+AA95+AH95+AO95&lt;=Consolidação!H106+Consolidação!K106+Consolidação!N106,Consolidação!$N$4,IF(F95+M95+T95+AA95+AH95+AO95&lt;=Consolidação!H106+Consolidação!K106+Consolidação!N106+Consolidação!Q106,Consolidação!$Q$4,IF(F95+M95+T95+AA95+AH95+AO95&lt;=Consolidação!H106+Consolidação!K106+Consolidação!N106+Consolidação!Q106+Consolidação!T106,Consolidação!$T$4,IF(F95+M95+T95+AA95+AH95+AO95&lt;=Consolidação!H106+Consolidação!K106+Consolidação!N106+Consolidação!Q106+Consolidação!T106+Consolidação!W106,Consolidação!$W$4,IF(F95+M95+T95+AA95+AH95+AO95&lt;=Consolidação!H106+Consolidação!K106+Consolidação!N106+Consolidação!Q106+Consolidação!T106+Consolidação!W106+Consolidação!Z106,Consolidação!$Z$4,IF(F95+M95+T95+AA95+AH95+AO95&lt;=Consolidação!H106+Consolidação!K106+Consolidação!N106+Consolidação!Q106+Consolidação!T106+Consolidação!W106+Consolidação!Z106+Consolidação!AC106,Consolidação!$AC$4,IF(F95+M95+T95+AA95+AH95+AO95&lt;=Consolidação!H106+Consolidação!K106+Consolidação!N106+Consolidação!Q106+Consolidação!T106+Consolidação!W106+Consolidação!Z106+Consolidação!AC106+Consolidação!AF106,Consolidação!$AF$4,IF(F95+M95+T95+AA95+AH95+AO95&lt;=Consolidação!H106+Consolidação!K106+Consolidação!N106+Consolidação!Q106+Consolidação!T106+Consolidação!W106+Consolidação!Z106+Consolidação!AC106+Consolidação!AF106+Consolidação!AI106,Consolidação!$AI$4,IF(F95+M95+T95+AA95+AH95+AO95&lt;=Consolidação!H106+Consolidação!K106+Consolidação!N106+Consolidação!Q106+Consolidação!T106+Consolidação!W106+Consolidação!Z106+Consolidação!AC106+Consolidação!AF106+Consolidação!AI106+Consolidação!AL106,Consolidação!$AL$4,IF(F95+M95+T95+AA95+AH95+AO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+T95+AA95+AH95+AO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$AR$4,IF(F95+M95+T95+AA95+AH95+AO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+M95+T95+AA95+AH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+T95+AA95+AH95+AO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AS95" s="318" t="str">
        <f t="shared" si="141"/>
        <v/>
      </c>
      <c r="AT95" s="312"/>
      <c r="AU95" s="270"/>
      <c r="AV95" s="332"/>
      <c r="AW95" s="345"/>
      <c r="AX95" s="346"/>
      <c r="AY95" s="353" t="str">
        <f>IF(AV95=0,"",IF(F95+M95+T95+AA95+AH95+AO95+AV95&lt;=Consolidação!H106,Consolidação!$H$4,IF(F95+M95+T95+AA95+AH95+AO95+AV95&lt;=Consolidação!H106+Consolidação!K106,Consolidação!$K$4,IF(F95+M95+T95+AA95+AH95+AO95+AV95&lt;=Consolidação!H106+Consolidação!K106+Consolidação!N106,Consolidação!$N$4,IF(F95+M95+T95+AA95+AH95+AO95+AV95&lt;=Consolidação!H106+Consolidação!K106+Consolidação!N106+Consolidação!Q106,Consolidação!$Q$4,IF(F95+M95+T95+AA95+AH95+AO95+AV95&lt;=Consolidação!H106+Consolidação!K106+Consolidação!N106+Consolidação!Q106+Consolidação!T106,Consolidação!$T$4,IF(F95+M95+T95+AA95+AH95+AO95+AV95&lt;=Consolidação!H106+Consolidação!K106+Consolidação!N106+Consolidação!Q106+Consolidação!T106+Consolidação!W106,Consolidação!$W$4,IF(F95+M95+T95+AA95+AH95+AO95+AV95&lt;=Consolidação!H106+Consolidação!K106+Consolidação!N106+Consolidação!Q106+Consolidação!T106+Consolidação!W106+Consolidação!Z106,Consolidação!$Z$4,IF(F95+M95+T95+AA95+AH95+AO95+AV95&lt;=Consolidação!H106+Consolidação!K106+Consolidação!N106+Consolidação!Q106+Consolidação!T106+Consolidação!W106+Consolidação!Z106+Consolidação!AC106,Consolidação!$AC$4,IF(F95+M95+T95+AA95+AH95+AO95+AV95&lt;=Consolidação!H106+Consolidação!K106+Consolidação!N106+Consolidação!Q106+Consolidação!T106+Consolidação!W106+Consolidação!Z106+Consolidação!AC106+Consolidação!AF106,Consolidação!$AF$4,IF(F95+M95+T95+AA95+AH95+AO95+AV95&lt;=Consolidação!H106+Consolidação!K106+Consolidação!N106+Consolidação!Q106+Consolidação!T106+Consolidação!W106+Consolidação!Z106+Consolidação!AC106+Consolidação!AF106+Consolidação!AI106,Consolidação!$AI$4,IF(F95+M95+T95+AA95+AH95+AO95+AV95&lt;=Consolidação!H106+Consolidação!K106+Consolidação!N106+Consolidação!Q106+Consolidação!T106+Consolidação!W106+Consolidação!Z106+Consolidação!AC106+Consolidação!AF106+Consolidação!AI106+Consolidação!AL106,Consolidação!$AL$4,IF(F95+M95+T95+AA95+AH95+AO95+AV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+T95+AA95+AH95+AO95+AV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$AR$4,IF(F95+M95+T95+AA95+AH95+AO95+AV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+M95+T95+AA95+AH95+AO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+T95+AA95+AH95+AO95+AV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AZ95" s="318" t="str">
        <f t="shared" si="142"/>
        <v/>
      </c>
      <c r="BA95" s="312"/>
      <c r="BB95" s="270"/>
      <c r="BC95" s="332"/>
      <c r="BD95" s="315"/>
      <c r="BE95" s="346"/>
      <c r="BF95" s="353" t="str">
        <f>IF(BC95=0,"",IF(F95+M95+T95+AA95+AH95+AO95+AV95+BC95&lt;=Consolidação!H106,Consolidação!$H$4,IF(F95+M95+T95+AA95+AH95+AO95+AV95+BC95&lt;=Consolidação!H106+Consolidação!K106,Consolidação!$K$4,IF(F95+M95+T95+AA95+AH95+AO95+AV95+BC95&lt;=Consolidação!H106+Consolidação!K106+Consolidação!N106,Consolidação!$N$4,IF(F95+M95+T95+AA95+AH95+AO95+AV95+BC95&lt;=Consolidação!H106+Consolidação!K106+Consolidação!N106+Consolidação!Q106,Consolidação!$Q$4,IF(F95+M95+T95+AA95+AH95+AO95+AV95+BC95&lt;=Consolidação!H106+Consolidação!K106+Consolidação!N106+Consolidação!Q106+Consolidação!T106,Consolidação!$T$4,IF(F95+M95+T95+AA95+AH95+AO95+AV95+BC95&lt;=Consolidação!H106+Consolidação!K106+Consolidação!N106+Consolidação!Q106+Consolidação!T106+Consolidação!W106,Consolidação!$W$4,IF(F95+M95+T95+AA95+AH95+AO95+AV95+BC95&lt;=Consolidação!H106+Consolidação!K106+Consolidação!N106+Consolidação!Q106+Consolidação!T106+Consolidação!W106+Consolidação!Z106,Consolidação!$Z$4,IF(F95+M95+T95+AA95+AH95+AO95+AV95+BC95&lt;=Consolidação!H106+Consolidação!K106+Consolidação!N106+Consolidação!Q106+Consolidação!T106+Consolidação!W106+Consolidação!Z106+Consolidação!AC106,Consolidação!$AC$4,IF(F95+M95+T95+AA95+AH95+AO95+AV95+BC95&lt;=Consolidação!H106+Consolidação!K106+Consolidação!N106+Consolidação!Q106+Consolidação!T106+Consolidação!W106+Consolidação!Z106+Consolidação!AC106+Consolidação!AF106,Consolidação!$AF$4,IF(F95+M95+T95+AA95+AH95+AO95+AV95+BC95&lt;=Consolidação!H106+Consolidação!K106+Consolidação!N106+Consolidação!Q106+Consolidação!T106+Consolidação!W106+Consolidação!Z106+Consolidação!AC106+Consolidação!AF106+Consolidação!AI106,Consolidação!$AI$4,IF(F95+M95+T95+AA95+AH95+AO95+AV95+BC95&lt;=Consolidação!H106+Consolidação!K106+Consolidação!N106+Consolidação!Q106+Consolidação!T106+Consolidação!W106+Consolidação!Z106+Consolidação!AC106+Consolidação!AF106+Consolidação!AI106+Consolidação!AL106,Consolidação!$AL$4,IF(F95+M95+T95+AA95+AH95+AO95+AV95+BC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+T95+AA95+AH95+AO95+AV95+BC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$AR$4,IF(F95+M95+T95+AA95+AH95+AO95+AV95+BC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+M95+T95+AA95+AH95+AO95+AV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+T95+AA95+AH95+AO95+AV95+BC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BG95" s="318" t="str">
        <f t="shared" si="143"/>
        <v/>
      </c>
      <c r="BH95" s="312"/>
      <c r="BI95" s="270"/>
      <c r="BJ95" s="332"/>
      <c r="BK95" s="322"/>
      <c r="BL95" s="346"/>
      <c r="BM95" s="353" t="str">
        <f>IF(BJ95=0,"",IF(F95+M95+T95+AA95+AH95+AO95+AV95+BC95+BJ95&lt;=Consolidação!H106,Consolidação!$H$4,IF(F95+M95+T95+AA95+AH95+AO95+AV95+BC95+BJ95&lt;=Consolidação!H106+Consolidação!K106,Consolidação!$K$4,IF(F95+M95+T95+AA95+AH95+AO95+AV95+BC95+BJ95&lt;=Consolidação!H106+Consolidação!K106+Consolidação!N106,Consolidação!$N$4,IF(F95+M95+T95+AA95+AH95+AO95+AV95+BC95+BJ95&lt;=Consolidação!H106+Consolidação!K106+Consolidação!N106+Consolidação!Q106,Consolidação!$Q$4,IF(F95+M95+T95+AA95+AH95+AO95+AV95+BC95+BJ95&lt;=Consolidação!H106+Consolidação!K106+Consolidação!N106+Consolidação!Q106+Consolidação!T106,Consolidação!$T$4,IF(F95+M95+T95+AA95+AH95+AO95+AV95+BC95+BJ95&lt;=Consolidação!H106+Consolidação!K106+Consolidação!N106+Consolidação!Q106+Consolidação!T106+Consolidação!W106,Consolidação!$W$4,IF(F95+M95+T95+AA95+AH95+AO95+AV95+BC95+BJ95&lt;=Consolidação!H106+Consolidação!K106+Consolidação!N106+Consolidação!Q106+Consolidação!T106+Consolidação!W106+Consolidação!Z106,Consolidação!$Z$4,IF(F95+M95+T95+AA95+AH95+AO95+AV95+BC95+BJ95&lt;=Consolidação!H106+Consolidação!K106+Consolidação!N106+Consolidação!Q106+Consolidação!T106+Consolidação!W106+Consolidação!Z106+Consolidação!AC106,Consolidação!$AC$4,IF(F95+M95+T95+AA95+AH95+AO95+AV95+BC95+BJ95&lt;=Consolidação!H106+Consolidação!K106+Consolidação!N106+Consolidação!Q106+Consolidação!T106+Consolidação!W106+Consolidação!Z106+Consolidação!AC106+Consolidação!AF106,Consolidação!$AF$4,IF(F95+M95+T95+AA95+AH95+AO95+AV95+BC95+BJ95&lt;=Consolidação!H106+Consolidação!K106+Consolidação!N106+Consolidação!Q106+Consolidação!T106+Consolidação!W106+Consolidação!Z106+Consolidação!AC106+Consolidação!AF106+Consolidação!AI106,Consolidação!$AI$4,IF(F95+M95+T95+AA95+AH95+AO95+AV95+BC95+BJ95&lt;=Consolidação!H106+Consolidação!K106+Consolidação!N106+Consolidação!Q106+Consolidação!T106+Consolidação!W106+Consolidação!Z106+Consolidação!AC106+Consolidação!AF106+Consolidação!AI106+Consolidação!AL106,Consolidação!$AL$4,IF(F95+M95+T95+AA95+AH95+AO95+AV95+BC95+BJ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+T95+AA95+AH95+AO95+AV95+BC95+BJ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$AR$4,IF(F95+M95+T95+AA95+AH95+AO95+AV95+BC95+BJ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+M95+T95+AA95+AH95+AO95+AV95+BC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+T95+AA95+AH95+AO95+AV95+BC95+BJ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BN95" s="318" t="str">
        <f t="shared" si="144"/>
        <v/>
      </c>
      <c r="BO95" s="312"/>
      <c r="BP95" s="270"/>
      <c r="BQ95" s="332"/>
      <c r="BR95" s="322"/>
      <c r="BS95" s="346"/>
      <c r="BT95" s="317" t="str">
        <f>IF(BQ95=0,"",IF(F95+M95+T95+AA95+AH95+AO95+AV95+BC95+BJ95+BQ95&lt;=Consolidação!H106,Consolidação!$H$4,IF(F95+M95+T95+AA95+AH95+AO95+AV95+BC95+BJ95+BQ95&lt;=Consolidação!H106+Consolidação!K106,Consolidação!$K$4,IF(F95+M95+T95+AA95+AH95+AO95+AV95+BC95+BJ95+BQ95&lt;=Consolidação!H106+Consolidação!K106+Consolidação!N106,Consolidação!$N$4,IF(F95+M95+T95+AA95+AH95+AO95+AV95+BC95+BJ95+BQ95&lt;=Consolidação!H106+Consolidação!K106+Consolidação!N106+Consolidação!Q106,Consolidação!$Q$4,IF(F95+M95+T95+AA95+AH95+AO95+AV95+BC95+BJ95+BQ95&lt;=Consolidação!H106+Consolidação!K106+Consolidação!N106+Consolidação!Q106+Consolidação!T106,Consolidação!$T$4,IF(F95+M95+T95+AA95+AH95+AO95+AV95+BC95+BJ95+BQ95&lt;=Consolidação!H106+Consolidação!K106+Consolidação!N106+Consolidação!Q106+Consolidação!T106+Consolidação!W106,Consolidação!$W$4,IF(F95+M95+T95+AA95+AH95+AO95+AV95+BC95+BJ95+BQ95&lt;=Consolidação!H106+Consolidação!K106+Consolidação!N106+Consolidação!Q106+Consolidação!T106+Consolidação!W106+Consolidação!Z106,Consolidação!$Z$4,IF(F95+M95+T95+AA95+AH95+AO95+AV95+BC95+BJ95+BQ95&lt;=Consolidação!H106+Consolidação!K106+Consolidação!N106+Consolidação!Q106+Consolidação!T106+Consolidação!W106+Consolidação!Z106+Consolidação!AC106,Consolidação!$AC$4,IF(F95+M95+T95+AA95+AH95+AO95+AV95+BC95+BJ95+BQ95&lt;=Consolidação!H106+Consolidação!K106+Consolidação!N106+Consolidação!Q106+Consolidação!T106+Consolidação!W106+Consolidação!Z106+Consolidação!AC106+Consolidação!AF106,Consolidação!$AF$4,IF(F95+M95+T95+AA95+AH95+AO95+AV95+BC95+BJ95+BQ95&lt;=Consolidação!H106+Consolidação!K106+Consolidação!N106+Consolidação!Q106+Consolidação!T106+Consolidação!W106+Consolidação!Z106+Consolidação!AC106+Consolidação!AF106+Consolidação!AI106,Consolidação!$AI$4,IF(F95+M95+T95+AA95+AH95+AO95+AV95+BC95+BJ95+BQ95&lt;=Consolidação!H106+Consolidação!K106+Consolidação!N106+Consolidação!Q106+Consolidação!T106+Consolidação!W106+Consolidação!Z106+Consolidação!AC106+Consolidação!AF106+Consolidação!AI106+Consolidação!AL106,Consolidação!$AL$4,IF(F95+M95+T95+AA95+AH95+AO95+AV95+BC95+BJ95+BQ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+T95+AA95+AH95+AO95+AV95+BC95+BJ95+BQ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$AR$4,IF(F95+M95+T95+AA95+AH95+AO95+AV95+BC95+BJ95+BQ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+M95+T95+AA95+AH95+AO95+AV95+BC95+BJ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+T95+AA95+AH95+AO95+AV95+BC95+BJ95+BQ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BU95" s="318" t="str">
        <f t="shared" si="145"/>
        <v/>
      </c>
      <c r="BV95" s="312"/>
      <c r="BW95" s="270"/>
      <c r="BX95" s="332"/>
      <c r="BY95" s="322"/>
      <c r="BZ95" s="346"/>
      <c r="CA95" s="317" t="str">
        <f>IF(BX95=0,"",IF(F95+M95+T95+AA95+AH95+AO95+AV95+BC95+BJ95+BQ95+BX95&lt;=Consolidação!H106,Consolidação!$H$4,IF(F95+M95+T95+AA95+AH95+AO95+AV95+BC95+BJ95+BQ95+BX95&lt;=Consolidação!H106+Consolidação!K106,Consolidação!$K$4,IF(F95+M95+T95+AA95+AH95+AO95+AV95+BC95+BJ95+BQ95+BX95&lt;=Consolidação!H106+Consolidação!K106+Consolidação!N106,Consolidação!$N$4,IF(F95+M95+T95+AA95+AH95+AO95+AV95+BC95+BJ95+BQ95+BX95&lt;=Consolidação!H106+Consolidação!K106+Consolidação!N106+Consolidação!Q106,Consolidação!$Q$4,IF(F95+M95+T95+AA95+AH95+AO95+AV95+BC95+BJ95+BQ95+BX95&lt;=Consolidação!H106+Consolidação!K106+Consolidação!N106+Consolidação!Q106+Consolidação!T106,Consolidação!$T$4,IF(F95+M95+T95+AA95+AH95+AO95+AV95+BC95+BJ95+BQ95+BX95&lt;=Consolidação!H106+Consolidação!K106+Consolidação!N106+Consolidação!Q106+Consolidação!T106+Consolidação!W106,Consolidação!$W$4,IF(F95+M95+T95+AA95+AH95+AO95+AV95+BC95+BJ95+BQ95+BX95&lt;=Consolidação!H106+Consolidação!K106+Consolidação!N106+Consolidação!Q106+Consolidação!T106+Consolidação!W106+Consolidação!Z106,Consolidação!$Z$4,IF(F95+M95+T95+AA95+AH95+AO95+AV95+BC95+BJ95+BQ95+BX95&lt;=Consolidação!H106+Consolidação!K106+Consolidação!N106+Consolidação!Q106+Consolidação!T106+Consolidação!W106+Consolidação!Z106+Consolidação!AC106,Consolidação!$AC$4,IF(F95+M95+T95+AA95+AH95+AO95+AV95+BC95+BJ95+BQ95+BX95&lt;=Consolidação!H106+Consolidação!K106+Consolidação!N106+Consolidação!Q106+Consolidação!T106+Consolidação!W106+Consolidação!Z106+Consolidação!AC106+Consolidação!AF106,Consolidação!$AF$4,IF(F95+M95+T95+AA95+AH95+AO95+AV95+BC95+BJ95+BQ95+BX95&lt;=Consolidação!H106+Consolidação!K106+Consolidação!N106+Consolidação!Q106+Consolidação!T106+Consolidação!W106+Consolidação!Z106+Consolidação!AC106+Consolidação!AF106+Consolidação!AI106,Consolidação!$AI$4,IF(F95+M95+T95+AA95+AH95+AO95+AV95+BC95+BJ95+BQ95+BX95&lt;=Consolidação!H106+Consolidação!K106+Consolidação!N106+Consolidação!Q106+Consolidação!T106+Consolidação!W106+Consolidação!Z106+Consolidação!AC106+Consolidação!AF106+Consolidação!AI106+Consolidação!AL106,Consolidação!$AL$4,IF(F95+M95+T95+AA95+AH95+AO95+AV95+BC95+BJ95+BQ95+BX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+T95+AA95+AH95+AO95+AV95+BC95+BJ95+BQ95+BX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$AR$4,IF(F95+M95+T95+AA95+AH95+AO95+AV95+BC95+BJ95+BQ95+BX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+M95+T95+AA95+AH95+AO95+AV95+BC95+BJ95+BQ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+T95+AA95+AH95+AO95+AV95+BC95+BJ95+BQ95+BX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CB95" s="318" t="str">
        <f t="shared" si="146"/>
        <v/>
      </c>
      <c r="CC95" s="312"/>
      <c r="CD95" s="270"/>
      <c r="CE95" s="332"/>
      <c r="CF95" s="322"/>
      <c r="CG95" s="346"/>
      <c r="CH95" s="353" t="str">
        <f>IF(CE95=0,"",IF(F95+M95+T95+AA95+AH95+AO95+AV95+BC95+BJ95+BQ95+BX95+CE95&lt;=Consolidação!H106,Consolidação!$H$4,IF(F95+M95+T95+AA95+AH95+AO95+AV95+BC95+BJ95+BQ95+BX95+CE95&lt;=Consolidação!H106+Consolidação!K106,Consolidação!$K$4,IF(F95+M95+T95+AA95+AH95+AO95+AV95+BC95+BJ95+BQ95+BX95+CE95&lt;=Consolidação!H106+Consolidação!K106+Consolidação!N106,Consolidação!$N$4,IF(F95+M95+T95+AA95+AH95+AO95+AV95+BC95+BJ95+BQ95+BX95+CE95&lt;=Consolidação!H106+Consolidação!K106+Consolidação!N106+Consolidação!Q106,Consolidação!$Q$4,IF(F95+M95+T95+AA95+AH95+AO95+AV95+BC95+BJ95+BQ95+BX95+CE95&lt;=Consolidação!H106+Consolidação!K106+Consolidação!N106+Consolidação!Q106+Consolidação!T106,Consolidação!$T$4,IF(F95+M95+T95+AA95+AH95+AO95+AV95+BC95+BJ95+BQ95+BX95+CE95&lt;=Consolidação!H106+Consolidação!K106+Consolidação!N106+Consolidação!Q106+Consolidação!T106+Consolidação!W106,Consolidação!$W$4,IF(F95+M95+T95+AA95+AH95+AO95+AV95+BC95+BJ95+BQ95+BX95+CE95&lt;=Consolidação!H106+Consolidação!K106+Consolidação!N106+Consolidação!Q106+Consolidação!T106+Consolidação!W106+Consolidação!Z106,Consolidação!$Z$4,IF(F95+M95+T95+AA95+AH95+AO95+AV95+BC95+BJ95+BQ95+BX95+CE95&lt;=Consolidação!H106+Consolidação!K106+Consolidação!N106+Consolidação!Q106+Consolidação!T106+Consolidação!W106+Consolidação!Z106+Consolidação!AC106,Consolidação!$AC$4,IF(F95+M95+T95+AA95+AH95+AO95+AV95+BC95+BJ95+BQ95+BX95+CE95&lt;=Consolidação!H106+Consolidação!K106+Consolidação!N106+Consolidação!Q106+Consolidação!T106+Consolidação!W106+Consolidação!Z106+Consolidação!AC106+Consolidação!AF106,Consolidação!$AF$4,IF(F95+M95+T95+AA95+AH95+AO95+AV95+BC95+BJ95+BQ95+BX95+CE95&lt;=Consolidação!H106+Consolidação!K106+Consolidação!N106+Consolidação!Q106+Consolidação!T106+Consolidação!W106+Consolidação!Z106+Consolidação!AC106+Consolidação!AF106+Consolidação!AI106,Consolidação!$AI$4,IF(F95+M95+T95+AA95+AH95+AO95+AV95+BC95+BJ95+BQ95+BX95+CE95&lt;=Consolidação!H106+Consolidação!K106+Consolidação!N106+Consolidação!Q106+Consolidação!T106+Consolidação!W106+Consolidação!Z106+Consolidação!AC106+Consolidação!AF106+Consolidação!AI106+Consolidação!AL106,Consolidação!$AL$4,IF(F95+M95+T95+AA95+AH95+AO95+AV95+BC95+BJ95+BQ95+BX95+CE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+T95+AA95+AH95+AO95+AV95+BC95+BJ95+BQ95+BX95+CE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$AR$4,IF(F95+M95+T95+AA95+AH95+AO95+AV95+BC95+BJ95+BQ95+BX95+CE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+M95+T95+AA95+AH95+AO95+AV95+BC95+BJ95+BQ95+BX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+T95+AA95+AH95+AO95+AV95+BC95+BJ95+BQ95+BX95+CE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CI95" s="318" t="str">
        <f t="shared" si="147"/>
        <v/>
      </c>
      <c r="CJ95" s="312"/>
      <c r="CK95" s="270"/>
      <c r="CL95" s="332"/>
      <c r="CM95" s="322"/>
      <c r="CN95" s="346"/>
      <c r="CO95" s="353" t="str">
        <f>IF(CL95=0,"",IF(F95+M95+T95+AA95+AH95+AO95+AV95+BC95+BJ95+BQ95+BX95+CE95+CL95&lt;=Consolidação!H106,Consolidação!$H$4,IF(F95+M95+T95+AA95+AH95+AO95+AV95+BC95+BJ95+BQ95+BX95+CE95+CL95&lt;=Consolidação!H106+Consolidação!K106,Consolidação!$K$4,IF(F95+M95+T95+AA95+AH95+AO95+AV95+BC95+BJ95+BQ95+BX95+CE95+CL95&lt;=Consolidação!H106+Consolidação!K106+Consolidação!N106,Consolidação!$N$4,IF(F95+M95+T95+AA95+AH95+AO95+AV95+BC95+BJ95+BQ95+BX95+CE95+CL95&lt;=Consolidação!H106+Consolidação!K106+Consolidação!N106+Consolidação!Q106,Consolidação!$Q$4,IF(F95+M95+T95+AA95+AH95+AO95+AV95+BC95+BJ95+BQ95+BX95+CE95+CL95&lt;=Consolidação!H106+Consolidação!K106+Consolidação!N106+Consolidação!Q106+Consolidação!T106,Consolidação!$T$4,IF(F95+M95+T95+AA95+AH95+AO95+AV95+BC95+BJ95+BQ95+BX95+CE95+CL95&lt;=Consolidação!H106+Consolidação!K106+Consolidação!N106+Consolidação!Q106+Consolidação!T106+Consolidação!W106,Consolidação!$W$4,IF(F95+M95+T95+AA95+AH95+AO95+AV95+BC95+BJ95+BQ95+BX95+CE95+CL95&lt;=Consolidação!H106+Consolidação!K106+Consolidação!N106+Consolidação!Q106+Consolidação!T106+Consolidação!W106+Consolidação!Z106,Consolidação!$Z$4,IF(F95+M95+T95+AA95+AH95+AO95+AV95+BC95+BJ95+BQ95+BX95+CE95+CL95&lt;=Consolidação!H106+Consolidação!K106+Consolidação!N106+Consolidação!Q106+Consolidação!T106+Consolidação!W106+Consolidação!Z106+Consolidação!AC106,Consolidação!$AC$4,IF(F95+M95+T95+AA95+AH95+AO95+AV95+BC95+BJ95+BQ95+BX95+CE95+CL95&lt;=Consolidação!H106+Consolidação!K106+Consolidação!N106+Consolidação!Q106+Consolidação!T106+Consolidação!W106+Consolidação!Z106+Consolidação!AC106+Consolidação!AF106,Consolidação!$AF$4,IF(F95+M95+T95+AA95+AH95+AO95+AV95+BC95+BJ95+BQ95+BX95+CE95+CL95&lt;=Consolidação!H106+Consolidação!K106+Consolidação!N106+Consolidação!Q106+Consolidação!T106+Consolidação!W106+Consolidação!Z106+Consolidação!AC106+Consolidação!AF106+Consolidação!AI106,Consolidação!$AI$4,IF(F95+M95+T95+AA95+AH95+AO95+AV95+BC95+BJ95+BQ95+BX95+CE95+CL95&lt;=Consolidação!H106+Consolidação!K106+Consolidação!N106+Consolidação!Q106+Consolidação!T106+Consolidação!W106+Consolidação!Z106+Consolidação!AC106+Consolidação!AF106+Consolidação!AI106+Consolidação!AL106,Consolidação!$AL$4,IF(F95+M95+T95+AA95+AH95+AO95+AV95+BC95+BJ95+BQ95+BX95+CE95+CL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+T95+AA95+AH95+AO95+AV95+BC95+BJ95+BQ95+BX95+CE95+CL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$AR$4,IF(F95+M95+T95+AA95+AH95+AO95+AV95+BC95+BJ95+BQ95+BX95+CE95+CL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+M95+T95+AA95+AH95+AO95+AV95+BC95+BJ95+BQ95+BX95+CE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+T95+AA95+AH95+AO95+AV95+BC95+BJ95+BQ95+BX95+CE95+CL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CP95" s="318" t="str">
        <f t="shared" si="148"/>
        <v/>
      </c>
      <c r="CQ95" s="312"/>
      <c r="CR95" s="270"/>
      <c r="CS95" s="332"/>
      <c r="CT95" s="322"/>
      <c r="CU95" s="346"/>
      <c r="CV95" s="353" t="str">
        <f>IF(CS95=0,"",IF(F95+M95+T95+AA95+AH95+AO95+AV95+BC95+BJ95+BQ95+BX95+CE95+CL95+CS95&lt;=Consolidação!H106,Consolidação!$H$4,IF(F95+M95+T95+AA95+AH95+AO95+AV95+BC95+BJ95+BQ95+BX95+CE95+CL95+CS95&lt;=Consolidação!H106+Consolidação!K106,Consolidação!$K$4,IF(F95+M95+T95+AA95+AH95+AO95+AV95+BC95+BJ95+BQ95+BX95+CE95+CL95+CS95&lt;=Consolidação!H106+Consolidação!K106+Consolidação!N106,Consolidação!$N$4,IF(F95+M95+T95+AA95+AH95+AO95+AV95+BC95+BJ95+BQ95+BX95+CE95+CL95+CS95&lt;=Consolidação!H106+Consolidação!K106+Consolidação!N106+Consolidação!Q106,Consolidação!$Q$4,IF(F95+M95+T95+AA95+AH95+AO95+AV95+BC95+BJ95+BQ95+BX95+CE95+CL95+CS95&lt;=Consolidação!H106+Consolidação!K106+Consolidação!N106+Consolidação!Q106+Consolidação!T106,Consolidação!$T$4,IF(F95+M95+T95+AA95+AH95+AO95+AV95+BC95+BJ95+BQ95+BX95+CE95+CL95+CS95&lt;=Consolidação!H106+Consolidação!K106+Consolidação!N106+Consolidação!Q106+Consolidação!T106+Consolidação!W106,Consolidação!$W$4,IF(F95+M95+T95+AA95+AH95+AO95+AV95+BC95+BJ95+BQ95+BX95+CE95+CL95+CS95&lt;=Consolidação!H106+Consolidação!K106+Consolidação!N106+Consolidação!Q106+Consolidação!T106+Consolidação!W106+Consolidação!Z106,Consolidação!$Z$4,IF(F95+M95+T95+AA95+AH95+AO95+AV95+BC95+BJ95+BQ95+BX95+CE95+CL95+CS95&lt;=Consolidação!H106+Consolidação!K106+Consolidação!N106+Consolidação!Q106+Consolidação!T106+Consolidação!W106+Consolidação!Z106+Consolidação!AC106,Consolidação!$AC$4,IF(F95+M95+T95+AA95+AH95+AO95+AV95+BC95+BJ95+BQ95+BX95+CE95+CL95+CS95&lt;=Consolidação!H106+Consolidação!K106+Consolidação!N106+Consolidação!Q106+Consolidação!T106+Consolidação!W106+Consolidação!Z106+Consolidação!AC106+Consolidação!AF106,Consolidação!$AF$4,IF(F95+M95+T95+AA95+AH95+AO95+AV95+BC95+BJ95+BQ95+BX95+CE95+CL95+CS95&lt;=Consolidação!H106+Consolidação!K106+Consolidação!N106+Consolidação!Q106+Consolidação!T106+Consolidação!W106+Consolidação!Z106+Consolidação!AC106+Consolidação!AF106+Consolidação!AI106,Consolidação!$AI$4,IF(F95+M95+T95+AA95+AH95+AO95+AV95+BC95+BJ95+BQ95+BX95+CE95+CL95+CS95&lt;=Consolidação!H106+Consolidação!K106+Consolidação!N106+Consolidação!Q106+Consolidação!T106+Consolidação!W106+Consolidação!Z106+Consolidação!AC106+Consolidação!AF106+Consolidação!AI106+Consolidação!AL106,Consolidação!$AL$4,IF(F95+M95+T95+AA95+AH95+AO95+AV95+BC95+BJ95+BQ95+BX95+CE95+CL95+CS95&lt;=Consolidação!H106+Consolidação!K106+Consolidação!N106+Consolidação!Q106+Consolidação!T106+Consolidação!W106+Consolidação!Z106+Consolidação!AC106+Consolidação!AF106+Consolidação!AI106+Consolidação!AL106+Consolidação!AO106,Consolidação!$AO$4,IF(F95+M95+T95+AA95+AH95+AO95+AV95+BC95+BJ95+BQ95+BX95+CE95+CL95+CS95&lt;=Consolidação!H106+Consolidação!K106+Consolidação!N106+Consolidação!Q106+Consolidação!T106+Consolidação!W106+Consolidação!Z106+Consolidação!AC106+Consolidação!AF106+Consolidação!AI106+Consolidação!AL106+Consolidação!AO106+Consolidação!AR106,Consolidação!$AR$4,IF(F95+M95+T95+AA95+AH95+AO95+AV95+BC95+BJ95+BQ95+BX95+CE95+CL95+CS95&lt;=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Consolidação!$AU$4,IF(AND((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&gt;0,F95+M95+T95+AA95+AH95+AO95+AV95+BC95+BJ95+BQ95+BX95+CE95+CL95&l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,F95+M95+T95+AA95+AH95+AO95+AV95+BC95+BJ95+BQ95+BX95+CE95+CL95+CS95&gt;Consolidação!H106+Consolidação!K106+Consolidação!N106+Consolidação!Q106+Consolidação!T106+Consolidação!W106+Consolidação!Z106+Consolidação!AC106+Consolidação!AF106+Consolidação!AI106+Consolidação!AL106+Consolidação!AO106+Consolidação!AR106+Consolidação!AU106),"CONSUMO PARCIAL","SEM PREVISÃO"))))))))))))))))</f>
        <v/>
      </c>
      <c r="CW95" s="318" t="str">
        <f t="shared" si="149"/>
        <v/>
      </c>
      <c r="CX95" s="270"/>
      <c r="CY95" s="332"/>
      <c r="CZ95" s="322"/>
      <c r="DA95" s="346"/>
      <c r="DB95" s="353" t="str">
        <f>IF(CY95=0,"",IF(L95+S95+Z95+AG95+AN95+AU95+BB95+BI95+BP95+BW95+CD95+CK95+CR95+CY95&lt;=Consolidação!N106,Consolidação!$H$4,IF(L95+S95+Z95+AG95+AN95+AU95+BB95+BI95+BP95+BW95+CD95+CK95+CR95+CY95&lt;=Consolidação!N106+Consolidação!Q106,Consolidação!$K$4,IF(L95+S95+Z95+AG95+AN95+AU95+BB95+BI95+BP95+BW95+CD95+CK95+CR95+CY95&lt;=Consolidação!N106+Consolidação!Q106+Consolidação!T106,Consolidação!$N$4,IF(L95+S95+Z95+AG95+AN95+AU95+BB95+BI95+BP95+BW95+CD95+CK95+CR95+CY95&lt;=Consolidação!N106+Consolidação!Q106+Consolidação!T106+Consolidação!W106,Consolidação!$Q$4,IF(L95+S95+Z95+AG95+AN95+AU95+BB95+BI95+BP95+BW95+CD95+CK95+CR95+CY95&lt;=Consolidação!N106+Consolidação!Q106+Consolidação!T106+Consolidação!W106+Consolidação!Z106,Consolidação!$T$4,IF(L95+S95+Z95+AG95+AN95+AU95+BB95+BI95+BP95+BW95+CD95+CK95+CR95+CY95&lt;=Consolidação!N106+Consolidação!Q106+Consolidação!T106+Consolidação!W106+Consolidação!Z106+Consolidação!AC106,Consolidação!$W$4,IF(L95+S95+Z95+AG95+AN95+AU95+BB95+BI95+BP95+BW95+CD95+CK95+CR95+CY95&lt;=Consolidação!N106+Consolidação!Q106+Consolidação!T106+Consolidação!W106+Consolidação!Z106+Consolidação!AC106+Consolidação!AF106,Consolidação!$Z$4,IF(L95+S95+Z95+AG95+AN95+AU95+BB95+BI95+BP95+BW95+CD95+CK95+CR95+CY95&lt;=Consolidação!N106+Consolidação!Q106+Consolidação!T106+Consolidação!W106+Consolidação!Z106+Consolidação!AC106+Consolidação!AF106+Consolidação!AI106,Consolidação!$AC$4,IF(L95+S95+Z95+AG95+AN95+AU95+BB95+BI95+BP95+BW95+CD95+CK95+CR95+CY95&lt;=Consolidação!N106+Consolidação!Q106+Consolidação!T106+Consolidação!W106+Consolidação!Z106+Consolidação!AC106+Consolidação!AF106+Consolidação!AI106+Consolidação!AL106,Consolidação!$AF$4,IF(L95+S95+Z95+AG95+AN95+AU95+BB95+BI95+BP95+BW95+CD95+CK95+CR95+CY95&lt;=Consolidação!N106+Consolidação!Q106+Consolidação!T106+Consolidação!W106+Consolidação!Z106+Consolidação!AC106+Consolidação!AF106+Consolidação!AI106+Consolidação!AL106+Consolidação!AO106,Consolidação!$AI$4,IF(L95+S95+Z95+AG95+AN95+AU95+BB95+BI95+BP95+BW95+CD95+CK95+CR95+CY95&lt;=Consolidação!N106+Consolidação!Q106+Consolidação!T106+Consolidação!W106+Consolidação!Z106+Consolidação!AC106+Consolidação!AF106+Consolidação!AI106+Consolidação!AL106+Consolidação!AO106+Consolidação!AR106,Consolidação!$AL$4,IF(L95+S95+Z95+AG95+AN95+AU95+BB95+BI95+BP95+BW95+CD95+CK95+CR95+CY95&lt;=Consolidação!N106+Consolidação!Q106+Consolidação!T106+Consolidação!W106+Consolidação!Z106+Consolidação!AC106+Consolidação!AF106+Consolidação!AI106+Consolidação!AL106+Consolidação!AO106+Consolidação!AR106+Consolidação!AU106,Consolidação!$AO$4,IF(L95+S95+Z95+AG95+AN95+AU95+BB95+BI95+BP95+BW95+CD95+CK95+CR95+CY95&lt;=Consolidação!N106+Consolidação!Q106+Consolidação!T106+Consolidação!W106+Consolidação!Z106+Consolidação!AC106+Consolidação!AF106+Consolidação!AI106+Consolidação!AL106+Consolidação!AO106+Consolidação!AR106+Consolidação!AU106+Consolidação!AX106,Consolidação!$AR$4,IF(L95+S95+Z95+AG95+AN95+AU95+BB95+BI95+BP95+BW95+CD95+CK95+CR95+CY95&lt;=Consolidação!N106+Consolidação!Q106+Consolidação!T106+Consolidação!W106+Consolidação!Z106+Consolidação!AC106+Consolidação!AF106+Consolidação!AI106+Consolidação!AL106+Consolidação!AO106+Consolidação!AR106+Consolidação!AU106+Consolidação!AX106+Consolidação!#REF!,Consolidação!$AU$4,IF(AND((Consolidação!N106+Consolidação!Q106+Consolidação!T106+Consolidação!W106+Consolidação!Z106+Consolidação!AC106+Consolidação!AF106+Consolidação!AI106+Consolidação!AL106+Consolidação!AO106+Consolidação!AR106+Consolidação!AU106+Consolidação!AX106+Consolidação!#REF!)&gt;0,L95+S95+Z95+AG95+AN95+AU95+BB95+BI95+BP95+BW95+CD95+CK95+CR95&lt;Consolidação!N106+Consolidação!Q106+Consolidação!T106+Consolidação!W106+Consolidação!Z106+Consolidação!AC106+Consolidação!AF106+Consolidação!AI106+Consolidação!AL106+Consolidação!AO106+Consolidação!AR106+Consolidação!AU106+Consolidação!AX106+Consolidação!#REF!,L95+S95+Z95+AG95+AN95+AU95+BB95+BI95+BP95+BW95+CD95+CK95+CR95+CY95&gt;Consolidação!N106+Consolidação!Q106+Consolidação!T106+Consolidação!W106+Consolidação!Z106+Consolidação!AC106+Consolidação!AF106+Consolidação!AI106+Consolidação!AL106+Consolidação!AO106+Consolidação!AR106+Consolidação!AU106+Consolidação!AX106+Consolidação!#REF!),"CONSUMO PARCIAL","SEM PREVISÃO"))))))))))))))))</f>
        <v/>
      </c>
      <c r="DC95" s="318" t="str">
        <f>IF(DB95="","",IF(DB95="SEM PREVISÃO","û",IF(DB95="CONSUMO PARCIAL","û",IF(DA95&lt;DB95+90,"û","ü"))))</f>
        <v/>
      </c>
      <c r="DD95" s="270"/>
      <c r="DE95" s="332"/>
      <c r="DF95" s="322"/>
      <c r="DG95" s="346"/>
      <c r="DH95" s="353" t="str">
        <f>IF(DE95=0,"",IF(R95+Y95+AF95+AM95+AT95+BA95+BH95+BO95+BV95+CC95+CJ95+CQ95+CX95+DE95&lt;=Consolidação!T106,Consolidação!$H$4,IF(R95+Y95+AF95+AM95+AT95+BA95+BH95+BO95+BV95+CC95+CJ95+CQ95+CX95+DE95&lt;=Consolidação!T106+Consolidação!W106,Consolidação!$K$4,IF(R95+Y95+AF95+AM95+AT95+BA95+BH95+BO95+BV95+CC95+CJ95+CQ95+CX95+DE95&lt;=Consolidação!T106+Consolidação!W106+Consolidação!Z106,Consolidação!$N$4,IF(R95+Y95+AF95+AM95+AT95+BA95+BH95+BO95+BV95+CC95+CJ95+CQ95+CX95+DE95&lt;=Consolidação!T106+Consolidação!W106+Consolidação!Z106+Consolidação!AC106,Consolidação!$Q$4,IF(R95+Y95+AF95+AM95+AT95+BA95+BH95+BO95+BV95+CC95+CJ95+CQ95+CX95+DE95&lt;=Consolidação!T106+Consolidação!W106+Consolidação!Z106+Consolidação!AC106+Consolidação!AF106,Consolidação!$T$4,IF(R95+Y95+AF95+AM95+AT95+BA95+BH95+BO95+BV95+CC95+CJ95+CQ95+CX95+DE95&lt;=Consolidação!T106+Consolidação!W106+Consolidação!Z106+Consolidação!AC106+Consolidação!AF106+Consolidação!AI106,Consolidação!$W$4,IF(R95+Y95+AF95+AM95+AT95+BA95+BH95+BO95+BV95+CC95+CJ95+CQ95+CX95+DE95&lt;=Consolidação!T106+Consolidação!W106+Consolidação!Z106+Consolidação!AC106+Consolidação!AF106+Consolidação!AI106+Consolidação!AL106,Consolidação!$Z$4,IF(R95+Y95+AF95+AM95+AT95+BA95+BH95+BO95+BV95+CC95+CJ95+CQ95+CX95+DE95&lt;=Consolidação!T106+Consolidação!W106+Consolidação!Z106+Consolidação!AC106+Consolidação!AF106+Consolidação!AI106+Consolidação!AL106+Consolidação!AO106,Consolidação!$AC$4,IF(R95+Y95+AF95+AM95+AT95+BA95+BH95+BO95+BV95+CC95+CJ95+CQ95+CX95+DE95&lt;=Consolidação!T106+Consolidação!W106+Consolidação!Z106+Consolidação!AC106+Consolidação!AF106+Consolidação!AI106+Consolidação!AL106+Consolidação!AO106+Consolidação!AR106,Consolidação!$AF$4,IF(R95+Y95+AF95+AM95+AT95+BA95+BH95+BO95+BV95+CC95+CJ95+CQ95+CX95+DE95&lt;=Consolidação!T106+Consolidação!W106+Consolidação!Z106+Consolidação!AC106+Consolidação!AF106+Consolidação!AI106+Consolidação!AL106+Consolidação!AO106+Consolidação!AR106+Consolidação!AU106,Consolidação!$AI$4,IF(R95+Y95+AF95+AM95+AT95+BA95+BH95+BO95+BV95+CC95+CJ95+CQ95+CX95+DE95&lt;=Consolidação!T106+Consolidação!W106+Consolidação!Z106+Consolidação!AC106+Consolidação!AF106+Consolidação!AI106+Consolidação!AL106+Consolidação!AO106+Consolidação!AR106+Consolidação!AU106+Consolidação!AX106,Consolidação!$AL$4,IF(R95+Y95+AF95+AM95+AT95+BA95+BH95+BO95+BV95+CC95+CJ95+CQ95+CX95+DE95&lt;=Consolidação!T106+Consolidação!W106+Consolidação!Z106+Consolidação!AC106+Consolidação!AF106+Consolidação!AI106+Consolidação!AL106+Consolidação!AO106+Consolidação!AR106+Consolidação!AU106+Consolidação!AX106+Consolidação!#REF!,Consolidação!$AO$4,IF(R95+Y95+AF95+AM95+AT95+BA95+BH95+BO95+BV95+CC95+CJ95+CQ95+CX95+DE95&lt;=Consolidação!T106+Consolidação!W106+Consolidação!Z106+Consolidação!AC106+Consolidação!AF106+Consolidação!AI106+Consolidação!AL106+Consolidação!AO106+Consolidação!AR106+Consolidação!AU106+Consolidação!AX106+Consolidação!#REF!+Consolidação!BC106,Consolidação!$AR$4,IF(R95+Y95+AF95+AM95+AT95+BA95+BH95+BO95+BV95+CC95+CJ95+CQ95+CX95+DE95&lt;=Consolidação!T106+Consolidação!W106+Consolidação!Z106+Consolidação!AC106+Consolidação!AF106+Consolidação!AI106+Consolidação!AL106+Consolidação!AO106+Consolidação!AR106+Consolidação!AU106+Consolidação!AX106+Consolidação!#REF!+Consolidação!BC106+Consolidação!BF106,Consolidação!$AU$4,IF(AND((Consolidação!T106+Consolidação!W106+Consolidação!Z106+Consolidação!AC106+Consolidação!AF106+Consolidação!AI106+Consolidação!AL106+Consolidação!AO106+Consolidação!AR106+Consolidação!AU106+Consolidação!AX106+Consolidação!#REF!+Consolidação!BC106+Consolidação!BF106)&gt;0,R95+Y95+AF95+AM95+AT95+BA95+BH95+BO95+BV95+CC95+CJ95+CQ95+CX95&lt;Consolidação!T106+Consolidação!W106+Consolidação!Z106+Consolidação!AC106+Consolidação!AF106+Consolidação!AI106+Consolidação!AL106+Consolidação!AO106+Consolidação!AR106+Consolidação!AU106+Consolidação!AX106+Consolidação!#REF!+Consolidação!BC106+Consolidação!BF106,R95+Y95+AF95+AM95+AT95+BA95+BH95+BO95+BV95+CC95+CJ95+CQ95+CX95+DE95&gt;Consolidação!T106+Consolidação!W106+Consolidação!Z106+Consolidação!AC106+Consolidação!AF106+Consolidação!AI106+Consolidação!AL106+Consolidação!AO106+Consolidação!AR106+Consolidação!AU106+Consolidação!AX106+Consolidação!#REF!+Consolidação!BC106+Consolidação!BF106),"CONSUMO PARCIAL","SEM PREVISÃO"))))))))))))))))</f>
        <v/>
      </c>
      <c r="DI95" s="318" t="str">
        <f>IF(DH95="","",IF(DH95="SEM PREVISÃO","û",IF(DH95="CONSUMO PARCIAL","û",IF(DG95&lt;DH95+90,"û","ü"))))</f>
        <v/>
      </c>
      <c r="DJ95" s="270"/>
      <c r="DK95" s="332"/>
      <c r="DL95" s="322"/>
      <c r="DM95" s="346"/>
      <c r="DN95" s="353" t="str">
        <f>IF(DK95=0,"",IF(X95+AE95+AL95+AS95+AZ95+BG95+BN95+BU95+CB95+CI95+CP95+CW95+DD95+DK95&lt;=Consolidação!Z106,Consolidação!$H$4,IF(X95+AE95+AL95+AS95+AZ95+BG95+BN95+BU95+CB95+CI95+CP95+CW95+DD95+DK95&lt;=Consolidação!Z106+Consolidação!AC106,Consolidação!$K$4,IF(X95+AE95+AL95+AS95+AZ95+BG95+BN95+BU95+CB95+CI95+CP95+CW95+DD95+DK95&lt;=Consolidação!Z106+Consolidação!AC106+Consolidação!AF106,Consolidação!$N$4,IF(X95+AE95+AL95+AS95+AZ95+BG95+BN95+BU95+CB95+CI95+CP95+CW95+DD95+DK95&lt;=Consolidação!Z106+Consolidação!AC106+Consolidação!AF106+Consolidação!AI106,Consolidação!$Q$4,IF(X95+AE95+AL95+AS95+AZ95+BG95+BN95+BU95+CB95+CI95+CP95+CW95+DD95+DK95&lt;=Consolidação!Z106+Consolidação!AC106+Consolidação!AF106+Consolidação!AI106+Consolidação!AL106,Consolidação!$T$4,IF(X95+AE95+AL95+AS95+AZ95+BG95+BN95+BU95+CB95+CI95+CP95+CW95+DD95+DK95&lt;=Consolidação!Z106+Consolidação!AC106+Consolidação!AF106+Consolidação!AI106+Consolidação!AL106+Consolidação!AO106,Consolidação!$W$4,IF(X95+AE95+AL95+AS95+AZ95+BG95+BN95+BU95+CB95+CI95+CP95+CW95+DD95+DK95&lt;=Consolidação!Z106+Consolidação!AC106+Consolidação!AF106+Consolidação!AI106+Consolidação!AL106+Consolidação!AO106+Consolidação!AR106,Consolidação!$Z$4,IF(X95+AE95+AL95+AS95+AZ95+BG95+BN95+BU95+CB95+CI95+CP95+CW95+DD95+DK95&lt;=Consolidação!Z106+Consolidação!AC106+Consolidação!AF106+Consolidação!AI106+Consolidação!AL106+Consolidação!AO106+Consolidação!AR106+Consolidação!AU106,Consolidação!$AC$4,IF(X95+AE95+AL95+AS95+AZ95+BG95+BN95+BU95+CB95+CI95+CP95+CW95+DD95+DK95&lt;=Consolidação!Z106+Consolidação!AC106+Consolidação!AF106+Consolidação!AI106+Consolidação!AL106+Consolidação!AO106+Consolidação!AR106+Consolidação!AU106+Consolidação!AX106,Consolidação!$AF$4,IF(X95+AE95+AL95+AS95+AZ95+BG95+BN95+BU95+CB95+CI95+CP95+CW95+DD95+DK95&lt;=Consolidação!Z106+Consolidação!AC106+Consolidação!AF106+Consolidação!AI106+Consolidação!AL106+Consolidação!AO106+Consolidação!AR106+Consolidação!AU106+Consolidação!AX106+Consolidação!#REF!,Consolidação!$AI$4,IF(X95+AE95+AL95+AS95+AZ95+BG95+BN95+BU95+CB95+CI95+CP95+CW95+DD95+DK95&lt;=Consolidação!Z106+Consolidação!AC106+Consolidação!AF106+Consolidação!AI106+Consolidação!AL106+Consolidação!AO106+Consolidação!AR106+Consolidação!AU106+Consolidação!AX106+Consolidação!#REF!+Consolidação!BC106,Consolidação!$AL$4,IF(X95+AE95+AL95+AS95+AZ95+BG95+BN95+BU95+CB95+CI95+CP95+CW95+DD95+DK95&lt;=Consolidação!Z106+Consolidação!AC106+Consolidação!AF106+Consolidação!AI106+Consolidação!AL106+Consolidação!AO106+Consolidação!AR106+Consolidação!AU106+Consolidação!AX106+Consolidação!#REF!+Consolidação!BC106+Consolidação!BF106,Consolidação!$AO$4,IF(X95+AE95+AL95+AS95+AZ95+BG95+BN95+BU95+CB95+CI95+CP95+CW95+DD95+DK95&lt;=Consolidação!Z106+Consolidação!AC106+Consolidação!AF106+Consolidação!AI106+Consolidação!AL106+Consolidação!AO106+Consolidação!AR106+Consolidação!AU106+Consolidação!AX106+Consolidação!#REF!+Consolidação!BC106+Consolidação!BF106+Consolidação!BI106,Consolidação!$AR$4,IF(X95+AE95+AL95+AS95+AZ95+BG95+BN95+BU95+CB95+CI95+CP95+CW95+DD95+DK95&lt;=Consolidação!Z106+Consolidação!AC106+Consolidação!AF106+Consolidação!AI106+Consolidação!AL106+Consolidação!AO106+Consolidação!AR106+Consolidação!AU106+Consolidação!AX106+Consolidação!#REF!+Consolidação!BC106+Consolidação!BF106+Consolidação!BI106+Consolidação!BL106,Consolidação!$AU$4,IF(AND((Consolidação!Z106+Consolidação!AC106+Consolidação!AF106+Consolidação!AI106+Consolidação!AL106+Consolidação!AO106+Consolidação!AR106+Consolidação!AU106+Consolidação!AX106+Consolidação!#REF!+Consolidação!BC106+Consolidação!BF106+Consolidação!BI106+Consolidação!BL106)&gt;0,X95+AE95+AL95+AS95+AZ95+BG95+BN95+BU95+CB95+CI95+CP95+CW95+DD95&lt;Consolidação!Z106+Consolidação!AC106+Consolidação!AF106+Consolidação!AI106+Consolidação!AL106+Consolidação!AO106+Consolidação!AR106+Consolidação!AU106+Consolidação!AX106+Consolidação!#REF!+Consolidação!BC106+Consolidação!BF106+Consolidação!BI106+Consolidação!BL106,X95+AE95+AL95+AS95+AZ95+BG95+BN95+BU95+CB95+CI95+CP95+CW95+DD95+DK95&gt;Consolidação!Z106+Consolidação!AC106+Consolidação!AF106+Consolidação!AI106+Consolidação!AL106+Consolidação!AO106+Consolidação!AR106+Consolidação!AU106+Consolidação!AX106+Consolidação!#REF!+Consolidação!BC106+Consolidação!BF106+Consolidação!BI106+Consolidação!BL106),"CONSUMO PARCIAL","SEM PREVISÃO"))))))))))))))))</f>
        <v/>
      </c>
      <c r="DO95" s="318" t="str">
        <f>IF(DN95="","",IF(DN95="SEM PREVISÃO","û",IF(DN95="CONSUMO PARCIAL","û",IF(DM95&lt;DN95+90,"û","ü"))))</f>
        <v/>
      </c>
      <c r="DP95" s="270"/>
      <c r="DQ95" s="332"/>
      <c r="DR95" s="322"/>
      <c r="DS95" s="346"/>
      <c r="DT95" s="353" t="str">
        <f>IF(DQ95=0,"",IF(AD95+AK95+AR95+AY95+BF95+BM95+BT95+CA95+CH95+CO95+CV95+DC95+DJ95+DQ95&lt;=Consolidação!AF106,Consolidação!$H$4,IF(AD95+AK95+AR95+AY95+BF95+BM95+BT95+CA95+CH95+CO95+CV95+DC95+DJ95+DQ95&lt;=Consolidação!AF106+Consolidação!AI106,Consolidação!$K$4,IF(AD95+AK95+AR95+AY95+BF95+BM95+BT95+CA95+CH95+CO95+CV95+DC95+DJ95+DQ95&lt;=Consolidação!AF106+Consolidação!AI106+Consolidação!AL106,Consolidação!$N$4,IF(AD95+AK95+AR95+AY95+BF95+BM95+BT95+CA95+CH95+CO95+CV95+DC95+DJ95+DQ95&lt;=Consolidação!AF106+Consolidação!AI106+Consolidação!AL106+Consolidação!AO106,Consolidação!$Q$4,IF(AD95+AK95+AR95+AY95+BF95+BM95+BT95+CA95+CH95+CO95+CV95+DC95+DJ95+DQ95&lt;=Consolidação!AF106+Consolidação!AI106+Consolidação!AL106+Consolidação!AO106+Consolidação!AR106,Consolidação!$T$4,IF(AD95+AK95+AR95+AY95+BF95+BM95+BT95+CA95+CH95+CO95+CV95+DC95+DJ95+DQ95&lt;=Consolidação!AF106+Consolidação!AI106+Consolidação!AL106+Consolidação!AO106+Consolidação!AR106+Consolidação!AU106,Consolidação!$W$4,IF(AD95+AK95+AR95+AY95+BF95+BM95+BT95+CA95+CH95+CO95+CV95+DC95+DJ95+DQ95&lt;=Consolidação!AF106+Consolidação!AI106+Consolidação!AL106+Consolidação!AO106+Consolidação!AR106+Consolidação!AU106+Consolidação!AX106,Consolidação!$Z$4,IF(AD95+AK95+AR95+AY95+BF95+BM95+BT95+CA95+CH95+CO95+CV95+DC95+DJ95+DQ95&lt;=Consolidação!AF106+Consolidação!AI106+Consolidação!AL106+Consolidação!AO106+Consolidação!AR106+Consolidação!AU106+Consolidação!AX106+Consolidação!#REF!,Consolidação!$AC$4,IF(AD95+AK95+AR95+AY95+BF95+BM95+BT95+CA95+CH95+CO95+CV95+DC95+DJ95+DQ95&lt;=Consolidação!AF106+Consolidação!AI106+Consolidação!AL106+Consolidação!AO106+Consolidação!AR106+Consolidação!AU106+Consolidação!AX106+Consolidação!#REF!+Consolidação!BC106,Consolidação!$AF$4,IF(AD95+AK95+AR95+AY95+BF95+BM95+BT95+CA95+CH95+CO95+CV95+DC95+DJ95+DQ95&lt;=Consolidação!AF106+Consolidação!AI106+Consolidação!AL106+Consolidação!AO106+Consolidação!AR106+Consolidação!AU106+Consolidação!AX106+Consolidação!#REF!+Consolidação!BC106+Consolidação!BF106,Consolidação!$AI$4,IF(AD95+AK95+AR95+AY95+BF95+BM95+BT95+CA95+CH95+CO95+CV95+DC95+DJ95+DQ95&lt;=Consolidação!AF106+Consolidação!AI106+Consolidação!AL106+Consolidação!AO106+Consolidação!AR106+Consolidação!AU106+Consolidação!AX106+Consolidação!#REF!+Consolidação!BC106+Consolidação!BF106+Consolidação!BI106,Consolidação!$AL$4,IF(AD95+AK95+AR95+AY95+BF95+BM95+BT95+CA95+CH95+CO95+CV95+DC95+DJ95+DQ95&lt;=Consolidação!AF106+Consolidação!AI106+Consolidação!AL106+Consolidação!AO106+Consolidação!AR106+Consolidação!AU106+Consolidação!AX106+Consolidação!#REF!+Consolidação!BC106+Consolidação!BF106+Consolidação!BI106+Consolidação!BL106,Consolidação!$AO$4,IF(AD95+AK95+AR95+AY95+BF95+BM95+BT95+CA95+CH95+CO95+CV95+DC95+DJ95+DQ95&lt;=Consolidação!AF106+Consolidação!AI106+Consolidação!AL106+Consolidação!AO106+Consolidação!AR106+Consolidação!AU106+Consolidação!AX106+Consolidação!#REF!+Consolidação!BC106+Consolidação!BF106+Consolidação!BI106+Consolidação!BL106+Consolidação!BO106,Consolidação!$AR$4,IF(AD95+AK95+AR95+AY95+BF95+BM95+BT95+CA95+CH95+CO95+CV95+DC95+DJ95+DQ95&lt;=Consolidação!AF106+Consolidação!AI106+Consolidação!AL106+Consolidação!AO106+Consolidação!AR106+Consolidação!AU106+Consolidação!AX106+Consolidação!#REF!+Consolidação!BC106+Consolidação!BF106+Consolidação!BI106+Consolidação!BL106+Consolidação!BO106+Consolidação!BR106,Consolidação!$AU$4,IF(AND((Consolidação!AF106+Consolidação!AI106+Consolidação!AL106+Consolidação!AO106+Consolidação!AR106+Consolidação!AU106+Consolidação!AX106+Consolidação!#REF!+Consolidação!BC106+Consolidação!BF106+Consolidação!BI106+Consolidação!BL106+Consolidação!BO106+Consolidação!BR106)&gt;0,AD95+AK95+AR95+AY95+BF95+BM95+BT95+CA95+CH95+CO95+CV95+DC95+DJ95&lt;Consolidação!AF106+Consolidação!AI106+Consolidação!AL106+Consolidação!AO106+Consolidação!AR106+Consolidação!AU106+Consolidação!AX106+Consolidação!#REF!+Consolidação!BC106+Consolidação!BF106+Consolidação!BI106+Consolidação!BL106+Consolidação!BO106+Consolidação!BR106,AD95+AK95+AR95+AY95+BF95+BM95+BT95+CA95+CH95+CO95+CV95+DC95+DJ95+DQ95&gt;Consolidação!AF106+Consolidação!AI106+Consolidação!AL106+Consolidação!AO106+Consolidação!AR106+Consolidação!AU106+Consolidação!AX106+Consolidação!#REF!+Consolidação!BC106+Consolidação!BF106+Consolidação!BI106+Consolidação!BL106+Consolidação!BO106+Consolidação!BR106),"CONSUMO PARCIAL","SEM PREVISÃO"))))))))))))))))</f>
        <v/>
      </c>
      <c r="DU95" s="318" t="str">
        <f>IF(DT95="","",IF(DT95="SEM PREVISÃO","û",IF(DT95="CONSUMO PARCIAL","û",IF(DS95&lt;DT95+90,"û","ü"))))</f>
        <v/>
      </c>
      <c r="DV95" s="270"/>
      <c r="DW95" s="332"/>
      <c r="DX95" s="322"/>
      <c r="DY95" s="346"/>
      <c r="DZ95" s="353" t="str">
        <f>IF(DW95=0,"",IF(AJ95+AQ95+AX95+BE95+BL95+BS95+BZ95+CG95+CN95+CU95+DB95+DI95+DP95+DW95&lt;=Consolidação!AL106,Consolidação!$H$4,IF(AJ95+AQ95+AX95+BE95+BL95+BS95+BZ95+CG95+CN95+CU95+DB95+DI95+DP95+DW95&lt;=Consolidação!AL106+Consolidação!AO106,Consolidação!$K$4,IF(AJ95+AQ95+AX95+BE95+BL95+BS95+BZ95+CG95+CN95+CU95+DB95+DI95+DP95+DW95&lt;=Consolidação!AL106+Consolidação!AO106+Consolidação!AR106,Consolidação!$N$4,IF(AJ95+AQ95+AX95+BE95+BL95+BS95+BZ95+CG95+CN95+CU95+DB95+DI95+DP95+DW95&lt;=Consolidação!AL106+Consolidação!AO106+Consolidação!AR106+Consolidação!AU106,Consolidação!$Q$4,IF(AJ95+AQ95+AX95+BE95+BL95+BS95+BZ95+CG95+CN95+CU95+DB95+DI95+DP95+DW95&lt;=Consolidação!AL106+Consolidação!AO106+Consolidação!AR106+Consolidação!AU106+Consolidação!AX106,Consolidação!$T$4,IF(AJ95+AQ95+AX95+BE95+BL95+BS95+BZ95+CG95+CN95+CU95+DB95+DI95+DP95+DW95&lt;=Consolidação!AL106+Consolidação!AO106+Consolidação!AR106+Consolidação!AU106+Consolidação!AX106+Consolidação!#REF!,Consolidação!$W$4,IF(AJ95+AQ95+AX95+BE95+BL95+BS95+BZ95+CG95+CN95+CU95+DB95+DI95+DP95+DW95&lt;=Consolidação!AL106+Consolidação!AO106+Consolidação!AR106+Consolidação!AU106+Consolidação!AX106+Consolidação!#REF!+Consolidação!BC106,Consolidação!$Z$4,IF(AJ95+AQ95+AX95+BE95+BL95+BS95+BZ95+CG95+CN95+CU95+DB95+DI95+DP95+DW95&lt;=Consolidação!AL106+Consolidação!AO106+Consolidação!AR106+Consolidação!AU106+Consolidação!AX106+Consolidação!#REF!+Consolidação!BC106+Consolidação!BF106,Consolidação!$AC$4,IF(AJ95+AQ95+AX95+BE95+BL95+BS95+BZ95+CG95+CN95+CU95+DB95+DI95+DP95+DW95&lt;=Consolidação!AL106+Consolidação!AO106+Consolidação!AR106+Consolidação!AU106+Consolidação!AX106+Consolidação!#REF!+Consolidação!BC106+Consolidação!BF106+Consolidação!BI106,Consolidação!$AF$4,IF(AJ95+AQ95+AX95+BE95+BL95+BS95+BZ95+CG95+CN95+CU95+DB95+DI95+DP95+DW95&lt;=Consolidação!AL106+Consolidação!AO106+Consolidação!AR106+Consolidação!AU106+Consolidação!AX106+Consolidação!#REF!+Consolidação!BC106+Consolidação!BF106+Consolidação!BI106+Consolidação!BL106,Consolidação!$AI$4,IF(AJ95+AQ95+AX95+BE95+BL95+BS95+BZ95+CG95+CN95+CU95+DB95+DI95+DP95+DW95&lt;=Consolidação!AL106+Consolidação!AO106+Consolidação!AR106+Consolidação!AU106+Consolidação!AX106+Consolidação!#REF!+Consolidação!BC106+Consolidação!BF106+Consolidação!BI106+Consolidação!BL106+Consolidação!BO106,Consolidação!$AL$4,IF(AJ95+AQ95+AX95+BE95+BL95+BS95+BZ95+CG95+CN95+CU95+DB95+DI95+DP95+DW95&lt;=Consolidação!AL106+Consolidação!AO106+Consolidação!AR106+Consolidação!AU106+Consolidação!AX106+Consolidação!#REF!+Consolidação!BC106+Consolidação!BF106+Consolidação!BI106+Consolidação!BL106+Consolidação!BO106+Consolidação!BR106,Consolidação!$AO$4,IF(AJ95+AQ95+AX95+BE95+BL95+BS95+BZ95+CG95+CN95+CU95+DB95+DI95+DP95+DW95&lt;=Consolidação!AL106+Consolidação!AO106+Consolidação!AR106+Consolidação!AU106+Consolidação!AX106+Consolidação!#REF!+Consolidação!BC106+Consolidação!BF106+Consolidação!BI106+Consolidação!BL106+Consolidação!BO106+Consolidação!BR106+Consolidação!BU106,Consolidação!$AR$4,IF(AJ95+AQ95+AX95+BE95+BL95+BS95+BZ95+CG95+CN95+CU95+DB95+DI95+DP95+DW95&lt;=Consolidação!AL106+Consolidação!AO106+Consolidação!AR106+Consolidação!AU106+Consolidação!AX106+Consolidação!#REF!+Consolidação!BC106+Consolidação!BF106+Consolidação!BI106+Consolidação!BL106+Consolidação!BO106+Consolidação!BR106+Consolidação!BU106+Consolidação!BX106,Consolidação!$AU$4,IF(AND((Consolidação!AL106+Consolidação!AO106+Consolidação!AR106+Consolidação!AU106+Consolidação!AX106+Consolidação!#REF!+Consolidação!BC106+Consolidação!BF106+Consolidação!BI106+Consolidação!BL106+Consolidação!BO106+Consolidação!BR106+Consolidação!BU106+Consolidação!BX106)&gt;0,AJ95+AQ95+AX95+BE95+BL95+BS95+BZ95+CG95+CN95+CU95+DB95+DI95+DP95&lt;Consolidação!AL106+Consolidação!AO106+Consolidação!AR106+Consolidação!AU106+Consolidação!AX106+Consolidação!#REF!+Consolidação!BC106+Consolidação!BF106+Consolidação!BI106+Consolidação!BL106+Consolidação!BO106+Consolidação!BR106+Consolidação!BU106+Consolidação!BX106,AJ95+AQ95+AX95+BE95+BL95+BS95+BZ95+CG95+CN95+CU95+DB95+DI95+DP95+DW95&gt;Consolidação!AL106+Consolidação!AO106+Consolidação!AR106+Consolidação!AU106+Consolidação!AX106+Consolidação!#REF!+Consolidação!BC106+Consolidação!BF106+Consolidação!BI106+Consolidação!BL106+Consolidação!BO106+Consolidação!BR106+Consolidação!BU106+Consolidação!BX106),"CONSUMO PARCIAL","SEM PREVISÃO"))))))))))))))))</f>
        <v/>
      </c>
      <c r="EA95" s="318" t="str">
        <f>IF(DZ95="","",IF(DZ95="SEM PREVISÃO","û",IF(DZ95="CONSUMO PARCIAL","û",IF(DY95&lt;DZ95+90,"û","ü"))))</f>
        <v/>
      </c>
      <c r="EB95" s="270"/>
      <c r="EC95" s="332"/>
      <c r="ED95" s="322"/>
      <c r="EE95" s="346"/>
      <c r="EF95" s="353" t="str">
        <f>IF(EC95=0,"",IF(AP95+AW95+BD95+BK95+BR95+BY95+CF95+CM95+CT95+DA95+DH95+DO95+DV95+EC95&lt;=Consolidação!AR106,Consolidação!$H$4,IF(AP95+AW95+BD95+BK95+BR95+BY95+CF95+CM95+CT95+DA95+DH95+DO95+DV95+EC95&lt;=Consolidação!AR106+Consolidação!AU106,Consolidação!$K$4,IF(AP95+AW95+BD95+BK95+BR95+BY95+CF95+CM95+CT95+DA95+DH95+DO95+DV95+EC95&lt;=Consolidação!AR106+Consolidação!AU106+Consolidação!AX106,Consolidação!$N$4,IF(AP95+AW95+BD95+BK95+BR95+BY95+CF95+CM95+CT95+DA95+DH95+DO95+DV95+EC95&lt;=Consolidação!AR106+Consolidação!AU106+Consolidação!AX106+Consolidação!#REF!,Consolidação!$Q$4,IF(AP95+AW95+BD95+BK95+BR95+BY95+CF95+CM95+CT95+DA95+DH95+DO95+DV95+EC95&lt;=Consolidação!AR106+Consolidação!AU106+Consolidação!AX106+Consolidação!#REF!+Consolidação!BC106,Consolidação!$T$4,IF(AP95+AW95+BD95+BK95+BR95+BY95+CF95+CM95+CT95+DA95+DH95+DO95+DV95+EC95&lt;=Consolidação!AR106+Consolidação!AU106+Consolidação!AX106+Consolidação!#REF!+Consolidação!BC106+Consolidação!BF106,Consolidação!$W$4,IF(AP95+AW95+BD95+BK95+BR95+BY95+CF95+CM95+CT95+DA95+DH95+DO95+DV95+EC95&lt;=Consolidação!AR106+Consolidação!AU106+Consolidação!AX106+Consolidação!#REF!+Consolidação!BC106+Consolidação!BF106+Consolidação!BI106,Consolidação!$Z$4,IF(AP95+AW95+BD95+BK95+BR95+BY95+CF95+CM95+CT95+DA95+DH95+DO95+DV95+EC95&lt;=Consolidação!AR106+Consolidação!AU106+Consolidação!AX106+Consolidação!#REF!+Consolidação!BC106+Consolidação!BF106+Consolidação!BI106+Consolidação!BL106,Consolidação!$AC$4,IF(AP95+AW95+BD95+BK95+BR95+BY95+CF95+CM95+CT95+DA95+DH95+DO95+DV95+EC95&lt;=Consolidação!AR106+Consolidação!AU106+Consolidação!AX106+Consolidação!#REF!+Consolidação!BC106+Consolidação!BF106+Consolidação!BI106+Consolidação!BL106+Consolidação!BO106,Consolidação!$AF$4,IF(AP95+AW95+BD95+BK95+BR95+BY95+CF95+CM95+CT95+DA95+DH95+DO95+DV95+EC95&lt;=Consolidação!AR106+Consolidação!AU106+Consolidação!AX106+Consolidação!#REF!+Consolidação!BC106+Consolidação!BF106+Consolidação!BI106+Consolidação!BL106+Consolidação!BO106+Consolidação!BR106,Consolidação!$AI$4,IF(AP95+AW95+BD95+BK95+BR95+BY95+CF95+CM95+CT95+DA95+DH95+DO95+DV95+EC95&lt;=Consolidação!AR106+Consolidação!AU106+Consolidação!AX106+Consolidação!#REF!+Consolidação!BC106+Consolidação!BF106+Consolidação!BI106+Consolidação!BL106+Consolidação!BO106+Consolidação!BR106+Consolidação!BU106,Consolidação!$AL$4,IF(AP95+AW95+BD95+BK95+BR95+BY95+CF95+CM95+CT95+DA95+DH95+DO95+DV95+EC95&lt;=Consolidação!AR106+Consolidação!AU106+Consolidação!AX106+Consolidação!#REF!+Consolidação!BC106+Consolidação!BF106+Consolidação!BI106+Consolidação!BL106+Consolidação!BO106+Consolidação!BR106+Consolidação!BU106+Consolidação!BX106,Consolidação!$AO$4,IF(AP95+AW95+BD95+BK95+BR95+BY95+CF95+CM95+CT95+DA95+DH95+DO95+DV95+EC95&lt;=Consolidação!AR106+Consolidação!AU106+Consolidação!AX106+Consolidação!#REF!+Consolidação!BC106+Consolidação!BF106+Consolidação!BI106+Consolidação!BL106+Consolidação!BO106+Consolidação!BR106+Consolidação!BU106+Consolidação!BX106+Consolidação!CA106,Consolidação!$AR$4,IF(AP95+AW95+BD95+BK95+BR95+BY95+CF95+CM95+CT95+DA95+DH95+DO95+DV95+EC95&lt;=Consolidação!AR106+Consolidação!AU106+Consolidação!AX106+Consolidação!#REF!+Consolidação!BC106+Consolidação!BF106+Consolidação!BI106+Consolidação!BL106+Consolidação!BO106+Consolidação!BR106+Consolidação!BU106+Consolidação!BX106+Consolidação!CA106+Consolidação!CD106,Consolidação!$AU$4,IF(AND((Consolidação!AR106+Consolidação!AU106+Consolidação!AX106+Consolidação!#REF!+Consolidação!BC106+Consolidação!BF106+Consolidação!BI106+Consolidação!BL106+Consolidação!BO106+Consolidação!BR106+Consolidação!BU106+Consolidação!BX106+Consolidação!CA106+Consolidação!CD106)&gt;0,AP95+AW95+BD95+BK95+BR95+BY95+CF95+CM95+CT95+DA95+DH95+DO95+DV95&lt;Consolidação!AR106+Consolidação!AU106+Consolidação!AX106+Consolidação!#REF!+Consolidação!BC106+Consolidação!BF106+Consolidação!BI106+Consolidação!BL106+Consolidação!BO106+Consolidação!BR106+Consolidação!BU106+Consolidação!BX106+Consolidação!CA106+Consolidação!CD106,AP95+AW95+BD95+BK95+BR95+BY95+CF95+CM95+CT95+DA95+DH95+DO95+DV95+EC95&gt;Consolidação!AR106+Consolidação!AU106+Consolidação!AX106+Consolidação!#REF!+Consolidação!BC106+Consolidação!BF106+Consolidação!BI106+Consolidação!BL106+Consolidação!BO106+Consolidação!BR106+Consolidação!BU106+Consolidação!BX106+Consolidação!CA106+Consolidação!CD106),"CONSUMO PARCIAL","SEM PREVISÃO"))))))))))))))))</f>
        <v/>
      </c>
      <c r="EG95" s="318" t="str">
        <f>IF(EF95="","",IF(EF95="SEM PREVISÃO","û",IF(EF95="CONSUMO PARCIAL","û",IF(EE95&lt;EF95+90,"û","ü"))))</f>
        <v/>
      </c>
      <c r="EH95" s="270"/>
      <c r="EI95" s="332"/>
      <c r="EJ95" s="322"/>
      <c r="EK95" s="346"/>
      <c r="EL95" s="353" t="str">
        <f>IF(EI95=0,"",IF(AV95+BC95+BJ95+BQ95+BX95+CE95+CL95+CS95+CZ95+DG95+DN95+DU95+EB95+EI95&lt;=Consolidação!AX106,Consolidação!$H$4,IF(AV95+BC95+BJ95+BQ95+BX95+CE95+CL95+CS95+CZ95+DG95+DN95+DU95+EB95+EI95&lt;=Consolidação!AX106+Consolidação!#REF!,Consolidação!$K$4,IF(AV95+BC95+BJ95+BQ95+BX95+CE95+CL95+CS95+CZ95+DG95+DN95+DU95+EB95+EI95&lt;=Consolidação!AX106+Consolidação!#REF!+Consolidação!BC106,Consolidação!$N$4,IF(AV95+BC95+BJ95+BQ95+BX95+CE95+CL95+CS95+CZ95+DG95+DN95+DU95+EB95+EI95&lt;=Consolidação!AX106+Consolidação!#REF!+Consolidação!BC106+Consolidação!BF106,Consolidação!$Q$4,IF(AV95+BC95+BJ95+BQ95+BX95+CE95+CL95+CS95+CZ95+DG95+DN95+DU95+EB95+EI95&lt;=Consolidação!AX106+Consolidação!#REF!+Consolidação!BC106+Consolidação!BF106+Consolidação!BI106,Consolidação!$T$4,IF(AV95+BC95+BJ95+BQ95+BX95+CE95+CL95+CS95+CZ95+DG95+DN95+DU95+EB95+EI95&lt;=Consolidação!AX106+Consolidação!#REF!+Consolidação!BC106+Consolidação!BF106+Consolidação!BI106+Consolidação!BL106,Consolidação!$W$4,IF(AV95+BC95+BJ95+BQ95+BX95+CE95+CL95+CS95+CZ95+DG95+DN95+DU95+EB95+EI95&lt;=Consolidação!AX106+Consolidação!#REF!+Consolidação!BC106+Consolidação!BF106+Consolidação!BI106+Consolidação!BL106+Consolidação!BO106,Consolidação!$Z$4,IF(AV95+BC95+BJ95+BQ95+BX95+CE95+CL95+CS95+CZ95+DG95+DN95+DU95+EB95+EI95&lt;=Consolidação!AX106+Consolidação!#REF!+Consolidação!BC106+Consolidação!BF106+Consolidação!BI106+Consolidação!BL106+Consolidação!BO106+Consolidação!BR106,Consolidação!$AC$4,IF(AV95+BC95+BJ95+BQ95+BX95+CE95+CL95+CS95+CZ95+DG95+DN95+DU95+EB95+EI95&lt;=Consolidação!AX106+Consolidação!#REF!+Consolidação!BC106+Consolidação!BF106+Consolidação!BI106+Consolidação!BL106+Consolidação!BO106+Consolidação!BR106+Consolidação!BU106,Consolidação!$AF$4,IF(AV95+BC95+BJ95+BQ95+BX95+CE95+CL95+CS95+CZ95+DG95+DN95+DU95+EB95+EI95&lt;=Consolidação!AX106+Consolidação!#REF!+Consolidação!BC106+Consolidação!BF106+Consolidação!BI106+Consolidação!BL106+Consolidação!BO106+Consolidação!BR106+Consolidação!BU106+Consolidação!BX106,Consolidação!$AI$4,IF(AV95+BC95+BJ95+BQ95+BX95+CE95+CL95+CS95+CZ95+DG95+DN95+DU95+EB95+EI95&lt;=Consolidação!AX106+Consolidação!#REF!+Consolidação!BC106+Consolidação!BF106+Consolidação!BI106+Consolidação!BL106+Consolidação!BO106+Consolidação!BR106+Consolidação!BU106+Consolidação!BX106+Consolidação!CA106,Consolidação!$AL$4,IF(AV95+BC95+BJ95+BQ95+BX95+CE95+CL95+CS95+CZ95+DG95+DN95+DU95+EB95+EI95&lt;=Consolidação!AX106+Consolidação!#REF!+Consolidação!BC106+Consolidação!BF106+Consolidação!BI106+Consolidação!BL106+Consolidação!BO106+Consolidação!BR106+Consolidação!BU106+Consolidação!BX106+Consolidação!CA106+Consolidação!CD106,Consolidação!$AO$4,IF(AV95+BC95+BJ95+BQ95+BX95+CE95+CL95+CS95+CZ95+DG95+DN95+DU95+EB95+EI95&lt;=Consolidação!AX106+Consolidação!#REF!+Consolidação!BC106+Consolidação!BF106+Consolidação!BI106+Consolidação!BL106+Consolidação!BO106+Consolidação!BR106+Consolidação!BU106+Consolidação!BX106+Consolidação!CA106+Consolidação!CD106+Consolidação!CG106,Consolidação!$AR$4,IF(AV95+BC95+BJ95+BQ95+BX95+CE95+CL95+CS95+CZ95+DG95+DN95+DU95+EB95+EI95&lt;=Consolidação!AX106+Consolidação!#REF!+Consolidação!BC106+Consolidação!BF106+Consolidação!BI106+Consolidação!BL106+Consolidação!BO106+Consolidação!BR106+Consolidação!BU106+Consolidação!BX106+Consolidação!CA106+Consolidação!CD106+Consolidação!CG106+Consolidação!CJ106,Consolidação!$AU$4,IF(AND((Consolidação!AX106+Consolidação!#REF!+Consolidação!BC106+Consolidação!BF106+Consolidação!BI106+Consolidação!BL106+Consolidação!BO106+Consolidação!BR106+Consolidação!BU106+Consolidação!BX106+Consolidação!CA106+Consolidação!CD106+Consolidação!CG106+Consolidação!CJ106)&gt;0,AV95+BC95+BJ95+BQ95+BX95+CE95+CL95+CS95+CZ95+DG95+DN95+DU95+EB95&lt;Consolidação!AX106+Consolidação!#REF!+Consolidação!BC106+Consolidação!BF106+Consolidação!BI106+Consolidação!BL106+Consolidação!BO106+Consolidação!BR106+Consolidação!BU106+Consolidação!BX106+Consolidação!CA106+Consolidação!CD106+Consolidação!CG106+Consolidação!CJ106,AV95+BC95+BJ95+BQ95+BX95+CE95+CL95+CS95+CZ95+DG95+DN95+DU95+EB95+EI95&gt;Consolidação!AX106+Consolidação!#REF!+Consolidação!BC106+Consolidação!BF106+Consolidação!BI106+Consolidação!BL106+Consolidação!BO106+Consolidação!BR106+Consolidação!BU106+Consolidação!BX106+Consolidação!CA106+Consolidação!CD106+Consolidação!CG106+Consolidação!CJ106),"CONSUMO PARCIAL","SEM PREVISÃO"))))))))))))))))</f>
        <v/>
      </c>
      <c r="EM95" s="318" t="str">
        <f>IF(EL95="","",IF(EL95="SEM PREVISÃO","û",IF(EL95="CONSUMO PARCIAL","û",IF(EK95&lt;EL95+90,"û","ü"))))</f>
        <v/>
      </c>
      <c r="EN95" s="270"/>
      <c r="EO95" s="332"/>
      <c r="EP95" s="322"/>
      <c r="EQ95" s="346"/>
      <c r="ER95" s="353" t="str">
        <f>IF(EO95=0,"",IF(BB95+BI95+BP95+BW95+CD95+CK95+CR95+CY95+DF95+DM95+DT95+EA95+EH95+EO95&lt;=Consolidação!BC106,Consolidação!$H$4,IF(BB95+BI95+BP95+BW95+CD95+CK95+CR95+CY95+DF95+DM95+DT95+EA95+EH95+EO95&lt;=Consolidação!BC106+Consolidação!BF106,Consolidação!$K$4,IF(BB95+BI95+BP95+BW95+CD95+CK95+CR95+CY95+DF95+DM95+DT95+EA95+EH95+EO95&lt;=Consolidação!BC106+Consolidação!BF106+Consolidação!BI106,Consolidação!$N$4,IF(BB95+BI95+BP95+BW95+CD95+CK95+CR95+CY95+DF95+DM95+DT95+EA95+EH95+EO95&lt;=Consolidação!BC106+Consolidação!BF106+Consolidação!BI106+Consolidação!BL106,Consolidação!$Q$4,IF(BB95+BI95+BP95+BW95+CD95+CK95+CR95+CY95+DF95+DM95+DT95+EA95+EH95+EO95&lt;=Consolidação!BC106+Consolidação!BF106+Consolidação!BI106+Consolidação!BL106+Consolidação!BO106,Consolidação!$T$4,IF(BB95+BI95+BP95+BW95+CD95+CK95+CR95+CY95+DF95+DM95+DT95+EA95+EH95+EO95&lt;=Consolidação!BC106+Consolidação!BF106+Consolidação!BI106+Consolidação!BL106+Consolidação!BO106+Consolidação!BR106,Consolidação!$W$4,IF(BB95+BI95+BP95+BW95+CD95+CK95+CR95+CY95+DF95+DM95+DT95+EA95+EH95+EO95&lt;=Consolidação!BC106+Consolidação!BF106+Consolidação!BI106+Consolidação!BL106+Consolidação!BO106+Consolidação!BR106+Consolidação!BU106,Consolidação!$Z$4,IF(BB95+BI95+BP95+BW95+CD95+CK95+CR95+CY95+DF95+DM95+DT95+EA95+EH95+EO95&lt;=Consolidação!BC106+Consolidação!BF106+Consolidação!BI106+Consolidação!BL106+Consolidação!BO106+Consolidação!BR106+Consolidação!BU106+Consolidação!BX106,Consolidação!$AC$4,IF(BB95+BI95+BP95+BW95+CD95+CK95+CR95+CY95+DF95+DM95+DT95+EA95+EH95+EO95&lt;=Consolidação!BC106+Consolidação!BF106+Consolidação!BI106+Consolidação!BL106+Consolidação!BO106+Consolidação!BR106+Consolidação!BU106+Consolidação!BX106+Consolidação!CA106,Consolidação!$AF$4,IF(BB95+BI95+BP95+BW95+CD95+CK95+CR95+CY95+DF95+DM95+DT95+EA95+EH95+EO95&lt;=Consolidação!BC106+Consolidação!BF106+Consolidação!BI106+Consolidação!BL106+Consolidação!BO106+Consolidação!BR106+Consolidação!BU106+Consolidação!BX106+Consolidação!CA106+Consolidação!CD106,Consolidação!$AI$4,IF(BB95+BI95+BP95+BW95+CD95+CK95+CR95+CY95+DF95+DM95+DT95+EA95+EH95+EO95&lt;=Consolidação!BC106+Consolidação!BF106+Consolidação!BI106+Consolidação!BL106+Consolidação!BO106+Consolidação!BR106+Consolidação!BU106+Consolidação!BX106+Consolidação!CA106+Consolidação!CD106+Consolidação!CG106,Consolidação!$AL$4,IF(BB95+BI95+BP95+BW95+CD95+CK95+CR95+CY95+DF95+DM95+DT95+EA95+EH95+EO95&lt;=Consolidação!BC106+Consolidação!BF106+Consolidação!BI106+Consolidação!BL106+Consolidação!BO106+Consolidação!BR106+Consolidação!BU106+Consolidação!BX106+Consolidação!CA106+Consolidação!CD106+Consolidação!CG106+Consolidação!CJ106,Consolidação!$AO$4,IF(BB95+BI95+BP95+BW95+CD95+CK95+CR95+CY95+DF95+DM95+DT95+EA95+EH95+EO95&lt;=Consolidação!BC106+Consolidação!BF106+Consolidação!BI106+Consolidação!BL106+Consolidação!BO106+Consolidação!BR106+Consolidação!BU106+Consolidação!BX106+Consolidação!CA106+Consolidação!CD106+Consolidação!CG106+Consolidação!CJ106+Consolidação!CM106,Consolidação!$AR$4,IF(BB95+BI95+BP95+BW95+CD95+CK95+CR95+CY95+DF95+DM95+DT95+EA95+EH95+EO95&lt;=Consolidação!BC106+Consolidação!BF106+Consolidação!BI106+Consolidação!BL106+Consolidação!BO106+Consolidação!BR106+Consolidação!BU106+Consolidação!BX106+Consolidação!CA106+Consolidação!CD106+Consolidação!CG106+Consolidação!CJ106+Consolidação!CM106+Consolidação!CP106,Consolidação!$AU$4,IF(AND((Consolidação!BC106+Consolidação!BF106+Consolidação!BI106+Consolidação!BL106+Consolidação!BO106+Consolidação!BR106+Consolidação!BU106+Consolidação!BX106+Consolidação!CA106+Consolidação!CD106+Consolidação!CG106+Consolidação!CJ106+Consolidação!CM106+Consolidação!CP106)&gt;0,BB95+BI95+BP95+BW95+CD95+CK95+CR95+CY95+DF95+DM95+DT95+EA95+EH95&lt;Consolidação!BC106+Consolidação!BF106+Consolidação!BI106+Consolidação!BL106+Consolidação!BO106+Consolidação!BR106+Consolidação!BU106+Consolidação!BX106+Consolidação!CA106+Consolidação!CD106+Consolidação!CG106+Consolidação!CJ106+Consolidação!CM106+Consolidação!CP106,BB95+BI95+BP95+BW95+CD95+CK95+CR95+CY95+DF95+DM95+DT95+EA95+EH95+EO95&gt;Consolidação!BC106+Consolidação!BF106+Consolidação!BI106+Consolidação!BL106+Consolidação!BO106+Consolidação!BR106+Consolidação!BU106+Consolidação!BX106+Consolidação!CA106+Consolidação!CD106+Consolidação!CG106+Consolidação!CJ106+Consolidação!CM106+Consolidação!CP106),"CONSUMO PARCIAL","SEM PREVISÃO"))))))))))))))))</f>
        <v/>
      </c>
      <c r="ES95" s="318" t="str">
        <f>IF(ER95="","",IF(ER95="SEM PREVISÃO","û",IF(ER95="CONSUMO PARCIAL","û",IF(EQ95&lt;ER95+90,"û","ü"))))</f>
        <v/>
      </c>
      <c r="ET95" s="270"/>
      <c r="EU95" s="332"/>
      <c r="EV95" s="322"/>
      <c r="EW95" s="346"/>
      <c r="EX95" s="353" t="str">
        <f>IF(EU95=0,"",IF(BH95+BO95+BV95+CC95+CJ95+CQ95+CX95+DE95+DL95+DS95+DZ95+EG95+EN95+EU95&lt;=Consolidação!BI106,Consolidação!$H$4,IF(BH95+BO95+BV95+CC95+CJ95+CQ95+CX95+DE95+DL95+DS95+DZ95+EG95+EN95+EU95&lt;=Consolidação!BI106+Consolidação!BL106,Consolidação!$K$4,IF(BH95+BO95+BV95+CC95+CJ95+CQ95+CX95+DE95+DL95+DS95+DZ95+EG95+EN95+EU95&lt;=Consolidação!BI106+Consolidação!BL106+Consolidação!BO106,Consolidação!$N$4,IF(BH95+BO95+BV95+CC95+CJ95+CQ95+CX95+DE95+DL95+DS95+DZ95+EG95+EN95+EU95&lt;=Consolidação!BI106+Consolidação!BL106+Consolidação!BO106+Consolidação!BR106,Consolidação!$Q$4,IF(BH95+BO95+BV95+CC95+CJ95+CQ95+CX95+DE95+DL95+DS95+DZ95+EG95+EN95+EU95&lt;=Consolidação!BI106+Consolidação!BL106+Consolidação!BO106+Consolidação!BR106+Consolidação!BU106,Consolidação!$T$4,IF(BH95+BO95+BV95+CC95+CJ95+CQ95+CX95+DE95+DL95+DS95+DZ95+EG95+EN95+EU95&lt;=Consolidação!BI106+Consolidação!BL106+Consolidação!BO106+Consolidação!BR106+Consolidação!BU106+Consolidação!BX106,Consolidação!$W$4,IF(BH95+BO95+BV95+CC95+CJ95+CQ95+CX95+DE95+DL95+DS95+DZ95+EG95+EN95+EU95&lt;=Consolidação!BI106+Consolidação!BL106+Consolidação!BO106+Consolidação!BR106+Consolidação!BU106+Consolidação!BX106+Consolidação!CA106,Consolidação!$Z$4,IF(BH95+BO95+BV95+CC95+CJ95+CQ95+CX95+DE95+DL95+DS95+DZ95+EG95+EN95+EU95&lt;=Consolidação!BI106+Consolidação!BL106+Consolidação!BO106+Consolidação!BR106+Consolidação!BU106+Consolidação!BX106+Consolidação!CA106+Consolidação!CD106,Consolidação!$AC$4,IF(BH95+BO95+BV95+CC95+CJ95+CQ95+CX95+DE95+DL95+DS95+DZ95+EG95+EN95+EU95&lt;=Consolidação!BI106+Consolidação!BL106+Consolidação!BO106+Consolidação!BR106+Consolidação!BU106+Consolidação!BX106+Consolidação!CA106+Consolidação!CD106+Consolidação!CG106,Consolidação!$AF$4,IF(BH95+BO95+BV95+CC95+CJ95+CQ95+CX95+DE95+DL95+DS95+DZ95+EG95+EN95+EU95&lt;=Consolidação!BI106+Consolidação!BL106+Consolidação!BO106+Consolidação!BR106+Consolidação!BU106+Consolidação!BX106+Consolidação!CA106+Consolidação!CD106+Consolidação!CG106+Consolidação!CJ106,Consolidação!$AI$4,IF(BH95+BO95+BV95+CC95+CJ95+CQ95+CX95+DE95+DL95+DS95+DZ95+EG95+EN95+EU95&lt;=Consolidação!BI106+Consolidação!BL106+Consolidação!BO106+Consolidação!BR106+Consolidação!BU106+Consolidação!BX106+Consolidação!CA106+Consolidação!CD106+Consolidação!CG106+Consolidação!CJ106+Consolidação!CM106,Consolidação!$AL$4,IF(BH95+BO95+BV95+CC95+CJ95+CQ95+CX95+DE95+DL95+DS95+DZ95+EG95+EN95+EU95&lt;=Consolidação!BI106+Consolidação!BL106+Consolidação!BO106+Consolidação!BR106+Consolidação!BU106+Consolidação!BX106+Consolidação!CA106+Consolidação!CD106+Consolidação!CG106+Consolidação!CJ106+Consolidação!CM106+Consolidação!CP106,Consolidação!$AO$4,IF(BH95+BO95+BV95+CC95+CJ95+CQ95+CX95+DE95+DL95+DS95+DZ95+EG95+EN95+EU95&lt;=Consolidação!BI106+Consolidação!BL106+Consolidação!BO106+Consolidação!BR106+Consolidação!BU106+Consolidação!BX106+Consolidação!CA106+Consolidação!CD106+Consolidação!CG106+Consolidação!CJ106+Consolidação!CM106+Consolidação!CP106+Consolidação!CS106,Consolidação!$AR$4,IF(BH95+BO95+BV95+CC95+CJ95+CQ95+CX95+DE95+DL95+DS95+DZ95+EG95+EN95+EU95&lt;=Consolidação!BI106+Consolidação!BL106+Consolidação!BO106+Consolidação!BR106+Consolidação!BU106+Consolidação!BX106+Consolidação!CA106+Consolidação!CD106+Consolidação!CG106+Consolidação!CJ106+Consolidação!CM106+Consolidação!CP106+Consolidação!CS106+Consolidação!CV106,Consolidação!$AU$4,IF(AND((Consolidação!BI106+Consolidação!BL106+Consolidação!BO106+Consolidação!BR106+Consolidação!BU106+Consolidação!BX106+Consolidação!CA106+Consolidação!CD106+Consolidação!CG106+Consolidação!CJ106+Consolidação!CM106+Consolidação!CP106+Consolidação!CS106+Consolidação!CV106)&gt;0,BH95+BO95+BV95+CC95+CJ95+CQ95+CX95+DE95+DL95+DS95+DZ95+EG95+EN95&lt;Consolidação!BI106+Consolidação!BL106+Consolidação!BO106+Consolidação!BR106+Consolidação!BU106+Consolidação!BX106+Consolidação!CA106+Consolidação!CD106+Consolidação!CG106+Consolidação!CJ106+Consolidação!CM106+Consolidação!CP106+Consolidação!CS106+Consolidação!CV106,BH95+BO95+BV95+CC95+CJ95+CQ95+CX95+DE95+DL95+DS95+DZ95+EG95+EN95+EU95&gt;Consolidação!BI106+Consolidação!BL106+Consolidação!BO106+Consolidação!BR106+Consolidação!BU106+Consolidação!BX106+Consolidação!CA106+Consolidação!CD106+Consolidação!CG106+Consolidação!CJ106+Consolidação!CM106+Consolidação!CP106+Consolidação!CS106+Consolidação!CV106),"CONSUMO PARCIAL","SEM PREVISÃO"))))))))))))))))</f>
        <v/>
      </c>
      <c r="EY95" s="318" t="str">
        <f>IF(EX95="","",IF(EX95="SEM PREVISÃO","û",IF(EX95="CONSUMO PARCIAL","û",IF(EW95&lt;EX95+90,"û","ü"))))</f>
        <v/>
      </c>
      <c r="EZ95" s="270"/>
      <c r="FA95" s="332"/>
      <c r="FB95" s="322"/>
      <c r="FC95" s="346"/>
      <c r="FD95" s="353" t="str">
        <f>IF(FA95=0,"",IF(BN95+BU95+CB95+CI95+CP95+CW95+DD95+DK95+DR95+DY95+EF95+EM95+ET95+FA95&lt;=Consolidação!BO106,Consolidação!$H$4,IF(BN95+BU95+CB95+CI95+CP95+CW95+DD95+DK95+DR95+DY95+EF95+EM95+ET95+FA95&lt;=Consolidação!BO106+Consolidação!BR106,Consolidação!$K$4,IF(BN95+BU95+CB95+CI95+CP95+CW95+DD95+DK95+DR95+DY95+EF95+EM95+ET95+FA95&lt;=Consolidação!BO106+Consolidação!BR106+Consolidação!BU106,Consolidação!$N$4,IF(BN95+BU95+CB95+CI95+CP95+CW95+DD95+DK95+DR95+DY95+EF95+EM95+ET95+FA95&lt;=Consolidação!BO106+Consolidação!BR106+Consolidação!BU106+Consolidação!BX106,Consolidação!$Q$4,IF(BN95+BU95+CB95+CI95+CP95+CW95+DD95+DK95+DR95+DY95+EF95+EM95+ET95+FA95&lt;=Consolidação!BO106+Consolidação!BR106+Consolidação!BU106+Consolidação!BX106+Consolidação!CA106,Consolidação!$T$4,IF(BN95+BU95+CB95+CI95+CP95+CW95+DD95+DK95+DR95+DY95+EF95+EM95+ET95+FA95&lt;=Consolidação!BO106+Consolidação!BR106+Consolidação!BU106+Consolidação!BX106+Consolidação!CA106+Consolidação!CD106,Consolidação!$W$4,IF(BN95+BU95+CB95+CI95+CP95+CW95+DD95+DK95+DR95+DY95+EF95+EM95+ET95+FA95&lt;=Consolidação!BO106+Consolidação!BR106+Consolidação!BU106+Consolidação!BX106+Consolidação!CA106+Consolidação!CD106+Consolidação!CG106,Consolidação!$Z$4,IF(BN95+BU95+CB95+CI95+CP95+CW95+DD95+DK95+DR95+DY95+EF95+EM95+ET95+FA95&lt;=Consolidação!BO106+Consolidação!BR106+Consolidação!BU106+Consolidação!BX106+Consolidação!CA106+Consolidação!CD106+Consolidação!CG106+Consolidação!CJ106,Consolidação!$AC$4,IF(BN95+BU95+CB95+CI95+CP95+CW95+DD95+DK95+DR95+DY95+EF95+EM95+ET95+FA95&lt;=Consolidação!BO106+Consolidação!BR106+Consolidação!BU106+Consolidação!BX106+Consolidação!CA106+Consolidação!CD106+Consolidação!CG106+Consolidação!CJ106+Consolidação!CM106,Consolidação!$AF$4,IF(BN95+BU95+CB95+CI95+CP95+CW95+DD95+DK95+DR95+DY95+EF95+EM95+ET95+FA95&lt;=Consolidação!BO106+Consolidação!BR106+Consolidação!BU106+Consolidação!BX106+Consolidação!CA106+Consolidação!CD106+Consolidação!CG106+Consolidação!CJ106+Consolidação!CM106+Consolidação!CP106,Consolidação!$AI$4,IF(BN95+BU95+CB95+CI95+CP95+CW95+DD95+DK95+DR95+DY95+EF95+EM95+ET95+FA95&lt;=Consolidação!BO106+Consolidação!BR106+Consolidação!BU106+Consolidação!BX106+Consolidação!CA106+Consolidação!CD106+Consolidação!CG106+Consolidação!CJ106+Consolidação!CM106+Consolidação!CP106+Consolidação!CS106,Consolidação!$AL$4,IF(BN95+BU95+CB95+CI95+CP95+CW95+DD95+DK95+DR95+DY95+EF95+EM95+ET95+FA95&lt;=Consolidação!BO106+Consolidação!BR106+Consolidação!BU106+Consolidação!BX106+Consolidação!CA106+Consolidação!CD106+Consolidação!CG106+Consolidação!CJ106+Consolidação!CM106+Consolidação!CP106+Consolidação!CS106+Consolidação!CV106,Consolidação!$AO$4,IF(BN95+BU95+CB95+CI95+CP95+CW95+DD95+DK95+DR95+DY95+EF95+EM95+ET95+FA95&lt;=Consolidação!BO106+Consolidação!BR106+Consolidação!BU106+Consolidação!BX106+Consolidação!CA106+Consolidação!CD106+Consolidação!CG106+Consolidação!CJ106+Consolidação!CM106+Consolidação!CP106+Consolidação!CS106+Consolidação!CV106+Consolidação!CY106,Consolidação!$AR$4,IF(BN95+BU95+CB95+CI95+CP95+CW95+DD95+DK95+DR95+DY95+EF95+EM95+ET95+FA95&lt;=Consolidação!BO106+Consolidação!BR106+Consolidação!BU106+Consolidação!BX106+Consolidação!CA106+Consolidação!CD106+Consolidação!CG106+Consolidação!CJ106+Consolidação!CM106+Consolidação!CP106+Consolidação!CS106+Consolidação!CV106+Consolidação!CY106+Consolidação!DB106,Consolidação!$AU$4,IF(AND((Consolidação!BO106+Consolidação!BR106+Consolidação!BU106+Consolidação!BX106+Consolidação!CA106+Consolidação!CD106+Consolidação!CG106+Consolidação!CJ106+Consolidação!CM106+Consolidação!CP106+Consolidação!CS106+Consolidação!CV106+Consolidação!CY106+Consolidação!DB106)&gt;0,BN95+BU95+CB95+CI95+CP95+CW95+DD95+DK95+DR95+DY95+EF95+EM95+ET95&lt;Consolidação!BO106+Consolidação!BR106+Consolidação!BU106+Consolidação!BX106+Consolidação!CA106+Consolidação!CD106+Consolidação!CG106+Consolidação!CJ106+Consolidação!CM106+Consolidação!CP106+Consolidação!CS106+Consolidação!CV106+Consolidação!CY106+Consolidação!DB106,BN95+BU95+CB95+CI95+CP95+CW95+DD95+DK95+DR95+DY95+EF95+EM95+ET95+FA95&gt;Consolidação!BO106+Consolidação!BR106+Consolidação!BU106+Consolidação!BX106+Consolidação!CA106+Consolidação!CD106+Consolidação!CG106+Consolidação!CJ106+Consolidação!CM106+Consolidação!CP106+Consolidação!CS106+Consolidação!CV106+Consolidação!CY106+Consolidação!DB106),"CONSUMO PARCIAL","SEM PREVISÃO"))))))))))))))))</f>
        <v/>
      </c>
      <c r="FE95" s="318" t="str">
        <f>IF(FD95="","",IF(FD95="SEM PREVISÃO","û",IF(FD95="CONSUMO PARCIAL","û",IF(FC95&lt;FD95+90,"û","ü"))))</f>
        <v/>
      </c>
      <c r="FF95" s="270"/>
      <c r="FG95" s="332"/>
      <c r="FH95" s="322"/>
      <c r="FI95" s="346"/>
      <c r="FJ95" s="353" t="str">
        <f>IF(FG95=0,"",IF(BT95+CA95+CH95+CO95+CV95+DC95+DJ95+DQ95+DX95+EE95+EL95+ES95+EZ95+FG95&lt;=Consolidação!BU106,Consolidação!$H$4,IF(BT95+CA95+CH95+CO95+CV95+DC95+DJ95+DQ95+DX95+EE95+EL95+ES95+EZ95+FG95&lt;=Consolidação!BU106+Consolidação!BX106,Consolidação!$K$4,IF(BT95+CA95+CH95+CO95+CV95+DC95+DJ95+DQ95+DX95+EE95+EL95+ES95+EZ95+FG95&lt;=Consolidação!BU106+Consolidação!BX106+Consolidação!CA106,Consolidação!$N$4,IF(BT95+CA95+CH95+CO95+CV95+DC95+DJ95+DQ95+DX95+EE95+EL95+ES95+EZ95+FG95&lt;=Consolidação!BU106+Consolidação!BX106+Consolidação!CA106+Consolidação!CD106,Consolidação!$Q$4,IF(BT95+CA95+CH95+CO95+CV95+DC95+DJ95+DQ95+DX95+EE95+EL95+ES95+EZ95+FG95&lt;=Consolidação!BU106+Consolidação!BX106+Consolidação!CA106+Consolidação!CD106+Consolidação!CG106,Consolidação!$T$4,IF(BT95+CA95+CH95+CO95+CV95+DC95+DJ95+DQ95+DX95+EE95+EL95+ES95+EZ95+FG95&lt;=Consolidação!BU106+Consolidação!BX106+Consolidação!CA106+Consolidação!CD106+Consolidação!CG106+Consolidação!CJ106,Consolidação!$W$4,IF(BT95+CA95+CH95+CO95+CV95+DC95+DJ95+DQ95+DX95+EE95+EL95+ES95+EZ95+FG95&lt;=Consolidação!BU106+Consolidação!BX106+Consolidação!CA106+Consolidação!CD106+Consolidação!CG106+Consolidação!CJ106+Consolidação!CM106,Consolidação!$Z$4,IF(BT95+CA95+CH95+CO95+CV95+DC95+DJ95+DQ95+DX95+EE95+EL95+ES95+EZ95+FG95&lt;=Consolidação!BU106+Consolidação!BX106+Consolidação!CA106+Consolidação!CD106+Consolidação!CG106+Consolidação!CJ106+Consolidação!CM106+Consolidação!CP106,Consolidação!$AC$4,IF(BT95+CA95+CH95+CO95+CV95+DC95+DJ95+DQ95+DX95+EE95+EL95+ES95+EZ95+FG95&lt;=Consolidação!BU106+Consolidação!BX106+Consolidação!CA106+Consolidação!CD106+Consolidação!CG106+Consolidação!CJ106+Consolidação!CM106+Consolidação!CP106+Consolidação!CS106,Consolidação!$AF$4,IF(BT95+CA95+CH95+CO95+CV95+DC95+DJ95+DQ95+DX95+EE95+EL95+ES95+EZ95+FG95&lt;=Consolidação!BU106+Consolidação!BX106+Consolidação!CA106+Consolidação!CD106+Consolidação!CG106+Consolidação!CJ106+Consolidação!CM106+Consolidação!CP106+Consolidação!CS106+Consolidação!CV106,Consolidação!$AI$4,IF(BT95+CA95+CH95+CO95+CV95+DC95+DJ95+DQ95+DX95+EE95+EL95+ES95+EZ95+FG95&lt;=Consolidação!BU106+Consolidação!BX106+Consolidação!CA106+Consolidação!CD106+Consolidação!CG106+Consolidação!CJ106+Consolidação!CM106+Consolidação!CP106+Consolidação!CS106+Consolidação!CV106+Consolidação!CY106,Consolidação!$AL$4,IF(BT95+CA95+CH95+CO95+CV95+DC95+DJ95+DQ95+DX95+EE95+EL95+ES95+EZ95+FG95&lt;=Consolidação!BU106+Consolidação!BX106+Consolidação!CA106+Consolidação!CD106+Consolidação!CG106+Consolidação!CJ106+Consolidação!CM106+Consolidação!CP106+Consolidação!CS106+Consolidação!CV106+Consolidação!CY106+Consolidação!DB106,Consolidação!$AO$4,IF(BT95+CA95+CH95+CO95+CV95+DC95+DJ95+DQ95+DX95+EE95+EL95+ES95+EZ95+FG95&lt;=Consolidação!BU106+Consolidação!BX106+Consolidação!CA106+Consolidação!CD106+Consolidação!CG106+Consolidação!CJ106+Consolidação!CM106+Consolidação!CP106+Consolidação!CS106+Consolidação!CV106+Consolidação!CY106+Consolidação!DB106+Consolidação!DE106,Consolidação!$AR$4,IF(BT95+CA95+CH95+CO95+CV95+DC95+DJ95+DQ95+DX95+EE95+EL95+ES95+EZ95+FG95&lt;=Consolidação!BU106+Consolidação!BX106+Consolidação!CA106+Consolidação!CD106+Consolidação!CG106+Consolidação!CJ106+Consolidação!CM106+Consolidação!CP106+Consolidação!CS106+Consolidação!CV106+Consolidação!CY106+Consolidação!DB106+Consolidação!DE106+Consolidação!DH106,Consolidação!$AU$4,IF(AND((Consolidação!BU106+Consolidação!BX106+Consolidação!CA106+Consolidação!CD106+Consolidação!CG106+Consolidação!CJ106+Consolidação!CM106+Consolidação!CP106+Consolidação!CS106+Consolidação!CV106+Consolidação!CY106+Consolidação!DB106+Consolidação!DE106+Consolidação!DH106)&gt;0,BT95+CA95+CH95+CO95+CV95+DC95+DJ95+DQ95+DX95+EE95+EL95+ES95+EZ95&lt;Consolidação!BU106+Consolidação!BX106+Consolidação!CA106+Consolidação!CD106+Consolidação!CG106+Consolidação!CJ106+Consolidação!CM106+Consolidação!CP106+Consolidação!CS106+Consolidação!CV106+Consolidação!CY106+Consolidação!DB106+Consolidação!DE106+Consolidação!DH106,BT95+CA95+CH95+CO95+CV95+DC95+DJ95+DQ95+DX95+EE95+EL95+ES95+EZ95+FG95&gt;Consolidação!BU106+Consolidação!BX106+Consolidação!CA106+Consolidação!CD106+Consolidação!CG106+Consolidação!CJ106+Consolidação!CM106+Consolidação!CP106+Consolidação!CS106+Consolidação!CV106+Consolidação!CY106+Consolidação!DB106+Consolidação!DE106+Consolidação!DH106),"CONSUMO PARCIAL","SEM PREVISÃO"))))))))))))))))</f>
        <v/>
      </c>
      <c r="FK95" s="540" t="str">
        <f>IF(FJ95="","",IF(FJ95="SEM PREVISÃO","û",IF(FJ95="CONSUMO PARCIAL","û",IF(FI95&lt;FJ95+90,"û","ü"))))</f>
        <v/>
      </c>
      <c r="FL95" s="573"/>
      <c r="FM95" s="550"/>
      <c r="FN95" s="550"/>
      <c r="FO95" s="550"/>
      <c r="FP95" s="550"/>
      <c r="FQ95" s="576"/>
      <c r="FR95" s="573"/>
      <c r="FS95" s="550"/>
      <c r="FT95" s="550"/>
      <c r="FU95" s="550"/>
      <c r="FV95" s="550"/>
      <c r="FW95" s="550"/>
      <c r="FX95" s="545" t="str">
        <f>IF((Consolidação!C106+Consolidação!E106)=(F95+M95+T95+AA95+AH95+AO95+AV95+BC95+BJ95+BQ95+BX95+CE95+CL95+CS95),"ATUALIZADO","DESATUALIZADO")</f>
        <v>ATUALIZADO</v>
      </c>
    </row>
    <row r="96" spans="1:180" x14ac:dyDescent="0.3">
      <c r="A96" s="516">
        <v>11921</v>
      </c>
      <c r="B96" s="634"/>
      <c r="C96" s="520" t="s">
        <v>2</v>
      </c>
      <c r="D96" s="274"/>
      <c r="E96" s="334" t="s">
        <v>249</v>
      </c>
      <c r="F96" s="335">
        <v>43120</v>
      </c>
      <c r="G96" s="336"/>
      <c r="H96" s="337">
        <v>45773</v>
      </c>
      <c r="I96" s="353" t="str">
        <f>IF(F96=0,"",IF(F96&lt;=Consolidação!H107,Consolidação!H$4,IF(F96&lt;=Consolidação!H107+Consolidação!K107,Consolidação!K$4,IF(F96&lt;=Consolidação!H107+Consolidação!K107+Consolidação!N107,Consolidação!N$4,IF(F96&lt;=Consolidação!H107+Consolidação!K107+Consolidação!N107+Consolidação!Q107,Consolidação!Q$4,IF(F96&lt;=Consolidação!H107+Consolidação!K107+Consolidação!N107+Consolidação!Q107+Consolidação!T107,Consolidação!T$4,IF(F96&lt;=Consolidação!H107+Consolidação!K107+Consolidação!N107+Consolidação!Q107+Consolidação!T107+Consolidação!W107,Consolidação!W$4,IF(F96&lt;=Consolidação!H107+Consolidação!K107+Consolidação!N107+Consolidação!Q107+Consolidação!T107+Consolidação!W107+Consolidação!Z107,Consolidação!Z$4,IF(F96&lt;=Consolidação!H107+Consolidação!K107+Consolidação!N107+Consolidação!Q107+Consolidação!T107+Consolidação!W107+Consolidação!Z107+Consolidação!AC107,Consolidação!AC$4,IF(F96&lt;=Consolidação!H107+Consolidação!K107+Consolidação!N107+Consolidação!Q107+Consolidação!T107+Consolidação!W107+Consolidação!Z107+Consolidação!AC107+Consolidação!AF107,Consolidação!AF$4,IF(F96&lt;=Consolidação!H107+Consolidação!K107+Consolidação!N107+Consolidação!Q107+Consolidação!T107+Consolidação!W107+Consolidação!Z107+Consolidação!AC107+Consolidação!AF107+Consolidação!AI107,Consolidação!AI$4,IF(F96&lt;=Consolidação!H107+Consolidação!K107+Consolidação!N107+Consolidação!Q107+Consolidação!T107+Consolidação!W107+Consolidação!Z107+Consolidação!AC107+Consolidação!AF107+Consolidação!AI107+Consolidação!AL107,Consolidação!AL$4,IF(F96&lt;=Consolidação!H107+Consolidação!K107+Consolidação!N107+Consolidação!Q107+Consolidação!T107+Consolidação!W107+Consolidação!Z107+Consolidação!AC107+Consolidação!AF107+Consolidação!AI107+Consolidação!AL107+Consolidação!AO107,Consolidação!AO$4,IF(F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AR$4,IF(F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>CONSUMO PARCIAL</v>
      </c>
      <c r="J96" s="318" t="str">
        <f t="shared" ref="J96:J106" si="150">IF(I96="","",IF(I96="SEM PREVISÃO","û",IF(I96="CONSUMO PARCIAL","û",IF(H96&lt;I96+90,"û","ü"))))</f>
        <v>û</v>
      </c>
      <c r="K96" s="312"/>
      <c r="L96" s="334"/>
      <c r="M96" s="335"/>
      <c r="N96" s="336"/>
      <c r="O96" s="337"/>
      <c r="P96" s="353" t="str">
        <f>IF(M96=0,"",IF(F96+M96&lt;=Consolidação!H107,Consolidação!$H$4,IF(F96+M96&lt;=Consolidação!H107+Consolidação!K107,Consolidação!$K$4,IF(F96+M96&lt;=Consolidação!H107+Consolidação!K107+Consolidação!N107,Consolidação!$N$4,IF(F96+M96&lt;=Consolidação!H107+Consolidação!K107+Consolidação!N107+Consolidação!Q107,Consolidação!$Q$4,IF(F96+M96&lt;=Consolidação!H107+Consolidação!K107+Consolidação!N107+Consolidação!Q107+Consolidação!T107,Consolidação!$T$4,IF(F96+M96&lt;=Consolidação!H107+Consolidação!K107+Consolidação!N107+Consolidação!Q107+Consolidação!T107+Consolidação!W107,Consolidação!$W$4,IF(F96+M96&lt;=Consolidação!H107+Consolidação!K107+Consolidação!N107+Consolidação!Q107+Consolidação!T107+Consolidação!W107+Consolidação!Z107,Consolidação!$Z$4,IF(F96+M96&lt;=Consolidação!H107+Consolidação!K107+Consolidação!N107+Consolidação!Q107+Consolidação!T107+Consolidação!W107+Consolidação!Z107+Consolidação!AC107,Consolidação!$AC$4,IF(F96+M96&lt;=Consolidação!H107+Consolidação!K107+Consolidação!N107+Consolidação!Q107+Consolidação!T107+Consolidação!W107+Consolidação!Z107+Consolidação!AC107+Consolidação!AF107,Consolidação!$AF$4,IF(F96+M96&lt;=Consolidação!H107+Consolidação!K107+Consolidação!N107+Consolidação!Q107+Consolidação!T107+Consolidação!W107+Consolidação!Z107+Consolidação!AC107+Consolidação!AF107+Consolidação!AI107,Consolidação!$AI$4,IF(F96+M96&lt;=Consolidação!H107+Consolidação!K107+Consolidação!N107+Consolidação!Q107+Consolidação!T107+Consolidação!W107+Consolidação!Z107+Consolidação!AC107+Consolidação!AF107+Consolidação!AI107+Consolidação!AL107,Consolidação!$AL$4,IF(F96+M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$AR$4,IF(F96+M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Q96" s="318" t="str">
        <f>IF(P96="","",IF(P96="SEM PREVISÃO","û",IF(P96="CONSUMO PARCIAL","û",IF(O96&lt;P96+90,"û","ü"))))</f>
        <v/>
      </c>
      <c r="R96" s="312"/>
      <c r="S96" s="334"/>
      <c r="T96" s="335"/>
      <c r="U96" s="336"/>
      <c r="V96" s="337"/>
      <c r="W96" s="353" t="str">
        <f>IF(T96=0,"",IF(F96+M96+T96&lt;=Consolidação!H107,Consolidação!$H$4,IF(F96+M96+T96&lt;=Consolidação!H107+Consolidação!K107,Consolidação!$K$4,IF(F96+M96+T96&lt;=Consolidação!H107+Consolidação!K107+Consolidação!N107,Consolidação!$N$4,IF(F96+M96+T96&lt;=Consolidação!H107+Consolidação!K107+Consolidação!N107+Consolidação!Q107,Consolidação!$Q$4,IF(F96+M96+T96&lt;=Consolidação!H107+Consolidação!K107+Consolidação!N107+Consolidação!Q107+Consolidação!T107,Consolidação!$T$4,IF(F96+M96+T96&lt;=Consolidação!H107+Consolidação!K107+Consolidação!N107+Consolidação!Q107+Consolidação!T107+Consolidação!W107,Consolidação!$W$4,IF(F96+M96+T96&lt;=Consolidação!H107+Consolidação!K107+Consolidação!N107+Consolidação!Q107+Consolidação!T107+Consolidação!W107+Consolidação!Z107,Consolidação!$Z$4,IF(F96+M96+T96&lt;=Consolidação!H107+Consolidação!K107+Consolidação!N107+Consolidação!Q107+Consolidação!T107+Consolidação!W107+Consolidação!Z107+Consolidação!AC107,Consolidação!$AC$4,IF(F96+M96+T96&lt;=Consolidação!H107+Consolidação!K107+Consolidação!N107+Consolidação!Q107+Consolidação!T107+Consolidação!W107+Consolidação!Z107+Consolidação!AC107+Consolidação!AF107,Consolidação!$AF$4,IF(F96+M96+T96&lt;=Consolidação!H107+Consolidação!K107+Consolidação!N107+Consolidação!Q107+Consolidação!T107+Consolidação!W107+Consolidação!Z107+Consolidação!AC107+Consolidação!AF107+Consolidação!AI107,Consolidação!$AI$4,IF(F96+M96+T96&lt;=Consolidação!H107+Consolidação!K107+Consolidação!N107+Consolidação!Q107+Consolidação!T107+Consolidação!W107+Consolidação!Z107+Consolidação!AC107+Consolidação!AF107+Consolidação!AI107+Consolidação!AL107,Consolidação!$AL$4,IF(F96+M96+T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+T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$AR$4,IF(F96+M96+T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+M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+T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X96" s="318" t="str">
        <f>IF(W96="","",IF(W96="SEM PREVISÃO","û",IF(W96="CONSUMO PARCIAL","û",IF(V96&lt;W96+90,"û","ü"))))</f>
        <v/>
      </c>
      <c r="Y96" s="312"/>
      <c r="Z96" s="334"/>
      <c r="AA96" s="335"/>
      <c r="AB96" s="336"/>
      <c r="AC96" s="337"/>
      <c r="AD96" s="353" t="str">
        <f>IF(AA96=0,"",IF(F96+M96+T96+AA96&lt;=Consolidação!H107,Consolidação!$H$4,IF(F96+M96+T96+AA96&lt;=Consolidação!H107+Consolidação!K107,Consolidação!$K$4,IF(F96+M96+T96+AA96&lt;=Consolidação!H107+Consolidação!K107+Consolidação!N107,Consolidação!$N$4,IF(F96+M96+T96+AA96&lt;=Consolidação!H107+Consolidação!K107+Consolidação!N107+Consolidação!Q107,Consolidação!$Q$4,IF(F96+M96+T96+AA96&lt;=Consolidação!H107+Consolidação!K107+Consolidação!N107+Consolidação!Q107+Consolidação!T107,Consolidação!$T$4,IF(F96+M96+T96+AA96&lt;=Consolidação!H107+Consolidação!K107+Consolidação!N107+Consolidação!Q107+Consolidação!T107+Consolidação!W107,Consolidação!$W$4,IF(F96+M96+T96+AA96&lt;=Consolidação!H107+Consolidação!K107+Consolidação!N107+Consolidação!Q107+Consolidação!T107+Consolidação!W107+Consolidação!Z107,Consolidação!$Z$4,IF(F96+M96+T96+AA96&lt;=Consolidação!H107+Consolidação!K107+Consolidação!N107+Consolidação!Q107+Consolidação!T107+Consolidação!W107+Consolidação!Z107+Consolidação!AC107,Consolidação!$AC$4,IF(F96+M96+T96+AA96&lt;=Consolidação!H107+Consolidação!K107+Consolidação!N107+Consolidação!Q107+Consolidação!T107+Consolidação!W107+Consolidação!Z107+Consolidação!AC107+Consolidação!AF107,Consolidação!$AF$4,IF(F96+M96+T96+AA96&lt;=Consolidação!H107+Consolidação!K107+Consolidação!N107+Consolidação!Q107+Consolidação!T107+Consolidação!W107+Consolidação!Z107+Consolidação!AC107+Consolidação!AF107+Consolidação!AI107,Consolidação!$AI$4,IF(F96+M96+T96+AA96&lt;=Consolidação!H107+Consolidação!K107+Consolidação!N107+Consolidação!Q107+Consolidação!T107+Consolidação!W107+Consolidação!Z107+Consolidação!AC107+Consolidação!AF107+Consolidação!AI107+Consolidação!AL107,Consolidação!$AL$4,IF(F96+M96+T96+AA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+T96+AA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AR105,IF(F96+M96+T96+AA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+M96+T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+T96+AA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AE96" s="318" t="str">
        <f>IF(AD96="","",IF(AD96="SEM PREVISÃO","û",IF(AD96="CONSUMO PARCIAL","û",IF(AC96&lt;AD96+90,"û","ü"))))</f>
        <v/>
      </c>
      <c r="AF96" s="312"/>
      <c r="AG96" s="334"/>
      <c r="AH96" s="335"/>
      <c r="AI96" s="336"/>
      <c r="AJ96" s="337"/>
      <c r="AK96" s="353" t="str">
        <f>IF(AH96=0,"",IF(F96+M96+T96+AA96+AH96&lt;=Consolidação!H107,Consolidação!$H$4,IF(F96+M96+T96+AA96+AH96&lt;=Consolidação!H107+Consolidação!K107,Consolidação!$K$4,IF(F96+M96+T96+AA96+AH96&lt;=Consolidação!H107+Consolidação!K107+Consolidação!N107,Consolidação!$N$4,IF(F96+M96+T96+AA96+AH96&lt;=Consolidação!H107+Consolidação!K107+Consolidação!N107+Consolidação!Q107,Consolidação!$Q$4,IF(F96+M96+T96+AA96+AH96&lt;=Consolidação!H107+Consolidação!K107+Consolidação!N107+Consolidação!Q107+Consolidação!T107,Consolidação!$T$4,IF(F96+M96+T96+AA96+AH96&lt;=Consolidação!H107+Consolidação!K107+Consolidação!N107+Consolidação!Q107+Consolidação!T107+Consolidação!W107,Consolidação!$W$4,IF(F96+M96+T96+AA96+AH96&lt;=Consolidação!H107+Consolidação!K107+Consolidação!N107+Consolidação!Q107+Consolidação!T107+Consolidação!W107+Consolidação!Z107,Consolidação!$Z$4,IF(F96+M96+T96+AA96+AH96&lt;=Consolidação!H107+Consolidação!K107+Consolidação!N107+Consolidação!Q107+Consolidação!T107+Consolidação!W107+Consolidação!Z107+Consolidação!AC107,Consolidação!$AC$4,IF(F96+M96+T96+AA96+AH96&lt;=Consolidação!H107+Consolidação!K107+Consolidação!N107+Consolidação!Q107+Consolidação!T107+Consolidação!W107+Consolidação!Z107+Consolidação!AC107+Consolidação!AF107,Consolidação!$AF$4,IF(F96+M96+T96+AA96+AH96&lt;=Consolidação!H107+Consolidação!K107+Consolidação!N107+Consolidação!Q107+Consolidação!T107+Consolidação!W107+Consolidação!Z107+Consolidação!AC107+Consolidação!AF107+Consolidação!AI107,Consolidação!$AI$4,IF(F96+M96+T96+AA96+AH96&lt;=Consolidação!H107+Consolidação!K107+Consolidação!N107+Consolidação!Q107+Consolidação!T107+Consolidação!W107+Consolidação!Z107+Consolidação!AC107+Consolidação!AF107+Consolidação!AI107+Consolidação!AL107,Consolidação!$AL$4,IF(F96+M96+T96+AA96+AH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+T96+AA96+AH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$AR$4,IF(F96+M96+T96+AA96+AH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+M96+T96+AA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+T96+AA96+AH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AL96" s="318" t="str">
        <f>IF(AK96="","",IF(AK96="SEM PREVISÃO","û",IF(AK96="CONSUMO PARCIAL","û",IF(AJ96&lt;AK96+90,"û","ü"))))</f>
        <v/>
      </c>
      <c r="AM96" s="312"/>
      <c r="AN96" s="334"/>
      <c r="AO96" s="335"/>
      <c r="AP96" s="336"/>
      <c r="AQ96" s="337"/>
      <c r="AR96" s="353" t="str">
        <f>IF(AO96=0,"",IF(F96+M96+T96+AA96+AH96+AO96&lt;=Consolidação!H107,Consolidação!$H$4,IF(F96+M96+T96+AA96+AH96+AO96&lt;=Consolidação!H107+Consolidação!K107,Consolidação!$K$4,IF(F96+M96+T96+AA96+AH96+AO96&lt;=Consolidação!H107+Consolidação!K107+Consolidação!N107,Consolidação!$N$4,IF(F96+M96+T96+AA96+AH96+AO96&lt;=Consolidação!H107+Consolidação!K107+Consolidação!N107+Consolidação!Q107,Consolidação!$Q$4,IF(F96+M96+T96+AA96+AH96+AO96&lt;=Consolidação!H107+Consolidação!K107+Consolidação!N107+Consolidação!Q107+Consolidação!T107,Consolidação!$T$4,IF(F96+M96+T96+AA96+AH96+AO96&lt;=Consolidação!H107+Consolidação!K107+Consolidação!N107+Consolidação!Q107+Consolidação!T107+Consolidação!W107,Consolidação!$W$4,IF(F96+M96+T96+AA96+AH96+AO96&lt;=Consolidação!H107+Consolidação!K107+Consolidação!N107+Consolidação!Q107+Consolidação!T107+Consolidação!W107+Consolidação!Z107,Consolidação!$Z$4,IF(F96+M96+T96+AA96+AH96+AO96&lt;=Consolidação!H107+Consolidação!K107+Consolidação!N107+Consolidação!Q107+Consolidação!T107+Consolidação!W107+Consolidação!Z107+Consolidação!AC107,Consolidação!$AC$4,IF(F96+M96+T96+AA96+AH96+AO96&lt;=Consolidação!H107+Consolidação!K107+Consolidação!N107+Consolidação!Q107+Consolidação!T107+Consolidação!W107+Consolidação!Z107+Consolidação!AC107+Consolidação!AF107,Consolidação!$AF$4,IF(F96+M96+T96+AA96+AH96+AO96&lt;=Consolidação!H107+Consolidação!K107+Consolidação!N107+Consolidação!Q107+Consolidação!T107+Consolidação!W107+Consolidação!Z107+Consolidação!AC107+Consolidação!AF107+Consolidação!AI107,Consolidação!$AI$4,IF(F96+M96+T96+AA96+AH96+AO96&lt;=Consolidação!H107+Consolidação!K107+Consolidação!N107+Consolidação!Q107+Consolidação!T107+Consolidação!W107+Consolidação!Z107+Consolidação!AC107+Consolidação!AF107+Consolidação!AI107+Consolidação!AL107,Consolidação!$AL$4,IF(F96+M96+T96+AA96+AH96+AO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+T96+AA96+AH96+AO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$AR$4,IF(F96+M96+T96+AA96+AH96+AO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+M96+T96+AA96+AH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+T96+AA96+AH96+AO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AS96" s="318" t="str">
        <f>IF(AR96="","",IF(AR96="SEM PREVISÃO","û",IF(AR96="CONSUMO PARCIAL","û",IF(AQ96&lt;AR96+90,"û","ü"))))</f>
        <v/>
      </c>
      <c r="AT96" s="312"/>
      <c r="AU96" s="334"/>
      <c r="AV96" s="335"/>
      <c r="AW96" s="336"/>
      <c r="AX96" s="337"/>
      <c r="AY96" s="353" t="str">
        <f>IF(AV96=0,"",IF(F96+M96+T96+AA96+AH96+AO96+AV96&lt;=Consolidação!H107,Consolidação!$H$4,IF(F96+M96+T96+AA96+AH96+AO96+AV96&lt;=Consolidação!H107+Consolidação!K107,Consolidação!$K$4,IF(F96+M96+T96+AA96+AH96+AO96+AV96&lt;=Consolidação!H107+Consolidação!K107+Consolidação!N107,Consolidação!$N$4,IF(F96+M96+T96+AA96+AH96+AO96+AV96&lt;=Consolidação!H107+Consolidação!K107+Consolidação!N107+Consolidação!Q107,Consolidação!$Q$4,IF(F96+M96+T96+AA96+AH96+AO96+AV96&lt;=Consolidação!H107+Consolidação!K107+Consolidação!N107+Consolidação!Q107+Consolidação!T107,Consolidação!$T$4,IF(F96+M96+T96+AA96+AH96+AO96+AV96&lt;=Consolidação!H107+Consolidação!K107+Consolidação!N107+Consolidação!Q107+Consolidação!T107+Consolidação!W107,Consolidação!$W$4,IF(F96+M96+T96+AA96+AH96+AO96+AV96&lt;=Consolidação!H107+Consolidação!K107+Consolidação!N107+Consolidação!Q107+Consolidação!T107+Consolidação!W107+Consolidação!Z107,Consolidação!$Z$4,IF(F96+M96+T96+AA96+AH96+AO96+AV96&lt;=Consolidação!H107+Consolidação!K107+Consolidação!N107+Consolidação!Q107+Consolidação!T107+Consolidação!W107+Consolidação!Z107+Consolidação!AC107,Consolidação!$AC$4,IF(F96+M96+T96+AA96+AH96+AO96+AV96&lt;=Consolidação!H107+Consolidação!K107+Consolidação!N107+Consolidação!Q107+Consolidação!T107+Consolidação!W107+Consolidação!Z107+Consolidação!AC107+Consolidação!AF107,Consolidação!$AF$4,IF(F96+M96+T96+AA96+AH96+AO96+AV96&lt;=Consolidação!H107+Consolidação!K107+Consolidação!N107+Consolidação!Q107+Consolidação!T107+Consolidação!W107+Consolidação!Z107+Consolidação!AC107+Consolidação!AF107+Consolidação!AI107,Consolidação!$AI$4,IF(F96+M96+T96+AA96+AH96+AO96+AV96&lt;=Consolidação!H107+Consolidação!K107+Consolidação!N107+Consolidação!Q107+Consolidação!T107+Consolidação!W107+Consolidação!Z107+Consolidação!AC107+Consolidação!AF107+Consolidação!AI107+Consolidação!AL107,Consolidação!$AL$4,IF(F96+M96+T96+AA96+AH96+AO96+AV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+T96+AA96+AH96+AO96+AV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$AR$4,IF(F96+M96+T96+AA96+AH96+AO96+AV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+M96+T96+AA96+AH96+AO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+T96+AA96+AH96+AO96+AV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AZ96" s="318" t="str">
        <f>IF(AY96="","",IF(AY96="SEM PREVISÃO","û",IF(AY96="CONSUMO PARCIAL","û",IF(AX96&lt;AY96+90,"û","ü"))))</f>
        <v/>
      </c>
      <c r="BA96" s="312"/>
      <c r="BB96" s="334"/>
      <c r="BC96" s="340"/>
      <c r="BD96" s="315"/>
      <c r="BE96" s="346"/>
      <c r="BF96" s="353" t="str">
        <f>IF(BC96=0,"",IF(F96+M96+T96+AA96+AH96+AO96+AV96+BC96&lt;=Consolidação!H107,Consolidação!$H$4,IF(F96+M96+T96+AA96+AH96+AO96+AV96+BC96&lt;=Consolidação!H107+Consolidação!K107,Consolidação!$K$4,IF(F96+M96+T96+AA96+AH96+AO96+AV96+BC96&lt;=Consolidação!H107+Consolidação!K107+Consolidação!N107,Consolidação!$N$4,IF(F96+M96+T96+AA96+AH96+AO96+AV96+BC96&lt;=Consolidação!H107+Consolidação!K107+Consolidação!N107+Consolidação!Q107,Consolidação!$Q$4,IF(F96+M96+T96+AA96+AH96+AO96+AV96+BC96&lt;=Consolidação!H107+Consolidação!K107+Consolidação!N107+Consolidação!Q107+Consolidação!T107,Consolidação!$T$4,IF(F96+M96+T96+AA96+AH96+AO96+AV96+BC96&lt;=Consolidação!H107+Consolidação!K107+Consolidação!N107+Consolidação!Q107+Consolidação!T107+Consolidação!W107,Consolidação!$W$4,IF(F96+M96+T96+AA96+AH96+AO96+AV96+BC96&lt;=Consolidação!H107+Consolidação!K107+Consolidação!N107+Consolidação!Q107+Consolidação!T107+Consolidação!W107+Consolidação!Z107,Consolidação!$Z$4,IF(F96+M96+T96+AA96+AH96+AO96+AV96+BC96&lt;=Consolidação!H107+Consolidação!K107+Consolidação!N107+Consolidação!Q107+Consolidação!T107+Consolidação!W107+Consolidação!Z107+Consolidação!AC107,Consolidação!$AC$4,IF(F96+M96+T96+AA96+AH96+AO96+AV96+BC96&lt;=Consolidação!H107+Consolidação!K107+Consolidação!N107+Consolidação!Q107+Consolidação!T107+Consolidação!W107+Consolidação!Z107+Consolidação!AC107+Consolidação!AF107,Consolidação!$AF$4,IF(F96+M96+T96+AA96+AH96+AO96+AV96+BC96&lt;=Consolidação!H107+Consolidação!K107+Consolidação!N107+Consolidação!Q107+Consolidação!T107+Consolidação!W107+Consolidação!Z107+Consolidação!AC107+Consolidação!AF107+Consolidação!AI107,Consolidação!$AI$4,IF(F96+M96+T96+AA96+AH96+AO96+AV96+BC96&lt;=Consolidação!H107+Consolidação!K107+Consolidação!N107+Consolidação!Q107+Consolidação!T107+Consolidação!W107+Consolidação!Z107+Consolidação!AC107+Consolidação!AF107+Consolidação!AI107+Consolidação!AL107,Consolidação!$AL$4,IF(F96+M96+T96+AA96+AH96+AO96+AV96+BC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+T96+AA96+AH96+AO96+AV96+BC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$AR$4,IF(F96+M96+T96+AA96+AH96+AO96+AV96+BC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+M96+T96+AA96+AH96+AO96+AV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+T96+AA96+AH96+AO96+AV96+BC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BG96" s="318" t="str">
        <f>IF(BF96="","",IF(BF96="SEM PREVISÃO","û",IF(BF96="CONSUMO PARCIAL","û",IF(BE96&lt;BF96+90,"û","ü"))))</f>
        <v/>
      </c>
      <c r="BH96" s="312"/>
      <c r="BI96" s="334"/>
      <c r="BJ96" s="340"/>
      <c r="BK96" s="522"/>
      <c r="BL96" s="346"/>
      <c r="BM96" s="353" t="str">
        <f>IF(BJ96=0,"",IF(F96+M96+T96+AA96+AH96+AO96+AV96+BC96+BJ96&lt;=Consolidação!H107,Consolidação!$H$4,IF(F96+M96+T96+AA96+AH96+AO96+AV96+BC96+BJ96&lt;=Consolidação!H107+Consolidação!K107,Consolidação!$K$4,IF(F96+M96+T96+AA96+AH96+AO96+AV96+BC96+BJ96&lt;=Consolidação!H107+Consolidação!K107+Consolidação!N107,Consolidação!$N$4,IF(F96+M96+T96+AA96+AH96+AO96+AV96+BC96+BJ96&lt;=Consolidação!H107+Consolidação!K107+Consolidação!N107+Consolidação!Q107,Consolidação!$Q$4,IF(F96+M96+T96+AA96+AH96+AO96+AV96+BC96+BJ96&lt;=Consolidação!H107+Consolidação!K107+Consolidação!N107+Consolidação!Q107+Consolidação!T107,Consolidação!$T$4,IF(F96+M96+T96+AA96+AH96+AO96+AV96+BC96+BJ96&lt;=Consolidação!H107+Consolidação!K107+Consolidação!N107+Consolidação!Q107+Consolidação!T107+Consolidação!W107,Consolidação!$W$4,IF(F96+M96+T96+AA96+AH96+AO96+AV96+BC96+BJ96&lt;=Consolidação!H107+Consolidação!K107+Consolidação!N107+Consolidação!Q107+Consolidação!T107+Consolidação!W107+Consolidação!Z107,Consolidação!$Z$4,IF(F96+M96+T96+AA96+AH96+AO96+AV96+BC96+BJ96&lt;=Consolidação!H107+Consolidação!K107+Consolidação!N107+Consolidação!Q107+Consolidação!T107+Consolidação!W107+Consolidação!Z107+Consolidação!AC107,Consolidação!$AC$4,IF(F96+M96+T96+AA96+AH96+AO96+AV96+BC96+BJ96&lt;=Consolidação!H107+Consolidação!K107+Consolidação!N107+Consolidação!Q107+Consolidação!T107+Consolidação!W107+Consolidação!Z107+Consolidação!AC107+Consolidação!AF107,Consolidação!$AF$4,IF(F96+M96+T96+AA96+AH96+AO96+AV96+BC96+BJ96&lt;=Consolidação!H107+Consolidação!K107+Consolidação!N107+Consolidação!Q107+Consolidação!T107+Consolidação!W107+Consolidação!Z107+Consolidação!AC107+Consolidação!AF107+Consolidação!AI107,Consolidação!$AI$4,IF(F96+M96+T96+AA96+AH96+AO96+AV96+BC96+BJ96&lt;=Consolidação!H107+Consolidação!K107+Consolidação!N107+Consolidação!Q107+Consolidação!T107+Consolidação!W107+Consolidação!Z107+Consolidação!AC107+Consolidação!AF107+Consolidação!AI107+Consolidação!AL107,Consolidação!$AL$4,IF(F96+M96+T96+AA96+AH96+AO96+AV96+BC96+BJ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+T96+AA96+AH96+AO96+AV96+BC96+BJ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$AR$4,IF(F96+M96+T96+AA96+AH96+AO96+AV96+BC96+BJ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+M96+T96+AA96+AH96+AO96+AV96+BC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+T96+AA96+AH96+AO96+AV96+BC96+BJ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BN96" s="318" t="str">
        <f>IF(BM96="","",IF(BM96="SEM PREVISÃO","û",IF(BM96="CONSUMO PARCIAL","û",IF(BL96&lt;BM96+90,"û","ü"))))</f>
        <v/>
      </c>
      <c r="BO96" s="312"/>
      <c r="BP96" s="334"/>
      <c r="BQ96" s="340"/>
      <c r="BR96" s="522"/>
      <c r="BS96" s="346"/>
      <c r="BT96" s="317" t="str">
        <f>IF(BQ96=0,"",IF(F96+M96+T96+AA96+AH96+AO96+AV96+BC96+BJ96+BQ96&lt;=Consolidação!H107,Consolidação!$H$4,IF(F96+M96+T96+AA96+AH96+AO96+AV96+BC96+BJ96+BQ96&lt;=Consolidação!H107+Consolidação!K107,Consolidação!$K$4,IF(F96+M96+T96+AA96+AH96+AO96+AV96+BC96+BJ96+BQ96&lt;=Consolidação!H107+Consolidação!K107+Consolidação!N107,Consolidação!$N$4,IF(F96+M96+T96+AA96+AH96+AO96+AV96+BC96+BJ96+BQ96&lt;=Consolidação!H107+Consolidação!K107+Consolidação!N107+Consolidação!Q107,Consolidação!$Q$4,IF(F96+M96+T96+AA96+AH96+AO96+AV96+BC96+BJ96+BQ96&lt;=Consolidação!H107+Consolidação!K107+Consolidação!N107+Consolidação!Q107+Consolidação!T107,Consolidação!$T$4,IF(F96+M96+T96+AA96+AH96+AO96+AV96+BC96+BJ96+BQ96&lt;=Consolidação!H107+Consolidação!K107+Consolidação!N107+Consolidação!Q107+Consolidação!T107+Consolidação!W107,Consolidação!$W$4,IF(F96+M96+T96+AA96+AH96+AO96+AV96+BC96+BJ96+BQ96&lt;=Consolidação!H107+Consolidação!K107+Consolidação!N107+Consolidação!Q107+Consolidação!T107+Consolidação!W107+Consolidação!Z107,Consolidação!$Z$4,IF(F96+M96+T96+AA96+AH96+AO96+AV96+BC96+BJ96+BQ96&lt;=Consolidação!H107+Consolidação!K107+Consolidação!N107+Consolidação!Q107+Consolidação!T107+Consolidação!W107+Consolidação!Z107+Consolidação!AC107,Consolidação!$AC$4,IF(F96+M96+T96+AA96+AH96+AO96+AV96+BC96+BJ96+BQ96&lt;=Consolidação!H107+Consolidação!K107+Consolidação!N107+Consolidação!Q107+Consolidação!T107+Consolidação!W107+Consolidação!Z107+Consolidação!AC107+Consolidação!AF107,Consolidação!$AF$4,IF(F96+M96+T96+AA96+AH96+AO96+AV96+BC96+BJ96+BQ96&lt;=Consolidação!H107+Consolidação!K107+Consolidação!N107+Consolidação!Q107+Consolidação!T107+Consolidação!W107+Consolidação!Z107+Consolidação!AC107+Consolidação!AF107+Consolidação!AI107,Consolidação!$AI$4,IF(F96+M96+T96+AA96+AH96+AO96+AV96+BC96+BJ96+BQ96&lt;=Consolidação!H107+Consolidação!K107+Consolidação!N107+Consolidação!Q107+Consolidação!T107+Consolidação!W107+Consolidação!Z107+Consolidação!AC107+Consolidação!AF107+Consolidação!AI107+Consolidação!AL107,Consolidação!$AL$4,IF(F96+M96+T96+AA96+AH96+AO96+AV96+BC96+BJ96+BQ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+T96+AA96+AH96+AO96+AV96+BC96+BJ96+BQ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$AR$4,IF(F96+M96+T96+AA96+AH96+AO96+AV96+BC96+BJ96+BQ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+M96+T96+AA96+AH96+AO96+AV96+BC96+BJ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+T96+AA96+AH96+AO96+AV96+BC96+BJ96+BQ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BU96" s="318" t="str">
        <f>IF(BT96="","",IF(BT96="SEM PREVISÃO","û",IF(BT96="CONSUMO PARCIAL","û",IF(BS96&lt;BT96+90,"û","ü"))))</f>
        <v/>
      </c>
      <c r="BV96" s="312"/>
      <c r="BW96" s="334"/>
      <c r="BX96" s="340"/>
      <c r="BY96" s="522"/>
      <c r="BZ96" s="346"/>
      <c r="CA96" s="317" t="str">
        <f>IF(BX96=0,"",IF(F96+M96+T96+AA96+AH96+AO96+AV96+BC96+BJ96+BQ96+BX96&lt;=Consolidação!H107,Consolidação!$H$4,IF(F96+M96+T96+AA96+AH96+AO96+AV96+BC96+BJ96+BQ96+BX96&lt;=Consolidação!H107+Consolidação!K107,Consolidação!$K$4,IF(F96+M96+T96+AA96+AH96+AO96+AV96+BC96+BJ96+BQ96+BX96&lt;=Consolidação!H107+Consolidação!K107+Consolidação!N107,Consolidação!$N$4,IF(F96+M96+T96+AA96+AH96+AO96+AV96+BC96+BJ96+BQ96+BX96&lt;=Consolidação!H107+Consolidação!K107+Consolidação!N107+Consolidação!Q107,Consolidação!$Q$4,IF(F96+M96+T96+AA96+AH96+AO96+AV96+BC96+BJ96+BQ96+BX96&lt;=Consolidação!H107+Consolidação!K107+Consolidação!N107+Consolidação!Q107+Consolidação!T107,Consolidação!$T$4,IF(F96+M96+T96+AA96+AH96+AO96+AV96+BC96+BJ96+BQ96+BX96&lt;=Consolidação!H107+Consolidação!K107+Consolidação!N107+Consolidação!Q107+Consolidação!T107+Consolidação!W107,Consolidação!$W$4,IF(F96+M96+T96+AA96+AH96+AO96+AV96+BC96+BJ96+BQ96+BX96&lt;=Consolidação!H107+Consolidação!K107+Consolidação!N107+Consolidação!Q107+Consolidação!T107+Consolidação!W107+Consolidação!Z107,Consolidação!$Z$4,IF(F96+M96+T96+AA96+AH96+AO96+AV96+BC96+BJ96+BQ96+BX96&lt;=Consolidação!H107+Consolidação!K107+Consolidação!N107+Consolidação!Q107+Consolidação!T107+Consolidação!W107+Consolidação!Z107+Consolidação!AC107,Consolidação!$AC$4,IF(F96+M96+T96+AA96+AH96+AO96+AV96+BC96+BJ96+BQ96+BX96&lt;=Consolidação!H107+Consolidação!K107+Consolidação!N107+Consolidação!Q107+Consolidação!T107+Consolidação!W107+Consolidação!Z107+Consolidação!AC107+Consolidação!AF107,Consolidação!$AF$4,IF(F96+M96+T96+AA96+AH96+AO96+AV96+BC96+BJ96+BQ96+BX96&lt;=Consolidação!H107+Consolidação!K107+Consolidação!N107+Consolidação!Q107+Consolidação!T107+Consolidação!W107+Consolidação!Z107+Consolidação!AC107+Consolidação!AF107+Consolidação!AI107,Consolidação!$AI$4,IF(F96+M96+T96+AA96+AH96+AO96+AV96+BC96+BJ96+BQ96+BX96&lt;=Consolidação!H107+Consolidação!K107+Consolidação!N107+Consolidação!Q107+Consolidação!T107+Consolidação!W107+Consolidação!Z107+Consolidação!AC107+Consolidação!AF107+Consolidação!AI107+Consolidação!AL107,Consolidação!$AL$4,IF(F96+M96+T96+AA96+AH96+AO96+AV96+BC96+BJ96+BQ96+BX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+T96+AA96+AH96+AO96+AV96+BC96+BJ96+BQ96+BX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$AR$4,IF(F96+M96+T96+AA96+AH96+AO96+AV96+BC96+BJ96+BQ96+BX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+M96+T96+AA96+AH96+AO96+AV96+BC96+BJ96+BQ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+T96+AA96+AH96+AO96+AV96+BC96+BJ96+BQ96+BX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CB96" s="318" t="str">
        <f>IF(CA96="","",IF(CA96="SEM PREVISÃO","û",IF(CA96="CONSUMO PARCIAL","û",IF(BZ96&lt;CA96+90,"û","ü"))))</f>
        <v/>
      </c>
      <c r="CC96" s="312"/>
      <c r="CD96" s="334"/>
      <c r="CE96" s="340"/>
      <c r="CF96" s="522"/>
      <c r="CG96" s="346"/>
      <c r="CH96" s="353" t="str">
        <f>IF(CE96=0,"",IF(F96+M96+T96+AA96+AH96+AO96+AV96+BC96+BJ96+BQ96+BX96+CE96&lt;=Consolidação!H107,Consolidação!$H$4,IF(F96+M96+T96+AA96+AH96+AO96+AV96+BC96+BJ96+BQ96+BX96+CE96&lt;=Consolidação!H107+Consolidação!K107,Consolidação!$K$4,IF(F96+M96+T96+AA96+AH96+AO96+AV96+BC96+BJ96+BQ96+BX96+CE96&lt;=Consolidação!H107+Consolidação!K107+Consolidação!N107,Consolidação!$N$4,IF(F96+M96+T96+AA96+AH96+AO96+AV96+BC96+BJ96+BQ96+BX96+CE96&lt;=Consolidação!H107+Consolidação!K107+Consolidação!N107+Consolidação!Q107,Consolidação!$Q$4,IF(F96+M96+T96+AA96+AH96+AO96+AV96+BC96+BJ96+BQ96+BX96+CE96&lt;=Consolidação!H107+Consolidação!K107+Consolidação!N107+Consolidação!Q107+Consolidação!T107,Consolidação!$T$4,IF(F96+M96+T96+AA96+AH96+AO96+AV96+BC96+BJ96+BQ96+BX96+CE96&lt;=Consolidação!H107+Consolidação!K107+Consolidação!N107+Consolidação!Q107+Consolidação!T107+Consolidação!W107,Consolidação!$W$4,IF(F96+M96+T96+AA96+AH96+AO96+AV96+BC96+BJ96+BQ96+BX96+CE96&lt;=Consolidação!H107+Consolidação!K107+Consolidação!N107+Consolidação!Q107+Consolidação!T107+Consolidação!W107+Consolidação!Z107,Consolidação!$Z$4,IF(F96+M96+T96+AA96+AH96+AO96+AV96+BC96+BJ96+BQ96+BX96+CE96&lt;=Consolidação!H107+Consolidação!K107+Consolidação!N107+Consolidação!Q107+Consolidação!T107+Consolidação!W107+Consolidação!Z107+Consolidação!AC107,Consolidação!$AC$4,IF(F96+M96+T96+AA96+AH96+AO96+AV96+BC96+BJ96+BQ96+BX96+CE96&lt;=Consolidação!H107+Consolidação!K107+Consolidação!N107+Consolidação!Q107+Consolidação!T107+Consolidação!W107+Consolidação!Z107+Consolidação!AC107+Consolidação!AF107,Consolidação!$AF$4,IF(F96+M96+T96+AA96+AH96+AO96+AV96+BC96+BJ96+BQ96+BX96+CE96&lt;=Consolidação!H107+Consolidação!K107+Consolidação!N107+Consolidação!Q107+Consolidação!T107+Consolidação!W107+Consolidação!Z107+Consolidação!AC107+Consolidação!AF107+Consolidação!AI107,Consolidação!$AI$4,IF(F96+M96+T96+AA96+AH96+AO96+AV96+BC96+BJ96+BQ96+BX96+CE96&lt;=Consolidação!H107+Consolidação!K107+Consolidação!N107+Consolidação!Q107+Consolidação!T107+Consolidação!W107+Consolidação!Z107+Consolidação!AC107+Consolidação!AF107+Consolidação!AI107+Consolidação!AL107,Consolidação!$AL$4,IF(F96+M96+T96+AA96+AH96+AO96+AV96+BC96+BJ96+BQ96+BX96+CE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+T96+AA96+AH96+AO96+AV96+BC96+BJ96+BQ96+BX96+CE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$AR$4,IF(F96+M96+T96+AA96+AH96+AO96+AV96+BC96+BJ96+BQ96+BX96+CE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+M96+T96+AA96+AH96+AO96+AV96+BC96+BJ96+BQ96+BX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+T96+AA96+AH96+AO96+AV96+BC96+BJ96+BQ96+BX96+CE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CI96" s="318" t="str">
        <f>IF(CH96="","",IF(CH96="SEM PREVISÃO","û",IF(CH96="CONSUMO PARCIAL","û",IF(CG96&lt;CH96+90,"û","ü"))))</f>
        <v/>
      </c>
      <c r="CJ96" s="312"/>
      <c r="CK96" s="334"/>
      <c r="CL96" s="340"/>
      <c r="CM96" s="522"/>
      <c r="CN96" s="346"/>
      <c r="CO96" s="353" t="str">
        <f>IF(CL96=0,"",IF(F96+M96+T96+AA96+AH96+AO96+AV96+BC96+BJ96+BQ96+BX96+CE96+CL96&lt;=Consolidação!H107,Consolidação!$H$4,IF(F96+M96+T96+AA96+AH96+AO96+AV96+BC96+BJ96+BQ96+BX96+CE96+CL96&lt;=Consolidação!H107+Consolidação!K107,Consolidação!$K$4,IF(F96+M96+T96+AA96+AH96+AO96+AV96+BC96+BJ96+BQ96+BX96+CE96+CL96&lt;=Consolidação!H107+Consolidação!K107+Consolidação!N107,Consolidação!$N$4,IF(F96+M96+T96+AA96+AH96+AO96+AV96+BC96+BJ96+BQ96+BX96+CE96+CL96&lt;=Consolidação!H107+Consolidação!K107+Consolidação!N107+Consolidação!Q107,Consolidação!$Q$4,IF(F96+M96+T96+AA96+AH96+AO96+AV96+BC96+BJ96+BQ96+BX96+CE96+CL96&lt;=Consolidação!H107+Consolidação!K107+Consolidação!N107+Consolidação!Q107+Consolidação!T107,Consolidação!$T$4,IF(F96+M96+T96+AA96+AH96+AO96+AV96+BC96+BJ96+BQ96+BX96+CE96+CL96&lt;=Consolidação!H107+Consolidação!K107+Consolidação!N107+Consolidação!Q107+Consolidação!T107+Consolidação!W107,Consolidação!$W$4,IF(F96+M96+T96+AA96+AH96+AO96+AV96+BC96+BJ96+BQ96+BX96+CE96+CL96&lt;=Consolidação!H107+Consolidação!K107+Consolidação!N107+Consolidação!Q107+Consolidação!T107+Consolidação!W107+Consolidação!Z107,Consolidação!$Z$4,IF(F96+M96+T96+AA96+AH96+AO96+AV96+BC96+BJ96+BQ96+BX96+CE96+CL96&lt;=Consolidação!H107+Consolidação!K107+Consolidação!N107+Consolidação!Q107+Consolidação!T107+Consolidação!W107+Consolidação!Z107+Consolidação!AC107,Consolidação!$AC$4,IF(F96+M96+T96+AA96+AH96+AO96+AV96+BC96+BJ96+BQ96+BX96+CE96+CL96&lt;=Consolidação!H107+Consolidação!K107+Consolidação!N107+Consolidação!Q107+Consolidação!T107+Consolidação!W107+Consolidação!Z107+Consolidação!AC107+Consolidação!AF107,Consolidação!$AF$4,IF(F96+M96+T96+AA96+AH96+AO96+AV96+BC96+BJ96+BQ96+BX96+CE96+CL96&lt;=Consolidação!H107+Consolidação!K107+Consolidação!N107+Consolidação!Q107+Consolidação!T107+Consolidação!W107+Consolidação!Z107+Consolidação!AC107+Consolidação!AF107+Consolidação!AI107,Consolidação!$AI$4,IF(F96+M96+T96+AA96+AH96+AO96+AV96+BC96+BJ96+BQ96+BX96+CE96+CL96&lt;=Consolidação!H107+Consolidação!K107+Consolidação!N107+Consolidação!Q107+Consolidação!T107+Consolidação!W107+Consolidação!Z107+Consolidação!AC107+Consolidação!AF107+Consolidação!AI107+Consolidação!AL107,Consolidação!$AL$4,IF(F96+M96+T96+AA96+AH96+AO96+AV96+BC96+BJ96+BQ96+BX96+CE96+CL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+T96+AA96+AH96+AO96+AV96+BC96+BJ96+BQ96+BX96+CE96+CL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$AR$4,IF(F96+M96+T96+AA96+AH96+AO96+AV96+BC96+BJ96+BQ96+BX96+CE96+CL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+M96+T96+AA96+AH96+AO96+AV96+BC96+BJ96+BQ96+BX96+CE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+T96+AA96+AH96+AO96+AV96+BC96+BJ96+BQ96+BX96+CE96+CL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CP96" s="318" t="str">
        <f>IF(CO96="","",IF(CO96="SEM PREVISÃO","û",IF(CO96="CONSUMO PARCIAL","û",IF(CN96&lt;CO96+90,"û","ü"))))</f>
        <v/>
      </c>
      <c r="CQ96" s="312"/>
      <c r="CR96" s="334"/>
      <c r="CS96" s="340"/>
      <c r="CT96" s="522"/>
      <c r="CU96" s="346"/>
      <c r="CV96" s="353" t="str">
        <f>IF(CS96=0,"",IF(F96+M96+T96+AA96+AH96+AO96+AV96+BC96+BJ96+BQ96+BX96+CE96+CL96+CS96&lt;=Consolidação!H107,Consolidação!$H$4,IF(F96+M96+T96+AA96+AH96+AO96+AV96+BC96+BJ96+BQ96+BX96+CE96+CL96+CS96&lt;=Consolidação!H107+Consolidação!K107,Consolidação!$K$4,IF(F96+M96+T96+AA96+AH96+AO96+AV96+BC96+BJ96+BQ96+BX96+CE96+CL96+CS96&lt;=Consolidação!H107+Consolidação!K107+Consolidação!N107,Consolidação!$N$4,IF(F96+M96+T96+AA96+AH96+AO96+AV96+BC96+BJ96+BQ96+BX96+CE96+CL96+CS96&lt;=Consolidação!H107+Consolidação!K107+Consolidação!N107+Consolidação!Q107,Consolidação!$Q$4,IF(F96+M96+T96+AA96+AH96+AO96+AV96+BC96+BJ96+BQ96+BX96+CE96+CL96+CS96&lt;=Consolidação!H107+Consolidação!K107+Consolidação!N107+Consolidação!Q107+Consolidação!T107,Consolidação!$T$4,IF(F96+M96+T96+AA96+AH96+AO96+AV96+BC96+BJ96+BQ96+BX96+CE96+CL96+CS96&lt;=Consolidação!H107+Consolidação!K107+Consolidação!N107+Consolidação!Q107+Consolidação!T107+Consolidação!W107,Consolidação!$W$4,IF(F96+M96+T96+AA96+AH96+AO96+AV96+BC96+BJ96+BQ96+BX96+CE96+CL96+CS96&lt;=Consolidação!H107+Consolidação!K107+Consolidação!N107+Consolidação!Q107+Consolidação!T107+Consolidação!W107+Consolidação!Z107,Consolidação!$Z$4,IF(F96+M96+T96+AA96+AH96+AO96+AV96+BC96+BJ96+BQ96+BX96+CE96+CL96+CS96&lt;=Consolidação!H107+Consolidação!K107+Consolidação!N107+Consolidação!Q107+Consolidação!T107+Consolidação!W107+Consolidação!Z107+Consolidação!AC107,Consolidação!$AC$4,IF(F96+M96+T96+AA96+AH96+AO96+AV96+BC96+BJ96+BQ96+BX96+CE96+CL96+CS96&lt;=Consolidação!H107+Consolidação!K107+Consolidação!N107+Consolidação!Q107+Consolidação!T107+Consolidação!W107+Consolidação!Z107+Consolidação!AC107+Consolidação!AF107,Consolidação!$AF$4,IF(F96+M96+T96+AA96+AH96+AO96+AV96+BC96+BJ96+BQ96+BX96+CE96+CL96+CS96&lt;=Consolidação!H107+Consolidação!K107+Consolidação!N107+Consolidação!Q107+Consolidação!T107+Consolidação!W107+Consolidação!Z107+Consolidação!AC107+Consolidação!AF107+Consolidação!AI107,Consolidação!$AI$4,IF(F96+M96+T96+AA96+AH96+AO96+AV96+BC96+BJ96+BQ96+BX96+CE96+CL96+CS96&lt;=Consolidação!H107+Consolidação!K107+Consolidação!N107+Consolidação!Q107+Consolidação!T107+Consolidação!W107+Consolidação!Z107+Consolidação!AC107+Consolidação!AF107+Consolidação!AI107+Consolidação!AL107,Consolidação!$AL$4,IF(F96+M96+T96+AA96+AH96+AO96+AV96+BC96+BJ96+BQ96+BX96+CE96+CL96+CS96&lt;=Consolidação!H107+Consolidação!K107+Consolidação!N107+Consolidação!Q107+Consolidação!T107+Consolidação!W107+Consolidação!Z107+Consolidação!AC107+Consolidação!AF107+Consolidação!AI107+Consolidação!AL107+Consolidação!AO107,Consolidação!$AO$4,IF(F96+M96+T96+AA96+AH96+AO96+AV96+BC96+BJ96+BQ96+BX96+CE96+CL96+CS96&lt;=Consolidação!H107+Consolidação!K107+Consolidação!N107+Consolidação!Q107+Consolidação!T107+Consolidação!W107+Consolidação!Z107+Consolidação!AC107+Consolidação!AF107+Consolidação!AI107+Consolidação!AL107+Consolidação!AO107+Consolidação!AR107,Consolidação!$AR$4,IF(F96+M96+T96+AA96+AH96+AO96+AV96+BC96+BJ96+BQ96+BX96+CE96+CL96+CS96&lt;=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Consolidação!$AU$4,IF(AND((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&gt;0,F96+M96+T96+AA96+AH96+AO96+AV96+BC96+BJ96+BQ96+BX96+CE96+CL96&l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,F96+M96+T96+AA96+AH96+AO96+AV96+BC96+BJ96+BQ96+BX96+CE96+CL96+CS96&gt;Consolidação!H107+Consolidação!K107+Consolidação!N107+Consolidação!Q107+Consolidação!T107+Consolidação!W107+Consolidação!Z107+Consolidação!AC107+Consolidação!AF107+Consolidação!AI107+Consolidação!AL107+Consolidação!AO107+Consolidação!AR107+Consolidação!AU107),"CONSUMO PARCIAL","SEM PREVISÃO"))))))))))))))))</f>
        <v/>
      </c>
      <c r="CW96" s="318" t="str">
        <f>IF(CV96="","",IF(CV96="SEM PREVISÃO","û",IF(CV96="CONSUMO PARCIAL","û",IF(CU96&lt;CV96+90,"û","ü"))))</f>
        <v/>
      </c>
      <c r="CX96" s="334"/>
      <c r="CY96" s="340"/>
      <c r="CZ96" s="522"/>
      <c r="DA96" s="346"/>
      <c r="DB96" s="353" t="str">
        <f>IF(CY96=0,"",IF(L96+S96+Z96+AG96+AN96+AU96+BB96+BI96+BP96+BW96+CD96+CK96+CR96+CY96&lt;=Consolidação!N107,Consolidação!$H$4,IF(L96+S96+Z96+AG96+AN96+AU96+BB96+BI96+BP96+BW96+CD96+CK96+CR96+CY96&lt;=Consolidação!N107+Consolidação!Q107,Consolidação!$K$4,IF(L96+S96+Z96+AG96+AN96+AU96+BB96+BI96+BP96+BW96+CD96+CK96+CR96+CY96&lt;=Consolidação!N107+Consolidação!Q107+Consolidação!T107,Consolidação!$N$4,IF(L96+S96+Z96+AG96+AN96+AU96+BB96+BI96+BP96+BW96+CD96+CK96+CR96+CY96&lt;=Consolidação!N107+Consolidação!Q107+Consolidação!T107+Consolidação!W107,Consolidação!$Q$4,IF(L96+S96+Z96+AG96+AN96+AU96+BB96+BI96+BP96+BW96+CD96+CK96+CR96+CY96&lt;=Consolidação!N107+Consolidação!Q107+Consolidação!T107+Consolidação!W107+Consolidação!Z107,Consolidação!$T$4,IF(L96+S96+Z96+AG96+AN96+AU96+BB96+BI96+BP96+BW96+CD96+CK96+CR96+CY96&lt;=Consolidação!N107+Consolidação!Q107+Consolidação!T107+Consolidação!W107+Consolidação!Z107+Consolidação!AC107,Consolidação!$W$4,IF(L96+S96+Z96+AG96+AN96+AU96+BB96+BI96+BP96+BW96+CD96+CK96+CR96+CY96&lt;=Consolidação!N107+Consolidação!Q107+Consolidação!T107+Consolidação!W107+Consolidação!Z107+Consolidação!AC107+Consolidação!AF107,Consolidação!$Z$4,IF(L96+S96+Z96+AG96+AN96+AU96+BB96+BI96+BP96+BW96+CD96+CK96+CR96+CY96&lt;=Consolidação!N107+Consolidação!Q107+Consolidação!T107+Consolidação!W107+Consolidação!Z107+Consolidação!AC107+Consolidação!AF107+Consolidação!AI107,Consolidação!$AC$4,IF(L96+S96+Z96+AG96+AN96+AU96+BB96+BI96+BP96+BW96+CD96+CK96+CR96+CY96&lt;=Consolidação!N107+Consolidação!Q107+Consolidação!T107+Consolidação!W107+Consolidação!Z107+Consolidação!AC107+Consolidação!AF107+Consolidação!AI107+Consolidação!AL107,Consolidação!$AF$4,IF(L96+S96+Z96+AG96+AN96+AU96+BB96+BI96+BP96+BW96+CD96+CK96+CR96+CY96&lt;=Consolidação!N107+Consolidação!Q107+Consolidação!T107+Consolidação!W107+Consolidação!Z107+Consolidação!AC107+Consolidação!AF107+Consolidação!AI107+Consolidação!AL107+Consolidação!AO107,Consolidação!$AI$4,IF(L96+S96+Z96+AG96+AN96+AU96+BB96+BI96+BP96+BW96+CD96+CK96+CR96+CY96&lt;=Consolidação!N107+Consolidação!Q107+Consolidação!T107+Consolidação!W107+Consolidação!Z107+Consolidação!AC107+Consolidação!AF107+Consolidação!AI107+Consolidação!AL107+Consolidação!AO107+Consolidação!AR107,Consolidação!$AL$4,IF(L96+S96+Z96+AG96+AN96+AU96+BB96+BI96+BP96+BW96+CD96+CK96+CR96+CY96&lt;=Consolidação!N107+Consolidação!Q107+Consolidação!T107+Consolidação!W107+Consolidação!Z107+Consolidação!AC107+Consolidação!AF107+Consolidação!AI107+Consolidação!AL107+Consolidação!AO107+Consolidação!AR107+Consolidação!AU107,Consolidação!$AO$4,IF(L96+S96+Z96+AG96+AN96+AU96+BB96+BI96+BP96+BW96+CD96+CK96+CR96+CY96&lt;=Consolidação!N107+Consolidação!Q107+Consolidação!T107+Consolidação!W107+Consolidação!Z107+Consolidação!AC107+Consolidação!AF107+Consolidação!AI107+Consolidação!AL107+Consolidação!AO107+Consolidação!AR107+Consolidação!AU107+Consolidação!AX107,Consolidação!$AR$4,IF(L96+S96+Z96+AG96+AN96+AU96+BB96+BI96+BP96+BW96+CD96+CK96+CR96+CY96&lt;=Consolidação!N107+Consolidação!Q107+Consolidação!T107+Consolidação!W107+Consolidação!Z107+Consolidação!AC107+Consolidação!AF107+Consolidação!AI107+Consolidação!AL107+Consolidação!AO107+Consolidação!AR107+Consolidação!AU107+Consolidação!AX107+Consolidação!#REF!,Consolidação!$AU$4,IF(AND((Consolidação!N107+Consolidação!Q107+Consolidação!T107+Consolidação!W107+Consolidação!Z107+Consolidação!AC107+Consolidação!AF107+Consolidação!AI107+Consolidação!AL107+Consolidação!AO107+Consolidação!AR107+Consolidação!AU107+Consolidação!AX107+Consolidação!#REF!)&gt;0,L96+S96+Z96+AG96+AN96+AU96+BB96+BI96+BP96+BW96+CD96+CK96+CR96&lt;Consolidação!N107+Consolidação!Q107+Consolidação!T107+Consolidação!W107+Consolidação!Z107+Consolidação!AC107+Consolidação!AF107+Consolidação!AI107+Consolidação!AL107+Consolidação!AO107+Consolidação!AR107+Consolidação!AU107+Consolidação!AX107+Consolidação!#REF!,L96+S96+Z96+AG96+AN96+AU96+BB96+BI96+BP96+BW96+CD96+CK96+CR96+CY96&gt;Consolidação!N107+Consolidação!Q107+Consolidação!T107+Consolidação!W107+Consolidação!Z107+Consolidação!AC107+Consolidação!AF107+Consolidação!AI107+Consolidação!AL107+Consolidação!AO107+Consolidação!AR107+Consolidação!AU107+Consolidação!AX107+Consolidação!#REF!),"CONSUMO PARCIAL","SEM PREVISÃO"))))))))))))))))</f>
        <v/>
      </c>
      <c r="DC96" s="318" t="str">
        <f t="shared" ref="DC96:DC106" si="151">IF(DB96="","",IF(DB96="SEM PREVISÃO","û",IF(DB96="CONSUMO PARCIAL","û",IF(DA96&lt;DB96+90,"û","ü"))))</f>
        <v/>
      </c>
      <c r="DD96" s="334"/>
      <c r="DE96" s="340"/>
      <c r="DF96" s="522"/>
      <c r="DG96" s="346"/>
      <c r="DH96" s="353" t="str">
        <f>IF(DE96=0,"",IF(R96+Y96+AF96+AM96+AT96+BA96+BH96+BO96+BV96+CC96+CJ96+CQ96+CX96+DE96&lt;=Consolidação!T107,Consolidação!$H$4,IF(R96+Y96+AF96+AM96+AT96+BA96+BH96+BO96+BV96+CC96+CJ96+CQ96+CX96+DE96&lt;=Consolidação!T107+Consolidação!W107,Consolidação!$K$4,IF(R96+Y96+AF96+AM96+AT96+BA96+BH96+BO96+BV96+CC96+CJ96+CQ96+CX96+DE96&lt;=Consolidação!T107+Consolidação!W107+Consolidação!Z107,Consolidação!$N$4,IF(R96+Y96+AF96+AM96+AT96+BA96+BH96+BO96+BV96+CC96+CJ96+CQ96+CX96+DE96&lt;=Consolidação!T107+Consolidação!W107+Consolidação!Z107+Consolidação!AC107,Consolidação!$Q$4,IF(R96+Y96+AF96+AM96+AT96+BA96+BH96+BO96+BV96+CC96+CJ96+CQ96+CX96+DE96&lt;=Consolidação!T107+Consolidação!W107+Consolidação!Z107+Consolidação!AC107+Consolidação!AF107,Consolidação!$T$4,IF(R96+Y96+AF96+AM96+AT96+BA96+BH96+BO96+BV96+CC96+CJ96+CQ96+CX96+DE96&lt;=Consolidação!T107+Consolidação!W107+Consolidação!Z107+Consolidação!AC107+Consolidação!AF107+Consolidação!AI107,Consolidação!$W$4,IF(R96+Y96+AF96+AM96+AT96+BA96+BH96+BO96+BV96+CC96+CJ96+CQ96+CX96+DE96&lt;=Consolidação!T107+Consolidação!W107+Consolidação!Z107+Consolidação!AC107+Consolidação!AF107+Consolidação!AI107+Consolidação!AL107,Consolidação!$Z$4,IF(R96+Y96+AF96+AM96+AT96+BA96+BH96+BO96+BV96+CC96+CJ96+CQ96+CX96+DE96&lt;=Consolidação!T107+Consolidação!W107+Consolidação!Z107+Consolidação!AC107+Consolidação!AF107+Consolidação!AI107+Consolidação!AL107+Consolidação!AO107,Consolidação!$AC$4,IF(R96+Y96+AF96+AM96+AT96+BA96+BH96+BO96+BV96+CC96+CJ96+CQ96+CX96+DE96&lt;=Consolidação!T107+Consolidação!W107+Consolidação!Z107+Consolidação!AC107+Consolidação!AF107+Consolidação!AI107+Consolidação!AL107+Consolidação!AO107+Consolidação!AR107,Consolidação!$AF$4,IF(R96+Y96+AF96+AM96+AT96+BA96+BH96+BO96+BV96+CC96+CJ96+CQ96+CX96+DE96&lt;=Consolidação!T107+Consolidação!W107+Consolidação!Z107+Consolidação!AC107+Consolidação!AF107+Consolidação!AI107+Consolidação!AL107+Consolidação!AO107+Consolidação!AR107+Consolidação!AU107,Consolidação!$AI$4,IF(R96+Y96+AF96+AM96+AT96+BA96+BH96+BO96+BV96+CC96+CJ96+CQ96+CX96+DE96&lt;=Consolidação!T107+Consolidação!W107+Consolidação!Z107+Consolidação!AC107+Consolidação!AF107+Consolidação!AI107+Consolidação!AL107+Consolidação!AO107+Consolidação!AR107+Consolidação!AU107+Consolidação!AX107,Consolidação!$AL$4,IF(R96+Y96+AF96+AM96+AT96+BA96+BH96+BO96+BV96+CC96+CJ96+CQ96+CX96+DE96&lt;=Consolidação!T107+Consolidação!W107+Consolidação!Z107+Consolidação!AC107+Consolidação!AF107+Consolidação!AI107+Consolidação!AL107+Consolidação!AO107+Consolidação!AR107+Consolidação!AU107+Consolidação!AX107+Consolidação!#REF!,Consolidação!$AO$4,IF(R96+Y96+AF96+AM96+AT96+BA96+BH96+BO96+BV96+CC96+CJ96+CQ96+CX96+DE96&lt;=Consolidação!T107+Consolidação!W107+Consolidação!Z107+Consolidação!AC107+Consolidação!AF107+Consolidação!AI107+Consolidação!AL107+Consolidação!AO107+Consolidação!AR107+Consolidação!AU107+Consolidação!AX107+Consolidação!#REF!+Consolidação!BC107,Consolidação!$AR$4,IF(R96+Y96+AF96+AM96+AT96+BA96+BH96+BO96+BV96+CC96+CJ96+CQ96+CX96+DE96&lt;=Consolidação!T107+Consolidação!W107+Consolidação!Z107+Consolidação!AC107+Consolidação!AF107+Consolidação!AI107+Consolidação!AL107+Consolidação!AO107+Consolidação!AR107+Consolidação!AU107+Consolidação!AX107+Consolidação!#REF!+Consolidação!BC107+Consolidação!BF107,Consolidação!$AU$4,IF(AND((Consolidação!T107+Consolidação!W107+Consolidação!Z107+Consolidação!AC107+Consolidação!AF107+Consolidação!AI107+Consolidação!AL107+Consolidação!AO107+Consolidação!AR107+Consolidação!AU107+Consolidação!AX107+Consolidação!#REF!+Consolidação!BC107+Consolidação!BF107)&gt;0,R96+Y96+AF96+AM96+AT96+BA96+BH96+BO96+BV96+CC96+CJ96+CQ96+CX96&lt;Consolidação!T107+Consolidação!W107+Consolidação!Z107+Consolidação!AC107+Consolidação!AF107+Consolidação!AI107+Consolidação!AL107+Consolidação!AO107+Consolidação!AR107+Consolidação!AU107+Consolidação!AX107+Consolidação!#REF!+Consolidação!BC107+Consolidação!BF107,R96+Y96+AF96+AM96+AT96+BA96+BH96+BO96+BV96+CC96+CJ96+CQ96+CX96+DE96&gt;Consolidação!T107+Consolidação!W107+Consolidação!Z107+Consolidação!AC107+Consolidação!AF107+Consolidação!AI107+Consolidação!AL107+Consolidação!AO107+Consolidação!AR107+Consolidação!AU107+Consolidação!AX107+Consolidação!#REF!+Consolidação!BC107+Consolidação!BF107),"CONSUMO PARCIAL","SEM PREVISÃO"))))))))))))))))</f>
        <v/>
      </c>
      <c r="DI96" s="318" t="str">
        <f t="shared" ref="DI96:DI106" si="152">IF(DH96="","",IF(DH96="SEM PREVISÃO","û",IF(DH96="CONSUMO PARCIAL","û",IF(DG96&lt;DH96+90,"û","ü"))))</f>
        <v/>
      </c>
      <c r="DJ96" s="334"/>
      <c r="DK96" s="340"/>
      <c r="DL96" s="522"/>
      <c r="DM96" s="346"/>
      <c r="DN96" s="353" t="str">
        <f>IF(DK96=0,"",IF(X96+AE96+AL96+AS96+AZ96+BG96+BN96+BU96+CB96+CI96+CP96+CW96+DD96+DK96&lt;=Consolidação!Z107,Consolidação!$H$4,IF(X96+AE96+AL96+AS96+AZ96+BG96+BN96+BU96+CB96+CI96+CP96+CW96+DD96+DK96&lt;=Consolidação!Z107+Consolidação!AC107,Consolidação!$K$4,IF(X96+AE96+AL96+AS96+AZ96+BG96+BN96+BU96+CB96+CI96+CP96+CW96+DD96+DK96&lt;=Consolidação!Z107+Consolidação!AC107+Consolidação!AF107,Consolidação!$N$4,IF(X96+AE96+AL96+AS96+AZ96+BG96+BN96+BU96+CB96+CI96+CP96+CW96+DD96+DK96&lt;=Consolidação!Z107+Consolidação!AC107+Consolidação!AF107+Consolidação!AI107,Consolidação!$Q$4,IF(X96+AE96+AL96+AS96+AZ96+BG96+BN96+BU96+CB96+CI96+CP96+CW96+DD96+DK96&lt;=Consolidação!Z107+Consolidação!AC107+Consolidação!AF107+Consolidação!AI107+Consolidação!AL107,Consolidação!$T$4,IF(X96+AE96+AL96+AS96+AZ96+BG96+BN96+BU96+CB96+CI96+CP96+CW96+DD96+DK96&lt;=Consolidação!Z107+Consolidação!AC107+Consolidação!AF107+Consolidação!AI107+Consolidação!AL107+Consolidação!AO107,Consolidação!$W$4,IF(X96+AE96+AL96+AS96+AZ96+BG96+BN96+BU96+CB96+CI96+CP96+CW96+DD96+DK96&lt;=Consolidação!Z107+Consolidação!AC107+Consolidação!AF107+Consolidação!AI107+Consolidação!AL107+Consolidação!AO107+Consolidação!AR107,Consolidação!$Z$4,IF(X96+AE96+AL96+AS96+AZ96+BG96+BN96+BU96+CB96+CI96+CP96+CW96+DD96+DK96&lt;=Consolidação!Z107+Consolidação!AC107+Consolidação!AF107+Consolidação!AI107+Consolidação!AL107+Consolidação!AO107+Consolidação!AR107+Consolidação!AU107,Consolidação!$AC$4,IF(X96+AE96+AL96+AS96+AZ96+BG96+BN96+BU96+CB96+CI96+CP96+CW96+DD96+DK96&lt;=Consolidação!Z107+Consolidação!AC107+Consolidação!AF107+Consolidação!AI107+Consolidação!AL107+Consolidação!AO107+Consolidação!AR107+Consolidação!AU107+Consolidação!AX107,Consolidação!$AF$4,IF(X96+AE96+AL96+AS96+AZ96+BG96+BN96+BU96+CB96+CI96+CP96+CW96+DD96+DK96&lt;=Consolidação!Z107+Consolidação!AC107+Consolidação!AF107+Consolidação!AI107+Consolidação!AL107+Consolidação!AO107+Consolidação!AR107+Consolidação!AU107+Consolidação!AX107+Consolidação!#REF!,Consolidação!$AI$4,IF(X96+AE96+AL96+AS96+AZ96+BG96+BN96+BU96+CB96+CI96+CP96+CW96+DD96+DK96&lt;=Consolidação!Z107+Consolidação!AC107+Consolidação!AF107+Consolidação!AI107+Consolidação!AL107+Consolidação!AO107+Consolidação!AR107+Consolidação!AU107+Consolidação!AX107+Consolidação!#REF!+Consolidação!BC107,Consolidação!$AL$4,IF(X96+AE96+AL96+AS96+AZ96+BG96+BN96+BU96+CB96+CI96+CP96+CW96+DD96+DK96&lt;=Consolidação!Z107+Consolidação!AC107+Consolidação!AF107+Consolidação!AI107+Consolidação!AL107+Consolidação!AO107+Consolidação!AR107+Consolidação!AU107+Consolidação!AX107+Consolidação!#REF!+Consolidação!BC107+Consolidação!BF107,Consolidação!$AO$4,IF(X96+AE96+AL96+AS96+AZ96+BG96+BN96+BU96+CB96+CI96+CP96+CW96+DD96+DK96&lt;=Consolidação!Z107+Consolidação!AC107+Consolidação!AF107+Consolidação!AI107+Consolidação!AL107+Consolidação!AO107+Consolidação!AR107+Consolidação!AU107+Consolidação!AX107+Consolidação!#REF!+Consolidação!BC107+Consolidação!BF107+Consolidação!BI107,Consolidação!$AR$4,IF(X96+AE96+AL96+AS96+AZ96+BG96+BN96+BU96+CB96+CI96+CP96+CW96+DD96+DK96&lt;=Consolidação!Z107+Consolidação!AC107+Consolidação!AF107+Consolidação!AI107+Consolidação!AL107+Consolidação!AO107+Consolidação!AR107+Consolidação!AU107+Consolidação!AX107+Consolidação!#REF!+Consolidação!BC107+Consolidação!BF107+Consolidação!BI107+Consolidação!BL107,Consolidação!$AU$4,IF(AND((Consolidação!Z107+Consolidação!AC107+Consolidação!AF107+Consolidação!AI107+Consolidação!AL107+Consolidação!AO107+Consolidação!AR107+Consolidação!AU107+Consolidação!AX107+Consolidação!#REF!+Consolidação!BC107+Consolidação!BF107+Consolidação!BI107+Consolidação!BL107)&gt;0,X96+AE96+AL96+AS96+AZ96+BG96+BN96+BU96+CB96+CI96+CP96+CW96+DD96&lt;Consolidação!Z107+Consolidação!AC107+Consolidação!AF107+Consolidação!AI107+Consolidação!AL107+Consolidação!AO107+Consolidação!AR107+Consolidação!AU107+Consolidação!AX107+Consolidação!#REF!+Consolidação!BC107+Consolidação!BF107+Consolidação!BI107+Consolidação!BL107,X96+AE96+AL96+AS96+AZ96+BG96+BN96+BU96+CB96+CI96+CP96+CW96+DD96+DK96&gt;Consolidação!Z107+Consolidação!AC107+Consolidação!AF107+Consolidação!AI107+Consolidação!AL107+Consolidação!AO107+Consolidação!AR107+Consolidação!AU107+Consolidação!AX107+Consolidação!#REF!+Consolidação!BC107+Consolidação!BF107+Consolidação!BI107+Consolidação!BL107),"CONSUMO PARCIAL","SEM PREVISÃO"))))))))))))))))</f>
        <v/>
      </c>
      <c r="DO96" s="318" t="str">
        <f t="shared" ref="DO96:DO106" si="153">IF(DN96="","",IF(DN96="SEM PREVISÃO","û",IF(DN96="CONSUMO PARCIAL","û",IF(DM96&lt;DN96+90,"û","ü"))))</f>
        <v/>
      </c>
      <c r="DP96" s="334"/>
      <c r="DQ96" s="340"/>
      <c r="DR96" s="522"/>
      <c r="DS96" s="346"/>
      <c r="DT96" s="353" t="str">
        <f>IF(DQ96=0,"",IF(AD96+AK96+AR96+AY96+BF96+BM96+BT96+CA96+CH96+CO96+CV96+DC96+DJ96+DQ96&lt;=Consolidação!AF107,Consolidação!$H$4,IF(AD96+AK96+AR96+AY96+BF96+BM96+BT96+CA96+CH96+CO96+CV96+DC96+DJ96+DQ96&lt;=Consolidação!AF107+Consolidação!AI107,Consolidação!$K$4,IF(AD96+AK96+AR96+AY96+BF96+BM96+BT96+CA96+CH96+CO96+CV96+DC96+DJ96+DQ96&lt;=Consolidação!AF107+Consolidação!AI107+Consolidação!AL107,Consolidação!$N$4,IF(AD96+AK96+AR96+AY96+BF96+BM96+BT96+CA96+CH96+CO96+CV96+DC96+DJ96+DQ96&lt;=Consolidação!AF107+Consolidação!AI107+Consolidação!AL107+Consolidação!AO107,Consolidação!$Q$4,IF(AD96+AK96+AR96+AY96+BF96+BM96+BT96+CA96+CH96+CO96+CV96+DC96+DJ96+DQ96&lt;=Consolidação!AF107+Consolidação!AI107+Consolidação!AL107+Consolidação!AO107+Consolidação!AR107,Consolidação!$T$4,IF(AD96+AK96+AR96+AY96+BF96+BM96+BT96+CA96+CH96+CO96+CV96+DC96+DJ96+DQ96&lt;=Consolidação!AF107+Consolidação!AI107+Consolidação!AL107+Consolidação!AO107+Consolidação!AR107+Consolidação!AU107,Consolidação!$W$4,IF(AD96+AK96+AR96+AY96+BF96+BM96+BT96+CA96+CH96+CO96+CV96+DC96+DJ96+DQ96&lt;=Consolidação!AF107+Consolidação!AI107+Consolidação!AL107+Consolidação!AO107+Consolidação!AR107+Consolidação!AU107+Consolidação!AX107,Consolidação!$Z$4,IF(AD96+AK96+AR96+AY96+BF96+BM96+BT96+CA96+CH96+CO96+CV96+DC96+DJ96+DQ96&lt;=Consolidação!AF107+Consolidação!AI107+Consolidação!AL107+Consolidação!AO107+Consolidação!AR107+Consolidação!AU107+Consolidação!AX107+Consolidação!#REF!,Consolidação!$AC$4,IF(AD96+AK96+AR96+AY96+BF96+BM96+BT96+CA96+CH96+CO96+CV96+DC96+DJ96+DQ96&lt;=Consolidação!AF107+Consolidação!AI107+Consolidação!AL107+Consolidação!AO107+Consolidação!AR107+Consolidação!AU107+Consolidação!AX107+Consolidação!#REF!+Consolidação!BC107,Consolidação!$AF$4,IF(AD96+AK96+AR96+AY96+BF96+BM96+BT96+CA96+CH96+CO96+CV96+DC96+DJ96+DQ96&lt;=Consolidação!AF107+Consolidação!AI107+Consolidação!AL107+Consolidação!AO107+Consolidação!AR107+Consolidação!AU107+Consolidação!AX107+Consolidação!#REF!+Consolidação!BC107+Consolidação!BF107,Consolidação!$AI$4,IF(AD96+AK96+AR96+AY96+BF96+BM96+BT96+CA96+CH96+CO96+CV96+DC96+DJ96+DQ96&lt;=Consolidação!AF107+Consolidação!AI107+Consolidação!AL107+Consolidação!AO107+Consolidação!AR107+Consolidação!AU107+Consolidação!AX107+Consolidação!#REF!+Consolidação!BC107+Consolidação!BF107+Consolidação!BI107,Consolidação!$AL$4,IF(AD96+AK96+AR96+AY96+BF96+BM96+BT96+CA96+CH96+CO96+CV96+DC96+DJ96+DQ96&lt;=Consolidação!AF107+Consolidação!AI107+Consolidação!AL107+Consolidação!AO107+Consolidação!AR107+Consolidação!AU107+Consolidação!AX107+Consolidação!#REF!+Consolidação!BC107+Consolidação!BF107+Consolidação!BI107+Consolidação!BL107,Consolidação!$AO$4,IF(AD96+AK96+AR96+AY96+BF96+BM96+BT96+CA96+CH96+CO96+CV96+DC96+DJ96+DQ96&lt;=Consolidação!AF107+Consolidação!AI107+Consolidação!AL107+Consolidação!AO107+Consolidação!AR107+Consolidação!AU107+Consolidação!AX107+Consolidação!#REF!+Consolidação!BC107+Consolidação!BF107+Consolidação!BI107+Consolidação!BL107+Consolidação!BO107,Consolidação!$AR$4,IF(AD96+AK96+AR96+AY96+BF96+BM96+BT96+CA96+CH96+CO96+CV96+DC96+DJ96+DQ96&lt;=Consolidação!AF107+Consolidação!AI107+Consolidação!AL107+Consolidação!AO107+Consolidação!AR107+Consolidação!AU107+Consolidação!AX107+Consolidação!#REF!+Consolidação!BC107+Consolidação!BF107+Consolidação!BI107+Consolidação!BL107+Consolidação!BO107+Consolidação!BR107,Consolidação!$AU$4,IF(AND((Consolidação!AF107+Consolidação!AI107+Consolidação!AL107+Consolidação!AO107+Consolidação!AR107+Consolidação!AU107+Consolidação!AX107+Consolidação!#REF!+Consolidação!BC107+Consolidação!BF107+Consolidação!BI107+Consolidação!BL107+Consolidação!BO107+Consolidação!BR107)&gt;0,AD96+AK96+AR96+AY96+BF96+BM96+BT96+CA96+CH96+CO96+CV96+DC96+DJ96&lt;Consolidação!AF107+Consolidação!AI107+Consolidação!AL107+Consolidação!AO107+Consolidação!AR107+Consolidação!AU107+Consolidação!AX107+Consolidação!#REF!+Consolidação!BC107+Consolidação!BF107+Consolidação!BI107+Consolidação!BL107+Consolidação!BO107+Consolidação!BR107,AD96+AK96+AR96+AY96+BF96+BM96+BT96+CA96+CH96+CO96+CV96+DC96+DJ96+DQ96&gt;Consolidação!AF107+Consolidação!AI107+Consolidação!AL107+Consolidação!AO107+Consolidação!AR107+Consolidação!AU107+Consolidação!AX107+Consolidação!#REF!+Consolidação!BC107+Consolidação!BF107+Consolidação!BI107+Consolidação!BL107+Consolidação!BO107+Consolidação!BR107),"CONSUMO PARCIAL","SEM PREVISÃO"))))))))))))))))</f>
        <v/>
      </c>
      <c r="DU96" s="318" t="str">
        <f t="shared" ref="DU96:DU106" si="154">IF(DT96="","",IF(DT96="SEM PREVISÃO","û",IF(DT96="CONSUMO PARCIAL","û",IF(DS96&lt;DT96+90,"û","ü"))))</f>
        <v/>
      </c>
      <c r="DV96" s="334"/>
      <c r="DW96" s="340"/>
      <c r="DX96" s="522"/>
      <c r="DY96" s="346"/>
      <c r="DZ96" s="353" t="str">
        <f>IF(DW96=0,"",IF(AJ96+AQ96+AX96+BE96+BL96+BS96+BZ96+CG96+CN96+CU96+DB96+DI96+DP96+DW96&lt;=Consolidação!AL107,Consolidação!$H$4,IF(AJ96+AQ96+AX96+BE96+BL96+BS96+BZ96+CG96+CN96+CU96+DB96+DI96+DP96+DW96&lt;=Consolidação!AL107+Consolidação!AO107,Consolidação!$K$4,IF(AJ96+AQ96+AX96+BE96+BL96+BS96+BZ96+CG96+CN96+CU96+DB96+DI96+DP96+DW96&lt;=Consolidação!AL107+Consolidação!AO107+Consolidação!AR107,Consolidação!$N$4,IF(AJ96+AQ96+AX96+BE96+BL96+BS96+BZ96+CG96+CN96+CU96+DB96+DI96+DP96+DW96&lt;=Consolidação!AL107+Consolidação!AO107+Consolidação!AR107+Consolidação!AU107,Consolidação!$Q$4,IF(AJ96+AQ96+AX96+BE96+BL96+BS96+BZ96+CG96+CN96+CU96+DB96+DI96+DP96+DW96&lt;=Consolidação!AL107+Consolidação!AO107+Consolidação!AR107+Consolidação!AU107+Consolidação!AX107,Consolidação!$T$4,IF(AJ96+AQ96+AX96+BE96+BL96+BS96+BZ96+CG96+CN96+CU96+DB96+DI96+DP96+DW96&lt;=Consolidação!AL107+Consolidação!AO107+Consolidação!AR107+Consolidação!AU107+Consolidação!AX107+Consolidação!#REF!,Consolidação!$W$4,IF(AJ96+AQ96+AX96+BE96+BL96+BS96+BZ96+CG96+CN96+CU96+DB96+DI96+DP96+DW96&lt;=Consolidação!AL107+Consolidação!AO107+Consolidação!AR107+Consolidação!AU107+Consolidação!AX107+Consolidação!#REF!+Consolidação!BC107,Consolidação!$Z$4,IF(AJ96+AQ96+AX96+BE96+BL96+BS96+BZ96+CG96+CN96+CU96+DB96+DI96+DP96+DW96&lt;=Consolidação!AL107+Consolidação!AO107+Consolidação!AR107+Consolidação!AU107+Consolidação!AX107+Consolidação!#REF!+Consolidação!BC107+Consolidação!BF107,Consolidação!$AC$4,IF(AJ96+AQ96+AX96+BE96+BL96+BS96+BZ96+CG96+CN96+CU96+DB96+DI96+DP96+DW96&lt;=Consolidação!AL107+Consolidação!AO107+Consolidação!AR107+Consolidação!AU107+Consolidação!AX107+Consolidação!#REF!+Consolidação!BC107+Consolidação!BF107+Consolidação!BI107,Consolidação!$AF$4,IF(AJ96+AQ96+AX96+BE96+BL96+BS96+BZ96+CG96+CN96+CU96+DB96+DI96+DP96+DW96&lt;=Consolidação!AL107+Consolidação!AO107+Consolidação!AR107+Consolidação!AU107+Consolidação!AX107+Consolidação!#REF!+Consolidação!BC107+Consolidação!BF107+Consolidação!BI107+Consolidação!BL107,Consolidação!$AI$4,IF(AJ96+AQ96+AX96+BE96+BL96+BS96+BZ96+CG96+CN96+CU96+DB96+DI96+DP96+DW96&lt;=Consolidação!AL107+Consolidação!AO107+Consolidação!AR107+Consolidação!AU107+Consolidação!AX107+Consolidação!#REF!+Consolidação!BC107+Consolidação!BF107+Consolidação!BI107+Consolidação!BL107+Consolidação!BO107,Consolidação!$AL$4,IF(AJ96+AQ96+AX96+BE96+BL96+BS96+BZ96+CG96+CN96+CU96+DB96+DI96+DP96+DW96&lt;=Consolidação!AL107+Consolidação!AO107+Consolidação!AR107+Consolidação!AU107+Consolidação!AX107+Consolidação!#REF!+Consolidação!BC107+Consolidação!BF107+Consolidação!BI107+Consolidação!BL107+Consolidação!BO107+Consolidação!BR107,Consolidação!$AO$4,IF(AJ96+AQ96+AX96+BE96+BL96+BS96+BZ96+CG96+CN96+CU96+DB96+DI96+DP96+DW96&lt;=Consolidação!AL107+Consolidação!AO107+Consolidação!AR107+Consolidação!AU107+Consolidação!AX107+Consolidação!#REF!+Consolidação!BC107+Consolidação!BF107+Consolidação!BI107+Consolidação!BL107+Consolidação!BO107+Consolidação!BR107+Consolidação!BU107,Consolidação!$AR$4,IF(AJ96+AQ96+AX96+BE96+BL96+BS96+BZ96+CG96+CN96+CU96+DB96+DI96+DP96+DW96&lt;=Consolidação!AL107+Consolidação!AO107+Consolidação!AR107+Consolidação!AU107+Consolidação!AX107+Consolidação!#REF!+Consolidação!BC107+Consolidação!BF107+Consolidação!BI107+Consolidação!BL107+Consolidação!BO107+Consolidação!BR107+Consolidação!BU107+Consolidação!BX107,Consolidação!$AU$4,IF(AND((Consolidação!AL107+Consolidação!AO107+Consolidação!AR107+Consolidação!AU107+Consolidação!AX107+Consolidação!#REF!+Consolidação!BC107+Consolidação!BF107+Consolidação!BI107+Consolidação!BL107+Consolidação!BO107+Consolidação!BR107+Consolidação!BU107+Consolidação!BX107)&gt;0,AJ96+AQ96+AX96+BE96+BL96+BS96+BZ96+CG96+CN96+CU96+DB96+DI96+DP96&lt;Consolidação!AL107+Consolidação!AO107+Consolidação!AR107+Consolidação!AU107+Consolidação!AX107+Consolidação!#REF!+Consolidação!BC107+Consolidação!BF107+Consolidação!BI107+Consolidação!BL107+Consolidação!BO107+Consolidação!BR107+Consolidação!BU107+Consolidação!BX107,AJ96+AQ96+AX96+BE96+BL96+BS96+BZ96+CG96+CN96+CU96+DB96+DI96+DP96+DW96&gt;Consolidação!AL107+Consolidação!AO107+Consolidação!AR107+Consolidação!AU107+Consolidação!AX107+Consolidação!#REF!+Consolidação!BC107+Consolidação!BF107+Consolidação!BI107+Consolidação!BL107+Consolidação!BO107+Consolidação!BR107+Consolidação!BU107+Consolidação!BX107),"CONSUMO PARCIAL","SEM PREVISÃO"))))))))))))))))</f>
        <v/>
      </c>
      <c r="EA96" s="318" t="str">
        <f t="shared" ref="EA96:EA106" si="155">IF(DZ96="","",IF(DZ96="SEM PREVISÃO","û",IF(DZ96="CONSUMO PARCIAL","û",IF(DY96&lt;DZ96+90,"û","ü"))))</f>
        <v/>
      </c>
      <c r="EB96" s="334"/>
      <c r="EC96" s="340"/>
      <c r="ED96" s="522"/>
      <c r="EE96" s="346"/>
      <c r="EF96" s="353" t="str">
        <f>IF(EC96=0,"",IF(AP96+AW96+BD96+BK96+BR96+BY96+CF96+CM96+CT96+DA96+DH96+DO96+DV96+EC96&lt;=Consolidação!AR107,Consolidação!$H$4,IF(AP96+AW96+BD96+BK96+BR96+BY96+CF96+CM96+CT96+DA96+DH96+DO96+DV96+EC96&lt;=Consolidação!AR107+Consolidação!AU107,Consolidação!$K$4,IF(AP96+AW96+BD96+BK96+BR96+BY96+CF96+CM96+CT96+DA96+DH96+DO96+DV96+EC96&lt;=Consolidação!AR107+Consolidação!AU107+Consolidação!AX107,Consolidação!$N$4,IF(AP96+AW96+BD96+BK96+BR96+BY96+CF96+CM96+CT96+DA96+DH96+DO96+DV96+EC96&lt;=Consolidação!AR107+Consolidação!AU107+Consolidação!AX107+Consolidação!#REF!,Consolidação!$Q$4,IF(AP96+AW96+BD96+BK96+BR96+BY96+CF96+CM96+CT96+DA96+DH96+DO96+DV96+EC96&lt;=Consolidação!AR107+Consolidação!AU107+Consolidação!AX107+Consolidação!#REF!+Consolidação!BC107,Consolidação!$T$4,IF(AP96+AW96+BD96+BK96+BR96+BY96+CF96+CM96+CT96+DA96+DH96+DO96+DV96+EC96&lt;=Consolidação!AR107+Consolidação!AU107+Consolidação!AX107+Consolidação!#REF!+Consolidação!BC107+Consolidação!BF107,Consolidação!$W$4,IF(AP96+AW96+BD96+BK96+BR96+BY96+CF96+CM96+CT96+DA96+DH96+DO96+DV96+EC96&lt;=Consolidação!AR107+Consolidação!AU107+Consolidação!AX107+Consolidação!#REF!+Consolidação!BC107+Consolidação!BF107+Consolidação!BI107,Consolidação!$Z$4,IF(AP96+AW96+BD96+BK96+BR96+BY96+CF96+CM96+CT96+DA96+DH96+DO96+DV96+EC96&lt;=Consolidação!AR107+Consolidação!AU107+Consolidação!AX107+Consolidação!#REF!+Consolidação!BC107+Consolidação!BF107+Consolidação!BI107+Consolidação!BL107,Consolidação!$AC$4,IF(AP96+AW96+BD96+BK96+BR96+BY96+CF96+CM96+CT96+DA96+DH96+DO96+DV96+EC96&lt;=Consolidação!AR107+Consolidação!AU107+Consolidação!AX107+Consolidação!#REF!+Consolidação!BC107+Consolidação!BF107+Consolidação!BI107+Consolidação!BL107+Consolidação!BO107,Consolidação!$AF$4,IF(AP96+AW96+BD96+BK96+BR96+BY96+CF96+CM96+CT96+DA96+DH96+DO96+DV96+EC96&lt;=Consolidação!AR107+Consolidação!AU107+Consolidação!AX107+Consolidação!#REF!+Consolidação!BC107+Consolidação!BF107+Consolidação!BI107+Consolidação!BL107+Consolidação!BO107+Consolidação!BR107,Consolidação!$AI$4,IF(AP96+AW96+BD96+BK96+BR96+BY96+CF96+CM96+CT96+DA96+DH96+DO96+DV96+EC96&lt;=Consolidação!AR107+Consolidação!AU107+Consolidação!AX107+Consolidação!#REF!+Consolidação!BC107+Consolidação!BF107+Consolidação!BI107+Consolidação!BL107+Consolidação!BO107+Consolidação!BR107+Consolidação!BU107,Consolidação!$AL$4,IF(AP96+AW96+BD96+BK96+BR96+BY96+CF96+CM96+CT96+DA96+DH96+DO96+DV96+EC96&lt;=Consolidação!AR107+Consolidação!AU107+Consolidação!AX107+Consolidação!#REF!+Consolidação!BC107+Consolidação!BF107+Consolidação!BI107+Consolidação!BL107+Consolidação!BO107+Consolidação!BR107+Consolidação!BU107+Consolidação!BX107,Consolidação!$AO$4,IF(AP96+AW96+BD96+BK96+BR96+BY96+CF96+CM96+CT96+DA96+DH96+DO96+DV96+EC96&lt;=Consolidação!AR107+Consolidação!AU107+Consolidação!AX107+Consolidação!#REF!+Consolidação!BC107+Consolidação!BF107+Consolidação!BI107+Consolidação!BL107+Consolidação!BO107+Consolidação!BR107+Consolidação!BU107+Consolidação!BX107+Consolidação!CA107,Consolidação!$AR$4,IF(AP96+AW96+BD96+BK96+BR96+BY96+CF96+CM96+CT96+DA96+DH96+DO96+DV96+EC96&lt;=Consolidação!AR107+Consolidação!AU107+Consolidação!AX107+Consolidação!#REF!+Consolidação!BC107+Consolidação!BF107+Consolidação!BI107+Consolidação!BL107+Consolidação!BO107+Consolidação!BR107+Consolidação!BU107+Consolidação!BX107+Consolidação!CA107+Consolidação!CD107,Consolidação!$AU$4,IF(AND((Consolidação!AR107+Consolidação!AU107+Consolidação!AX107+Consolidação!#REF!+Consolidação!BC107+Consolidação!BF107+Consolidação!BI107+Consolidação!BL107+Consolidação!BO107+Consolidação!BR107+Consolidação!BU107+Consolidação!BX107+Consolidação!CA107+Consolidação!CD107)&gt;0,AP96+AW96+BD96+BK96+BR96+BY96+CF96+CM96+CT96+DA96+DH96+DO96+DV96&lt;Consolidação!AR107+Consolidação!AU107+Consolidação!AX107+Consolidação!#REF!+Consolidação!BC107+Consolidação!BF107+Consolidação!BI107+Consolidação!BL107+Consolidação!BO107+Consolidação!BR107+Consolidação!BU107+Consolidação!BX107+Consolidação!CA107+Consolidação!CD107,AP96+AW96+BD96+BK96+BR96+BY96+CF96+CM96+CT96+DA96+DH96+DO96+DV96+EC96&gt;Consolidação!AR107+Consolidação!AU107+Consolidação!AX107+Consolidação!#REF!+Consolidação!BC107+Consolidação!BF107+Consolidação!BI107+Consolidação!BL107+Consolidação!BO107+Consolidação!BR107+Consolidação!BU107+Consolidação!BX107+Consolidação!CA107+Consolidação!CD107),"CONSUMO PARCIAL","SEM PREVISÃO"))))))))))))))))</f>
        <v/>
      </c>
      <c r="EG96" s="318" t="str">
        <f t="shared" ref="EG96:EG106" si="156">IF(EF96="","",IF(EF96="SEM PREVISÃO","û",IF(EF96="CONSUMO PARCIAL","û",IF(EE96&lt;EF96+90,"û","ü"))))</f>
        <v/>
      </c>
      <c r="EH96" s="334"/>
      <c r="EI96" s="340"/>
      <c r="EJ96" s="522"/>
      <c r="EK96" s="346"/>
      <c r="EL96" s="353" t="str">
        <f>IF(EI96=0,"",IF(AV96+BC96+BJ96+BQ96+BX96+CE96+CL96+CS96+CZ96+DG96+DN96+DU96+EB96+EI96&lt;=Consolidação!AX107,Consolidação!$H$4,IF(AV96+BC96+BJ96+BQ96+BX96+CE96+CL96+CS96+CZ96+DG96+DN96+DU96+EB96+EI96&lt;=Consolidação!AX107+Consolidação!#REF!,Consolidação!$K$4,IF(AV96+BC96+BJ96+BQ96+BX96+CE96+CL96+CS96+CZ96+DG96+DN96+DU96+EB96+EI96&lt;=Consolidação!AX107+Consolidação!#REF!+Consolidação!BC107,Consolidação!$N$4,IF(AV96+BC96+BJ96+BQ96+BX96+CE96+CL96+CS96+CZ96+DG96+DN96+DU96+EB96+EI96&lt;=Consolidação!AX107+Consolidação!#REF!+Consolidação!BC107+Consolidação!BF107,Consolidação!$Q$4,IF(AV96+BC96+BJ96+BQ96+BX96+CE96+CL96+CS96+CZ96+DG96+DN96+DU96+EB96+EI96&lt;=Consolidação!AX107+Consolidação!#REF!+Consolidação!BC107+Consolidação!BF107+Consolidação!BI107,Consolidação!$T$4,IF(AV96+BC96+BJ96+BQ96+BX96+CE96+CL96+CS96+CZ96+DG96+DN96+DU96+EB96+EI96&lt;=Consolidação!AX107+Consolidação!#REF!+Consolidação!BC107+Consolidação!BF107+Consolidação!BI107+Consolidação!BL107,Consolidação!$W$4,IF(AV96+BC96+BJ96+BQ96+BX96+CE96+CL96+CS96+CZ96+DG96+DN96+DU96+EB96+EI96&lt;=Consolidação!AX107+Consolidação!#REF!+Consolidação!BC107+Consolidação!BF107+Consolidação!BI107+Consolidação!BL107+Consolidação!BO107,Consolidação!$Z$4,IF(AV96+BC96+BJ96+BQ96+BX96+CE96+CL96+CS96+CZ96+DG96+DN96+DU96+EB96+EI96&lt;=Consolidação!AX107+Consolidação!#REF!+Consolidação!BC107+Consolidação!BF107+Consolidação!BI107+Consolidação!BL107+Consolidação!BO107+Consolidação!BR107,Consolidação!$AC$4,IF(AV96+BC96+BJ96+BQ96+BX96+CE96+CL96+CS96+CZ96+DG96+DN96+DU96+EB96+EI96&lt;=Consolidação!AX107+Consolidação!#REF!+Consolidação!BC107+Consolidação!BF107+Consolidação!BI107+Consolidação!BL107+Consolidação!BO107+Consolidação!BR107+Consolidação!BU107,Consolidação!$AF$4,IF(AV96+BC96+BJ96+BQ96+BX96+CE96+CL96+CS96+CZ96+DG96+DN96+DU96+EB96+EI96&lt;=Consolidação!AX107+Consolidação!#REF!+Consolidação!BC107+Consolidação!BF107+Consolidação!BI107+Consolidação!BL107+Consolidação!BO107+Consolidação!BR107+Consolidação!BU107+Consolidação!BX107,Consolidação!$AI$4,IF(AV96+BC96+BJ96+BQ96+BX96+CE96+CL96+CS96+CZ96+DG96+DN96+DU96+EB96+EI96&lt;=Consolidação!AX107+Consolidação!#REF!+Consolidação!BC107+Consolidação!BF107+Consolidação!BI107+Consolidação!BL107+Consolidação!BO107+Consolidação!BR107+Consolidação!BU107+Consolidação!BX107+Consolidação!CA107,Consolidação!$AL$4,IF(AV96+BC96+BJ96+BQ96+BX96+CE96+CL96+CS96+CZ96+DG96+DN96+DU96+EB96+EI96&lt;=Consolidação!AX107+Consolidação!#REF!+Consolidação!BC107+Consolidação!BF107+Consolidação!BI107+Consolidação!BL107+Consolidação!BO107+Consolidação!BR107+Consolidação!BU107+Consolidação!BX107+Consolidação!CA107+Consolidação!CD107,Consolidação!$AO$4,IF(AV96+BC96+BJ96+BQ96+BX96+CE96+CL96+CS96+CZ96+DG96+DN96+DU96+EB96+EI96&lt;=Consolidação!AX107+Consolidação!#REF!+Consolidação!BC107+Consolidação!BF107+Consolidação!BI107+Consolidação!BL107+Consolidação!BO107+Consolidação!BR107+Consolidação!BU107+Consolidação!BX107+Consolidação!CA107+Consolidação!CD107+Consolidação!CG107,Consolidação!$AR$4,IF(AV96+BC96+BJ96+BQ96+BX96+CE96+CL96+CS96+CZ96+DG96+DN96+DU96+EB96+EI96&lt;=Consolidação!AX107+Consolidação!#REF!+Consolidação!BC107+Consolidação!BF107+Consolidação!BI107+Consolidação!BL107+Consolidação!BO107+Consolidação!BR107+Consolidação!BU107+Consolidação!BX107+Consolidação!CA107+Consolidação!CD107+Consolidação!CG107+Consolidação!CJ107,Consolidação!$AU$4,IF(AND((Consolidação!AX107+Consolidação!#REF!+Consolidação!BC107+Consolidação!BF107+Consolidação!BI107+Consolidação!BL107+Consolidação!BO107+Consolidação!BR107+Consolidação!BU107+Consolidação!BX107+Consolidação!CA107+Consolidação!CD107+Consolidação!CG107+Consolidação!CJ107)&gt;0,AV96+BC96+BJ96+BQ96+BX96+CE96+CL96+CS96+CZ96+DG96+DN96+DU96+EB96&lt;Consolidação!AX107+Consolidação!#REF!+Consolidação!BC107+Consolidação!BF107+Consolidação!BI107+Consolidação!BL107+Consolidação!BO107+Consolidação!BR107+Consolidação!BU107+Consolidação!BX107+Consolidação!CA107+Consolidação!CD107+Consolidação!CG107+Consolidação!CJ107,AV96+BC96+BJ96+BQ96+BX96+CE96+CL96+CS96+CZ96+DG96+DN96+DU96+EB96+EI96&gt;Consolidação!AX107+Consolidação!#REF!+Consolidação!BC107+Consolidação!BF107+Consolidação!BI107+Consolidação!BL107+Consolidação!BO107+Consolidação!BR107+Consolidação!BU107+Consolidação!BX107+Consolidação!CA107+Consolidação!CD107+Consolidação!CG107+Consolidação!CJ107),"CONSUMO PARCIAL","SEM PREVISÃO"))))))))))))))))</f>
        <v/>
      </c>
      <c r="EM96" s="318" t="str">
        <f t="shared" ref="EM96:EM106" si="157">IF(EL96="","",IF(EL96="SEM PREVISÃO","û",IF(EL96="CONSUMO PARCIAL","û",IF(EK96&lt;EL96+90,"û","ü"))))</f>
        <v/>
      </c>
      <c r="EN96" s="334"/>
      <c r="EO96" s="340"/>
      <c r="EP96" s="522"/>
      <c r="EQ96" s="346"/>
      <c r="ER96" s="353" t="str">
        <f>IF(EO96=0,"",IF(BB96+BI96+BP96+BW96+CD96+CK96+CR96+CY96+DF96+DM96+DT96+EA96+EH96+EO96&lt;=Consolidação!BC107,Consolidação!$H$4,IF(BB96+BI96+BP96+BW96+CD96+CK96+CR96+CY96+DF96+DM96+DT96+EA96+EH96+EO96&lt;=Consolidação!BC107+Consolidação!BF107,Consolidação!$K$4,IF(BB96+BI96+BP96+BW96+CD96+CK96+CR96+CY96+DF96+DM96+DT96+EA96+EH96+EO96&lt;=Consolidação!BC107+Consolidação!BF107+Consolidação!BI107,Consolidação!$N$4,IF(BB96+BI96+BP96+BW96+CD96+CK96+CR96+CY96+DF96+DM96+DT96+EA96+EH96+EO96&lt;=Consolidação!BC107+Consolidação!BF107+Consolidação!BI107+Consolidação!BL107,Consolidação!$Q$4,IF(BB96+BI96+BP96+BW96+CD96+CK96+CR96+CY96+DF96+DM96+DT96+EA96+EH96+EO96&lt;=Consolidação!BC107+Consolidação!BF107+Consolidação!BI107+Consolidação!BL107+Consolidação!BO107,Consolidação!$T$4,IF(BB96+BI96+BP96+BW96+CD96+CK96+CR96+CY96+DF96+DM96+DT96+EA96+EH96+EO96&lt;=Consolidação!BC107+Consolidação!BF107+Consolidação!BI107+Consolidação!BL107+Consolidação!BO107+Consolidação!BR107,Consolidação!$W$4,IF(BB96+BI96+BP96+BW96+CD96+CK96+CR96+CY96+DF96+DM96+DT96+EA96+EH96+EO96&lt;=Consolidação!BC107+Consolidação!BF107+Consolidação!BI107+Consolidação!BL107+Consolidação!BO107+Consolidação!BR107+Consolidação!BU107,Consolidação!$Z$4,IF(BB96+BI96+BP96+BW96+CD96+CK96+CR96+CY96+DF96+DM96+DT96+EA96+EH96+EO96&lt;=Consolidação!BC107+Consolidação!BF107+Consolidação!BI107+Consolidação!BL107+Consolidação!BO107+Consolidação!BR107+Consolidação!BU107+Consolidação!BX107,Consolidação!$AC$4,IF(BB96+BI96+BP96+BW96+CD96+CK96+CR96+CY96+DF96+DM96+DT96+EA96+EH96+EO96&lt;=Consolidação!BC107+Consolidação!BF107+Consolidação!BI107+Consolidação!BL107+Consolidação!BO107+Consolidação!BR107+Consolidação!BU107+Consolidação!BX107+Consolidação!CA107,Consolidação!$AF$4,IF(BB96+BI96+BP96+BW96+CD96+CK96+CR96+CY96+DF96+DM96+DT96+EA96+EH96+EO96&lt;=Consolidação!BC107+Consolidação!BF107+Consolidação!BI107+Consolidação!BL107+Consolidação!BO107+Consolidação!BR107+Consolidação!BU107+Consolidação!BX107+Consolidação!CA107+Consolidação!CD107,Consolidação!$AI$4,IF(BB96+BI96+BP96+BW96+CD96+CK96+CR96+CY96+DF96+DM96+DT96+EA96+EH96+EO96&lt;=Consolidação!BC107+Consolidação!BF107+Consolidação!BI107+Consolidação!BL107+Consolidação!BO107+Consolidação!BR107+Consolidação!BU107+Consolidação!BX107+Consolidação!CA107+Consolidação!CD107+Consolidação!CG107,Consolidação!$AL$4,IF(BB96+BI96+BP96+BW96+CD96+CK96+CR96+CY96+DF96+DM96+DT96+EA96+EH96+EO96&lt;=Consolidação!BC107+Consolidação!BF107+Consolidação!BI107+Consolidação!BL107+Consolidação!BO107+Consolidação!BR107+Consolidação!BU107+Consolidação!BX107+Consolidação!CA107+Consolidação!CD107+Consolidação!CG107+Consolidação!CJ107,Consolidação!$AO$4,IF(BB96+BI96+BP96+BW96+CD96+CK96+CR96+CY96+DF96+DM96+DT96+EA96+EH96+EO96&lt;=Consolidação!BC107+Consolidação!BF107+Consolidação!BI107+Consolidação!BL107+Consolidação!BO107+Consolidação!BR107+Consolidação!BU107+Consolidação!BX107+Consolidação!CA107+Consolidação!CD107+Consolidação!CG107+Consolidação!CJ107+Consolidação!CM107,Consolidação!$AR$4,IF(BB96+BI96+BP96+BW96+CD96+CK96+CR96+CY96+DF96+DM96+DT96+EA96+EH96+EO96&lt;=Consolidação!BC107+Consolidação!BF107+Consolidação!BI107+Consolidação!BL107+Consolidação!BO107+Consolidação!BR107+Consolidação!BU107+Consolidação!BX107+Consolidação!CA107+Consolidação!CD107+Consolidação!CG107+Consolidação!CJ107+Consolidação!CM107+Consolidação!CP107,Consolidação!$AU$4,IF(AND((Consolidação!BC107+Consolidação!BF107+Consolidação!BI107+Consolidação!BL107+Consolidação!BO107+Consolidação!BR107+Consolidação!BU107+Consolidação!BX107+Consolidação!CA107+Consolidação!CD107+Consolidação!CG107+Consolidação!CJ107+Consolidação!CM107+Consolidação!CP107)&gt;0,BB96+BI96+BP96+BW96+CD96+CK96+CR96+CY96+DF96+DM96+DT96+EA96+EH96&lt;Consolidação!BC107+Consolidação!BF107+Consolidação!BI107+Consolidação!BL107+Consolidação!BO107+Consolidação!BR107+Consolidação!BU107+Consolidação!BX107+Consolidação!CA107+Consolidação!CD107+Consolidação!CG107+Consolidação!CJ107+Consolidação!CM107+Consolidação!CP107,BB96+BI96+BP96+BW96+CD96+CK96+CR96+CY96+DF96+DM96+DT96+EA96+EH96+EO96&gt;Consolidação!BC107+Consolidação!BF107+Consolidação!BI107+Consolidação!BL107+Consolidação!BO107+Consolidação!BR107+Consolidação!BU107+Consolidação!BX107+Consolidação!CA107+Consolidação!CD107+Consolidação!CG107+Consolidação!CJ107+Consolidação!CM107+Consolidação!CP107),"CONSUMO PARCIAL","SEM PREVISÃO"))))))))))))))))</f>
        <v/>
      </c>
      <c r="ES96" s="318" t="str">
        <f t="shared" ref="ES96:ES106" si="158">IF(ER96="","",IF(ER96="SEM PREVISÃO","û",IF(ER96="CONSUMO PARCIAL","û",IF(EQ96&lt;ER96+90,"û","ü"))))</f>
        <v/>
      </c>
      <c r="ET96" s="334"/>
      <c r="EU96" s="340"/>
      <c r="EV96" s="522"/>
      <c r="EW96" s="346"/>
      <c r="EX96" s="353" t="str">
        <f>IF(EU96=0,"",IF(BH96+BO96+BV96+CC96+CJ96+CQ96+CX96+DE96+DL96+DS96+DZ96+EG96+EN96+EU96&lt;=Consolidação!BI107,Consolidação!$H$4,IF(BH96+BO96+BV96+CC96+CJ96+CQ96+CX96+DE96+DL96+DS96+DZ96+EG96+EN96+EU96&lt;=Consolidação!BI107+Consolidação!BL107,Consolidação!$K$4,IF(BH96+BO96+BV96+CC96+CJ96+CQ96+CX96+DE96+DL96+DS96+DZ96+EG96+EN96+EU96&lt;=Consolidação!BI107+Consolidação!BL107+Consolidação!BO107,Consolidação!$N$4,IF(BH96+BO96+BV96+CC96+CJ96+CQ96+CX96+DE96+DL96+DS96+DZ96+EG96+EN96+EU96&lt;=Consolidação!BI107+Consolidação!BL107+Consolidação!BO107+Consolidação!BR107,Consolidação!$Q$4,IF(BH96+BO96+BV96+CC96+CJ96+CQ96+CX96+DE96+DL96+DS96+DZ96+EG96+EN96+EU96&lt;=Consolidação!BI107+Consolidação!BL107+Consolidação!BO107+Consolidação!BR107+Consolidação!BU107,Consolidação!$T$4,IF(BH96+BO96+BV96+CC96+CJ96+CQ96+CX96+DE96+DL96+DS96+DZ96+EG96+EN96+EU96&lt;=Consolidação!BI107+Consolidação!BL107+Consolidação!BO107+Consolidação!BR107+Consolidação!BU107+Consolidação!BX107,Consolidação!$W$4,IF(BH96+BO96+BV96+CC96+CJ96+CQ96+CX96+DE96+DL96+DS96+DZ96+EG96+EN96+EU96&lt;=Consolidação!BI107+Consolidação!BL107+Consolidação!BO107+Consolidação!BR107+Consolidação!BU107+Consolidação!BX107+Consolidação!CA107,Consolidação!$Z$4,IF(BH96+BO96+BV96+CC96+CJ96+CQ96+CX96+DE96+DL96+DS96+DZ96+EG96+EN96+EU96&lt;=Consolidação!BI107+Consolidação!BL107+Consolidação!BO107+Consolidação!BR107+Consolidação!BU107+Consolidação!BX107+Consolidação!CA107+Consolidação!CD107,Consolidação!$AC$4,IF(BH96+BO96+BV96+CC96+CJ96+CQ96+CX96+DE96+DL96+DS96+DZ96+EG96+EN96+EU96&lt;=Consolidação!BI107+Consolidação!BL107+Consolidação!BO107+Consolidação!BR107+Consolidação!BU107+Consolidação!BX107+Consolidação!CA107+Consolidação!CD107+Consolidação!CG107,Consolidação!$AF$4,IF(BH96+BO96+BV96+CC96+CJ96+CQ96+CX96+DE96+DL96+DS96+DZ96+EG96+EN96+EU96&lt;=Consolidação!BI107+Consolidação!BL107+Consolidação!BO107+Consolidação!BR107+Consolidação!BU107+Consolidação!BX107+Consolidação!CA107+Consolidação!CD107+Consolidação!CG107+Consolidação!CJ107,Consolidação!$AI$4,IF(BH96+BO96+BV96+CC96+CJ96+CQ96+CX96+DE96+DL96+DS96+DZ96+EG96+EN96+EU96&lt;=Consolidação!BI107+Consolidação!BL107+Consolidação!BO107+Consolidação!BR107+Consolidação!BU107+Consolidação!BX107+Consolidação!CA107+Consolidação!CD107+Consolidação!CG107+Consolidação!CJ107+Consolidação!CM107,Consolidação!$AL$4,IF(BH96+BO96+BV96+CC96+CJ96+CQ96+CX96+DE96+DL96+DS96+DZ96+EG96+EN96+EU96&lt;=Consolidação!BI107+Consolidação!BL107+Consolidação!BO107+Consolidação!BR107+Consolidação!BU107+Consolidação!BX107+Consolidação!CA107+Consolidação!CD107+Consolidação!CG107+Consolidação!CJ107+Consolidação!CM107+Consolidação!CP107,Consolidação!$AO$4,IF(BH96+BO96+BV96+CC96+CJ96+CQ96+CX96+DE96+DL96+DS96+DZ96+EG96+EN96+EU96&lt;=Consolidação!BI107+Consolidação!BL107+Consolidação!BO107+Consolidação!BR107+Consolidação!BU107+Consolidação!BX107+Consolidação!CA107+Consolidação!CD107+Consolidação!CG107+Consolidação!CJ107+Consolidação!CM107+Consolidação!CP107+Consolidação!CS107,Consolidação!$AR$4,IF(BH96+BO96+BV96+CC96+CJ96+CQ96+CX96+DE96+DL96+DS96+DZ96+EG96+EN96+EU96&lt;=Consolidação!BI107+Consolidação!BL107+Consolidação!BO107+Consolidação!BR107+Consolidação!BU107+Consolidação!BX107+Consolidação!CA107+Consolidação!CD107+Consolidação!CG107+Consolidação!CJ107+Consolidação!CM107+Consolidação!CP107+Consolidação!CS107+Consolidação!CV107,Consolidação!$AU$4,IF(AND((Consolidação!BI107+Consolidação!BL107+Consolidação!BO107+Consolidação!BR107+Consolidação!BU107+Consolidação!BX107+Consolidação!CA107+Consolidação!CD107+Consolidação!CG107+Consolidação!CJ107+Consolidação!CM107+Consolidação!CP107+Consolidação!CS107+Consolidação!CV107)&gt;0,BH96+BO96+BV96+CC96+CJ96+CQ96+CX96+DE96+DL96+DS96+DZ96+EG96+EN96&lt;Consolidação!BI107+Consolidação!BL107+Consolidação!BO107+Consolidação!BR107+Consolidação!BU107+Consolidação!BX107+Consolidação!CA107+Consolidação!CD107+Consolidação!CG107+Consolidação!CJ107+Consolidação!CM107+Consolidação!CP107+Consolidação!CS107+Consolidação!CV107,BH96+BO96+BV96+CC96+CJ96+CQ96+CX96+DE96+DL96+DS96+DZ96+EG96+EN96+EU96&gt;Consolidação!BI107+Consolidação!BL107+Consolidação!BO107+Consolidação!BR107+Consolidação!BU107+Consolidação!BX107+Consolidação!CA107+Consolidação!CD107+Consolidação!CG107+Consolidação!CJ107+Consolidação!CM107+Consolidação!CP107+Consolidação!CS107+Consolidação!CV107),"CONSUMO PARCIAL","SEM PREVISÃO"))))))))))))))))</f>
        <v/>
      </c>
      <c r="EY96" s="318" t="str">
        <f t="shared" ref="EY96:EY106" si="159">IF(EX96="","",IF(EX96="SEM PREVISÃO","û",IF(EX96="CONSUMO PARCIAL","û",IF(EW96&lt;EX96+90,"û","ü"))))</f>
        <v/>
      </c>
      <c r="EZ96" s="334"/>
      <c r="FA96" s="340"/>
      <c r="FB96" s="522"/>
      <c r="FC96" s="346"/>
      <c r="FD96" s="353" t="str">
        <f>IF(FA96=0,"",IF(BN96+BU96+CB96+CI96+CP96+CW96+DD96+DK96+DR96+DY96+EF96+EM96+ET96+FA96&lt;=Consolidação!BO107,Consolidação!$H$4,IF(BN96+BU96+CB96+CI96+CP96+CW96+DD96+DK96+DR96+DY96+EF96+EM96+ET96+FA96&lt;=Consolidação!BO107+Consolidação!BR107,Consolidação!$K$4,IF(BN96+BU96+CB96+CI96+CP96+CW96+DD96+DK96+DR96+DY96+EF96+EM96+ET96+FA96&lt;=Consolidação!BO107+Consolidação!BR107+Consolidação!BU107,Consolidação!$N$4,IF(BN96+BU96+CB96+CI96+CP96+CW96+DD96+DK96+DR96+DY96+EF96+EM96+ET96+FA96&lt;=Consolidação!BO107+Consolidação!BR107+Consolidação!BU107+Consolidação!BX107,Consolidação!$Q$4,IF(BN96+BU96+CB96+CI96+CP96+CW96+DD96+DK96+DR96+DY96+EF96+EM96+ET96+FA96&lt;=Consolidação!BO107+Consolidação!BR107+Consolidação!BU107+Consolidação!BX107+Consolidação!CA107,Consolidação!$T$4,IF(BN96+BU96+CB96+CI96+CP96+CW96+DD96+DK96+DR96+DY96+EF96+EM96+ET96+FA96&lt;=Consolidação!BO107+Consolidação!BR107+Consolidação!BU107+Consolidação!BX107+Consolidação!CA107+Consolidação!CD107,Consolidação!$W$4,IF(BN96+BU96+CB96+CI96+CP96+CW96+DD96+DK96+DR96+DY96+EF96+EM96+ET96+FA96&lt;=Consolidação!BO107+Consolidação!BR107+Consolidação!BU107+Consolidação!BX107+Consolidação!CA107+Consolidação!CD107+Consolidação!CG107,Consolidação!$Z$4,IF(BN96+BU96+CB96+CI96+CP96+CW96+DD96+DK96+DR96+DY96+EF96+EM96+ET96+FA96&lt;=Consolidação!BO107+Consolidação!BR107+Consolidação!BU107+Consolidação!BX107+Consolidação!CA107+Consolidação!CD107+Consolidação!CG107+Consolidação!CJ107,Consolidação!$AC$4,IF(BN96+BU96+CB96+CI96+CP96+CW96+DD96+DK96+DR96+DY96+EF96+EM96+ET96+FA96&lt;=Consolidação!BO107+Consolidação!BR107+Consolidação!BU107+Consolidação!BX107+Consolidação!CA107+Consolidação!CD107+Consolidação!CG107+Consolidação!CJ107+Consolidação!CM107,Consolidação!$AF$4,IF(BN96+BU96+CB96+CI96+CP96+CW96+DD96+DK96+DR96+DY96+EF96+EM96+ET96+FA96&lt;=Consolidação!BO107+Consolidação!BR107+Consolidação!BU107+Consolidação!BX107+Consolidação!CA107+Consolidação!CD107+Consolidação!CG107+Consolidação!CJ107+Consolidação!CM107+Consolidação!CP107,Consolidação!$AI$4,IF(BN96+BU96+CB96+CI96+CP96+CW96+DD96+DK96+DR96+DY96+EF96+EM96+ET96+FA96&lt;=Consolidação!BO107+Consolidação!BR107+Consolidação!BU107+Consolidação!BX107+Consolidação!CA107+Consolidação!CD107+Consolidação!CG107+Consolidação!CJ107+Consolidação!CM107+Consolidação!CP107+Consolidação!CS107,Consolidação!$AL$4,IF(BN96+BU96+CB96+CI96+CP96+CW96+DD96+DK96+DR96+DY96+EF96+EM96+ET96+FA96&lt;=Consolidação!BO107+Consolidação!BR107+Consolidação!BU107+Consolidação!BX107+Consolidação!CA107+Consolidação!CD107+Consolidação!CG107+Consolidação!CJ107+Consolidação!CM107+Consolidação!CP107+Consolidação!CS107+Consolidação!CV107,Consolidação!$AO$4,IF(BN96+BU96+CB96+CI96+CP96+CW96+DD96+DK96+DR96+DY96+EF96+EM96+ET96+FA96&lt;=Consolidação!BO107+Consolidação!BR107+Consolidação!BU107+Consolidação!BX107+Consolidação!CA107+Consolidação!CD107+Consolidação!CG107+Consolidação!CJ107+Consolidação!CM107+Consolidação!CP107+Consolidação!CS107+Consolidação!CV107+Consolidação!CY107,Consolidação!$AR$4,IF(BN96+BU96+CB96+CI96+CP96+CW96+DD96+DK96+DR96+DY96+EF96+EM96+ET96+FA96&lt;=Consolidação!BO107+Consolidação!BR107+Consolidação!BU107+Consolidação!BX107+Consolidação!CA107+Consolidação!CD107+Consolidação!CG107+Consolidação!CJ107+Consolidação!CM107+Consolidação!CP107+Consolidação!CS107+Consolidação!CV107+Consolidação!CY107+Consolidação!DB107,Consolidação!$AU$4,IF(AND((Consolidação!BO107+Consolidação!BR107+Consolidação!BU107+Consolidação!BX107+Consolidação!CA107+Consolidação!CD107+Consolidação!CG107+Consolidação!CJ107+Consolidação!CM107+Consolidação!CP107+Consolidação!CS107+Consolidação!CV107+Consolidação!CY107+Consolidação!DB107)&gt;0,BN96+BU96+CB96+CI96+CP96+CW96+DD96+DK96+DR96+DY96+EF96+EM96+ET96&lt;Consolidação!BO107+Consolidação!BR107+Consolidação!BU107+Consolidação!BX107+Consolidação!CA107+Consolidação!CD107+Consolidação!CG107+Consolidação!CJ107+Consolidação!CM107+Consolidação!CP107+Consolidação!CS107+Consolidação!CV107+Consolidação!CY107+Consolidação!DB107,BN96+BU96+CB96+CI96+CP96+CW96+DD96+DK96+DR96+DY96+EF96+EM96+ET96+FA96&gt;Consolidação!BO107+Consolidação!BR107+Consolidação!BU107+Consolidação!BX107+Consolidação!CA107+Consolidação!CD107+Consolidação!CG107+Consolidação!CJ107+Consolidação!CM107+Consolidação!CP107+Consolidação!CS107+Consolidação!CV107+Consolidação!CY107+Consolidação!DB107),"CONSUMO PARCIAL","SEM PREVISÃO"))))))))))))))))</f>
        <v/>
      </c>
      <c r="FE96" s="318" t="str">
        <f t="shared" ref="FE96:FE106" si="160">IF(FD96="","",IF(FD96="SEM PREVISÃO","û",IF(FD96="CONSUMO PARCIAL","û",IF(FC96&lt;FD96+90,"û","ü"))))</f>
        <v/>
      </c>
      <c r="FF96" s="334"/>
      <c r="FG96" s="340"/>
      <c r="FH96" s="522"/>
      <c r="FI96" s="346"/>
      <c r="FJ96" s="353" t="str">
        <f>IF(FG96=0,"",IF(BT96+CA96+CH96+CO96+CV96+DC96+DJ96+DQ96+DX96+EE96+EL96+ES96+EZ96+FG96&lt;=Consolidação!BU107,Consolidação!$H$4,IF(BT96+CA96+CH96+CO96+CV96+DC96+DJ96+DQ96+DX96+EE96+EL96+ES96+EZ96+FG96&lt;=Consolidação!BU107+Consolidação!BX107,Consolidação!$K$4,IF(BT96+CA96+CH96+CO96+CV96+DC96+DJ96+DQ96+DX96+EE96+EL96+ES96+EZ96+FG96&lt;=Consolidação!BU107+Consolidação!BX107+Consolidação!CA107,Consolidação!$N$4,IF(BT96+CA96+CH96+CO96+CV96+DC96+DJ96+DQ96+DX96+EE96+EL96+ES96+EZ96+FG96&lt;=Consolidação!BU107+Consolidação!BX107+Consolidação!CA107+Consolidação!CD107,Consolidação!$Q$4,IF(BT96+CA96+CH96+CO96+CV96+DC96+DJ96+DQ96+DX96+EE96+EL96+ES96+EZ96+FG96&lt;=Consolidação!BU107+Consolidação!BX107+Consolidação!CA107+Consolidação!CD107+Consolidação!CG107,Consolidação!$T$4,IF(BT96+CA96+CH96+CO96+CV96+DC96+DJ96+DQ96+DX96+EE96+EL96+ES96+EZ96+FG96&lt;=Consolidação!BU107+Consolidação!BX107+Consolidação!CA107+Consolidação!CD107+Consolidação!CG107+Consolidação!CJ107,Consolidação!$W$4,IF(BT96+CA96+CH96+CO96+CV96+DC96+DJ96+DQ96+DX96+EE96+EL96+ES96+EZ96+FG96&lt;=Consolidação!BU107+Consolidação!BX107+Consolidação!CA107+Consolidação!CD107+Consolidação!CG107+Consolidação!CJ107+Consolidação!CM107,Consolidação!$Z$4,IF(BT96+CA96+CH96+CO96+CV96+DC96+DJ96+DQ96+DX96+EE96+EL96+ES96+EZ96+FG96&lt;=Consolidação!BU107+Consolidação!BX107+Consolidação!CA107+Consolidação!CD107+Consolidação!CG107+Consolidação!CJ107+Consolidação!CM107+Consolidação!CP107,Consolidação!$AC$4,IF(BT96+CA96+CH96+CO96+CV96+DC96+DJ96+DQ96+DX96+EE96+EL96+ES96+EZ96+FG96&lt;=Consolidação!BU107+Consolidação!BX107+Consolidação!CA107+Consolidação!CD107+Consolidação!CG107+Consolidação!CJ107+Consolidação!CM107+Consolidação!CP107+Consolidação!CS107,Consolidação!$AF$4,IF(BT96+CA96+CH96+CO96+CV96+DC96+DJ96+DQ96+DX96+EE96+EL96+ES96+EZ96+FG96&lt;=Consolidação!BU107+Consolidação!BX107+Consolidação!CA107+Consolidação!CD107+Consolidação!CG107+Consolidação!CJ107+Consolidação!CM107+Consolidação!CP107+Consolidação!CS107+Consolidação!CV107,Consolidação!$AI$4,IF(BT96+CA96+CH96+CO96+CV96+DC96+DJ96+DQ96+DX96+EE96+EL96+ES96+EZ96+FG96&lt;=Consolidação!BU107+Consolidação!BX107+Consolidação!CA107+Consolidação!CD107+Consolidação!CG107+Consolidação!CJ107+Consolidação!CM107+Consolidação!CP107+Consolidação!CS107+Consolidação!CV107+Consolidação!CY107,Consolidação!$AL$4,IF(BT96+CA96+CH96+CO96+CV96+DC96+DJ96+DQ96+DX96+EE96+EL96+ES96+EZ96+FG96&lt;=Consolidação!BU107+Consolidação!BX107+Consolidação!CA107+Consolidação!CD107+Consolidação!CG107+Consolidação!CJ107+Consolidação!CM107+Consolidação!CP107+Consolidação!CS107+Consolidação!CV107+Consolidação!CY107+Consolidação!DB107,Consolidação!$AO$4,IF(BT96+CA96+CH96+CO96+CV96+DC96+DJ96+DQ96+DX96+EE96+EL96+ES96+EZ96+FG96&lt;=Consolidação!BU107+Consolidação!BX107+Consolidação!CA107+Consolidação!CD107+Consolidação!CG107+Consolidação!CJ107+Consolidação!CM107+Consolidação!CP107+Consolidação!CS107+Consolidação!CV107+Consolidação!CY107+Consolidação!DB107+Consolidação!DE107,Consolidação!$AR$4,IF(BT96+CA96+CH96+CO96+CV96+DC96+DJ96+DQ96+DX96+EE96+EL96+ES96+EZ96+FG96&lt;=Consolidação!BU107+Consolidação!BX107+Consolidação!CA107+Consolidação!CD107+Consolidação!CG107+Consolidação!CJ107+Consolidação!CM107+Consolidação!CP107+Consolidação!CS107+Consolidação!CV107+Consolidação!CY107+Consolidação!DB107+Consolidação!DE107+Consolidação!DH107,Consolidação!$AU$4,IF(AND((Consolidação!BU107+Consolidação!BX107+Consolidação!CA107+Consolidação!CD107+Consolidação!CG107+Consolidação!CJ107+Consolidação!CM107+Consolidação!CP107+Consolidação!CS107+Consolidação!CV107+Consolidação!CY107+Consolidação!DB107+Consolidação!DE107+Consolidação!DH107)&gt;0,BT96+CA96+CH96+CO96+CV96+DC96+DJ96+DQ96+DX96+EE96+EL96+ES96+EZ96&lt;Consolidação!BU107+Consolidação!BX107+Consolidação!CA107+Consolidação!CD107+Consolidação!CG107+Consolidação!CJ107+Consolidação!CM107+Consolidação!CP107+Consolidação!CS107+Consolidação!CV107+Consolidação!CY107+Consolidação!DB107+Consolidação!DE107+Consolidação!DH107,BT96+CA96+CH96+CO96+CV96+DC96+DJ96+DQ96+DX96+EE96+EL96+ES96+EZ96+FG96&gt;Consolidação!BU107+Consolidação!BX107+Consolidação!CA107+Consolidação!CD107+Consolidação!CG107+Consolidação!CJ107+Consolidação!CM107+Consolidação!CP107+Consolidação!CS107+Consolidação!CV107+Consolidação!CY107+Consolidação!DB107+Consolidação!DE107+Consolidação!DH107),"CONSUMO PARCIAL","SEM PREVISÃO"))))))))))))))))</f>
        <v/>
      </c>
      <c r="FK96" s="540" t="str">
        <f t="shared" ref="FK96:FK106" si="161">IF(FJ96="","",IF(FJ96="SEM PREVISÃO","û",IF(FJ96="CONSUMO PARCIAL","û",IF(FI96&lt;FJ96+90,"û","ü"))))</f>
        <v/>
      </c>
      <c r="FL96" s="569"/>
      <c r="FM96" s="550"/>
      <c r="FN96" s="550"/>
      <c r="FO96" s="550"/>
      <c r="FP96" s="550"/>
      <c r="FQ96" s="576"/>
      <c r="FR96" s="569"/>
      <c r="FS96" s="550"/>
      <c r="FT96" s="550"/>
      <c r="FU96" s="550"/>
      <c r="FV96" s="550"/>
      <c r="FW96" s="550"/>
      <c r="FX96" s="545" t="str">
        <f>IF((Consolidação!C107+Consolidação!E107)=(F96+M96+T96+AA96+AH96+AO96+AV96+BC96+BJ96+BQ96+BX96+CE96+CL96+CS96),"ATUALIZADO","DESATUALIZADO")</f>
        <v>DESATUALIZADO</v>
      </c>
    </row>
    <row r="97" spans="1:180" x14ac:dyDescent="0.3">
      <c r="A97" s="516">
        <v>11922</v>
      </c>
      <c r="B97" s="634"/>
      <c r="C97" s="520" t="s">
        <v>2</v>
      </c>
      <c r="D97" s="274"/>
      <c r="E97" s="334" t="s">
        <v>191</v>
      </c>
      <c r="F97" s="314">
        <v>55</v>
      </c>
      <c r="G97" s="315"/>
      <c r="H97" s="337">
        <v>45493</v>
      </c>
      <c r="I97" s="353">
        <f>IF(F97=0,"",IF(F97&lt;=Consolidação!H108,Consolidação!H$4,IF(F97&lt;=Consolidação!H108+Consolidação!K108,Consolidação!K$4,IF(F97&lt;=Consolidação!H108+Consolidação!K108+Consolidação!N108,Consolidação!N$4,IF(F97&lt;=Consolidação!H108+Consolidação!K108+Consolidação!N108+Consolidação!Q108,Consolidação!Q$4,IF(F97&lt;=Consolidação!H108+Consolidação!K108+Consolidação!N108+Consolidação!Q108+Consolidação!T108,Consolidação!T$4,IF(F97&lt;=Consolidação!H108+Consolidação!K108+Consolidação!N108+Consolidação!Q108+Consolidação!T108+Consolidação!W108,Consolidação!W$4,IF(F97&lt;=Consolidação!H108+Consolidação!K108+Consolidação!N108+Consolidação!Q108+Consolidação!T108+Consolidação!W108+Consolidação!Z108,Consolidação!Z$4,IF(F97&lt;=Consolidação!H108+Consolidação!K108+Consolidação!N108+Consolidação!Q108+Consolidação!T108+Consolidação!W108+Consolidação!Z108+Consolidação!AC108,Consolidação!AC$4,IF(F97&lt;=Consolidação!H108+Consolidação!K108+Consolidação!N108+Consolidação!Q108+Consolidação!T108+Consolidação!W108+Consolidação!Z108+Consolidação!AC108+Consolidação!AF108,Consolidação!AF$4,IF(F97&lt;=Consolidação!H108+Consolidação!K108+Consolidação!N108+Consolidação!Q108+Consolidação!T108+Consolidação!W108+Consolidação!Z108+Consolidação!AC108+Consolidação!AF108+Consolidação!AI108,Consolidação!AI$4,IF(F97&lt;=Consolidação!H108+Consolidação!K108+Consolidação!N108+Consolidação!Q108+Consolidação!T108+Consolidação!W108+Consolidação!Z108+Consolidação!AC108+Consolidação!AF108+Consolidação!AI108+Consolidação!AL108,Consolidação!AL$4,IF(F97&lt;=Consolidação!H108+Consolidação!K108+Consolidação!N108+Consolidação!Q108+Consolidação!T108+Consolidação!W108+Consolidação!Z108+Consolidação!AC108+Consolidação!AF108+Consolidação!AI108+Consolidação!AL108+Consolidação!AO108,Consolidação!AO$4,IF(F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AR$4,IF(F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>45323</v>
      </c>
      <c r="J97" s="318" t="str">
        <f t="shared" si="150"/>
        <v>ü</v>
      </c>
      <c r="K97" s="312"/>
      <c r="L97" s="334" t="s">
        <v>262</v>
      </c>
      <c r="M97" s="314">
        <v>21797</v>
      </c>
      <c r="N97" s="315"/>
      <c r="O97" s="337">
        <v>45849</v>
      </c>
      <c r="P97" s="353" t="str">
        <f>IF(M97=0,"",IF(F97+M97&lt;=Consolidação!H108,Consolidação!$H$4,IF(F97+M97&lt;=Consolidação!H108+Consolidação!K108,Consolidação!$K$4,IF(F97+M97&lt;=Consolidação!H108+Consolidação!K108+Consolidação!N108,Consolidação!$N$4,IF(F97+M97&lt;=Consolidação!H108+Consolidação!K108+Consolidação!N108+Consolidação!Q108,Consolidação!$Q$4,IF(F97+M97&lt;=Consolidação!H108+Consolidação!K108+Consolidação!N108+Consolidação!Q108+Consolidação!T108,Consolidação!$T$4,IF(F97+M97&lt;=Consolidação!H108+Consolidação!K108+Consolidação!N108+Consolidação!Q108+Consolidação!T108+Consolidação!W108,Consolidação!$W$4,IF(F97+M97&lt;=Consolidação!H108+Consolidação!K108+Consolidação!N108+Consolidação!Q108+Consolidação!T108+Consolidação!W108+Consolidação!Z108,Consolidação!$Z$4,IF(F97+M97&lt;=Consolidação!H108+Consolidação!K108+Consolidação!N108+Consolidação!Q108+Consolidação!T108+Consolidação!W108+Consolidação!Z108+Consolidação!AC108,Consolidação!$AC$4,IF(F97+M97&lt;=Consolidação!H108+Consolidação!K108+Consolidação!N108+Consolidação!Q108+Consolidação!T108+Consolidação!W108+Consolidação!Z108+Consolidação!AC108+Consolidação!AF108,Consolidação!$AF$4,IF(F97+M97&lt;=Consolidação!H108+Consolidação!K108+Consolidação!N108+Consolidação!Q108+Consolidação!T108+Consolidação!W108+Consolidação!Z108+Consolidação!AC108+Consolidação!AF108+Consolidação!AI108,Consolidação!$AI$4,IF(F97+M97&lt;=Consolidação!H108+Consolidação!K108+Consolidação!N108+Consolidação!Q108+Consolidação!T108+Consolidação!W108+Consolidação!Z108+Consolidação!AC108+Consolidação!AF108+Consolidação!AI108+Consolidação!AL108,Consolidação!$AL$4,IF(F97+M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$AR$4,IF(F97+M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>CONSUMO PARCIAL</v>
      </c>
      <c r="Q97" s="318" t="str">
        <f>IF(P97="","",IF(P97="SEM PREVISÃO","û",IF(P97="CONSUMO PARCIAL","û",IF(O97&lt;P97+90,"û","ü"))))</f>
        <v>û</v>
      </c>
      <c r="R97" s="312"/>
      <c r="S97" s="334"/>
      <c r="T97" s="314"/>
      <c r="U97" s="315"/>
      <c r="V97" s="337"/>
      <c r="W97" s="353" t="str">
        <f>IF(T97=0,"",IF(F97+M97+T97&lt;=Consolidação!H108,Consolidação!$H$4,IF(F97+M97+T97&lt;=Consolidação!H108+Consolidação!K108,Consolidação!$K$4,IF(F97+M97+T97&lt;=Consolidação!H108+Consolidação!K108+Consolidação!N108,Consolidação!$N$4,IF(F97+M97+T97&lt;=Consolidação!H108+Consolidação!K108+Consolidação!N108+Consolidação!Q108,Consolidação!$Q$4,IF(F97+M97+T97&lt;=Consolidação!H108+Consolidação!K108+Consolidação!N108+Consolidação!Q108+Consolidação!T108,Consolidação!$T$4,IF(F97+M97+T97&lt;=Consolidação!H108+Consolidação!K108+Consolidação!N108+Consolidação!Q108+Consolidação!T108+Consolidação!W108,Consolidação!$W$4,IF(F97+M97+T97&lt;=Consolidação!H108+Consolidação!K108+Consolidação!N108+Consolidação!Q108+Consolidação!T108+Consolidação!W108+Consolidação!Z108,Consolidação!$Z$4,IF(F97+M97+T97&lt;=Consolidação!H108+Consolidação!K108+Consolidação!N108+Consolidação!Q108+Consolidação!T108+Consolidação!W108+Consolidação!Z108+Consolidação!AC108,Consolidação!$AC$4,IF(F97+M97+T97&lt;=Consolidação!H108+Consolidação!K108+Consolidação!N108+Consolidação!Q108+Consolidação!T108+Consolidação!W108+Consolidação!Z108+Consolidação!AC108+Consolidação!AF108,Consolidação!$AF$4,IF(F97+M97+T97&lt;=Consolidação!H108+Consolidação!K108+Consolidação!N108+Consolidação!Q108+Consolidação!T108+Consolidação!W108+Consolidação!Z108+Consolidação!AC108+Consolidação!AF108+Consolidação!AI108,Consolidação!$AI$4,IF(F97+M97+T97&lt;=Consolidação!H108+Consolidação!K108+Consolidação!N108+Consolidação!Q108+Consolidação!T108+Consolidação!W108+Consolidação!Z108+Consolidação!AC108+Consolidação!AF108+Consolidação!AI108+Consolidação!AL108,Consolidação!$AL$4,IF(F97+M97+T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+T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$AR$4,IF(F97+M97+T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+M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+T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/>
      </c>
      <c r="X97" s="318" t="str">
        <f>IF(W97="","",IF(W97="SEM PREVISÃO","û",IF(W97="CONSUMO PARCIAL","û",IF(V97&lt;W97+90,"û","ü"))))</f>
        <v/>
      </c>
      <c r="Y97" s="312"/>
      <c r="Z97" s="334"/>
      <c r="AA97" s="340"/>
      <c r="AB97" s="315"/>
      <c r="AC97" s="521"/>
      <c r="AD97" s="353" t="str">
        <f>IF(AA97=0,"",IF(F97+M97+T97+AA97&lt;=Consolidação!H108,Consolidação!$H$4,IF(F97+M97+T97+AA97&lt;=Consolidação!H108+Consolidação!K108,Consolidação!$K$4,IF(F97+M97+T97+AA97&lt;=Consolidação!H108+Consolidação!K108+Consolidação!N108,Consolidação!$N$4,IF(F97+M97+T97+AA97&lt;=Consolidação!H108+Consolidação!K108+Consolidação!N108+Consolidação!Q108,Consolidação!$Q$4,IF(F97+M97+T97+AA97&lt;=Consolidação!H108+Consolidação!K108+Consolidação!N108+Consolidação!Q108+Consolidação!T108,Consolidação!$T$4,IF(F97+M97+T97+AA97&lt;=Consolidação!H108+Consolidação!K108+Consolidação!N108+Consolidação!Q108+Consolidação!T108+Consolidação!W108,Consolidação!$W$4,IF(F97+M97+T97+AA97&lt;=Consolidação!H108+Consolidação!K108+Consolidação!N108+Consolidação!Q108+Consolidação!T108+Consolidação!W108+Consolidação!Z108,Consolidação!$Z$4,IF(F97+M97+T97+AA97&lt;=Consolidação!H108+Consolidação!K108+Consolidação!N108+Consolidação!Q108+Consolidação!T108+Consolidação!W108+Consolidação!Z108+Consolidação!AC108,Consolidação!$AC$4,IF(F97+M97+T97+AA97&lt;=Consolidação!H108+Consolidação!K108+Consolidação!N108+Consolidação!Q108+Consolidação!T108+Consolidação!W108+Consolidação!Z108+Consolidação!AC108+Consolidação!AF108,Consolidação!$AF$4,IF(F97+M97+T97+AA97&lt;=Consolidação!H108+Consolidação!K108+Consolidação!N108+Consolidação!Q108+Consolidação!T108+Consolidação!W108+Consolidação!Z108+Consolidação!AC108+Consolidação!AF108+Consolidação!AI108,Consolidação!$AI$4,IF(F97+M97+T97+AA97&lt;=Consolidação!H108+Consolidação!K108+Consolidação!N108+Consolidação!Q108+Consolidação!T108+Consolidação!W108+Consolidação!Z108+Consolidação!AC108+Consolidação!AF108+Consolidação!AI108+Consolidação!AL108,Consolidação!$AL$4,IF(F97+M97+T97+AA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+T97+AA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AR106,IF(F97+M97+T97+AA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+M97+T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+T97+AA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/>
      </c>
      <c r="AE97" s="318" t="str">
        <f>IF(AD97="","",IF(AD97="SEM PREVISÃO","û",IF(AD97="CONSUMO PARCIAL","û",IF(AC97&lt;AD97+90,"û","ü"))))</f>
        <v/>
      </c>
      <c r="AF97" s="312"/>
      <c r="AG97" s="334"/>
      <c r="AH97" s="335"/>
      <c r="AI97" s="336"/>
      <c r="AJ97" s="337"/>
      <c r="AK97" s="353" t="str">
        <f>IF(AH97=0,"",IF(F97+M97+T97+AA97+AH97&lt;=Consolidação!H108,Consolidação!$H$4,IF(F97+M97+T97+AA97+AH97&lt;=Consolidação!H108+Consolidação!K108,Consolidação!$K$4,IF(F97+M97+T97+AA97+AH97&lt;=Consolidação!H108+Consolidação!K108+Consolidação!N108,Consolidação!$N$4,IF(F97+M97+T97+AA97+AH97&lt;=Consolidação!H108+Consolidação!K108+Consolidação!N108+Consolidação!Q108,Consolidação!$Q$4,IF(F97+M97+T97+AA97+AH97&lt;=Consolidação!H108+Consolidação!K108+Consolidação!N108+Consolidação!Q108+Consolidação!T108,Consolidação!$T$4,IF(F97+M97+T97+AA97+AH97&lt;=Consolidação!H108+Consolidação!K108+Consolidação!N108+Consolidação!Q108+Consolidação!T108+Consolidação!W108,Consolidação!$W$4,IF(F97+M97+T97+AA97+AH97&lt;=Consolidação!H108+Consolidação!K108+Consolidação!N108+Consolidação!Q108+Consolidação!T108+Consolidação!W108+Consolidação!Z108,Consolidação!$Z$4,IF(F97+M97+T97+AA97+AH97&lt;=Consolidação!H108+Consolidação!K108+Consolidação!N108+Consolidação!Q108+Consolidação!T108+Consolidação!W108+Consolidação!Z108+Consolidação!AC108,Consolidação!$AC$4,IF(F97+M97+T97+AA97+AH97&lt;=Consolidação!H108+Consolidação!K108+Consolidação!N108+Consolidação!Q108+Consolidação!T108+Consolidação!W108+Consolidação!Z108+Consolidação!AC108+Consolidação!AF108,Consolidação!$AF$4,IF(F97+M97+T97+AA97+AH97&lt;=Consolidação!H108+Consolidação!K108+Consolidação!N108+Consolidação!Q108+Consolidação!T108+Consolidação!W108+Consolidação!Z108+Consolidação!AC108+Consolidação!AF108+Consolidação!AI108,Consolidação!$AI$4,IF(F97+M97+T97+AA97+AH97&lt;=Consolidação!H108+Consolidação!K108+Consolidação!N108+Consolidação!Q108+Consolidação!T108+Consolidação!W108+Consolidação!Z108+Consolidação!AC108+Consolidação!AF108+Consolidação!AI108+Consolidação!AL108,Consolidação!$AL$4,IF(F97+M97+T97+AA97+AH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+T97+AA97+AH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$AR$4,IF(F97+M97+T97+AA97+AH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+M97+T97+AA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+T97+AA97+AH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/>
      </c>
      <c r="AL97" s="318" t="str">
        <f>IF(AK97="","",IF(AK97="SEM PREVISÃO","û",IF(AK97="CONSUMO PARCIAL","û",IF(AJ97&lt;AK97+90,"û","ü"))))</f>
        <v/>
      </c>
      <c r="AM97" s="312"/>
      <c r="AN97" s="334"/>
      <c r="AO97" s="340"/>
      <c r="AP97" s="345"/>
      <c r="AQ97" s="337"/>
      <c r="AR97" s="353" t="str">
        <f>IF(AO97=0,"",IF(F97+M97+T97+AA97+AH97+AO97&lt;=Consolidação!H108,Consolidação!$H$4,IF(F97+M97+T97+AA97+AH97+AO97&lt;=Consolidação!H108+Consolidação!K108,Consolidação!$K$4,IF(F97+M97+T97+AA97+AH97+AO97&lt;=Consolidação!H108+Consolidação!K108+Consolidação!N108,Consolidação!$N$4,IF(F97+M97+T97+AA97+AH97+AO97&lt;=Consolidação!H108+Consolidação!K108+Consolidação!N108+Consolidação!Q108,Consolidação!$Q$4,IF(F97+M97+T97+AA97+AH97+AO97&lt;=Consolidação!H108+Consolidação!K108+Consolidação!N108+Consolidação!Q108+Consolidação!T108,Consolidação!$T$4,IF(F97+M97+T97+AA97+AH97+AO97&lt;=Consolidação!H108+Consolidação!K108+Consolidação!N108+Consolidação!Q108+Consolidação!T108+Consolidação!W108,Consolidação!$W$4,IF(F97+M97+T97+AA97+AH97+AO97&lt;=Consolidação!H108+Consolidação!K108+Consolidação!N108+Consolidação!Q108+Consolidação!T108+Consolidação!W108+Consolidação!Z108,Consolidação!$Z$4,IF(F97+M97+T97+AA97+AH97+AO97&lt;=Consolidação!H108+Consolidação!K108+Consolidação!N108+Consolidação!Q108+Consolidação!T108+Consolidação!W108+Consolidação!Z108+Consolidação!AC108,Consolidação!$AC$4,IF(F97+M97+T97+AA97+AH97+AO97&lt;=Consolidação!H108+Consolidação!K108+Consolidação!N108+Consolidação!Q108+Consolidação!T108+Consolidação!W108+Consolidação!Z108+Consolidação!AC108+Consolidação!AF108,Consolidação!$AF$4,IF(F97+M97+T97+AA97+AH97+AO97&lt;=Consolidação!H108+Consolidação!K108+Consolidação!N108+Consolidação!Q108+Consolidação!T108+Consolidação!W108+Consolidação!Z108+Consolidação!AC108+Consolidação!AF108+Consolidação!AI108,Consolidação!$AI$4,IF(F97+M97+T97+AA97+AH97+AO97&lt;=Consolidação!H108+Consolidação!K108+Consolidação!N108+Consolidação!Q108+Consolidação!T108+Consolidação!W108+Consolidação!Z108+Consolidação!AC108+Consolidação!AF108+Consolidação!AI108+Consolidação!AL108,Consolidação!$AL$4,IF(F97+M97+T97+AA97+AH97+AO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+T97+AA97+AH97+AO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$AR$4,IF(F97+M97+T97+AA97+AH97+AO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+M97+T97+AA97+AH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+T97+AA97+AH97+AO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/>
      </c>
      <c r="AS97" s="318" t="str">
        <f>IF(AR97="","",IF(AR97="SEM PREVISÃO","û",IF(AR97="CONSUMO PARCIAL","û",IF(AQ97&lt;AR97+90,"û","ü"))))</f>
        <v/>
      </c>
      <c r="AT97" s="312"/>
      <c r="AU97" s="334"/>
      <c r="AV97" s="340"/>
      <c r="AW97" s="345"/>
      <c r="AX97" s="346"/>
      <c r="AY97" s="353" t="str">
        <f>IF(AV97=0,"",IF(F97+M97+T97+AA97+AH97+AO97+AV97&lt;=Consolidação!H108,Consolidação!$H$4,IF(F97+M97+T97+AA97+AH97+AO97+AV97&lt;=Consolidação!H108+Consolidação!K108,Consolidação!$K$4,IF(F97+M97+T97+AA97+AH97+AO97+AV97&lt;=Consolidação!H108+Consolidação!K108+Consolidação!N108,Consolidação!$N$4,IF(F97+M97+T97+AA97+AH97+AO97+AV97&lt;=Consolidação!H108+Consolidação!K108+Consolidação!N108+Consolidação!Q108,Consolidação!$Q$4,IF(F97+M97+T97+AA97+AH97+AO97+AV97&lt;=Consolidação!H108+Consolidação!K108+Consolidação!N108+Consolidação!Q108+Consolidação!T108,Consolidação!$T$4,IF(F97+M97+T97+AA97+AH97+AO97+AV97&lt;=Consolidação!H108+Consolidação!K108+Consolidação!N108+Consolidação!Q108+Consolidação!T108+Consolidação!W108,Consolidação!$W$4,IF(F97+M97+T97+AA97+AH97+AO97+AV97&lt;=Consolidação!H108+Consolidação!K108+Consolidação!N108+Consolidação!Q108+Consolidação!T108+Consolidação!W108+Consolidação!Z108,Consolidação!$Z$4,IF(F97+M97+T97+AA97+AH97+AO97+AV97&lt;=Consolidação!H108+Consolidação!K108+Consolidação!N108+Consolidação!Q108+Consolidação!T108+Consolidação!W108+Consolidação!Z108+Consolidação!AC108,Consolidação!$AC$4,IF(F97+M97+T97+AA97+AH97+AO97+AV97&lt;=Consolidação!H108+Consolidação!K108+Consolidação!N108+Consolidação!Q108+Consolidação!T108+Consolidação!W108+Consolidação!Z108+Consolidação!AC108+Consolidação!AF108,Consolidação!$AF$4,IF(F97+M97+T97+AA97+AH97+AO97+AV97&lt;=Consolidação!H108+Consolidação!K108+Consolidação!N108+Consolidação!Q108+Consolidação!T108+Consolidação!W108+Consolidação!Z108+Consolidação!AC108+Consolidação!AF108+Consolidação!AI108,Consolidação!$AI$4,IF(F97+M97+T97+AA97+AH97+AO97+AV97&lt;=Consolidação!H108+Consolidação!K108+Consolidação!N108+Consolidação!Q108+Consolidação!T108+Consolidação!W108+Consolidação!Z108+Consolidação!AC108+Consolidação!AF108+Consolidação!AI108+Consolidação!AL108,Consolidação!$AL$4,IF(F97+M97+T97+AA97+AH97+AO97+AV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+T97+AA97+AH97+AO97+AV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$AR$4,IF(F97+M97+T97+AA97+AH97+AO97+AV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+M97+T97+AA97+AH97+AO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+T97+AA97+AH97+AO97+AV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/>
      </c>
      <c r="AZ97" s="318" t="str">
        <f>IF(AY97="","",IF(AY97="SEM PREVISÃO","û",IF(AY97="CONSUMO PARCIAL","û",IF(AX97&lt;AY97+90,"û","ü"))))</f>
        <v/>
      </c>
      <c r="BA97" s="312"/>
      <c r="BB97" s="334"/>
      <c r="BC97" s="340"/>
      <c r="BD97" s="315"/>
      <c r="BE97" s="346"/>
      <c r="BF97" s="353" t="str">
        <f>IF(BC97=0,"",IF(F97+M97+T97+AA97+AH97+AO97+AV97+BC97&lt;=Consolidação!H108,Consolidação!$H$4,IF(F97+M97+T97+AA97+AH97+AO97+AV97+BC97&lt;=Consolidação!H108+Consolidação!K108,Consolidação!$K$4,IF(F97+M97+T97+AA97+AH97+AO97+AV97+BC97&lt;=Consolidação!H108+Consolidação!K108+Consolidação!N108,Consolidação!$N$4,IF(F97+M97+T97+AA97+AH97+AO97+AV97+BC97&lt;=Consolidação!H108+Consolidação!K108+Consolidação!N108+Consolidação!Q108,Consolidação!$Q$4,IF(F97+M97+T97+AA97+AH97+AO97+AV97+BC97&lt;=Consolidação!H108+Consolidação!K108+Consolidação!N108+Consolidação!Q108+Consolidação!T108,Consolidação!$T$4,IF(F97+M97+T97+AA97+AH97+AO97+AV97+BC97&lt;=Consolidação!H108+Consolidação!K108+Consolidação!N108+Consolidação!Q108+Consolidação!T108+Consolidação!W108,Consolidação!$W$4,IF(F97+M97+T97+AA97+AH97+AO97+AV97+BC97&lt;=Consolidação!H108+Consolidação!K108+Consolidação!N108+Consolidação!Q108+Consolidação!T108+Consolidação!W108+Consolidação!Z108,Consolidação!$Z$4,IF(F97+M97+T97+AA97+AH97+AO97+AV97+BC97&lt;=Consolidação!H108+Consolidação!K108+Consolidação!N108+Consolidação!Q108+Consolidação!T108+Consolidação!W108+Consolidação!Z108+Consolidação!AC108,Consolidação!$AC$4,IF(F97+M97+T97+AA97+AH97+AO97+AV97+BC97&lt;=Consolidação!H108+Consolidação!K108+Consolidação!N108+Consolidação!Q108+Consolidação!T108+Consolidação!W108+Consolidação!Z108+Consolidação!AC108+Consolidação!AF108,Consolidação!$AF$4,IF(F97+M97+T97+AA97+AH97+AO97+AV97+BC97&lt;=Consolidação!H108+Consolidação!K108+Consolidação!N108+Consolidação!Q108+Consolidação!T108+Consolidação!W108+Consolidação!Z108+Consolidação!AC108+Consolidação!AF108+Consolidação!AI108,Consolidação!$AI$4,IF(F97+M97+T97+AA97+AH97+AO97+AV97+BC97&lt;=Consolidação!H108+Consolidação!K108+Consolidação!N108+Consolidação!Q108+Consolidação!T108+Consolidação!W108+Consolidação!Z108+Consolidação!AC108+Consolidação!AF108+Consolidação!AI108+Consolidação!AL108,Consolidação!$AL$4,IF(F97+M97+T97+AA97+AH97+AO97+AV97+BC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+T97+AA97+AH97+AO97+AV97+BC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$AR$4,IF(F97+M97+T97+AA97+AH97+AO97+AV97+BC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+M97+T97+AA97+AH97+AO97+AV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+T97+AA97+AH97+AO97+AV97+BC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/>
      </c>
      <c r="BG97" s="318" t="str">
        <f>IF(BF97="","",IF(BF97="SEM PREVISÃO","û",IF(BF97="CONSUMO PARCIAL","û",IF(BE97&lt;BF97+90,"û","ü"))))</f>
        <v/>
      </c>
      <c r="BH97" s="312"/>
      <c r="BI97" s="334"/>
      <c r="BJ97" s="340"/>
      <c r="BK97" s="522"/>
      <c r="BL97" s="346"/>
      <c r="BM97" s="353" t="str">
        <f>IF(BJ97=0,"",IF(F97+M97+T97+AA97+AH97+AO97+AV97+BC97+BJ97&lt;=Consolidação!H108,Consolidação!$H$4,IF(F97+M97+T97+AA97+AH97+AO97+AV97+BC97+BJ97&lt;=Consolidação!H108+Consolidação!K108,Consolidação!$K$4,IF(F97+M97+T97+AA97+AH97+AO97+AV97+BC97+BJ97&lt;=Consolidação!H108+Consolidação!K108+Consolidação!N108,Consolidação!$N$4,IF(F97+M97+T97+AA97+AH97+AO97+AV97+BC97+BJ97&lt;=Consolidação!H108+Consolidação!K108+Consolidação!N108+Consolidação!Q108,Consolidação!$Q$4,IF(F97+M97+T97+AA97+AH97+AO97+AV97+BC97+BJ97&lt;=Consolidação!H108+Consolidação!K108+Consolidação!N108+Consolidação!Q108+Consolidação!T108,Consolidação!$T$4,IF(F97+M97+T97+AA97+AH97+AO97+AV97+BC97+BJ97&lt;=Consolidação!H108+Consolidação!K108+Consolidação!N108+Consolidação!Q108+Consolidação!T108+Consolidação!W108,Consolidação!$W$4,IF(F97+M97+T97+AA97+AH97+AO97+AV97+BC97+BJ97&lt;=Consolidação!H108+Consolidação!K108+Consolidação!N108+Consolidação!Q108+Consolidação!T108+Consolidação!W108+Consolidação!Z108,Consolidação!$Z$4,IF(F97+M97+T97+AA97+AH97+AO97+AV97+BC97+BJ97&lt;=Consolidação!H108+Consolidação!K108+Consolidação!N108+Consolidação!Q108+Consolidação!T108+Consolidação!W108+Consolidação!Z108+Consolidação!AC108,Consolidação!$AC$4,IF(F97+M97+T97+AA97+AH97+AO97+AV97+BC97+BJ97&lt;=Consolidação!H108+Consolidação!K108+Consolidação!N108+Consolidação!Q108+Consolidação!T108+Consolidação!W108+Consolidação!Z108+Consolidação!AC108+Consolidação!AF108,Consolidação!$AF$4,IF(F97+M97+T97+AA97+AH97+AO97+AV97+BC97+BJ97&lt;=Consolidação!H108+Consolidação!K108+Consolidação!N108+Consolidação!Q108+Consolidação!T108+Consolidação!W108+Consolidação!Z108+Consolidação!AC108+Consolidação!AF108+Consolidação!AI108,Consolidação!$AI$4,IF(F97+M97+T97+AA97+AH97+AO97+AV97+BC97+BJ97&lt;=Consolidação!H108+Consolidação!K108+Consolidação!N108+Consolidação!Q108+Consolidação!T108+Consolidação!W108+Consolidação!Z108+Consolidação!AC108+Consolidação!AF108+Consolidação!AI108+Consolidação!AL108,Consolidação!$AL$4,IF(F97+M97+T97+AA97+AH97+AO97+AV97+BC97+BJ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+T97+AA97+AH97+AO97+AV97+BC97+BJ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$AR$4,IF(F97+M97+T97+AA97+AH97+AO97+AV97+BC97+BJ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+M97+T97+AA97+AH97+AO97+AV97+BC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+T97+AA97+AH97+AO97+AV97+BC97+BJ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/>
      </c>
      <c r="BN97" s="318" t="str">
        <f>IF(BM97="","",IF(BM97="SEM PREVISÃO","û",IF(BM97="CONSUMO PARCIAL","û",IF(BL97&lt;BM97+90,"û","ü"))))</f>
        <v/>
      </c>
      <c r="BO97" s="312"/>
      <c r="BP97" s="334"/>
      <c r="BQ97" s="340"/>
      <c r="BR97" s="522"/>
      <c r="BS97" s="346"/>
      <c r="BT97" s="317" t="str">
        <f>IF(BQ97=0,"",IF(F97+M97+T97+AA97+AH97+AO97+AV97+BC97+BJ97+BQ97&lt;=Consolidação!H108,Consolidação!$H$4,IF(F97+M97+T97+AA97+AH97+AO97+AV97+BC97+BJ97+BQ97&lt;=Consolidação!H108+Consolidação!K108,Consolidação!$K$4,IF(F97+M97+T97+AA97+AH97+AO97+AV97+BC97+BJ97+BQ97&lt;=Consolidação!H108+Consolidação!K108+Consolidação!N108,Consolidação!$N$4,IF(F97+M97+T97+AA97+AH97+AO97+AV97+BC97+BJ97+BQ97&lt;=Consolidação!H108+Consolidação!K108+Consolidação!N108+Consolidação!Q108,Consolidação!$Q$4,IF(F97+M97+T97+AA97+AH97+AO97+AV97+BC97+BJ97+BQ97&lt;=Consolidação!H108+Consolidação!K108+Consolidação!N108+Consolidação!Q108+Consolidação!T108,Consolidação!$T$4,IF(F97+M97+T97+AA97+AH97+AO97+AV97+BC97+BJ97+BQ97&lt;=Consolidação!H108+Consolidação!K108+Consolidação!N108+Consolidação!Q108+Consolidação!T108+Consolidação!W108,Consolidação!$W$4,IF(F97+M97+T97+AA97+AH97+AO97+AV97+BC97+BJ97+BQ97&lt;=Consolidação!H108+Consolidação!K108+Consolidação!N108+Consolidação!Q108+Consolidação!T108+Consolidação!W108+Consolidação!Z108,Consolidação!$Z$4,IF(F97+M97+T97+AA97+AH97+AO97+AV97+BC97+BJ97+BQ97&lt;=Consolidação!H108+Consolidação!K108+Consolidação!N108+Consolidação!Q108+Consolidação!T108+Consolidação!W108+Consolidação!Z108+Consolidação!AC108,Consolidação!$AC$4,IF(F97+M97+T97+AA97+AH97+AO97+AV97+BC97+BJ97+BQ97&lt;=Consolidação!H108+Consolidação!K108+Consolidação!N108+Consolidação!Q108+Consolidação!T108+Consolidação!W108+Consolidação!Z108+Consolidação!AC108+Consolidação!AF108,Consolidação!$AF$4,IF(F97+M97+T97+AA97+AH97+AO97+AV97+BC97+BJ97+BQ97&lt;=Consolidação!H108+Consolidação!K108+Consolidação!N108+Consolidação!Q108+Consolidação!T108+Consolidação!W108+Consolidação!Z108+Consolidação!AC108+Consolidação!AF108+Consolidação!AI108,Consolidação!$AI$4,IF(F97+M97+T97+AA97+AH97+AO97+AV97+BC97+BJ97+BQ97&lt;=Consolidação!H108+Consolidação!K108+Consolidação!N108+Consolidação!Q108+Consolidação!T108+Consolidação!W108+Consolidação!Z108+Consolidação!AC108+Consolidação!AF108+Consolidação!AI108+Consolidação!AL108,Consolidação!$AL$4,IF(F97+M97+T97+AA97+AH97+AO97+AV97+BC97+BJ97+BQ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+T97+AA97+AH97+AO97+AV97+BC97+BJ97+BQ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$AR$4,IF(F97+M97+T97+AA97+AH97+AO97+AV97+BC97+BJ97+BQ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+M97+T97+AA97+AH97+AO97+AV97+BC97+BJ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+T97+AA97+AH97+AO97+AV97+BC97+BJ97+BQ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/>
      </c>
      <c r="BU97" s="318" t="str">
        <f>IF(BT97="","",IF(BT97="SEM PREVISÃO","û",IF(BT97="CONSUMO PARCIAL","û",IF(BS97&lt;BT97+90,"û","ü"))))</f>
        <v/>
      </c>
      <c r="BV97" s="312"/>
      <c r="BW97" s="334"/>
      <c r="BX97" s="340"/>
      <c r="BY97" s="522"/>
      <c r="BZ97" s="346"/>
      <c r="CA97" s="317" t="str">
        <f>IF(BX97=0,"",IF(F97+M97+T97+AA97+AH97+AO97+AV97+BC97+BJ97+BQ97+BX97&lt;=Consolidação!H108,Consolidação!$H$4,IF(F97+M97+T97+AA97+AH97+AO97+AV97+BC97+BJ97+BQ97+BX97&lt;=Consolidação!H108+Consolidação!K108,Consolidação!$K$4,IF(F97+M97+T97+AA97+AH97+AO97+AV97+BC97+BJ97+BQ97+BX97&lt;=Consolidação!H108+Consolidação!K108+Consolidação!N108,Consolidação!$N$4,IF(F97+M97+T97+AA97+AH97+AO97+AV97+BC97+BJ97+BQ97+BX97&lt;=Consolidação!H108+Consolidação!K108+Consolidação!N108+Consolidação!Q108,Consolidação!$Q$4,IF(F97+M97+T97+AA97+AH97+AO97+AV97+BC97+BJ97+BQ97+BX97&lt;=Consolidação!H108+Consolidação!K108+Consolidação!N108+Consolidação!Q108+Consolidação!T108,Consolidação!$T$4,IF(F97+M97+T97+AA97+AH97+AO97+AV97+BC97+BJ97+BQ97+BX97&lt;=Consolidação!H108+Consolidação!K108+Consolidação!N108+Consolidação!Q108+Consolidação!T108+Consolidação!W108,Consolidação!$W$4,IF(F97+M97+T97+AA97+AH97+AO97+AV97+BC97+BJ97+BQ97+BX97&lt;=Consolidação!H108+Consolidação!K108+Consolidação!N108+Consolidação!Q108+Consolidação!T108+Consolidação!W108+Consolidação!Z108,Consolidação!$Z$4,IF(F97+M97+T97+AA97+AH97+AO97+AV97+BC97+BJ97+BQ97+BX97&lt;=Consolidação!H108+Consolidação!K108+Consolidação!N108+Consolidação!Q108+Consolidação!T108+Consolidação!W108+Consolidação!Z108+Consolidação!AC108,Consolidação!$AC$4,IF(F97+M97+T97+AA97+AH97+AO97+AV97+BC97+BJ97+BQ97+BX97&lt;=Consolidação!H108+Consolidação!K108+Consolidação!N108+Consolidação!Q108+Consolidação!T108+Consolidação!W108+Consolidação!Z108+Consolidação!AC108+Consolidação!AF108,Consolidação!$AF$4,IF(F97+M97+T97+AA97+AH97+AO97+AV97+BC97+BJ97+BQ97+BX97&lt;=Consolidação!H108+Consolidação!K108+Consolidação!N108+Consolidação!Q108+Consolidação!T108+Consolidação!W108+Consolidação!Z108+Consolidação!AC108+Consolidação!AF108+Consolidação!AI108,Consolidação!$AI$4,IF(F97+M97+T97+AA97+AH97+AO97+AV97+BC97+BJ97+BQ97+BX97&lt;=Consolidação!H108+Consolidação!K108+Consolidação!N108+Consolidação!Q108+Consolidação!T108+Consolidação!W108+Consolidação!Z108+Consolidação!AC108+Consolidação!AF108+Consolidação!AI108+Consolidação!AL108,Consolidação!$AL$4,IF(F97+M97+T97+AA97+AH97+AO97+AV97+BC97+BJ97+BQ97+BX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+T97+AA97+AH97+AO97+AV97+BC97+BJ97+BQ97+BX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$AR$4,IF(F97+M97+T97+AA97+AH97+AO97+AV97+BC97+BJ97+BQ97+BX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+M97+T97+AA97+AH97+AO97+AV97+BC97+BJ97+BQ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+T97+AA97+AH97+AO97+AV97+BC97+BJ97+BQ97+BX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/>
      </c>
      <c r="CB97" s="318" t="str">
        <f>IF(CA97="","",IF(CA97="SEM PREVISÃO","û",IF(CA97="CONSUMO PARCIAL","û",IF(BZ97&lt;CA97+90,"û","ü"))))</f>
        <v/>
      </c>
      <c r="CC97" s="312"/>
      <c r="CD97" s="334"/>
      <c r="CE97" s="340"/>
      <c r="CF97" s="522"/>
      <c r="CG97" s="346"/>
      <c r="CH97" s="353" t="str">
        <f>IF(CE97=0,"",IF(F97+M97+T97+AA97+AH97+AO97+AV97+BC97+BJ97+BQ97+BX97+CE97&lt;=Consolidação!H108,Consolidação!$H$4,IF(F97+M97+T97+AA97+AH97+AO97+AV97+BC97+BJ97+BQ97+BX97+CE97&lt;=Consolidação!H108+Consolidação!K108,Consolidação!$K$4,IF(F97+M97+T97+AA97+AH97+AO97+AV97+BC97+BJ97+BQ97+BX97+CE97&lt;=Consolidação!H108+Consolidação!K108+Consolidação!N108,Consolidação!$N$4,IF(F97+M97+T97+AA97+AH97+AO97+AV97+BC97+BJ97+BQ97+BX97+CE97&lt;=Consolidação!H108+Consolidação!K108+Consolidação!N108+Consolidação!Q108,Consolidação!$Q$4,IF(F97+M97+T97+AA97+AH97+AO97+AV97+BC97+BJ97+BQ97+BX97+CE97&lt;=Consolidação!H108+Consolidação!K108+Consolidação!N108+Consolidação!Q108+Consolidação!T108,Consolidação!$T$4,IF(F97+M97+T97+AA97+AH97+AO97+AV97+BC97+BJ97+BQ97+BX97+CE97&lt;=Consolidação!H108+Consolidação!K108+Consolidação!N108+Consolidação!Q108+Consolidação!T108+Consolidação!W108,Consolidação!$W$4,IF(F97+M97+T97+AA97+AH97+AO97+AV97+BC97+BJ97+BQ97+BX97+CE97&lt;=Consolidação!H108+Consolidação!K108+Consolidação!N108+Consolidação!Q108+Consolidação!T108+Consolidação!W108+Consolidação!Z108,Consolidação!$Z$4,IF(F97+M97+T97+AA97+AH97+AO97+AV97+BC97+BJ97+BQ97+BX97+CE97&lt;=Consolidação!H108+Consolidação!K108+Consolidação!N108+Consolidação!Q108+Consolidação!T108+Consolidação!W108+Consolidação!Z108+Consolidação!AC108,Consolidação!$AC$4,IF(F97+M97+T97+AA97+AH97+AO97+AV97+BC97+BJ97+BQ97+BX97+CE97&lt;=Consolidação!H108+Consolidação!K108+Consolidação!N108+Consolidação!Q108+Consolidação!T108+Consolidação!W108+Consolidação!Z108+Consolidação!AC108+Consolidação!AF108,Consolidação!$AF$4,IF(F97+M97+T97+AA97+AH97+AO97+AV97+BC97+BJ97+BQ97+BX97+CE97&lt;=Consolidação!H108+Consolidação!K108+Consolidação!N108+Consolidação!Q108+Consolidação!T108+Consolidação!W108+Consolidação!Z108+Consolidação!AC108+Consolidação!AF108+Consolidação!AI108,Consolidação!$AI$4,IF(F97+M97+T97+AA97+AH97+AO97+AV97+BC97+BJ97+BQ97+BX97+CE97&lt;=Consolidação!H108+Consolidação!K108+Consolidação!N108+Consolidação!Q108+Consolidação!T108+Consolidação!W108+Consolidação!Z108+Consolidação!AC108+Consolidação!AF108+Consolidação!AI108+Consolidação!AL108,Consolidação!$AL$4,IF(F97+M97+T97+AA97+AH97+AO97+AV97+BC97+BJ97+BQ97+BX97+CE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+T97+AA97+AH97+AO97+AV97+BC97+BJ97+BQ97+BX97+CE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$AR$4,IF(F97+M97+T97+AA97+AH97+AO97+AV97+BC97+BJ97+BQ97+BX97+CE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+M97+T97+AA97+AH97+AO97+AV97+BC97+BJ97+BQ97+BX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+T97+AA97+AH97+AO97+AV97+BC97+BJ97+BQ97+BX97+CE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/>
      </c>
      <c r="CI97" s="318" t="str">
        <f>IF(CH97="","",IF(CH97="SEM PREVISÃO","û",IF(CH97="CONSUMO PARCIAL","û",IF(CG97&lt;CH97+90,"û","ü"))))</f>
        <v/>
      </c>
      <c r="CJ97" s="312"/>
      <c r="CK97" s="334"/>
      <c r="CL97" s="340"/>
      <c r="CM97" s="522"/>
      <c r="CN97" s="346"/>
      <c r="CO97" s="353" t="str">
        <f>IF(CL97=0,"",IF(F97+M97+T97+AA97+AH97+AO97+AV97+BC97+BJ97+BQ97+BX97+CE97+CL97&lt;=Consolidação!H108,Consolidação!$H$4,IF(F97+M97+T97+AA97+AH97+AO97+AV97+BC97+BJ97+BQ97+BX97+CE97+CL97&lt;=Consolidação!H108+Consolidação!K108,Consolidação!$K$4,IF(F97+M97+T97+AA97+AH97+AO97+AV97+BC97+BJ97+BQ97+BX97+CE97+CL97&lt;=Consolidação!H108+Consolidação!K108+Consolidação!N108,Consolidação!$N$4,IF(F97+M97+T97+AA97+AH97+AO97+AV97+BC97+BJ97+BQ97+BX97+CE97+CL97&lt;=Consolidação!H108+Consolidação!K108+Consolidação!N108+Consolidação!Q108,Consolidação!$Q$4,IF(F97+M97+T97+AA97+AH97+AO97+AV97+BC97+BJ97+BQ97+BX97+CE97+CL97&lt;=Consolidação!H108+Consolidação!K108+Consolidação!N108+Consolidação!Q108+Consolidação!T108,Consolidação!$T$4,IF(F97+M97+T97+AA97+AH97+AO97+AV97+BC97+BJ97+BQ97+BX97+CE97+CL97&lt;=Consolidação!H108+Consolidação!K108+Consolidação!N108+Consolidação!Q108+Consolidação!T108+Consolidação!W108,Consolidação!$W$4,IF(F97+M97+T97+AA97+AH97+AO97+AV97+BC97+BJ97+BQ97+BX97+CE97+CL97&lt;=Consolidação!H108+Consolidação!K108+Consolidação!N108+Consolidação!Q108+Consolidação!T108+Consolidação!W108+Consolidação!Z108,Consolidação!$Z$4,IF(F97+M97+T97+AA97+AH97+AO97+AV97+BC97+BJ97+BQ97+BX97+CE97+CL97&lt;=Consolidação!H108+Consolidação!K108+Consolidação!N108+Consolidação!Q108+Consolidação!T108+Consolidação!W108+Consolidação!Z108+Consolidação!AC108,Consolidação!$AC$4,IF(F97+M97+T97+AA97+AH97+AO97+AV97+BC97+BJ97+BQ97+BX97+CE97+CL97&lt;=Consolidação!H108+Consolidação!K108+Consolidação!N108+Consolidação!Q108+Consolidação!T108+Consolidação!W108+Consolidação!Z108+Consolidação!AC108+Consolidação!AF108,Consolidação!$AF$4,IF(F97+M97+T97+AA97+AH97+AO97+AV97+BC97+BJ97+BQ97+BX97+CE97+CL97&lt;=Consolidação!H108+Consolidação!K108+Consolidação!N108+Consolidação!Q108+Consolidação!T108+Consolidação!W108+Consolidação!Z108+Consolidação!AC108+Consolidação!AF108+Consolidação!AI108,Consolidação!$AI$4,IF(F97+M97+T97+AA97+AH97+AO97+AV97+BC97+BJ97+BQ97+BX97+CE97+CL97&lt;=Consolidação!H108+Consolidação!K108+Consolidação!N108+Consolidação!Q108+Consolidação!T108+Consolidação!W108+Consolidação!Z108+Consolidação!AC108+Consolidação!AF108+Consolidação!AI108+Consolidação!AL108,Consolidação!$AL$4,IF(F97+M97+T97+AA97+AH97+AO97+AV97+BC97+BJ97+BQ97+BX97+CE97+CL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+T97+AA97+AH97+AO97+AV97+BC97+BJ97+BQ97+BX97+CE97+CL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$AR$4,IF(F97+M97+T97+AA97+AH97+AO97+AV97+BC97+BJ97+BQ97+BX97+CE97+CL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+M97+T97+AA97+AH97+AO97+AV97+BC97+BJ97+BQ97+BX97+CE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+T97+AA97+AH97+AO97+AV97+BC97+BJ97+BQ97+BX97+CE97+CL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/>
      </c>
      <c r="CP97" s="318" t="str">
        <f>IF(CO97="","",IF(CO97="SEM PREVISÃO","û",IF(CO97="CONSUMO PARCIAL","û",IF(CN97&lt;CO97+90,"û","ü"))))</f>
        <v/>
      </c>
      <c r="CQ97" s="312"/>
      <c r="CR97" s="334"/>
      <c r="CS97" s="340"/>
      <c r="CT97" s="522"/>
      <c r="CU97" s="346"/>
      <c r="CV97" s="353" t="str">
        <f>IF(CS97=0,"",IF(F97+M97+T97+AA97+AH97+AO97+AV97+BC97+BJ97+BQ97+BX97+CE97+CL97+CS97&lt;=Consolidação!H108,Consolidação!$H$4,IF(F97+M97+T97+AA97+AH97+AO97+AV97+BC97+BJ97+BQ97+BX97+CE97+CL97+CS97&lt;=Consolidação!H108+Consolidação!K108,Consolidação!$K$4,IF(F97+M97+T97+AA97+AH97+AO97+AV97+BC97+BJ97+BQ97+BX97+CE97+CL97+CS97&lt;=Consolidação!H108+Consolidação!K108+Consolidação!N108,Consolidação!$N$4,IF(F97+M97+T97+AA97+AH97+AO97+AV97+BC97+BJ97+BQ97+BX97+CE97+CL97+CS97&lt;=Consolidação!H108+Consolidação!K108+Consolidação!N108+Consolidação!Q108,Consolidação!$Q$4,IF(F97+M97+T97+AA97+AH97+AO97+AV97+BC97+BJ97+BQ97+BX97+CE97+CL97+CS97&lt;=Consolidação!H108+Consolidação!K108+Consolidação!N108+Consolidação!Q108+Consolidação!T108,Consolidação!$T$4,IF(F97+M97+T97+AA97+AH97+AO97+AV97+BC97+BJ97+BQ97+BX97+CE97+CL97+CS97&lt;=Consolidação!H108+Consolidação!K108+Consolidação!N108+Consolidação!Q108+Consolidação!T108+Consolidação!W108,Consolidação!$W$4,IF(F97+M97+T97+AA97+AH97+AO97+AV97+BC97+BJ97+BQ97+BX97+CE97+CL97+CS97&lt;=Consolidação!H108+Consolidação!K108+Consolidação!N108+Consolidação!Q108+Consolidação!T108+Consolidação!W108+Consolidação!Z108,Consolidação!$Z$4,IF(F97+M97+T97+AA97+AH97+AO97+AV97+BC97+BJ97+BQ97+BX97+CE97+CL97+CS97&lt;=Consolidação!H108+Consolidação!K108+Consolidação!N108+Consolidação!Q108+Consolidação!T108+Consolidação!W108+Consolidação!Z108+Consolidação!AC108,Consolidação!$AC$4,IF(F97+M97+T97+AA97+AH97+AO97+AV97+BC97+BJ97+BQ97+BX97+CE97+CL97+CS97&lt;=Consolidação!H108+Consolidação!K108+Consolidação!N108+Consolidação!Q108+Consolidação!T108+Consolidação!W108+Consolidação!Z108+Consolidação!AC108+Consolidação!AF108,Consolidação!$AF$4,IF(F97+M97+T97+AA97+AH97+AO97+AV97+BC97+BJ97+BQ97+BX97+CE97+CL97+CS97&lt;=Consolidação!H108+Consolidação!K108+Consolidação!N108+Consolidação!Q108+Consolidação!T108+Consolidação!W108+Consolidação!Z108+Consolidação!AC108+Consolidação!AF108+Consolidação!AI108,Consolidação!$AI$4,IF(F97+M97+T97+AA97+AH97+AO97+AV97+BC97+BJ97+BQ97+BX97+CE97+CL97+CS97&lt;=Consolidação!H108+Consolidação!K108+Consolidação!N108+Consolidação!Q108+Consolidação!T108+Consolidação!W108+Consolidação!Z108+Consolidação!AC108+Consolidação!AF108+Consolidação!AI108+Consolidação!AL108,Consolidação!$AL$4,IF(F97+M97+T97+AA97+AH97+AO97+AV97+BC97+BJ97+BQ97+BX97+CE97+CL97+CS97&lt;=Consolidação!H108+Consolidação!K108+Consolidação!N108+Consolidação!Q108+Consolidação!T108+Consolidação!W108+Consolidação!Z108+Consolidação!AC108+Consolidação!AF108+Consolidação!AI108+Consolidação!AL108+Consolidação!AO108,Consolidação!$AO$4,IF(F97+M97+T97+AA97+AH97+AO97+AV97+BC97+BJ97+BQ97+BX97+CE97+CL97+CS97&lt;=Consolidação!H108+Consolidação!K108+Consolidação!N108+Consolidação!Q108+Consolidação!T108+Consolidação!W108+Consolidação!Z108+Consolidação!AC108+Consolidação!AF108+Consolidação!AI108+Consolidação!AL108+Consolidação!AO108+Consolidação!AR108,Consolidação!$AR$4,IF(F97+M97+T97+AA97+AH97+AO97+AV97+BC97+BJ97+BQ97+BX97+CE97+CL97+CS97&lt;=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Consolidação!$AU$4,IF(AND((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&gt;0,F97+M97+T97+AA97+AH97+AO97+AV97+BC97+BJ97+BQ97+BX97+CE97+CL97&l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,F97+M97+T97+AA97+AH97+AO97+AV97+BC97+BJ97+BQ97+BX97+CE97+CL97+CS97&gt;Consolidação!H108+Consolidação!K108+Consolidação!N108+Consolidação!Q108+Consolidação!T108+Consolidação!W108+Consolidação!Z108+Consolidação!AC108+Consolidação!AF108+Consolidação!AI108+Consolidação!AL108+Consolidação!AO108+Consolidação!AR108+Consolidação!AU108),"CONSUMO PARCIAL","SEM PREVISÃO"))))))))))))))))</f>
        <v/>
      </c>
      <c r="CW97" s="318" t="str">
        <f>IF(CV97="","",IF(CV97="SEM PREVISÃO","û",IF(CV97="CONSUMO PARCIAL","û",IF(CU97&lt;CV97+90,"û","ü"))))</f>
        <v/>
      </c>
      <c r="CX97" s="334"/>
      <c r="CY97" s="340"/>
      <c r="CZ97" s="522"/>
      <c r="DA97" s="346"/>
      <c r="DB97" s="353" t="str">
        <f>IF(CY97=0,"",IF(L97+S97+Z97+AG97+AN97+AU97+BB97+BI97+BP97+BW97+CD97+CK97+CR97+CY97&lt;=Consolidação!N108,Consolidação!$H$4,IF(L97+S97+Z97+AG97+AN97+AU97+BB97+BI97+BP97+BW97+CD97+CK97+CR97+CY97&lt;=Consolidação!N108+Consolidação!Q108,Consolidação!$K$4,IF(L97+S97+Z97+AG97+AN97+AU97+BB97+BI97+BP97+BW97+CD97+CK97+CR97+CY97&lt;=Consolidação!N108+Consolidação!Q108+Consolidação!T108,Consolidação!$N$4,IF(L97+S97+Z97+AG97+AN97+AU97+BB97+BI97+BP97+BW97+CD97+CK97+CR97+CY97&lt;=Consolidação!N108+Consolidação!Q108+Consolidação!T108+Consolidação!W108,Consolidação!$Q$4,IF(L97+S97+Z97+AG97+AN97+AU97+BB97+BI97+BP97+BW97+CD97+CK97+CR97+CY97&lt;=Consolidação!N108+Consolidação!Q108+Consolidação!T108+Consolidação!W108+Consolidação!Z108,Consolidação!$T$4,IF(L97+S97+Z97+AG97+AN97+AU97+BB97+BI97+BP97+BW97+CD97+CK97+CR97+CY97&lt;=Consolidação!N108+Consolidação!Q108+Consolidação!T108+Consolidação!W108+Consolidação!Z108+Consolidação!AC108,Consolidação!$W$4,IF(L97+S97+Z97+AG97+AN97+AU97+BB97+BI97+BP97+BW97+CD97+CK97+CR97+CY97&lt;=Consolidação!N108+Consolidação!Q108+Consolidação!T108+Consolidação!W108+Consolidação!Z108+Consolidação!AC108+Consolidação!AF108,Consolidação!$Z$4,IF(L97+S97+Z97+AG97+AN97+AU97+BB97+BI97+BP97+BW97+CD97+CK97+CR97+CY97&lt;=Consolidação!N108+Consolidação!Q108+Consolidação!T108+Consolidação!W108+Consolidação!Z108+Consolidação!AC108+Consolidação!AF108+Consolidação!AI108,Consolidação!$AC$4,IF(L97+S97+Z97+AG97+AN97+AU97+BB97+BI97+BP97+BW97+CD97+CK97+CR97+CY97&lt;=Consolidação!N108+Consolidação!Q108+Consolidação!T108+Consolidação!W108+Consolidação!Z108+Consolidação!AC108+Consolidação!AF108+Consolidação!AI108+Consolidação!AL108,Consolidação!$AF$4,IF(L97+S97+Z97+AG97+AN97+AU97+BB97+BI97+BP97+BW97+CD97+CK97+CR97+CY97&lt;=Consolidação!N108+Consolidação!Q108+Consolidação!T108+Consolidação!W108+Consolidação!Z108+Consolidação!AC108+Consolidação!AF108+Consolidação!AI108+Consolidação!AL108+Consolidação!AO108,Consolidação!$AI$4,IF(L97+S97+Z97+AG97+AN97+AU97+BB97+BI97+BP97+BW97+CD97+CK97+CR97+CY97&lt;=Consolidação!N108+Consolidação!Q108+Consolidação!T108+Consolidação!W108+Consolidação!Z108+Consolidação!AC108+Consolidação!AF108+Consolidação!AI108+Consolidação!AL108+Consolidação!AO108+Consolidação!AR108,Consolidação!$AL$4,IF(L97+S97+Z97+AG97+AN97+AU97+BB97+BI97+BP97+BW97+CD97+CK97+CR97+CY97&lt;=Consolidação!N108+Consolidação!Q108+Consolidação!T108+Consolidação!W108+Consolidação!Z108+Consolidação!AC108+Consolidação!AF108+Consolidação!AI108+Consolidação!AL108+Consolidação!AO108+Consolidação!AR108+Consolidação!AU108,Consolidação!$AO$4,IF(L97+S97+Z97+AG97+AN97+AU97+BB97+BI97+BP97+BW97+CD97+CK97+CR97+CY97&lt;=Consolidação!N108+Consolidação!Q108+Consolidação!T108+Consolidação!W108+Consolidação!Z108+Consolidação!AC108+Consolidação!AF108+Consolidação!AI108+Consolidação!AL108+Consolidação!AO108+Consolidação!AR108+Consolidação!AU108+Consolidação!AX108,Consolidação!$AR$4,IF(L97+S97+Z97+AG97+AN97+AU97+BB97+BI97+BP97+BW97+CD97+CK97+CR97+CY97&lt;=Consolidação!N108+Consolidação!Q108+Consolidação!T108+Consolidação!W108+Consolidação!Z108+Consolidação!AC108+Consolidação!AF108+Consolidação!AI108+Consolidação!AL108+Consolidação!AO108+Consolidação!AR108+Consolidação!AU108+Consolidação!AX108+Consolidação!#REF!,Consolidação!$AU$4,IF(AND((Consolidação!N108+Consolidação!Q108+Consolidação!T108+Consolidação!W108+Consolidação!Z108+Consolidação!AC108+Consolidação!AF108+Consolidação!AI108+Consolidação!AL108+Consolidação!AO108+Consolidação!AR108+Consolidação!AU108+Consolidação!AX108+Consolidação!#REF!)&gt;0,L97+S97+Z97+AG97+AN97+AU97+BB97+BI97+BP97+BW97+CD97+CK97+CR97&lt;Consolidação!N108+Consolidação!Q108+Consolidação!T108+Consolidação!W108+Consolidação!Z108+Consolidação!AC108+Consolidação!AF108+Consolidação!AI108+Consolidação!AL108+Consolidação!AO108+Consolidação!AR108+Consolidação!AU108+Consolidação!AX108+Consolidação!#REF!,L97+S97+Z97+AG97+AN97+AU97+BB97+BI97+BP97+BW97+CD97+CK97+CR97+CY97&gt;Consolidação!N108+Consolidação!Q108+Consolidação!T108+Consolidação!W108+Consolidação!Z108+Consolidação!AC108+Consolidação!AF108+Consolidação!AI108+Consolidação!AL108+Consolidação!AO108+Consolidação!AR108+Consolidação!AU108+Consolidação!AX108+Consolidação!#REF!),"CONSUMO PARCIAL","SEM PREVISÃO"))))))))))))))))</f>
        <v/>
      </c>
      <c r="DC97" s="318" t="str">
        <f t="shared" si="151"/>
        <v/>
      </c>
      <c r="DD97" s="334"/>
      <c r="DE97" s="340"/>
      <c r="DF97" s="522"/>
      <c r="DG97" s="346"/>
      <c r="DH97" s="353" t="str">
        <f>IF(DE97=0,"",IF(R97+Y97+AF97+AM97+AT97+BA97+BH97+BO97+BV97+CC97+CJ97+CQ97+CX97+DE97&lt;=Consolidação!T108,Consolidação!$H$4,IF(R97+Y97+AF97+AM97+AT97+BA97+BH97+BO97+BV97+CC97+CJ97+CQ97+CX97+DE97&lt;=Consolidação!T108+Consolidação!W108,Consolidação!$K$4,IF(R97+Y97+AF97+AM97+AT97+BA97+BH97+BO97+BV97+CC97+CJ97+CQ97+CX97+DE97&lt;=Consolidação!T108+Consolidação!W108+Consolidação!Z108,Consolidação!$N$4,IF(R97+Y97+AF97+AM97+AT97+BA97+BH97+BO97+BV97+CC97+CJ97+CQ97+CX97+DE97&lt;=Consolidação!T108+Consolidação!W108+Consolidação!Z108+Consolidação!AC108,Consolidação!$Q$4,IF(R97+Y97+AF97+AM97+AT97+BA97+BH97+BO97+BV97+CC97+CJ97+CQ97+CX97+DE97&lt;=Consolidação!T108+Consolidação!W108+Consolidação!Z108+Consolidação!AC108+Consolidação!AF108,Consolidação!$T$4,IF(R97+Y97+AF97+AM97+AT97+BA97+BH97+BO97+BV97+CC97+CJ97+CQ97+CX97+DE97&lt;=Consolidação!T108+Consolidação!W108+Consolidação!Z108+Consolidação!AC108+Consolidação!AF108+Consolidação!AI108,Consolidação!$W$4,IF(R97+Y97+AF97+AM97+AT97+BA97+BH97+BO97+BV97+CC97+CJ97+CQ97+CX97+DE97&lt;=Consolidação!T108+Consolidação!W108+Consolidação!Z108+Consolidação!AC108+Consolidação!AF108+Consolidação!AI108+Consolidação!AL108,Consolidação!$Z$4,IF(R97+Y97+AF97+AM97+AT97+BA97+BH97+BO97+BV97+CC97+CJ97+CQ97+CX97+DE97&lt;=Consolidação!T108+Consolidação!W108+Consolidação!Z108+Consolidação!AC108+Consolidação!AF108+Consolidação!AI108+Consolidação!AL108+Consolidação!AO108,Consolidação!$AC$4,IF(R97+Y97+AF97+AM97+AT97+BA97+BH97+BO97+BV97+CC97+CJ97+CQ97+CX97+DE97&lt;=Consolidação!T108+Consolidação!W108+Consolidação!Z108+Consolidação!AC108+Consolidação!AF108+Consolidação!AI108+Consolidação!AL108+Consolidação!AO108+Consolidação!AR108,Consolidação!$AF$4,IF(R97+Y97+AF97+AM97+AT97+BA97+BH97+BO97+BV97+CC97+CJ97+CQ97+CX97+DE97&lt;=Consolidação!T108+Consolidação!W108+Consolidação!Z108+Consolidação!AC108+Consolidação!AF108+Consolidação!AI108+Consolidação!AL108+Consolidação!AO108+Consolidação!AR108+Consolidação!AU108,Consolidação!$AI$4,IF(R97+Y97+AF97+AM97+AT97+BA97+BH97+BO97+BV97+CC97+CJ97+CQ97+CX97+DE97&lt;=Consolidação!T108+Consolidação!W108+Consolidação!Z108+Consolidação!AC108+Consolidação!AF108+Consolidação!AI108+Consolidação!AL108+Consolidação!AO108+Consolidação!AR108+Consolidação!AU108+Consolidação!AX108,Consolidação!$AL$4,IF(R97+Y97+AF97+AM97+AT97+BA97+BH97+BO97+BV97+CC97+CJ97+CQ97+CX97+DE97&lt;=Consolidação!T108+Consolidação!W108+Consolidação!Z108+Consolidação!AC108+Consolidação!AF108+Consolidação!AI108+Consolidação!AL108+Consolidação!AO108+Consolidação!AR108+Consolidação!AU108+Consolidação!AX108+Consolidação!#REF!,Consolidação!$AO$4,IF(R97+Y97+AF97+AM97+AT97+BA97+BH97+BO97+BV97+CC97+CJ97+CQ97+CX97+DE97&lt;=Consolidação!T108+Consolidação!W108+Consolidação!Z108+Consolidação!AC108+Consolidação!AF108+Consolidação!AI108+Consolidação!AL108+Consolidação!AO108+Consolidação!AR108+Consolidação!AU108+Consolidação!AX108+Consolidação!#REF!+Consolidação!BC108,Consolidação!$AR$4,IF(R97+Y97+AF97+AM97+AT97+BA97+BH97+BO97+BV97+CC97+CJ97+CQ97+CX97+DE97&lt;=Consolidação!T108+Consolidação!W108+Consolidação!Z108+Consolidação!AC108+Consolidação!AF108+Consolidação!AI108+Consolidação!AL108+Consolidação!AO108+Consolidação!AR108+Consolidação!AU108+Consolidação!AX108+Consolidação!#REF!+Consolidação!BC108+Consolidação!BF108,Consolidação!$AU$4,IF(AND((Consolidação!T108+Consolidação!W108+Consolidação!Z108+Consolidação!AC108+Consolidação!AF108+Consolidação!AI108+Consolidação!AL108+Consolidação!AO108+Consolidação!AR108+Consolidação!AU108+Consolidação!AX108+Consolidação!#REF!+Consolidação!BC108+Consolidação!BF108)&gt;0,R97+Y97+AF97+AM97+AT97+BA97+BH97+BO97+BV97+CC97+CJ97+CQ97+CX97&lt;Consolidação!T108+Consolidação!W108+Consolidação!Z108+Consolidação!AC108+Consolidação!AF108+Consolidação!AI108+Consolidação!AL108+Consolidação!AO108+Consolidação!AR108+Consolidação!AU108+Consolidação!AX108+Consolidação!#REF!+Consolidação!BC108+Consolidação!BF108,R97+Y97+AF97+AM97+AT97+BA97+BH97+BO97+BV97+CC97+CJ97+CQ97+CX97+DE97&gt;Consolidação!T108+Consolidação!W108+Consolidação!Z108+Consolidação!AC108+Consolidação!AF108+Consolidação!AI108+Consolidação!AL108+Consolidação!AO108+Consolidação!AR108+Consolidação!AU108+Consolidação!AX108+Consolidação!#REF!+Consolidação!BC108+Consolidação!BF108),"CONSUMO PARCIAL","SEM PREVISÃO"))))))))))))))))</f>
        <v/>
      </c>
      <c r="DI97" s="318" t="str">
        <f t="shared" si="152"/>
        <v/>
      </c>
      <c r="DJ97" s="334"/>
      <c r="DK97" s="340"/>
      <c r="DL97" s="522"/>
      <c r="DM97" s="346"/>
      <c r="DN97" s="353" t="str">
        <f>IF(DK97=0,"",IF(X97+AE97+AL97+AS97+AZ97+BG97+BN97+BU97+CB97+CI97+CP97+CW97+DD97+DK97&lt;=Consolidação!Z108,Consolidação!$H$4,IF(X97+AE97+AL97+AS97+AZ97+BG97+BN97+BU97+CB97+CI97+CP97+CW97+DD97+DK97&lt;=Consolidação!Z108+Consolidação!AC108,Consolidação!$K$4,IF(X97+AE97+AL97+AS97+AZ97+BG97+BN97+BU97+CB97+CI97+CP97+CW97+DD97+DK97&lt;=Consolidação!Z108+Consolidação!AC108+Consolidação!AF108,Consolidação!$N$4,IF(X97+AE97+AL97+AS97+AZ97+BG97+BN97+BU97+CB97+CI97+CP97+CW97+DD97+DK97&lt;=Consolidação!Z108+Consolidação!AC108+Consolidação!AF108+Consolidação!AI108,Consolidação!$Q$4,IF(X97+AE97+AL97+AS97+AZ97+BG97+BN97+BU97+CB97+CI97+CP97+CW97+DD97+DK97&lt;=Consolidação!Z108+Consolidação!AC108+Consolidação!AF108+Consolidação!AI108+Consolidação!AL108,Consolidação!$T$4,IF(X97+AE97+AL97+AS97+AZ97+BG97+BN97+BU97+CB97+CI97+CP97+CW97+DD97+DK97&lt;=Consolidação!Z108+Consolidação!AC108+Consolidação!AF108+Consolidação!AI108+Consolidação!AL108+Consolidação!AO108,Consolidação!$W$4,IF(X97+AE97+AL97+AS97+AZ97+BG97+BN97+BU97+CB97+CI97+CP97+CW97+DD97+DK97&lt;=Consolidação!Z108+Consolidação!AC108+Consolidação!AF108+Consolidação!AI108+Consolidação!AL108+Consolidação!AO108+Consolidação!AR108,Consolidação!$Z$4,IF(X97+AE97+AL97+AS97+AZ97+BG97+BN97+BU97+CB97+CI97+CP97+CW97+DD97+DK97&lt;=Consolidação!Z108+Consolidação!AC108+Consolidação!AF108+Consolidação!AI108+Consolidação!AL108+Consolidação!AO108+Consolidação!AR108+Consolidação!AU108,Consolidação!$AC$4,IF(X97+AE97+AL97+AS97+AZ97+BG97+BN97+BU97+CB97+CI97+CP97+CW97+DD97+DK97&lt;=Consolidação!Z108+Consolidação!AC108+Consolidação!AF108+Consolidação!AI108+Consolidação!AL108+Consolidação!AO108+Consolidação!AR108+Consolidação!AU108+Consolidação!AX108,Consolidação!$AF$4,IF(X97+AE97+AL97+AS97+AZ97+BG97+BN97+BU97+CB97+CI97+CP97+CW97+DD97+DK97&lt;=Consolidação!Z108+Consolidação!AC108+Consolidação!AF108+Consolidação!AI108+Consolidação!AL108+Consolidação!AO108+Consolidação!AR108+Consolidação!AU108+Consolidação!AX108+Consolidação!#REF!,Consolidação!$AI$4,IF(X97+AE97+AL97+AS97+AZ97+BG97+BN97+BU97+CB97+CI97+CP97+CW97+DD97+DK97&lt;=Consolidação!Z108+Consolidação!AC108+Consolidação!AF108+Consolidação!AI108+Consolidação!AL108+Consolidação!AO108+Consolidação!AR108+Consolidação!AU108+Consolidação!AX108+Consolidação!#REF!+Consolidação!BC108,Consolidação!$AL$4,IF(X97+AE97+AL97+AS97+AZ97+BG97+BN97+BU97+CB97+CI97+CP97+CW97+DD97+DK97&lt;=Consolidação!Z108+Consolidação!AC108+Consolidação!AF108+Consolidação!AI108+Consolidação!AL108+Consolidação!AO108+Consolidação!AR108+Consolidação!AU108+Consolidação!AX108+Consolidação!#REF!+Consolidação!BC108+Consolidação!BF108,Consolidação!$AO$4,IF(X97+AE97+AL97+AS97+AZ97+BG97+BN97+BU97+CB97+CI97+CP97+CW97+DD97+DK97&lt;=Consolidação!Z108+Consolidação!AC108+Consolidação!AF108+Consolidação!AI108+Consolidação!AL108+Consolidação!AO108+Consolidação!AR108+Consolidação!AU108+Consolidação!AX108+Consolidação!#REF!+Consolidação!BC108+Consolidação!BF108+Consolidação!BI108,Consolidação!$AR$4,IF(X97+AE97+AL97+AS97+AZ97+BG97+BN97+BU97+CB97+CI97+CP97+CW97+DD97+DK97&lt;=Consolidação!Z108+Consolidação!AC108+Consolidação!AF108+Consolidação!AI108+Consolidação!AL108+Consolidação!AO108+Consolidação!AR108+Consolidação!AU108+Consolidação!AX108+Consolidação!#REF!+Consolidação!BC108+Consolidação!BF108+Consolidação!BI108+Consolidação!BL108,Consolidação!$AU$4,IF(AND((Consolidação!Z108+Consolidação!AC108+Consolidação!AF108+Consolidação!AI108+Consolidação!AL108+Consolidação!AO108+Consolidação!AR108+Consolidação!AU108+Consolidação!AX108+Consolidação!#REF!+Consolidação!BC108+Consolidação!BF108+Consolidação!BI108+Consolidação!BL108)&gt;0,X97+AE97+AL97+AS97+AZ97+BG97+BN97+BU97+CB97+CI97+CP97+CW97+DD97&lt;Consolidação!Z108+Consolidação!AC108+Consolidação!AF108+Consolidação!AI108+Consolidação!AL108+Consolidação!AO108+Consolidação!AR108+Consolidação!AU108+Consolidação!AX108+Consolidação!#REF!+Consolidação!BC108+Consolidação!BF108+Consolidação!BI108+Consolidação!BL108,X97+AE97+AL97+AS97+AZ97+BG97+BN97+BU97+CB97+CI97+CP97+CW97+DD97+DK97&gt;Consolidação!Z108+Consolidação!AC108+Consolidação!AF108+Consolidação!AI108+Consolidação!AL108+Consolidação!AO108+Consolidação!AR108+Consolidação!AU108+Consolidação!AX108+Consolidação!#REF!+Consolidação!BC108+Consolidação!BF108+Consolidação!BI108+Consolidação!BL108),"CONSUMO PARCIAL","SEM PREVISÃO"))))))))))))))))</f>
        <v/>
      </c>
      <c r="DO97" s="318" t="str">
        <f t="shared" si="153"/>
        <v/>
      </c>
      <c r="DP97" s="334"/>
      <c r="DQ97" s="340"/>
      <c r="DR97" s="522"/>
      <c r="DS97" s="346"/>
      <c r="DT97" s="353" t="str">
        <f>IF(DQ97=0,"",IF(AD97+AK97+AR97+AY97+BF97+BM97+BT97+CA97+CH97+CO97+CV97+DC97+DJ97+DQ97&lt;=Consolidação!AF108,Consolidação!$H$4,IF(AD97+AK97+AR97+AY97+BF97+BM97+BT97+CA97+CH97+CO97+CV97+DC97+DJ97+DQ97&lt;=Consolidação!AF108+Consolidação!AI108,Consolidação!$K$4,IF(AD97+AK97+AR97+AY97+BF97+BM97+BT97+CA97+CH97+CO97+CV97+DC97+DJ97+DQ97&lt;=Consolidação!AF108+Consolidação!AI108+Consolidação!AL108,Consolidação!$N$4,IF(AD97+AK97+AR97+AY97+BF97+BM97+BT97+CA97+CH97+CO97+CV97+DC97+DJ97+DQ97&lt;=Consolidação!AF108+Consolidação!AI108+Consolidação!AL108+Consolidação!AO108,Consolidação!$Q$4,IF(AD97+AK97+AR97+AY97+BF97+BM97+BT97+CA97+CH97+CO97+CV97+DC97+DJ97+DQ97&lt;=Consolidação!AF108+Consolidação!AI108+Consolidação!AL108+Consolidação!AO108+Consolidação!AR108,Consolidação!$T$4,IF(AD97+AK97+AR97+AY97+BF97+BM97+BT97+CA97+CH97+CO97+CV97+DC97+DJ97+DQ97&lt;=Consolidação!AF108+Consolidação!AI108+Consolidação!AL108+Consolidação!AO108+Consolidação!AR108+Consolidação!AU108,Consolidação!$W$4,IF(AD97+AK97+AR97+AY97+BF97+BM97+BT97+CA97+CH97+CO97+CV97+DC97+DJ97+DQ97&lt;=Consolidação!AF108+Consolidação!AI108+Consolidação!AL108+Consolidação!AO108+Consolidação!AR108+Consolidação!AU108+Consolidação!AX108,Consolidação!$Z$4,IF(AD97+AK97+AR97+AY97+BF97+BM97+BT97+CA97+CH97+CO97+CV97+DC97+DJ97+DQ97&lt;=Consolidação!AF108+Consolidação!AI108+Consolidação!AL108+Consolidação!AO108+Consolidação!AR108+Consolidação!AU108+Consolidação!AX108+Consolidação!#REF!,Consolidação!$AC$4,IF(AD97+AK97+AR97+AY97+BF97+BM97+BT97+CA97+CH97+CO97+CV97+DC97+DJ97+DQ97&lt;=Consolidação!AF108+Consolidação!AI108+Consolidação!AL108+Consolidação!AO108+Consolidação!AR108+Consolidação!AU108+Consolidação!AX108+Consolidação!#REF!+Consolidação!BC108,Consolidação!$AF$4,IF(AD97+AK97+AR97+AY97+BF97+BM97+BT97+CA97+CH97+CO97+CV97+DC97+DJ97+DQ97&lt;=Consolidação!AF108+Consolidação!AI108+Consolidação!AL108+Consolidação!AO108+Consolidação!AR108+Consolidação!AU108+Consolidação!AX108+Consolidação!#REF!+Consolidação!BC108+Consolidação!BF108,Consolidação!$AI$4,IF(AD97+AK97+AR97+AY97+BF97+BM97+BT97+CA97+CH97+CO97+CV97+DC97+DJ97+DQ97&lt;=Consolidação!AF108+Consolidação!AI108+Consolidação!AL108+Consolidação!AO108+Consolidação!AR108+Consolidação!AU108+Consolidação!AX108+Consolidação!#REF!+Consolidação!BC108+Consolidação!BF108+Consolidação!BI108,Consolidação!$AL$4,IF(AD97+AK97+AR97+AY97+BF97+BM97+BT97+CA97+CH97+CO97+CV97+DC97+DJ97+DQ97&lt;=Consolidação!AF108+Consolidação!AI108+Consolidação!AL108+Consolidação!AO108+Consolidação!AR108+Consolidação!AU108+Consolidação!AX108+Consolidação!#REF!+Consolidação!BC108+Consolidação!BF108+Consolidação!BI108+Consolidação!BL108,Consolidação!$AO$4,IF(AD97+AK97+AR97+AY97+BF97+BM97+BT97+CA97+CH97+CO97+CV97+DC97+DJ97+DQ97&lt;=Consolidação!AF108+Consolidação!AI108+Consolidação!AL108+Consolidação!AO108+Consolidação!AR108+Consolidação!AU108+Consolidação!AX108+Consolidação!#REF!+Consolidação!BC108+Consolidação!BF108+Consolidação!BI108+Consolidação!BL108+Consolidação!BO108,Consolidação!$AR$4,IF(AD97+AK97+AR97+AY97+BF97+BM97+BT97+CA97+CH97+CO97+CV97+DC97+DJ97+DQ97&lt;=Consolidação!AF108+Consolidação!AI108+Consolidação!AL108+Consolidação!AO108+Consolidação!AR108+Consolidação!AU108+Consolidação!AX108+Consolidação!#REF!+Consolidação!BC108+Consolidação!BF108+Consolidação!BI108+Consolidação!BL108+Consolidação!BO108+Consolidação!BR108,Consolidação!$AU$4,IF(AND((Consolidação!AF108+Consolidação!AI108+Consolidação!AL108+Consolidação!AO108+Consolidação!AR108+Consolidação!AU108+Consolidação!AX108+Consolidação!#REF!+Consolidação!BC108+Consolidação!BF108+Consolidação!BI108+Consolidação!BL108+Consolidação!BO108+Consolidação!BR108)&gt;0,AD97+AK97+AR97+AY97+BF97+BM97+BT97+CA97+CH97+CO97+CV97+DC97+DJ97&lt;Consolidação!AF108+Consolidação!AI108+Consolidação!AL108+Consolidação!AO108+Consolidação!AR108+Consolidação!AU108+Consolidação!AX108+Consolidação!#REF!+Consolidação!BC108+Consolidação!BF108+Consolidação!BI108+Consolidação!BL108+Consolidação!BO108+Consolidação!BR108,AD97+AK97+AR97+AY97+BF97+BM97+BT97+CA97+CH97+CO97+CV97+DC97+DJ97+DQ97&gt;Consolidação!AF108+Consolidação!AI108+Consolidação!AL108+Consolidação!AO108+Consolidação!AR108+Consolidação!AU108+Consolidação!AX108+Consolidação!#REF!+Consolidação!BC108+Consolidação!BF108+Consolidação!BI108+Consolidação!BL108+Consolidação!BO108+Consolidação!BR108),"CONSUMO PARCIAL","SEM PREVISÃO"))))))))))))))))</f>
        <v/>
      </c>
      <c r="DU97" s="318" t="str">
        <f t="shared" si="154"/>
        <v/>
      </c>
      <c r="DV97" s="334"/>
      <c r="DW97" s="340"/>
      <c r="DX97" s="522"/>
      <c r="DY97" s="346"/>
      <c r="DZ97" s="353" t="str">
        <f>IF(DW97=0,"",IF(AJ97+AQ97+AX97+BE97+BL97+BS97+BZ97+CG97+CN97+CU97+DB97+DI97+DP97+DW97&lt;=Consolidação!AL108,Consolidação!$H$4,IF(AJ97+AQ97+AX97+BE97+BL97+BS97+BZ97+CG97+CN97+CU97+DB97+DI97+DP97+DW97&lt;=Consolidação!AL108+Consolidação!AO108,Consolidação!$K$4,IF(AJ97+AQ97+AX97+BE97+BL97+BS97+BZ97+CG97+CN97+CU97+DB97+DI97+DP97+DW97&lt;=Consolidação!AL108+Consolidação!AO108+Consolidação!AR108,Consolidação!$N$4,IF(AJ97+AQ97+AX97+BE97+BL97+BS97+BZ97+CG97+CN97+CU97+DB97+DI97+DP97+DW97&lt;=Consolidação!AL108+Consolidação!AO108+Consolidação!AR108+Consolidação!AU108,Consolidação!$Q$4,IF(AJ97+AQ97+AX97+BE97+BL97+BS97+BZ97+CG97+CN97+CU97+DB97+DI97+DP97+DW97&lt;=Consolidação!AL108+Consolidação!AO108+Consolidação!AR108+Consolidação!AU108+Consolidação!AX108,Consolidação!$T$4,IF(AJ97+AQ97+AX97+BE97+BL97+BS97+BZ97+CG97+CN97+CU97+DB97+DI97+DP97+DW97&lt;=Consolidação!AL108+Consolidação!AO108+Consolidação!AR108+Consolidação!AU108+Consolidação!AX108+Consolidação!#REF!,Consolidação!$W$4,IF(AJ97+AQ97+AX97+BE97+BL97+BS97+BZ97+CG97+CN97+CU97+DB97+DI97+DP97+DW97&lt;=Consolidação!AL108+Consolidação!AO108+Consolidação!AR108+Consolidação!AU108+Consolidação!AX108+Consolidação!#REF!+Consolidação!BC108,Consolidação!$Z$4,IF(AJ97+AQ97+AX97+BE97+BL97+BS97+BZ97+CG97+CN97+CU97+DB97+DI97+DP97+DW97&lt;=Consolidação!AL108+Consolidação!AO108+Consolidação!AR108+Consolidação!AU108+Consolidação!AX108+Consolidação!#REF!+Consolidação!BC108+Consolidação!BF108,Consolidação!$AC$4,IF(AJ97+AQ97+AX97+BE97+BL97+BS97+BZ97+CG97+CN97+CU97+DB97+DI97+DP97+DW97&lt;=Consolidação!AL108+Consolidação!AO108+Consolidação!AR108+Consolidação!AU108+Consolidação!AX108+Consolidação!#REF!+Consolidação!BC108+Consolidação!BF108+Consolidação!BI108,Consolidação!$AF$4,IF(AJ97+AQ97+AX97+BE97+BL97+BS97+BZ97+CG97+CN97+CU97+DB97+DI97+DP97+DW97&lt;=Consolidação!AL108+Consolidação!AO108+Consolidação!AR108+Consolidação!AU108+Consolidação!AX108+Consolidação!#REF!+Consolidação!BC108+Consolidação!BF108+Consolidação!BI108+Consolidação!BL108,Consolidação!$AI$4,IF(AJ97+AQ97+AX97+BE97+BL97+BS97+BZ97+CG97+CN97+CU97+DB97+DI97+DP97+DW97&lt;=Consolidação!AL108+Consolidação!AO108+Consolidação!AR108+Consolidação!AU108+Consolidação!AX108+Consolidação!#REF!+Consolidação!BC108+Consolidação!BF108+Consolidação!BI108+Consolidação!BL108+Consolidação!BO108,Consolidação!$AL$4,IF(AJ97+AQ97+AX97+BE97+BL97+BS97+BZ97+CG97+CN97+CU97+DB97+DI97+DP97+DW97&lt;=Consolidação!AL108+Consolidação!AO108+Consolidação!AR108+Consolidação!AU108+Consolidação!AX108+Consolidação!#REF!+Consolidação!BC108+Consolidação!BF108+Consolidação!BI108+Consolidação!BL108+Consolidação!BO108+Consolidação!BR108,Consolidação!$AO$4,IF(AJ97+AQ97+AX97+BE97+BL97+BS97+BZ97+CG97+CN97+CU97+DB97+DI97+DP97+DW97&lt;=Consolidação!AL108+Consolidação!AO108+Consolidação!AR108+Consolidação!AU108+Consolidação!AX108+Consolidação!#REF!+Consolidação!BC108+Consolidação!BF108+Consolidação!BI108+Consolidação!BL108+Consolidação!BO108+Consolidação!BR108+Consolidação!BU108,Consolidação!$AR$4,IF(AJ97+AQ97+AX97+BE97+BL97+BS97+BZ97+CG97+CN97+CU97+DB97+DI97+DP97+DW97&lt;=Consolidação!AL108+Consolidação!AO108+Consolidação!AR108+Consolidação!AU108+Consolidação!AX108+Consolidação!#REF!+Consolidação!BC108+Consolidação!BF108+Consolidação!BI108+Consolidação!BL108+Consolidação!BO108+Consolidação!BR108+Consolidação!BU108+Consolidação!BX108,Consolidação!$AU$4,IF(AND((Consolidação!AL108+Consolidação!AO108+Consolidação!AR108+Consolidação!AU108+Consolidação!AX108+Consolidação!#REF!+Consolidação!BC108+Consolidação!BF108+Consolidação!BI108+Consolidação!BL108+Consolidação!BO108+Consolidação!BR108+Consolidação!BU108+Consolidação!BX108)&gt;0,AJ97+AQ97+AX97+BE97+BL97+BS97+BZ97+CG97+CN97+CU97+DB97+DI97+DP97&lt;Consolidação!AL108+Consolidação!AO108+Consolidação!AR108+Consolidação!AU108+Consolidação!AX108+Consolidação!#REF!+Consolidação!BC108+Consolidação!BF108+Consolidação!BI108+Consolidação!BL108+Consolidação!BO108+Consolidação!BR108+Consolidação!BU108+Consolidação!BX108,AJ97+AQ97+AX97+BE97+BL97+BS97+BZ97+CG97+CN97+CU97+DB97+DI97+DP97+DW97&gt;Consolidação!AL108+Consolidação!AO108+Consolidação!AR108+Consolidação!AU108+Consolidação!AX108+Consolidação!#REF!+Consolidação!BC108+Consolidação!BF108+Consolidação!BI108+Consolidação!BL108+Consolidação!BO108+Consolidação!BR108+Consolidação!BU108+Consolidação!BX108),"CONSUMO PARCIAL","SEM PREVISÃO"))))))))))))))))</f>
        <v/>
      </c>
      <c r="EA97" s="318" t="str">
        <f t="shared" si="155"/>
        <v/>
      </c>
      <c r="EB97" s="334"/>
      <c r="EC97" s="340"/>
      <c r="ED97" s="522"/>
      <c r="EE97" s="346"/>
      <c r="EF97" s="353" t="str">
        <f>IF(EC97=0,"",IF(AP97+AW97+BD97+BK97+BR97+BY97+CF97+CM97+CT97+DA97+DH97+DO97+DV97+EC97&lt;=Consolidação!AR108,Consolidação!$H$4,IF(AP97+AW97+BD97+BK97+BR97+BY97+CF97+CM97+CT97+DA97+DH97+DO97+DV97+EC97&lt;=Consolidação!AR108+Consolidação!AU108,Consolidação!$K$4,IF(AP97+AW97+BD97+BK97+BR97+BY97+CF97+CM97+CT97+DA97+DH97+DO97+DV97+EC97&lt;=Consolidação!AR108+Consolidação!AU108+Consolidação!AX108,Consolidação!$N$4,IF(AP97+AW97+BD97+BK97+BR97+BY97+CF97+CM97+CT97+DA97+DH97+DO97+DV97+EC97&lt;=Consolidação!AR108+Consolidação!AU108+Consolidação!AX108+Consolidação!#REF!,Consolidação!$Q$4,IF(AP97+AW97+BD97+BK97+BR97+BY97+CF97+CM97+CT97+DA97+DH97+DO97+DV97+EC97&lt;=Consolidação!AR108+Consolidação!AU108+Consolidação!AX108+Consolidação!#REF!+Consolidação!BC108,Consolidação!$T$4,IF(AP97+AW97+BD97+BK97+BR97+BY97+CF97+CM97+CT97+DA97+DH97+DO97+DV97+EC97&lt;=Consolidação!AR108+Consolidação!AU108+Consolidação!AX108+Consolidação!#REF!+Consolidação!BC108+Consolidação!BF108,Consolidação!$W$4,IF(AP97+AW97+BD97+BK97+BR97+BY97+CF97+CM97+CT97+DA97+DH97+DO97+DV97+EC97&lt;=Consolidação!AR108+Consolidação!AU108+Consolidação!AX108+Consolidação!#REF!+Consolidação!BC108+Consolidação!BF108+Consolidação!BI108,Consolidação!$Z$4,IF(AP97+AW97+BD97+BK97+BR97+BY97+CF97+CM97+CT97+DA97+DH97+DO97+DV97+EC97&lt;=Consolidação!AR108+Consolidação!AU108+Consolidação!AX108+Consolidação!#REF!+Consolidação!BC108+Consolidação!BF108+Consolidação!BI108+Consolidação!BL108,Consolidação!$AC$4,IF(AP97+AW97+BD97+BK97+BR97+BY97+CF97+CM97+CT97+DA97+DH97+DO97+DV97+EC97&lt;=Consolidação!AR108+Consolidação!AU108+Consolidação!AX108+Consolidação!#REF!+Consolidação!BC108+Consolidação!BF108+Consolidação!BI108+Consolidação!BL108+Consolidação!BO108,Consolidação!$AF$4,IF(AP97+AW97+BD97+BK97+BR97+BY97+CF97+CM97+CT97+DA97+DH97+DO97+DV97+EC97&lt;=Consolidação!AR108+Consolidação!AU108+Consolidação!AX108+Consolidação!#REF!+Consolidação!BC108+Consolidação!BF108+Consolidação!BI108+Consolidação!BL108+Consolidação!BO108+Consolidação!BR108,Consolidação!$AI$4,IF(AP97+AW97+BD97+BK97+BR97+BY97+CF97+CM97+CT97+DA97+DH97+DO97+DV97+EC97&lt;=Consolidação!AR108+Consolidação!AU108+Consolidação!AX108+Consolidação!#REF!+Consolidação!BC108+Consolidação!BF108+Consolidação!BI108+Consolidação!BL108+Consolidação!BO108+Consolidação!BR108+Consolidação!BU108,Consolidação!$AL$4,IF(AP97+AW97+BD97+BK97+BR97+BY97+CF97+CM97+CT97+DA97+DH97+DO97+DV97+EC97&lt;=Consolidação!AR108+Consolidação!AU108+Consolidação!AX108+Consolidação!#REF!+Consolidação!BC108+Consolidação!BF108+Consolidação!BI108+Consolidação!BL108+Consolidação!BO108+Consolidação!BR108+Consolidação!BU108+Consolidação!BX108,Consolidação!$AO$4,IF(AP97+AW97+BD97+BK97+BR97+BY97+CF97+CM97+CT97+DA97+DH97+DO97+DV97+EC97&lt;=Consolidação!AR108+Consolidação!AU108+Consolidação!AX108+Consolidação!#REF!+Consolidação!BC108+Consolidação!BF108+Consolidação!BI108+Consolidação!BL108+Consolidação!BO108+Consolidação!BR108+Consolidação!BU108+Consolidação!BX108+Consolidação!CA108,Consolidação!$AR$4,IF(AP97+AW97+BD97+BK97+BR97+BY97+CF97+CM97+CT97+DA97+DH97+DO97+DV97+EC97&lt;=Consolidação!AR108+Consolidação!AU108+Consolidação!AX108+Consolidação!#REF!+Consolidação!BC108+Consolidação!BF108+Consolidação!BI108+Consolidação!BL108+Consolidação!BO108+Consolidação!BR108+Consolidação!BU108+Consolidação!BX108+Consolidação!CA108+Consolidação!CD108,Consolidação!$AU$4,IF(AND((Consolidação!AR108+Consolidação!AU108+Consolidação!AX108+Consolidação!#REF!+Consolidação!BC108+Consolidação!BF108+Consolidação!BI108+Consolidação!BL108+Consolidação!BO108+Consolidação!BR108+Consolidação!BU108+Consolidação!BX108+Consolidação!CA108+Consolidação!CD108)&gt;0,AP97+AW97+BD97+BK97+BR97+BY97+CF97+CM97+CT97+DA97+DH97+DO97+DV97&lt;Consolidação!AR108+Consolidação!AU108+Consolidação!AX108+Consolidação!#REF!+Consolidação!BC108+Consolidação!BF108+Consolidação!BI108+Consolidação!BL108+Consolidação!BO108+Consolidação!BR108+Consolidação!BU108+Consolidação!BX108+Consolidação!CA108+Consolidação!CD108,AP97+AW97+BD97+BK97+BR97+BY97+CF97+CM97+CT97+DA97+DH97+DO97+DV97+EC97&gt;Consolidação!AR108+Consolidação!AU108+Consolidação!AX108+Consolidação!#REF!+Consolidação!BC108+Consolidação!BF108+Consolidação!BI108+Consolidação!BL108+Consolidação!BO108+Consolidação!BR108+Consolidação!BU108+Consolidação!BX108+Consolidação!CA108+Consolidação!CD108),"CONSUMO PARCIAL","SEM PREVISÃO"))))))))))))))))</f>
        <v/>
      </c>
      <c r="EG97" s="318" t="str">
        <f t="shared" si="156"/>
        <v/>
      </c>
      <c r="EH97" s="334"/>
      <c r="EI97" s="340"/>
      <c r="EJ97" s="522"/>
      <c r="EK97" s="346"/>
      <c r="EL97" s="353" t="str">
        <f>IF(EI97=0,"",IF(AV97+BC97+BJ97+BQ97+BX97+CE97+CL97+CS97+CZ97+DG97+DN97+DU97+EB97+EI97&lt;=Consolidação!AX108,Consolidação!$H$4,IF(AV97+BC97+BJ97+BQ97+BX97+CE97+CL97+CS97+CZ97+DG97+DN97+DU97+EB97+EI97&lt;=Consolidação!AX108+Consolidação!#REF!,Consolidação!$K$4,IF(AV97+BC97+BJ97+BQ97+BX97+CE97+CL97+CS97+CZ97+DG97+DN97+DU97+EB97+EI97&lt;=Consolidação!AX108+Consolidação!#REF!+Consolidação!BC108,Consolidação!$N$4,IF(AV97+BC97+BJ97+BQ97+BX97+CE97+CL97+CS97+CZ97+DG97+DN97+DU97+EB97+EI97&lt;=Consolidação!AX108+Consolidação!#REF!+Consolidação!BC108+Consolidação!BF108,Consolidação!$Q$4,IF(AV97+BC97+BJ97+BQ97+BX97+CE97+CL97+CS97+CZ97+DG97+DN97+DU97+EB97+EI97&lt;=Consolidação!AX108+Consolidação!#REF!+Consolidação!BC108+Consolidação!BF108+Consolidação!BI108,Consolidação!$T$4,IF(AV97+BC97+BJ97+BQ97+BX97+CE97+CL97+CS97+CZ97+DG97+DN97+DU97+EB97+EI97&lt;=Consolidação!AX108+Consolidação!#REF!+Consolidação!BC108+Consolidação!BF108+Consolidação!BI108+Consolidação!BL108,Consolidação!$W$4,IF(AV97+BC97+BJ97+BQ97+BX97+CE97+CL97+CS97+CZ97+DG97+DN97+DU97+EB97+EI97&lt;=Consolidação!AX108+Consolidação!#REF!+Consolidação!BC108+Consolidação!BF108+Consolidação!BI108+Consolidação!BL108+Consolidação!BO108,Consolidação!$Z$4,IF(AV97+BC97+BJ97+BQ97+BX97+CE97+CL97+CS97+CZ97+DG97+DN97+DU97+EB97+EI97&lt;=Consolidação!AX108+Consolidação!#REF!+Consolidação!BC108+Consolidação!BF108+Consolidação!BI108+Consolidação!BL108+Consolidação!BO108+Consolidação!BR108,Consolidação!$AC$4,IF(AV97+BC97+BJ97+BQ97+BX97+CE97+CL97+CS97+CZ97+DG97+DN97+DU97+EB97+EI97&lt;=Consolidação!AX108+Consolidação!#REF!+Consolidação!BC108+Consolidação!BF108+Consolidação!BI108+Consolidação!BL108+Consolidação!BO108+Consolidação!BR108+Consolidação!BU108,Consolidação!$AF$4,IF(AV97+BC97+BJ97+BQ97+BX97+CE97+CL97+CS97+CZ97+DG97+DN97+DU97+EB97+EI97&lt;=Consolidação!AX108+Consolidação!#REF!+Consolidação!BC108+Consolidação!BF108+Consolidação!BI108+Consolidação!BL108+Consolidação!BO108+Consolidação!BR108+Consolidação!BU108+Consolidação!BX108,Consolidação!$AI$4,IF(AV97+BC97+BJ97+BQ97+BX97+CE97+CL97+CS97+CZ97+DG97+DN97+DU97+EB97+EI97&lt;=Consolidação!AX108+Consolidação!#REF!+Consolidação!BC108+Consolidação!BF108+Consolidação!BI108+Consolidação!BL108+Consolidação!BO108+Consolidação!BR108+Consolidação!BU108+Consolidação!BX108+Consolidação!CA108,Consolidação!$AL$4,IF(AV97+BC97+BJ97+BQ97+BX97+CE97+CL97+CS97+CZ97+DG97+DN97+DU97+EB97+EI97&lt;=Consolidação!AX108+Consolidação!#REF!+Consolidação!BC108+Consolidação!BF108+Consolidação!BI108+Consolidação!BL108+Consolidação!BO108+Consolidação!BR108+Consolidação!BU108+Consolidação!BX108+Consolidação!CA108+Consolidação!CD108,Consolidação!$AO$4,IF(AV97+BC97+BJ97+BQ97+BX97+CE97+CL97+CS97+CZ97+DG97+DN97+DU97+EB97+EI97&lt;=Consolidação!AX108+Consolidação!#REF!+Consolidação!BC108+Consolidação!BF108+Consolidação!BI108+Consolidação!BL108+Consolidação!BO108+Consolidação!BR108+Consolidação!BU108+Consolidação!BX108+Consolidação!CA108+Consolidação!CD108+Consolidação!CG108,Consolidação!$AR$4,IF(AV97+BC97+BJ97+BQ97+BX97+CE97+CL97+CS97+CZ97+DG97+DN97+DU97+EB97+EI97&lt;=Consolidação!AX108+Consolidação!#REF!+Consolidação!BC108+Consolidação!BF108+Consolidação!BI108+Consolidação!BL108+Consolidação!BO108+Consolidação!BR108+Consolidação!BU108+Consolidação!BX108+Consolidação!CA108+Consolidação!CD108+Consolidação!CG108+Consolidação!CJ108,Consolidação!$AU$4,IF(AND((Consolidação!AX108+Consolidação!#REF!+Consolidação!BC108+Consolidação!BF108+Consolidação!BI108+Consolidação!BL108+Consolidação!BO108+Consolidação!BR108+Consolidação!BU108+Consolidação!BX108+Consolidação!CA108+Consolidação!CD108+Consolidação!CG108+Consolidação!CJ108)&gt;0,AV97+BC97+BJ97+BQ97+BX97+CE97+CL97+CS97+CZ97+DG97+DN97+DU97+EB97&lt;Consolidação!AX108+Consolidação!#REF!+Consolidação!BC108+Consolidação!BF108+Consolidação!BI108+Consolidação!BL108+Consolidação!BO108+Consolidação!BR108+Consolidação!BU108+Consolidação!BX108+Consolidação!CA108+Consolidação!CD108+Consolidação!CG108+Consolidação!CJ108,AV97+BC97+BJ97+BQ97+BX97+CE97+CL97+CS97+CZ97+DG97+DN97+DU97+EB97+EI97&gt;Consolidação!AX108+Consolidação!#REF!+Consolidação!BC108+Consolidação!BF108+Consolidação!BI108+Consolidação!BL108+Consolidação!BO108+Consolidação!BR108+Consolidação!BU108+Consolidação!BX108+Consolidação!CA108+Consolidação!CD108+Consolidação!CG108+Consolidação!CJ108),"CONSUMO PARCIAL","SEM PREVISÃO"))))))))))))))))</f>
        <v/>
      </c>
      <c r="EM97" s="318" t="str">
        <f t="shared" si="157"/>
        <v/>
      </c>
      <c r="EN97" s="334"/>
      <c r="EO97" s="340"/>
      <c r="EP97" s="522"/>
      <c r="EQ97" s="346"/>
      <c r="ER97" s="353" t="str">
        <f>IF(EO97=0,"",IF(BB97+BI97+BP97+BW97+CD97+CK97+CR97+CY97+DF97+DM97+DT97+EA97+EH97+EO97&lt;=Consolidação!BC108,Consolidação!$H$4,IF(BB97+BI97+BP97+BW97+CD97+CK97+CR97+CY97+DF97+DM97+DT97+EA97+EH97+EO97&lt;=Consolidação!BC108+Consolidação!BF108,Consolidação!$K$4,IF(BB97+BI97+BP97+BW97+CD97+CK97+CR97+CY97+DF97+DM97+DT97+EA97+EH97+EO97&lt;=Consolidação!BC108+Consolidação!BF108+Consolidação!BI108,Consolidação!$N$4,IF(BB97+BI97+BP97+BW97+CD97+CK97+CR97+CY97+DF97+DM97+DT97+EA97+EH97+EO97&lt;=Consolidação!BC108+Consolidação!BF108+Consolidação!BI108+Consolidação!BL108,Consolidação!$Q$4,IF(BB97+BI97+BP97+BW97+CD97+CK97+CR97+CY97+DF97+DM97+DT97+EA97+EH97+EO97&lt;=Consolidação!BC108+Consolidação!BF108+Consolidação!BI108+Consolidação!BL108+Consolidação!BO108,Consolidação!$T$4,IF(BB97+BI97+BP97+BW97+CD97+CK97+CR97+CY97+DF97+DM97+DT97+EA97+EH97+EO97&lt;=Consolidação!BC108+Consolidação!BF108+Consolidação!BI108+Consolidação!BL108+Consolidação!BO108+Consolidação!BR108,Consolidação!$W$4,IF(BB97+BI97+BP97+BW97+CD97+CK97+CR97+CY97+DF97+DM97+DT97+EA97+EH97+EO97&lt;=Consolidação!BC108+Consolidação!BF108+Consolidação!BI108+Consolidação!BL108+Consolidação!BO108+Consolidação!BR108+Consolidação!BU108,Consolidação!$Z$4,IF(BB97+BI97+BP97+BW97+CD97+CK97+CR97+CY97+DF97+DM97+DT97+EA97+EH97+EO97&lt;=Consolidação!BC108+Consolidação!BF108+Consolidação!BI108+Consolidação!BL108+Consolidação!BO108+Consolidação!BR108+Consolidação!BU108+Consolidação!BX108,Consolidação!$AC$4,IF(BB97+BI97+BP97+BW97+CD97+CK97+CR97+CY97+DF97+DM97+DT97+EA97+EH97+EO97&lt;=Consolidação!BC108+Consolidação!BF108+Consolidação!BI108+Consolidação!BL108+Consolidação!BO108+Consolidação!BR108+Consolidação!BU108+Consolidação!BX108+Consolidação!CA108,Consolidação!$AF$4,IF(BB97+BI97+BP97+BW97+CD97+CK97+CR97+CY97+DF97+DM97+DT97+EA97+EH97+EO97&lt;=Consolidação!BC108+Consolidação!BF108+Consolidação!BI108+Consolidação!BL108+Consolidação!BO108+Consolidação!BR108+Consolidação!BU108+Consolidação!BX108+Consolidação!CA108+Consolidação!CD108,Consolidação!$AI$4,IF(BB97+BI97+BP97+BW97+CD97+CK97+CR97+CY97+DF97+DM97+DT97+EA97+EH97+EO97&lt;=Consolidação!BC108+Consolidação!BF108+Consolidação!BI108+Consolidação!BL108+Consolidação!BO108+Consolidação!BR108+Consolidação!BU108+Consolidação!BX108+Consolidação!CA108+Consolidação!CD108+Consolidação!CG108,Consolidação!$AL$4,IF(BB97+BI97+BP97+BW97+CD97+CK97+CR97+CY97+DF97+DM97+DT97+EA97+EH97+EO97&lt;=Consolidação!BC108+Consolidação!BF108+Consolidação!BI108+Consolidação!BL108+Consolidação!BO108+Consolidação!BR108+Consolidação!BU108+Consolidação!BX108+Consolidação!CA108+Consolidação!CD108+Consolidação!CG108+Consolidação!CJ108,Consolidação!$AO$4,IF(BB97+BI97+BP97+BW97+CD97+CK97+CR97+CY97+DF97+DM97+DT97+EA97+EH97+EO97&lt;=Consolidação!BC108+Consolidação!BF108+Consolidação!BI108+Consolidação!BL108+Consolidação!BO108+Consolidação!BR108+Consolidação!BU108+Consolidação!BX108+Consolidação!CA108+Consolidação!CD108+Consolidação!CG108+Consolidação!CJ108+Consolidação!CM108,Consolidação!$AR$4,IF(BB97+BI97+BP97+BW97+CD97+CK97+CR97+CY97+DF97+DM97+DT97+EA97+EH97+EO97&lt;=Consolidação!BC108+Consolidação!BF108+Consolidação!BI108+Consolidação!BL108+Consolidação!BO108+Consolidação!BR108+Consolidação!BU108+Consolidação!BX108+Consolidação!CA108+Consolidação!CD108+Consolidação!CG108+Consolidação!CJ108+Consolidação!CM108+Consolidação!CP108,Consolidação!$AU$4,IF(AND((Consolidação!BC108+Consolidação!BF108+Consolidação!BI108+Consolidação!BL108+Consolidação!BO108+Consolidação!BR108+Consolidação!BU108+Consolidação!BX108+Consolidação!CA108+Consolidação!CD108+Consolidação!CG108+Consolidação!CJ108+Consolidação!CM108+Consolidação!CP108)&gt;0,BB97+BI97+BP97+BW97+CD97+CK97+CR97+CY97+DF97+DM97+DT97+EA97+EH97&lt;Consolidação!BC108+Consolidação!BF108+Consolidação!BI108+Consolidação!BL108+Consolidação!BO108+Consolidação!BR108+Consolidação!BU108+Consolidação!BX108+Consolidação!CA108+Consolidação!CD108+Consolidação!CG108+Consolidação!CJ108+Consolidação!CM108+Consolidação!CP108,BB97+BI97+BP97+BW97+CD97+CK97+CR97+CY97+DF97+DM97+DT97+EA97+EH97+EO97&gt;Consolidação!BC108+Consolidação!BF108+Consolidação!BI108+Consolidação!BL108+Consolidação!BO108+Consolidação!BR108+Consolidação!BU108+Consolidação!BX108+Consolidação!CA108+Consolidação!CD108+Consolidação!CG108+Consolidação!CJ108+Consolidação!CM108+Consolidação!CP108),"CONSUMO PARCIAL","SEM PREVISÃO"))))))))))))))))</f>
        <v/>
      </c>
      <c r="ES97" s="318" t="str">
        <f t="shared" si="158"/>
        <v/>
      </c>
      <c r="ET97" s="334"/>
      <c r="EU97" s="340"/>
      <c r="EV97" s="522"/>
      <c r="EW97" s="346"/>
      <c r="EX97" s="353" t="str">
        <f>IF(EU97=0,"",IF(BH97+BO97+BV97+CC97+CJ97+CQ97+CX97+DE97+DL97+DS97+DZ97+EG97+EN97+EU97&lt;=Consolidação!BI108,Consolidação!$H$4,IF(BH97+BO97+BV97+CC97+CJ97+CQ97+CX97+DE97+DL97+DS97+DZ97+EG97+EN97+EU97&lt;=Consolidação!BI108+Consolidação!BL108,Consolidação!$K$4,IF(BH97+BO97+BV97+CC97+CJ97+CQ97+CX97+DE97+DL97+DS97+DZ97+EG97+EN97+EU97&lt;=Consolidação!BI108+Consolidação!BL108+Consolidação!BO108,Consolidação!$N$4,IF(BH97+BO97+BV97+CC97+CJ97+CQ97+CX97+DE97+DL97+DS97+DZ97+EG97+EN97+EU97&lt;=Consolidação!BI108+Consolidação!BL108+Consolidação!BO108+Consolidação!BR108,Consolidação!$Q$4,IF(BH97+BO97+BV97+CC97+CJ97+CQ97+CX97+DE97+DL97+DS97+DZ97+EG97+EN97+EU97&lt;=Consolidação!BI108+Consolidação!BL108+Consolidação!BO108+Consolidação!BR108+Consolidação!BU108,Consolidação!$T$4,IF(BH97+BO97+BV97+CC97+CJ97+CQ97+CX97+DE97+DL97+DS97+DZ97+EG97+EN97+EU97&lt;=Consolidação!BI108+Consolidação!BL108+Consolidação!BO108+Consolidação!BR108+Consolidação!BU108+Consolidação!BX108,Consolidação!$W$4,IF(BH97+BO97+BV97+CC97+CJ97+CQ97+CX97+DE97+DL97+DS97+DZ97+EG97+EN97+EU97&lt;=Consolidação!BI108+Consolidação!BL108+Consolidação!BO108+Consolidação!BR108+Consolidação!BU108+Consolidação!BX108+Consolidação!CA108,Consolidação!$Z$4,IF(BH97+BO97+BV97+CC97+CJ97+CQ97+CX97+DE97+DL97+DS97+DZ97+EG97+EN97+EU97&lt;=Consolidação!BI108+Consolidação!BL108+Consolidação!BO108+Consolidação!BR108+Consolidação!BU108+Consolidação!BX108+Consolidação!CA108+Consolidação!CD108,Consolidação!$AC$4,IF(BH97+BO97+BV97+CC97+CJ97+CQ97+CX97+DE97+DL97+DS97+DZ97+EG97+EN97+EU97&lt;=Consolidação!BI108+Consolidação!BL108+Consolidação!BO108+Consolidação!BR108+Consolidação!BU108+Consolidação!BX108+Consolidação!CA108+Consolidação!CD108+Consolidação!CG108,Consolidação!$AF$4,IF(BH97+BO97+BV97+CC97+CJ97+CQ97+CX97+DE97+DL97+DS97+DZ97+EG97+EN97+EU97&lt;=Consolidação!BI108+Consolidação!BL108+Consolidação!BO108+Consolidação!BR108+Consolidação!BU108+Consolidação!BX108+Consolidação!CA108+Consolidação!CD108+Consolidação!CG108+Consolidação!CJ108,Consolidação!$AI$4,IF(BH97+BO97+BV97+CC97+CJ97+CQ97+CX97+DE97+DL97+DS97+DZ97+EG97+EN97+EU97&lt;=Consolidação!BI108+Consolidação!BL108+Consolidação!BO108+Consolidação!BR108+Consolidação!BU108+Consolidação!BX108+Consolidação!CA108+Consolidação!CD108+Consolidação!CG108+Consolidação!CJ108+Consolidação!CM108,Consolidação!$AL$4,IF(BH97+BO97+BV97+CC97+CJ97+CQ97+CX97+DE97+DL97+DS97+DZ97+EG97+EN97+EU97&lt;=Consolidação!BI108+Consolidação!BL108+Consolidação!BO108+Consolidação!BR108+Consolidação!BU108+Consolidação!BX108+Consolidação!CA108+Consolidação!CD108+Consolidação!CG108+Consolidação!CJ108+Consolidação!CM108+Consolidação!CP108,Consolidação!$AO$4,IF(BH97+BO97+BV97+CC97+CJ97+CQ97+CX97+DE97+DL97+DS97+DZ97+EG97+EN97+EU97&lt;=Consolidação!BI108+Consolidação!BL108+Consolidação!BO108+Consolidação!BR108+Consolidação!BU108+Consolidação!BX108+Consolidação!CA108+Consolidação!CD108+Consolidação!CG108+Consolidação!CJ108+Consolidação!CM108+Consolidação!CP108+Consolidação!CS108,Consolidação!$AR$4,IF(BH97+BO97+BV97+CC97+CJ97+CQ97+CX97+DE97+DL97+DS97+DZ97+EG97+EN97+EU97&lt;=Consolidação!BI108+Consolidação!BL108+Consolidação!BO108+Consolidação!BR108+Consolidação!BU108+Consolidação!BX108+Consolidação!CA108+Consolidação!CD108+Consolidação!CG108+Consolidação!CJ108+Consolidação!CM108+Consolidação!CP108+Consolidação!CS108+Consolidação!CV108,Consolidação!$AU$4,IF(AND((Consolidação!BI108+Consolidação!BL108+Consolidação!BO108+Consolidação!BR108+Consolidação!BU108+Consolidação!BX108+Consolidação!CA108+Consolidação!CD108+Consolidação!CG108+Consolidação!CJ108+Consolidação!CM108+Consolidação!CP108+Consolidação!CS108+Consolidação!CV108)&gt;0,BH97+BO97+BV97+CC97+CJ97+CQ97+CX97+DE97+DL97+DS97+DZ97+EG97+EN97&lt;Consolidação!BI108+Consolidação!BL108+Consolidação!BO108+Consolidação!BR108+Consolidação!BU108+Consolidação!BX108+Consolidação!CA108+Consolidação!CD108+Consolidação!CG108+Consolidação!CJ108+Consolidação!CM108+Consolidação!CP108+Consolidação!CS108+Consolidação!CV108,BH97+BO97+BV97+CC97+CJ97+CQ97+CX97+DE97+DL97+DS97+DZ97+EG97+EN97+EU97&gt;Consolidação!BI108+Consolidação!BL108+Consolidação!BO108+Consolidação!BR108+Consolidação!BU108+Consolidação!BX108+Consolidação!CA108+Consolidação!CD108+Consolidação!CG108+Consolidação!CJ108+Consolidação!CM108+Consolidação!CP108+Consolidação!CS108+Consolidação!CV108),"CONSUMO PARCIAL","SEM PREVISÃO"))))))))))))))))</f>
        <v/>
      </c>
      <c r="EY97" s="318" t="str">
        <f t="shared" si="159"/>
        <v/>
      </c>
      <c r="EZ97" s="334"/>
      <c r="FA97" s="340"/>
      <c r="FB97" s="522"/>
      <c r="FC97" s="346"/>
      <c r="FD97" s="353" t="str">
        <f>IF(FA97=0,"",IF(BN97+BU97+CB97+CI97+CP97+CW97+DD97+DK97+DR97+DY97+EF97+EM97+ET97+FA97&lt;=Consolidação!BO108,Consolidação!$H$4,IF(BN97+BU97+CB97+CI97+CP97+CW97+DD97+DK97+DR97+DY97+EF97+EM97+ET97+FA97&lt;=Consolidação!BO108+Consolidação!BR108,Consolidação!$K$4,IF(BN97+BU97+CB97+CI97+CP97+CW97+DD97+DK97+DR97+DY97+EF97+EM97+ET97+FA97&lt;=Consolidação!BO108+Consolidação!BR108+Consolidação!BU108,Consolidação!$N$4,IF(BN97+BU97+CB97+CI97+CP97+CW97+DD97+DK97+DR97+DY97+EF97+EM97+ET97+FA97&lt;=Consolidação!BO108+Consolidação!BR108+Consolidação!BU108+Consolidação!BX108,Consolidação!$Q$4,IF(BN97+BU97+CB97+CI97+CP97+CW97+DD97+DK97+DR97+DY97+EF97+EM97+ET97+FA97&lt;=Consolidação!BO108+Consolidação!BR108+Consolidação!BU108+Consolidação!BX108+Consolidação!CA108,Consolidação!$T$4,IF(BN97+BU97+CB97+CI97+CP97+CW97+DD97+DK97+DR97+DY97+EF97+EM97+ET97+FA97&lt;=Consolidação!BO108+Consolidação!BR108+Consolidação!BU108+Consolidação!BX108+Consolidação!CA108+Consolidação!CD108,Consolidação!$W$4,IF(BN97+BU97+CB97+CI97+CP97+CW97+DD97+DK97+DR97+DY97+EF97+EM97+ET97+FA97&lt;=Consolidação!BO108+Consolidação!BR108+Consolidação!BU108+Consolidação!BX108+Consolidação!CA108+Consolidação!CD108+Consolidação!CG108,Consolidação!$Z$4,IF(BN97+BU97+CB97+CI97+CP97+CW97+DD97+DK97+DR97+DY97+EF97+EM97+ET97+FA97&lt;=Consolidação!BO108+Consolidação!BR108+Consolidação!BU108+Consolidação!BX108+Consolidação!CA108+Consolidação!CD108+Consolidação!CG108+Consolidação!CJ108,Consolidação!$AC$4,IF(BN97+BU97+CB97+CI97+CP97+CW97+DD97+DK97+DR97+DY97+EF97+EM97+ET97+FA97&lt;=Consolidação!BO108+Consolidação!BR108+Consolidação!BU108+Consolidação!BX108+Consolidação!CA108+Consolidação!CD108+Consolidação!CG108+Consolidação!CJ108+Consolidação!CM108,Consolidação!$AF$4,IF(BN97+BU97+CB97+CI97+CP97+CW97+DD97+DK97+DR97+DY97+EF97+EM97+ET97+FA97&lt;=Consolidação!BO108+Consolidação!BR108+Consolidação!BU108+Consolidação!BX108+Consolidação!CA108+Consolidação!CD108+Consolidação!CG108+Consolidação!CJ108+Consolidação!CM108+Consolidação!CP108,Consolidação!$AI$4,IF(BN97+BU97+CB97+CI97+CP97+CW97+DD97+DK97+DR97+DY97+EF97+EM97+ET97+FA97&lt;=Consolidação!BO108+Consolidação!BR108+Consolidação!BU108+Consolidação!BX108+Consolidação!CA108+Consolidação!CD108+Consolidação!CG108+Consolidação!CJ108+Consolidação!CM108+Consolidação!CP108+Consolidação!CS108,Consolidação!$AL$4,IF(BN97+BU97+CB97+CI97+CP97+CW97+DD97+DK97+DR97+DY97+EF97+EM97+ET97+FA97&lt;=Consolidação!BO108+Consolidação!BR108+Consolidação!BU108+Consolidação!BX108+Consolidação!CA108+Consolidação!CD108+Consolidação!CG108+Consolidação!CJ108+Consolidação!CM108+Consolidação!CP108+Consolidação!CS108+Consolidação!CV108,Consolidação!$AO$4,IF(BN97+BU97+CB97+CI97+CP97+CW97+DD97+DK97+DR97+DY97+EF97+EM97+ET97+FA97&lt;=Consolidação!BO108+Consolidação!BR108+Consolidação!BU108+Consolidação!BX108+Consolidação!CA108+Consolidação!CD108+Consolidação!CG108+Consolidação!CJ108+Consolidação!CM108+Consolidação!CP108+Consolidação!CS108+Consolidação!CV108+Consolidação!CY108,Consolidação!$AR$4,IF(BN97+BU97+CB97+CI97+CP97+CW97+DD97+DK97+DR97+DY97+EF97+EM97+ET97+FA97&lt;=Consolidação!BO108+Consolidação!BR108+Consolidação!BU108+Consolidação!BX108+Consolidação!CA108+Consolidação!CD108+Consolidação!CG108+Consolidação!CJ108+Consolidação!CM108+Consolidação!CP108+Consolidação!CS108+Consolidação!CV108+Consolidação!CY108+Consolidação!DB108,Consolidação!$AU$4,IF(AND((Consolidação!BO108+Consolidação!BR108+Consolidação!BU108+Consolidação!BX108+Consolidação!CA108+Consolidação!CD108+Consolidação!CG108+Consolidação!CJ108+Consolidação!CM108+Consolidação!CP108+Consolidação!CS108+Consolidação!CV108+Consolidação!CY108+Consolidação!DB108)&gt;0,BN97+BU97+CB97+CI97+CP97+CW97+DD97+DK97+DR97+DY97+EF97+EM97+ET97&lt;Consolidação!BO108+Consolidação!BR108+Consolidação!BU108+Consolidação!BX108+Consolidação!CA108+Consolidação!CD108+Consolidação!CG108+Consolidação!CJ108+Consolidação!CM108+Consolidação!CP108+Consolidação!CS108+Consolidação!CV108+Consolidação!CY108+Consolidação!DB108,BN97+BU97+CB97+CI97+CP97+CW97+DD97+DK97+DR97+DY97+EF97+EM97+ET97+FA97&gt;Consolidação!BO108+Consolidação!BR108+Consolidação!BU108+Consolidação!BX108+Consolidação!CA108+Consolidação!CD108+Consolidação!CG108+Consolidação!CJ108+Consolidação!CM108+Consolidação!CP108+Consolidação!CS108+Consolidação!CV108+Consolidação!CY108+Consolidação!DB108),"CONSUMO PARCIAL","SEM PREVISÃO"))))))))))))))))</f>
        <v/>
      </c>
      <c r="FE97" s="318" t="str">
        <f t="shared" si="160"/>
        <v/>
      </c>
      <c r="FF97" s="334"/>
      <c r="FG97" s="340"/>
      <c r="FH97" s="522"/>
      <c r="FI97" s="346"/>
      <c r="FJ97" s="353" t="str">
        <f>IF(FG97=0,"",IF(BT97+CA97+CH97+CO97+CV97+DC97+DJ97+DQ97+DX97+EE97+EL97+ES97+EZ97+FG97&lt;=Consolidação!BU108,Consolidação!$H$4,IF(BT97+CA97+CH97+CO97+CV97+DC97+DJ97+DQ97+DX97+EE97+EL97+ES97+EZ97+FG97&lt;=Consolidação!BU108+Consolidação!BX108,Consolidação!$K$4,IF(BT97+CA97+CH97+CO97+CV97+DC97+DJ97+DQ97+DX97+EE97+EL97+ES97+EZ97+FG97&lt;=Consolidação!BU108+Consolidação!BX108+Consolidação!CA108,Consolidação!$N$4,IF(BT97+CA97+CH97+CO97+CV97+DC97+DJ97+DQ97+DX97+EE97+EL97+ES97+EZ97+FG97&lt;=Consolidação!BU108+Consolidação!BX108+Consolidação!CA108+Consolidação!CD108,Consolidação!$Q$4,IF(BT97+CA97+CH97+CO97+CV97+DC97+DJ97+DQ97+DX97+EE97+EL97+ES97+EZ97+FG97&lt;=Consolidação!BU108+Consolidação!BX108+Consolidação!CA108+Consolidação!CD108+Consolidação!CG108,Consolidação!$T$4,IF(BT97+CA97+CH97+CO97+CV97+DC97+DJ97+DQ97+DX97+EE97+EL97+ES97+EZ97+FG97&lt;=Consolidação!BU108+Consolidação!BX108+Consolidação!CA108+Consolidação!CD108+Consolidação!CG108+Consolidação!CJ108,Consolidação!$W$4,IF(BT97+CA97+CH97+CO97+CV97+DC97+DJ97+DQ97+DX97+EE97+EL97+ES97+EZ97+FG97&lt;=Consolidação!BU108+Consolidação!BX108+Consolidação!CA108+Consolidação!CD108+Consolidação!CG108+Consolidação!CJ108+Consolidação!CM108,Consolidação!$Z$4,IF(BT97+CA97+CH97+CO97+CV97+DC97+DJ97+DQ97+DX97+EE97+EL97+ES97+EZ97+FG97&lt;=Consolidação!BU108+Consolidação!BX108+Consolidação!CA108+Consolidação!CD108+Consolidação!CG108+Consolidação!CJ108+Consolidação!CM108+Consolidação!CP108,Consolidação!$AC$4,IF(BT97+CA97+CH97+CO97+CV97+DC97+DJ97+DQ97+DX97+EE97+EL97+ES97+EZ97+FG97&lt;=Consolidação!BU108+Consolidação!BX108+Consolidação!CA108+Consolidação!CD108+Consolidação!CG108+Consolidação!CJ108+Consolidação!CM108+Consolidação!CP108+Consolidação!CS108,Consolidação!$AF$4,IF(BT97+CA97+CH97+CO97+CV97+DC97+DJ97+DQ97+DX97+EE97+EL97+ES97+EZ97+FG97&lt;=Consolidação!BU108+Consolidação!BX108+Consolidação!CA108+Consolidação!CD108+Consolidação!CG108+Consolidação!CJ108+Consolidação!CM108+Consolidação!CP108+Consolidação!CS108+Consolidação!CV108,Consolidação!$AI$4,IF(BT97+CA97+CH97+CO97+CV97+DC97+DJ97+DQ97+DX97+EE97+EL97+ES97+EZ97+FG97&lt;=Consolidação!BU108+Consolidação!BX108+Consolidação!CA108+Consolidação!CD108+Consolidação!CG108+Consolidação!CJ108+Consolidação!CM108+Consolidação!CP108+Consolidação!CS108+Consolidação!CV108+Consolidação!CY108,Consolidação!$AL$4,IF(BT97+CA97+CH97+CO97+CV97+DC97+DJ97+DQ97+DX97+EE97+EL97+ES97+EZ97+FG97&lt;=Consolidação!BU108+Consolidação!BX108+Consolidação!CA108+Consolidação!CD108+Consolidação!CG108+Consolidação!CJ108+Consolidação!CM108+Consolidação!CP108+Consolidação!CS108+Consolidação!CV108+Consolidação!CY108+Consolidação!DB108,Consolidação!$AO$4,IF(BT97+CA97+CH97+CO97+CV97+DC97+DJ97+DQ97+DX97+EE97+EL97+ES97+EZ97+FG97&lt;=Consolidação!BU108+Consolidação!BX108+Consolidação!CA108+Consolidação!CD108+Consolidação!CG108+Consolidação!CJ108+Consolidação!CM108+Consolidação!CP108+Consolidação!CS108+Consolidação!CV108+Consolidação!CY108+Consolidação!DB108+Consolidação!DE108,Consolidação!$AR$4,IF(BT97+CA97+CH97+CO97+CV97+DC97+DJ97+DQ97+DX97+EE97+EL97+ES97+EZ97+FG97&lt;=Consolidação!BU108+Consolidação!BX108+Consolidação!CA108+Consolidação!CD108+Consolidação!CG108+Consolidação!CJ108+Consolidação!CM108+Consolidação!CP108+Consolidação!CS108+Consolidação!CV108+Consolidação!CY108+Consolidação!DB108+Consolidação!DE108+Consolidação!DH108,Consolidação!$AU$4,IF(AND((Consolidação!BU108+Consolidação!BX108+Consolidação!CA108+Consolidação!CD108+Consolidação!CG108+Consolidação!CJ108+Consolidação!CM108+Consolidação!CP108+Consolidação!CS108+Consolidação!CV108+Consolidação!CY108+Consolidação!DB108+Consolidação!DE108+Consolidação!DH108)&gt;0,BT97+CA97+CH97+CO97+CV97+DC97+DJ97+DQ97+DX97+EE97+EL97+ES97+EZ97&lt;Consolidação!BU108+Consolidação!BX108+Consolidação!CA108+Consolidação!CD108+Consolidação!CG108+Consolidação!CJ108+Consolidação!CM108+Consolidação!CP108+Consolidação!CS108+Consolidação!CV108+Consolidação!CY108+Consolidação!DB108+Consolidação!DE108+Consolidação!DH108,BT97+CA97+CH97+CO97+CV97+DC97+DJ97+DQ97+DX97+EE97+EL97+ES97+EZ97+FG97&gt;Consolidação!BU108+Consolidação!BX108+Consolidação!CA108+Consolidação!CD108+Consolidação!CG108+Consolidação!CJ108+Consolidação!CM108+Consolidação!CP108+Consolidação!CS108+Consolidação!CV108+Consolidação!CY108+Consolidação!DB108+Consolidação!DE108+Consolidação!DH108),"CONSUMO PARCIAL","SEM PREVISÃO"))))))))))))))))</f>
        <v/>
      </c>
      <c r="FK97" s="540" t="str">
        <f t="shared" si="161"/>
        <v/>
      </c>
      <c r="FL97" s="569"/>
      <c r="FM97" s="550"/>
      <c r="FN97" s="550"/>
      <c r="FO97" s="550"/>
      <c r="FP97" s="550"/>
      <c r="FQ97" s="576"/>
      <c r="FR97" s="569"/>
      <c r="FS97" s="550"/>
      <c r="FT97" s="550"/>
      <c r="FU97" s="550"/>
      <c r="FV97" s="550"/>
      <c r="FW97" s="550"/>
      <c r="FX97" s="545" t="str">
        <f>IF((Consolidação!C108+Consolidação!E108)=(F97+M97+T97+AA97+AH97+AO97+AV97+BC97+BJ97+BQ97+BX97+CE97+CL97+CS97),"ATUALIZADO","DESATUALIZADO")</f>
        <v>DESATUALIZADO</v>
      </c>
    </row>
    <row r="98" spans="1:180" x14ac:dyDescent="0.3">
      <c r="A98" s="516">
        <v>11937</v>
      </c>
      <c r="B98" s="633"/>
      <c r="C98" s="520" t="s">
        <v>104</v>
      </c>
      <c r="D98" s="274"/>
      <c r="E98" s="334"/>
      <c r="F98" s="335"/>
      <c r="G98" s="336"/>
      <c r="H98" s="337"/>
      <c r="I98" s="353" t="str">
        <f>IF(F98=0,"",IF(F98&lt;=Consolidação!H109,Consolidação!H$4,IF(F98&lt;=Consolidação!H109+Consolidação!K109,Consolidação!K$4,IF(F98&lt;=Consolidação!H109+Consolidação!K109+Consolidação!N109,Consolidação!N$4,IF(F98&lt;=Consolidação!H109+Consolidação!K109+Consolidação!N109+Consolidação!Q109,Consolidação!Q$4,IF(F98&lt;=Consolidação!H109+Consolidação!K109+Consolidação!N109+Consolidação!Q109+Consolidação!T109,Consolidação!T$4,IF(F98&lt;=Consolidação!H109+Consolidação!K109+Consolidação!N109+Consolidação!Q109+Consolidação!T109+Consolidação!W109,Consolidação!W$4,IF(F98&lt;=Consolidação!H109+Consolidação!K109+Consolidação!N109+Consolidação!Q109+Consolidação!T109+Consolidação!W109+Consolidação!Z109,Consolidação!Z$4,IF(F98&lt;=Consolidação!H109+Consolidação!K109+Consolidação!N109+Consolidação!Q109+Consolidação!T109+Consolidação!W109+Consolidação!Z109+Consolidação!AC109,Consolidação!AC$4,IF(F98&lt;=Consolidação!H109+Consolidação!K109+Consolidação!N109+Consolidação!Q109+Consolidação!T109+Consolidação!W109+Consolidação!Z109+Consolidação!AC109+Consolidação!AF109,Consolidação!AF$4,IF(F98&lt;=Consolidação!H109+Consolidação!K109+Consolidação!N109+Consolidação!Q109+Consolidação!T109+Consolidação!W109+Consolidação!Z109+Consolidação!AC109+Consolidação!AF109+Consolidação!AI109,Consolidação!AI$4,IF(F98&lt;=Consolidação!H109+Consolidação!K109+Consolidação!N109+Consolidação!Q109+Consolidação!T109+Consolidação!W109+Consolidação!Z109+Consolidação!AC109+Consolidação!AF109+Consolidação!AI109+Consolidação!AL109,Consolidação!AL$4,IF(F98&lt;=Consolidação!H109+Consolidação!K109+Consolidação!N109+Consolidação!Q109+Consolidação!T109+Consolidação!W109+Consolidação!Z109+Consolidação!AC109+Consolidação!AF109+Consolidação!AI109+Consolidação!AL109+Consolidação!AO109,Consolidação!AO$4,IF(F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AR$4,IF(F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J98" s="318" t="str">
        <f t="shared" si="150"/>
        <v/>
      </c>
      <c r="K98" s="312"/>
      <c r="L98" s="334"/>
      <c r="M98" s="335"/>
      <c r="N98" s="315"/>
      <c r="O98" s="337"/>
      <c r="P98" s="353" t="str">
        <f>IF(M98=0,"",IF(F98+M98&lt;=Consolidação!H109,Consolidação!$H$4,IF(F98+M98&lt;=Consolidação!H109+Consolidação!K109,Consolidação!$K$4,IF(F98+M98&lt;=Consolidação!H109+Consolidação!K109+Consolidação!N109,Consolidação!$N$4,IF(F98+M98&lt;=Consolidação!H109+Consolidação!K109+Consolidação!N109+Consolidação!Q109,Consolidação!$Q$4,IF(F98+M98&lt;=Consolidação!H109+Consolidação!K109+Consolidação!N109+Consolidação!Q109+Consolidação!T109,Consolidação!$T$4,IF(F98+M98&lt;=Consolidação!H109+Consolidação!K109+Consolidação!N109+Consolidação!Q109+Consolidação!T109+Consolidação!W109,Consolidação!$W$4,IF(F98+M98&lt;=Consolidação!H109+Consolidação!K109+Consolidação!N109+Consolidação!Q109+Consolidação!T109+Consolidação!W109+Consolidação!Z109,Consolidação!$Z$4,IF(F98+M98&lt;=Consolidação!H109+Consolidação!K109+Consolidação!N109+Consolidação!Q109+Consolidação!T109+Consolidação!W109+Consolidação!Z109+Consolidação!AC109,Consolidação!$AC$4,IF(F98+M98&lt;=Consolidação!H109+Consolidação!K109+Consolidação!N109+Consolidação!Q109+Consolidação!T109+Consolidação!W109+Consolidação!Z109+Consolidação!AC109+Consolidação!AF109,Consolidação!$AF$4,IF(F98+M98&lt;=Consolidação!H109+Consolidação!K109+Consolidação!N109+Consolidação!Q109+Consolidação!T109+Consolidação!W109+Consolidação!Z109+Consolidação!AC109+Consolidação!AF109+Consolidação!AI109,Consolidação!$AI$4,IF(F98+M98&lt;=Consolidação!H109+Consolidação!K109+Consolidação!N109+Consolidação!Q109+Consolidação!T109+Consolidação!W109+Consolidação!Z109+Consolidação!AC109+Consolidação!AF109+Consolidação!AI109+Consolidação!AL109,Consolidação!$AL$4,IF(F98+M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$AR$4,IF(F98+M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Q98" s="318" t="str">
        <f t="shared" ref="Q98:Q106" si="162">IF(P98="","",IF(P98="SEM PREVISÃO","û",IF(P98="CONSUMO PARCIAL","û",IF(O98&lt;P98+90,"û","ü"))))</f>
        <v/>
      </c>
      <c r="R98" s="312"/>
      <c r="S98" s="334"/>
      <c r="T98" s="314"/>
      <c r="U98" s="315"/>
      <c r="V98" s="337"/>
      <c r="W98" s="353" t="str">
        <f>IF(T98=0,"",IF(F98+M98+T98&lt;=Consolidação!H109,Consolidação!$H$4,IF(F98+M98+T98&lt;=Consolidação!H109+Consolidação!K109,Consolidação!$K$4,IF(F98+M98+T98&lt;=Consolidação!H109+Consolidação!K109+Consolidação!N109,Consolidação!$N$4,IF(F98+M98+T98&lt;=Consolidação!H109+Consolidação!K109+Consolidação!N109+Consolidação!Q109,Consolidação!$Q$4,IF(F98+M98+T98&lt;=Consolidação!H109+Consolidação!K109+Consolidação!N109+Consolidação!Q109+Consolidação!T109,Consolidação!$T$4,IF(F98+M98+T98&lt;=Consolidação!H109+Consolidação!K109+Consolidação!N109+Consolidação!Q109+Consolidação!T109+Consolidação!W109,Consolidação!$W$4,IF(F98+M98+T98&lt;=Consolidação!H109+Consolidação!K109+Consolidação!N109+Consolidação!Q109+Consolidação!T109+Consolidação!W109+Consolidação!Z109,Consolidação!$Z$4,IF(F98+M98+T98&lt;=Consolidação!H109+Consolidação!K109+Consolidação!N109+Consolidação!Q109+Consolidação!T109+Consolidação!W109+Consolidação!Z109+Consolidação!AC109,Consolidação!$AC$4,IF(F98+M98+T98&lt;=Consolidação!H109+Consolidação!K109+Consolidação!N109+Consolidação!Q109+Consolidação!T109+Consolidação!W109+Consolidação!Z109+Consolidação!AC109+Consolidação!AF109,Consolidação!$AF$4,IF(F98+M98+T98&lt;=Consolidação!H109+Consolidação!K109+Consolidação!N109+Consolidação!Q109+Consolidação!T109+Consolidação!W109+Consolidação!Z109+Consolidação!AC109+Consolidação!AF109+Consolidação!AI109,Consolidação!$AI$4,IF(F98+M98+T98&lt;=Consolidação!H109+Consolidação!K109+Consolidação!N109+Consolidação!Q109+Consolidação!T109+Consolidação!W109+Consolidação!Z109+Consolidação!AC109+Consolidação!AF109+Consolidação!AI109+Consolidação!AL109,Consolidação!$AL$4,IF(F98+M98+T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+T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$AR$4,IF(F98+M98+T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+M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+T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X98" s="318" t="str">
        <f t="shared" ref="X98:X106" si="163">IF(W98="","",IF(W98="SEM PREVISÃO","û",IF(W98="CONSUMO PARCIAL","û",IF(V98&lt;W98+90,"û","ü"))))</f>
        <v/>
      </c>
      <c r="Y98" s="312"/>
      <c r="Z98" s="334"/>
      <c r="AA98" s="340"/>
      <c r="AB98" s="315"/>
      <c r="AC98" s="521"/>
      <c r="AD98" s="353" t="str">
        <f>IF(AA98=0,"",IF(F98+M98+T98+AA98&lt;=Consolidação!H109,Consolidação!$H$4,IF(F98+M98+T98+AA98&lt;=Consolidação!H109+Consolidação!K109,Consolidação!$K$4,IF(F98+M98+T98+AA98&lt;=Consolidação!H109+Consolidação!K109+Consolidação!N109,Consolidação!$N$4,IF(F98+M98+T98+AA98&lt;=Consolidação!H109+Consolidação!K109+Consolidação!N109+Consolidação!Q109,Consolidação!$Q$4,IF(F98+M98+T98+AA98&lt;=Consolidação!H109+Consolidação!K109+Consolidação!N109+Consolidação!Q109+Consolidação!T109,Consolidação!$T$4,IF(F98+M98+T98+AA98&lt;=Consolidação!H109+Consolidação!K109+Consolidação!N109+Consolidação!Q109+Consolidação!T109+Consolidação!W109,Consolidação!$W$4,IF(F98+M98+T98+AA98&lt;=Consolidação!H109+Consolidação!K109+Consolidação!N109+Consolidação!Q109+Consolidação!T109+Consolidação!W109+Consolidação!Z109,Consolidação!$Z$4,IF(F98+M98+T98+AA98&lt;=Consolidação!H109+Consolidação!K109+Consolidação!N109+Consolidação!Q109+Consolidação!T109+Consolidação!W109+Consolidação!Z109+Consolidação!AC109,Consolidação!$AC$4,IF(F98+M98+T98+AA98&lt;=Consolidação!H109+Consolidação!K109+Consolidação!N109+Consolidação!Q109+Consolidação!T109+Consolidação!W109+Consolidação!Z109+Consolidação!AC109+Consolidação!AF109,Consolidação!$AF$4,IF(F98+M98+T98+AA98&lt;=Consolidação!H109+Consolidação!K109+Consolidação!N109+Consolidação!Q109+Consolidação!T109+Consolidação!W109+Consolidação!Z109+Consolidação!AC109+Consolidação!AF109+Consolidação!AI109,Consolidação!$AI$4,IF(F98+M98+T98+AA98&lt;=Consolidação!H109+Consolidação!K109+Consolidação!N109+Consolidação!Q109+Consolidação!T109+Consolidação!W109+Consolidação!Z109+Consolidação!AC109+Consolidação!AF109+Consolidação!AI109+Consolidação!AL109,Consolidação!$AL$4,IF(F98+M98+T98+AA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+T98+AA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#REF!,IF(F98+M98+T98+AA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+M98+T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+T98+AA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AE98" s="318" t="str">
        <f t="shared" ref="AE98:AE106" si="164">IF(AD98="","",IF(AD98="SEM PREVISÃO","û",IF(AD98="CONSUMO PARCIAL","û",IF(AC98&lt;AD98+90,"û","ü"))))</f>
        <v/>
      </c>
      <c r="AF98" s="312"/>
      <c r="AG98" s="334"/>
      <c r="AH98" s="340"/>
      <c r="AI98" s="315"/>
      <c r="AJ98" s="316"/>
      <c r="AK98" s="353" t="str">
        <f>IF(AH98=0,"",IF(F98+M98+T98+AA98+AH98&lt;=Consolidação!H109,Consolidação!$H$4,IF(F98+M98+T98+AA98+AH98&lt;=Consolidação!H109+Consolidação!K109,Consolidação!$K$4,IF(F98+M98+T98+AA98+AH98&lt;=Consolidação!H109+Consolidação!K109+Consolidação!N109,Consolidação!$N$4,IF(F98+M98+T98+AA98+AH98&lt;=Consolidação!H109+Consolidação!K109+Consolidação!N109+Consolidação!Q109,Consolidação!$Q$4,IF(F98+M98+T98+AA98+AH98&lt;=Consolidação!H109+Consolidação!K109+Consolidação!N109+Consolidação!Q109+Consolidação!T109,Consolidação!$T$4,IF(F98+M98+T98+AA98+AH98&lt;=Consolidação!H109+Consolidação!K109+Consolidação!N109+Consolidação!Q109+Consolidação!T109+Consolidação!W109,Consolidação!$W$4,IF(F98+M98+T98+AA98+AH98&lt;=Consolidação!H109+Consolidação!K109+Consolidação!N109+Consolidação!Q109+Consolidação!T109+Consolidação!W109+Consolidação!Z109,Consolidação!$Z$4,IF(F98+M98+T98+AA98+AH98&lt;=Consolidação!H109+Consolidação!K109+Consolidação!N109+Consolidação!Q109+Consolidação!T109+Consolidação!W109+Consolidação!Z109+Consolidação!AC109,Consolidação!$AC$4,IF(F98+M98+T98+AA98+AH98&lt;=Consolidação!H109+Consolidação!K109+Consolidação!N109+Consolidação!Q109+Consolidação!T109+Consolidação!W109+Consolidação!Z109+Consolidação!AC109+Consolidação!AF109,Consolidação!$AF$4,IF(F98+M98+T98+AA98+AH98&lt;=Consolidação!H109+Consolidação!K109+Consolidação!N109+Consolidação!Q109+Consolidação!T109+Consolidação!W109+Consolidação!Z109+Consolidação!AC109+Consolidação!AF109+Consolidação!AI109,Consolidação!$AI$4,IF(F98+M98+T98+AA98+AH98&lt;=Consolidação!H109+Consolidação!K109+Consolidação!N109+Consolidação!Q109+Consolidação!T109+Consolidação!W109+Consolidação!Z109+Consolidação!AC109+Consolidação!AF109+Consolidação!AI109+Consolidação!AL109,Consolidação!$AL$4,IF(F98+M98+T98+AA98+AH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+T98+AA98+AH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$AR$4,IF(F98+M98+T98+AA98+AH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+M98+T98+AA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+T98+AA98+AH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AL98" s="318" t="str">
        <f t="shared" ref="AL98:AL106" si="165">IF(AK98="","",IF(AK98="SEM PREVISÃO","û",IF(AK98="CONSUMO PARCIAL","û",IF(AJ98&lt;AK98+90,"û","ü"))))</f>
        <v/>
      </c>
      <c r="AM98" s="312"/>
      <c r="AN98" s="334"/>
      <c r="AO98" s="340"/>
      <c r="AP98" s="345"/>
      <c r="AQ98" s="337"/>
      <c r="AR98" s="353" t="str">
        <f>IF(AO98=0,"",IF(F98+M98+T98+AA98+AH98+AO98&lt;=Consolidação!H109,Consolidação!$H$4,IF(F98+M98+T98+AA98+AH98+AO98&lt;=Consolidação!H109+Consolidação!K109,Consolidação!$K$4,IF(F98+M98+T98+AA98+AH98+AO98&lt;=Consolidação!H109+Consolidação!K109+Consolidação!N109,Consolidação!$N$4,IF(F98+M98+T98+AA98+AH98+AO98&lt;=Consolidação!H109+Consolidação!K109+Consolidação!N109+Consolidação!Q109,Consolidação!$Q$4,IF(F98+M98+T98+AA98+AH98+AO98&lt;=Consolidação!H109+Consolidação!K109+Consolidação!N109+Consolidação!Q109+Consolidação!T109,Consolidação!$T$4,IF(F98+M98+T98+AA98+AH98+AO98&lt;=Consolidação!H109+Consolidação!K109+Consolidação!N109+Consolidação!Q109+Consolidação!T109+Consolidação!W109,Consolidação!$W$4,IF(F98+M98+T98+AA98+AH98+AO98&lt;=Consolidação!H109+Consolidação!K109+Consolidação!N109+Consolidação!Q109+Consolidação!T109+Consolidação!W109+Consolidação!Z109,Consolidação!$Z$4,IF(F98+M98+T98+AA98+AH98+AO98&lt;=Consolidação!H109+Consolidação!K109+Consolidação!N109+Consolidação!Q109+Consolidação!T109+Consolidação!W109+Consolidação!Z109+Consolidação!AC109,Consolidação!$AC$4,IF(F98+M98+T98+AA98+AH98+AO98&lt;=Consolidação!H109+Consolidação!K109+Consolidação!N109+Consolidação!Q109+Consolidação!T109+Consolidação!W109+Consolidação!Z109+Consolidação!AC109+Consolidação!AF109,Consolidação!$AF$4,IF(F98+M98+T98+AA98+AH98+AO98&lt;=Consolidação!H109+Consolidação!K109+Consolidação!N109+Consolidação!Q109+Consolidação!T109+Consolidação!W109+Consolidação!Z109+Consolidação!AC109+Consolidação!AF109+Consolidação!AI109,Consolidação!$AI$4,IF(F98+M98+T98+AA98+AH98+AO98&lt;=Consolidação!H109+Consolidação!K109+Consolidação!N109+Consolidação!Q109+Consolidação!T109+Consolidação!W109+Consolidação!Z109+Consolidação!AC109+Consolidação!AF109+Consolidação!AI109+Consolidação!AL109,Consolidação!$AL$4,IF(F98+M98+T98+AA98+AH98+AO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+T98+AA98+AH98+AO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$AR$4,IF(F98+M98+T98+AA98+AH98+AO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+M98+T98+AA98+AH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+T98+AA98+AH98+AO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AS98" s="318" t="str">
        <f t="shared" ref="AS98:AS106" si="166">IF(AR98="","",IF(AR98="SEM PREVISÃO","û",IF(AR98="CONSUMO PARCIAL","û",IF(AQ98&lt;AR98+90,"û","ü"))))</f>
        <v/>
      </c>
      <c r="AT98" s="312"/>
      <c r="AU98" s="334"/>
      <c r="AV98" s="340"/>
      <c r="AW98" s="345"/>
      <c r="AX98" s="346"/>
      <c r="AY98" s="353" t="str">
        <f>IF(AV98=0,"",IF(F98+M98+T98+AA98+AH98+AO98+AV98&lt;=Consolidação!H109,Consolidação!$H$4,IF(F98+M98+T98+AA98+AH98+AO98+AV98&lt;=Consolidação!H109+Consolidação!K109,Consolidação!$K$4,IF(F98+M98+T98+AA98+AH98+AO98+AV98&lt;=Consolidação!H109+Consolidação!K109+Consolidação!N109,Consolidação!$N$4,IF(F98+M98+T98+AA98+AH98+AO98+AV98&lt;=Consolidação!H109+Consolidação!K109+Consolidação!N109+Consolidação!Q109,Consolidação!$Q$4,IF(F98+M98+T98+AA98+AH98+AO98+AV98&lt;=Consolidação!H109+Consolidação!K109+Consolidação!N109+Consolidação!Q109+Consolidação!T109,Consolidação!$T$4,IF(F98+M98+T98+AA98+AH98+AO98+AV98&lt;=Consolidação!H109+Consolidação!K109+Consolidação!N109+Consolidação!Q109+Consolidação!T109+Consolidação!W109,Consolidação!$W$4,IF(F98+M98+T98+AA98+AH98+AO98+AV98&lt;=Consolidação!H109+Consolidação!K109+Consolidação!N109+Consolidação!Q109+Consolidação!T109+Consolidação!W109+Consolidação!Z109,Consolidação!$Z$4,IF(F98+M98+T98+AA98+AH98+AO98+AV98&lt;=Consolidação!H109+Consolidação!K109+Consolidação!N109+Consolidação!Q109+Consolidação!T109+Consolidação!W109+Consolidação!Z109+Consolidação!AC109,Consolidação!$AC$4,IF(F98+M98+T98+AA98+AH98+AO98+AV98&lt;=Consolidação!H109+Consolidação!K109+Consolidação!N109+Consolidação!Q109+Consolidação!T109+Consolidação!W109+Consolidação!Z109+Consolidação!AC109+Consolidação!AF109,Consolidação!$AF$4,IF(F98+M98+T98+AA98+AH98+AO98+AV98&lt;=Consolidação!H109+Consolidação!K109+Consolidação!N109+Consolidação!Q109+Consolidação!T109+Consolidação!W109+Consolidação!Z109+Consolidação!AC109+Consolidação!AF109+Consolidação!AI109,Consolidação!$AI$4,IF(F98+M98+T98+AA98+AH98+AO98+AV98&lt;=Consolidação!H109+Consolidação!K109+Consolidação!N109+Consolidação!Q109+Consolidação!T109+Consolidação!W109+Consolidação!Z109+Consolidação!AC109+Consolidação!AF109+Consolidação!AI109+Consolidação!AL109,Consolidação!$AL$4,IF(F98+M98+T98+AA98+AH98+AO98+AV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+T98+AA98+AH98+AO98+AV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$AR$4,IF(F98+M98+T98+AA98+AH98+AO98+AV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+M98+T98+AA98+AH98+AO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+T98+AA98+AH98+AO98+AV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AZ98" s="318" t="str">
        <f t="shared" ref="AZ98:AZ106" si="167">IF(AY98="","",IF(AY98="SEM PREVISÃO","û",IF(AY98="CONSUMO PARCIAL","û",IF(AX98&lt;AY98+90,"û","ü"))))</f>
        <v/>
      </c>
      <c r="BA98" s="312"/>
      <c r="BB98" s="334"/>
      <c r="BC98" s="340"/>
      <c r="BD98" s="315"/>
      <c r="BE98" s="346"/>
      <c r="BF98" s="353" t="str">
        <f>IF(BC98=0,"",IF(F98+M98+T98+AA98+AH98+AO98+AV98+BC98&lt;=Consolidação!H109,Consolidação!$H$4,IF(F98+M98+T98+AA98+AH98+AO98+AV98+BC98&lt;=Consolidação!H109+Consolidação!K109,Consolidação!$K$4,IF(F98+M98+T98+AA98+AH98+AO98+AV98+BC98&lt;=Consolidação!H109+Consolidação!K109+Consolidação!N109,Consolidação!$N$4,IF(F98+M98+T98+AA98+AH98+AO98+AV98+BC98&lt;=Consolidação!H109+Consolidação!K109+Consolidação!N109+Consolidação!Q109,Consolidação!$Q$4,IF(F98+M98+T98+AA98+AH98+AO98+AV98+BC98&lt;=Consolidação!H109+Consolidação!K109+Consolidação!N109+Consolidação!Q109+Consolidação!T109,Consolidação!$T$4,IF(F98+M98+T98+AA98+AH98+AO98+AV98+BC98&lt;=Consolidação!H109+Consolidação!K109+Consolidação!N109+Consolidação!Q109+Consolidação!T109+Consolidação!W109,Consolidação!$W$4,IF(F98+M98+T98+AA98+AH98+AO98+AV98+BC98&lt;=Consolidação!H109+Consolidação!K109+Consolidação!N109+Consolidação!Q109+Consolidação!T109+Consolidação!W109+Consolidação!Z109,Consolidação!$Z$4,IF(F98+M98+T98+AA98+AH98+AO98+AV98+BC98&lt;=Consolidação!H109+Consolidação!K109+Consolidação!N109+Consolidação!Q109+Consolidação!T109+Consolidação!W109+Consolidação!Z109+Consolidação!AC109,Consolidação!$AC$4,IF(F98+M98+T98+AA98+AH98+AO98+AV98+BC98&lt;=Consolidação!H109+Consolidação!K109+Consolidação!N109+Consolidação!Q109+Consolidação!T109+Consolidação!W109+Consolidação!Z109+Consolidação!AC109+Consolidação!AF109,Consolidação!$AF$4,IF(F98+M98+T98+AA98+AH98+AO98+AV98+BC98&lt;=Consolidação!H109+Consolidação!K109+Consolidação!N109+Consolidação!Q109+Consolidação!T109+Consolidação!W109+Consolidação!Z109+Consolidação!AC109+Consolidação!AF109+Consolidação!AI109,Consolidação!$AI$4,IF(F98+M98+T98+AA98+AH98+AO98+AV98+BC98&lt;=Consolidação!H109+Consolidação!K109+Consolidação!N109+Consolidação!Q109+Consolidação!T109+Consolidação!W109+Consolidação!Z109+Consolidação!AC109+Consolidação!AF109+Consolidação!AI109+Consolidação!AL109,Consolidação!$AL$4,IF(F98+M98+T98+AA98+AH98+AO98+AV98+BC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+T98+AA98+AH98+AO98+AV98+BC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$AR$4,IF(F98+M98+T98+AA98+AH98+AO98+AV98+BC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+M98+T98+AA98+AH98+AO98+AV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+T98+AA98+AH98+AO98+AV98+BC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BG98" s="318" t="str">
        <f t="shared" ref="BG98:BG106" si="168">IF(BF98="","",IF(BF98="SEM PREVISÃO","û",IF(BF98="CONSUMO PARCIAL","û",IF(BE98&lt;BF98+90,"û","ü"))))</f>
        <v/>
      </c>
      <c r="BH98" s="312"/>
      <c r="BI98" s="334"/>
      <c r="BJ98" s="340"/>
      <c r="BK98" s="522"/>
      <c r="BL98" s="346"/>
      <c r="BM98" s="353" t="str">
        <f>IF(BJ98=0,"",IF(F98+M98+T98+AA98+AH98+AO98+AV98+BC98+BJ98&lt;=Consolidação!H109,Consolidação!$H$4,IF(F98+M98+T98+AA98+AH98+AO98+AV98+BC98+BJ98&lt;=Consolidação!H109+Consolidação!K109,Consolidação!$K$4,IF(F98+M98+T98+AA98+AH98+AO98+AV98+BC98+BJ98&lt;=Consolidação!H109+Consolidação!K109+Consolidação!N109,Consolidação!$N$4,IF(F98+M98+T98+AA98+AH98+AO98+AV98+BC98+BJ98&lt;=Consolidação!H109+Consolidação!K109+Consolidação!N109+Consolidação!Q109,Consolidação!$Q$4,IF(F98+M98+T98+AA98+AH98+AO98+AV98+BC98+BJ98&lt;=Consolidação!H109+Consolidação!K109+Consolidação!N109+Consolidação!Q109+Consolidação!T109,Consolidação!$T$4,IF(F98+M98+T98+AA98+AH98+AO98+AV98+BC98+BJ98&lt;=Consolidação!H109+Consolidação!K109+Consolidação!N109+Consolidação!Q109+Consolidação!T109+Consolidação!W109,Consolidação!$W$4,IF(F98+M98+T98+AA98+AH98+AO98+AV98+BC98+BJ98&lt;=Consolidação!H109+Consolidação!K109+Consolidação!N109+Consolidação!Q109+Consolidação!T109+Consolidação!W109+Consolidação!Z109,Consolidação!$Z$4,IF(F98+M98+T98+AA98+AH98+AO98+AV98+BC98+BJ98&lt;=Consolidação!H109+Consolidação!K109+Consolidação!N109+Consolidação!Q109+Consolidação!T109+Consolidação!W109+Consolidação!Z109+Consolidação!AC109,Consolidação!$AC$4,IF(F98+M98+T98+AA98+AH98+AO98+AV98+BC98+BJ98&lt;=Consolidação!H109+Consolidação!K109+Consolidação!N109+Consolidação!Q109+Consolidação!T109+Consolidação!W109+Consolidação!Z109+Consolidação!AC109+Consolidação!AF109,Consolidação!$AF$4,IF(F98+M98+T98+AA98+AH98+AO98+AV98+BC98+BJ98&lt;=Consolidação!H109+Consolidação!K109+Consolidação!N109+Consolidação!Q109+Consolidação!T109+Consolidação!W109+Consolidação!Z109+Consolidação!AC109+Consolidação!AF109+Consolidação!AI109,Consolidação!$AI$4,IF(F98+M98+T98+AA98+AH98+AO98+AV98+BC98+BJ98&lt;=Consolidação!H109+Consolidação!K109+Consolidação!N109+Consolidação!Q109+Consolidação!T109+Consolidação!W109+Consolidação!Z109+Consolidação!AC109+Consolidação!AF109+Consolidação!AI109+Consolidação!AL109,Consolidação!$AL$4,IF(F98+M98+T98+AA98+AH98+AO98+AV98+BC98+BJ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+T98+AA98+AH98+AO98+AV98+BC98+BJ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$AR$4,IF(F98+M98+T98+AA98+AH98+AO98+AV98+BC98+BJ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+M98+T98+AA98+AH98+AO98+AV98+BC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+T98+AA98+AH98+AO98+AV98+BC98+BJ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BN98" s="318" t="str">
        <f t="shared" ref="BN98:BN106" si="169">IF(BM98="","",IF(BM98="SEM PREVISÃO","û",IF(BM98="CONSUMO PARCIAL","û",IF(BL98&lt;BM98+90,"û","ü"))))</f>
        <v/>
      </c>
      <c r="BO98" s="312"/>
      <c r="BP98" s="334"/>
      <c r="BQ98" s="340"/>
      <c r="BR98" s="522"/>
      <c r="BS98" s="346"/>
      <c r="BT98" s="317" t="str">
        <f>IF(BQ98=0,"",IF(F98+M98+T98+AA98+AH98+AO98+AV98+BC98+BJ98+BQ98&lt;=Consolidação!H109,Consolidação!$H$4,IF(F98+M98+T98+AA98+AH98+AO98+AV98+BC98+BJ98+BQ98&lt;=Consolidação!H109+Consolidação!K109,Consolidação!$K$4,IF(F98+M98+T98+AA98+AH98+AO98+AV98+BC98+BJ98+BQ98&lt;=Consolidação!H109+Consolidação!K109+Consolidação!N109,Consolidação!$N$4,IF(F98+M98+T98+AA98+AH98+AO98+AV98+BC98+BJ98+BQ98&lt;=Consolidação!H109+Consolidação!K109+Consolidação!N109+Consolidação!Q109,Consolidação!$Q$4,IF(F98+M98+T98+AA98+AH98+AO98+AV98+BC98+BJ98+BQ98&lt;=Consolidação!H109+Consolidação!K109+Consolidação!N109+Consolidação!Q109+Consolidação!T109,Consolidação!$T$4,IF(F98+M98+T98+AA98+AH98+AO98+AV98+BC98+BJ98+BQ98&lt;=Consolidação!H109+Consolidação!K109+Consolidação!N109+Consolidação!Q109+Consolidação!T109+Consolidação!W109,Consolidação!$W$4,IF(F98+M98+T98+AA98+AH98+AO98+AV98+BC98+BJ98+BQ98&lt;=Consolidação!H109+Consolidação!K109+Consolidação!N109+Consolidação!Q109+Consolidação!T109+Consolidação!W109+Consolidação!Z109,Consolidação!$Z$4,IF(F98+M98+T98+AA98+AH98+AO98+AV98+BC98+BJ98+BQ98&lt;=Consolidação!H109+Consolidação!K109+Consolidação!N109+Consolidação!Q109+Consolidação!T109+Consolidação!W109+Consolidação!Z109+Consolidação!AC109,Consolidação!$AC$4,IF(F98+M98+T98+AA98+AH98+AO98+AV98+BC98+BJ98+BQ98&lt;=Consolidação!H109+Consolidação!K109+Consolidação!N109+Consolidação!Q109+Consolidação!T109+Consolidação!W109+Consolidação!Z109+Consolidação!AC109+Consolidação!AF109,Consolidação!$AF$4,IF(F98+M98+T98+AA98+AH98+AO98+AV98+BC98+BJ98+BQ98&lt;=Consolidação!H109+Consolidação!K109+Consolidação!N109+Consolidação!Q109+Consolidação!T109+Consolidação!W109+Consolidação!Z109+Consolidação!AC109+Consolidação!AF109+Consolidação!AI109,Consolidação!$AI$4,IF(F98+M98+T98+AA98+AH98+AO98+AV98+BC98+BJ98+BQ98&lt;=Consolidação!H109+Consolidação!K109+Consolidação!N109+Consolidação!Q109+Consolidação!T109+Consolidação!W109+Consolidação!Z109+Consolidação!AC109+Consolidação!AF109+Consolidação!AI109+Consolidação!AL109,Consolidação!$AL$4,IF(F98+M98+T98+AA98+AH98+AO98+AV98+BC98+BJ98+BQ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+T98+AA98+AH98+AO98+AV98+BC98+BJ98+BQ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$AR$4,IF(F98+M98+T98+AA98+AH98+AO98+AV98+BC98+BJ98+BQ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+M98+T98+AA98+AH98+AO98+AV98+BC98+BJ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+T98+AA98+AH98+AO98+AV98+BC98+BJ98+BQ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BU98" s="318" t="str">
        <f t="shared" ref="BU98:BU106" si="170">IF(BT98="","",IF(BT98="SEM PREVISÃO","û",IF(BT98="CONSUMO PARCIAL","û",IF(BS98&lt;BT98+90,"û","ü"))))</f>
        <v/>
      </c>
      <c r="BV98" s="312"/>
      <c r="BW98" s="334"/>
      <c r="BX98" s="340"/>
      <c r="BY98" s="522"/>
      <c r="BZ98" s="346"/>
      <c r="CA98" s="317" t="str">
        <f>IF(BX98=0,"",IF(F98+M98+T98+AA98+AH98+AO98+AV98+BC98+BJ98+BQ98+BX98&lt;=Consolidação!H109,Consolidação!$H$4,IF(F98+M98+T98+AA98+AH98+AO98+AV98+BC98+BJ98+BQ98+BX98&lt;=Consolidação!H109+Consolidação!K109,Consolidação!$K$4,IF(F98+M98+T98+AA98+AH98+AO98+AV98+BC98+BJ98+BQ98+BX98&lt;=Consolidação!H109+Consolidação!K109+Consolidação!N109,Consolidação!$N$4,IF(F98+M98+T98+AA98+AH98+AO98+AV98+BC98+BJ98+BQ98+BX98&lt;=Consolidação!H109+Consolidação!K109+Consolidação!N109+Consolidação!Q109,Consolidação!$Q$4,IF(F98+M98+T98+AA98+AH98+AO98+AV98+BC98+BJ98+BQ98+BX98&lt;=Consolidação!H109+Consolidação!K109+Consolidação!N109+Consolidação!Q109+Consolidação!T109,Consolidação!$T$4,IF(F98+M98+T98+AA98+AH98+AO98+AV98+BC98+BJ98+BQ98+BX98&lt;=Consolidação!H109+Consolidação!K109+Consolidação!N109+Consolidação!Q109+Consolidação!T109+Consolidação!W109,Consolidação!$W$4,IF(F98+M98+T98+AA98+AH98+AO98+AV98+BC98+BJ98+BQ98+BX98&lt;=Consolidação!H109+Consolidação!K109+Consolidação!N109+Consolidação!Q109+Consolidação!T109+Consolidação!W109+Consolidação!Z109,Consolidação!$Z$4,IF(F98+M98+T98+AA98+AH98+AO98+AV98+BC98+BJ98+BQ98+BX98&lt;=Consolidação!H109+Consolidação!K109+Consolidação!N109+Consolidação!Q109+Consolidação!T109+Consolidação!W109+Consolidação!Z109+Consolidação!AC109,Consolidação!$AC$4,IF(F98+M98+T98+AA98+AH98+AO98+AV98+BC98+BJ98+BQ98+BX98&lt;=Consolidação!H109+Consolidação!K109+Consolidação!N109+Consolidação!Q109+Consolidação!T109+Consolidação!W109+Consolidação!Z109+Consolidação!AC109+Consolidação!AF109,Consolidação!$AF$4,IF(F98+M98+T98+AA98+AH98+AO98+AV98+BC98+BJ98+BQ98+BX98&lt;=Consolidação!H109+Consolidação!K109+Consolidação!N109+Consolidação!Q109+Consolidação!T109+Consolidação!W109+Consolidação!Z109+Consolidação!AC109+Consolidação!AF109+Consolidação!AI109,Consolidação!$AI$4,IF(F98+M98+T98+AA98+AH98+AO98+AV98+BC98+BJ98+BQ98+BX98&lt;=Consolidação!H109+Consolidação!K109+Consolidação!N109+Consolidação!Q109+Consolidação!T109+Consolidação!W109+Consolidação!Z109+Consolidação!AC109+Consolidação!AF109+Consolidação!AI109+Consolidação!AL109,Consolidação!$AL$4,IF(F98+M98+T98+AA98+AH98+AO98+AV98+BC98+BJ98+BQ98+BX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+T98+AA98+AH98+AO98+AV98+BC98+BJ98+BQ98+BX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$AR$4,IF(F98+M98+T98+AA98+AH98+AO98+AV98+BC98+BJ98+BQ98+BX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+M98+T98+AA98+AH98+AO98+AV98+BC98+BJ98+BQ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+T98+AA98+AH98+AO98+AV98+BC98+BJ98+BQ98+BX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CB98" s="318" t="str">
        <f t="shared" ref="CB98:CB106" si="171">IF(CA98="","",IF(CA98="SEM PREVISÃO","û",IF(CA98="CONSUMO PARCIAL","û",IF(BZ98&lt;CA98+90,"û","ü"))))</f>
        <v/>
      </c>
      <c r="CC98" s="312"/>
      <c r="CD98" s="334"/>
      <c r="CE98" s="340"/>
      <c r="CF98" s="522"/>
      <c r="CG98" s="346"/>
      <c r="CH98" s="353" t="str">
        <f>IF(CE98=0,"",IF(F98+M98+T98+AA98+AH98+AO98+AV98+BC98+BJ98+BQ98+BX98+CE98&lt;=Consolidação!H109,Consolidação!$H$4,IF(F98+M98+T98+AA98+AH98+AO98+AV98+BC98+BJ98+BQ98+BX98+CE98&lt;=Consolidação!H109+Consolidação!K109,Consolidação!$K$4,IF(F98+M98+T98+AA98+AH98+AO98+AV98+BC98+BJ98+BQ98+BX98+CE98&lt;=Consolidação!H109+Consolidação!K109+Consolidação!N109,Consolidação!$N$4,IF(F98+M98+T98+AA98+AH98+AO98+AV98+BC98+BJ98+BQ98+BX98+CE98&lt;=Consolidação!H109+Consolidação!K109+Consolidação!N109+Consolidação!Q109,Consolidação!$Q$4,IF(F98+M98+T98+AA98+AH98+AO98+AV98+BC98+BJ98+BQ98+BX98+CE98&lt;=Consolidação!H109+Consolidação!K109+Consolidação!N109+Consolidação!Q109+Consolidação!T109,Consolidação!$T$4,IF(F98+M98+T98+AA98+AH98+AO98+AV98+BC98+BJ98+BQ98+BX98+CE98&lt;=Consolidação!H109+Consolidação!K109+Consolidação!N109+Consolidação!Q109+Consolidação!T109+Consolidação!W109,Consolidação!$W$4,IF(F98+M98+T98+AA98+AH98+AO98+AV98+BC98+BJ98+BQ98+BX98+CE98&lt;=Consolidação!H109+Consolidação!K109+Consolidação!N109+Consolidação!Q109+Consolidação!T109+Consolidação!W109+Consolidação!Z109,Consolidação!$Z$4,IF(F98+M98+T98+AA98+AH98+AO98+AV98+BC98+BJ98+BQ98+BX98+CE98&lt;=Consolidação!H109+Consolidação!K109+Consolidação!N109+Consolidação!Q109+Consolidação!T109+Consolidação!W109+Consolidação!Z109+Consolidação!AC109,Consolidação!$AC$4,IF(F98+M98+T98+AA98+AH98+AO98+AV98+BC98+BJ98+BQ98+BX98+CE98&lt;=Consolidação!H109+Consolidação!K109+Consolidação!N109+Consolidação!Q109+Consolidação!T109+Consolidação!W109+Consolidação!Z109+Consolidação!AC109+Consolidação!AF109,Consolidação!$AF$4,IF(F98+M98+T98+AA98+AH98+AO98+AV98+BC98+BJ98+BQ98+BX98+CE98&lt;=Consolidação!H109+Consolidação!K109+Consolidação!N109+Consolidação!Q109+Consolidação!T109+Consolidação!W109+Consolidação!Z109+Consolidação!AC109+Consolidação!AF109+Consolidação!AI109,Consolidação!$AI$4,IF(F98+M98+T98+AA98+AH98+AO98+AV98+BC98+BJ98+BQ98+BX98+CE98&lt;=Consolidação!H109+Consolidação!K109+Consolidação!N109+Consolidação!Q109+Consolidação!T109+Consolidação!W109+Consolidação!Z109+Consolidação!AC109+Consolidação!AF109+Consolidação!AI109+Consolidação!AL109,Consolidação!$AL$4,IF(F98+M98+T98+AA98+AH98+AO98+AV98+BC98+BJ98+BQ98+BX98+CE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+T98+AA98+AH98+AO98+AV98+BC98+BJ98+BQ98+BX98+CE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$AR$4,IF(F98+M98+T98+AA98+AH98+AO98+AV98+BC98+BJ98+BQ98+BX98+CE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+M98+T98+AA98+AH98+AO98+AV98+BC98+BJ98+BQ98+BX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+T98+AA98+AH98+AO98+AV98+BC98+BJ98+BQ98+BX98+CE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CI98" s="318" t="str">
        <f t="shared" ref="CI98:CI106" si="172">IF(CH98="","",IF(CH98="SEM PREVISÃO","û",IF(CH98="CONSUMO PARCIAL","û",IF(CG98&lt;CH98+90,"û","ü"))))</f>
        <v/>
      </c>
      <c r="CJ98" s="312"/>
      <c r="CK98" s="334"/>
      <c r="CL98" s="340"/>
      <c r="CM98" s="522"/>
      <c r="CN98" s="346"/>
      <c r="CO98" s="353" t="str">
        <f>IF(CL98=0,"",IF(F98+M98+T98+AA98+AH98+AO98+AV98+BC98+BJ98+BQ98+BX98+CE98+CL98&lt;=Consolidação!H109,Consolidação!$H$4,IF(F98+M98+T98+AA98+AH98+AO98+AV98+BC98+BJ98+BQ98+BX98+CE98+CL98&lt;=Consolidação!H109+Consolidação!K109,Consolidação!$K$4,IF(F98+M98+T98+AA98+AH98+AO98+AV98+BC98+BJ98+BQ98+BX98+CE98+CL98&lt;=Consolidação!H109+Consolidação!K109+Consolidação!N109,Consolidação!$N$4,IF(F98+M98+T98+AA98+AH98+AO98+AV98+BC98+BJ98+BQ98+BX98+CE98+CL98&lt;=Consolidação!H109+Consolidação!K109+Consolidação!N109+Consolidação!Q109,Consolidação!$Q$4,IF(F98+M98+T98+AA98+AH98+AO98+AV98+BC98+BJ98+BQ98+BX98+CE98+CL98&lt;=Consolidação!H109+Consolidação!K109+Consolidação!N109+Consolidação!Q109+Consolidação!T109,Consolidação!$T$4,IF(F98+M98+T98+AA98+AH98+AO98+AV98+BC98+BJ98+BQ98+BX98+CE98+CL98&lt;=Consolidação!H109+Consolidação!K109+Consolidação!N109+Consolidação!Q109+Consolidação!T109+Consolidação!W109,Consolidação!$W$4,IF(F98+M98+T98+AA98+AH98+AO98+AV98+BC98+BJ98+BQ98+BX98+CE98+CL98&lt;=Consolidação!H109+Consolidação!K109+Consolidação!N109+Consolidação!Q109+Consolidação!T109+Consolidação!W109+Consolidação!Z109,Consolidação!$Z$4,IF(F98+M98+T98+AA98+AH98+AO98+AV98+BC98+BJ98+BQ98+BX98+CE98+CL98&lt;=Consolidação!H109+Consolidação!K109+Consolidação!N109+Consolidação!Q109+Consolidação!T109+Consolidação!W109+Consolidação!Z109+Consolidação!AC109,Consolidação!$AC$4,IF(F98+M98+T98+AA98+AH98+AO98+AV98+BC98+BJ98+BQ98+BX98+CE98+CL98&lt;=Consolidação!H109+Consolidação!K109+Consolidação!N109+Consolidação!Q109+Consolidação!T109+Consolidação!W109+Consolidação!Z109+Consolidação!AC109+Consolidação!AF109,Consolidação!$AF$4,IF(F98+M98+T98+AA98+AH98+AO98+AV98+BC98+BJ98+BQ98+BX98+CE98+CL98&lt;=Consolidação!H109+Consolidação!K109+Consolidação!N109+Consolidação!Q109+Consolidação!T109+Consolidação!W109+Consolidação!Z109+Consolidação!AC109+Consolidação!AF109+Consolidação!AI109,Consolidação!$AI$4,IF(F98+M98+T98+AA98+AH98+AO98+AV98+BC98+BJ98+BQ98+BX98+CE98+CL98&lt;=Consolidação!H109+Consolidação!K109+Consolidação!N109+Consolidação!Q109+Consolidação!T109+Consolidação!W109+Consolidação!Z109+Consolidação!AC109+Consolidação!AF109+Consolidação!AI109+Consolidação!AL109,Consolidação!$AL$4,IF(F98+M98+T98+AA98+AH98+AO98+AV98+BC98+BJ98+BQ98+BX98+CE98+CL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+T98+AA98+AH98+AO98+AV98+BC98+BJ98+BQ98+BX98+CE98+CL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$AR$4,IF(F98+M98+T98+AA98+AH98+AO98+AV98+BC98+BJ98+BQ98+BX98+CE98+CL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+M98+T98+AA98+AH98+AO98+AV98+BC98+BJ98+BQ98+BX98+CE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+T98+AA98+AH98+AO98+AV98+BC98+BJ98+BQ98+BX98+CE98+CL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CP98" s="318" t="str">
        <f t="shared" ref="CP98:CP106" si="173">IF(CO98="","",IF(CO98="SEM PREVISÃO","û",IF(CO98="CONSUMO PARCIAL","û",IF(CN98&lt;CO98+90,"û","ü"))))</f>
        <v/>
      </c>
      <c r="CQ98" s="312"/>
      <c r="CR98" s="334"/>
      <c r="CS98" s="340"/>
      <c r="CT98" s="522"/>
      <c r="CU98" s="346"/>
      <c r="CV98" s="353" t="str">
        <f>IF(CS98=0,"",IF(F98+M98+T98+AA98+AH98+AO98+AV98+BC98+BJ98+BQ98+BX98+CE98+CL98+CS98&lt;=Consolidação!H109,Consolidação!$H$4,IF(F98+M98+T98+AA98+AH98+AO98+AV98+BC98+BJ98+BQ98+BX98+CE98+CL98+CS98&lt;=Consolidação!H109+Consolidação!K109,Consolidação!$K$4,IF(F98+M98+T98+AA98+AH98+AO98+AV98+BC98+BJ98+BQ98+BX98+CE98+CL98+CS98&lt;=Consolidação!H109+Consolidação!K109+Consolidação!N109,Consolidação!$N$4,IF(F98+M98+T98+AA98+AH98+AO98+AV98+BC98+BJ98+BQ98+BX98+CE98+CL98+CS98&lt;=Consolidação!H109+Consolidação!K109+Consolidação!N109+Consolidação!Q109,Consolidação!$Q$4,IF(F98+M98+T98+AA98+AH98+AO98+AV98+BC98+BJ98+BQ98+BX98+CE98+CL98+CS98&lt;=Consolidação!H109+Consolidação!K109+Consolidação!N109+Consolidação!Q109+Consolidação!T109,Consolidação!$T$4,IF(F98+M98+T98+AA98+AH98+AO98+AV98+BC98+BJ98+BQ98+BX98+CE98+CL98+CS98&lt;=Consolidação!H109+Consolidação!K109+Consolidação!N109+Consolidação!Q109+Consolidação!T109+Consolidação!W109,Consolidação!$W$4,IF(F98+M98+T98+AA98+AH98+AO98+AV98+BC98+BJ98+BQ98+BX98+CE98+CL98+CS98&lt;=Consolidação!H109+Consolidação!K109+Consolidação!N109+Consolidação!Q109+Consolidação!T109+Consolidação!W109+Consolidação!Z109,Consolidação!$Z$4,IF(F98+M98+T98+AA98+AH98+AO98+AV98+BC98+BJ98+BQ98+BX98+CE98+CL98+CS98&lt;=Consolidação!H109+Consolidação!K109+Consolidação!N109+Consolidação!Q109+Consolidação!T109+Consolidação!W109+Consolidação!Z109+Consolidação!AC109,Consolidação!$AC$4,IF(F98+M98+T98+AA98+AH98+AO98+AV98+BC98+BJ98+BQ98+BX98+CE98+CL98+CS98&lt;=Consolidação!H109+Consolidação!K109+Consolidação!N109+Consolidação!Q109+Consolidação!T109+Consolidação!W109+Consolidação!Z109+Consolidação!AC109+Consolidação!AF109,Consolidação!$AF$4,IF(F98+M98+T98+AA98+AH98+AO98+AV98+BC98+BJ98+BQ98+BX98+CE98+CL98+CS98&lt;=Consolidação!H109+Consolidação!K109+Consolidação!N109+Consolidação!Q109+Consolidação!T109+Consolidação!W109+Consolidação!Z109+Consolidação!AC109+Consolidação!AF109+Consolidação!AI109,Consolidação!$AI$4,IF(F98+M98+T98+AA98+AH98+AO98+AV98+BC98+BJ98+BQ98+BX98+CE98+CL98+CS98&lt;=Consolidação!H109+Consolidação!K109+Consolidação!N109+Consolidação!Q109+Consolidação!T109+Consolidação!W109+Consolidação!Z109+Consolidação!AC109+Consolidação!AF109+Consolidação!AI109+Consolidação!AL109,Consolidação!$AL$4,IF(F98+M98+T98+AA98+AH98+AO98+AV98+BC98+BJ98+BQ98+BX98+CE98+CL98+CS98&lt;=Consolidação!H109+Consolidação!K109+Consolidação!N109+Consolidação!Q109+Consolidação!T109+Consolidação!W109+Consolidação!Z109+Consolidação!AC109+Consolidação!AF109+Consolidação!AI109+Consolidação!AL109+Consolidação!AO109,Consolidação!$AO$4,IF(F98+M98+T98+AA98+AH98+AO98+AV98+BC98+BJ98+BQ98+BX98+CE98+CL98+CS98&lt;=Consolidação!H109+Consolidação!K109+Consolidação!N109+Consolidação!Q109+Consolidação!T109+Consolidação!W109+Consolidação!Z109+Consolidação!AC109+Consolidação!AF109+Consolidação!AI109+Consolidação!AL109+Consolidação!AO109+Consolidação!AR109,Consolidação!$AR$4,IF(F98+M98+T98+AA98+AH98+AO98+AV98+BC98+BJ98+BQ98+BX98+CE98+CL98+CS98&lt;=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Consolidação!$AU$4,IF(AND((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&gt;0,F98+M98+T98+AA98+AH98+AO98+AV98+BC98+BJ98+BQ98+BX98+CE98+CL98&l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,F98+M98+T98+AA98+AH98+AO98+AV98+BC98+BJ98+BQ98+BX98+CE98+CL98+CS98&gt;Consolidação!H109+Consolidação!K109+Consolidação!N109+Consolidação!Q109+Consolidação!T109+Consolidação!W109+Consolidação!Z109+Consolidação!AC109+Consolidação!AF109+Consolidação!AI109+Consolidação!AL109+Consolidação!AO109+Consolidação!AR109+Consolidação!AU109),"CONSUMO PARCIAL","SEM PREVISÃO"))))))))))))))))</f>
        <v/>
      </c>
      <c r="CW98" s="318" t="str">
        <f t="shared" ref="CW98:CW106" si="174">IF(CV98="","",IF(CV98="SEM PREVISÃO","û",IF(CV98="CONSUMO PARCIAL","û",IF(CU98&lt;CV98+90,"û","ü"))))</f>
        <v/>
      </c>
      <c r="CX98" s="334"/>
      <c r="CY98" s="340"/>
      <c r="CZ98" s="522"/>
      <c r="DA98" s="346"/>
      <c r="DB98" s="353" t="str">
        <f>IF(CY98=0,"",IF(L98+S98+Z98+AG98+AN98+AU98+BB98+BI98+BP98+BW98+CD98+CK98+CR98+CY98&lt;=Consolidação!N109,Consolidação!$H$4,IF(L98+S98+Z98+AG98+AN98+AU98+BB98+BI98+BP98+BW98+CD98+CK98+CR98+CY98&lt;=Consolidação!N109+Consolidação!Q109,Consolidação!$K$4,IF(L98+S98+Z98+AG98+AN98+AU98+BB98+BI98+BP98+BW98+CD98+CK98+CR98+CY98&lt;=Consolidação!N109+Consolidação!Q109+Consolidação!T109,Consolidação!$N$4,IF(L98+S98+Z98+AG98+AN98+AU98+BB98+BI98+BP98+BW98+CD98+CK98+CR98+CY98&lt;=Consolidação!N109+Consolidação!Q109+Consolidação!T109+Consolidação!W109,Consolidação!$Q$4,IF(L98+S98+Z98+AG98+AN98+AU98+BB98+BI98+BP98+BW98+CD98+CK98+CR98+CY98&lt;=Consolidação!N109+Consolidação!Q109+Consolidação!T109+Consolidação!W109+Consolidação!Z109,Consolidação!$T$4,IF(L98+S98+Z98+AG98+AN98+AU98+BB98+BI98+BP98+BW98+CD98+CK98+CR98+CY98&lt;=Consolidação!N109+Consolidação!Q109+Consolidação!T109+Consolidação!W109+Consolidação!Z109+Consolidação!AC109,Consolidação!$W$4,IF(L98+S98+Z98+AG98+AN98+AU98+BB98+BI98+BP98+BW98+CD98+CK98+CR98+CY98&lt;=Consolidação!N109+Consolidação!Q109+Consolidação!T109+Consolidação!W109+Consolidação!Z109+Consolidação!AC109+Consolidação!AF109,Consolidação!$Z$4,IF(L98+S98+Z98+AG98+AN98+AU98+BB98+BI98+BP98+BW98+CD98+CK98+CR98+CY98&lt;=Consolidação!N109+Consolidação!Q109+Consolidação!T109+Consolidação!W109+Consolidação!Z109+Consolidação!AC109+Consolidação!AF109+Consolidação!AI109,Consolidação!$AC$4,IF(L98+S98+Z98+AG98+AN98+AU98+BB98+BI98+BP98+BW98+CD98+CK98+CR98+CY98&lt;=Consolidação!N109+Consolidação!Q109+Consolidação!T109+Consolidação!W109+Consolidação!Z109+Consolidação!AC109+Consolidação!AF109+Consolidação!AI109+Consolidação!AL109,Consolidação!$AF$4,IF(L98+S98+Z98+AG98+AN98+AU98+BB98+BI98+BP98+BW98+CD98+CK98+CR98+CY98&lt;=Consolidação!N109+Consolidação!Q109+Consolidação!T109+Consolidação!W109+Consolidação!Z109+Consolidação!AC109+Consolidação!AF109+Consolidação!AI109+Consolidação!AL109+Consolidação!AO109,Consolidação!$AI$4,IF(L98+S98+Z98+AG98+AN98+AU98+BB98+BI98+BP98+BW98+CD98+CK98+CR98+CY98&lt;=Consolidação!N109+Consolidação!Q109+Consolidação!T109+Consolidação!W109+Consolidação!Z109+Consolidação!AC109+Consolidação!AF109+Consolidação!AI109+Consolidação!AL109+Consolidação!AO109+Consolidação!AR109,Consolidação!$AL$4,IF(L98+S98+Z98+AG98+AN98+AU98+BB98+BI98+BP98+BW98+CD98+CK98+CR98+CY98&lt;=Consolidação!N109+Consolidação!Q109+Consolidação!T109+Consolidação!W109+Consolidação!Z109+Consolidação!AC109+Consolidação!AF109+Consolidação!AI109+Consolidação!AL109+Consolidação!AO109+Consolidação!AR109+Consolidação!AU109,Consolidação!$AO$4,IF(L98+S98+Z98+AG98+AN98+AU98+BB98+BI98+BP98+BW98+CD98+CK98+CR98+CY98&lt;=Consolidação!N109+Consolidação!Q109+Consolidação!T109+Consolidação!W109+Consolidação!Z109+Consolidação!AC109+Consolidação!AF109+Consolidação!AI109+Consolidação!AL109+Consolidação!AO109+Consolidação!AR109+Consolidação!AU109+Consolidação!AX109,Consolidação!$AR$4,IF(L98+S98+Z98+AG98+AN98+AU98+BB98+BI98+BP98+BW98+CD98+CK98+CR98+CY98&lt;=Consolidação!N109+Consolidação!Q109+Consolidação!T109+Consolidação!W109+Consolidação!Z109+Consolidação!AC109+Consolidação!AF109+Consolidação!AI109+Consolidação!AL109+Consolidação!AO109+Consolidação!AR109+Consolidação!AU109+Consolidação!AX109+Consolidação!#REF!,Consolidação!$AU$4,IF(AND((Consolidação!N109+Consolidação!Q109+Consolidação!T109+Consolidação!W109+Consolidação!Z109+Consolidação!AC109+Consolidação!AF109+Consolidação!AI109+Consolidação!AL109+Consolidação!AO109+Consolidação!AR109+Consolidação!AU109+Consolidação!AX109+Consolidação!#REF!)&gt;0,L98+S98+Z98+AG98+AN98+AU98+BB98+BI98+BP98+BW98+CD98+CK98+CR98&lt;Consolidação!N109+Consolidação!Q109+Consolidação!T109+Consolidação!W109+Consolidação!Z109+Consolidação!AC109+Consolidação!AF109+Consolidação!AI109+Consolidação!AL109+Consolidação!AO109+Consolidação!AR109+Consolidação!AU109+Consolidação!AX109+Consolidação!#REF!,L98+S98+Z98+AG98+AN98+AU98+BB98+BI98+BP98+BW98+CD98+CK98+CR98+CY98&gt;Consolidação!N109+Consolidação!Q109+Consolidação!T109+Consolidação!W109+Consolidação!Z109+Consolidação!AC109+Consolidação!AF109+Consolidação!AI109+Consolidação!AL109+Consolidação!AO109+Consolidação!AR109+Consolidação!AU109+Consolidação!AX109+Consolidação!#REF!),"CONSUMO PARCIAL","SEM PREVISÃO"))))))))))))))))</f>
        <v/>
      </c>
      <c r="DC98" s="318" t="str">
        <f t="shared" si="151"/>
        <v/>
      </c>
      <c r="DD98" s="334"/>
      <c r="DE98" s="340"/>
      <c r="DF98" s="522"/>
      <c r="DG98" s="346"/>
      <c r="DH98" s="353" t="str">
        <f>IF(DE98=0,"",IF(R98+Y98+AF98+AM98+AT98+BA98+BH98+BO98+BV98+CC98+CJ98+CQ98+CX98+DE98&lt;=Consolidação!T109,Consolidação!$H$4,IF(R98+Y98+AF98+AM98+AT98+BA98+BH98+BO98+BV98+CC98+CJ98+CQ98+CX98+DE98&lt;=Consolidação!T109+Consolidação!W109,Consolidação!$K$4,IF(R98+Y98+AF98+AM98+AT98+BA98+BH98+BO98+BV98+CC98+CJ98+CQ98+CX98+DE98&lt;=Consolidação!T109+Consolidação!W109+Consolidação!Z109,Consolidação!$N$4,IF(R98+Y98+AF98+AM98+AT98+BA98+BH98+BO98+BV98+CC98+CJ98+CQ98+CX98+DE98&lt;=Consolidação!T109+Consolidação!W109+Consolidação!Z109+Consolidação!AC109,Consolidação!$Q$4,IF(R98+Y98+AF98+AM98+AT98+BA98+BH98+BO98+BV98+CC98+CJ98+CQ98+CX98+DE98&lt;=Consolidação!T109+Consolidação!W109+Consolidação!Z109+Consolidação!AC109+Consolidação!AF109,Consolidação!$T$4,IF(R98+Y98+AF98+AM98+AT98+BA98+BH98+BO98+BV98+CC98+CJ98+CQ98+CX98+DE98&lt;=Consolidação!T109+Consolidação!W109+Consolidação!Z109+Consolidação!AC109+Consolidação!AF109+Consolidação!AI109,Consolidação!$W$4,IF(R98+Y98+AF98+AM98+AT98+BA98+BH98+BO98+BV98+CC98+CJ98+CQ98+CX98+DE98&lt;=Consolidação!T109+Consolidação!W109+Consolidação!Z109+Consolidação!AC109+Consolidação!AF109+Consolidação!AI109+Consolidação!AL109,Consolidação!$Z$4,IF(R98+Y98+AF98+AM98+AT98+BA98+BH98+BO98+BV98+CC98+CJ98+CQ98+CX98+DE98&lt;=Consolidação!T109+Consolidação!W109+Consolidação!Z109+Consolidação!AC109+Consolidação!AF109+Consolidação!AI109+Consolidação!AL109+Consolidação!AO109,Consolidação!$AC$4,IF(R98+Y98+AF98+AM98+AT98+BA98+BH98+BO98+BV98+CC98+CJ98+CQ98+CX98+DE98&lt;=Consolidação!T109+Consolidação!W109+Consolidação!Z109+Consolidação!AC109+Consolidação!AF109+Consolidação!AI109+Consolidação!AL109+Consolidação!AO109+Consolidação!AR109,Consolidação!$AF$4,IF(R98+Y98+AF98+AM98+AT98+BA98+BH98+BO98+BV98+CC98+CJ98+CQ98+CX98+DE98&lt;=Consolidação!T109+Consolidação!W109+Consolidação!Z109+Consolidação!AC109+Consolidação!AF109+Consolidação!AI109+Consolidação!AL109+Consolidação!AO109+Consolidação!AR109+Consolidação!AU109,Consolidação!$AI$4,IF(R98+Y98+AF98+AM98+AT98+BA98+BH98+BO98+BV98+CC98+CJ98+CQ98+CX98+DE98&lt;=Consolidação!T109+Consolidação!W109+Consolidação!Z109+Consolidação!AC109+Consolidação!AF109+Consolidação!AI109+Consolidação!AL109+Consolidação!AO109+Consolidação!AR109+Consolidação!AU109+Consolidação!AX109,Consolidação!$AL$4,IF(R98+Y98+AF98+AM98+AT98+BA98+BH98+BO98+BV98+CC98+CJ98+CQ98+CX98+DE98&lt;=Consolidação!T109+Consolidação!W109+Consolidação!Z109+Consolidação!AC109+Consolidação!AF109+Consolidação!AI109+Consolidação!AL109+Consolidação!AO109+Consolidação!AR109+Consolidação!AU109+Consolidação!AX109+Consolidação!#REF!,Consolidação!$AO$4,IF(R98+Y98+AF98+AM98+AT98+BA98+BH98+BO98+BV98+CC98+CJ98+CQ98+CX98+DE98&lt;=Consolidação!T109+Consolidação!W109+Consolidação!Z109+Consolidação!AC109+Consolidação!AF109+Consolidação!AI109+Consolidação!AL109+Consolidação!AO109+Consolidação!AR109+Consolidação!AU109+Consolidação!AX109+Consolidação!#REF!+Consolidação!BC109,Consolidação!$AR$4,IF(R98+Y98+AF98+AM98+AT98+BA98+BH98+BO98+BV98+CC98+CJ98+CQ98+CX98+DE98&lt;=Consolidação!T109+Consolidação!W109+Consolidação!Z109+Consolidação!AC109+Consolidação!AF109+Consolidação!AI109+Consolidação!AL109+Consolidação!AO109+Consolidação!AR109+Consolidação!AU109+Consolidação!AX109+Consolidação!#REF!+Consolidação!BC109+Consolidação!BF109,Consolidação!$AU$4,IF(AND((Consolidação!T109+Consolidação!W109+Consolidação!Z109+Consolidação!AC109+Consolidação!AF109+Consolidação!AI109+Consolidação!AL109+Consolidação!AO109+Consolidação!AR109+Consolidação!AU109+Consolidação!AX109+Consolidação!#REF!+Consolidação!BC109+Consolidação!BF109)&gt;0,R98+Y98+AF98+AM98+AT98+BA98+BH98+BO98+BV98+CC98+CJ98+CQ98+CX98&lt;Consolidação!T109+Consolidação!W109+Consolidação!Z109+Consolidação!AC109+Consolidação!AF109+Consolidação!AI109+Consolidação!AL109+Consolidação!AO109+Consolidação!AR109+Consolidação!AU109+Consolidação!AX109+Consolidação!#REF!+Consolidação!BC109+Consolidação!BF109,R98+Y98+AF98+AM98+AT98+BA98+BH98+BO98+BV98+CC98+CJ98+CQ98+CX98+DE98&gt;Consolidação!T109+Consolidação!W109+Consolidação!Z109+Consolidação!AC109+Consolidação!AF109+Consolidação!AI109+Consolidação!AL109+Consolidação!AO109+Consolidação!AR109+Consolidação!AU109+Consolidação!AX109+Consolidação!#REF!+Consolidação!BC109+Consolidação!BF109),"CONSUMO PARCIAL","SEM PREVISÃO"))))))))))))))))</f>
        <v/>
      </c>
      <c r="DI98" s="318" t="str">
        <f t="shared" si="152"/>
        <v/>
      </c>
      <c r="DJ98" s="334"/>
      <c r="DK98" s="340"/>
      <c r="DL98" s="522"/>
      <c r="DM98" s="346"/>
      <c r="DN98" s="353" t="str">
        <f>IF(DK98=0,"",IF(X98+AE98+AL98+AS98+AZ98+BG98+BN98+BU98+CB98+CI98+CP98+CW98+DD98+DK98&lt;=Consolidação!Z109,Consolidação!$H$4,IF(X98+AE98+AL98+AS98+AZ98+BG98+BN98+BU98+CB98+CI98+CP98+CW98+DD98+DK98&lt;=Consolidação!Z109+Consolidação!AC109,Consolidação!$K$4,IF(X98+AE98+AL98+AS98+AZ98+BG98+BN98+BU98+CB98+CI98+CP98+CW98+DD98+DK98&lt;=Consolidação!Z109+Consolidação!AC109+Consolidação!AF109,Consolidação!$N$4,IF(X98+AE98+AL98+AS98+AZ98+BG98+BN98+BU98+CB98+CI98+CP98+CW98+DD98+DK98&lt;=Consolidação!Z109+Consolidação!AC109+Consolidação!AF109+Consolidação!AI109,Consolidação!$Q$4,IF(X98+AE98+AL98+AS98+AZ98+BG98+BN98+BU98+CB98+CI98+CP98+CW98+DD98+DK98&lt;=Consolidação!Z109+Consolidação!AC109+Consolidação!AF109+Consolidação!AI109+Consolidação!AL109,Consolidação!$T$4,IF(X98+AE98+AL98+AS98+AZ98+BG98+BN98+BU98+CB98+CI98+CP98+CW98+DD98+DK98&lt;=Consolidação!Z109+Consolidação!AC109+Consolidação!AF109+Consolidação!AI109+Consolidação!AL109+Consolidação!AO109,Consolidação!$W$4,IF(X98+AE98+AL98+AS98+AZ98+BG98+BN98+BU98+CB98+CI98+CP98+CW98+DD98+DK98&lt;=Consolidação!Z109+Consolidação!AC109+Consolidação!AF109+Consolidação!AI109+Consolidação!AL109+Consolidação!AO109+Consolidação!AR109,Consolidação!$Z$4,IF(X98+AE98+AL98+AS98+AZ98+BG98+BN98+BU98+CB98+CI98+CP98+CW98+DD98+DK98&lt;=Consolidação!Z109+Consolidação!AC109+Consolidação!AF109+Consolidação!AI109+Consolidação!AL109+Consolidação!AO109+Consolidação!AR109+Consolidação!AU109,Consolidação!$AC$4,IF(X98+AE98+AL98+AS98+AZ98+BG98+BN98+BU98+CB98+CI98+CP98+CW98+DD98+DK98&lt;=Consolidação!Z109+Consolidação!AC109+Consolidação!AF109+Consolidação!AI109+Consolidação!AL109+Consolidação!AO109+Consolidação!AR109+Consolidação!AU109+Consolidação!AX109,Consolidação!$AF$4,IF(X98+AE98+AL98+AS98+AZ98+BG98+BN98+BU98+CB98+CI98+CP98+CW98+DD98+DK98&lt;=Consolidação!Z109+Consolidação!AC109+Consolidação!AF109+Consolidação!AI109+Consolidação!AL109+Consolidação!AO109+Consolidação!AR109+Consolidação!AU109+Consolidação!AX109+Consolidação!#REF!,Consolidação!$AI$4,IF(X98+AE98+AL98+AS98+AZ98+BG98+BN98+BU98+CB98+CI98+CP98+CW98+DD98+DK98&lt;=Consolidação!Z109+Consolidação!AC109+Consolidação!AF109+Consolidação!AI109+Consolidação!AL109+Consolidação!AO109+Consolidação!AR109+Consolidação!AU109+Consolidação!AX109+Consolidação!#REF!+Consolidação!BC109,Consolidação!$AL$4,IF(X98+AE98+AL98+AS98+AZ98+BG98+BN98+BU98+CB98+CI98+CP98+CW98+DD98+DK98&lt;=Consolidação!Z109+Consolidação!AC109+Consolidação!AF109+Consolidação!AI109+Consolidação!AL109+Consolidação!AO109+Consolidação!AR109+Consolidação!AU109+Consolidação!AX109+Consolidação!#REF!+Consolidação!BC109+Consolidação!BF109,Consolidação!$AO$4,IF(X98+AE98+AL98+AS98+AZ98+BG98+BN98+BU98+CB98+CI98+CP98+CW98+DD98+DK98&lt;=Consolidação!Z109+Consolidação!AC109+Consolidação!AF109+Consolidação!AI109+Consolidação!AL109+Consolidação!AO109+Consolidação!AR109+Consolidação!AU109+Consolidação!AX109+Consolidação!#REF!+Consolidação!BC109+Consolidação!BF109+Consolidação!BI109,Consolidação!$AR$4,IF(X98+AE98+AL98+AS98+AZ98+BG98+BN98+BU98+CB98+CI98+CP98+CW98+DD98+DK98&lt;=Consolidação!Z109+Consolidação!AC109+Consolidação!AF109+Consolidação!AI109+Consolidação!AL109+Consolidação!AO109+Consolidação!AR109+Consolidação!AU109+Consolidação!AX109+Consolidação!#REF!+Consolidação!BC109+Consolidação!BF109+Consolidação!BI109+Consolidação!BL109,Consolidação!$AU$4,IF(AND((Consolidação!Z109+Consolidação!AC109+Consolidação!AF109+Consolidação!AI109+Consolidação!AL109+Consolidação!AO109+Consolidação!AR109+Consolidação!AU109+Consolidação!AX109+Consolidação!#REF!+Consolidação!BC109+Consolidação!BF109+Consolidação!BI109+Consolidação!BL109)&gt;0,X98+AE98+AL98+AS98+AZ98+BG98+BN98+BU98+CB98+CI98+CP98+CW98+DD98&lt;Consolidação!Z109+Consolidação!AC109+Consolidação!AF109+Consolidação!AI109+Consolidação!AL109+Consolidação!AO109+Consolidação!AR109+Consolidação!AU109+Consolidação!AX109+Consolidação!#REF!+Consolidação!BC109+Consolidação!BF109+Consolidação!BI109+Consolidação!BL109,X98+AE98+AL98+AS98+AZ98+BG98+BN98+BU98+CB98+CI98+CP98+CW98+DD98+DK98&gt;Consolidação!Z109+Consolidação!AC109+Consolidação!AF109+Consolidação!AI109+Consolidação!AL109+Consolidação!AO109+Consolidação!AR109+Consolidação!AU109+Consolidação!AX109+Consolidação!#REF!+Consolidação!BC109+Consolidação!BF109+Consolidação!BI109+Consolidação!BL109),"CONSUMO PARCIAL","SEM PREVISÃO"))))))))))))))))</f>
        <v/>
      </c>
      <c r="DO98" s="318" t="str">
        <f t="shared" si="153"/>
        <v/>
      </c>
      <c r="DP98" s="334"/>
      <c r="DQ98" s="340"/>
      <c r="DR98" s="522"/>
      <c r="DS98" s="346"/>
      <c r="DT98" s="353" t="str">
        <f>IF(DQ98=0,"",IF(AD98+AK98+AR98+AY98+BF98+BM98+BT98+CA98+CH98+CO98+CV98+DC98+DJ98+DQ98&lt;=Consolidação!AF109,Consolidação!$H$4,IF(AD98+AK98+AR98+AY98+BF98+BM98+BT98+CA98+CH98+CO98+CV98+DC98+DJ98+DQ98&lt;=Consolidação!AF109+Consolidação!AI109,Consolidação!$K$4,IF(AD98+AK98+AR98+AY98+BF98+BM98+BT98+CA98+CH98+CO98+CV98+DC98+DJ98+DQ98&lt;=Consolidação!AF109+Consolidação!AI109+Consolidação!AL109,Consolidação!$N$4,IF(AD98+AK98+AR98+AY98+BF98+BM98+BT98+CA98+CH98+CO98+CV98+DC98+DJ98+DQ98&lt;=Consolidação!AF109+Consolidação!AI109+Consolidação!AL109+Consolidação!AO109,Consolidação!$Q$4,IF(AD98+AK98+AR98+AY98+BF98+BM98+BT98+CA98+CH98+CO98+CV98+DC98+DJ98+DQ98&lt;=Consolidação!AF109+Consolidação!AI109+Consolidação!AL109+Consolidação!AO109+Consolidação!AR109,Consolidação!$T$4,IF(AD98+AK98+AR98+AY98+BF98+BM98+BT98+CA98+CH98+CO98+CV98+DC98+DJ98+DQ98&lt;=Consolidação!AF109+Consolidação!AI109+Consolidação!AL109+Consolidação!AO109+Consolidação!AR109+Consolidação!AU109,Consolidação!$W$4,IF(AD98+AK98+AR98+AY98+BF98+BM98+BT98+CA98+CH98+CO98+CV98+DC98+DJ98+DQ98&lt;=Consolidação!AF109+Consolidação!AI109+Consolidação!AL109+Consolidação!AO109+Consolidação!AR109+Consolidação!AU109+Consolidação!AX109,Consolidação!$Z$4,IF(AD98+AK98+AR98+AY98+BF98+BM98+BT98+CA98+CH98+CO98+CV98+DC98+DJ98+DQ98&lt;=Consolidação!AF109+Consolidação!AI109+Consolidação!AL109+Consolidação!AO109+Consolidação!AR109+Consolidação!AU109+Consolidação!AX109+Consolidação!#REF!,Consolidação!$AC$4,IF(AD98+AK98+AR98+AY98+BF98+BM98+BT98+CA98+CH98+CO98+CV98+DC98+DJ98+DQ98&lt;=Consolidação!AF109+Consolidação!AI109+Consolidação!AL109+Consolidação!AO109+Consolidação!AR109+Consolidação!AU109+Consolidação!AX109+Consolidação!#REF!+Consolidação!BC109,Consolidação!$AF$4,IF(AD98+AK98+AR98+AY98+BF98+BM98+BT98+CA98+CH98+CO98+CV98+DC98+DJ98+DQ98&lt;=Consolidação!AF109+Consolidação!AI109+Consolidação!AL109+Consolidação!AO109+Consolidação!AR109+Consolidação!AU109+Consolidação!AX109+Consolidação!#REF!+Consolidação!BC109+Consolidação!BF109,Consolidação!$AI$4,IF(AD98+AK98+AR98+AY98+BF98+BM98+BT98+CA98+CH98+CO98+CV98+DC98+DJ98+DQ98&lt;=Consolidação!AF109+Consolidação!AI109+Consolidação!AL109+Consolidação!AO109+Consolidação!AR109+Consolidação!AU109+Consolidação!AX109+Consolidação!#REF!+Consolidação!BC109+Consolidação!BF109+Consolidação!BI109,Consolidação!$AL$4,IF(AD98+AK98+AR98+AY98+BF98+BM98+BT98+CA98+CH98+CO98+CV98+DC98+DJ98+DQ98&lt;=Consolidação!AF109+Consolidação!AI109+Consolidação!AL109+Consolidação!AO109+Consolidação!AR109+Consolidação!AU109+Consolidação!AX109+Consolidação!#REF!+Consolidação!BC109+Consolidação!BF109+Consolidação!BI109+Consolidação!BL109,Consolidação!$AO$4,IF(AD98+AK98+AR98+AY98+BF98+BM98+BT98+CA98+CH98+CO98+CV98+DC98+DJ98+DQ98&lt;=Consolidação!AF109+Consolidação!AI109+Consolidação!AL109+Consolidação!AO109+Consolidação!AR109+Consolidação!AU109+Consolidação!AX109+Consolidação!#REF!+Consolidação!BC109+Consolidação!BF109+Consolidação!BI109+Consolidação!BL109+Consolidação!BO109,Consolidação!$AR$4,IF(AD98+AK98+AR98+AY98+BF98+BM98+BT98+CA98+CH98+CO98+CV98+DC98+DJ98+DQ98&lt;=Consolidação!AF109+Consolidação!AI109+Consolidação!AL109+Consolidação!AO109+Consolidação!AR109+Consolidação!AU109+Consolidação!AX109+Consolidação!#REF!+Consolidação!BC109+Consolidação!BF109+Consolidação!BI109+Consolidação!BL109+Consolidação!BO109+Consolidação!BR109,Consolidação!$AU$4,IF(AND((Consolidação!AF109+Consolidação!AI109+Consolidação!AL109+Consolidação!AO109+Consolidação!AR109+Consolidação!AU109+Consolidação!AX109+Consolidação!#REF!+Consolidação!BC109+Consolidação!BF109+Consolidação!BI109+Consolidação!BL109+Consolidação!BO109+Consolidação!BR109)&gt;0,AD98+AK98+AR98+AY98+BF98+BM98+BT98+CA98+CH98+CO98+CV98+DC98+DJ98&lt;Consolidação!AF109+Consolidação!AI109+Consolidação!AL109+Consolidação!AO109+Consolidação!AR109+Consolidação!AU109+Consolidação!AX109+Consolidação!#REF!+Consolidação!BC109+Consolidação!BF109+Consolidação!BI109+Consolidação!BL109+Consolidação!BO109+Consolidação!BR109,AD98+AK98+AR98+AY98+BF98+BM98+BT98+CA98+CH98+CO98+CV98+DC98+DJ98+DQ98&gt;Consolidação!AF109+Consolidação!AI109+Consolidação!AL109+Consolidação!AO109+Consolidação!AR109+Consolidação!AU109+Consolidação!AX109+Consolidação!#REF!+Consolidação!BC109+Consolidação!BF109+Consolidação!BI109+Consolidação!BL109+Consolidação!BO109+Consolidação!BR109),"CONSUMO PARCIAL","SEM PREVISÃO"))))))))))))))))</f>
        <v/>
      </c>
      <c r="DU98" s="318" t="str">
        <f t="shared" si="154"/>
        <v/>
      </c>
      <c r="DV98" s="334"/>
      <c r="DW98" s="340"/>
      <c r="DX98" s="522"/>
      <c r="DY98" s="346"/>
      <c r="DZ98" s="353" t="str">
        <f>IF(DW98=0,"",IF(AJ98+AQ98+AX98+BE98+BL98+BS98+BZ98+CG98+CN98+CU98+DB98+DI98+DP98+DW98&lt;=Consolidação!AL109,Consolidação!$H$4,IF(AJ98+AQ98+AX98+BE98+BL98+BS98+BZ98+CG98+CN98+CU98+DB98+DI98+DP98+DW98&lt;=Consolidação!AL109+Consolidação!AO109,Consolidação!$K$4,IF(AJ98+AQ98+AX98+BE98+BL98+BS98+BZ98+CG98+CN98+CU98+DB98+DI98+DP98+DW98&lt;=Consolidação!AL109+Consolidação!AO109+Consolidação!AR109,Consolidação!$N$4,IF(AJ98+AQ98+AX98+BE98+BL98+BS98+BZ98+CG98+CN98+CU98+DB98+DI98+DP98+DW98&lt;=Consolidação!AL109+Consolidação!AO109+Consolidação!AR109+Consolidação!AU109,Consolidação!$Q$4,IF(AJ98+AQ98+AX98+BE98+BL98+BS98+BZ98+CG98+CN98+CU98+DB98+DI98+DP98+DW98&lt;=Consolidação!AL109+Consolidação!AO109+Consolidação!AR109+Consolidação!AU109+Consolidação!AX109,Consolidação!$T$4,IF(AJ98+AQ98+AX98+BE98+BL98+BS98+BZ98+CG98+CN98+CU98+DB98+DI98+DP98+DW98&lt;=Consolidação!AL109+Consolidação!AO109+Consolidação!AR109+Consolidação!AU109+Consolidação!AX109+Consolidação!#REF!,Consolidação!$W$4,IF(AJ98+AQ98+AX98+BE98+BL98+BS98+BZ98+CG98+CN98+CU98+DB98+DI98+DP98+DW98&lt;=Consolidação!AL109+Consolidação!AO109+Consolidação!AR109+Consolidação!AU109+Consolidação!AX109+Consolidação!#REF!+Consolidação!BC109,Consolidação!$Z$4,IF(AJ98+AQ98+AX98+BE98+BL98+BS98+BZ98+CG98+CN98+CU98+DB98+DI98+DP98+DW98&lt;=Consolidação!AL109+Consolidação!AO109+Consolidação!AR109+Consolidação!AU109+Consolidação!AX109+Consolidação!#REF!+Consolidação!BC109+Consolidação!BF109,Consolidação!$AC$4,IF(AJ98+AQ98+AX98+BE98+BL98+BS98+BZ98+CG98+CN98+CU98+DB98+DI98+DP98+DW98&lt;=Consolidação!AL109+Consolidação!AO109+Consolidação!AR109+Consolidação!AU109+Consolidação!AX109+Consolidação!#REF!+Consolidação!BC109+Consolidação!BF109+Consolidação!BI109,Consolidação!$AF$4,IF(AJ98+AQ98+AX98+BE98+BL98+BS98+BZ98+CG98+CN98+CU98+DB98+DI98+DP98+DW98&lt;=Consolidação!AL109+Consolidação!AO109+Consolidação!AR109+Consolidação!AU109+Consolidação!AX109+Consolidação!#REF!+Consolidação!BC109+Consolidação!BF109+Consolidação!BI109+Consolidação!BL109,Consolidação!$AI$4,IF(AJ98+AQ98+AX98+BE98+BL98+BS98+BZ98+CG98+CN98+CU98+DB98+DI98+DP98+DW98&lt;=Consolidação!AL109+Consolidação!AO109+Consolidação!AR109+Consolidação!AU109+Consolidação!AX109+Consolidação!#REF!+Consolidação!BC109+Consolidação!BF109+Consolidação!BI109+Consolidação!BL109+Consolidação!BO109,Consolidação!$AL$4,IF(AJ98+AQ98+AX98+BE98+BL98+BS98+BZ98+CG98+CN98+CU98+DB98+DI98+DP98+DW98&lt;=Consolidação!AL109+Consolidação!AO109+Consolidação!AR109+Consolidação!AU109+Consolidação!AX109+Consolidação!#REF!+Consolidação!BC109+Consolidação!BF109+Consolidação!BI109+Consolidação!BL109+Consolidação!BO109+Consolidação!BR109,Consolidação!$AO$4,IF(AJ98+AQ98+AX98+BE98+BL98+BS98+BZ98+CG98+CN98+CU98+DB98+DI98+DP98+DW98&lt;=Consolidação!AL109+Consolidação!AO109+Consolidação!AR109+Consolidação!AU109+Consolidação!AX109+Consolidação!#REF!+Consolidação!BC109+Consolidação!BF109+Consolidação!BI109+Consolidação!BL109+Consolidação!BO109+Consolidação!BR109+Consolidação!BU109,Consolidação!$AR$4,IF(AJ98+AQ98+AX98+BE98+BL98+BS98+BZ98+CG98+CN98+CU98+DB98+DI98+DP98+DW98&lt;=Consolidação!AL109+Consolidação!AO109+Consolidação!AR109+Consolidação!AU109+Consolidação!AX109+Consolidação!#REF!+Consolidação!BC109+Consolidação!BF109+Consolidação!BI109+Consolidação!BL109+Consolidação!BO109+Consolidação!BR109+Consolidação!BU109+Consolidação!BX109,Consolidação!$AU$4,IF(AND((Consolidação!AL109+Consolidação!AO109+Consolidação!AR109+Consolidação!AU109+Consolidação!AX109+Consolidação!#REF!+Consolidação!BC109+Consolidação!BF109+Consolidação!BI109+Consolidação!BL109+Consolidação!BO109+Consolidação!BR109+Consolidação!BU109+Consolidação!BX109)&gt;0,AJ98+AQ98+AX98+BE98+BL98+BS98+BZ98+CG98+CN98+CU98+DB98+DI98+DP98&lt;Consolidação!AL109+Consolidação!AO109+Consolidação!AR109+Consolidação!AU109+Consolidação!AX109+Consolidação!#REF!+Consolidação!BC109+Consolidação!BF109+Consolidação!BI109+Consolidação!BL109+Consolidação!BO109+Consolidação!BR109+Consolidação!BU109+Consolidação!BX109,AJ98+AQ98+AX98+BE98+BL98+BS98+BZ98+CG98+CN98+CU98+DB98+DI98+DP98+DW98&gt;Consolidação!AL109+Consolidação!AO109+Consolidação!AR109+Consolidação!AU109+Consolidação!AX109+Consolidação!#REF!+Consolidação!BC109+Consolidação!BF109+Consolidação!BI109+Consolidação!BL109+Consolidação!BO109+Consolidação!BR109+Consolidação!BU109+Consolidação!BX109),"CONSUMO PARCIAL","SEM PREVISÃO"))))))))))))))))</f>
        <v/>
      </c>
      <c r="EA98" s="318" t="str">
        <f t="shared" si="155"/>
        <v/>
      </c>
      <c r="EB98" s="334"/>
      <c r="EC98" s="340"/>
      <c r="ED98" s="522"/>
      <c r="EE98" s="346"/>
      <c r="EF98" s="353" t="str">
        <f>IF(EC98=0,"",IF(AP98+AW98+BD98+BK98+BR98+BY98+CF98+CM98+CT98+DA98+DH98+DO98+DV98+EC98&lt;=Consolidação!AR109,Consolidação!$H$4,IF(AP98+AW98+BD98+BK98+BR98+BY98+CF98+CM98+CT98+DA98+DH98+DO98+DV98+EC98&lt;=Consolidação!AR109+Consolidação!AU109,Consolidação!$K$4,IF(AP98+AW98+BD98+BK98+BR98+BY98+CF98+CM98+CT98+DA98+DH98+DO98+DV98+EC98&lt;=Consolidação!AR109+Consolidação!AU109+Consolidação!AX109,Consolidação!$N$4,IF(AP98+AW98+BD98+BK98+BR98+BY98+CF98+CM98+CT98+DA98+DH98+DO98+DV98+EC98&lt;=Consolidação!AR109+Consolidação!AU109+Consolidação!AX109+Consolidação!#REF!,Consolidação!$Q$4,IF(AP98+AW98+BD98+BK98+BR98+BY98+CF98+CM98+CT98+DA98+DH98+DO98+DV98+EC98&lt;=Consolidação!AR109+Consolidação!AU109+Consolidação!AX109+Consolidação!#REF!+Consolidação!BC109,Consolidação!$T$4,IF(AP98+AW98+BD98+BK98+BR98+BY98+CF98+CM98+CT98+DA98+DH98+DO98+DV98+EC98&lt;=Consolidação!AR109+Consolidação!AU109+Consolidação!AX109+Consolidação!#REF!+Consolidação!BC109+Consolidação!BF109,Consolidação!$W$4,IF(AP98+AW98+BD98+BK98+BR98+BY98+CF98+CM98+CT98+DA98+DH98+DO98+DV98+EC98&lt;=Consolidação!AR109+Consolidação!AU109+Consolidação!AX109+Consolidação!#REF!+Consolidação!BC109+Consolidação!BF109+Consolidação!BI109,Consolidação!$Z$4,IF(AP98+AW98+BD98+BK98+BR98+BY98+CF98+CM98+CT98+DA98+DH98+DO98+DV98+EC98&lt;=Consolidação!AR109+Consolidação!AU109+Consolidação!AX109+Consolidação!#REF!+Consolidação!BC109+Consolidação!BF109+Consolidação!BI109+Consolidação!BL109,Consolidação!$AC$4,IF(AP98+AW98+BD98+BK98+BR98+BY98+CF98+CM98+CT98+DA98+DH98+DO98+DV98+EC98&lt;=Consolidação!AR109+Consolidação!AU109+Consolidação!AX109+Consolidação!#REF!+Consolidação!BC109+Consolidação!BF109+Consolidação!BI109+Consolidação!BL109+Consolidação!BO109,Consolidação!$AF$4,IF(AP98+AW98+BD98+BK98+BR98+BY98+CF98+CM98+CT98+DA98+DH98+DO98+DV98+EC98&lt;=Consolidação!AR109+Consolidação!AU109+Consolidação!AX109+Consolidação!#REF!+Consolidação!BC109+Consolidação!BF109+Consolidação!BI109+Consolidação!BL109+Consolidação!BO109+Consolidação!BR109,Consolidação!$AI$4,IF(AP98+AW98+BD98+BK98+BR98+BY98+CF98+CM98+CT98+DA98+DH98+DO98+DV98+EC98&lt;=Consolidação!AR109+Consolidação!AU109+Consolidação!AX109+Consolidação!#REF!+Consolidação!BC109+Consolidação!BF109+Consolidação!BI109+Consolidação!BL109+Consolidação!BO109+Consolidação!BR109+Consolidação!BU109,Consolidação!$AL$4,IF(AP98+AW98+BD98+BK98+BR98+BY98+CF98+CM98+CT98+DA98+DH98+DO98+DV98+EC98&lt;=Consolidação!AR109+Consolidação!AU109+Consolidação!AX109+Consolidação!#REF!+Consolidação!BC109+Consolidação!BF109+Consolidação!BI109+Consolidação!BL109+Consolidação!BO109+Consolidação!BR109+Consolidação!BU109+Consolidação!BX109,Consolidação!$AO$4,IF(AP98+AW98+BD98+BK98+BR98+BY98+CF98+CM98+CT98+DA98+DH98+DO98+DV98+EC98&lt;=Consolidação!AR109+Consolidação!AU109+Consolidação!AX109+Consolidação!#REF!+Consolidação!BC109+Consolidação!BF109+Consolidação!BI109+Consolidação!BL109+Consolidação!BO109+Consolidação!BR109+Consolidação!BU109+Consolidação!BX109+Consolidação!CA109,Consolidação!$AR$4,IF(AP98+AW98+BD98+BK98+BR98+BY98+CF98+CM98+CT98+DA98+DH98+DO98+DV98+EC98&lt;=Consolidação!AR109+Consolidação!AU109+Consolidação!AX109+Consolidação!#REF!+Consolidação!BC109+Consolidação!BF109+Consolidação!BI109+Consolidação!BL109+Consolidação!BO109+Consolidação!BR109+Consolidação!BU109+Consolidação!BX109+Consolidação!CA109+Consolidação!CD109,Consolidação!$AU$4,IF(AND((Consolidação!AR109+Consolidação!AU109+Consolidação!AX109+Consolidação!#REF!+Consolidação!BC109+Consolidação!BF109+Consolidação!BI109+Consolidação!BL109+Consolidação!BO109+Consolidação!BR109+Consolidação!BU109+Consolidação!BX109+Consolidação!CA109+Consolidação!CD109)&gt;0,AP98+AW98+BD98+BK98+BR98+BY98+CF98+CM98+CT98+DA98+DH98+DO98+DV98&lt;Consolidação!AR109+Consolidação!AU109+Consolidação!AX109+Consolidação!#REF!+Consolidação!BC109+Consolidação!BF109+Consolidação!BI109+Consolidação!BL109+Consolidação!BO109+Consolidação!BR109+Consolidação!BU109+Consolidação!BX109+Consolidação!CA109+Consolidação!CD109,AP98+AW98+BD98+BK98+BR98+BY98+CF98+CM98+CT98+DA98+DH98+DO98+DV98+EC98&gt;Consolidação!AR109+Consolidação!AU109+Consolidação!AX109+Consolidação!#REF!+Consolidação!BC109+Consolidação!BF109+Consolidação!BI109+Consolidação!BL109+Consolidação!BO109+Consolidação!BR109+Consolidação!BU109+Consolidação!BX109+Consolidação!CA109+Consolidação!CD109),"CONSUMO PARCIAL","SEM PREVISÃO"))))))))))))))))</f>
        <v/>
      </c>
      <c r="EG98" s="318" t="str">
        <f t="shared" si="156"/>
        <v/>
      </c>
      <c r="EH98" s="334"/>
      <c r="EI98" s="340"/>
      <c r="EJ98" s="522"/>
      <c r="EK98" s="346"/>
      <c r="EL98" s="353" t="str">
        <f>IF(EI98=0,"",IF(AV98+BC98+BJ98+BQ98+BX98+CE98+CL98+CS98+CZ98+DG98+DN98+DU98+EB98+EI98&lt;=Consolidação!AX109,Consolidação!$H$4,IF(AV98+BC98+BJ98+BQ98+BX98+CE98+CL98+CS98+CZ98+DG98+DN98+DU98+EB98+EI98&lt;=Consolidação!AX109+Consolidação!#REF!,Consolidação!$K$4,IF(AV98+BC98+BJ98+BQ98+BX98+CE98+CL98+CS98+CZ98+DG98+DN98+DU98+EB98+EI98&lt;=Consolidação!AX109+Consolidação!#REF!+Consolidação!BC109,Consolidação!$N$4,IF(AV98+BC98+BJ98+BQ98+BX98+CE98+CL98+CS98+CZ98+DG98+DN98+DU98+EB98+EI98&lt;=Consolidação!AX109+Consolidação!#REF!+Consolidação!BC109+Consolidação!BF109,Consolidação!$Q$4,IF(AV98+BC98+BJ98+BQ98+BX98+CE98+CL98+CS98+CZ98+DG98+DN98+DU98+EB98+EI98&lt;=Consolidação!AX109+Consolidação!#REF!+Consolidação!BC109+Consolidação!BF109+Consolidação!BI109,Consolidação!$T$4,IF(AV98+BC98+BJ98+BQ98+BX98+CE98+CL98+CS98+CZ98+DG98+DN98+DU98+EB98+EI98&lt;=Consolidação!AX109+Consolidação!#REF!+Consolidação!BC109+Consolidação!BF109+Consolidação!BI109+Consolidação!BL109,Consolidação!$W$4,IF(AV98+BC98+BJ98+BQ98+BX98+CE98+CL98+CS98+CZ98+DG98+DN98+DU98+EB98+EI98&lt;=Consolidação!AX109+Consolidação!#REF!+Consolidação!BC109+Consolidação!BF109+Consolidação!BI109+Consolidação!BL109+Consolidação!BO109,Consolidação!$Z$4,IF(AV98+BC98+BJ98+BQ98+BX98+CE98+CL98+CS98+CZ98+DG98+DN98+DU98+EB98+EI98&lt;=Consolidação!AX109+Consolidação!#REF!+Consolidação!BC109+Consolidação!BF109+Consolidação!BI109+Consolidação!BL109+Consolidação!BO109+Consolidação!BR109,Consolidação!$AC$4,IF(AV98+BC98+BJ98+BQ98+BX98+CE98+CL98+CS98+CZ98+DG98+DN98+DU98+EB98+EI98&lt;=Consolidação!AX109+Consolidação!#REF!+Consolidação!BC109+Consolidação!BF109+Consolidação!BI109+Consolidação!BL109+Consolidação!BO109+Consolidação!BR109+Consolidação!BU109,Consolidação!$AF$4,IF(AV98+BC98+BJ98+BQ98+BX98+CE98+CL98+CS98+CZ98+DG98+DN98+DU98+EB98+EI98&lt;=Consolidação!AX109+Consolidação!#REF!+Consolidação!BC109+Consolidação!BF109+Consolidação!BI109+Consolidação!BL109+Consolidação!BO109+Consolidação!BR109+Consolidação!BU109+Consolidação!BX109,Consolidação!$AI$4,IF(AV98+BC98+BJ98+BQ98+BX98+CE98+CL98+CS98+CZ98+DG98+DN98+DU98+EB98+EI98&lt;=Consolidação!AX109+Consolidação!#REF!+Consolidação!BC109+Consolidação!BF109+Consolidação!BI109+Consolidação!BL109+Consolidação!BO109+Consolidação!BR109+Consolidação!BU109+Consolidação!BX109+Consolidação!CA109,Consolidação!$AL$4,IF(AV98+BC98+BJ98+BQ98+BX98+CE98+CL98+CS98+CZ98+DG98+DN98+DU98+EB98+EI98&lt;=Consolidação!AX109+Consolidação!#REF!+Consolidação!BC109+Consolidação!BF109+Consolidação!BI109+Consolidação!BL109+Consolidação!BO109+Consolidação!BR109+Consolidação!BU109+Consolidação!BX109+Consolidação!CA109+Consolidação!CD109,Consolidação!$AO$4,IF(AV98+BC98+BJ98+BQ98+BX98+CE98+CL98+CS98+CZ98+DG98+DN98+DU98+EB98+EI98&lt;=Consolidação!AX109+Consolidação!#REF!+Consolidação!BC109+Consolidação!BF109+Consolidação!BI109+Consolidação!BL109+Consolidação!BO109+Consolidação!BR109+Consolidação!BU109+Consolidação!BX109+Consolidação!CA109+Consolidação!CD109+Consolidação!CG109,Consolidação!$AR$4,IF(AV98+BC98+BJ98+BQ98+BX98+CE98+CL98+CS98+CZ98+DG98+DN98+DU98+EB98+EI98&lt;=Consolidação!AX109+Consolidação!#REF!+Consolidação!BC109+Consolidação!BF109+Consolidação!BI109+Consolidação!BL109+Consolidação!BO109+Consolidação!BR109+Consolidação!BU109+Consolidação!BX109+Consolidação!CA109+Consolidação!CD109+Consolidação!CG109+Consolidação!CJ109,Consolidação!$AU$4,IF(AND((Consolidação!AX109+Consolidação!#REF!+Consolidação!BC109+Consolidação!BF109+Consolidação!BI109+Consolidação!BL109+Consolidação!BO109+Consolidação!BR109+Consolidação!BU109+Consolidação!BX109+Consolidação!CA109+Consolidação!CD109+Consolidação!CG109+Consolidação!CJ109)&gt;0,AV98+BC98+BJ98+BQ98+BX98+CE98+CL98+CS98+CZ98+DG98+DN98+DU98+EB98&lt;Consolidação!AX109+Consolidação!#REF!+Consolidação!BC109+Consolidação!BF109+Consolidação!BI109+Consolidação!BL109+Consolidação!BO109+Consolidação!BR109+Consolidação!BU109+Consolidação!BX109+Consolidação!CA109+Consolidação!CD109+Consolidação!CG109+Consolidação!CJ109,AV98+BC98+BJ98+BQ98+BX98+CE98+CL98+CS98+CZ98+DG98+DN98+DU98+EB98+EI98&gt;Consolidação!AX109+Consolidação!#REF!+Consolidação!BC109+Consolidação!BF109+Consolidação!BI109+Consolidação!BL109+Consolidação!BO109+Consolidação!BR109+Consolidação!BU109+Consolidação!BX109+Consolidação!CA109+Consolidação!CD109+Consolidação!CG109+Consolidação!CJ109),"CONSUMO PARCIAL","SEM PREVISÃO"))))))))))))))))</f>
        <v/>
      </c>
      <c r="EM98" s="318" t="str">
        <f t="shared" si="157"/>
        <v/>
      </c>
      <c r="EN98" s="334"/>
      <c r="EO98" s="340"/>
      <c r="EP98" s="522"/>
      <c r="EQ98" s="346"/>
      <c r="ER98" s="353" t="str">
        <f>IF(EO98=0,"",IF(BB98+BI98+BP98+BW98+CD98+CK98+CR98+CY98+DF98+DM98+DT98+EA98+EH98+EO98&lt;=Consolidação!BC109,Consolidação!$H$4,IF(BB98+BI98+BP98+BW98+CD98+CK98+CR98+CY98+DF98+DM98+DT98+EA98+EH98+EO98&lt;=Consolidação!BC109+Consolidação!BF109,Consolidação!$K$4,IF(BB98+BI98+BP98+BW98+CD98+CK98+CR98+CY98+DF98+DM98+DT98+EA98+EH98+EO98&lt;=Consolidação!BC109+Consolidação!BF109+Consolidação!BI109,Consolidação!$N$4,IF(BB98+BI98+BP98+BW98+CD98+CK98+CR98+CY98+DF98+DM98+DT98+EA98+EH98+EO98&lt;=Consolidação!BC109+Consolidação!BF109+Consolidação!BI109+Consolidação!BL109,Consolidação!$Q$4,IF(BB98+BI98+BP98+BW98+CD98+CK98+CR98+CY98+DF98+DM98+DT98+EA98+EH98+EO98&lt;=Consolidação!BC109+Consolidação!BF109+Consolidação!BI109+Consolidação!BL109+Consolidação!BO109,Consolidação!$T$4,IF(BB98+BI98+BP98+BW98+CD98+CK98+CR98+CY98+DF98+DM98+DT98+EA98+EH98+EO98&lt;=Consolidação!BC109+Consolidação!BF109+Consolidação!BI109+Consolidação!BL109+Consolidação!BO109+Consolidação!BR109,Consolidação!$W$4,IF(BB98+BI98+BP98+BW98+CD98+CK98+CR98+CY98+DF98+DM98+DT98+EA98+EH98+EO98&lt;=Consolidação!BC109+Consolidação!BF109+Consolidação!BI109+Consolidação!BL109+Consolidação!BO109+Consolidação!BR109+Consolidação!BU109,Consolidação!$Z$4,IF(BB98+BI98+BP98+BW98+CD98+CK98+CR98+CY98+DF98+DM98+DT98+EA98+EH98+EO98&lt;=Consolidação!BC109+Consolidação!BF109+Consolidação!BI109+Consolidação!BL109+Consolidação!BO109+Consolidação!BR109+Consolidação!BU109+Consolidação!BX109,Consolidação!$AC$4,IF(BB98+BI98+BP98+BW98+CD98+CK98+CR98+CY98+DF98+DM98+DT98+EA98+EH98+EO98&lt;=Consolidação!BC109+Consolidação!BF109+Consolidação!BI109+Consolidação!BL109+Consolidação!BO109+Consolidação!BR109+Consolidação!BU109+Consolidação!BX109+Consolidação!CA109,Consolidação!$AF$4,IF(BB98+BI98+BP98+BW98+CD98+CK98+CR98+CY98+DF98+DM98+DT98+EA98+EH98+EO98&lt;=Consolidação!BC109+Consolidação!BF109+Consolidação!BI109+Consolidação!BL109+Consolidação!BO109+Consolidação!BR109+Consolidação!BU109+Consolidação!BX109+Consolidação!CA109+Consolidação!CD109,Consolidação!$AI$4,IF(BB98+BI98+BP98+BW98+CD98+CK98+CR98+CY98+DF98+DM98+DT98+EA98+EH98+EO98&lt;=Consolidação!BC109+Consolidação!BF109+Consolidação!BI109+Consolidação!BL109+Consolidação!BO109+Consolidação!BR109+Consolidação!BU109+Consolidação!BX109+Consolidação!CA109+Consolidação!CD109+Consolidação!CG109,Consolidação!$AL$4,IF(BB98+BI98+BP98+BW98+CD98+CK98+CR98+CY98+DF98+DM98+DT98+EA98+EH98+EO98&lt;=Consolidação!BC109+Consolidação!BF109+Consolidação!BI109+Consolidação!BL109+Consolidação!BO109+Consolidação!BR109+Consolidação!BU109+Consolidação!BX109+Consolidação!CA109+Consolidação!CD109+Consolidação!CG109+Consolidação!CJ109,Consolidação!$AO$4,IF(BB98+BI98+BP98+BW98+CD98+CK98+CR98+CY98+DF98+DM98+DT98+EA98+EH98+EO98&lt;=Consolidação!BC109+Consolidação!BF109+Consolidação!BI109+Consolidação!BL109+Consolidação!BO109+Consolidação!BR109+Consolidação!BU109+Consolidação!BX109+Consolidação!CA109+Consolidação!CD109+Consolidação!CG109+Consolidação!CJ109+Consolidação!CM109,Consolidação!$AR$4,IF(BB98+BI98+BP98+BW98+CD98+CK98+CR98+CY98+DF98+DM98+DT98+EA98+EH98+EO98&lt;=Consolidação!BC109+Consolidação!BF109+Consolidação!BI109+Consolidação!BL109+Consolidação!BO109+Consolidação!BR109+Consolidação!BU109+Consolidação!BX109+Consolidação!CA109+Consolidação!CD109+Consolidação!CG109+Consolidação!CJ109+Consolidação!CM109+Consolidação!CP109,Consolidação!$AU$4,IF(AND((Consolidação!BC109+Consolidação!BF109+Consolidação!BI109+Consolidação!BL109+Consolidação!BO109+Consolidação!BR109+Consolidação!BU109+Consolidação!BX109+Consolidação!CA109+Consolidação!CD109+Consolidação!CG109+Consolidação!CJ109+Consolidação!CM109+Consolidação!CP109)&gt;0,BB98+BI98+BP98+BW98+CD98+CK98+CR98+CY98+DF98+DM98+DT98+EA98+EH98&lt;Consolidação!BC109+Consolidação!BF109+Consolidação!BI109+Consolidação!BL109+Consolidação!BO109+Consolidação!BR109+Consolidação!BU109+Consolidação!BX109+Consolidação!CA109+Consolidação!CD109+Consolidação!CG109+Consolidação!CJ109+Consolidação!CM109+Consolidação!CP109,BB98+BI98+BP98+BW98+CD98+CK98+CR98+CY98+DF98+DM98+DT98+EA98+EH98+EO98&gt;Consolidação!BC109+Consolidação!BF109+Consolidação!BI109+Consolidação!BL109+Consolidação!BO109+Consolidação!BR109+Consolidação!BU109+Consolidação!BX109+Consolidação!CA109+Consolidação!CD109+Consolidação!CG109+Consolidação!CJ109+Consolidação!CM109+Consolidação!CP109),"CONSUMO PARCIAL","SEM PREVISÃO"))))))))))))))))</f>
        <v/>
      </c>
      <c r="ES98" s="318" t="str">
        <f t="shared" si="158"/>
        <v/>
      </c>
      <c r="ET98" s="334"/>
      <c r="EU98" s="340"/>
      <c r="EV98" s="522"/>
      <c r="EW98" s="346"/>
      <c r="EX98" s="353" t="str">
        <f>IF(EU98=0,"",IF(BH98+BO98+BV98+CC98+CJ98+CQ98+CX98+DE98+DL98+DS98+DZ98+EG98+EN98+EU98&lt;=Consolidação!BI109,Consolidação!$H$4,IF(BH98+BO98+BV98+CC98+CJ98+CQ98+CX98+DE98+DL98+DS98+DZ98+EG98+EN98+EU98&lt;=Consolidação!BI109+Consolidação!BL109,Consolidação!$K$4,IF(BH98+BO98+BV98+CC98+CJ98+CQ98+CX98+DE98+DL98+DS98+DZ98+EG98+EN98+EU98&lt;=Consolidação!BI109+Consolidação!BL109+Consolidação!BO109,Consolidação!$N$4,IF(BH98+BO98+BV98+CC98+CJ98+CQ98+CX98+DE98+DL98+DS98+DZ98+EG98+EN98+EU98&lt;=Consolidação!BI109+Consolidação!BL109+Consolidação!BO109+Consolidação!BR109,Consolidação!$Q$4,IF(BH98+BO98+BV98+CC98+CJ98+CQ98+CX98+DE98+DL98+DS98+DZ98+EG98+EN98+EU98&lt;=Consolidação!BI109+Consolidação!BL109+Consolidação!BO109+Consolidação!BR109+Consolidação!BU109,Consolidação!$T$4,IF(BH98+BO98+BV98+CC98+CJ98+CQ98+CX98+DE98+DL98+DS98+DZ98+EG98+EN98+EU98&lt;=Consolidação!BI109+Consolidação!BL109+Consolidação!BO109+Consolidação!BR109+Consolidação!BU109+Consolidação!BX109,Consolidação!$W$4,IF(BH98+BO98+BV98+CC98+CJ98+CQ98+CX98+DE98+DL98+DS98+DZ98+EG98+EN98+EU98&lt;=Consolidação!BI109+Consolidação!BL109+Consolidação!BO109+Consolidação!BR109+Consolidação!BU109+Consolidação!BX109+Consolidação!CA109,Consolidação!$Z$4,IF(BH98+BO98+BV98+CC98+CJ98+CQ98+CX98+DE98+DL98+DS98+DZ98+EG98+EN98+EU98&lt;=Consolidação!BI109+Consolidação!BL109+Consolidação!BO109+Consolidação!BR109+Consolidação!BU109+Consolidação!BX109+Consolidação!CA109+Consolidação!CD109,Consolidação!$AC$4,IF(BH98+BO98+BV98+CC98+CJ98+CQ98+CX98+DE98+DL98+DS98+DZ98+EG98+EN98+EU98&lt;=Consolidação!BI109+Consolidação!BL109+Consolidação!BO109+Consolidação!BR109+Consolidação!BU109+Consolidação!BX109+Consolidação!CA109+Consolidação!CD109+Consolidação!CG109,Consolidação!$AF$4,IF(BH98+BO98+BV98+CC98+CJ98+CQ98+CX98+DE98+DL98+DS98+DZ98+EG98+EN98+EU98&lt;=Consolidação!BI109+Consolidação!BL109+Consolidação!BO109+Consolidação!BR109+Consolidação!BU109+Consolidação!BX109+Consolidação!CA109+Consolidação!CD109+Consolidação!CG109+Consolidação!CJ109,Consolidação!$AI$4,IF(BH98+BO98+BV98+CC98+CJ98+CQ98+CX98+DE98+DL98+DS98+DZ98+EG98+EN98+EU98&lt;=Consolidação!BI109+Consolidação!BL109+Consolidação!BO109+Consolidação!BR109+Consolidação!BU109+Consolidação!BX109+Consolidação!CA109+Consolidação!CD109+Consolidação!CG109+Consolidação!CJ109+Consolidação!CM109,Consolidação!$AL$4,IF(BH98+BO98+BV98+CC98+CJ98+CQ98+CX98+DE98+DL98+DS98+DZ98+EG98+EN98+EU98&lt;=Consolidação!BI109+Consolidação!BL109+Consolidação!BO109+Consolidação!BR109+Consolidação!BU109+Consolidação!BX109+Consolidação!CA109+Consolidação!CD109+Consolidação!CG109+Consolidação!CJ109+Consolidação!CM109+Consolidação!CP109,Consolidação!$AO$4,IF(BH98+BO98+BV98+CC98+CJ98+CQ98+CX98+DE98+DL98+DS98+DZ98+EG98+EN98+EU98&lt;=Consolidação!BI109+Consolidação!BL109+Consolidação!BO109+Consolidação!BR109+Consolidação!BU109+Consolidação!BX109+Consolidação!CA109+Consolidação!CD109+Consolidação!CG109+Consolidação!CJ109+Consolidação!CM109+Consolidação!CP109+Consolidação!CS109,Consolidação!$AR$4,IF(BH98+BO98+BV98+CC98+CJ98+CQ98+CX98+DE98+DL98+DS98+DZ98+EG98+EN98+EU98&lt;=Consolidação!BI109+Consolidação!BL109+Consolidação!BO109+Consolidação!BR109+Consolidação!BU109+Consolidação!BX109+Consolidação!CA109+Consolidação!CD109+Consolidação!CG109+Consolidação!CJ109+Consolidação!CM109+Consolidação!CP109+Consolidação!CS109+Consolidação!CV109,Consolidação!$AU$4,IF(AND((Consolidação!BI109+Consolidação!BL109+Consolidação!BO109+Consolidação!BR109+Consolidação!BU109+Consolidação!BX109+Consolidação!CA109+Consolidação!CD109+Consolidação!CG109+Consolidação!CJ109+Consolidação!CM109+Consolidação!CP109+Consolidação!CS109+Consolidação!CV109)&gt;0,BH98+BO98+BV98+CC98+CJ98+CQ98+CX98+DE98+DL98+DS98+DZ98+EG98+EN98&lt;Consolidação!BI109+Consolidação!BL109+Consolidação!BO109+Consolidação!BR109+Consolidação!BU109+Consolidação!BX109+Consolidação!CA109+Consolidação!CD109+Consolidação!CG109+Consolidação!CJ109+Consolidação!CM109+Consolidação!CP109+Consolidação!CS109+Consolidação!CV109,BH98+BO98+BV98+CC98+CJ98+CQ98+CX98+DE98+DL98+DS98+DZ98+EG98+EN98+EU98&gt;Consolidação!BI109+Consolidação!BL109+Consolidação!BO109+Consolidação!BR109+Consolidação!BU109+Consolidação!BX109+Consolidação!CA109+Consolidação!CD109+Consolidação!CG109+Consolidação!CJ109+Consolidação!CM109+Consolidação!CP109+Consolidação!CS109+Consolidação!CV109),"CONSUMO PARCIAL","SEM PREVISÃO"))))))))))))))))</f>
        <v/>
      </c>
      <c r="EY98" s="318" t="str">
        <f t="shared" si="159"/>
        <v/>
      </c>
      <c r="EZ98" s="334"/>
      <c r="FA98" s="340"/>
      <c r="FB98" s="522"/>
      <c r="FC98" s="346"/>
      <c r="FD98" s="353" t="str">
        <f>IF(FA98=0,"",IF(BN98+BU98+CB98+CI98+CP98+CW98+DD98+DK98+DR98+DY98+EF98+EM98+ET98+FA98&lt;=Consolidação!BO109,Consolidação!$H$4,IF(BN98+BU98+CB98+CI98+CP98+CW98+DD98+DK98+DR98+DY98+EF98+EM98+ET98+FA98&lt;=Consolidação!BO109+Consolidação!BR109,Consolidação!$K$4,IF(BN98+BU98+CB98+CI98+CP98+CW98+DD98+DK98+DR98+DY98+EF98+EM98+ET98+FA98&lt;=Consolidação!BO109+Consolidação!BR109+Consolidação!BU109,Consolidação!$N$4,IF(BN98+BU98+CB98+CI98+CP98+CW98+DD98+DK98+DR98+DY98+EF98+EM98+ET98+FA98&lt;=Consolidação!BO109+Consolidação!BR109+Consolidação!BU109+Consolidação!BX109,Consolidação!$Q$4,IF(BN98+BU98+CB98+CI98+CP98+CW98+DD98+DK98+DR98+DY98+EF98+EM98+ET98+FA98&lt;=Consolidação!BO109+Consolidação!BR109+Consolidação!BU109+Consolidação!BX109+Consolidação!CA109,Consolidação!$T$4,IF(BN98+BU98+CB98+CI98+CP98+CW98+DD98+DK98+DR98+DY98+EF98+EM98+ET98+FA98&lt;=Consolidação!BO109+Consolidação!BR109+Consolidação!BU109+Consolidação!BX109+Consolidação!CA109+Consolidação!CD109,Consolidação!$W$4,IF(BN98+BU98+CB98+CI98+CP98+CW98+DD98+DK98+DR98+DY98+EF98+EM98+ET98+FA98&lt;=Consolidação!BO109+Consolidação!BR109+Consolidação!BU109+Consolidação!BX109+Consolidação!CA109+Consolidação!CD109+Consolidação!CG109,Consolidação!$Z$4,IF(BN98+BU98+CB98+CI98+CP98+CW98+DD98+DK98+DR98+DY98+EF98+EM98+ET98+FA98&lt;=Consolidação!BO109+Consolidação!BR109+Consolidação!BU109+Consolidação!BX109+Consolidação!CA109+Consolidação!CD109+Consolidação!CG109+Consolidação!CJ109,Consolidação!$AC$4,IF(BN98+BU98+CB98+CI98+CP98+CW98+DD98+DK98+DR98+DY98+EF98+EM98+ET98+FA98&lt;=Consolidação!BO109+Consolidação!BR109+Consolidação!BU109+Consolidação!BX109+Consolidação!CA109+Consolidação!CD109+Consolidação!CG109+Consolidação!CJ109+Consolidação!CM109,Consolidação!$AF$4,IF(BN98+BU98+CB98+CI98+CP98+CW98+DD98+DK98+DR98+DY98+EF98+EM98+ET98+FA98&lt;=Consolidação!BO109+Consolidação!BR109+Consolidação!BU109+Consolidação!BX109+Consolidação!CA109+Consolidação!CD109+Consolidação!CG109+Consolidação!CJ109+Consolidação!CM109+Consolidação!CP109,Consolidação!$AI$4,IF(BN98+BU98+CB98+CI98+CP98+CW98+DD98+DK98+DR98+DY98+EF98+EM98+ET98+FA98&lt;=Consolidação!BO109+Consolidação!BR109+Consolidação!BU109+Consolidação!BX109+Consolidação!CA109+Consolidação!CD109+Consolidação!CG109+Consolidação!CJ109+Consolidação!CM109+Consolidação!CP109+Consolidação!CS109,Consolidação!$AL$4,IF(BN98+BU98+CB98+CI98+CP98+CW98+DD98+DK98+DR98+DY98+EF98+EM98+ET98+FA98&lt;=Consolidação!BO109+Consolidação!BR109+Consolidação!BU109+Consolidação!BX109+Consolidação!CA109+Consolidação!CD109+Consolidação!CG109+Consolidação!CJ109+Consolidação!CM109+Consolidação!CP109+Consolidação!CS109+Consolidação!CV109,Consolidação!$AO$4,IF(BN98+BU98+CB98+CI98+CP98+CW98+DD98+DK98+DR98+DY98+EF98+EM98+ET98+FA98&lt;=Consolidação!BO109+Consolidação!BR109+Consolidação!BU109+Consolidação!BX109+Consolidação!CA109+Consolidação!CD109+Consolidação!CG109+Consolidação!CJ109+Consolidação!CM109+Consolidação!CP109+Consolidação!CS109+Consolidação!CV109+Consolidação!CY109,Consolidação!$AR$4,IF(BN98+BU98+CB98+CI98+CP98+CW98+DD98+DK98+DR98+DY98+EF98+EM98+ET98+FA98&lt;=Consolidação!BO109+Consolidação!BR109+Consolidação!BU109+Consolidação!BX109+Consolidação!CA109+Consolidação!CD109+Consolidação!CG109+Consolidação!CJ109+Consolidação!CM109+Consolidação!CP109+Consolidação!CS109+Consolidação!CV109+Consolidação!CY109+Consolidação!DB109,Consolidação!$AU$4,IF(AND((Consolidação!BO109+Consolidação!BR109+Consolidação!BU109+Consolidação!BX109+Consolidação!CA109+Consolidação!CD109+Consolidação!CG109+Consolidação!CJ109+Consolidação!CM109+Consolidação!CP109+Consolidação!CS109+Consolidação!CV109+Consolidação!CY109+Consolidação!DB109)&gt;0,BN98+BU98+CB98+CI98+CP98+CW98+DD98+DK98+DR98+DY98+EF98+EM98+ET98&lt;Consolidação!BO109+Consolidação!BR109+Consolidação!BU109+Consolidação!BX109+Consolidação!CA109+Consolidação!CD109+Consolidação!CG109+Consolidação!CJ109+Consolidação!CM109+Consolidação!CP109+Consolidação!CS109+Consolidação!CV109+Consolidação!CY109+Consolidação!DB109,BN98+BU98+CB98+CI98+CP98+CW98+DD98+DK98+DR98+DY98+EF98+EM98+ET98+FA98&gt;Consolidação!BO109+Consolidação!BR109+Consolidação!BU109+Consolidação!BX109+Consolidação!CA109+Consolidação!CD109+Consolidação!CG109+Consolidação!CJ109+Consolidação!CM109+Consolidação!CP109+Consolidação!CS109+Consolidação!CV109+Consolidação!CY109+Consolidação!DB109),"CONSUMO PARCIAL","SEM PREVISÃO"))))))))))))))))</f>
        <v/>
      </c>
      <c r="FE98" s="318" t="str">
        <f t="shared" si="160"/>
        <v/>
      </c>
      <c r="FF98" s="334"/>
      <c r="FG98" s="340"/>
      <c r="FH98" s="522"/>
      <c r="FI98" s="346"/>
      <c r="FJ98" s="353" t="str">
        <f>IF(FG98=0,"",IF(BT98+CA98+CH98+CO98+CV98+DC98+DJ98+DQ98+DX98+EE98+EL98+ES98+EZ98+FG98&lt;=Consolidação!BU109,Consolidação!$H$4,IF(BT98+CA98+CH98+CO98+CV98+DC98+DJ98+DQ98+DX98+EE98+EL98+ES98+EZ98+FG98&lt;=Consolidação!BU109+Consolidação!BX109,Consolidação!$K$4,IF(BT98+CA98+CH98+CO98+CV98+DC98+DJ98+DQ98+DX98+EE98+EL98+ES98+EZ98+FG98&lt;=Consolidação!BU109+Consolidação!BX109+Consolidação!CA109,Consolidação!$N$4,IF(BT98+CA98+CH98+CO98+CV98+DC98+DJ98+DQ98+DX98+EE98+EL98+ES98+EZ98+FG98&lt;=Consolidação!BU109+Consolidação!BX109+Consolidação!CA109+Consolidação!CD109,Consolidação!$Q$4,IF(BT98+CA98+CH98+CO98+CV98+DC98+DJ98+DQ98+DX98+EE98+EL98+ES98+EZ98+FG98&lt;=Consolidação!BU109+Consolidação!BX109+Consolidação!CA109+Consolidação!CD109+Consolidação!CG109,Consolidação!$T$4,IF(BT98+CA98+CH98+CO98+CV98+DC98+DJ98+DQ98+DX98+EE98+EL98+ES98+EZ98+FG98&lt;=Consolidação!BU109+Consolidação!BX109+Consolidação!CA109+Consolidação!CD109+Consolidação!CG109+Consolidação!CJ109,Consolidação!$W$4,IF(BT98+CA98+CH98+CO98+CV98+DC98+DJ98+DQ98+DX98+EE98+EL98+ES98+EZ98+FG98&lt;=Consolidação!BU109+Consolidação!BX109+Consolidação!CA109+Consolidação!CD109+Consolidação!CG109+Consolidação!CJ109+Consolidação!CM109,Consolidação!$Z$4,IF(BT98+CA98+CH98+CO98+CV98+DC98+DJ98+DQ98+DX98+EE98+EL98+ES98+EZ98+FG98&lt;=Consolidação!BU109+Consolidação!BX109+Consolidação!CA109+Consolidação!CD109+Consolidação!CG109+Consolidação!CJ109+Consolidação!CM109+Consolidação!CP109,Consolidação!$AC$4,IF(BT98+CA98+CH98+CO98+CV98+DC98+DJ98+DQ98+DX98+EE98+EL98+ES98+EZ98+FG98&lt;=Consolidação!BU109+Consolidação!BX109+Consolidação!CA109+Consolidação!CD109+Consolidação!CG109+Consolidação!CJ109+Consolidação!CM109+Consolidação!CP109+Consolidação!CS109,Consolidação!$AF$4,IF(BT98+CA98+CH98+CO98+CV98+DC98+DJ98+DQ98+DX98+EE98+EL98+ES98+EZ98+FG98&lt;=Consolidação!BU109+Consolidação!BX109+Consolidação!CA109+Consolidação!CD109+Consolidação!CG109+Consolidação!CJ109+Consolidação!CM109+Consolidação!CP109+Consolidação!CS109+Consolidação!CV109,Consolidação!$AI$4,IF(BT98+CA98+CH98+CO98+CV98+DC98+DJ98+DQ98+DX98+EE98+EL98+ES98+EZ98+FG98&lt;=Consolidação!BU109+Consolidação!BX109+Consolidação!CA109+Consolidação!CD109+Consolidação!CG109+Consolidação!CJ109+Consolidação!CM109+Consolidação!CP109+Consolidação!CS109+Consolidação!CV109+Consolidação!CY109,Consolidação!$AL$4,IF(BT98+CA98+CH98+CO98+CV98+DC98+DJ98+DQ98+DX98+EE98+EL98+ES98+EZ98+FG98&lt;=Consolidação!BU109+Consolidação!BX109+Consolidação!CA109+Consolidação!CD109+Consolidação!CG109+Consolidação!CJ109+Consolidação!CM109+Consolidação!CP109+Consolidação!CS109+Consolidação!CV109+Consolidação!CY109+Consolidação!DB109,Consolidação!$AO$4,IF(BT98+CA98+CH98+CO98+CV98+DC98+DJ98+DQ98+DX98+EE98+EL98+ES98+EZ98+FG98&lt;=Consolidação!BU109+Consolidação!BX109+Consolidação!CA109+Consolidação!CD109+Consolidação!CG109+Consolidação!CJ109+Consolidação!CM109+Consolidação!CP109+Consolidação!CS109+Consolidação!CV109+Consolidação!CY109+Consolidação!DB109+Consolidação!DE109,Consolidação!$AR$4,IF(BT98+CA98+CH98+CO98+CV98+DC98+DJ98+DQ98+DX98+EE98+EL98+ES98+EZ98+FG98&lt;=Consolidação!BU109+Consolidação!BX109+Consolidação!CA109+Consolidação!CD109+Consolidação!CG109+Consolidação!CJ109+Consolidação!CM109+Consolidação!CP109+Consolidação!CS109+Consolidação!CV109+Consolidação!CY109+Consolidação!DB109+Consolidação!DE109+Consolidação!DH109,Consolidação!$AU$4,IF(AND((Consolidação!BU109+Consolidação!BX109+Consolidação!CA109+Consolidação!CD109+Consolidação!CG109+Consolidação!CJ109+Consolidação!CM109+Consolidação!CP109+Consolidação!CS109+Consolidação!CV109+Consolidação!CY109+Consolidação!DB109+Consolidação!DE109+Consolidação!DH109)&gt;0,BT98+CA98+CH98+CO98+CV98+DC98+DJ98+DQ98+DX98+EE98+EL98+ES98+EZ98&lt;Consolidação!BU109+Consolidação!BX109+Consolidação!CA109+Consolidação!CD109+Consolidação!CG109+Consolidação!CJ109+Consolidação!CM109+Consolidação!CP109+Consolidação!CS109+Consolidação!CV109+Consolidação!CY109+Consolidação!DB109+Consolidação!DE109+Consolidação!DH109,BT98+CA98+CH98+CO98+CV98+DC98+DJ98+DQ98+DX98+EE98+EL98+ES98+EZ98+FG98&gt;Consolidação!BU109+Consolidação!BX109+Consolidação!CA109+Consolidação!CD109+Consolidação!CG109+Consolidação!CJ109+Consolidação!CM109+Consolidação!CP109+Consolidação!CS109+Consolidação!CV109+Consolidação!CY109+Consolidação!DB109+Consolidação!DE109+Consolidação!DH109),"CONSUMO PARCIAL","SEM PREVISÃO"))))))))))))))))</f>
        <v/>
      </c>
      <c r="FK98" s="540" t="str">
        <f t="shared" si="161"/>
        <v/>
      </c>
      <c r="FL98" s="569"/>
      <c r="FM98" s="550"/>
      <c r="FN98" s="550"/>
      <c r="FO98" s="550"/>
      <c r="FP98" s="550"/>
      <c r="FQ98" s="576"/>
      <c r="FR98" s="569"/>
      <c r="FS98" s="550"/>
      <c r="FT98" s="550"/>
      <c r="FU98" s="550"/>
      <c r="FV98" s="550"/>
      <c r="FW98" s="550"/>
      <c r="FX98" s="545" t="str">
        <f>IF((Consolidação!C109+Consolidação!E109)=(F98+M98+T98+AA98+AH98+AO98+AV98+BC98+BJ98+BQ98+BX98+CE98+CL98+CS98),"ATUALIZADO","DESATUALIZADO")</f>
        <v>DESATUALIZADO</v>
      </c>
    </row>
    <row r="99" spans="1:180" x14ac:dyDescent="0.3">
      <c r="A99" s="516">
        <v>11938</v>
      </c>
      <c r="B99" s="633"/>
      <c r="C99" s="520" t="s">
        <v>2</v>
      </c>
      <c r="D99" s="274"/>
      <c r="E99" s="334"/>
      <c r="F99" s="335"/>
      <c r="G99" s="336"/>
      <c r="H99" s="337"/>
      <c r="I99" s="353" t="str">
        <f>IF(F99=0,"",IF(F99&lt;=Consolidação!H110,Consolidação!H$4,IF(F99&lt;=Consolidação!H110+Consolidação!K110,Consolidação!K$4,IF(F99&lt;=Consolidação!H110+Consolidação!K110+Consolidação!N110,Consolidação!N$4,IF(F99&lt;=Consolidação!H110+Consolidação!K110+Consolidação!N110+Consolidação!Q110,Consolidação!Q$4,IF(F99&lt;=Consolidação!H110+Consolidação!K110+Consolidação!N110+Consolidação!Q110+Consolidação!T110,Consolidação!T$4,IF(F99&lt;=Consolidação!H110+Consolidação!K110+Consolidação!N110+Consolidação!Q110+Consolidação!T110+Consolidação!W110,Consolidação!W$4,IF(F99&lt;=Consolidação!H110+Consolidação!K110+Consolidação!N110+Consolidação!Q110+Consolidação!T110+Consolidação!W110+Consolidação!Z110,Consolidação!Z$4,IF(F99&lt;=Consolidação!H110+Consolidação!K110+Consolidação!N110+Consolidação!Q110+Consolidação!T110+Consolidação!W110+Consolidação!Z110+Consolidação!AC110,Consolidação!AC$4,IF(F99&lt;=Consolidação!H110+Consolidação!K110+Consolidação!N110+Consolidação!Q110+Consolidação!T110+Consolidação!W110+Consolidação!Z110+Consolidação!AC110+Consolidação!AF110,Consolidação!AF$4,IF(F99&lt;=Consolidação!H110+Consolidação!K110+Consolidação!N110+Consolidação!Q110+Consolidação!T110+Consolidação!W110+Consolidação!Z110+Consolidação!AC110+Consolidação!AF110+Consolidação!AI110,Consolidação!AI$4,IF(F99&lt;=Consolidação!H110+Consolidação!K110+Consolidação!N110+Consolidação!Q110+Consolidação!T110+Consolidação!W110+Consolidação!Z110+Consolidação!AC110+Consolidação!AF110+Consolidação!AI110+Consolidação!AL110,Consolidação!AL$4,IF(F99&lt;=Consolidação!H110+Consolidação!K110+Consolidação!N110+Consolidação!Q110+Consolidação!T110+Consolidação!W110+Consolidação!Z110+Consolidação!AC110+Consolidação!AF110+Consolidação!AI110+Consolidação!AL110+Consolidação!AO110,Consolidação!AO$4,IF(F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AR$4,IF(F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J99" s="318" t="str">
        <f t="shared" si="150"/>
        <v/>
      </c>
      <c r="K99" s="312"/>
      <c r="L99" s="334"/>
      <c r="M99" s="335"/>
      <c r="N99" s="315"/>
      <c r="O99" s="337"/>
      <c r="P99" s="353" t="str">
        <f>IF(M99=0,"",IF(F99+M99&lt;=Consolidação!H110,Consolidação!$H$4,IF(F99+M99&lt;=Consolidação!H110+Consolidação!K110,Consolidação!$K$4,IF(F99+M99&lt;=Consolidação!H110+Consolidação!K110+Consolidação!N110,Consolidação!$N$4,IF(F99+M99&lt;=Consolidação!H110+Consolidação!K110+Consolidação!N110+Consolidação!Q110,Consolidação!$Q$4,IF(F99+M99&lt;=Consolidação!H110+Consolidação!K110+Consolidação!N110+Consolidação!Q110+Consolidação!T110,Consolidação!$T$4,IF(F99+M99&lt;=Consolidação!H110+Consolidação!K110+Consolidação!N110+Consolidação!Q110+Consolidação!T110+Consolidação!W110,Consolidação!$W$4,IF(F99+M99&lt;=Consolidação!H110+Consolidação!K110+Consolidação!N110+Consolidação!Q110+Consolidação!T110+Consolidação!W110+Consolidação!Z110,Consolidação!$Z$4,IF(F99+M99&lt;=Consolidação!H110+Consolidação!K110+Consolidação!N110+Consolidação!Q110+Consolidação!T110+Consolidação!W110+Consolidação!Z110+Consolidação!AC110,Consolidação!$AC$4,IF(F99+M99&lt;=Consolidação!H110+Consolidação!K110+Consolidação!N110+Consolidação!Q110+Consolidação!T110+Consolidação!W110+Consolidação!Z110+Consolidação!AC110+Consolidação!AF110,Consolidação!$AF$4,IF(F99+M99&lt;=Consolidação!H110+Consolidação!K110+Consolidação!N110+Consolidação!Q110+Consolidação!T110+Consolidação!W110+Consolidação!Z110+Consolidação!AC110+Consolidação!AF110+Consolidação!AI110,Consolidação!$AI$4,IF(F99+M99&lt;=Consolidação!H110+Consolidação!K110+Consolidação!N110+Consolidação!Q110+Consolidação!T110+Consolidação!W110+Consolidação!Z110+Consolidação!AC110+Consolidação!AF110+Consolidação!AI110+Consolidação!AL110,Consolidação!$AL$4,IF(F99+M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$AR$4,IF(F99+M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Q99" s="318" t="str">
        <f t="shared" si="162"/>
        <v/>
      </c>
      <c r="R99" s="312"/>
      <c r="S99" s="334"/>
      <c r="T99" s="314"/>
      <c r="U99" s="315"/>
      <c r="V99" s="337"/>
      <c r="W99" s="353" t="str">
        <f>IF(T99=0,"",IF(F99+M99+T99&lt;=Consolidação!H110,Consolidação!$H$4,IF(F99+M99+T99&lt;=Consolidação!H110+Consolidação!K110,Consolidação!$K$4,IF(F99+M99+T99&lt;=Consolidação!H110+Consolidação!K110+Consolidação!N110,Consolidação!$N$4,IF(F99+M99+T99&lt;=Consolidação!H110+Consolidação!K110+Consolidação!N110+Consolidação!Q110,Consolidação!$Q$4,IF(F99+M99+T99&lt;=Consolidação!H110+Consolidação!K110+Consolidação!N110+Consolidação!Q110+Consolidação!T110,Consolidação!$T$4,IF(F99+M99+T99&lt;=Consolidação!H110+Consolidação!K110+Consolidação!N110+Consolidação!Q110+Consolidação!T110+Consolidação!W110,Consolidação!$W$4,IF(F99+M99+T99&lt;=Consolidação!H110+Consolidação!K110+Consolidação!N110+Consolidação!Q110+Consolidação!T110+Consolidação!W110+Consolidação!Z110,Consolidação!$Z$4,IF(F99+M99+T99&lt;=Consolidação!H110+Consolidação!K110+Consolidação!N110+Consolidação!Q110+Consolidação!T110+Consolidação!W110+Consolidação!Z110+Consolidação!AC110,Consolidação!$AC$4,IF(F99+M99+T99&lt;=Consolidação!H110+Consolidação!K110+Consolidação!N110+Consolidação!Q110+Consolidação!T110+Consolidação!W110+Consolidação!Z110+Consolidação!AC110+Consolidação!AF110,Consolidação!$AF$4,IF(F99+M99+T99&lt;=Consolidação!H110+Consolidação!K110+Consolidação!N110+Consolidação!Q110+Consolidação!T110+Consolidação!W110+Consolidação!Z110+Consolidação!AC110+Consolidação!AF110+Consolidação!AI110,Consolidação!$AI$4,IF(F99+M99+T99&lt;=Consolidação!H110+Consolidação!K110+Consolidação!N110+Consolidação!Q110+Consolidação!T110+Consolidação!W110+Consolidação!Z110+Consolidação!AC110+Consolidação!AF110+Consolidação!AI110+Consolidação!AL110,Consolidação!$AL$4,IF(F99+M99+T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+T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$AR$4,IF(F99+M99+T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+M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+T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X99" s="318" t="str">
        <f t="shared" si="163"/>
        <v/>
      </c>
      <c r="Y99" s="312"/>
      <c r="Z99" s="334"/>
      <c r="AA99" s="340"/>
      <c r="AB99" s="315"/>
      <c r="AC99" s="521"/>
      <c r="AD99" s="353" t="str">
        <f>IF(AA99=0,"",IF(F99+M99+T99+AA99&lt;=Consolidação!H110,Consolidação!$H$4,IF(F99+M99+T99+AA99&lt;=Consolidação!H110+Consolidação!K110,Consolidação!$K$4,IF(F99+M99+T99+AA99&lt;=Consolidação!H110+Consolidação!K110+Consolidação!N110,Consolidação!$N$4,IF(F99+M99+T99+AA99&lt;=Consolidação!H110+Consolidação!K110+Consolidação!N110+Consolidação!Q110,Consolidação!$Q$4,IF(F99+M99+T99+AA99&lt;=Consolidação!H110+Consolidação!K110+Consolidação!N110+Consolidação!Q110+Consolidação!T110,Consolidação!$T$4,IF(F99+M99+T99+AA99&lt;=Consolidação!H110+Consolidação!K110+Consolidação!N110+Consolidação!Q110+Consolidação!T110+Consolidação!W110,Consolidação!$W$4,IF(F99+M99+T99+AA99&lt;=Consolidação!H110+Consolidação!K110+Consolidação!N110+Consolidação!Q110+Consolidação!T110+Consolidação!W110+Consolidação!Z110,Consolidação!$Z$4,IF(F99+M99+T99+AA99&lt;=Consolidação!H110+Consolidação!K110+Consolidação!N110+Consolidação!Q110+Consolidação!T110+Consolidação!W110+Consolidação!Z110+Consolidação!AC110,Consolidação!$AC$4,IF(F99+M99+T99+AA99&lt;=Consolidação!H110+Consolidação!K110+Consolidação!N110+Consolidação!Q110+Consolidação!T110+Consolidação!W110+Consolidação!Z110+Consolidação!AC110+Consolidação!AF110,Consolidação!$AF$4,IF(F99+M99+T99+AA99&lt;=Consolidação!H110+Consolidação!K110+Consolidação!N110+Consolidação!Q110+Consolidação!T110+Consolidação!W110+Consolidação!Z110+Consolidação!AC110+Consolidação!AF110+Consolidação!AI110,Consolidação!$AI$4,IF(F99+M99+T99+AA99&lt;=Consolidação!H110+Consolidação!K110+Consolidação!N110+Consolidação!Q110+Consolidação!T110+Consolidação!W110+Consolidação!Z110+Consolidação!AC110+Consolidação!AF110+Consolidação!AI110+Consolidação!AL110,Consolidação!$AL$4,IF(F99+M99+T99+AA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+T99+AA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#REF!,IF(F99+M99+T99+AA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+M99+T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+T99+AA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AE99" s="318" t="str">
        <f t="shared" si="164"/>
        <v/>
      </c>
      <c r="AF99" s="312"/>
      <c r="AG99" s="334"/>
      <c r="AH99" s="340"/>
      <c r="AI99" s="315"/>
      <c r="AJ99" s="316"/>
      <c r="AK99" s="353" t="str">
        <f>IF(AH99=0,"",IF(F99+M99+T99+AA99+AH99&lt;=Consolidação!H110,Consolidação!$H$4,IF(F99+M99+T99+AA99+AH99&lt;=Consolidação!H110+Consolidação!K110,Consolidação!$K$4,IF(F99+M99+T99+AA99+AH99&lt;=Consolidação!H110+Consolidação!K110+Consolidação!N110,Consolidação!$N$4,IF(F99+M99+T99+AA99+AH99&lt;=Consolidação!H110+Consolidação!K110+Consolidação!N110+Consolidação!Q110,Consolidação!$Q$4,IF(F99+M99+T99+AA99+AH99&lt;=Consolidação!H110+Consolidação!K110+Consolidação!N110+Consolidação!Q110+Consolidação!T110,Consolidação!$T$4,IF(F99+M99+T99+AA99+AH99&lt;=Consolidação!H110+Consolidação!K110+Consolidação!N110+Consolidação!Q110+Consolidação!T110+Consolidação!W110,Consolidação!$W$4,IF(F99+M99+T99+AA99+AH99&lt;=Consolidação!H110+Consolidação!K110+Consolidação!N110+Consolidação!Q110+Consolidação!T110+Consolidação!W110+Consolidação!Z110,Consolidação!$Z$4,IF(F99+M99+T99+AA99+AH99&lt;=Consolidação!H110+Consolidação!K110+Consolidação!N110+Consolidação!Q110+Consolidação!T110+Consolidação!W110+Consolidação!Z110+Consolidação!AC110,Consolidação!$AC$4,IF(F99+M99+T99+AA99+AH99&lt;=Consolidação!H110+Consolidação!K110+Consolidação!N110+Consolidação!Q110+Consolidação!T110+Consolidação!W110+Consolidação!Z110+Consolidação!AC110+Consolidação!AF110,Consolidação!$AF$4,IF(F99+M99+T99+AA99+AH99&lt;=Consolidação!H110+Consolidação!K110+Consolidação!N110+Consolidação!Q110+Consolidação!T110+Consolidação!W110+Consolidação!Z110+Consolidação!AC110+Consolidação!AF110+Consolidação!AI110,Consolidação!$AI$4,IF(F99+M99+T99+AA99+AH99&lt;=Consolidação!H110+Consolidação!K110+Consolidação!N110+Consolidação!Q110+Consolidação!T110+Consolidação!W110+Consolidação!Z110+Consolidação!AC110+Consolidação!AF110+Consolidação!AI110+Consolidação!AL110,Consolidação!$AL$4,IF(F99+M99+T99+AA99+AH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+T99+AA99+AH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$AR$4,IF(F99+M99+T99+AA99+AH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+M99+T99+AA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+T99+AA99+AH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AL99" s="318" t="str">
        <f t="shared" si="165"/>
        <v/>
      </c>
      <c r="AM99" s="312"/>
      <c r="AN99" s="334"/>
      <c r="AO99" s="340"/>
      <c r="AP99" s="345"/>
      <c r="AQ99" s="337"/>
      <c r="AR99" s="353" t="str">
        <f>IF(AO99=0,"",IF(F99+M99+T99+AA99+AH99+AO99&lt;=Consolidação!H110,Consolidação!$H$4,IF(F99+M99+T99+AA99+AH99+AO99&lt;=Consolidação!H110+Consolidação!K110,Consolidação!$K$4,IF(F99+M99+T99+AA99+AH99+AO99&lt;=Consolidação!H110+Consolidação!K110+Consolidação!N110,Consolidação!$N$4,IF(F99+M99+T99+AA99+AH99+AO99&lt;=Consolidação!H110+Consolidação!K110+Consolidação!N110+Consolidação!Q110,Consolidação!$Q$4,IF(F99+M99+T99+AA99+AH99+AO99&lt;=Consolidação!H110+Consolidação!K110+Consolidação!N110+Consolidação!Q110+Consolidação!T110,Consolidação!$T$4,IF(F99+M99+T99+AA99+AH99+AO99&lt;=Consolidação!H110+Consolidação!K110+Consolidação!N110+Consolidação!Q110+Consolidação!T110+Consolidação!W110,Consolidação!$W$4,IF(F99+M99+T99+AA99+AH99+AO99&lt;=Consolidação!H110+Consolidação!K110+Consolidação!N110+Consolidação!Q110+Consolidação!T110+Consolidação!W110+Consolidação!Z110,Consolidação!$Z$4,IF(F99+M99+T99+AA99+AH99+AO99&lt;=Consolidação!H110+Consolidação!K110+Consolidação!N110+Consolidação!Q110+Consolidação!T110+Consolidação!W110+Consolidação!Z110+Consolidação!AC110,Consolidação!$AC$4,IF(F99+M99+T99+AA99+AH99+AO99&lt;=Consolidação!H110+Consolidação!K110+Consolidação!N110+Consolidação!Q110+Consolidação!T110+Consolidação!W110+Consolidação!Z110+Consolidação!AC110+Consolidação!AF110,Consolidação!$AF$4,IF(F99+M99+T99+AA99+AH99+AO99&lt;=Consolidação!H110+Consolidação!K110+Consolidação!N110+Consolidação!Q110+Consolidação!T110+Consolidação!W110+Consolidação!Z110+Consolidação!AC110+Consolidação!AF110+Consolidação!AI110,Consolidação!$AI$4,IF(F99+M99+T99+AA99+AH99+AO99&lt;=Consolidação!H110+Consolidação!K110+Consolidação!N110+Consolidação!Q110+Consolidação!T110+Consolidação!W110+Consolidação!Z110+Consolidação!AC110+Consolidação!AF110+Consolidação!AI110+Consolidação!AL110,Consolidação!$AL$4,IF(F99+M99+T99+AA99+AH99+AO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+T99+AA99+AH99+AO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$AR$4,IF(F99+M99+T99+AA99+AH99+AO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+M99+T99+AA99+AH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+T99+AA99+AH99+AO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AS99" s="318" t="str">
        <f t="shared" si="166"/>
        <v/>
      </c>
      <c r="AT99" s="312"/>
      <c r="AU99" s="334"/>
      <c r="AV99" s="340"/>
      <c r="AW99" s="345"/>
      <c r="AX99" s="346"/>
      <c r="AY99" s="353" t="str">
        <f>IF(AV99=0,"",IF(F99+M99+T99+AA99+AH99+AO99+AV99&lt;=Consolidação!H110,Consolidação!$H$4,IF(F99+M99+T99+AA99+AH99+AO99+AV99&lt;=Consolidação!H110+Consolidação!K110,Consolidação!$K$4,IF(F99+M99+T99+AA99+AH99+AO99+AV99&lt;=Consolidação!H110+Consolidação!K110+Consolidação!N110,Consolidação!$N$4,IF(F99+M99+T99+AA99+AH99+AO99+AV99&lt;=Consolidação!H110+Consolidação!K110+Consolidação!N110+Consolidação!Q110,Consolidação!$Q$4,IF(F99+M99+T99+AA99+AH99+AO99+AV99&lt;=Consolidação!H110+Consolidação!K110+Consolidação!N110+Consolidação!Q110+Consolidação!T110,Consolidação!$T$4,IF(F99+M99+T99+AA99+AH99+AO99+AV99&lt;=Consolidação!H110+Consolidação!K110+Consolidação!N110+Consolidação!Q110+Consolidação!T110+Consolidação!W110,Consolidação!$W$4,IF(F99+M99+T99+AA99+AH99+AO99+AV99&lt;=Consolidação!H110+Consolidação!K110+Consolidação!N110+Consolidação!Q110+Consolidação!T110+Consolidação!W110+Consolidação!Z110,Consolidação!$Z$4,IF(F99+M99+T99+AA99+AH99+AO99+AV99&lt;=Consolidação!H110+Consolidação!K110+Consolidação!N110+Consolidação!Q110+Consolidação!T110+Consolidação!W110+Consolidação!Z110+Consolidação!AC110,Consolidação!$AC$4,IF(F99+M99+T99+AA99+AH99+AO99+AV99&lt;=Consolidação!H110+Consolidação!K110+Consolidação!N110+Consolidação!Q110+Consolidação!T110+Consolidação!W110+Consolidação!Z110+Consolidação!AC110+Consolidação!AF110,Consolidação!$AF$4,IF(F99+M99+T99+AA99+AH99+AO99+AV99&lt;=Consolidação!H110+Consolidação!K110+Consolidação!N110+Consolidação!Q110+Consolidação!T110+Consolidação!W110+Consolidação!Z110+Consolidação!AC110+Consolidação!AF110+Consolidação!AI110,Consolidação!$AI$4,IF(F99+M99+T99+AA99+AH99+AO99+AV99&lt;=Consolidação!H110+Consolidação!K110+Consolidação!N110+Consolidação!Q110+Consolidação!T110+Consolidação!W110+Consolidação!Z110+Consolidação!AC110+Consolidação!AF110+Consolidação!AI110+Consolidação!AL110,Consolidação!$AL$4,IF(F99+M99+T99+AA99+AH99+AO99+AV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+T99+AA99+AH99+AO99+AV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$AR$4,IF(F99+M99+T99+AA99+AH99+AO99+AV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+M99+T99+AA99+AH99+AO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+T99+AA99+AH99+AO99+AV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AZ99" s="318" t="str">
        <f t="shared" si="167"/>
        <v/>
      </c>
      <c r="BA99" s="312"/>
      <c r="BB99" s="334"/>
      <c r="BC99" s="340"/>
      <c r="BD99" s="315"/>
      <c r="BE99" s="346"/>
      <c r="BF99" s="353" t="str">
        <f>IF(BC99=0,"",IF(F99+M99+T99+AA99+AH99+AO99+AV99+BC99&lt;=Consolidação!H110,Consolidação!$H$4,IF(F99+M99+T99+AA99+AH99+AO99+AV99+BC99&lt;=Consolidação!H110+Consolidação!K110,Consolidação!$K$4,IF(F99+M99+T99+AA99+AH99+AO99+AV99+BC99&lt;=Consolidação!H110+Consolidação!K110+Consolidação!N110,Consolidação!$N$4,IF(F99+M99+T99+AA99+AH99+AO99+AV99+BC99&lt;=Consolidação!H110+Consolidação!K110+Consolidação!N110+Consolidação!Q110,Consolidação!$Q$4,IF(F99+M99+T99+AA99+AH99+AO99+AV99+BC99&lt;=Consolidação!H110+Consolidação!K110+Consolidação!N110+Consolidação!Q110+Consolidação!T110,Consolidação!$T$4,IF(F99+M99+T99+AA99+AH99+AO99+AV99+BC99&lt;=Consolidação!H110+Consolidação!K110+Consolidação!N110+Consolidação!Q110+Consolidação!T110+Consolidação!W110,Consolidação!$W$4,IF(F99+M99+T99+AA99+AH99+AO99+AV99+BC99&lt;=Consolidação!H110+Consolidação!K110+Consolidação!N110+Consolidação!Q110+Consolidação!T110+Consolidação!W110+Consolidação!Z110,Consolidação!$Z$4,IF(F99+M99+T99+AA99+AH99+AO99+AV99+BC99&lt;=Consolidação!H110+Consolidação!K110+Consolidação!N110+Consolidação!Q110+Consolidação!T110+Consolidação!W110+Consolidação!Z110+Consolidação!AC110,Consolidação!$AC$4,IF(F99+M99+T99+AA99+AH99+AO99+AV99+BC99&lt;=Consolidação!H110+Consolidação!K110+Consolidação!N110+Consolidação!Q110+Consolidação!T110+Consolidação!W110+Consolidação!Z110+Consolidação!AC110+Consolidação!AF110,Consolidação!$AF$4,IF(F99+M99+T99+AA99+AH99+AO99+AV99+BC99&lt;=Consolidação!H110+Consolidação!K110+Consolidação!N110+Consolidação!Q110+Consolidação!T110+Consolidação!W110+Consolidação!Z110+Consolidação!AC110+Consolidação!AF110+Consolidação!AI110,Consolidação!$AI$4,IF(F99+M99+T99+AA99+AH99+AO99+AV99+BC99&lt;=Consolidação!H110+Consolidação!K110+Consolidação!N110+Consolidação!Q110+Consolidação!T110+Consolidação!W110+Consolidação!Z110+Consolidação!AC110+Consolidação!AF110+Consolidação!AI110+Consolidação!AL110,Consolidação!$AL$4,IF(F99+M99+T99+AA99+AH99+AO99+AV99+BC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+T99+AA99+AH99+AO99+AV99+BC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$AR$4,IF(F99+M99+T99+AA99+AH99+AO99+AV99+BC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+M99+T99+AA99+AH99+AO99+AV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+T99+AA99+AH99+AO99+AV99+BC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BG99" s="318" t="str">
        <f t="shared" si="168"/>
        <v/>
      </c>
      <c r="BH99" s="312"/>
      <c r="BI99" s="334"/>
      <c r="BJ99" s="340"/>
      <c r="BK99" s="522"/>
      <c r="BL99" s="346"/>
      <c r="BM99" s="353" t="str">
        <f>IF(BJ99=0,"",IF(F99+M99+T99+AA99+AH99+AO99+AV99+BC99+BJ99&lt;=Consolidação!H110,Consolidação!$H$4,IF(F99+M99+T99+AA99+AH99+AO99+AV99+BC99+BJ99&lt;=Consolidação!H110+Consolidação!K110,Consolidação!$K$4,IF(F99+M99+T99+AA99+AH99+AO99+AV99+BC99+BJ99&lt;=Consolidação!H110+Consolidação!K110+Consolidação!N110,Consolidação!$N$4,IF(F99+M99+T99+AA99+AH99+AO99+AV99+BC99+BJ99&lt;=Consolidação!H110+Consolidação!K110+Consolidação!N110+Consolidação!Q110,Consolidação!$Q$4,IF(F99+M99+T99+AA99+AH99+AO99+AV99+BC99+BJ99&lt;=Consolidação!H110+Consolidação!K110+Consolidação!N110+Consolidação!Q110+Consolidação!T110,Consolidação!$T$4,IF(F99+M99+T99+AA99+AH99+AO99+AV99+BC99+BJ99&lt;=Consolidação!H110+Consolidação!K110+Consolidação!N110+Consolidação!Q110+Consolidação!T110+Consolidação!W110,Consolidação!$W$4,IF(F99+M99+T99+AA99+AH99+AO99+AV99+BC99+BJ99&lt;=Consolidação!H110+Consolidação!K110+Consolidação!N110+Consolidação!Q110+Consolidação!T110+Consolidação!W110+Consolidação!Z110,Consolidação!$Z$4,IF(F99+M99+T99+AA99+AH99+AO99+AV99+BC99+BJ99&lt;=Consolidação!H110+Consolidação!K110+Consolidação!N110+Consolidação!Q110+Consolidação!T110+Consolidação!W110+Consolidação!Z110+Consolidação!AC110,Consolidação!$AC$4,IF(F99+M99+T99+AA99+AH99+AO99+AV99+BC99+BJ99&lt;=Consolidação!H110+Consolidação!K110+Consolidação!N110+Consolidação!Q110+Consolidação!T110+Consolidação!W110+Consolidação!Z110+Consolidação!AC110+Consolidação!AF110,Consolidação!$AF$4,IF(F99+M99+T99+AA99+AH99+AO99+AV99+BC99+BJ99&lt;=Consolidação!H110+Consolidação!K110+Consolidação!N110+Consolidação!Q110+Consolidação!T110+Consolidação!W110+Consolidação!Z110+Consolidação!AC110+Consolidação!AF110+Consolidação!AI110,Consolidação!$AI$4,IF(F99+M99+T99+AA99+AH99+AO99+AV99+BC99+BJ99&lt;=Consolidação!H110+Consolidação!K110+Consolidação!N110+Consolidação!Q110+Consolidação!T110+Consolidação!W110+Consolidação!Z110+Consolidação!AC110+Consolidação!AF110+Consolidação!AI110+Consolidação!AL110,Consolidação!$AL$4,IF(F99+M99+T99+AA99+AH99+AO99+AV99+BC99+BJ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+T99+AA99+AH99+AO99+AV99+BC99+BJ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$AR$4,IF(F99+M99+T99+AA99+AH99+AO99+AV99+BC99+BJ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+M99+T99+AA99+AH99+AO99+AV99+BC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+T99+AA99+AH99+AO99+AV99+BC99+BJ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BN99" s="318" t="str">
        <f t="shared" si="169"/>
        <v/>
      </c>
      <c r="BO99" s="312"/>
      <c r="BP99" s="334"/>
      <c r="BQ99" s="340"/>
      <c r="BR99" s="522"/>
      <c r="BS99" s="346"/>
      <c r="BT99" s="317" t="str">
        <f>IF(BQ99=0,"",IF(F99+M99+T99+AA99+AH99+AO99+AV99+BC99+BJ99+BQ99&lt;=Consolidação!H110,Consolidação!$H$4,IF(F99+M99+T99+AA99+AH99+AO99+AV99+BC99+BJ99+BQ99&lt;=Consolidação!H110+Consolidação!K110,Consolidação!$K$4,IF(F99+M99+T99+AA99+AH99+AO99+AV99+BC99+BJ99+BQ99&lt;=Consolidação!H110+Consolidação!K110+Consolidação!N110,Consolidação!$N$4,IF(F99+M99+T99+AA99+AH99+AO99+AV99+BC99+BJ99+BQ99&lt;=Consolidação!H110+Consolidação!K110+Consolidação!N110+Consolidação!Q110,Consolidação!$Q$4,IF(F99+M99+T99+AA99+AH99+AO99+AV99+BC99+BJ99+BQ99&lt;=Consolidação!H110+Consolidação!K110+Consolidação!N110+Consolidação!Q110+Consolidação!T110,Consolidação!$T$4,IF(F99+M99+T99+AA99+AH99+AO99+AV99+BC99+BJ99+BQ99&lt;=Consolidação!H110+Consolidação!K110+Consolidação!N110+Consolidação!Q110+Consolidação!T110+Consolidação!W110,Consolidação!$W$4,IF(F99+M99+T99+AA99+AH99+AO99+AV99+BC99+BJ99+BQ99&lt;=Consolidação!H110+Consolidação!K110+Consolidação!N110+Consolidação!Q110+Consolidação!T110+Consolidação!W110+Consolidação!Z110,Consolidação!$Z$4,IF(F99+M99+T99+AA99+AH99+AO99+AV99+BC99+BJ99+BQ99&lt;=Consolidação!H110+Consolidação!K110+Consolidação!N110+Consolidação!Q110+Consolidação!T110+Consolidação!W110+Consolidação!Z110+Consolidação!AC110,Consolidação!$AC$4,IF(F99+M99+T99+AA99+AH99+AO99+AV99+BC99+BJ99+BQ99&lt;=Consolidação!H110+Consolidação!K110+Consolidação!N110+Consolidação!Q110+Consolidação!T110+Consolidação!W110+Consolidação!Z110+Consolidação!AC110+Consolidação!AF110,Consolidação!$AF$4,IF(F99+M99+T99+AA99+AH99+AO99+AV99+BC99+BJ99+BQ99&lt;=Consolidação!H110+Consolidação!K110+Consolidação!N110+Consolidação!Q110+Consolidação!T110+Consolidação!W110+Consolidação!Z110+Consolidação!AC110+Consolidação!AF110+Consolidação!AI110,Consolidação!$AI$4,IF(F99+M99+T99+AA99+AH99+AO99+AV99+BC99+BJ99+BQ99&lt;=Consolidação!H110+Consolidação!K110+Consolidação!N110+Consolidação!Q110+Consolidação!T110+Consolidação!W110+Consolidação!Z110+Consolidação!AC110+Consolidação!AF110+Consolidação!AI110+Consolidação!AL110,Consolidação!$AL$4,IF(F99+M99+T99+AA99+AH99+AO99+AV99+BC99+BJ99+BQ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+T99+AA99+AH99+AO99+AV99+BC99+BJ99+BQ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$AR$4,IF(F99+M99+T99+AA99+AH99+AO99+AV99+BC99+BJ99+BQ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+M99+T99+AA99+AH99+AO99+AV99+BC99+BJ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+T99+AA99+AH99+AO99+AV99+BC99+BJ99+BQ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BU99" s="318" t="str">
        <f t="shared" si="170"/>
        <v/>
      </c>
      <c r="BV99" s="312"/>
      <c r="BW99" s="334"/>
      <c r="BX99" s="340"/>
      <c r="BY99" s="522"/>
      <c r="BZ99" s="346"/>
      <c r="CA99" s="317" t="str">
        <f>IF(BX99=0,"",IF(F99+M99+T99+AA99+AH99+AO99+AV99+BC99+BJ99+BQ99+BX99&lt;=Consolidação!H110,Consolidação!$H$4,IF(F99+M99+T99+AA99+AH99+AO99+AV99+BC99+BJ99+BQ99+BX99&lt;=Consolidação!H110+Consolidação!K110,Consolidação!$K$4,IF(F99+M99+T99+AA99+AH99+AO99+AV99+BC99+BJ99+BQ99+BX99&lt;=Consolidação!H110+Consolidação!K110+Consolidação!N110,Consolidação!$N$4,IF(F99+M99+T99+AA99+AH99+AO99+AV99+BC99+BJ99+BQ99+BX99&lt;=Consolidação!H110+Consolidação!K110+Consolidação!N110+Consolidação!Q110,Consolidação!$Q$4,IF(F99+M99+T99+AA99+AH99+AO99+AV99+BC99+BJ99+BQ99+BX99&lt;=Consolidação!H110+Consolidação!K110+Consolidação!N110+Consolidação!Q110+Consolidação!T110,Consolidação!$T$4,IF(F99+M99+T99+AA99+AH99+AO99+AV99+BC99+BJ99+BQ99+BX99&lt;=Consolidação!H110+Consolidação!K110+Consolidação!N110+Consolidação!Q110+Consolidação!T110+Consolidação!W110,Consolidação!$W$4,IF(F99+M99+T99+AA99+AH99+AO99+AV99+BC99+BJ99+BQ99+BX99&lt;=Consolidação!H110+Consolidação!K110+Consolidação!N110+Consolidação!Q110+Consolidação!T110+Consolidação!W110+Consolidação!Z110,Consolidação!$Z$4,IF(F99+M99+T99+AA99+AH99+AO99+AV99+BC99+BJ99+BQ99+BX99&lt;=Consolidação!H110+Consolidação!K110+Consolidação!N110+Consolidação!Q110+Consolidação!T110+Consolidação!W110+Consolidação!Z110+Consolidação!AC110,Consolidação!$AC$4,IF(F99+M99+T99+AA99+AH99+AO99+AV99+BC99+BJ99+BQ99+BX99&lt;=Consolidação!H110+Consolidação!K110+Consolidação!N110+Consolidação!Q110+Consolidação!T110+Consolidação!W110+Consolidação!Z110+Consolidação!AC110+Consolidação!AF110,Consolidação!$AF$4,IF(F99+M99+T99+AA99+AH99+AO99+AV99+BC99+BJ99+BQ99+BX99&lt;=Consolidação!H110+Consolidação!K110+Consolidação!N110+Consolidação!Q110+Consolidação!T110+Consolidação!W110+Consolidação!Z110+Consolidação!AC110+Consolidação!AF110+Consolidação!AI110,Consolidação!$AI$4,IF(F99+M99+T99+AA99+AH99+AO99+AV99+BC99+BJ99+BQ99+BX99&lt;=Consolidação!H110+Consolidação!K110+Consolidação!N110+Consolidação!Q110+Consolidação!T110+Consolidação!W110+Consolidação!Z110+Consolidação!AC110+Consolidação!AF110+Consolidação!AI110+Consolidação!AL110,Consolidação!$AL$4,IF(F99+M99+T99+AA99+AH99+AO99+AV99+BC99+BJ99+BQ99+BX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+T99+AA99+AH99+AO99+AV99+BC99+BJ99+BQ99+BX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$AR$4,IF(F99+M99+T99+AA99+AH99+AO99+AV99+BC99+BJ99+BQ99+BX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+M99+T99+AA99+AH99+AO99+AV99+BC99+BJ99+BQ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+T99+AA99+AH99+AO99+AV99+BC99+BJ99+BQ99+BX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CB99" s="318" t="str">
        <f t="shared" si="171"/>
        <v/>
      </c>
      <c r="CC99" s="312"/>
      <c r="CD99" s="334"/>
      <c r="CE99" s="340"/>
      <c r="CF99" s="522"/>
      <c r="CG99" s="346"/>
      <c r="CH99" s="353" t="str">
        <f>IF(CE99=0,"",IF(F99+M99+T99+AA99+AH99+AO99+AV99+BC99+BJ99+BQ99+BX99+CE99&lt;=Consolidação!H110,Consolidação!$H$4,IF(F99+M99+T99+AA99+AH99+AO99+AV99+BC99+BJ99+BQ99+BX99+CE99&lt;=Consolidação!H110+Consolidação!K110,Consolidação!$K$4,IF(F99+M99+T99+AA99+AH99+AO99+AV99+BC99+BJ99+BQ99+BX99+CE99&lt;=Consolidação!H110+Consolidação!K110+Consolidação!N110,Consolidação!$N$4,IF(F99+M99+T99+AA99+AH99+AO99+AV99+BC99+BJ99+BQ99+BX99+CE99&lt;=Consolidação!H110+Consolidação!K110+Consolidação!N110+Consolidação!Q110,Consolidação!$Q$4,IF(F99+M99+T99+AA99+AH99+AO99+AV99+BC99+BJ99+BQ99+BX99+CE99&lt;=Consolidação!H110+Consolidação!K110+Consolidação!N110+Consolidação!Q110+Consolidação!T110,Consolidação!$T$4,IF(F99+M99+T99+AA99+AH99+AO99+AV99+BC99+BJ99+BQ99+BX99+CE99&lt;=Consolidação!H110+Consolidação!K110+Consolidação!N110+Consolidação!Q110+Consolidação!T110+Consolidação!W110,Consolidação!$W$4,IF(F99+M99+T99+AA99+AH99+AO99+AV99+BC99+BJ99+BQ99+BX99+CE99&lt;=Consolidação!H110+Consolidação!K110+Consolidação!N110+Consolidação!Q110+Consolidação!T110+Consolidação!W110+Consolidação!Z110,Consolidação!$Z$4,IF(F99+M99+T99+AA99+AH99+AO99+AV99+BC99+BJ99+BQ99+BX99+CE99&lt;=Consolidação!H110+Consolidação!K110+Consolidação!N110+Consolidação!Q110+Consolidação!T110+Consolidação!W110+Consolidação!Z110+Consolidação!AC110,Consolidação!$AC$4,IF(F99+M99+T99+AA99+AH99+AO99+AV99+BC99+BJ99+BQ99+BX99+CE99&lt;=Consolidação!H110+Consolidação!K110+Consolidação!N110+Consolidação!Q110+Consolidação!T110+Consolidação!W110+Consolidação!Z110+Consolidação!AC110+Consolidação!AF110,Consolidação!$AF$4,IF(F99+M99+T99+AA99+AH99+AO99+AV99+BC99+BJ99+BQ99+BX99+CE99&lt;=Consolidação!H110+Consolidação!K110+Consolidação!N110+Consolidação!Q110+Consolidação!T110+Consolidação!W110+Consolidação!Z110+Consolidação!AC110+Consolidação!AF110+Consolidação!AI110,Consolidação!$AI$4,IF(F99+M99+T99+AA99+AH99+AO99+AV99+BC99+BJ99+BQ99+BX99+CE99&lt;=Consolidação!H110+Consolidação!K110+Consolidação!N110+Consolidação!Q110+Consolidação!T110+Consolidação!W110+Consolidação!Z110+Consolidação!AC110+Consolidação!AF110+Consolidação!AI110+Consolidação!AL110,Consolidação!$AL$4,IF(F99+M99+T99+AA99+AH99+AO99+AV99+BC99+BJ99+BQ99+BX99+CE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+T99+AA99+AH99+AO99+AV99+BC99+BJ99+BQ99+BX99+CE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$AR$4,IF(F99+M99+T99+AA99+AH99+AO99+AV99+BC99+BJ99+BQ99+BX99+CE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+M99+T99+AA99+AH99+AO99+AV99+BC99+BJ99+BQ99+BX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+T99+AA99+AH99+AO99+AV99+BC99+BJ99+BQ99+BX99+CE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CI99" s="318" t="str">
        <f t="shared" si="172"/>
        <v/>
      </c>
      <c r="CJ99" s="312"/>
      <c r="CK99" s="334"/>
      <c r="CL99" s="340"/>
      <c r="CM99" s="522"/>
      <c r="CN99" s="346"/>
      <c r="CO99" s="353" t="str">
        <f>IF(CL99=0,"",IF(F99+M99+T99+AA99+AH99+AO99+AV99+BC99+BJ99+BQ99+BX99+CE99+CL99&lt;=Consolidação!H110,Consolidação!$H$4,IF(F99+M99+T99+AA99+AH99+AO99+AV99+BC99+BJ99+BQ99+BX99+CE99+CL99&lt;=Consolidação!H110+Consolidação!K110,Consolidação!$K$4,IF(F99+M99+T99+AA99+AH99+AO99+AV99+BC99+BJ99+BQ99+BX99+CE99+CL99&lt;=Consolidação!H110+Consolidação!K110+Consolidação!N110,Consolidação!$N$4,IF(F99+M99+T99+AA99+AH99+AO99+AV99+BC99+BJ99+BQ99+BX99+CE99+CL99&lt;=Consolidação!H110+Consolidação!K110+Consolidação!N110+Consolidação!Q110,Consolidação!$Q$4,IF(F99+M99+T99+AA99+AH99+AO99+AV99+BC99+BJ99+BQ99+BX99+CE99+CL99&lt;=Consolidação!H110+Consolidação!K110+Consolidação!N110+Consolidação!Q110+Consolidação!T110,Consolidação!$T$4,IF(F99+M99+T99+AA99+AH99+AO99+AV99+BC99+BJ99+BQ99+BX99+CE99+CL99&lt;=Consolidação!H110+Consolidação!K110+Consolidação!N110+Consolidação!Q110+Consolidação!T110+Consolidação!W110,Consolidação!$W$4,IF(F99+M99+T99+AA99+AH99+AO99+AV99+BC99+BJ99+BQ99+BX99+CE99+CL99&lt;=Consolidação!H110+Consolidação!K110+Consolidação!N110+Consolidação!Q110+Consolidação!T110+Consolidação!W110+Consolidação!Z110,Consolidação!$Z$4,IF(F99+M99+T99+AA99+AH99+AO99+AV99+BC99+BJ99+BQ99+BX99+CE99+CL99&lt;=Consolidação!H110+Consolidação!K110+Consolidação!N110+Consolidação!Q110+Consolidação!T110+Consolidação!W110+Consolidação!Z110+Consolidação!AC110,Consolidação!$AC$4,IF(F99+M99+T99+AA99+AH99+AO99+AV99+BC99+BJ99+BQ99+BX99+CE99+CL99&lt;=Consolidação!H110+Consolidação!K110+Consolidação!N110+Consolidação!Q110+Consolidação!T110+Consolidação!W110+Consolidação!Z110+Consolidação!AC110+Consolidação!AF110,Consolidação!$AF$4,IF(F99+M99+T99+AA99+AH99+AO99+AV99+BC99+BJ99+BQ99+BX99+CE99+CL99&lt;=Consolidação!H110+Consolidação!K110+Consolidação!N110+Consolidação!Q110+Consolidação!T110+Consolidação!W110+Consolidação!Z110+Consolidação!AC110+Consolidação!AF110+Consolidação!AI110,Consolidação!$AI$4,IF(F99+M99+T99+AA99+AH99+AO99+AV99+BC99+BJ99+BQ99+BX99+CE99+CL99&lt;=Consolidação!H110+Consolidação!K110+Consolidação!N110+Consolidação!Q110+Consolidação!T110+Consolidação!W110+Consolidação!Z110+Consolidação!AC110+Consolidação!AF110+Consolidação!AI110+Consolidação!AL110,Consolidação!$AL$4,IF(F99+M99+T99+AA99+AH99+AO99+AV99+BC99+BJ99+BQ99+BX99+CE99+CL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+T99+AA99+AH99+AO99+AV99+BC99+BJ99+BQ99+BX99+CE99+CL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$AR$4,IF(F99+M99+T99+AA99+AH99+AO99+AV99+BC99+BJ99+BQ99+BX99+CE99+CL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+M99+T99+AA99+AH99+AO99+AV99+BC99+BJ99+BQ99+BX99+CE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+T99+AA99+AH99+AO99+AV99+BC99+BJ99+BQ99+BX99+CE99+CL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CP99" s="318" t="str">
        <f t="shared" si="173"/>
        <v/>
      </c>
      <c r="CQ99" s="312"/>
      <c r="CR99" s="334"/>
      <c r="CS99" s="340"/>
      <c r="CT99" s="522"/>
      <c r="CU99" s="346"/>
      <c r="CV99" s="353" t="str">
        <f>IF(CS99=0,"",IF(F99+M99+T99+AA99+AH99+AO99+AV99+BC99+BJ99+BQ99+BX99+CE99+CL99+CS99&lt;=Consolidação!H110,Consolidação!$H$4,IF(F99+M99+T99+AA99+AH99+AO99+AV99+BC99+BJ99+BQ99+BX99+CE99+CL99+CS99&lt;=Consolidação!H110+Consolidação!K110,Consolidação!$K$4,IF(F99+M99+T99+AA99+AH99+AO99+AV99+BC99+BJ99+BQ99+BX99+CE99+CL99+CS99&lt;=Consolidação!H110+Consolidação!K110+Consolidação!N110,Consolidação!$N$4,IF(F99+M99+T99+AA99+AH99+AO99+AV99+BC99+BJ99+BQ99+BX99+CE99+CL99+CS99&lt;=Consolidação!H110+Consolidação!K110+Consolidação!N110+Consolidação!Q110,Consolidação!$Q$4,IF(F99+M99+T99+AA99+AH99+AO99+AV99+BC99+BJ99+BQ99+BX99+CE99+CL99+CS99&lt;=Consolidação!H110+Consolidação!K110+Consolidação!N110+Consolidação!Q110+Consolidação!T110,Consolidação!$T$4,IF(F99+M99+T99+AA99+AH99+AO99+AV99+BC99+BJ99+BQ99+BX99+CE99+CL99+CS99&lt;=Consolidação!H110+Consolidação!K110+Consolidação!N110+Consolidação!Q110+Consolidação!T110+Consolidação!W110,Consolidação!$W$4,IF(F99+M99+T99+AA99+AH99+AO99+AV99+BC99+BJ99+BQ99+BX99+CE99+CL99+CS99&lt;=Consolidação!H110+Consolidação!K110+Consolidação!N110+Consolidação!Q110+Consolidação!T110+Consolidação!W110+Consolidação!Z110,Consolidação!$Z$4,IF(F99+M99+T99+AA99+AH99+AO99+AV99+BC99+BJ99+BQ99+BX99+CE99+CL99+CS99&lt;=Consolidação!H110+Consolidação!K110+Consolidação!N110+Consolidação!Q110+Consolidação!T110+Consolidação!W110+Consolidação!Z110+Consolidação!AC110,Consolidação!$AC$4,IF(F99+M99+T99+AA99+AH99+AO99+AV99+BC99+BJ99+BQ99+BX99+CE99+CL99+CS99&lt;=Consolidação!H110+Consolidação!K110+Consolidação!N110+Consolidação!Q110+Consolidação!T110+Consolidação!W110+Consolidação!Z110+Consolidação!AC110+Consolidação!AF110,Consolidação!$AF$4,IF(F99+M99+T99+AA99+AH99+AO99+AV99+BC99+BJ99+BQ99+BX99+CE99+CL99+CS99&lt;=Consolidação!H110+Consolidação!K110+Consolidação!N110+Consolidação!Q110+Consolidação!T110+Consolidação!W110+Consolidação!Z110+Consolidação!AC110+Consolidação!AF110+Consolidação!AI110,Consolidação!$AI$4,IF(F99+M99+T99+AA99+AH99+AO99+AV99+BC99+BJ99+BQ99+BX99+CE99+CL99+CS99&lt;=Consolidação!H110+Consolidação!K110+Consolidação!N110+Consolidação!Q110+Consolidação!T110+Consolidação!W110+Consolidação!Z110+Consolidação!AC110+Consolidação!AF110+Consolidação!AI110+Consolidação!AL110,Consolidação!$AL$4,IF(F99+M99+T99+AA99+AH99+AO99+AV99+BC99+BJ99+BQ99+BX99+CE99+CL99+CS99&lt;=Consolidação!H110+Consolidação!K110+Consolidação!N110+Consolidação!Q110+Consolidação!T110+Consolidação!W110+Consolidação!Z110+Consolidação!AC110+Consolidação!AF110+Consolidação!AI110+Consolidação!AL110+Consolidação!AO110,Consolidação!$AO$4,IF(F99+M99+T99+AA99+AH99+AO99+AV99+BC99+BJ99+BQ99+BX99+CE99+CL99+CS99&lt;=Consolidação!H110+Consolidação!K110+Consolidação!N110+Consolidação!Q110+Consolidação!T110+Consolidação!W110+Consolidação!Z110+Consolidação!AC110+Consolidação!AF110+Consolidação!AI110+Consolidação!AL110+Consolidação!AO110+Consolidação!AR110,Consolidação!$AR$4,IF(F99+M99+T99+AA99+AH99+AO99+AV99+BC99+BJ99+BQ99+BX99+CE99+CL99+CS99&lt;=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Consolidação!$AU$4,IF(AND((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&gt;0,F99+M99+T99+AA99+AH99+AO99+AV99+BC99+BJ99+BQ99+BX99+CE99+CL99&l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,F99+M99+T99+AA99+AH99+AO99+AV99+BC99+BJ99+BQ99+BX99+CE99+CL99+CS99&gt;Consolidação!H110+Consolidação!K110+Consolidação!N110+Consolidação!Q110+Consolidação!T110+Consolidação!W110+Consolidação!Z110+Consolidação!AC110+Consolidação!AF110+Consolidação!AI110+Consolidação!AL110+Consolidação!AO110+Consolidação!AR110+Consolidação!AU110),"CONSUMO PARCIAL","SEM PREVISÃO"))))))))))))))))</f>
        <v/>
      </c>
      <c r="CW99" s="318" t="str">
        <f t="shared" si="174"/>
        <v/>
      </c>
      <c r="CX99" s="334"/>
      <c r="CY99" s="340"/>
      <c r="CZ99" s="522"/>
      <c r="DA99" s="346"/>
      <c r="DB99" s="353" t="str">
        <f>IF(CY99=0,"",IF(L99+S99+Z99+AG99+AN99+AU99+BB99+BI99+BP99+BW99+CD99+CK99+CR99+CY99&lt;=Consolidação!N110,Consolidação!$H$4,IF(L99+S99+Z99+AG99+AN99+AU99+BB99+BI99+BP99+BW99+CD99+CK99+CR99+CY99&lt;=Consolidação!N110+Consolidação!Q110,Consolidação!$K$4,IF(L99+S99+Z99+AG99+AN99+AU99+BB99+BI99+BP99+BW99+CD99+CK99+CR99+CY99&lt;=Consolidação!N110+Consolidação!Q110+Consolidação!T110,Consolidação!$N$4,IF(L99+S99+Z99+AG99+AN99+AU99+BB99+BI99+BP99+BW99+CD99+CK99+CR99+CY99&lt;=Consolidação!N110+Consolidação!Q110+Consolidação!T110+Consolidação!W110,Consolidação!$Q$4,IF(L99+S99+Z99+AG99+AN99+AU99+BB99+BI99+BP99+BW99+CD99+CK99+CR99+CY99&lt;=Consolidação!N110+Consolidação!Q110+Consolidação!T110+Consolidação!W110+Consolidação!Z110,Consolidação!$T$4,IF(L99+S99+Z99+AG99+AN99+AU99+BB99+BI99+BP99+BW99+CD99+CK99+CR99+CY99&lt;=Consolidação!N110+Consolidação!Q110+Consolidação!T110+Consolidação!W110+Consolidação!Z110+Consolidação!AC110,Consolidação!$W$4,IF(L99+S99+Z99+AG99+AN99+AU99+BB99+BI99+BP99+BW99+CD99+CK99+CR99+CY99&lt;=Consolidação!N110+Consolidação!Q110+Consolidação!T110+Consolidação!W110+Consolidação!Z110+Consolidação!AC110+Consolidação!AF110,Consolidação!$Z$4,IF(L99+S99+Z99+AG99+AN99+AU99+BB99+BI99+BP99+BW99+CD99+CK99+CR99+CY99&lt;=Consolidação!N110+Consolidação!Q110+Consolidação!T110+Consolidação!W110+Consolidação!Z110+Consolidação!AC110+Consolidação!AF110+Consolidação!AI110,Consolidação!$AC$4,IF(L99+S99+Z99+AG99+AN99+AU99+BB99+BI99+BP99+BW99+CD99+CK99+CR99+CY99&lt;=Consolidação!N110+Consolidação!Q110+Consolidação!T110+Consolidação!W110+Consolidação!Z110+Consolidação!AC110+Consolidação!AF110+Consolidação!AI110+Consolidação!AL110,Consolidação!$AF$4,IF(L99+S99+Z99+AG99+AN99+AU99+BB99+BI99+BP99+BW99+CD99+CK99+CR99+CY99&lt;=Consolidação!N110+Consolidação!Q110+Consolidação!T110+Consolidação!W110+Consolidação!Z110+Consolidação!AC110+Consolidação!AF110+Consolidação!AI110+Consolidação!AL110+Consolidação!AO110,Consolidação!$AI$4,IF(L99+S99+Z99+AG99+AN99+AU99+BB99+BI99+BP99+BW99+CD99+CK99+CR99+CY99&lt;=Consolidação!N110+Consolidação!Q110+Consolidação!T110+Consolidação!W110+Consolidação!Z110+Consolidação!AC110+Consolidação!AF110+Consolidação!AI110+Consolidação!AL110+Consolidação!AO110+Consolidação!AR110,Consolidação!$AL$4,IF(L99+S99+Z99+AG99+AN99+AU99+BB99+BI99+BP99+BW99+CD99+CK99+CR99+CY99&lt;=Consolidação!N110+Consolidação!Q110+Consolidação!T110+Consolidação!W110+Consolidação!Z110+Consolidação!AC110+Consolidação!AF110+Consolidação!AI110+Consolidação!AL110+Consolidação!AO110+Consolidação!AR110+Consolidação!AU110,Consolidação!$AO$4,IF(L99+S99+Z99+AG99+AN99+AU99+BB99+BI99+BP99+BW99+CD99+CK99+CR99+CY99&lt;=Consolidação!N110+Consolidação!Q110+Consolidação!T110+Consolidação!W110+Consolidação!Z110+Consolidação!AC110+Consolidação!AF110+Consolidação!AI110+Consolidação!AL110+Consolidação!AO110+Consolidação!AR110+Consolidação!AU110+Consolidação!AX110,Consolidação!$AR$4,IF(L99+S99+Z99+AG99+AN99+AU99+BB99+BI99+BP99+BW99+CD99+CK99+CR99+CY99&lt;=Consolidação!N110+Consolidação!Q110+Consolidação!T110+Consolidação!W110+Consolidação!Z110+Consolidação!AC110+Consolidação!AF110+Consolidação!AI110+Consolidação!AL110+Consolidação!AO110+Consolidação!AR110+Consolidação!AU110+Consolidação!AX110+Consolidação!#REF!,Consolidação!$AU$4,IF(AND((Consolidação!N110+Consolidação!Q110+Consolidação!T110+Consolidação!W110+Consolidação!Z110+Consolidação!AC110+Consolidação!AF110+Consolidação!AI110+Consolidação!AL110+Consolidação!AO110+Consolidação!AR110+Consolidação!AU110+Consolidação!AX110+Consolidação!#REF!)&gt;0,L99+S99+Z99+AG99+AN99+AU99+BB99+BI99+BP99+BW99+CD99+CK99+CR99&lt;Consolidação!N110+Consolidação!Q110+Consolidação!T110+Consolidação!W110+Consolidação!Z110+Consolidação!AC110+Consolidação!AF110+Consolidação!AI110+Consolidação!AL110+Consolidação!AO110+Consolidação!AR110+Consolidação!AU110+Consolidação!AX110+Consolidação!#REF!,L99+S99+Z99+AG99+AN99+AU99+BB99+BI99+BP99+BW99+CD99+CK99+CR99+CY99&gt;Consolidação!N110+Consolidação!Q110+Consolidação!T110+Consolidação!W110+Consolidação!Z110+Consolidação!AC110+Consolidação!AF110+Consolidação!AI110+Consolidação!AL110+Consolidação!AO110+Consolidação!AR110+Consolidação!AU110+Consolidação!AX110+Consolidação!#REF!),"CONSUMO PARCIAL","SEM PREVISÃO"))))))))))))))))</f>
        <v/>
      </c>
      <c r="DC99" s="318" t="str">
        <f t="shared" si="151"/>
        <v/>
      </c>
      <c r="DD99" s="334"/>
      <c r="DE99" s="340"/>
      <c r="DF99" s="522"/>
      <c r="DG99" s="346"/>
      <c r="DH99" s="353" t="str">
        <f>IF(DE99=0,"",IF(R99+Y99+AF99+AM99+AT99+BA99+BH99+BO99+BV99+CC99+CJ99+CQ99+CX99+DE99&lt;=Consolidação!T110,Consolidação!$H$4,IF(R99+Y99+AF99+AM99+AT99+BA99+BH99+BO99+BV99+CC99+CJ99+CQ99+CX99+DE99&lt;=Consolidação!T110+Consolidação!W110,Consolidação!$K$4,IF(R99+Y99+AF99+AM99+AT99+BA99+BH99+BO99+BV99+CC99+CJ99+CQ99+CX99+DE99&lt;=Consolidação!T110+Consolidação!W110+Consolidação!Z110,Consolidação!$N$4,IF(R99+Y99+AF99+AM99+AT99+BA99+BH99+BO99+BV99+CC99+CJ99+CQ99+CX99+DE99&lt;=Consolidação!T110+Consolidação!W110+Consolidação!Z110+Consolidação!AC110,Consolidação!$Q$4,IF(R99+Y99+AF99+AM99+AT99+BA99+BH99+BO99+BV99+CC99+CJ99+CQ99+CX99+DE99&lt;=Consolidação!T110+Consolidação!W110+Consolidação!Z110+Consolidação!AC110+Consolidação!AF110,Consolidação!$T$4,IF(R99+Y99+AF99+AM99+AT99+BA99+BH99+BO99+BV99+CC99+CJ99+CQ99+CX99+DE99&lt;=Consolidação!T110+Consolidação!W110+Consolidação!Z110+Consolidação!AC110+Consolidação!AF110+Consolidação!AI110,Consolidação!$W$4,IF(R99+Y99+AF99+AM99+AT99+BA99+BH99+BO99+BV99+CC99+CJ99+CQ99+CX99+DE99&lt;=Consolidação!T110+Consolidação!W110+Consolidação!Z110+Consolidação!AC110+Consolidação!AF110+Consolidação!AI110+Consolidação!AL110,Consolidação!$Z$4,IF(R99+Y99+AF99+AM99+AT99+BA99+BH99+BO99+BV99+CC99+CJ99+CQ99+CX99+DE99&lt;=Consolidação!T110+Consolidação!W110+Consolidação!Z110+Consolidação!AC110+Consolidação!AF110+Consolidação!AI110+Consolidação!AL110+Consolidação!AO110,Consolidação!$AC$4,IF(R99+Y99+AF99+AM99+AT99+BA99+BH99+BO99+BV99+CC99+CJ99+CQ99+CX99+DE99&lt;=Consolidação!T110+Consolidação!W110+Consolidação!Z110+Consolidação!AC110+Consolidação!AF110+Consolidação!AI110+Consolidação!AL110+Consolidação!AO110+Consolidação!AR110,Consolidação!$AF$4,IF(R99+Y99+AF99+AM99+AT99+BA99+BH99+BO99+BV99+CC99+CJ99+CQ99+CX99+DE99&lt;=Consolidação!T110+Consolidação!W110+Consolidação!Z110+Consolidação!AC110+Consolidação!AF110+Consolidação!AI110+Consolidação!AL110+Consolidação!AO110+Consolidação!AR110+Consolidação!AU110,Consolidação!$AI$4,IF(R99+Y99+AF99+AM99+AT99+BA99+BH99+BO99+BV99+CC99+CJ99+CQ99+CX99+DE99&lt;=Consolidação!T110+Consolidação!W110+Consolidação!Z110+Consolidação!AC110+Consolidação!AF110+Consolidação!AI110+Consolidação!AL110+Consolidação!AO110+Consolidação!AR110+Consolidação!AU110+Consolidação!AX110,Consolidação!$AL$4,IF(R99+Y99+AF99+AM99+AT99+BA99+BH99+BO99+BV99+CC99+CJ99+CQ99+CX99+DE99&lt;=Consolidação!T110+Consolidação!W110+Consolidação!Z110+Consolidação!AC110+Consolidação!AF110+Consolidação!AI110+Consolidação!AL110+Consolidação!AO110+Consolidação!AR110+Consolidação!AU110+Consolidação!AX110+Consolidação!#REF!,Consolidação!$AO$4,IF(R99+Y99+AF99+AM99+AT99+BA99+BH99+BO99+BV99+CC99+CJ99+CQ99+CX99+DE99&lt;=Consolidação!T110+Consolidação!W110+Consolidação!Z110+Consolidação!AC110+Consolidação!AF110+Consolidação!AI110+Consolidação!AL110+Consolidação!AO110+Consolidação!AR110+Consolidação!AU110+Consolidação!AX110+Consolidação!#REF!+Consolidação!BC110,Consolidação!$AR$4,IF(R99+Y99+AF99+AM99+AT99+BA99+BH99+BO99+BV99+CC99+CJ99+CQ99+CX99+DE99&lt;=Consolidação!T110+Consolidação!W110+Consolidação!Z110+Consolidação!AC110+Consolidação!AF110+Consolidação!AI110+Consolidação!AL110+Consolidação!AO110+Consolidação!AR110+Consolidação!AU110+Consolidação!AX110+Consolidação!#REF!+Consolidação!BC110+Consolidação!BF110,Consolidação!$AU$4,IF(AND((Consolidação!T110+Consolidação!W110+Consolidação!Z110+Consolidação!AC110+Consolidação!AF110+Consolidação!AI110+Consolidação!AL110+Consolidação!AO110+Consolidação!AR110+Consolidação!AU110+Consolidação!AX110+Consolidação!#REF!+Consolidação!BC110+Consolidação!BF110)&gt;0,R99+Y99+AF99+AM99+AT99+BA99+BH99+BO99+BV99+CC99+CJ99+CQ99+CX99&lt;Consolidação!T110+Consolidação!W110+Consolidação!Z110+Consolidação!AC110+Consolidação!AF110+Consolidação!AI110+Consolidação!AL110+Consolidação!AO110+Consolidação!AR110+Consolidação!AU110+Consolidação!AX110+Consolidação!#REF!+Consolidação!BC110+Consolidação!BF110,R99+Y99+AF99+AM99+AT99+BA99+BH99+BO99+BV99+CC99+CJ99+CQ99+CX99+DE99&gt;Consolidação!T110+Consolidação!W110+Consolidação!Z110+Consolidação!AC110+Consolidação!AF110+Consolidação!AI110+Consolidação!AL110+Consolidação!AO110+Consolidação!AR110+Consolidação!AU110+Consolidação!AX110+Consolidação!#REF!+Consolidação!BC110+Consolidação!BF110),"CONSUMO PARCIAL","SEM PREVISÃO"))))))))))))))))</f>
        <v/>
      </c>
      <c r="DI99" s="318" t="str">
        <f t="shared" si="152"/>
        <v/>
      </c>
      <c r="DJ99" s="334"/>
      <c r="DK99" s="340"/>
      <c r="DL99" s="522"/>
      <c r="DM99" s="346"/>
      <c r="DN99" s="353" t="str">
        <f>IF(DK99=0,"",IF(X99+AE99+AL99+AS99+AZ99+BG99+BN99+BU99+CB99+CI99+CP99+CW99+DD99+DK99&lt;=Consolidação!Z110,Consolidação!$H$4,IF(X99+AE99+AL99+AS99+AZ99+BG99+BN99+BU99+CB99+CI99+CP99+CW99+DD99+DK99&lt;=Consolidação!Z110+Consolidação!AC110,Consolidação!$K$4,IF(X99+AE99+AL99+AS99+AZ99+BG99+BN99+BU99+CB99+CI99+CP99+CW99+DD99+DK99&lt;=Consolidação!Z110+Consolidação!AC110+Consolidação!AF110,Consolidação!$N$4,IF(X99+AE99+AL99+AS99+AZ99+BG99+BN99+BU99+CB99+CI99+CP99+CW99+DD99+DK99&lt;=Consolidação!Z110+Consolidação!AC110+Consolidação!AF110+Consolidação!AI110,Consolidação!$Q$4,IF(X99+AE99+AL99+AS99+AZ99+BG99+BN99+BU99+CB99+CI99+CP99+CW99+DD99+DK99&lt;=Consolidação!Z110+Consolidação!AC110+Consolidação!AF110+Consolidação!AI110+Consolidação!AL110,Consolidação!$T$4,IF(X99+AE99+AL99+AS99+AZ99+BG99+BN99+BU99+CB99+CI99+CP99+CW99+DD99+DK99&lt;=Consolidação!Z110+Consolidação!AC110+Consolidação!AF110+Consolidação!AI110+Consolidação!AL110+Consolidação!AO110,Consolidação!$W$4,IF(X99+AE99+AL99+AS99+AZ99+BG99+BN99+BU99+CB99+CI99+CP99+CW99+DD99+DK99&lt;=Consolidação!Z110+Consolidação!AC110+Consolidação!AF110+Consolidação!AI110+Consolidação!AL110+Consolidação!AO110+Consolidação!AR110,Consolidação!$Z$4,IF(X99+AE99+AL99+AS99+AZ99+BG99+BN99+BU99+CB99+CI99+CP99+CW99+DD99+DK99&lt;=Consolidação!Z110+Consolidação!AC110+Consolidação!AF110+Consolidação!AI110+Consolidação!AL110+Consolidação!AO110+Consolidação!AR110+Consolidação!AU110,Consolidação!$AC$4,IF(X99+AE99+AL99+AS99+AZ99+BG99+BN99+BU99+CB99+CI99+CP99+CW99+DD99+DK99&lt;=Consolidação!Z110+Consolidação!AC110+Consolidação!AF110+Consolidação!AI110+Consolidação!AL110+Consolidação!AO110+Consolidação!AR110+Consolidação!AU110+Consolidação!AX110,Consolidação!$AF$4,IF(X99+AE99+AL99+AS99+AZ99+BG99+BN99+BU99+CB99+CI99+CP99+CW99+DD99+DK99&lt;=Consolidação!Z110+Consolidação!AC110+Consolidação!AF110+Consolidação!AI110+Consolidação!AL110+Consolidação!AO110+Consolidação!AR110+Consolidação!AU110+Consolidação!AX110+Consolidação!#REF!,Consolidação!$AI$4,IF(X99+AE99+AL99+AS99+AZ99+BG99+BN99+BU99+CB99+CI99+CP99+CW99+DD99+DK99&lt;=Consolidação!Z110+Consolidação!AC110+Consolidação!AF110+Consolidação!AI110+Consolidação!AL110+Consolidação!AO110+Consolidação!AR110+Consolidação!AU110+Consolidação!AX110+Consolidação!#REF!+Consolidação!BC110,Consolidação!$AL$4,IF(X99+AE99+AL99+AS99+AZ99+BG99+BN99+BU99+CB99+CI99+CP99+CW99+DD99+DK99&lt;=Consolidação!Z110+Consolidação!AC110+Consolidação!AF110+Consolidação!AI110+Consolidação!AL110+Consolidação!AO110+Consolidação!AR110+Consolidação!AU110+Consolidação!AX110+Consolidação!#REF!+Consolidação!BC110+Consolidação!BF110,Consolidação!$AO$4,IF(X99+AE99+AL99+AS99+AZ99+BG99+BN99+BU99+CB99+CI99+CP99+CW99+DD99+DK99&lt;=Consolidação!Z110+Consolidação!AC110+Consolidação!AF110+Consolidação!AI110+Consolidação!AL110+Consolidação!AO110+Consolidação!AR110+Consolidação!AU110+Consolidação!AX110+Consolidação!#REF!+Consolidação!BC110+Consolidação!BF110+Consolidação!BI110,Consolidação!$AR$4,IF(X99+AE99+AL99+AS99+AZ99+BG99+BN99+BU99+CB99+CI99+CP99+CW99+DD99+DK99&lt;=Consolidação!Z110+Consolidação!AC110+Consolidação!AF110+Consolidação!AI110+Consolidação!AL110+Consolidação!AO110+Consolidação!AR110+Consolidação!AU110+Consolidação!AX110+Consolidação!#REF!+Consolidação!BC110+Consolidação!BF110+Consolidação!BI110+Consolidação!BL110,Consolidação!$AU$4,IF(AND((Consolidação!Z110+Consolidação!AC110+Consolidação!AF110+Consolidação!AI110+Consolidação!AL110+Consolidação!AO110+Consolidação!AR110+Consolidação!AU110+Consolidação!AX110+Consolidação!#REF!+Consolidação!BC110+Consolidação!BF110+Consolidação!BI110+Consolidação!BL110)&gt;0,X99+AE99+AL99+AS99+AZ99+BG99+BN99+BU99+CB99+CI99+CP99+CW99+DD99&lt;Consolidação!Z110+Consolidação!AC110+Consolidação!AF110+Consolidação!AI110+Consolidação!AL110+Consolidação!AO110+Consolidação!AR110+Consolidação!AU110+Consolidação!AX110+Consolidação!#REF!+Consolidação!BC110+Consolidação!BF110+Consolidação!BI110+Consolidação!BL110,X99+AE99+AL99+AS99+AZ99+BG99+BN99+BU99+CB99+CI99+CP99+CW99+DD99+DK99&gt;Consolidação!Z110+Consolidação!AC110+Consolidação!AF110+Consolidação!AI110+Consolidação!AL110+Consolidação!AO110+Consolidação!AR110+Consolidação!AU110+Consolidação!AX110+Consolidação!#REF!+Consolidação!BC110+Consolidação!BF110+Consolidação!BI110+Consolidação!BL110),"CONSUMO PARCIAL","SEM PREVISÃO"))))))))))))))))</f>
        <v/>
      </c>
      <c r="DO99" s="318" t="str">
        <f t="shared" si="153"/>
        <v/>
      </c>
      <c r="DP99" s="334"/>
      <c r="DQ99" s="340"/>
      <c r="DR99" s="522"/>
      <c r="DS99" s="346"/>
      <c r="DT99" s="353" t="str">
        <f>IF(DQ99=0,"",IF(AD99+AK99+AR99+AY99+BF99+BM99+BT99+CA99+CH99+CO99+CV99+DC99+DJ99+DQ99&lt;=Consolidação!AF110,Consolidação!$H$4,IF(AD99+AK99+AR99+AY99+BF99+BM99+BT99+CA99+CH99+CO99+CV99+DC99+DJ99+DQ99&lt;=Consolidação!AF110+Consolidação!AI110,Consolidação!$K$4,IF(AD99+AK99+AR99+AY99+BF99+BM99+BT99+CA99+CH99+CO99+CV99+DC99+DJ99+DQ99&lt;=Consolidação!AF110+Consolidação!AI110+Consolidação!AL110,Consolidação!$N$4,IF(AD99+AK99+AR99+AY99+BF99+BM99+BT99+CA99+CH99+CO99+CV99+DC99+DJ99+DQ99&lt;=Consolidação!AF110+Consolidação!AI110+Consolidação!AL110+Consolidação!AO110,Consolidação!$Q$4,IF(AD99+AK99+AR99+AY99+BF99+BM99+BT99+CA99+CH99+CO99+CV99+DC99+DJ99+DQ99&lt;=Consolidação!AF110+Consolidação!AI110+Consolidação!AL110+Consolidação!AO110+Consolidação!AR110,Consolidação!$T$4,IF(AD99+AK99+AR99+AY99+BF99+BM99+BT99+CA99+CH99+CO99+CV99+DC99+DJ99+DQ99&lt;=Consolidação!AF110+Consolidação!AI110+Consolidação!AL110+Consolidação!AO110+Consolidação!AR110+Consolidação!AU110,Consolidação!$W$4,IF(AD99+AK99+AR99+AY99+BF99+BM99+BT99+CA99+CH99+CO99+CV99+DC99+DJ99+DQ99&lt;=Consolidação!AF110+Consolidação!AI110+Consolidação!AL110+Consolidação!AO110+Consolidação!AR110+Consolidação!AU110+Consolidação!AX110,Consolidação!$Z$4,IF(AD99+AK99+AR99+AY99+BF99+BM99+BT99+CA99+CH99+CO99+CV99+DC99+DJ99+DQ99&lt;=Consolidação!AF110+Consolidação!AI110+Consolidação!AL110+Consolidação!AO110+Consolidação!AR110+Consolidação!AU110+Consolidação!AX110+Consolidação!#REF!,Consolidação!$AC$4,IF(AD99+AK99+AR99+AY99+BF99+BM99+BT99+CA99+CH99+CO99+CV99+DC99+DJ99+DQ99&lt;=Consolidação!AF110+Consolidação!AI110+Consolidação!AL110+Consolidação!AO110+Consolidação!AR110+Consolidação!AU110+Consolidação!AX110+Consolidação!#REF!+Consolidação!BC110,Consolidação!$AF$4,IF(AD99+AK99+AR99+AY99+BF99+BM99+BT99+CA99+CH99+CO99+CV99+DC99+DJ99+DQ99&lt;=Consolidação!AF110+Consolidação!AI110+Consolidação!AL110+Consolidação!AO110+Consolidação!AR110+Consolidação!AU110+Consolidação!AX110+Consolidação!#REF!+Consolidação!BC110+Consolidação!BF110,Consolidação!$AI$4,IF(AD99+AK99+AR99+AY99+BF99+BM99+BT99+CA99+CH99+CO99+CV99+DC99+DJ99+DQ99&lt;=Consolidação!AF110+Consolidação!AI110+Consolidação!AL110+Consolidação!AO110+Consolidação!AR110+Consolidação!AU110+Consolidação!AX110+Consolidação!#REF!+Consolidação!BC110+Consolidação!BF110+Consolidação!BI110,Consolidação!$AL$4,IF(AD99+AK99+AR99+AY99+BF99+BM99+BT99+CA99+CH99+CO99+CV99+DC99+DJ99+DQ99&lt;=Consolidação!AF110+Consolidação!AI110+Consolidação!AL110+Consolidação!AO110+Consolidação!AR110+Consolidação!AU110+Consolidação!AX110+Consolidação!#REF!+Consolidação!BC110+Consolidação!BF110+Consolidação!BI110+Consolidação!BL110,Consolidação!$AO$4,IF(AD99+AK99+AR99+AY99+BF99+BM99+BT99+CA99+CH99+CO99+CV99+DC99+DJ99+DQ99&lt;=Consolidação!AF110+Consolidação!AI110+Consolidação!AL110+Consolidação!AO110+Consolidação!AR110+Consolidação!AU110+Consolidação!AX110+Consolidação!#REF!+Consolidação!BC110+Consolidação!BF110+Consolidação!BI110+Consolidação!BL110+Consolidação!BO110,Consolidação!$AR$4,IF(AD99+AK99+AR99+AY99+BF99+BM99+BT99+CA99+CH99+CO99+CV99+DC99+DJ99+DQ99&lt;=Consolidação!AF110+Consolidação!AI110+Consolidação!AL110+Consolidação!AO110+Consolidação!AR110+Consolidação!AU110+Consolidação!AX110+Consolidação!#REF!+Consolidação!BC110+Consolidação!BF110+Consolidação!BI110+Consolidação!BL110+Consolidação!BO110+Consolidação!BR110,Consolidação!$AU$4,IF(AND((Consolidação!AF110+Consolidação!AI110+Consolidação!AL110+Consolidação!AO110+Consolidação!AR110+Consolidação!AU110+Consolidação!AX110+Consolidação!#REF!+Consolidação!BC110+Consolidação!BF110+Consolidação!BI110+Consolidação!BL110+Consolidação!BO110+Consolidação!BR110)&gt;0,AD99+AK99+AR99+AY99+BF99+BM99+BT99+CA99+CH99+CO99+CV99+DC99+DJ99&lt;Consolidação!AF110+Consolidação!AI110+Consolidação!AL110+Consolidação!AO110+Consolidação!AR110+Consolidação!AU110+Consolidação!AX110+Consolidação!#REF!+Consolidação!BC110+Consolidação!BF110+Consolidação!BI110+Consolidação!BL110+Consolidação!BO110+Consolidação!BR110,AD99+AK99+AR99+AY99+BF99+BM99+BT99+CA99+CH99+CO99+CV99+DC99+DJ99+DQ99&gt;Consolidação!AF110+Consolidação!AI110+Consolidação!AL110+Consolidação!AO110+Consolidação!AR110+Consolidação!AU110+Consolidação!AX110+Consolidação!#REF!+Consolidação!BC110+Consolidação!BF110+Consolidação!BI110+Consolidação!BL110+Consolidação!BO110+Consolidação!BR110),"CONSUMO PARCIAL","SEM PREVISÃO"))))))))))))))))</f>
        <v/>
      </c>
      <c r="DU99" s="318" t="str">
        <f t="shared" si="154"/>
        <v/>
      </c>
      <c r="DV99" s="334"/>
      <c r="DW99" s="340"/>
      <c r="DX99" s="522"/>
      <c r="DY99" s="346"/>
      <c r="DZ99" s="353" t="str">
        <f>IF(DW99=0,"",IF(AJ99+AQ99+AX99+BE99+BL99+BS99+BZ99+CG99+CN99+CU99+DB99+DI99+DP99+DW99&lt;=Consolidação!AL110,Consolidação!$H$4,IF(AJ99+AQ99+AX99+BE99+BL99+BS99+BZ99+CG99+CN99+CU99+DB99+DI99+DP99+DW99&lt;=Consolidação!AL110+Consolidação!AO110,Consolidação!$K$4,IF(AJ99+AQ99+AX99+BE99+BL99+BS99+BZ99+CG99+CN99+CU99+DB99+DI99+DP99+DW99&lt;=Consolidação!AL110+Consolidação!AO110+Consolidação!AR110,Consolidação!$N$4,IF(AJ99+AQ99+AX99+BE99+BL99+BS99+BZ99+CG99+CN99+CU99+DB99+DI99+DP99+DW99&lt;=Consolidação!AL110+Consolidação!AO110+Consolidação!AR110+Consolidação!AU110,Consolidação!$Q$4,IF(AJ99+AQ99+AX99+BE99+BL99+BS99+BZ99+CG99+CN99+CU99+DB99+DI99+DP99+DW99&lt;=Consolidação!AL110+Consolidação!AO110+Consolidação!AR110+Consolidação!AU110+Consolidação!AX110,Consolidação!$T$4,IF(AJ99+AQ99+AX99+BE99+BL99+BS99+BZ99+CG99+CN99+CU99+DB99+DI99+DP99+DW99&lt;=Consolidação!AL110+Consolidação!AO110+Consolidação!AR110+Consolidação!AU110+Consolidação!AX110+Consolidação!#REF!,Consolidação!$W$4,IF(AJ99+AQ99+AX99+BE99+BL99+BS99+BZ99+CG99+CN99+CU99+DB99+DI99+DP99+DW99&lt;=Consolidação!AL110+Consolidação!AO110+Consolidação!AR110+Consolidação!AU110+Consolidação!AX110+Consolidação!#REF!+Consolidação!BC110,Consolidação!$Z$4,IF(AJ99+AQ99+AX99+BE99+BL99+BS99+BZ99+CG99+CN99+CU99+DB99+DI99+DP99+DW99&lt;=Consolidação!AL110+Consolidação!AO110+Consolidação!AR110+Consolidação!AU110+Consolidação!AX110+Consolidação!#REF!+Consolidação!BC110+Consolidação!BF110,Consolidação!$AC$4,IF(AJ99+AQ99+AX99+BE99+BL99+BS99+BZ99+CG99+CN99+CU99+DB99+DI99+DP99+DW99&lt;=Consolidação!AL110+Consolidação!AO110+Consolidação!AR110+Consolidação!AU110+Consolidação!AX110+Consolidação!#REF!+Consolidação!BC110+Consolidação!BF110+Consolidação!BI110,Consolidação!$AF$4,IF(AJ99+AQ99+AX99+BE99+BL99+BS99+BZ99+CG99+CN99+CU99+DB99+DI99+DP99+DW99&lt;=Consolidação!AL110+Consolidação!AO110+Consolidação!AR110+Consolidação!AU110+Consolidação!AX110+Consolidação!#REF!+Consolidação!BC110+Consolidação!BF110+Consolidação!BI110+Consolidação!BL110,Consolidação!$AI$4,IF(AJ99+AQ99+AX99+BE99+BL99+BS99+BZ99+CG99+CN99+CU99+DB99+DI99+DP99+DW99&lt;=Consolidação!AL110+Consolidação!AO110+Consolidação!AR110+Consolidação!AU110+Consolidação!AX110+Consolidação!#REF!+Consolidação!BC110+Consolidação!BF110+Consolidação!BI110+Consolidação!BL110+Consolidação!BO110,Consolidação!$AL$4,IF(AJ99+AQ99+AX99+BE99+BL99+BS99+BZ99+CG99+CN99+CU99+DB99+DI99+DP99+DW99&lt;=Consolidação!AL110+Consolidação!AO110+Consolidação!AR110+Consolidação!AU110+Consolidação!AX110+Consolidação!#REF!+Consolidação!BC110+Consolidação!BF110+Consolidação!BI110+Consolidação!BL110+Consolidação!BO110+Consolidação!BR110,Consolidação!$AO$4,IF(AJ99+AQ99+AX99+BE99+BL99+BS99+BZ99+CG99+CN99+CU99+DB99+DI99+DP99+DW99&lt;=Consolidação!AL110+Consolidação!AO110+Consolidação!AR110+Consolidação!AU110+Consolidação!AX110+Consolidação!#REF!+Consolidação!BC110+Consolidação!BF110+Consolidação!BI110+Consolidação!BL110+Consolidação!BO110+Consolidação!BR110+Consolidação!BU110,Consolidação!$AR$4,IF(AJ99+AQ99+AX99+BE99+BL99+BS99+BZ99+CG99+CN99+CU99+DB99+DI99+DP99+DW99&lt;=Consolidação!AL110+Consolidação!AO110+Consolidação!AR110+Consolidação!AU110+Consolidação!AX110+Consolidação!#REF!+Consolidação!BC110+Consolidação!BF110+Consolidação!BI110+Consolidação!BL110+Consolidação!BO110+Consolidação!BR110+Consolidação!BU110+Consolidação!BX110,Consolidação!$AU$4,IF(AND((Consolidação!AL110+Consolidação!AO110+Consolidação!AR110+Consolidação!AU110+Consolidação!AX110+Consolidação!#REF!+Consolidação!BC110+Consolidação!BF110+Consolidação!BI110+Consolidação!BL110+Consolidação!BO110+Consolidação!BR110+Consolidação!BU110+Consolidação!BX110)&gt;0,AJ99+AQ99+AX99+BE99+BL99+BS99+BZ99+CG99+CN99+CU99+DB99+DI99+DP99&lt;Consolidação!AL110+Consolidação!AO110+Consolidação!AR110+Consolidação!AU110+Consolidação!AX110+Consolidação!#REF!+Consolidação!BC110+Consolidação!BF110+Consolidação!BI110+Consolidação!BL110+Consolidação!BO110+Consolidação!BR110+Consolidação!BU110+Consolidação!BX110,AJ99+AQ99+AX99+BE99+BL99+BS99+BZ99+CG99+CN99+CU99+DB99+DI99+DP99+DW99&gt;Consolidação!AL110+Consolidação!AO110+Consolidação!AR110+Consolidação!AU110+Consolidação!AX110+Consolidação!#REF!+Consolidação!BC110+Consolidação!BF110+Consolidação!BI110+Consolidação!BL110+Consolidação!BO110+Consolidação!BR110+Consolidação!BU110+Consolidação!BX110),"CONSUMO PARCIAL","SEM PREVISÃO"))))))))))))))))</f>
        <v/>
      </c>
      <c r="EA99" s="318" t="str">
        <f t="shared" si="155"/>
        <v/>
      </c>
      <c r="EB99" s="334"/>
      <c r="EC99" s="340"/>
      <c r="ED99" s="522"/>
      <c r="EE99" s="346"/>
      <c r="EF99" s="353" t="str">
        <f>IF(EC99=0,"",IF(AP99+AW99+BD99+BK99+BR99+BY99+CF99+CM99+CT99+DA99+DH99+DO99+DV99+EC99&lt;=Consolidação!AR110,Consolidação!$H$4,IF(AP99+AW99+BD99+BK99+BR99+BY99+CF99+CM99+CT99+DA99+DH99+DO99+DV99+EC99&lt;=Consolidação!AR110+Consolidação!AU110,Consolidação!$K$4,IF(AP99+AW99+BD99+BK99+BR99+BY99+CF99+CM99+CT99+DA99+DH99+DO99+DV99+EC99&lt;=Consolidação!AR110+Consolidação!AU110+Consolidação!AX110,Consolidação!$N$4,IF(AP99+AW99+BD99+BK99+BR99+BY99+CF99+CM99+CT99+DA99+DH99+DO99+DV99+EC99&lt;=Consolidação!AR110+Consolidação!AU110+Consolidação!AX110+Consolidação!#REF!,Consolidação!$Q$4,IF(AP99+AW99+BD99+BK99+BR99+BY99+CF99+CM99+CT99+DA99+DH99+DO99+DV99+EC99&lt;=Consolidação!AR110+Consolidação!AU110+Consolidação!AX110+Consolidação!#REF!+Consolidação!BC110,Consolidação!$T$4,IF(AP99+AW99+BD99+BK99+BR99+BY99+CF99+CM99+CT99+DA99+DH99+DO99+DV99+EC99&lt;=Consolidação!AR110+Consolidação!AU110+Consolidação!AX110+Consolidação!#REF!+Consolidação!BC110+Consolidação!BF110,Consolidação!$W$4,IF(AP99+AW99+BD99+BK99+BR99+BY99+CF99+CM99+CT99+DA99+DH99+DO99+DV99+EC99&lt;=Consolidação!AR110+Consolidação!AU110+Consolidação!AX110+Consolidação!#REF!+Consolidação!BC110+Consolidação!BF110+Consolidação!BI110,Consolidação!$Z$4,IF(AP99+AW99+BD99+BK99+BR99+BY99+CF99+CM99+CT99+DA99+DH99+DO99+DV99+EC99&lt;=Consolidação!AR110+Consolidação!AU110+Consolidação!AX110+Consolidação!#REF!+Consolidação!BC110+Consolidação!BF110+Consolidação!BI110+Consolidação!BL110,Consolidação!$AC$4,IF(AP99+AW99+BD99+BK99+BR99+BY99+CF99+CM99+CT99+DA99+DH99+DO99+DV99+EC99&lt;=Consolidação!AR110+Consolidação!AU110+Consolidação!AX110+Consolidação!#REF!+Consolidação!BC110+Consolidação!BF110+Consolidação!BI110+Consolidação!BL110+Consolidação!BO110,Consolidação!$AF$4,IF(AP99+AW99+BD99+BK99+BR99+BY99+CF99+CM99+CT99+DA99+DH99+DO99+DV99+EC99&lt;=Consolidação!AR110+Consolidação!AU110+Consolidação!AX110+Consolidação!#REF!+Consolidação!BC110+Consolidação!BF110+Consolidação!BI110+Consolidação!BL110+Consolidação!BO110+Consolidação!BR110,Consolidação!$AI$4,IF(AP99+AW99+BD99+BK99+BR99+BY99+CF99+CM99+CT99+DA99+DH99+DO99+DV99+EC99&lt;=Consolidação!AR110+Consolidação!AU110+Consolidação!AX110+Consolidação!#REF!+Consolidação!BC110+Consolidação!BF110+Consolidação!BI110+Consolidação!BL110+Consolidação!BO110+Consolidação!BR110+Consolidação!BU110,Consolidação!$AL$4,IF(AP99+AW99+BD99+BK99+BR99+BY99+CF99+CM99+CT99+DA99+DH99+DO99+DV99+EC99&lt;=Consolidação!AR110+Consolidação!AU110+Consolidação!AX110+Consolidação!#REF!+Consolidação!BC110+Consolidação!BF110+Consolidação!BI110+Consolidação!BL110+Consolidação!BO110+Consolidação!BR110+Consolidação!BU110+Consolidação!BX110,Consolidação!$AO$4,IF(AP99+AW99+BD99+BK99+BR99+BY99+CF99+CM99+CT99+DA99+DH99+DO99+DV99+EC99&lt;=Consolidação!AR110+Consolidação!AU110+Consolidação!AX110+Consolidação!#REF!+Consolidação!BC110+Consolidação!BF110+Consolidação!BI110+Consolidação!BL110+Consolidação!BO110+Consolidação!BR110+Consolidação!BU110+Consolidação!BX110+Consolidação!CA110,Consolidação!$AR$4,IF(AP99+AW99+BD99+BK99+BR99+BY99+CF99+CM99+CT99+DA99+DH99+DO99+DV99+EC99&lt;=Consolidação!AR110+Consolidação!AU110+Consolidação!AX110+Consolidação!#REF!+Consolidação!BC110+Consolidação!BF110+Consolidação!BI110+Consolidação!BL110+Consolidação!BO110+Consolidação!BR110+Consolidação!BU110+Consolidação!BX110+Consolidação!CA110+Consolidação!CD110,Consolidação!$AU$4,IF(AND((Consolidação!AR110+Consolidação!AU110+Consolidação!AX110+Consolidação!#REF!+Consolidação!BC110+Consolidação!BF110+Consolidação!BI110+Consolidação!BL110+Consolidação!BO110+Consolidação!BR110+Consolidação!BU110+Consolidação!BX110+Consolidação!CA110+Consolidação!CD110)&gt;0,AP99+AW99+BD99+BK99+BR99+BY99+CF99+CM99+CT99+DA99+DH99+DO99+DV99&lt;Consolidação!AR110+Consolidação!AU110+Consolidação!AX110+Consolidação!#REF!+Consolidação!BC110+Consolidação!BF110+Consolidação!BI110+Consolidação!BL110+Consolidação!BO110+Consolidação!BR110+Consolidação!BU110+Consolidação!BX110+Consolidação!CA110+Consolidação!CD110,AP99+AW99+BD99+BK99+BR99+BY99+CF99+CM99+CT99+DA99+DH99+DO99+DV99+EC99&gt;Consolidação!AR110+Consolidação!AU110+Consolidação!AX110+Consolidação!#REF!+Consolidação!BC110+Consolidação!BF110+Consolidação!BI110+Consolidação!BL110+Consolidação!BO110+Consolidação!BR110+Consolidação!BU110+Consolidação!BX110+Consolidação!CA110+Consolidação!CD110),"CONSUMO PARCIAL","SEM PREVISÃO"))))))))))))))))</f>
        <v/>
      </c>
      <c r="EG99" s="318" t="str">
        <f t="shared" si="156"/>
        <v/>
      </c>
      <c r="EH99" s="334"/>
      <c r="EI99" s="340"/>
      <c r="EJ99" s="522"/>
      <c r="EK99" s="346"/>
      <c r="EL99" s="353" t="str">
        <f>IF(EI99=0,"",IF(AV99+BC99+BJ99+BQ99+BX99+CE99+CL99+CS99+CZ99+DG99+DN99+DU99+EB99+EI99&lt;=Consolidação!AX110,Consolidação!$H$4,IF(AV99+BC99+BJ99+BQ99+BX99+CE99+CL99+CS99+CZ99+DG99+DN99+DU99+EB99+EI99&lt;=Consolidação!AX110+Consolidação!#REF!,Consolidação!$K$4,IF(AV99+BC99+BJ99+BQ99+BX99+CE99+CL99+CS99+CZ99+DG99+DN99+DU99+EB99+EI99&lt;=Consolidação!AX110+Consolidação!#REF!+Consolidação!BC110,Consolidação!$N$4,IF(AV99+BC99+BJ99+BQ99+BX99+CE99+CL99+CS99+CZ99+DG99+DN99+DU99+EB99+EI99&lt;=Consolidação!AX110+Consolidação!#REF!+Consolidação!BC110+Consolidação!BF110,Consolidação!$Q$4,IF(AV99+BC99+BJ99+BQ99+BX99+CE99+CL99+CS99+CZ99+DG99+DN99+DU99+EB99+EI99&lt;=Consolidação!AX110+Consolidação!#REF!+Consolidação!BC110+Consolidação!BF110+Consolidação!BI110,Consolidação!$T$4,IF(AV99+BC99+BJ99+BQ99+BX99+CE99+CL99+CS99+CZ99+DG99+DN99+DU99+EB99+EI99&lt;=Consolidação!AX110+Consolidação!#REF!+Consolidação!BC110+Consolidação!BF110+Consolidação!BI110+Consolidação!BL110,Consolidação!$W$4,IF(AV99+BC99+BJ99+BQ99+BX99+CE99+CL99+CS99+CZ99+DG99+DN99+DU99+EB99+EI99&lt;=Consolidação!AX110+Consolidação!#REF!+Consolidação!BC110+Consolidação!BF110+Consolidação!BI110+Consolidação!BL110+Consolidação!BO110,Consolidação!$Z$4,IF(AV99+BC99+BJ99+BQ99+BX99+CE99+CL99+CS99+CZ99+DG99+DN99+DU99+EB99+EI99&lt;=Consolidação!AX110+Consolidação!#REF!+Consolidação!BC110+Consolidação!BF110+Consolidação!BI110+Consolidação!BL110+Consolidação!BO110+Consolidação!BR110,Consolidação!$AC$4,IF(AV99+BC99+BJ99+BQ99+BX99+CE99+CL99+CS99+CZ99+DG99+DN99+DU99+EB99+EI99&lt;=Consolidação!AX110+Consolidação!#REF!+Consolidação!BC110+Consolidação!BF110+Consolidação!BI110+Consolidação!BL110+Consolidação!BO110+Consolidação!BR110+Consolidação!BU110,Consolidação!$AF$4,IF(AV99+BC99+BJ99+BQ99+BX99+CE99+CL99+CS99+CZ99+DG99+DN99+DU99+EB99+EI99&lt;=Consolidação!AX110+Consolidação!#REF!+Consolidação!BC110+Consolidação!BF110+Consolidação!BI110+Consolidação!BL110+Consolidação!BO110+Consolidação!BR110+Consolidação!BU110+Consolidação!BX110,Consolidação!$AI$4,IF(AV99+BC99+BJ99+BQ99+BX99+CE99+CL99+CS99+CZ99+DG99+DN99+DU99+EB99+EI99&lt;=Consolidação!AX110+Consolidação!#REF!+Consolidação!BC110+Consolidação!BF110+Consolidação!BI110+Consolidação!BL110+Consolidação!BO110+Consolidação!BR110+Consolidação!BU110+Consolidação!BX110+Consolidação!CA110,Consolidação!$AL$4,IF(AV99+BC99+BJ99+BQ99+BX99+CE99+CL99+CS99+CZ99+DG99+DN99+DU99+EB99+EI99&lt;=Consolidação!AX110+Consolidação!#REF!+Consolidação!BC110+Consolidação!BF110+Consolidação!BI110+Consolidação!BL110+Consolidação!BO110+Consolidação!BR110+Consolidação!BU110+Consolidação!BX110+Consolidação!CA110+Consolidação!CD110,Consolidação!$AO$4,IF(AV99+BC99+BJ99+BQ99+BX99+CE99+CL99+CS99+CZ99+DG99+DN99+DU99+EB99+EI99&lt;=Consolidação!AX110+Consolidação!#REF!+Consolidação!BC110+Consolidação!BF110+Consolidação!BI110+Consolidação!BL110+Consolidação!BO110+Consolidação!BR110+Consolidação!BU110+Consolidação!BX110+Consolidação!CA110+Consolidação!CD110+Consolidação!CG110,Consolidação!$AR$4,IF(AV99+BC99+BJ99+BQ99+BX99+CE99+CL99+CS99+CZ99+DG99+DN99+DU99+EB99+EI99&lt;=Consolidação!AX110+Consolidação!#REF!+Consolidação!BC110+Consolidação!BF110+Consolidação!BI110+Consolidação!BL110+Consolidação!BO110+Consolidação!BR110+Consolidação!BU110+Consolidação!BX110+Consolidação!CA110+Consolidação!CD110+Consolidação!CG110+Consolidação!CJ110,Consolidação!$AU$4,IF(AND((Consolidação!AX110+Consolidação!#REF!+Consolidação!BC110+Consolidação!BF110+Consolidação!BI110+Consolidação!BL110+Consolidação!BO110+Consolidação!BR110+Consolidação!BU110+Consolidação!BX110+Consolidação!CA110+Consolidação!CD110+Consolidação!CG110+Consolidação!CJ110)&gt;0,AV99+BC99+BJ99+BQ99+BX99+CE99+CL99+CS99+CZ99+DG99+DN99+DU99+EB99&lt;Consolidação!AX110+Consolidação!#REF!+Consolidação!BC110+Consolidação!BF110+Consolidação!BI110+Consolidação!BL110+Consolidação!BO110+Consolidação!BR110+Consolidação!BU110+Consolidação!BX110+Consolidação!CA110+Consolidação!CD110+Consolidação!CG110+Consolidação!CJ110,AV99+BC99+BJ99+BQ99+BX99+CE99+CL99+CS99+CZ99+DG99+DN99+DU99+EB99+EI99&gt;Consolidação!AX110+Consolidação!#REF!+Consolidação!BC110+Consolidação!BF110+Consolidação!BI110+Consolidação!BL110+Consolidação!BO110+Consolidação!BR110+Consolidação!BU110+Consolidação!BX110+Consolidação!CA110+Consolidação!CD110+Consolidação!CG110+Consolidação!CJ110),"CONSUMO PARCIAL","SEM PREVISÃO"))))))))))))))))</f>
        <v/>
      </c>
      <c r="EM99" s="318" t="str">
        <f t="shared" si="157"/>
        <v/>
      </c>
      <c r="EN99" s="334"/>
      <c r="EO99" s="340"/>
      <c r="EP99" s="522"/>
      <c r="EQ99" s="346"/>
      <c r="ER99" s="353" t="str">
        <f>IF(EO99=0,"",IF(BB99+BI99+BP99+BW99+CD99+CK99+CR99+CY99+DF99+DM99+DT99+EA99+EH99+EO99&lt;=Consolidação!BC110,Consolidação!$H$4,IF(BB99+BI99+BP99+BW99+CD99+CK99+CR99+CY99+DF99+DM99+DT99+EA99+EH99+EO99&lt;=Consolidação!BC110+Consolidação!BF110,Consolidação!$K$4,IF(BB99+BI99+BP99+BW99+CD99+CK99+CR99+CY99+DF99+DM99+DT99+EA99+EH99+EO99&lt;=Consolidação!BC110+Consolidação!BF110+Consolidação!BI110,Consolidação!$N$4,IF(BB99+BI99+BP99+BW99+CD99+CK99+CR99+CY99+DF99+DM99+DT99+EA99+EH99+EO99&lt;=Consolidação!BC110+Consolidação!BF110+Consolidação!BI110+Consolidação!BL110,Consolidação!$Q$4,IF(BB99+BI99+BP99+BW99+CD99+CK99+CR99+CY99+DF99+DM99+DT99+EA99+EH99+EO99&lt;=Consolidação!BC110+Consolidação!BF110+Consolidação!BI110+Consolidação!BL110+Consolidação!BO110,Consolidação!$T$4,IF(BB99+BI99+BP99+BW99+CD99+CK99+CR99+CY99+DF99+DM99+DT99+EA99+EH99+EO99&lt;=Consolidação!BC110+Consolidação!BF110+Consolidação!BI110+Consolidação!BL110+Consolidação!BO110+Consolidação!BR110,Consolidação!$W$4,IF(BB99+BI99+BP99+BW99+CD99+CK99+CR99+CY99+DF99+DM99+DT99+EA99+EH99+EO99&lt;=Consolidação!BC110+Consolidação!BF110+Consolidação!BI110+Consolidação!BL110+Consolidação!BO110+Consolidação!BR110+Consolidação!BU110,Consolidação!$Z$4,IF(BB99+BI99+BP99+BW99+CD99+CK99+CR99+CY99+DF99+DM99+DT99+EA99+EH99+EO99&lt;=Consolidação!BC110+Consolidação!BF110+Consolidação!BI110+Consolidação!BL110+Consolidação!BO110+Consolidação!BR110+Consolidação!BU110+Consolidação!BX110,Consolidação!$AC$4,IF(BB99+BI99+BP99+BW99+CD99+CK99+CR99+CY99+DF99+DM99+DT99+EA99+EH99+EO99&lt;=Consolidação!BC110+Consolidação!BF110+Consolidação!BI110+Consolidação!BL110+Consolidação!BO110+Consolidação!BR110+Consolidação!BU110+Consolidação!BX110+Consolidação!CA110,Consolidação!$AF$4,IF(BB99+BI99+BP99+BW99+CD99+CK99+CR99+CY99+DF99+DM99+DT99+EA99+EH99+EO99&lt;=Consolidação!BC110+Consolidação!BF110+Consolidação!BI110+Consolidação!BL110+Consolidação!BO110+Consolidação!BR110+Consolidação!BU110+Consolidação!BX110+Consolidação!CA110+Consolidação!CD110,Consolidação!$AI$4,IF(BB99+BI99+BP99+BW99+CD99+CK99+CR99+CY99+DF99+DM99+DT99+EA99+EH99+EO99&lt;=Consolidação!BC110+Consolidação!BF110+Consolidação!BI110+Consolidação!BL110+Consolidação!BO110+Consolidação!BR110+Consolidação!BU110+Consolidação!BX110+Consolidação!CA110+Consolidação!CD110+Consolidação!CG110,Consolidação!$AL$4,IF(BB99+BI99+BP99+BW99+CD99+CK99+CR99+CY99+DF99+DM99+DT99+EA99+EH99+EO99&lt;=Consolidação!BC110+Consolidação!BF110+Consolidação!BI110+Consolidação!BL110+Consolidação!BO110+Consolidação!BR110+Consolidação!BU110+Consolidação!BX110+Consolidação!CA110+Consolidação!CD110+Consolidação!CG110+Consolidação!CJ110,Consolidação!$AO$4,IF(BB99+BI99+BP99+BW99+CD99+CK99+CR99+CY99+DF99+DM99+DT99+EA99+EH99+EO99&lt;=Consolidação!BC110+Consolidação!BF110+Consolidação!BI110+Consolidação!BL110+Consolidação!BO110+Consolidação!BR110+Consolidação!BU110+Consolidação!BX110+Consolidação!CA110+Consolidação!CD110+Consolidação!CG110+Consolidação!CJ110+Consolidação!CM110,Consolidação!$AR$4,IF(BB99+BI99+BP99+BW99+CD99+CK99+CR99+CY99+DF99+DM99+DT99+EA99+EH99+EO99&lt;=Consolidação!BC110+Consolidação!BF110+Consolidação!BI110+Consolidação!BL110+Consolidação!BO110+Consolidação!BR110+Consolidação!BU110+Consolidação!BX110+Consolidação!CA110+Consolidação!CD110+Consolidação!CG110+Consolidação!CJ110+Consolidação!CM110+Consolidação!CP110,Consolidação!$AU$4,IF(AND((Consolidação!BC110+Consolidação!BF110+Consolidação!BI110+Consolidação!BL110+Consolidação!BO110+Consolidação!BR110+Consolidação!BU110+Consolidação!BX110+Consolidação!CA110+Consolidação!CD110+Consolidação!CG110+Consolidação!CJ110+Consolidação!CM110+Consolidação!CP110)&gt;0,BB99+BI99+BP99+BW99+CD99+CK99+CR99+CY99+DF99+DM99+DT99+EA99+EH99&lt;Consolidação!BC110+Consolidação!BF110+Consolidação!BI110+Consolidação!BL110+Consolidação!BO110+Consolidação!BR110+Consolidação!BU110+Consolidação!BX110+Consolidação!CA110+Consolidação!CD110+Consolidação!CG110+Consolidação!CJ110+Consolidação!CM110+Consolidação!CP110,BB99+BI99+BP99+BW99+CD99+CK99+CR99+CY99+DF99+DM99+DT99+EA99+EH99+EO99&gt;Consolidação!BC110+Consolidação!BF110+Consolidação!BI110+Consolidação!BL110+Consolidação!BO110+Consolidação!BR110+Consolidação!BU110+Consolidação!BX110+Consolidação!CA110+Consolidação!CD110+Consolidação!CG110+Consolidação!CJ110+Consolidação!CM110+Consolidação!CP110),"CONSUMO PARCIAL","SEM PREVISÃO"))))))))))))))))</f>
        <v/>
      </c>
      <c r="ES99" s="318" t="str">
        <f t="shared" si="158"/>
        <v/>
      </c>
      <c r="ET99" s="334"/>
      <c r="EU99" s="340"/>
      <c r="EV99" s="522"/>
      <c r="EW99" s="346"/>
      <c r="EX99" s="353" t="str">
        <f>IF(EU99=0,"",IF(BH99+BO99+BV99+CC99+CJ99+CQ99+CX99+DE99+DL99+DS99+DZ99+EG99+EN99+EU99&lt;=Consolidação!BI110,Consolidação!$H$4,IF(BH99+BO99+BV99+CC99+CJ99+CQ99+CX99+DE99+DL99+DS99+DZ99+EG99+EN99+EU99&lt;=Consolidação!BI110+Consolidação!BL110,Consolidação!$K$4,IF(BH99+BO99+BV99+CC99+CJ99+CQ99+CX99+DE99+DL99+DS99+DZ99+EG99+EN99+EU99&lt;=Consolidação!BI110+Consolidação!BL110+Consolidação!BO110,Consolidação!$N$4,IF(BH99+BO99+BV99+CC99+CJ99+CQ99+CX99+DE99+DL99+DS99+DZ99+EG99+EN99+EU99&lt;=Consolidação!BI110+Consolidação!BL110+Consolidação!BO110+Consolidação!BR110,Consolidação!$Q$4,IF(BH99+BO99+BV99+CC99+CJ99+CQ99+CX99+DE99+DL99+DS99+DZ99+EG99+EN99+EU99&lt;=Consolidação!BI110+Consolidação!BL110+Consolidação!BO110+Consolidação!BR110+Consolidação!BU110,Consolidação!$T$4,IF(BH99+BO99+BV99+CC99+CJ99+CQ99+CX99+DE99+DL99+DS99+DZ99+EG99+EN99+EU99&lt;=Consolidação!BI110+Consolidação!BL110+Consolidação!BO110+Consolidação!BR110+Consolidação!BU110+Consolidação!BX110,Consolidação!$W$4,IF(BH99+BO99+BV99+CC99+CJ99+CQ99+CX99+DE99+DL99+DS99+DZ99+EG99+EN99+EU99&lt;=Consolidação!BI110+Consolidação!BL110+Consolidação!BO110+Consolidação!BR110+Consolidação!BU110+Consolidação!BX110+Consolidação!CA110,Consolidação!$Z$4,IF(BH99+BO99+BV99+CC99+CJ99+CQ99+CX99+DE99+DL99+DS99+DZ99+EG99+EN99+EU99&lt;=Consolidação!BI110+Consolidação!BL110+Consolidação!BO110+Consolidação!BR110+Consolidação!BU110+Consolidação!BX110+Consolidação!CA110+Consolidação!CD110,Consolidação!$AC$4,IF(BH99+BO99+BV99+CC99+CJ99+CQ99+CX99+DE99+DL99+DS99+DZ99+EG99+EN99+EU99&lt;=Consolidação!BI110+Consolidação!BL110+Consolidação!BO110+Consolidação!BR110+Consolidação!BU110+Consolidação!BX110+Consolidação!CA110+Consolidação!CD110+Consolidação!CG110,Consolidação!$AF$4,IF(BH99+BO99+BV99+CC99+CJ99+CQ99+CX99+DE99+DL99+DS99+DZ99+EG99+EN99+EU99&lt;=Consolidação!BI110+Consolidação!BL110+Consolidação!BO110+Consolidação!BR110+Consolidação!BU110+Consolidação!BX110+Consolidação!CA110+Consolidação!CD110+Consolidação!CG110+Consolidação!CJ110,Consolidação!$AI$4,IF(BH99+BO99+BV99+CC99+CJ99+CQ99+CX99+DE99+DL99+DS99+DZ99+EG99+EN99+EU99&lt;=Consolidação!BI110+Consolidação!BL110+Consolidação!BO110+Consolidação!BR110+Consolidação!BU110+Consolidação!BX110+Consolidação!CA110+Consolidação!CD110+Consolidação!CG110+Consolidação!CJ110+Consolidação!CM110,Consolidação!$AL$4,IF(BH99+BO99+BV99+CC99+CJ99+CQ99+CX99+DE99+DL99+DS99+DZ99+EG99+EN99+EU99&lt;=Consolidação!BI110+Consolidação!BL110+Consolidação!BO110+Consolidação!BR110+Consolidação!BU110+Consolidação!BX110+Consolidação!CA110+Consolidação!CD110+Consolidação!CG110+Consolidação!CJ110+Consolidação!CM110+Consolidação!CP110,Consolidação!$AO$4,IF(BH99+BO99+BV99+CC99+CJ99+CQ99+CX99+DE99+DL99+DS99+DZ99+EG99+EN99+EU99&lt;=Consolidação!BI110+Consolidação!BL110+Consolidação!BO110+Consolidação!BR110+Consolidação!BU110+Consolidação!BX110+Consolidação!CA110+Consolidação!CD110+Consolidação!CG110+Consolidação!CJ110+Consolidação!CM110+Consolidação!CP110+Consolidação!CS110,Consolidação!$AR$4,IF(BH99+BO99+BV99+CC99+CJ99+CQ99+CX99+DE99+DL99+DS99+DZ99+EG99+EN99+EU99&lt;=Consolidação!BI110+Consolidação!BL110+Consolidação!BO110+Consolidação!BR110+Consolidação!BU110+Consolidação!BX110+Consolidação!CA110+Consolidação!CD110+Consolidação!CG110+Consolidação!CJ110+Consolidação!CM110+Consolidação!CP110+Consolidação!CS110+Consolidação!CV110,Consolidação!$AU$4,IF(AND((Consolidação!BI110+Consolidação!BL110+Consolidação!BO110+Consolidação!BR110+Consolidação!BU110+Consolidação!BX110+Consolidação!CA110+Consolidação!CD110+Consolidação!CG110+Consolidação!CJ110+Consolidação!CM110+Consolidação!CP110+Consolidação!CS110+Consolidação!CV110)&gt;0,BH99+BO99+BV99+CC99+CJ99+CQ99+CX99+DE99+DL99+DS99+DZ99+EG99+EN99&lt;Consolidação!BI110+Consolidação!BL110+Consolidação!BO110+Consolidação!BR110+Consolidação!BU110+Consolidação!BX110+Consolidação!CA110+Consolidação!CD110+Consolidação!CG110+Consolidação!CJ110+Consolidação!CM110+Consolidação!CP110+Consolidação!CS110+Consolidação!CV110,BH99+BO99+BV99+CC99+CJ99+CQ99+CX99+DE99+DL99+DS99+DZ99+EG99+EN99+EU99&gt;Consolidação!BI110+Consolidação!BL110+Consolidação!BO110+Consolidação!BR110+Consolidação!BU110+Consolidação!BX110+Consolidação!CA110+Consolidação!CD110+Consolidação!CG110+Consolidação!CJ110+Consolidação!CM110+Consolidação!CP110+Consolidação!CS110+Consolidação!CV110),"CONSUMO PARCIAL","SEM PREVISÃO"))))))))))))))))</f>
        <v/>
      </c>
      <c r="EY99" s="318" t="str">
        <f t="shared" si="159"/>
        <v/>
      </c>
      <c r="EZ99" s="334"/>
      <c r="FA99" s="340"/>
      <c r="FB99" s="522"/>
      <c r="FC99" s="346"/>
      <c r="FD99" s="353" t="str">
        <f>IF(FA99=0,"",IF(BN99+BU99+CB99+CI99+CP99+CW99+DD99+DK99+DR99+DY99+EF99+EM99+ET99+FA99&lt;=Consolidação!BO110,Consolidação!$H$4,IF(BN99+BU99+CB99+CI99+CP99+CW99+DD99+DK99+DR99+DY99+EF99+EM99+ET99+FA99&lt;=Consolidação!BO110+Consolidação!BR110,Consolidação!$K$4,IF(BN99+BU99+CB99+CI99+CP99+CW99+DD99+DK99+DR99+DY99+EF99+EM99+ET99+FA99&lt;=Consolidação!BO110+Consolidação!BR110+Consolidação!BU110,Consolidação!$N$4,IF(BN99+BU99+CB99+CI99+CP99+CW99+DD99+DK99+DR99+DY99+EF99+EM99+ET99+FA99&lt;=Consolidação!BO110+Consolidação!BR110+Consolidação!BU110+Consolidação!BX110,Consolidação!$Q$4,IF(BN99+BU99+CB99+CI99+CP99+CW99+DD99+DK99+DR99+DY99+EF99+EM99+ET99+FA99&lt;=Consolidação!BO110+Consolidação!BR110+Consolidação!BU110+Consolidação!BX110+Consolidação!CA110,Consolidação!$T$4,IF(BN99+BU99+CB99+CI99+CP99+CW99+DD99+DK99+DR99+DY99+EF99+EM99+ET99+FA99&lt;=Consolidação!BO110+Consolidação!BR110+Consolidação!BU110+Consolidação!BX110+Consolidação!CA110+Consolidação!CD110,Consolidação!$W$4,IF(BN99+BU99+CB99+CI99+CP99+CW99+DD99+DK99+DR99+DY99+EF99+EM99+ET99+FA99&lt;=Consolidação!BO110+Consolidação!BR110+Consolidação!BU110+Consolidação!BX110+Consolidação!CA110+Consolidação!CD110+Consolidação!CG110,Consolidação!$Z$4,IF(BN99+BU99+CB99+CI99+CP99+CW99+DD99+DK99+DR99+DY99+EF99+EM99+ET99+FA99&lt;=Consolidação!BO110+Consolidação!BR110+Consolidação!BU110+Consolidação!BX110+Consolidação!CA110+Consolidação!CD110+Consolidação!CG110+Consolidação!CJ110,Consolidação!$AC$4,IF(BN99+BU99+CB99+CI99+CP99+CW99+DD99+DK99+DR99+DY99+EF99+EM99+ET99+FA99&lt;=Consolidação!BO110+Consolidação!BR110+Consolidação!BU110+Consolidação!BX110+Consolidação!CA110+Consolidação!CD110+Consolidação!CG110+Consolidação!CJ110+Consolidação!CM110,Consolidação!$AF$4,IF(BN99+BU99+CB99+CI99+CP99+CW99+DD99+DK99+DR99+DY99+EF99+EM99+ET99+FA99&lt;=Consolidação!BO110+Consolidação!BR110+Consolidação!BU110+Consolidação!BX110+Consolidação!CA110+Consolidação!CD110+Consolidação!CG110+Consolidação!CJ110+Consolidação!CM110+Consolidação!CP110,Consolidação!$AI$4,IF(BN99+BU99+CB99+CI99+CP99+CW99+DD99+DK99+DR99+DY99+EF99+EM99+ET99+FA99&lt;=Consolidação!BO110+Consolidação!BR110+Consolidação!BU110+Consolidação!BX110+Consolidação!CA110+Consolidação!CD110+Consolidação!CG110+Consolidação!CJ110+Consolidação!CM110+Consolidação!CP110+Consolidação!CS110,Consolidação!$AL$4,IF(BN99+BU99+CB99+CI99+CP99+CW99+DD99+DK99+DR99+DY99+EF99+EM99+ET99+FA99&lt;=Consolidação!BO110+Consolidação!BR110+Consolidação!BU110+Consolidação!BX110+Consolidação!CA110+Consolidação!CD110+Consolidação!CG110+Consolidação!CJ110+Consolidação!CM110+Consolidação!CP110+Consolidação!CS110+Consolidação!CV110,Consolidação!$AO$4,IF(BN99+BU99+CB99+CI99+CP99+CW99+DD99+DK99+DR99+DY99+EF99+EM99+ET99+FA99&lt;=Consolidação!BO110+Consolidação!BR110+Consolidação!BU110+Consolidação!BX110+Consolidação!CA110+Consolidação!CD110+Consolidação!CG110+Consolidação!CJ110+Consolidação!CM110+Consolidação!CP110+Consolidação!CS110+Consolidação!CV110+Consolidação!CY110,Consolidação!$AR$4,IF(BN99+BU99+CB99+CI99+CP99+CW99+DD99+DK99+DR99+DY99+EF99+EM99+ET99+FA99&lt;=Consolidação!BO110+Consolidação!BR110+Consolidação!BU110+Consolidação!BX110+Consolidação!CA110+Consolidação!CD110+Consolidação!CG110+Consolidação!CJ110+Consolidação!CM110+Consolidação!CP110+Consolidação!CS110+Consolidação!CV110+Consolidação!CY110+Consolidação!DB110,Consolidação!$AU$4,IF(AND((Consolidação!BO110+Consolidação!BR110+Consolidação!BU110+Consolidação!BX110+Consolidação!CA110+Consolidação!CD110+Consolidação!CG110+Consolidação!CJ110+Consolidação!CM110+Consolidação!CP110+Consolidação!CS110+Consolidação!CV110+Consolidação!CY110+Consolidação!DB110)&gt;0,BN99+BU99+CB99+CI99+CP99+CW99+DD99+DK99+DR99+DY99+EF99+EM99+ET99&lt;Consolidação!BO110+Consolidação!BR110+Consolidação!BU110+Consolidação!BX110+Consolidação!CA110+Consolidação!CD110+Consolidação!CG110+Consolidação!CJ110+Consolidação!CM110+Consolidação!CP110+Consolidação!CS110+Consolidação!CV110+Consolidação!CY110+Consolidação!DB110,BN99+BU99+CB99+CI99+CP99+CW99+DD99+DK99+DR99+DY99+EF99+EM99+ET99+FA99&gt;Consolidação!BO110+Consolidação!BR110+Consolidação!BU110+Consolidação!BX110+Consolidação!CA110+Consolidação!CD110+Consolidação!CG110+Consolidação!CJ110+Consolidação!CM110+Consolidação!CP110+Consolidação!CS110+Consolidação!CV110+Consolidação!CY110+Consolidação!DB110),"CONSUMO PARCIAL","SEM PREVISÃO"))))))))))))))))</f>
        <v/>
      </c>
      <c r="FE99" s="318" t="str">
        <f t="shared" si="160"/>
        <v/>
      </c>
      <c r="FF99" s="334"/>
      <c r="FG99" s="340"/>
      <c r="FH99" s="522"/>
      <c r="FI99" s="346"/>
      <c r="FJ99" s="353" t="str">
        <f>IF(FG99=0,"",IF(BT99+CA99+CH99+CO99+CV99+DC99+DJ99+DQ99+DX99+EE99+EL99+ES99+EZ99+FG99&lt;=Consolidação!BU110,Consolidação!$H$4,IF(BT99+CA99+CH99+CO99+CV99+DC99+DJ99+DQ99+DX99+EE99+EL99+ES99+EZ99+FG99&lt;=Consolidação!BU110+Consolidação!BX110,Consolidação!$K$4,IF(BT99+CA99+CH99+CO99+CV99+DC99+DJ99+DQ99+DX99+EE99+EL99+ES99+EZ99+FG99&lt;=Consolidação!BU110+Consolidação!BX110+Consolidação!CA110,Consolidação!$N$4,IF(BT99+CA99+CH99+CO99+CV99+DC99+DJ99+DQ99+DX99+EE99+EL99+ES99+EZ99+FG99&lt;=Consolidação!BU110+Consolidação!BX110+Consolidação!CA110+Consolidação!CD110,Consolidação!$Q$4,IF(BT99+CA99+CH99+CO99+CV99+DC99+DJ99+DQ99+DX99+EE99+EL99+ES99+EZ99+FG99&lt;=Consolidação!BU110+Consolidação!BX110+Consolidação!CA110+Consolidação!CD110+Consolidação!CG110,Consolidação!$T$4,IF(BT99+CA99+CH99+CO99+CV99+DC99+DJ99+DQ99+DX99+EE99+EL99+ES99+EZ99+FG99&lt;=Consolidação!BU110+Consolidação!BX110+Consolidação!CA110+Consolidação!CD110+Consolidação!CG110+Consolidação!CJ110,Consolidação!$W$4,IF(BT99+CA99+CH99+CO99+CV99+DC99+DJ99+DQ99+DX99+EE99+EL99+ES99+EZ99+FG99&lt;=Consolidação!BU110+Consolidação!BX110+Consolidação!CA110+Consolidação!CD110+Consolidação!CG110+Consolidação!CJ110+Consolidação!CM110,Consolidação!$Z$4,IF(BT99+CA99+CH99+CO99+CV99+DC99+DJ99+DQ99+DX99+EE99+EL99+ES99+EZ99+FG99&lt;=Consolidação!BU110+Consolidação!BX110+Consolidação!CA110+Consolidação!CD110+Consolidação!CG110+Consolidação!CJ110+Consolidação!CM110+Consolidação!CP110,Consolidação!$AC$4,IF(BT99+CA99+CH99+CO99+CV99+DC99+DJ99+DQ99+DX99+EE99+EL99+ES99+EZ99+FG99&lt;=Consolidação!BU110+Consolidação!BX110+Consolidação!CA110+Consolidação!CD110+Consolidação!CG110+Consolidação!CJ110+Consolidação!CM110+Consolidação!CP110+Consolidação!CS110,Consolidação!$AF$4,IF(BT99+CA99+CH99+CO99+CV99+DC99+DJ99+DQ99+DX99+EE99+EL99+ES99+EZ99+FG99&lt;=Consolidação!BU110+Consolidação!BX110+Consolidação!CA110+Consolidação!CD110+Consolidação!CG110+Consolidação!CJ110+Consolidação!CM110+Consolidação!CP110+Consolidação!CS110+Consolidação!CV110,Consolidação!$AI$4,IF(BT99+CA99+CH99+CO99+CV99+DC99+DJ99+DQ99+DX99+EE99+EL99+ES99+EZ99+FG99&lt;=Consolidação!BU110+Consolidação!BX110+Consolidação!CA110+Consolidação!CD110+Consolidação!CG110+Consolidação!CJ110+Consolidação!CM110+Consolidação!CP110+Consolidação!CS110+Consolidação!CV110+Consolidação!CY110,Consolidação!$AL$4,IF(BT99+CA99+CH99+CO99+CV99+DC99+DJ99+DQ99+DX99+EE99+EL99+ES99+EZ99+FG99&lt;=Consolidação!BU110+Consolidação!BX110+Consolidação!CA110+Consolidação!CD110+Consolidação!CG110+Consolidação!CJ110+Consolidação!CM110+Consolidação!CP110+Consolidação!CS110+Consolidação!CV110+Consolidação!CY110+Consolidação!DB110,Consolidação!$AO$4,IF(BT99+CA99+CH99+CO99+CV99+DC99+DJ99+DQ99+DX99+EE99+EL99+ES99+EZ99+FG99&lt;=Consolidação!BU110+Consolidação!BX110+Consolidação!CA110+Consolidação!CD110+Consolidação!CG110+Consolidação!CJ110+Consolidação!CM110+Consolidação!CP110+Consolidação!CS110+Consolidação!CV110+Consolidação!CY110+Consolidação!DB110+Consolidação!DE110,Consolidação!$AR$4,IF(BT99+CA99+CH99+CO99+CV99+DC99+DJ99+DQ99+DX99+EE99+EL99+ES99+EZ99+FG99&lt;=Consolidação!BU110+Consolidação!BX110+Consolidação!CA110+Consolidação!CD110+Consolidação!CG110+Consolidação!CJ110+Consolidação!CM110+Consolidação!CP110+Consolidação!CS110+Consolidação!CV110+Consolidação!CY110+Consolidação!DB110+Consolidação!DE110+Consolidação!DH110,Consolidação!$AU$4,IF(AND((Consolidação!BU110+Consolidação!BX110+Consolidação!CA110+Consolidação!CD110+Consolidação!CG110+Consolidação!CJ110+Consolidação!CM110+Consolidação!CP110+Consolidação!CS110+Consolidação!CV110+Consolidação!CY110+Consolidação!DB110+Consolidação!DE110+Consolidação!DH110)&gt;0,BT99+CA99+CH99+CO99+CV99+DC99+DJ99+DQ99+DX99+EE99+EL99+ES99+EZ99&lt;Consolidação!BU110+Consolidação!BX110+Consolidação!CA110+Consolidação!CD110+Consolidação!CG110+Consolidação!CJ110+Consolidação!CM110+Consolidação!CP110+Consolidação!CS110+Consolidação!CV110+Consolidação!CY110+Consolidação!DB110+Consolidação!DE110+Consolidação!DH110,BT99+CA99+CH99+CO99+CV99+DC99+DJ99+DQ99+DX99+EE99+EL99+ES99+EZ99+FG99&gt;Consolidação!BU110+Consolidação!BX110+Consolidação!CA110+Consolidação!CD110+Consolidação!CG110+Consolidação!CJ110+Consolidação!CM110+Consolidação!CP110+Consolidação!CS110+Consolidação!CV110+Consolidação!CY110+Consolidação!DB110+Consolidação!DE110+Consolidação!DH110),"CONSUMO PARCIAL","SEM PREVISÃO"))))))))))))))))</f>
        <v/>
      </c>
      <c r="FK99" s="540" t="str">
        <f t="shared" si="161"/>
        <v/>
      </c>
      <c r="FL99" s="569"/>
      <c r="FM99" s="550"/>
      <c r="FN99" s="550"/>
      <c r="FO99" s="550"/>
      <c r="FP99" s="550"/>
      <c r="FQ99" s="576"/>
      <c r="FR99" s="569"/>
      <c r="FS99" s="550"/>
      <c r="FT99" s="550"/>
      <c r="FU99" s="550"/>
      <c r="FV99" s="550"/>
      <c r="FW99" s="550"/>
      <c r="FX99" s="545" t="str">
        <f>IF((Consolidação!C110+Consolidação!E110)=(F99+M99+T99+AA99+AH99+AO99+AV99+BC99+BJ99+BQ99+BX99+CE99+CL99+CS99),"ATUALIZADO","DESATUALIZADO")</f>
        <v>DESATUALIZADO</v>
      </c>
    </row>
    <row r="100" spans="1:180" x14ac:dyDescent="0.3">
      <c r="A100" s="516">
        <v>11939</v>
      </c>
      <c r="B100" s="633"/>
      <c r="C100" s="520" t="s">
        <v>104</v>
      </c>
      <c r="D100" s="274"/>
      <c r="E100" s="334"/>
      <c r="F100" s="335"/>
      <c r="G100" s="336"/>
      <c r="H100" s="337"/>
      <c r="I100" s="353" t="str">
        <f>IF(F100=0,"",IF(F100&lt;=Consolidação!H111,Consolidação!H$4,IF(F100&lt;=Consolidação!H111+Consolidação!K111,Consolidação!K$4,IF(F100&lt;=Consolidação!H111+Consolidação!K111+Consolidação!N111,Consolidação!N$4,IF(F100&lt;=Consolidação!H111+Consolidação!K111+Consolidação!N111+Consolidação!Q111,Consolidação!Q$4,IF(F100&lt;=Consolidação!H111+Consolidação!K111+Consolidação!N111+Consolidação!Q111+Consolidação!T111,Consolidação!T$4,IF(F100&lt;=Consolidação!H111+Consolidação!K111+Consolidação!N111+Consolidação!Q111+Consolidação!T111+Consolidação!W111,Consolidação!W$4,IF(F100&lt;=Consolidação!H111+Consolidação!K111+Consolidação!N111+Consolidação!Q111+Consolidação!T111+Consolidação!W111+Consolidação!Z111,Consolidação!Z$4,IF(F100&lt;=Consolidação!H111+Consolidação!K111+Consolidação!N111+Consolidação!Q111+Consolidação!T111+Consolidação!W111+Consolidação!Z111+Consolidação!AC111,Consolidação!AC$4,IF(F100&lt;=Consolidação!H111+Consolidação!K111+Consolidação!N111+Consolidação!Q111+Consolidação!T111+Consolidação!W111+Consolidação!Z111+Consolidação!AC111+Consolidação!AF111,Consolidação!AF$4,IF(F100&lt;=Consolidação!H111+Consolidação!K111+Consolidação!N111+Consolidação!Q111+Consolidação!T111+Consolidação!W111+Consolidação!Z111+Consolidação!AC111+Consolidação!AF111+Consolidação!AI111,Consolidação!AI$4,IF(F100&lt;=Consolidação!H111+Consolidação!K111+Consolidação!N111+Consolidação!Q111+Consolidação!T111+Consolidação!W111+Consolidação!Z111+Consolidação!AC111+Consolidação!AF111+Consolidação!AI111+Consolidação!AL111,Consolidação!AL$4,IF(F100&lt;=Consolidação!H111+Consolidação!K111+Consolidação!N111+Consolidação!Q111+Consolidação!T111+Consolidação!W111+Consolidação!Z111+Consolidação!AC111+Consolidação!AF111+Consolidação!AI111+Consolidação!AL111+Consolidação!AO111,Consolidação!AO$4,IF(F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AR$4,IF(F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J100" s="318" t="str">
        <f t="shared" si="150"/>
        <v/>
      </c>
      <c r="K100" s="312"/>
      <c r="L100" s="334"/>
      <c r="M100" s="335"/>
      <c r="N100" s="315"/>
      <c r="O100" s="337"/>
      <c r="P100" s="353" t="str">
        <f>IF(M100=0,"",IF(F100+M100&lt;=Consolidação!H111,Consolidação!$H$4,IF(F100+M100&lt;=Consolidação!H111+Consolidação!K111,Consolidação!$K$4,IF(F100+M100&lt;=Consolidação!H111+Consolidação!K111+Consolidação!N111,Consolidação!$N$4,IF(F100+M100&lt;=Consolidação!H111+Consolidação!K111+Consolidação!N111+Consolidação!Q111,Consolidação!$Q$4,IF(F100+M100&lt;=Consolidação!H111+Consolidação!K111+Consolidação!N111+Consolidação!Q111+Consolidação!T111,Consolidação!$T$4,IF(F100+M100&lt;=Consolidação!H111+Consolidação!K111+Consolidação!N111+Consolidação!Q111+Consolidação!T111+Consolidação!W111,Consolidação!$W$4,IF(F100+M100&lt;=Consolidação!H111+Consolidação!K111+Consolidação!N111+Consolidação!Q111+Consolidação!T111+Consolidação!W111+Consolidação!Z111,Consolidação!$Z$4,IF(F100+M100&lt;=Consolidação!H111+Consolidação!K111+Consolidação!N111+Consolidação!Q111+Consolidação!T111+Consolidação!W111+Consolidação!Z111+Consolidação!AC111,Consolidação!$AC$4,IF(F100+M100&lt;=Consolidação!H111+Consolidação!K111+Consolidação!N111+Consolidação!Q111+Consolidação!T111+Consolidação!W111+Consolidação!Z111+Consolidação!AC111+Consolidação!AF111,Consolidação!$AF$4,IF(F100+M100&lt;=Consolidação!H111+Consolidação!K111+Consolidação!N111+Consolidação!Q111+Consolidação!T111+Consolidação!W111+Consolidação!Z111+Consolidação!AC111+Consolidação!AF111+Consolidação!AI111,Consolidação!$AI$4,IF(F100+M100&lt;=Consolidação!H111+Consolidação!K111+Consolidação!N111+Consolidação!Q111+Consolidação!T111+Consolidação!W111+Consolidação!Z111+Consolidação!AC111+Consolidação!AF111+Consolidação!AI111+Consolidação!AL111,Consolidação!$AL$4,IF(F100+M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$AR$4,IF(F100+M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Q100" s="318" t="str">
        <f t="shared" si="162"/>
        <v/>
      </c>
      <c r="R100" s="312"/>
      <c r="S100" s="334"/>
      <c r="T100" s="314"/>
      <c r="U100" s="315"/>
      <c r="V100" s="337"/>
      <c r="W100" s="353" t="str">
        <f>IF(T100=0,"",IF(F100+M100+T100&lt;=Consolidação!H111,Consolidação!$H$4,IF(F100+M100+T100&lt;=Consolidação!H111+Consolidação!K111,Consolidação!$K$4,IF(F100+M100+T100&lt;=Consolidação!H111+Consolidação!K111+Consolidação!N111,Consolidação!$N$4,IF(F100+M100+T100&lt;=Consolidação!H111+Consolidação!K111+Consolidação!N111+Consolidação!Q111,Consolidação!$Q$4,IF(F100+M100+T100&lt;=Consolidação!H111+Consolidação!K111+Consolidação!N111+Consolidação!Q111+Consolidação!T111,Consolidação!$T$4,IF(F100+M100+T100&lt;=Consolidação!H111+Consolidação!K111+Consolidação!N111+Consolidação!Q111+Consolidação!T111+Consolidação!W111,Consolidação!$W$4,IF(F100+M100+T100&lt;=Consolidação!H111+Consolidação!K111+Consolidação!N111+Consolidação!Q111+Consolidação!T111+Consolidação!W111+Consolidação!Z111,Consolidação!$Z$4,IF(F100+M100+T100&lt;=Consolidação!H111+Consolidação!K111+Consolidação!N111+Consolidação!Q111+Consolidação!T111+Consolidação!W111+Consolidação!Z111+Consolidação!AC111,Consolidação!$AC$4,IF(F100+M100+T100&lt;=Consolidação!H111+Consolidação!K111+Consolidação!N111+Consolidação!Q111+Consolidação!T111+Consolidação!W111+Consolidação!Z111+Consolidação!AC111+Consolidação!AF111,Consolidação!$AF$4,IF(F100+M100+T100&lt;=Consolidação!H111+Consolidação!K111+Consolidação!N111+Consolidação!Q111+Consolidação!T111+Consolidação!W111+Consolidação!Z111+Consolidação!AC111+Consolidação!AF111+Consolidação!AI111,Consolidação!$AI$4,IF(F100+M100+T100&lt;=Consolidação!H111+Consolidação!K111+Consolidação!N111+Consolidação!Q111+Consolidação!T111+Consolidação!W111+Consolidação!Z111+Consolidação!AC111+Consolidação!AF111+Consolidação!AI111+Consolidação!AL111,Consolidação!$AL$4,IF(F100+M100+T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+T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$AR$4,IF(F100+M100+T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+M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+T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X100" s="318" t="str">
        <f t="shared" si="163"/>
        <v/>
      </c>
      <c r="Y100" s="312"/>
      <c r="Z100" s="334"/>
      <c r="AA100" s="340"/>
      <c r="AB100" s="315"/>
      <c r="AC100" s="521"/>
      <c r="AD100" s="353" t="str">
        <f>IF(AA100=0,"",IF(F100+M100+T100+AA100&lt;=Consolidação!H111,Consolidação!$H$4,IF(F100+M100+T100+AA100&lt;=Consolidação!H111+Consolidação!K111,Consolidação!$K$4,IF(F100+M100+T100+AA100&lt;=Consolidação!H111+Consolidação!K111+Consolidação!N111,Consolidação!$N$4,IF(F100+M100+T100+AA100&lt;=Consolidação!H111+Consolidação!K111+Consolidação!N111+Consolidação!Q111,Consolidação!$Q$4,IF(F100+M100+T100+AA100&lt;=Consolidação!H111+Consolidação!K111+Consolidação!N111+Consolidação!Q111+Consolidação!T111,Consolidação!$T$4,IF(F100+M100+T100+AA100&lt;=Consolidação!H111+Consolidação!K111+Consolidação!N111+Consolidação!Q111+Consolidação!T111+Consolidação!W111,Consolidação!$W$4,IF(F100+M100+T100+AA100&lt;=Consolidação!H111+Consolidação!K111+Consolidação!N111+Consolidação!Q111+Consolidação!T111+Consolidação!W111+Consolidação!Z111,Consolidação!$Z$4,IF(F100+M100+T100+AA100&lt;=Consolidação!H111+Consolidação!K111+Consolidação!N111+Consolidação!Q111+Consolidação!T111+Consolidação!W111+Consolidação!Z111+Consolidação!AC111,Consolidação!$AC$4,IF(F100+M100+T100+AA100&lt;=Consolidação!H111+Consolidação!K111+Consolidação!N111+Consolidação!Q111+Consolidação!T111+Consolidação!W111+Consolidação!Z111+Consolidação!AC111+Consolidação!AF111,Consolidação!$AF$4,IF(F100+M100+T100+AA100&lt;=Consolidação!H111+Consolidação!K111+Consolidação!N111+Consolidação!Q111+Consolidação!T111+Consolidação!W111+Consolidação!Z111+Consolidação!AC111+Consolidação!AF111+Consolidação!AI111,Consolidação!$AI$4,IF(F100+M100+T100+AA100&lt;=Consolidação!H111+Consolidação!K111+Consolidação!N111+Consolidação!Q111+Consolidação!T111+Consolidação!W111+Consolidação!Z111+Consolidação!AC111+Consolidação!AF111+Consolidação!AI111+Consolidação!AL111,Consolidação!$AL$4,IF(F100+M100+T100+AA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+T100+AA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#REF!,IF(F100+M100+T100+AA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+M100+T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+T100+AA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AE100" s="318" t="str">
        <f t="shared" si="164"/>
        <v/>
      </c>
      <c r="AF100" s="312"/>
      <c r="AG100" s="334"/>
      <c r="AH100" s="340"/>
      <c r="AI100" s="315"/>
      <c r="AJ100" s="316"/>
      <c r="AK100" s="353" t="str">
        <f>IF(AH100=0,"",IF(F100+M100+T100+AA100+AH100&lt;=Consolidação!H111,Consolidação!$H$4,IF(F100+M100+T100+AA100+AH100&lt;=Consolidação!H111+Consolidação!K111,Consolidação!$K$4,IF(F100+M100+T100+AA100+AH100&lt;=Consolidação!H111+Consolidação!K111+Consolidação!N111,Consolidação!$N$4,IF(F100+M100+T100+AA100+AH100&lt;=Consolidação!H111+Consolidação!K111+Consolidação!N111+Consolidação!Q111,Consolidação!$Q$4,IF(F100+M100+T100+AA100+AH100&lt;=Consolidação!H111+Consolidação!K111+Consolidação!N111+Consolidação!Q111+Consolidação!T111,Consolidação!$T$4,IF(F100+M100+T100+AA100+AH100&lt;=Consolidação!H111+Consolidação!K111+Consolidação!N111+Consolidação!Q111+Consolidação!T111+Consolidação!W111,Consolidação!$W$4,IF(F100+M100+T100+AA100+AH100&lt;=Consolidação!H111+Consolidação!K111+Consolidação!N111+Consolidação!Q111+Consolidação!T111+Consolidação!W111+Consolidação!Z111,Consolidação!$Z$4,IF(F100+M100+T100+AA100+AH100&lt;=Consolidação!H111+Consolidação!K111+Consolidação!N111+Consolidação!Q111+Consolidação!T111+Consolidação!W111+Consolidação!Z111+Consolidação!AC111,Consolidação!$AC$4,IF(F100+M100+T100+AA100+AH100&lt;=Consolidação!H111+Consolidação!K111+Consolidação!N111+Consolidação!Q111+Consolidação!T111+Consolidação!W111+Consolidação!Z111+Consolidação!AC111+Consolidação!AF111,Consolidação!$AF$4,IF(F100+M100+T100+AA100+AH100&lt;=Consolidação!H111+Consolidação!K111+Consolidação!N111+Consolidação!Q111+Consolidação!T111+Consolidação!W111+Consolidação!Z111+Consolidação!AC111+Consolidação!AF111+Consolidação!AI111,Consolidação!$AI$4,IF(F100+M100+T100+AA100+AH100&lt;=Consolidação!H111+Consolidação!K111+Consolidação!N111+Consolidação!Q111+Consolidação!T111+Consolidação!W111+Consolidação!Z111+Consolidação!AC111+Consolidação!AF111+Consolidação!AI111+Consolidação!AL111,Consolidação!$AL$4,IF(F100+M100+T100+AA100+AH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+T100+AA100+AH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$AR$4,IF(F100+M100+T100+AA100+AH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+M100+T100+AA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+T100+AA100+AH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AL100" s="318" t="str">
        <f t="shared" si="165"/>
        <v/>
      </c>
      <c r="AM100" s="312"/>
      <c r="AN100" s="334"/>
      <c r="AO100" s="340"/>
      <c r="AP100" s="345"/>
      <c r="AQ100" s="337"/>
      <c r="AR100" s="353" t="str">
        <f>IF(AO100=0,"",IF(F100+M100+T100+AA100+AH100+AO100&lt;=Consolidação!H111,Consolidação!$H$4,IF(F100+M100+T100+AA100+AH100+AO100&lt;=Consolidação!H111+Consolidação!K111,Consolidação!$K$4,IF(F100+M100+T100+AA100+AH100+AO100&lt;=Consolidação!H111+Consolidação!K111+Consolidação!N111,Consolidação!$N$4,IF(F100+M100+T100+AA100+AH100+AO100&lt;=Consolidação!H111+Consolidação!K111+Consolidação!N111+Consolidação!Q111,Consolidação!$Q$4,IF(F100+M100+T100+AA100+AH100+AO100&lt;=Consolidação!H111+Consolidação!K111+Consolidação!N111+Consolidação!Q111+Consolidação!T111,Consolidação!$T$4,IF(F100+M100+T100+AA100+AH100+AO100&lt;=Consolidação!H111+Consolidação!K111+Consolidação!N111+Consolidação!Q111+Consolidação!T111+Consolidação!W111,Consolidação!$W$4,IF(F100+M100+T100+AA100+AH100+AO100&lt;=Consolidação!H111+Consolidação!K111+Consolidação!N111+Consolidação!Q111+Consolidação!T111+Consolidação!W111+Consolidação!Z111,Consolidação!$Z$4,IF(F100+M100+T100+AA100+AH100+AO100&lt;=Consolidação!H111+Consolidação!K111+Consolidação!N111+Consolidação!Q111+Consolidação!T111+Consolidação!W111+Consolidação!Z111+Consolidação!AC111,Consolidação!$AC$4,IF(F100+M100+T100+AA100+AH100+AO100&lt;=Consolidação!H111+Consolidação!K111+Consolidação!N111+Consolidação!Q111+Consolidação!T111+Consolidação!W111+Consolidação!Z111+Consolidação!AC111+Consolidação!AF111,Consolidação!$AF$4,IF(F100+M100+T100+AA100+AH100+AO100&lt;=Consolidação!H111+Consolidação!K111+Consolidação!N111+Consolidação!Q111+Consolidação!T111+Consolidação!W111+Consolidação!Z111+Consolidação!AC111+Consolidação!AF111+Consolidação!AI111,Consolidação!$AI$4,IF(F100+M100+T100+AA100+AH100+AO100&lt;=Consolidação!H111+Consolidação!K111+Consolidação!N111+Consolidação!Q111+Consolidação!T111+Consolidação!W111+Consolidação!Z111+Consolidação!AC111+Consolidação!AF111+Consolidação!AI111+Consolidação!AL111,Consolidação!$AL$4,IF(F100+M100+T100+AA100+AH100+AO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+T100+AA100+AH100+AO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$AR$4,IF(F100+M100+T100+AA100+AH100+AO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+M100+T100+AA100+AH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+T100+AA100+AH100+AO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AS100" s="318" t="str">
        <f t="shared" si="166"/>
        <v/>
      </c>
      <c r="AT100" s="312"/>
      <c r="AU100" s="334"/>
      <c r="AV100" s="340"/>
      <c r="AW100" s="345"/>
      <c r="AX100" s="346"/>
      <c r="AY100" s="353" t="str">
        <f>IF(AV100=0,"",IF(F100+M100+T100+AA100+AH100+AO100+AV100&lt;=Consolidação!H111,Consolidação!$H$4,IF(F100+M100+T100+AA100+AH100+AO100+AV100&lt;=Consolidação!H111+Consolidação!K111,Consolidação!$K$4,IF(F100+M100+T100+AA100+AH100+AO100+AV100&lt;=Consolidação!H111+Consolidação!K111+Consolidação!N111,Consolidação!$N$4,IF(F100+M100+T100+AA100+AH100+AO100+AV100&lt;=Consolidação!H111+Consolidação!K111+Consolidação!N111+Consolidação!Q111,Consolidação!$Q$4,IF(F100+M100+T100+AA100+AH100+AO100+AV100&lt;=Consolidação!H111+Consolidação!K111+Consolidação!N111+Consolidação!Q111+Consolidação!T111,Consolidação!$T$4,IF(F100+M100+T100+AA100+AH100+AO100+AV100&lt;=Consolidação!H111+Consolidação!K111+Consolidação!N111+Consolidação!Q111+Consolidação!T111+Consolidação!W111,Consolidação!$W$4,IF(F100+M100+T100+AA100+AH100+AO100+AV100&lt;=Consolidação!H111+Consolidação!K111+Consolidação!N111+Consolidação!Q111+Consolidação!T111+Consolidação!W111+Consolidação!Z111,Consolidação!$Z$4,IF(F100+M100+T100+AA100+AH100+AO100+AV100&lt;=Consolidação!H111+Consolidação!K111+Consolidação!N111+Consolidação!Q111+Consolidação!T111+Consolidação!W111+Consolidação!Z111+Consolidação!AC111,Consolidação!$AC$4,IF(F100+M100+T100+AA100+AH100+AO100+AV100&lt;=Consolidação!H111+Consolidação!K111+Consolidação!N111+Consolidação!Q111+Consolidação!T111+Consolidação!W111+Consolidação!Z111+Consolidação!AC111+Consolidação!AF111,Consolidação!$AF$4,IF(F100+M100+T100+AA100+AH100+AO100+AV100&lt;=Consolidação!H111+Consolidação!K111+Consolidação!N111+Consolidação!Q111+Consolidação!T111+Consolidação!W111+Consolidação!Z111+Consolidação!AC111+Consolidação!AF111+Consolidação!AI111,Consolidação!$AI$4,IF(F100+M100+T100+AA100+AH100+AO100+AV100&lt;=Consolidação!H111+Consolidação!K111+Consolidação!N111+Consolidação!Q111+Consolidação!T111+Consolidação!W111+Consolidação!Z111+Consolidação!AC111+Consolidação!AF111+Consolidação!AI111+Consolidação!AL111,Consolidação!$AL$4,IF(F100+M100+T100+AA100+AH100+AO100+AV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+T100+AA100+AH100+AO100+AV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$AR$4,IF(F100+M100+T100+AA100+AH100+AO100+AV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+M100+T100+AA100+AH100+AO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+T100+AA100+AH100+AO100+AV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AZ100" s="318" t="str">
        <f t="shared" si="167"/>
        <v/>
      </c>
      <c r="BA100" s="312"/>
      <c r="BB100" s="334"/>
      <c r="BC100" s="340"/>
      <c r="BD100" s="315"/>
      <c r="BE100" s="346"/>
      <c r="BF100" s="353" t="str">
        <f>IF(BC100=0,"",IF(F100+M100+T100+AA100+AH100+AO100+AV100+BC100&lt;=Consolidação!H111,Consolidação!$H$4,IF(F100+M100+T100+AA100+AH100+AO100+AV100+BC100&lt;=Consolidação!H111+Consolidação!K111,Consolidação!$K$4,IF(F100+M100+T100+AA100+AH100+AO100+AV100+BC100&lt;=Consolidação!H111+Consolidação!K111+Consolidação!N111,Consolidação!$N$4,IF(F100+M100+T100+AA100+AH100+AO100+AV100+BC100&lt;=Consolidação!H111+Consolidação!K111+Consolidação!N111+Consolidação!Q111,Consolidação!$Q$4,IF(F100+M100+T100+AA100+AH100+AO100+AV100+BC100&lt;=Consolidação!H111+Consolidação!K111+Consolidação!N111+Consolidação!Q111+Consolidação!T111,Consolidação!$T$4,IF(F100+M100+T100+AA100+AH100+AO100+AV100+BC100&lt;=Consolidação!H111+Consolidação!K111+Consolidação!N111+Consolidação!Q111+Consolidação!T111+Consolidação!W111,Consolidação!$W$4,IF(F100+M100+T100+AA100+AH100+AO100+AV100+BC100&lt;=Consolidação!H111+Consolidação!K111+Consolidação!N111+Consolidação!Q111+Consolidação!T111+Consolidação!W111+Consolidação!Z111,Consolidação!$Z$4,IF(F100+M100+T100+AA100+AH100+AO100+AV100+BC100&lt;=Consolidação!H111+Consolidação!K111+Consolidação!N111+Consolidação!Q111+Consolidação!T111+Consolidação!W111+Consolidação!Z111+Consolidação!AC111,Consolidação!$AC$4,IF(F100+M100+T100+AA100+AH100+AO100+AV100+BC100&lt;=Consolidação!H111+Consolidação!K111+Consolidação!N111+Consolidação!Q111+Consolidação!T111+Consolidação!W111+Consolidação!Z111+Consolidação!AC111+Consolidação!AF111,Consolidação!$AF$4,IF(F100+M100+T100+AA100+AH100+AO100+AV100+BC100&lt;=Consolidação!H111+Consolidação!K111+Consolidação!N111+Consolidação!Q111+Consolidação!T111+Consolidação!W111+Consolidação!Z111+Consolidação!AC111+Consolidação!AF111+Consolidação!AI111,Consolidação!$AI$4,IF(F100+M100+T100+AA100+AH100+AO100+AV100+BC100&lt;=Consolidação!H111+Consolidação!K111+Consolidação!N111+Consolidação!Q111+Consolidação!T111+Consolidação!W111+Consolidação!Z111+Consolidação!AC111+Consolidação!AF111+Consolidação!AI111+Consolidação!AL111,Consolidação!$AL$4,IF(F100+M100+T100+AA100+AH100+AO100+AV100+BC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+T100+AA100+AH100+AO100+AV100+BC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$AR$4,IF(F100+M100+T100+AA100+AH100+AO100+AV100+BC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+M100+T100+AA100+AH100+AO100+AV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+T100+AA100+AH100+AO100+AV100+BC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BG100" s="318" t="str">
        <f t="shared" si="168"/>
        <v/>
      </c>
      <c r="BH100" s="312"/>
      <c r="BI100" s="334"/>
      <c r="BJ100" s="340"/>
      <c r="BK100" s="522"/>
      <c r="BL100" s="346"/>
      <c r="BM100" s="353" t="str">
        <f>IF(BJ100=0,"",IF(F100+M100+T100+AA100+AH100+AO100+AV100+BC100+BJ100&lt;=Consolidação!H111,Consolidação!$H$4,IF(F100+M100+T100+AA100+AH100+AO100+AV100+BC100+BJ100&lt;=Consolidação!H111+Consolidação!K111,Consolidação!$K$4,IF(F100+M100+T100+AA100+AH100+AO100+AV100+BC100+BJ100&lt;=Consolidação!H111+Consolidação!K111+Consolidação!N111,Consolidação!$N$4,IF(F100+M100+T100+AA100+AH100+AO100+AV100+BC100+BJ100&lt;=Consolidação!H111+Consolidação!K111+Consolidação!N111+Consolidação!Q111,Consolidação!$Q$4,IF(F100+M100+T100+AA100+AH100+AO100+AV100+BC100+BJ100&lt;=Consolidação!H111+Consolidação!K111+Consolidação!N111+Consolidação!Q111+Consolidação!T111,Consolidação!$T$4,IF(F100+M100+T100+AA100+AH100+AO100+AV100+BC100+BJ100&lt;=Consolidação!H111+Consolidação!K111+Consolidação!N111+Consolidação!Q111+Consolidação!T111+Consolidação!W111,Consolidação!$W$4,IF(F100+M100+T100+AA100+AH100+AO100+AV100+BC100+BJ100&lt;=Consolidação!H111+Consolidação!K111+Consolidação!N111+Consolidação!Q111+Consolidação!T111+Consolidação!W111+Consolidação!Z111,Consolidação!$Z$4,IF(F100+M100+T100+AA100+AH100+AO100+AV100+BC100+BJ100&lt;=Consolidação!H111+Consolidação!K111+Consolidação!N111+Consolidação!Q111+Consolidação!T111+Consolidação!W111+Consolidação!Z111+Consolidação!AC111,Consolidação!$AC$4,IF(F100+M100+T100+AA100+AH100+AO100+AV100+BC100+BJ100&lt;=Consolidação!H111+Consolidação!K111+Consolidação!N111+Consolidação!Q111+Consolidação!T111+Consolidação!W111+Consolidação!Z111+Consolidação!AC111+Consolidação!AF111,Consolidação!$AF$4,IF(F100+M100+T100+AA100+AH100+AO100+AV100+BC100+BJ100&lt;=Consolidação!H111+Consolidação!K111+Consolidação!N111+Consolidação!Q111+Consolidação!T111+Consolidação!W111+Consolidação!Z111+Consolidação!AC111+Consolidação!AF111+Consolidação!AI111,Consolidação!$AI$4,IF(F100+M100+T100+AA100+AH100+AO100+AV100+BC100+BJ100&lt;=Consolidação!H111+Consolidação!K111+Consolidação!N111+Consolidação!Q111+Consolidação!T111+Consolidação!W111+Consolidação!Z111+Consolidação!AC111+Consolidação!AF111+Consolidação!AI111+Consolidação!AL111,Consolidação!$AL$4,IF(F100+M100+T100+AA100+AH100+AO100+AV100+BC100+BJ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+T100+AA100+AH100+AO100+AV100+BC100+BJ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$AR$4,IF(F100+M100+T100+AA100+AH100+AO100+AV100+BC100+BJ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+M100+T100+AA100+AH100+AO100+AV100+BC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+T100+AA100+AH100+AO100+AV100+BC100+BJ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BN100" s="318" t="str">
        <f t="shared" si="169"/>
        <v/>
      </c>
      <c r="BO100" s="312"/>
      <c r="BP100" s="334"/>
      <c r="BQ100" s="340"/>
      <c r="BR100" s="522"/>
      <c r="BS100" s="346"/>
      <c r="BT100" s="317" t="str">
        <f>IF(BQ100=0,"",IF(F100+M100+T100+AA100+AH100+AO100+AV100+BC100+BJ100+BQ100&lt;=Consolidação!H111,Consolidação!$H$4,IF(F100+M100+T100+AA100+AH100+AO100+AV100+BC100+BJ100+BQ100&lt;=Consolidação!H111+Consolidação!K111,Consolidação!$K$4,IF(F100+M100+T100+AA100+AH100+AO100+AV100+BC100+BJ100+BQ100&lt;=Consolidação!H111+Consolidação!K111+Consolidação!N111,Consolidação!$N$4,IF(F100+M100+T100+AA100+AH100+AO100+AV100+BC100+BJ100+BQ100&lt;=Consolidação!H111+Consolidação!K111+Consolidação!N111+Consolidação!Q111,Consolidação!$Q$4,IF(F100+M100+T100+AA100+AH100+AO100+AV100+BC100+BJ100+BQ100&lt;=Consolidação!H111+Consolidação!K111+Consolidação!N111+Consolidação!Q111+Consolidação!T111,Consolidação!$T$4,IF(F100+M100+T100+AA100+AH100+AO100+AV100+BC100+BJ100+BQ100&lt;=Consolidação!H111+Consolidação!K111+Consolidação!N111+Consolidação!Q111+Consolidação!T111+Consolidação!W111,Consolidação!$W$4,IF(F100+M100+T100+AA100+AH100+AO100+AV100+BC100+BJ100+BQ100&lt;=Consolidação!H111+Consolidação!K111+Consolidação!N111+Consolidação!Q111+Consolidação!T111+Consolidação!W111+Consolidação!Z111,Consolidação!$Z$4,IF(F100+M100+T100+AA100+AH100+AO100+AV100+BC100+BJ100+BQ100&lt;=Consolidação!H111+Consolidação!K111+Consolidação!N111+Consolidação!Q111+Consolidação!T111+Consolidação!W111+Consolidação!Z111+Consolidação!AC111,Consolidação!$AC$4,IF(F100+M100+T100+AA100+AH100+AO100+AV100+BC100+BJ100+BQ100&lt;=Consolidação!H111+Consolidação!K111+Consolidação!N111+Consolidação!Q111+Consolidação!T111+Consolidação!W111+Consolidação!Z111+Consolidação!AC111+Consolidação!AF111,Consolidação!$AF$4,IF(F100+M100+T100+AA100+AH100+AO100+AV100+BC100+BJ100+BQ100&lt;=Consolidação!H111+Consolidação!K111+Consolidação!N111+Consolidação!Q111+Consolidação!T111+Consolidação!W111+Consolidação!Z111+Consolidação!AC111+Consolidação!AF111+Consolidação!AI111,Consolidação!$AI$4,IF(F100+M100+T100+AA100+AH100+AO100+AV100+BC100+BJ100+BQ100&lt;=Consolidação!H111+Consolidação!K111+Consolidação!N111+Consolidação!Q111+Consolidação!T111+Consolidação!W111+Consolidação!Z111+Consolidação!AC111+Consolidação!AF111+Consolidação!AI111+Consolidação!AL111,Consolidação!$AL$4,IF(F100+M100+T100+AA100+AH100+AO100+AV100+BC100+BJ100+BQ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+T100+AA100+AH100+AO100+AV100+BC100+BJ100+BQ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$AR$4,IF(F100+M100+T100+AA100+AH100+AO100+AV100+BC100+BJ100+BQ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+M100+T100+AA100+AH100+AO100+AV100+BC100+BJ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+T100+AA100+AH100+AO100+AV100+BC100+BJ100+BQ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BU100" s="318" t="str">
        <f t="shared" si="170"/>
        <v/>
      </c>
      <c r="BV100" s="312"/>
      <c r="BW100" s="334"/>
      <c r="BX100" s="340"/>
      <c r="BY100" s="522"/>
      <c r="BZ100" s="346"/>
      <c r="CA100" s="317" t="str">
        <f>IF(BX100=0,"",IF(F100+M100+T100+AA100+AH100+AO100+AV100+BC100+BJ100+BQ100+BX100&lt;=Consolidação!H111,Consolidação!$H$4,IF(F100+M100+T100+AA100+AH100+AO100+AV100+BC100+BJ100+BQ100+BX100&lt;=Consolidação!H111+Consolidação!K111,Consolidação!$K$4,IF(F100+M100+T100+AA100+AH100+AO100+AV100+BC100+BJ100+BQ100+BX100&lt;=Consolidação!H111+Consolidação!K111+Consolidação!N111,Consolidação!$N$4,IF(F100+M100+T100+AA100+AH100+AO100+AV100+BC100+BJ100+BQ100+BX100&lt;=Consolidação!H111+Consolidação!K111+Consolidação!N111+Consolidação!Q111,Consolidação!$Q$4,IF(F100+M100+T100+AA100+AH100+AO100+AV100+BC100+BJ100+BQ100+BX100&lt;=Consolidação!H111+Consolidação!K111+Consolidação!N111+Consolidação!Q111+Consolidação!T111,Consolidação!$T$4,IF(F100+M100+T100+AA100+AH100+AO100+AV100+BC100+BJ100+BQ100+BX100&lt;=Consolidação!H111+Consolidação!K111+Consolidação!N111+Consolidação!Q111+Consolidação!T111+Consolidação!W111,Consolidação!$W$4,IF(F100+M100+T100+AA100+AH100+AO100+AV100+BC100+BJ100+BQ100+BX100&lt;=Consolidação!H111+Consolidação!K111+Consolidação!N111+Consolidação!Q111+Consolidação!T111+Consolidação!W111+Consolidação!Z111,Consolidação!$Z$4,IF(F100+M100+T100+AA100+AH100+AO100+AV100+BC100+BJ100+BQ100+BX100&lt;=Consolidação!H111+Consolidação!K111+Consolidação!N111+Consolidação!Q111+Consolidação!T111+Consolidação!W111+Consolidação!Z111+Consolidação!AC111,Consolidação!$AC$4,IF(F100+M100+T100+AA100+AH100+AO100+AV100+BC100+BJ100+BQ100+BX100&lt;=Consolidação!H111+Consolidação!K111+Consolidação!N111+Consolidação!Q111+Consolidação!T111+Consolidação!W111+Consolidação!Z111+Consolidação!AC111+Consolidação!AF111,Consolidação!$AF$4,IF(F100+M100+T100+AA100+AH100+AO100+AV100+BC100+BJ100+BQ100+BX100&lt;=Consolidação!H111+Consolidação!K111+Consolidação!N111+Consolidação!Q111+Consolidação!T111+Consolidação!W111+Consolidação!Z111+Consolidação!AC111+Consolidação!AF111+Consolidação!AI111,Consolidação!$AI$4,IF(F100+M100+T100+AA100+AH100+AO100+AV100+BC100+BJ100+BQ100+BX100&lt;=Consolidação!H111+Consolidação!K111+Consolidação!N111+Consolidação!Q111+Consolidação!T111+Consolidação!W111+Consolidação!Z111+Consolidação!AC111+Consolidação!AF111+Consolidação!AI111+Consolidação!AL111,Consolidação!$AL$4,IF(F100+M100+T100+AA100+AH100+AO100+AV100+BC100+BJ100+BQ100+BX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+T100+AA100+AH100+AO100+AV100+BC100+BJ100+BQ100+BX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$AR$4,IF(F100+M100+T100+AA100+AH100+AO100+AV100+BC100+BJ100+BQ100+BX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+M100+T100+AA100+AH100+AO100+AV100+BC100+BJ100+BQ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+T100+AA100+AH100+AO100+AV100+BC100+BJ100+BQ100+BX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CB100" s="318" t="str">
        <f t="shared" si="171"/>
        <v/>
      </c>
      <c r="CC100" s="312"/>
      <c r="CD100" s="334"/>
      <c r="CE100" s="340"/>
      <c r="CF100" s="522"/>
      <c r="CG100" s="346"/>
      <c r="CH100" s="353" t="str">
        <f>IF(CE100=0,"",IF(F100+M100+T100+AA100+AH100+AO100+AV100+BC100+BJ100+BQ100+BX100+CE100&lt;=Consolidação!H111,Consolidação!$H$4,IF(F100+M100+T100+AA100+AH100+AO100+AV100+BC100+BJ100+BQ100+BX100+CE100&lt;=Consolidação!H111+Consolidação!K111,Consolidação!$K$4,IF(F100+M100+T100+AA100+AH100+AO100+AV100+BC100+BJ100+BQ100+BX100+CE100&lt;=Consolidação!H111+Consolidação!K111+Consolidação!N111,Consolidação!$N$4,IF(F100+M100+T100+AA100+AH100+AO100+AV100+BC100+BJ100+BQ100+BX100+CE100&lt;=Consolidação!H111+Consolidação!K111+Consolidação!N111+Consolidação!Q111,Consolidação!$Q$4,IF(F100+M100+T100+AA100+AH100+AO100+AV100+BC100+BJ100+BQ100+BX100+CE100&lt;=Consolidação!H111+Consolidação!K111+Consolidação!N111+Consolidação!Q111+Consolidação!T111,Consolidação!$T$4,IF(F100+M100+T100+AA100+AH100+AO100+AV100+BC100+BJ100+BQ100+BX100+CE100&lt;=Consolidação!H111+Consolidação!K111+Consolidação!N111+Consolidação!Q111+Consolidação!T111+Consolidação!W111,Consolidação!$W$4,IF(F100+M100+T100+AA100+AH100+AO100+AV100+BC100+BJ100+BQ100+BX100+CE100&lt;=Consolidação!H111+Consolidação!K111+Consolidação!N111+Consolidação!Q111+Consolidação!T111+Consolidação!W111+Consolidação!Z111,Consolidação!$Z$4,IF(F100+M100+T100+AA100+AH100+AO100+AV100+BC100+BJ100+BQ100+BX100+CE100&lt;=Consolidação!H111+Consolidação!K111+Consolidação!N111+Consolidação!Q111+Consolidação!T111+Consolidação!W111+Consolidação!Z111+Consolidação!AC111,Consolidação!$AC$4,IF(F100+M100+T100+AA100+AH100+AO100+AV100+BC100+BJ100+BQ100+BX100+CE100&lt;=Consolidação!H111+Consolidação!K111+Consolidação!N111+Consolidação!Q111+Consolidação!T111+Consolidação!W111+Consolidação!Z111+Consolidação!AC111+Consolidação!AF111,Consolidação!$AF$4,IF(F100+M100+T100+AA100+AH100+AO100+AV100+BC100+BJ100+BQ100+BX100+CE100&lt;=Consolidação!H111+Consolidação!K111+Consolidação!N111+Consolidação!Q111+Consolidação!T111+Consolidação!W111+Consolidação!Z111+Consolidação!AC111+Consolidação!AF111+Consolidação!AI111,Consolidação!$AI$4,IF(F100+M100+T100+AA100+AH100+AO100+AV100+BC100+BJ100+BQ100+BX100+CE100&lt;=Consolidação!H111+Consolidação!K111+Consolidação!N111+Consolidação!Q111+Consolidação!T111+Consolidação!W111+Consolidação!Z111+Consolidação!AC111+Consolidação!AF111+Consolidação!AI111+Consolidação!AL111,Consolidação!$AL$4,IF(F100+M100+T100+AA100+AH100+AO100+AV100+BC100+BJ100+BQ100+BX100+CE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+T100+AA100+AH100+AO100+AV100+BC100+BJ100+BQ100+BX100+CE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$AR$4,IF(F100+M100+T100+AA100+AH100+AO100+AV100+BC100+BJ100+BQ100+BX100+CE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+M100+T100+AA100+AH100+AO100+AV100+BC100+BJ100+BQ100+BX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+T100+AA100+AH100+AO100+AV100+BC100+BJ100+BQ100+BX100+CE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CI100" s="318" t="str">
        <f t="shared" si="172"/>
        <v/>
      </c>
      <c r="CJ100" s="312"/>
      <c r="CK100" s="334"/>
      <c r="CL100" s="340"/>
      <c r="CM100" s="522"/>
      <c r="CN100" s="346"/>
      <c r="CO100" s="353" t="str">
        <f>IF(CL100=0,"",IF(F100+M100+T100+AA100+AH100+AO100+AV100+BC100+BJ100+BQ100+BX100+CE100+CL100&lt;=Consolidação!H111,Consolidação!$H$4,IF(F100+M100+T100+AA100+AH100+AO100+AV100+BC100+BJ100+BQ100+BX100+CE100+CL100&lt;=Consolidação!H111+Consolidação!K111,Consolidação!$K$4,IF(F100+M100+T100+AA100+AH100+AO100+AV100+BC100+BJ100+BQ100+BX100+CE100+CL100&lt;=Consolidação!H111+Consolidação!K111+Consolidação!N111,Consolidação!$N$4,IF(F100+M100+T100+AA100+AH100+AO100+AV100+BC100+BJ100+BQ100+BX100+CE100+CL100&lt;=Consolidação!H111+Consolidação!K111+Consolidação!N111+Consolidação!Q111,Consolidação!$Q$4,IF(F100+M100+T100+AA100+AH100+AO100+AV100+BC100+BJ100+BQ100+BX100+CE100+CL100&lt;=Consolidação!H111+Consolidação!K111+Consolidação!N111+Consolidação!Q111+Consolidação!T111,Consolidação!$T$4,IF(F100+M100+T100+AA100+AH100+AO100+AV100+BC100+BJ100+BQ100+BX100+CE100+CL100&lt;=Consolidação!H111+Consolidação!K111+Consolidação!N111+Consolidação!Q111+Consolidação!T111+Consolidação!W111,Consolidação!$W$4,IF(F100+M100+T100+AA100+AH100+AO100+AV100+BC100+BJ100+BQ100+BX100+CE100+CL100&lt;=Consolidação!H111+Consolidação!K111+Consolidação!N111+Consolidação!Q111+Consolidação!T111+Consolidação!W111+Consolidação!Z111,Consolidação!$Z$4,IF(F100+M100+T100+AA100+AH100+AO100+AV100+BC100+BJ100+BQ100+BX100+CE100+CL100&lt;=Consolidação!H111+Consolidação!K111+Consolidação!N111+Consolidação!Q111+Consolidação!T111+Consolidação!W111+Consolidação!Z111+Consolidação!AC111,Consolidação!$AC$4,IF(F100+M100+T100+AA100+AH100+AO100+AV100+BC100+BJ100+BQ100+BX100+CE100+CL100&lt;=Consolidação!H111+Consolidação!K111+Consolidação!N111+Consolidação!Q111+Consolidação!T111+Consolidação!W111+Consolidação!Z111+Consolidação!AC111+Consolidação!AF111,Consolidação!$AF$4,IF(F100+M100+T100+AA100+AH100+AO100+AV100+BC100+BJ100+BQ100+BX100+CE100+CL100&lt;=Consolidação!H111+Consolidação!K111+Consolidação!N111+Consolidação!Q111+Consolidação!T111+Consolidação!W111+Consolidação!Z111+Consolidação!AC111+Consolidação!AF111+Consolidação!AI111,Consolidação!$AI$4,IF(F100+M100+T100+AA100+AH100+AO100+AV100+BC100+BJ100+BQ100+BX100+CE100+CL100&lt;=Consolidação!H111+Consolidação!K111+Consolidação!N111+Consolidação!Q111+Consolidação!T111+Consolidação!W111+Consolidação!Z111+Consolidação!AC111+Consolidação!AF111+Consolidação!AI111+Consolidação!AL111,Consolidação!$AL$4,IF(F100+M100+T100+AA100+AH100+AO100+AV100+BC100+BJ100+BQ100+BX100+CE100+CL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+T100+AA100+AH100+AO100+AV100+BC100+BJ100+BQ100+BX100+CE100+CL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$AR$4,IF(F100+M100+T100+AA100+AH100+AO100+AV100+BC100+BJ100+BQ100+BX100+CE100+CL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+M100+T100+AA100+AH100+AO100+AV100+BC100+BJ100+BQ100+BX100+CE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+T100+AA100+AH100+AO100+AV100+BC100+BJ100+BQ100+BX100+CE100+CL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CP100" s="318" t="str">
        <f t="shared" si="173"/>
        <v/>
      </c>
      <c r="CQ100" s="312"/>
      <c r="CR100" s="334"/>
      <c r="CS100" s="340"/>
      <c r="CT100" s="522"/>
      <c r="CU100" s="346"/>
      <c r="CV100" s="353" t="str">
        <f>IF(CS100=0,"",IF(F100+M100+T100+AA100+AH100+AO100+AV100+BC100+BJ100+BQ100+BX100+CE100+CL100+CS100&lt;=Consolidação!H111,Consolidação!$H$4,IF(F100+M100+T100+AA100+AH100+AO100+AV100+BC100+BJ100+BQ100+BX100+CE100+CL100+CS100&lt;=Consolidação!H111+Consolidação!K111,Consolidação!$K$4,IF(F100+M100+T100+AA100+AH100+AO100+AV100+BC100+BJ100+BQ100+BX100+CE100+CL100+CS100&lt;=Consolidação!H111+Consolidação!K111+Consolidação!N111,Consolidação!$N$4,IF(F100+M100+T100+AA100+AH100+AO100+AV100+BC100+BJ100+BQ100+BX100+CE100+CL100+CS100&lt;=Consolidação!H111+Consolidação!K111+Consolidação!N111+Consolidação!Q111,Consolidação!$Q$4,IF(F100+M100+T100+AA100+AH100+AO100+AV100+BC100+BJ100+BQ100+BX100+CE100+CL100+CS100&lt;=Consolidação!H111+Consolidação!K111+Consolidação!N111+Consolidação!Q111+Consolidação!T111,Consolidação!$T$4,IF(F100+M100+T100+AA100+AH100+AO100+AV100+BC100+BJ100+BQ100+BX100+CE100+CL100+CS100&lt;=Consolidação!H111+Consolidação!K111+Consolidação!N111+Consolidação!Q111+Consolidação!T111+Consolidação!W111,Consolidação!$W$4,IF(F100+M100+T100+AA100+AH100+AO100+AV100+BC100+BJ100+BQ100+BX100+CE100+CL100+CS100&lt;=Consolidação!H111+Consolidação!K111+Consolidação!N111+Consolidação!Q111+Consolidação!T111+Consolidação!W111+Consolidação!Z111,Consolidação!$Z$4,IF(F100+M100+T100+AA100+AH100+AO100+AV100+BC100+BJ100+BQ100+BX100+CE100+CL100+CS100&lt;=Consolidação!H111+Consolidação!K111+Consolidação!N111+Consolidação!Q111+Consolidação!T111+Consolidação!W111+Consolidação!Z111+Consolidação!AC111,Consolidação!$AC$4,IF(F100+M100+T100+AA100+AH100+AO100+AV100+BC100+BJ100+BQ100+BX100+CE100+CL100+CS100&lt;=Consolidação!H111+Consolidação!K111+Consolidação!N111+Consolidação!Q111+Consolidação!T111+Consolidação!W111+Consolidação!Z111+Consolidação!AC111+Consolidação!AF111,Consolidação!$AF$4,IF(F100+M100+T100+AA100+AH100+AO100+AV100+BC100+BJ100+BQ100+BX100+CE100+CL100+CS100&lt;=Consolidação!H111+Consolidação!K111+Consolidação!N111+Consolidação!Q111+Consolidação!T111+Consolidação!W111+Consolidação!Z111+Consolidação!AC111+Consolidação!AF111+Consolidação!AI111,Consolidação!$AI$4,IF(F100+M100+T100+AA100+AH100+AO100+AV100+BC100+BJ100+BQ100+BX100+CE100+CL100+CS100&lt;=Consolidação!H111+Consolidação!K111+Consolidação!N111+Consolidação!Q111+Consolidação!T111+Consolidação!W111+Consolidação!Z111+Consolidação!AC111+Consolidação!AF111+Consolidação!AI111+Consolidação!AL111,Consolidação!$AL$4,IF(F100+M100+T100+AA100+AH100+AO100+AV100+BC100+BJ100+BQ100+BX100+CE100+CL100+CS100&lt;=Consolidação!H111+Consolidação!K111+Consolidação!N111+Consolidação!Q111+Consolidação!T111+Consolidação!W111+Consolidação!Z111+Consolidação!AC111+Consolidação!AF111+Consolidação!AI111+Consolidação!AL111+Consolidação!AO111,Consolidação!$AO$4,IF(F100+M100+T100+AA100+AH100+AO100+AV100+BC100+BJ100+BQ100+BX100+CE100+CL100+CS100&lt;=Consolidação!H111+Consolidação!K111+Consolidação!N111+Consolidação!Q111+Consolidação!T111+Consolidação!W111+Consolidação!Z111+Consolidação!AC111+Consolidação!AF111+Consolidação!AI111+Consolidação!AL111+Consolidação!AO111+Consolidação!AR111,Consolidação!$AR$4,IF(F100+M100+T100+AA100+AH100+AO100+AV100+BC100+BJ100+BQ100+BX100+CE100+CL100+CS100&lt;=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Consolidação!$AU$4,IF(AND((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&gt;0,F100+M100+T100+AA100+AH100+AO100+AV100+BC100+BJ100+BQ100+BX100+CE100+CL100&l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,F100+M100+T100+AA100+AH100+AO100+AV100+BC100+BJ100+BQ100+BX100+CE100+CL100+CS100&gt;Consolidação!H111+Consolidação!K111+Consolidação!N111+Consolidação!Q111+Consolidação!T111+Consolidação!W111+Consolidação!Z111+Consolidação!AC111+Consolidação!AF111+Consolidação!AI111+Consolidação!AL111+Consolidação!AO111+Consolidação!AR111+Consolidação!AU111),"CONSUMO PARCIAL","SEM PREVISÃO"))))))))))))))))</f>
        <v/>
      </c>
      <c r="CW100" s="318" t="str">
        <f t="shared" si="174"/>
        <v/>
      </c>
      <c r="CX100" s="334"/>
      <c r="CY100" s="340"/>
      <c r="CZ100" s="522"/>
      <c r="DA100" s="346"/>
      <c r="DB100" s="353" t="str">
        <f>IF(CY100=0,"",IF(L100+S100+Z100+AG100+AN100+AU100+BB100+BI100+BP100+BW100+CD100+CK100+CR100+CY100&lt;=Consolidação!N111,Consolidação!$H$4,IF(L100+S100+Z100+AG100+AN100+AU100+BB100+BI100+BP100+BW100+CD100+CK100+CR100+CY100&lt;=Consolidação!N111+Consolidação!Q111,Consolidação!$K$4,IF(L100+S100+Z100+AG100+AN100+AU100+BB100+BI100+BP100+BW100+CD100+CK100+CR100+CY100&lt;=Consolidação!N111+Consolidação!Q111+Consolidação!T111,Consolidação!$N$4,IF(L100+S100+Z100+AG100+AN100+AU100+BB100+BI100+BP100+BW100+CD100+CK100+CR100+CY100&lt;=Consolidação!N111+Consolidação!Q111+Consolidação!T111+Consolidação!W111,Consolidação!$Q$4,IF(L100+S100+Z100+AG100+AN100+AU100+BB100+BI100+BP100+BW100+CD100+CK100+CR100+CY100&lt;=Consolidação!N111+Consolidação!Q111+Consolidação!T111+Consolidação!W111+Consolidação!Z111,Consolidação!$T$4,IF(L100+S100+Z100+AG100+AN100+AU100+BB100+BI100+BP100+BW100+CD100+CK100+CR100+CY100&lt;=Consolidação!N111+Consolidação!Q111+Consolidação!T111+Consolidação!W111+Consolidação!Z111+Consolidação!AC111,Consolidação!$W$4,IF(L100+S100+Z100+AG100+AN100+AU100+BB100+BI100+BP100+BW100+CD100+CK100+CR100+CY100&lt;=Consolidação!N111+Consolidação!Q111+Consolidação!T111+Consolidação!W111+Consolidação!Z111+Consolidação!AC111+Consolidação!AF111,Consolidação!$Z$4,IF(L100+S100+Z100+AG100+AN100+AU100+BB100+BI100+BP100+BW100+CD100+CK100+CR100+CY100&lt;=Consolidação!N111+Consolidação!Q111+Consolidação!T111+Consolidação!W111+Consolidação!Z111+Consolidação!AC111+Consolidação!AF111+Consolidação!AI111,Consolidação!$AC$4,IF(L100+S100+Z100+AG100+AN100+AU100+BB100+BI100+BP100+BW100+CD100+CK100+CR100+CY100&lt;=Consolidação!N111+Consolidação!Q111+Consolidação!T111+Consolidação!W111+Consolidação!Z111+Consolidação!AC111+Consolidação!AF111+Consolidação!AI111+Consolidação!AL111,Consolidação!$AF$4,IF(L100+S100+Z100+AG100+AN100+AU100+BB100+BI100+BP100+BW100+CD100+CK100+CR100+CY100&lt;=Consolidação!N111+Consolidação!Q111+Consolidação!T111+Consolidação!W111+Consolidação!Z111+Consolidação!AC111+Consolidação!AF111+Consolidação!AI111+Consolidação!AL111+Consolidação!AO111,Consolidação!$AI$4,IF(L100+S100+Z100+AG100+AN100+AU100+BB100+BI100+BP100+BW100+CD100+CK100+CR100+CY100&lt;=Consolidação!N111+Consolidação!Q111+Consolidação!T111+Consolidação!W111+Consolidação!Z111+Consolidação!AC111+Consolidação!AF111+Consolidação!AI111+Consolidação!AL111+Consolidação!AO111+Consolidação!AR111,Consolidação!$AL$4,IF(L100+S100+Z100+AG100+AN100+AU100+BB100+BI100+BP100+BW100+CD100+CK100+CR100+CY100&lt;=Consolidação!N111+Consolidação!Q111+Consolidação!T111+Consolidação!W111+Consolidação!Z111+Consolidação!AC111+Consolidação!AF111+Consolidação!AI111+Consolidação!AL111+Consolidação!AO111+Consolidação!AR111+Consolidação!AU111,Consolidação!$AO$4,IF(L100+S100+Z100+AG100+AN100+AU100+BB100+BI100+BP100+BW100+CD100+CK100+CR100+CY100&lt;=Consolidação!N111+Consolidação!Q111+Consolidação!T111+Consolidação!W111+Consolidação!Z111+Consolidação!AC111+Consolidação!AF111+Consolidação!AI111+Consolidação!AL111+Consolidação!AO111+Consolidação!AR111+Consolidação!AU111+Consolidação!AX111,Consolidação!$AR$4,IF(L100+S100+Z100+AG100+AN100+AU100+BB100+BI100+BP100+BW100+CD100+CK100+CR100+CY100&lt;=Consolidação!N111+Consolidação!Q111+Consolidação!T111+Consolidação!W111+Consolidação!Z111+Consolidação!AC111+Consolidação!AF111+Consolidação!AI111+Consolidação!AL111+Consolidação!AO111+Consolidação!AR111+Consolidação!AU111+Consolidação!AX111+Consolidação!#REF!,Consolidação!$AU$4,IF(AND((Consolidação!N111+Consolidação!Q111+Consolidação!T111+Consolidação!W111+Consolidação!Z111+Consolidação!AC111+Consolidação!AF111+Consolidação!AI111+Consolidação!AL111+Consolidação!AO111+Consolidação!AR111+Consolidação!AU111+Consolidação!AX111+Consolidação!#REF!)&gt;0,L100+S100+Z100+AG100+AN100+AU100+BB100+BI100+BP100+BW100+CD100+CK100+CR100&lt;Consolidação!N111+Consolidação!Q111+Consolidação!T111+Consolidação!W111+Consolidação!Z111+Consolidação!AC111+Consolidação!AF111+Consolidação!AI111+Consolidação!AL111+Consolidação!AO111+Consolidação!AR111+Consolidação!AU111+Consolidação!AX111+Consolidação!#REF!,L100+S100+Z100+AG100+AN100+AU100+BB100+BI100+BP100+BW100+CD100+CK100+CR100+CY100&gt;Consolidação!N111+Consolidação!Q111+Consolidação!T111+Consolidação!W111+Consolidação!Z111+Consolidação!AC111+Consolidação!AF111+Consolidação!AI111+Consolidação!AL111+Consolidação!AO111+Consolidação!AR111+Consolidação!AU111+Consolidação!AX111+Consolidação!#REF!),"CONSUMO PARCIAL","SEM PREVISÃO"))))))))))))))))</f>
        <v/>
      </c>
      <c r="DC100" s="318" t="str">
        <f t="shared" si="151"/>
        <v/>
      </c>
      <c r="DD100" s="334"/>
      <c r="DE100" s="340"/>
      <c r="DF100" s="522"/>
      <c r="DG100" s="346"/>
      <c r="DH100" s="353" t="str">
        <f>IF(DE100=0,"",IF(R100+Y100+AF100+AM100+AT100+BA100+BH100+BO100+BV100+CC100+CJ100+CQ100+CX100+DE100&lt;=Consolidação!T111,Consolidação!$H$4,IF(R100+Y100+AF100+AM100+AT100+BA100+BH100+BO100+BV100+CC100+CJ100+CQ100+CX100+DE100&lt;=Consolidação!T111+Consolidação!W111,Consolidação!$K$4,IF(R100+Y100+AF100+AM100+AT100+BA100+BH100+BO100+BV100+CC100+CJ100+CQ100+CX100+DE100&lt;=Consolidação!T111+Consolidação!W111+Consolidação!Z111,Consolidação!$N$4,IF(R100+Y100+AF100+AM100+AT100+BA100+BH100+BO100+BV100+CC100+CJ100+CQ100+CX100+DE100&lt;=Consolidação!T111+Consolidação!W111+Consolidação!Z111+Consolidação!AC111,Consolidação!$Q$4,IF(R100+Y100+AF100+AM100+AT100+BA100+BH100+BO100+BV100+CC100+CJ100+CQ100+CX100+DE100&lt;=Consolidação!T111+Consolidação!W111+Consolidação!Z111+Consolidação!AC111+Consolidação!AF111,Consolidação!$T$4,IF(R100+Y100+AF100+AM100+AT100+BA100+BH100+BO100+BV100+CC100+CJ100+CQ100+CX100+DE100&lt;=Consolidação!T111+Consolidação!W111+Consolidação!Z111+Consolidação!AC111+Consolidação!AF111+Consolidação!AI111,Consolidação!$W$4,IF(R100+Y100+AF100+AM100+AT100+BA100+BH100+BO100+BV100+CC100+CJ100+CQ100+CX100+DE100&lt;=Consolidação!T111+Consolidação!W111+Consolidação!Z111+Consolidação!AC111+Consolidação!AF111+Consolidação!AI111+Consolidação!AL111,Consolidação!$Z$4,IF(R100+Y100+AF100+AM100+AT100+BA100+BH100+BO100+BV100+CC100+CJ100+CQ100+CX100+DE100&lt;=Consolidação!T111+Consolidação!W111+Consolidação!Z111+Consolidação!AC111+Consolidação!AF111+Consolidação!AI111+Consolidação!AL111+Consolidação!AO111,Consolidação!$AC$4,IF(R100+Y100+AF100+AM100+AT100+BA100+BH100+BO100+BV100+CC100+CJ100+CQ100+CX100+DE100&lt;=Consolidação!T111+Consolidação!W111+Consolidação!Z111+Consolidação!AC111+Consolidação!AF111+Consolidação!AI111+Consolidação!AL111+Consolidação!AO111+Consolidação!AR111,Consolidação!$AF$4,IF(R100+Y100+AF100+AM100+AT100+BA100+BH100+BO100+BV100+CC100+CJ100+CQ100+CX100+DE100&lt;=Consolidação!T111+Consolidação!W111+Consolidação!Z111+Consolidação!AC111+Consolidação!AF111+Consolidação!AI111+Consolidação!AL111+Consolidação!AO111+Consolidação!AR111+Consolidação!AU111,Consolidação!$AI$4,IF(R100+Y100+AF100+AM100+AT100+BA100+BH100+BO100+BV100+CC100+CJ100+CQ100+CX100+DE100&lt;=Consolidação!T111+Consolidação!W111+Consolidação!Z111+Consolidação!AC111+Consolidação!AF111+Consolidação!AI111+Consolidação!AL111+Consolidação!AO111+Consolidação!AR111+Consolidação!AU111+Consolidação!AX111,Consolidação!$AL$4,IF(R100+Y100+AF100+AM100+AT100+BA100+BH100+BO100+BV100+CC100+CJ100+CQ100+CX100+DE100&lt;=Consolidação!T111+Consolidação!W111+Consolidação!Z111+Consolidação!AC111+Consolidação!AF111+Consolidação!AI111+Consolidação!AL111+Consolidação!AO111+Consolidação!AR111+Consolidação!AU111+Consolidação!AX111+Consolidação!#REF!,Consolidação!$AO$4,IF(R100+Y100+AF100+AM100+AT100+BA100+BH100+BO100+BV100+CC100+CJ100+CQ100+CX100+DE100&lt;=Consolidação!T111+Consolidação!W111+Consolidação!Z111+Consolidação!AC111+Consolidação!AF111+Consolidação!AI111+Consolidação!AL111+Consolidação!AO111+Consolidação!AR111+Consolidação!AU111+Consolidação!AX111+Consolidação!#REF!+Consolidação!BC111,Consolidação!$AR$4,IF(R100+Y100+AF100+AM100+AT100+BA100+BH100+BO100+BV100+CC100+CJ100+CQ100+CX100+DE100&lt;=Consolidação!T111+Consolidação!W111+Consolidação!Z111+Consolidação!AC111+Consolidação!AF111+Consolidação!AI111+Consolidação!AL111+Consolidação!AO111+Consolidação!AR111+Consolidação!AU111+Consolidação!AX111+Consolidação!#REF!+Consolidação!BC111+Consolidação!BF111,Consolidação!$AU$4,IF(AND((Consolidação!T111+Consolidação!W111+Consolidação!Z111+Consolidação!AC111+Consolidação!AF111+Consolidação!AI111+Consolidação!AL111+Consolidação!AO111+Consolidação!AR111+Consolidação!AU111+Consolidação!AX111+Consolidação!#REF!+Consolidação!BC111+Consolidação!BF111)&gt;0,R100+Y100+AF100+AM100+AT100+BA100+BH100+BO100+BV100+CC100+CJ100+CQ100+CX100&lt;Consolidação!T111+Consolidação!W111+Consolidação!Z111+Consolidação!AC111+Consolidação!AF111+Consolidação!AI111+Consolidação!AL111+Consolidação!AO111+Consolidação!AR111+Consolidação!AU111+Consolidação!AX111+Consolidação!#REF!+Consolidação!BC111+Consolidação!BF111,R100+Y100+AF100+AM100+AT100+BA100+BH100+BO100+BV100+CC100+CJ100+CQ100+CX100+DE100&gt;Consolidação!T111+Consolidação!W111+Consolidação!Z111+Consolidação!AC111+Consolidação!AF111+Consolidação!AI111+Consolidação!AL111+Consolidação!AO111+Consolidação!AR111+Consolidação!AU111+Consolidação!AX111+Consolidação!#REF!+Consolidação!BC111+Consolidação!BF111),"CONSUMO PARCIAL","SEM PREVISÃO"))))))))))))))))</f>
        <v/>
      </c>
      <c r="DI100" s="318" t="str">
        <f t="shared" si="152"/>
        <v/>
      </c>
      <c r="DJ100" s="334"/>
      <c r="DK100" s="340"/>
      <c r="DL100" s="522"/>
      <c r="DM100" s="346"/>
      <c r="DN100" s="353" t="str">
        <f>IF(DK100=0,"",IF(X100+AE100+AL100+AS100+AZ100+BG100+BN100+BU100+CB100+CI100+CP100+CW100+DD100+DK100&lt;=Consolidação!Z111,Consolidação!$H$4,IF(X100+AE100+AL100+AS100+AZ100+BG100+BN100+BU100+CB100+CI100+CP100+CW100+DD100+DK100&lt;=Consolidação!Z111+Consolidação!AC111,Consolidação!$K$4,IF(X100+AE100+AL100+AS100+AZ100+BG100+BN100+BU100+CB100+CI100+CP100+CW100+DD100+DK100&lt;=Consolidação!Z111+Consolidação!AC111+Consolidação!AF111,Consolidação!$N$4,IF(X100+AE100+AL100+AS100+AZ100+BG100+BN100+BU100+CB100+CI100+CP100+CW100+DD100+DK100&lt;=Consolidação!Z111+Consolidação!AC111+Consolidação!AF111+Consolidação!AI111,Consolidação!$Q$4,IF(X100+AE100+AL100+AS100+AZ100+BG100+BN100+BU100+CB100+CI100+CP100+CW100+DD100+DK100&lt;=Consolidação!Z111+Consolidação!AC111+Consolidação!AF111+Consolidação!AI111+Consolidação!AL111,Consolidação!$T$4,IF(X100+AE100+AL100+AS100+AZ100+BG100+BN100+BU100+CB100+CI100+CP100+CW100+DD100+DK100&lt;=Consolidação!Z111+Consolidação!AC111+Consolidação!AF111+Consolidação!AI111+Consolidação!AL111+Consolidação!AO111,Consolidação!$W$4,IF(X100+AE100+AL100+AS100+AZ100+BG100+BN100+BU100+CB100+CI100+CP100+CW100+DD100+DK100&lt;=Consolidação!Z111+Consolidação!AC111+Consolidação!AF111+Consolidação!AI111+Consolidação!AL111+Consolidação!AO111+Consolidação!AR111,Consolidação!$Z$4,IF(X100+AE100+AL100+AS100+AZ100+BG100+BN100+BU100+CB100+CI100+CP100+CW100+DD100+DK100&lt;=Consolidação!Z111+Consolidação!AC111+Consolidação!AF111+Consolidação!AI111+Consolidação!AL111+Consolidação!AO111+Consolidação!AR111+Consolidação!AU111,Consolidação!$AC$4,IF(X100+AE100+AL100+AS100+AZ100+BG100+BN100+BU100+CB100+CI100+CP100+CW100+DD100+DK100&lt;=Consolidação!Z111+Consolidação!AC111+Consolidação!AF111+Consolidação!AI111+Consolidação!AL111+Consolidação!AO111+Consolidação!AR111+Consolidação!AU111+Consolidação!AX111,Consolidação!$AF$4,IF(X100+AE100+AL100+AS100+AZ100+BG100+BN100+BU100+CB100+CI100+CP100+CW100+DD100+DK100&lt;=Consolidação!Z111+Consolidação!AC111+Consolidação!AF111+Consolidação!AI111+Consolidação!AL111+Consolidação!AO111+Consolidação!AR111+Consolidação!AU111+Consolidação!AX111+Consolidação!#REF!,Consolidação!$AI$4,IF(X100+AE100+AL100+AS100+AZ100+BG100+BN100+BU100+CB100+CI100+CP100+CW100+DD100+DK100&lt;=Consolidação!Z111+Consolidação!AC111+Consolidação!AF111+Consolidação!AI111+Consolidação!AL111+Consolidação!AO111+Consolidação!AR111+Consolidação!AU111+Consolidação!AX111+Consolidação!#REF!+Consolidação!BC111,Consolidação!$AL$4,IF(X100+AE100+AL100+AS100+AZ100+BG100+BN100+BU100+CB100+CI100+CP100+CW100+DD100+DK100&lt;=Consolidação!Z111+Consolidação!AC111+Consolidação!AF111+Consolidação!AI111+Consolidação!AL111+Consolidação!AO111+Consolidação!AR111+Consolidação!AU111+Consolidação!AX111+Consolidação!#REF!+Consolidação!BC111+Consolidação!BF111,Consolidação!$AO$4,IF(X100+AE100+AL100+AS100+AZ100+BG100+BN100+BU100+CB100+CI100+CP100+CW100+DD100+DK100&lt;=Consolidação!Z111+Consolidação!AC111+Consolidação!AF111+Consolidação!AI111+Consolidação!AL111+Consolidação!AO111+Consolidação!AR111+Consolidação!AU111+Consolidação!AX111+Consolidação!#REF!+Consolidação!BC111+Consolidação!BF111+Consolidação!BI111,Consolidação!$AR$4,IF(X100+AE100+AL100+AS100+AZ100+BG100+BN100+BU100+CB100+CI100+CP100+CW100+DD100+DK100&lt;=Consolidação!Z111+Consolidação!AC111+Consolidação!AF111+Consolidação!AI111+Consolidação!AL111+Consolidação!AO111+Consolidação!AR111+Consolidação!AU111+Consolidação!AX111+Consolidação!#REF!+Consolidação!BC111+Consolidação!BF111+Consolidação!BI111+Consolidação!BL111,Consolidação!$AU$4,IF(AND((Consolidação!Z111+Consolidação!AC111+Consolidação!AF111+Consolidação!AI111+Consolidação!AL111+Consolidação!AO111+Consolidação!AR111+Consolidação!AU111+Consolidação!AX111+Consolidação!#REF!+Consolidação!BC111+Consolidação!BF111+Consolidação!BI111+Consolidação!BL111)&gt;0,X100+AE100+AL100+AS100+AZ100+BG100+BN100+BU100+CB100+CI100+CP100+CW100+DD100&lt;Consolidação!Z111+Consolidação!AC111+Consolidação!AF111+Consolidação!AI111+Consolidação!AL111+Consolidação!AO111+Consolidação!AR111+Consolidação!AU111+Consolidação!AX111+Consolidação!#REF!+Consolidação!BC111+Consolidação!BF111+Consolidação!BI111+Consolidação!BL111,X100+AE100+AL100+AS100+AZ100+BG100+BN100+BU100+CB100+CI100+CP100+CW100+DD100+DK100&gt;Consolidação!Z111+Consolidação!AC111+Consolidação!AF111+Consolidação!AI111+Consolidação!AL111+Consolidação!AO111+Consolidação!AR111+Consolidação!AU111+Consolidação!AX111+Consolidação!#REF!+Consolidação!BC111+Consolidação!BF111+Consolidação!BI111+Consolidação!BL111),"CONSUMO PARCIAL","SEM PREVISÃO"))))))))))))))))</f>
        <v/>
      </c>
      <c r="DO100" s="318" t="str">
        <f t="shared" si="153"/>
        <v/>
      </c>
      <c r="DP100" s="334"/>
      <c r="DQ100" s="340"/>
      <c r="DR100" s="522"/>
      <c r="DS100" s="346"/>
      <c r="DT100" s="353" t="str">
        <f>IF(DQ100=0,"",IF(AD100+AK100+AR100+AY100+BF100+BM100+BT100+CA100+CH100+CO100+CV100+DC100+DJ100+DQ100&lt;=Consolidação!AF111,Consolidação!$H$4,IF(AD100+AK100+AR100+AY100+BF100+BM100+BT100+CA100+CH100+CO100+CV100+DC100+DJ100+DQ100&lt;=Consolidação!AF111+Consolidação!AI111,Consolidação!$K$4,IF(AD100+AK100+AR100+AY100+BF100+BM100+BT100+CA100+CH100+CO100+CV100+DC100+DJ100+DQ100&lt;=Consolidação!AF111+Consolidação!AI111+Consolidação!AL111,Consolidação!$N$4,IF(AD100+AK100+AR100+AY100+BF100+BM100+BT100+CA100+CH100+CO100+CV100+DC100+DJ100+DQ100&lt;=Consolidação!AF111+Consolidação!AI111+Consolidação!AL111+Consolidação!AO111,Consolidação!$Q$4,IF(AD100+AK100+AR100+AY100+BF100+BM100+BT100+CA100+CH100+CO100+CV100+DC100+DJ100+DQ100&lt;=Consolidação!AF111+Consolidação!AI111+Consolidação!AL111+Consolidação!AO111+Consolidação!AR111,Consolidação!$T$4,IF(AD100+AK100+AR100+AY100+BF100+BM100+BT100+CA100+CH100+CO100+CV100+DC100+DJ100+DQ100&lt;=Consolidação!AF111+Consolidação!AI111+Consolidação!AL111+Consolidação!AO111+Consolidação!AR111+Consolidação!AU111,Consolidação!$W$4,IF(AD100+AK100+AR100+AY100+BF100+BM100+BT100+CA100+CH100+CO100+CV100+DC100+DJ100+DQ100&lt;=Consolidação!AF111+Consolidação!AI111+Consolidação!AL111+Consolidação!AO111+Consolidação!AR111+Consolidação!AU111+Consolidação!AX111,Consolidação!$Z$4,IF(AD100+AK100+AR100+AY100+BF100+BM100+BT100+CA100+CH100+CO100+CV100+DC100+DJ100+DQ100&lt;=Consolidação!AF111+Consolidação!AI111+Consolidação!AL111+Consolidação!AO111+Consolidação!AR111+Consolidação!AU111+Consolidação!AX111+Consolidação!#REF!,Consolidação!$AC$4,IF(AD100+AK100+AR100+AY100+BF100+BM100+BT100+CA100+CH100+CO100+CV100+DC100+DJ100+DQ100&lt;=Consolidação!AF111+Consolidação!AI111+Consolidação!AL111+Consolidação!AO111+Consolidação!AR111+Consolidação!AU111+Consolidação!AX111+Consolidação!#REF!+Consolidação!BC111,Consolidação!$AF$4,IF(AD100+AK100+AR100+AY100+BF100+BM100+BT100+CA100+CH100+CO100+CV100+DC100+DJ100+DQ100&lt;=Consolidação!AF111+Consolidação!AI111+Consolidação!AL111+Consolidação!AO111+Consolidação!AR111+Consolidação!AU111+Consolidação!AX111+Consolidação!#REF!+Consolidação!BC111+Consolidação!BF111,Consolidação!$AI$4,IF(AD100+AK100+AR100+AY100+BF100+BM100+BT100+CA100+CH100+CO100+CV100+DC100+DJ100+DQ100&lt;=Consolidação!AF111+Consolidação!AI111+Consolidação!AL111+Consolidação!AO111+Consolidação!AR111+Consolidação!AU111+Consolidação!AX111+Consolidação!#REF!+Consolidação!BC111+Consolidação!BF111+Consolidação!BI111,Consolidação!$AL$4,IF(AD100+AK100+AR100+AY100+BF100+BM100+BT100+CA100+CH100+CO100+CV100+DC100+DJ100+DQ100&lt;=Consolidação!AF111+Consolidação!AI111+Consolidação!AL111+Consolidação!AO111+Consolidação!AR111+Consolidação!AU111+Consolidação!AX111+Consolidação!#REF!+Consolidação!BC111+Consolidação!BF111+Consolidação!BI111+Consolidação!BL111,Consolidação!$AO$4,IF(AD100+AK100+AR100+AY100+BF100+BM100+BT100+CA100+CH100+CO100+CV100+DC100+DJ100+DQ100&lt;=Consolidação!AF111+Consolidação!AI111+Consolidação!AL111+Consolidação!AO111+Consolidação!AR111+Consolidação!AU111+Consolidação!AX111+Consolidação!#REF!+Consolidação!BC111+Consolidação!BF111+Consolidação!BI111+Consolidação!BL111+Consolidação!BO111,Consolidação!$AR$4,IF(AD100+AK100+AR100+AY100+BF100+BM100+BT100+CA100+CH100+CO100+CV100+DC100+DJ100+DQ100&lt;=Consolidação!AF111+Consolidação!AI111+Consolidação!AL111+Consolidação!AO111+Consolidação!AR111+Consolidação!AU111+Consolidação!AX111+Consolidação!#REF!+Consolidação!BC111+Consolidação!BF111+Consolidação!BI111+Consolidação!BL111+Consolidação!BO111+Consolidação!BR111,Consolidação!$AU$4,IF(AND((Consolidação!AF111+Consolidação!AI111+Consolidação!AL111+Consolidação!AO111+Consolidação!AR111+Consolidação!AU111+Consolidação!AX111+Consolidação!#REF!+Consolidação!BC111+Consolidação!BF111+Consolidação!BI111+Consolidação!BL111+Consolidação!BO111+Consolidação!BR111)&gt;0,AD100+AK100+AR100+AY100+BF100+BM100+BT100+CA100+CH100+CO100+CV100+DC100+DJ100&lt;Consolidação!AF111+Consolidação!AI111+Consolidação!AL111+Consolidação!AO111+Consolidação!AR111+Consolidação!AU111+Consolidação!AX111+Consolidação!#REF!+Consolidação!BC111+Consolidação!BF111+Consolidação!BI111+Consolidação!BL111+Consolidação!BO111+Consolidação!BR111,AD100+AK100+AR100+AY100+BF100+BM100+BT100+CA100+CH100+CO100+CV100+DC100+DJ100+DQ100&gt;Consolidação!AF111+Consolidação!AI111+Consolidação!AL111+Consolidação!AO111+Consolidação!AR111+Consolidação!AU111+Consolidação!AX111+Consolidação!#REF!+Consolidação!BC111+Consolidação!BF111+Consolidação!BI111+Consolidação!BL111+Consolidação!BO111+Consolidação!BR111),"CONSUMO PARCIAL","SEM PREVISÃO"))))))))))))))))</f>
        <v/>
      </c>
      <c r="DU100" s="318" t="str">
        <f t="shared" si="154"/>
        <v/>
      </c>
      <c r="DV100" s="334"/>
      <c r="DW100" s="340"/>
      <c r="DX100" s="522"/>
      <c r="DY100" s="346"/>
      <c r="DZ100" s="353" t="str">
        <f>IF(DW100=0,"",IF(AJ100+AQ100+AX100+BE100+BL100+BS100+BZ100+CG100+CN100+CU100+DB100+DI100+DP100+DW100&lt;=Consolidação!AL111,Consolidação!$H$4,IF(AJ100+AQ100+AX100+BE100+BL100+BS100+BZ100+CG100+CN100+CU100+DB100+DI100+DP100+DW100&lt;=Consolidação!AL111+Consolidação!AO111,Consolidação!$K$4,IF(AJ100+AQ100+AX100+BE100+BL100+BS100+BZ100+CG100+CN100+CU100+DB100+DI100+DP100+DW100&lt;=Consolidação!AL111+Consolidação!AO111+Consolidação!AR111,Consolidação!$N$4,IF(AJ100+AQ100+AX100+BE100+BL100+BS100+BZ100+CG100+CN100+CU100+DB100+DI100+DP100+DW100&lt;=Consolidação!AL111+Consolidação!AO111+Consolidação!AR111+Consolidação!AU111,Consolidação!$Q$4,IF(AJ100+AQ100+AX100+BE100+BL100+BS100+BZ100+CG100+CN100+CU100+DB100+DI100+DP100+DW100&lt;=Consolidação!AL111+Consolidação!AO111+Consolidação!AR111+Consolidação!AU111+Consolidação!AX111,Consolidação!$T$4,IF(AJ100+AQ100+AX100+BE100+BL100+BS100+BZ100+CG100+CN100+CU100+DB100+DI100+DP100+DW100&lt;=Consolidação!AL111+Consolidação!AO111+Consolidação!AR111+Consolidação!AU111+Consolidação!AX111+Consolidação!#REF!,Consolidação!$W$4,IF(AJ100+AQ100+AX100+BE100+BL100+BS100+BZ100+CG100+CN100+CU100+DB100+DI100+DP100+DW100&lt;=Consolidação!AL111+Consolidação!AO111+Consolidação!AR111+Consolidação!AU111+Consolidação!AX111+Consolidação!#REF!+Consolidação!BC111,Consolidação!$Z$4,IF(AJ100+AQ100+AX100+BE100+BL100+BS100+BZ100+CG100+CN100+CU100+DB100+DI100+DP100+DW100&lt;=Consolidação!AL111+Consolidação!AO111+Consolidação!AR111+Consolidação!AU111+Consolidação!AX111+Consolidação!#REF!+Consolidação!BC111+Consolidação!BF111,Consolidação!$AC$4,IF(AJ100+AQ100+AX100+BE100+BL100+BS100+BZ100+CG100+CN100+CU100+DB100+DI100+DP100+DW100&lt;=Consolidação!AL111+Consolidação!AO111+Consolidação!AR111+Consolidação!AU111+Consolidação!AX111+Consolidação!#REF!+Consolidação!BC111+Consolidação!BF111+Consolidação!BI111,Consolidação!$AF$4,IF(AJ100+AQ100+AX100+BE100+BL100+BS100+BZ100+CG100+CN100+CU100+DB100+DI100+DP100+DW100&lt;=Consolidação!AL111+Consolidação!AO111+Consolidação!AR111+Consolidação!AU111+Consolidação!AX111+Consolidação!#REF!+Consolidação!BC111+Consolidação!BF111+Consolidação!BI111+Consolidação!BL111,Consolidação!$AI$4,IF(AJ100+AQ100+AX100+BE100+BL100+BS100+BZ100+CG100+CN100+CU100+DB100+DI100+DP100+DW100&lt;=Consolidação!AL111+Consolidação!AO111+Consolidação!AR111+Consolidação!AU111+Consolidação!AX111+Consolidação!#REF!+Consolidação!BC111+Consolidação!BF111+Consolidação!BI111+Consolidação!BL111+Consolidação!BO111,Consolidação!$AL$4,IF(AJ100+AQ100+AX100+BE100+BL100+BS100+BZ100+CG100+CN100+CU100+DB100+DI100+DP100+DW100&lt;=Consolidação!AL111+Consolidação!AO111+Consolidação!AR111+Consolidação!AU111+Consolidação!AX111+Consolidação!#REF!+Consolidação!BC111+Consolidação!BF111+Consolidação!BI111+Consolidação!BL111+Consolidação!BO111+Consolidação!BR111,Consolidação!$AO$4,IF(AJ100+AQ100+AX100+BE100+BL100+BS100+BZ100+CG100+CN100+CU100+DB100+DI100+DP100+DW100&lt;=Consolidação!AL111+Consolidação!AO111+Consolidação!AR111+Consolidação!AU111+Consolidação!AX111+Consolidação!#REF!+Consolidação!BC111+Consolidação!BF111+Consolidação!BI111+Consolidação!BL111+Consolidação!BO111+Consolidação!BR111+Consolidação!BU111,Consolidação!$AR$4,IF(AJ100+AQ100+AX100+BE100+BL100+BS100+BZ100+CG100+CN100+CU100+DB100+DI100+DP100+DW100&lt;=Consolidação!AL111+Consolidação!AO111+Consolidação!AR111+Consolidação!AU111+Consolidação!AX111+Consolidação!#REF!+Consolidação!BC111+Consolidação!BF111+Consolidação!BI111+Consolidação!BL111+Consolidação!BO111+Consolidação!BR111+Consolidação!BU111+Consolidação!BX111,Consolidação!$AU$4,IF(AND((Consolidação!AL111+Consolidação!AO111+Consolidação!AR111+Consolidação!AU111+Consolidação!AX111+Consolidação!#REF!+Consolidação!BC111+Consolidação!BF111+Consolidação!BI111+Consolidação!BL111+Consolidação!BO111+Consolidação!BR111+Consolidação!BU111+Consolidação!BX111)&gt;0,AJ100+AQ100+AX100+BE100+BL100+BS100+BZ100+CG100+CN100+CU100+DB100+DI100+DP100&lt;Consolidação!AL111+Consolidação!AO111+Consolidação!AR111+Consolidação!AU111+Consolidação!AX111+Consolidação!#REF!+Consolidação!BC111+Consolidação!BF111+Consolidação!BI111+Consolidação!BL111+Consolidação!BO111+Consolidação!BR111+Consolidação!BU111+Consolidação!BX111,AJ100+AQ100+AX100+BE100+BL100+BS100+BZ100+CG100+CN100+CU100+DB100+DI100+DP100+DW100&gt;Consolidação!AL111+Consolidação!AO111+Consolidação!AR111+Consolidação!AU111+Consolidação!AX111+Consolidação!#REF!+Consolidação!BC111+Consolidação!BF111+Consolidação!BI111+Consolidação!BL111+Consolidação!BO111+Consolidação!BR111+Consolidação!BU111+Consolidação!BX111),"CONSUMO PARCIAL","SEM PREVISÃO"))))))))))))))))</f>
        <v/>
      </c>
      <c r="EA100" s="318" t="str">
        <f t="shared" si="155"/>
        <v/>
      </c>
      <c r="EB100" s="334"/>
      <c r="EC100" s="340"/>
      <c r="ED100" s="522"/>
      <c r="EE100" s="346"/>
      <c r="EF100" s="353" t="str">
        <f>IF(EC100=0,"",IF(AP100+AW100+BD100+BK100+BR100+BY100+CF100+CM100+CT100+DA100+DH100+DO100+DV100+EC100&lt;=Consolidação!AR111,Consolidação!$H$4,IF(AP100+AW100+BD100+BK100+BR100+BY100+CF100+CM100+CT100+DA100+DH100+DO100+DV100+EC100&lt;=Consolidação!AR111+Consolidação!AU111,Consolidação!$K$4,IF(AP100+AW100+BD100+BK100+BR100+BY100+CF100+CM100+CT100+DA100+DH100+DO100+DV100+EC100&lt;=Consolidação!AR111+Consolidação!AU111+Consolidação!AX111,Consolidação!$N$4,IF(AP100+AW100+BD100+BK100+BR100+BY100+CF100+CM100+CT100+DA100+DH100+DO100+DV100+EC100&lt;=Consolidação!AR111+Consolidação!AU111+Consolidação!AX111+Consolidação!#REF!,Consolidação!$Q$4,IF(AP100+AW100+BD100+BK100+BR100+BY100+CF100+CM100+CT100+DA100+DH100+DO100+DV100+EC100&lt;=Consolidação!AR111+Consolidação!AU111+Consolidação!AX111+Consolidação!#REF!+Consolidação!BC111,Consolidação!$T$4,IF(AP100+AW100+BD100+BK100+BR100+BY100+CF100+CM100+CT100+DA100+DH100+DO100+DV100+EC100&lt;=Consolidação!AR111+Consolidação!AU111+Consolidação!AX111+Consolidação!#REF!+Consolidação!BC111+Consolidação!BF111,Consolidação!$W$4,IF(AP100+AW100+BD100+BK100+BR100+BY100+CF100+CM100+CT100+DA100+DH100+DO100+DV100+EC100&lt;=Consolidação!AR111+Consolidação!AU111+Consolidação!AX111+Consolidação!#REF!+Consolidação!BC111+Consolidação!BF111+Consolidação!BI111,Consolidação!$Z$4,IF(AP100+AW100+BD100+BK100+BR100+BY100+CF100+CM100+CT100+DA100+DH100+DO100+DV100+EC100&lt;=Consolidação!AR111+Consolidação!AU111+Consolidação!AX111+Consolidação!#REF!+Consolidação!BC111+Consolidação!BF111+Consolidação!BI111+Consolidação!BL111,Consolidação!$AC$4,IF(AP100+AW100+BD100+BK100+BR100+BY100+CF100+CM100+CT100+DA100+DH100+DO100+DV100+EC100&lt;=Consolidação!AR111+Consolidação!AU111+Consolidação!AX111+Consolidação!#REF!+Consolidação!BC111+Consolidação!BF111+Consolidação!BI111+Consolidação!BL111+Consolidação!BO111,Consolidação!$AF$4,IF(AP100+AW100+BD100+BK100+BR100+BY100+CF100+CM100+CT100+DA100+DH100+DO100+DV100+EC100&lt;=Consolidação!AR111+Consolidação!AU111+Consolidação!AX111+Consolidação!#REF!+Consolidação!BC111+Consolidação!BF111+Consolidação!BI111+Consolidação!BL111+Consolidação!BO111+Consolidação!BR111,Consolidação!$AI$4,IF(AP100+AW100+BD100+BK100+BR100+BY100+CF100+CM100+CT100+DA100+DH100+DO100+DV100+EC100&lt;=Consolidação!AR111+Consolidação!AU111+Consolidação!AX111+Consolidação!#REF!+Consolidação!BC111+Consolidação!BF111+Consolidação!BI111+Consolidação!BL111+Consolidação!BO111+Consolidação!BR111+Consolidação!BU111,Consolidação!$AL$4,IF(AP100+AW100+BD100+BK100+BR100+BY100+CF100+CM100+CT100+DA100+DH100+DO100+DV100+EC100&lt;=Consolidação!AR111+Consolidação!AU111+Consolidação!AX111+Consolidação!#REF!+Consolidação!BC111+Consolidação!BF111+Consolidação!BI111+Consolidação!BL111+Consolidação!BO111+Consolidação!BR111+Consolidação!BU111+Consolidação!BX111,Consolidação!$AO$4,IF(AP100+AW100+BD100+BK100+BR100+BY100+CF100+CM100+CT100+DA100+DH100+DO100+DV100+EC100&lt;=Consolidação!AR111+Consolidação!AU111+Consolidação!AX111+Consolidação!#REF!+Consolidação!BC111+Consolidação!BF111+Consolidação!BI111+Consolidação!BL111+Consolidação!BO111+Consolidação!BR111+Consolidação!BU111+Consolidação!BX111+Consolidação!CA111,Consolidação!$AR$4,IF(AP100+AW100+BD100+BK100+BR100+BY100+CF100+CM100+CT100+DA100+DH100+DO100+DV100+EC100&lt;=Consolidação!AR111+Consolidação!AU111+Consolidação!AX111+Consolidação!#REF!+Consolidação!BC111+Consolidação!BF111+Consolidação!BI111+Consolidação!BL111+Consolidação!BO111+Consolidação!BR111+Consolidação!BU111+Consolidação!BX111+Consolidação!CA111+Consolidação!CD111,Consolidação!$AU$4,IF(AND((Consolidação!AR111+Consolidação!AU111+Consolidação!AX111+Consolidação!#REF!+Consolidação!BC111+Consolidação!BF111+Consolidação!BI111+Consolidação!BL111+Consolidação!BO111+Consolidação!BR111+Consolidação!BU111+Consolidação!BX111+Consolidação!CA111+Consolidação!CD111)&gt;0,AP100+AW100+BD100+BK100+BR100+BY100+CF100+CM100+CT100+DA100+DH100+DO100+DV100&lt;Consolidação!AR111+Consolidação!AU111+Consolidação!AX111+Consolidação!#REF!+Consolidação!BC111+Consolidação!BF111+Consolidação!BI111+Consolidação!BL111+Consolidação!BO111+Consolidação!BR111+Consolidação!BU111+Consolidação!BX111+Consolidação!CA111+Consolidação!CD111,AP100+AW100+BD100+BK100+BR100+BY100+CF100+CM100+CT100+DA100+DH100+DO100+DV100+EC100&gt;Consolidação!AR111+Consolidação!AU111+Consolidação!AX111+Consolidação!#REF!+Consolidação!BC111+Consolidação!BF111+Consolidação!BI111+Consolidação!BL111+Consolidação!BO111+Consolidação!BR111+Consolidação!BU111+Consolidação!BX111+Consolidação!CA111+Consolidação!CD111),"CONSUMO PARCIAL","SEM PREVISÃO"))))))))))))))))</f>
        <v/>
      </c>
      <c r="EG100" s="318" t="str">
        <f t="shared" si="156"/>
        <v/>
      </c>
      <c r="EH100" s="334"/>
      <c r="EI100" s="340"/>
      <c r="EJ100" s="522"/>
      <c r="EK100" s="346"/>
      <c r="EL100" s="353" t="str">
        <f>IF(EI100=0,"",IF(AV100+BC100+BJ100+BQ100+BX100+CE100+CL100+CS100+CZ100+DG100+DN100+DU100+EB100+EI100&lt;=Consolidação!AX111,Consolidação!$H$4,IF(AV100+BC100+BJ100+BQ100+BX100+CE100+CL100+CS100+CZ100+DG100+DN100+DU100+EB100+EI100&lt;=Consolidação!AX111+Consolidação!#REF!,Consolidação!$K$4,IF(AV100+BC100+BJ100+BQ100+BX100+CE100+CL100+CS100+CZ100+DG100+DN100+DU100+EB100+EI100&lt;=Consolidação!AX111+Consolidação!#REF!+Consolidação!BC111,Consolidação!$N$4,IF(AV100+BC100+BJ100+BQ100+BX100+CE100+CL100+CS100+CZ100+DG100+DN100+DU100+EB100+EI100&lt;=Consolidação!AX111+Consolidação!#REF!+Consolidação!BC111+Consolidação!BF111,Consolidação!$Q$4,IF(AV100+BC100+BJ100+BQ100+BX100+CE100+CL100+CS100+CZ100+DG100+DN100+DU100+EB100+EI100&lt;=Consolidação!AX111+Consolidação!#REF!+Consolidação!BC111+Consolidação!BF111+Consolidação!BI111,Consolidação!$T$4,IF(AV100+BC100+BJ100+BQ100+BX100+CE100+CL100+CS100+CZ100+DG100+DN100+DU100+EB100+EI100&lt;=Consolidação!AX111+Consolidação!#REF!+Consolidação!BC111+Consolidação!BF111+Consolidação!BI111+Consolidação!BL111,Consolidação!$W$4,IF(AV100+BC100+BJ100+BQ100+BX100+CE100+CL100+CS100+CZ100+DG100+DN100+DU100+EB100+EI100&lt;=Consolidação!AX111+Consolidação!#REF!+Consolidação!BC111+Consolidação!BF111+Consolidação!BI111+Consolidação!BL111+Consolidação!BO111,Consolidação!$Z$4,IF(AV100+BC100+BJ100+BQ100+BX100+CE100+CL100+CS100+CZ100+DG100+DN100+DU100+EB100+EI100&lt;=Consolidação!AX111+Consolidação!#REF!+Consolidação!BC111+Consolidação!BF111+Consolidação!BI111+Consolidação!BL111+Consolidação!BO111+Consolidação!BR111,Consolidação!$AC$4,IF(AV100+BC100+BJ100+BQ100+BX100+CE100+CL100+CS100+CZ100+DG100+DN100+DU100+EB100+EI100&lt;=Consolidação!AX111+Consolidação!#REF!+Consolidação!BC111+Consolidação!BF111+Consolidação!BI111+Consolidação!BL111+Consolidação!BO111+Consolidação!BR111+Consolidação!BU111,Consolidação!$AF$4,IF(AV100+BC100+BJ100+BQ100+BX100+CE100+CL100+CS100+CZ100+DG100+DN100+DU100+EB100+EI100&lt;=Consolidação!AX111+Consolidação!#REF!+Consolidação!BC111+Consolidação!BF111+Consolidação!BI111+Consolidação!BL111+Consolidação!BO111+Consolidação!BR111+Consolidação!BU111+Consolidação!BX111,Consolidação!$AI$4,IF(AV100+BC100+BJ100+BQ100+BX100+CE100+CL100+CS100+CZ100+DG100+DN100+DU100+EB100+EI100&lt;=Consolidação!AX111+Consolidação!#REF!+Consolidação!BC111+Consolidação!BF111+Consolidação!BI111+Consolidação!BL111+Consolidação!BO111+Consolidação!BR111+Consolidação!BU111+Consolidação!BX111+Consolidação!CA111,Consolidação!$AL$4,IF(AV100+BC100+BJ100+BQ100+BX100+CE100+CL100+CS100+CZ100+DG100+DN100+DU100+EB100+EI100&lt;=Consolidação!AX111+Consolidação!#REF!+Consolidação!BC111+Consolidação!BF111+Consolidação!BI111+Consolidação!BL111+Consolidação!BO111+Consolidação!BR111+Consolidação!BU111+Consolidação!BX111+Consolidação!CA111+Consolidação!CD111,Consolidação!$AO$4,IF(AV100+BC100+BJ100+BQ100+BX100+CE100+CL100+CS100+CZ100+DG100+DN100+DU100+EB100+EI100&lt;=Consolidação!AX111+Consolidação!#REF!+Consolidação!BC111+Consolidação!BF111+Consolidação!BI111+Consolidação!BL111+Consolidação!BO111+Consolidação!BR111+Consolidação!BU111+Consolidação!BX111+Consolidação!CA111+Consolidação!CD111+Consolidação!CG111,Consolidação!$AR$4,IF(AV100+BC100+BJ100+BQ100+BX100+CE100+CL100+CS100+CZ100+DG100+DN100+DU100+EB100+EI100&lt;=Consolidação!AX111+Consolidação!#REF!+Consolidação!BC111+Consolidação!BF111+Consolidação!BI111+Consolidação!BL111+Consolidação!BO111+Consolidação!BR111+Consolidação!BU111+Consolidação!BX111+Consolidação!CA111+Consolidação!CD111+Consolidação!CG111+Consolidação!CJ111,Consolidação!$AU$4,IF(AND((Consolidação!AX111+Consolidação!#REF!+Consolidação!BC111+Consolidação!BF111+Consolidação!BI111+Consolidação!BL111+Consolidação!BO111+Consolidação!BR111+Consolidação!BU111+Consolidação!BX111+Consolidação!CA111+Consolidação!CD111+Consolidação!CG111+Consolidação!CJ111)&gt;0,AV100+BC100+BJ100+BQ100+BX100+CE100+CL100+CS100+CZ100+DG100+DN100+DU100+EB100&lt;Consolidação!AX111+Consolidação!#REF!+Consolidação!BC111+Consolidação!BF111+Consolidação!BI111+Consolidação!BL111+Consolidação!BO111+Consolidação!BR111+Consolidação!BU111+Consolidação!BX111+Consolidação!CA111+Consolidação!CD111+Consolidação!CG111+Consolidação!CJ111,AV100+BC100+BJ100+BQ100+BX100+CE100+CL100+CS100+CZ100+DG100+DN100+DU100+EB100+EI100&gt;Consolidação!AX111+Consolidação!#REF!+Consolidação!BC111+Consolidação!BF111+Consolidação!BI111+Consolidação!BL111+Consolidação!BO111+Consolidação!BR111+Consolidação!BU111+Consolidação!BX111+Consolidação!CA111+Consolidação!CD111+Consolidação!CG111+Consolidação!CJ111),"CONSUMO PARCIAL","SEM PREVISÃO"))))))))))))))))</f>
        <v/>
      </c>
      <c r="EM100" s="318" t="str">
        <f t="shared" si="157"/>
        <v/>
      </c>
      <c r="EN100" s="334"/>
      <c r="EO100" s="340"/>
      <c r="EP100" s="522"/>
      <c r="EQ100" s="346"/>
      <c r="ER100" s="353" t="str">
        <f>IF(EO100=0,"",IF(BB100+BI100+BP100+BW100+CD100+CK100+CR100+CY100+DF100+DM100+DT100+EA100+EH100+EO100&lt;=Consolidação!BC111,Consolidação!$H$4,IF(BB100+BI100+BP100+BW100+CD100+CK100+CR100+CY100+DF100+DM100+DT100+EA100+EH100+EO100&lt;=Consolidação!BC111+Consolidação!BF111,Consolidação!$K$4,IF(BB100+BI100+BP100+BW100+CD100+CK100+CR100+CY100+DF100+DM100+DT100+EA100+EH100+EO100&lt;=Consolidação!BC111+Consolidação!BF111+Consolidação!BI111,Consolidação!$N$4,IF(BB100+BI100+BP100+BW100+CD100+CK100+CR100+CY100+DF100+DM100+DT100+EA100+EH100+EO100&lt;=Consolidação!BC111+Consolidação!BF111+Consolidação!BI111+Consolidação!BL111,Consolidação!$Q$4,IF(BB100+BI100+BP100+BW100+CD100+CK100+CR100+CY100+DF100+DM100+DT100+EA100+EH100+EO100&lt;=Consolidação!BC111+Consolidação!BF111+Consolidação!BI111+Consolidação!BL111+Consolidação!BO111,Consolidação!$T$4,IF(BB100+BI100+BP100+BW100+CD100+CK100+CR100+CY100+DF100+DM100+DT100+EA100+EH100+EO100&lt;=Consolidação!BC111+Consolidação!BF111+Consolidação!BI111+Consolidação!BL111+Consolidação!BO111+Consolidação!BR111,Consolidação!$W$4,IF(BB100+BI100+BP100+BW100+CD100+CK100+CR100+CY100+DF100+DM100+DT100+EA100+EH100+EO100&lt;=Consolidação!BC111+Consolidação!BF111+Consolidação!BI111+Consolidação!BL111+Consolidação!BO111+Consolidação!BR111+Consolidação!BU111,Consolidação!$Z$4,IF(BB100+BI100+BP100+BW100+CD100+CK100+CR100+CY100+DF100+DM100+DT100+EA100+EH100+EO100&lt;=Consolidação!BC111+Consolidação!BF111+Consolidação!BI111+Consolidação!BL111+Consolidação!BO111+Consolidação!BR111+Consolidação!BU111+Consolidação!BX111,Consolidação!$AC$4,IF(BB100+BI100+BP100+BW100+CD100+CK100+CR100+CY100+DF100+DM100+DT100+EA100+EH100+EO100&lt;=Consolidação!BC111+Consolidação!BF111+Consolidação!BI111+Consolidação!BL111+Consolidação!BO111+Consolidação!BR111+Consolidação!BU111+Consolidação!BX111+Consolidação!CA111,Consolidação!$AF$4,IF(BB100+BI100+BP100+BW100+CD100+CK100+CR100+CY100+DF100+DM100+DT100+EA100+EH100+EO100&lt;=Consolidação!BC111+Consolidação!BF111+Consolidação!BI111+Consolidação!BL111+Consolidação!BO111+Consolidação!BR111+Consolidação!BU111+Consolidação!BX111+Consolidação!CA111+Consolidação!CD111,Consolidação!$AI$4,IF(BB100+BI100+BP100+BW100+CD100+CK100+CR100+CY100+DF100+DM100+DT100+EA100+EH100+EO100&lt;=Consolidação!BC111+Consolidação!BF111+Consolidação!BI111+Consolidação!BL111+Consolidação!BO111+Consolidação!BR111+Consolidação!BU111+Consolidação!BX111+Consolidação!CA111+Consolidação!CD111+Consolidação!CG111,Consolidação!$AL$4,IF(BB100+BI100+BP100+BW100+CD100+CK100+CR100+CY100+DF100+DM100+DT100+EA100+EH100+EO100&lt;=Consolidação!BC111+Consolidação!BF111+Consolidação!BI111+Consolidação!BL111+Consolidação!BO111+Consolidação!BR111+Consolidação!BU111+Consolidação!BX111+Consolidação!CA111+Consolidação!CD111+Consolidação!CG111+Consolidação!CJ111,Consolidação!$AO$4,IF(BB100+BI100+BP100+BW100+CD100+CK100+CR100+CY100+DF100+DM100+DT100+EA100+EH100+EO100&lt;=Consolidação!BC111+Consolidação!BF111+Consolidação!BI111+Consolidação!BL111+Consolidação!BO111+Consolidação!BR111+Consolidação!BU111+Consolidação!BX111+Consolidação!CA111+Consolidação!CD111+Consolidação!CG111+Consolidação!CJ111+Consolidação!CM111,Consolidação!$AR$4,IF(BB100+BI100+BP100+BW100+CD100+CK100+CR100+CY100+DF100+DM100+DT100+EA100+EH100+EO100&lt;=Consolidação!BC111+Consolidação!BF111+Consolidação!BI111+Consolidação!BL111+Consolidação!BO111+Consolidação!BR111+Consolidação!BU111+Consolidação!BX111+Consolidação!CA111+Consolidação!CD111+Consolidação!CG111+Consolidação!CJ111+Consolidação!CM111+Consolidação!CP111,Consolidação!$AU$4,IF(AND((Consolidação!BC111+Consolidação!BF111+Consolidação!BI111+Consolidação!BL111+Consolidação!BO111+Consolidação!BR111+Consolidação!BU111+Consolidação!BX111+Consolidação!CA111+Consolidação!CD111+Consolidação!CG111+Consolidação!CJ111+Consolidação!CM111+Consolidação!CP111)&gt;0,BB100+BI100+BP100+BW100+CD100+CK100+CR100+CY100+DF100+DM100+DT100+EA100+EH100&lt;Consolidação!BC111+Consolidação!BF111+Consolidação!BI111+Consolidação!BL111+Consolidação!BO111+Consolidação!BR111+Consolidação!BU111+Consolidação!BX111+Consolidação!CA111+Consolidação!CD111+Consolidação!CG111+Consolidação!CJ111+Consolidação!CM111+Consolidação!CP111,BB100+BI100+BP100+BW100+CD100+CK100+CR100+CY100+DF100+DM100+DT100+EA100+EH100+EO100&gt;Consolidação!BC111+Consolidação!BF111+Consolidação!BI111+Consolidação!BL111+Consolidação!BO111+Consolidação!BR111+Consolidação!BU111+Consolidação!BX111+Consolidação!CA111+Consolidação!CD111+Consolidação!CG111+Consolidação!CJ111+Consolidação!CM111+Consolidação!CP111),"CONSUMO PARCIAL","SEM PREVISÃO"))))))))))))))))</f>
        <v/>
      </c>
      <c r="ES100" s="318" t="str">
        <f t="shared" si="158"/>
        <v/>
      </c>
      <c r="ET100" s="334"/>
      <c r="EU100" s="340"/>
      <c r="EV100" s="522"/>
      <c r="EW100" s="346"/>
      <c r="EX100" s="353" t="str">
        <f>IF(EU100=0,"",IF(BH100+BO100+BV100+CC100+CJ100+CQ100+CX100+DE100+DL100+DS100+DZ100+EG100+EN100+EU100&lt;=Consolidação!BI111,Consolidação!$H$4,IF(BH100+BO100+BV100+CC100+CJ100+CQ100+CX100+DE100+DL100+DS100+DZ100+EG100+EN100+EU100&lt;=Consolidação!BI111+Consolidação!BL111,Consolidação!$K$4,IF(BH100+BO100+BV100+CC100+CJ100+CQ100+CX100+DE100+DL100+DS100+DZ100+EG100+EN100+EU100&lt;=Consolidação!BI111+Consolidação!BL111+Consolidação!BO111,Consolidação!$N$4,IF(BH100+BO100+BV100+CC100+CJ100+CQ100+CX100+DE100+DL100+DS100+DZ100+EG100+EN100+EU100&lt;=Consolidação!BI111+Consolidação!BL111+Consolidação!BO111+Consolidação!BR111,Consolidação!$Q$4,IF(BH100+BO100+BV100+CC100+CJ100+CQ100+CX100+DE100+DL100+DS100+DZ100+EG100+EN100+EU100&lt;=Consolidação!BI111+Consolidação!BL111+Consolidação!BO111+Consolidação!BR111+Consolidação!BU111,Consolidação!$T$4,IF(BH100+BO100+BV100+CC100+CJ100+CQ100+CX100+DE100+DL100+DS100+DZ100+EG100+EN100+EU100&lt;=Consolidação!BI111+Consolidação!BL111+Consolidação!BO111+Consolidação!BR111+Consolidação!BU111+Consolidação!BX111,Consolidação!$W$4,IF(BH100+BO100+BV100+CC100+CJ100+CQ100+CX100+DE100+DL100+DS100+DZ100+EG100+EN100+EU100&lt;=Consolidação!BI111+Consolidação!BL111+Consolidação!BO111+Consolidação!BR111+Consolidação!BU111+Consolidação!BX111+Consolidação!CA111,Consolidação!$Z$4,IF(BH100+BO100+BV100+CC100+CJ100+CQ100+CX100+DE100+DL100+DS100+DZ100+EG100+EN100+EU100&lt;=Consolidação!BI111+Consolidação!BL111+Consolidação!BO111+Consolidação!BR111+Consolidação!BU111+Consolidação!BX111+Consolidação!CA111+Consolidação!CD111,Consolidação!$AC$4,IF(BH100+BO100+BV100+CC100+CJ100+CQ100+CX100+DE100+DL100+DS100+DZ100+EG100+EN100+EU100&lt;=Consolidação!BI111+Consolidação!BL111+Consolidação!BO111+Consolidação!BR111+Consolidação!BU111+Consolidação!BX111+Consolidação!CA111+Consolidação!CD111+Consolidação!CG111,Consolidação!$AF$4,IF(BH100+BO100+BV100+CC100+CJ100+CQ100+CX100+DE100+DL100+DS100+DZ100+EG100+EN100+EU100&lt;=Consolidação!BI111+Consolidação!BL111+Consolidação!BO111+Consolidação!BR111+Consolidação!BU111+Consolidação!BX111+Consolidação!CA111+Consolidação!CD111+Consolidação!CG111+Consolidação!CJ111,Consolidação!$AI$4,IF(BH100+BO100+BV100+CC100+CJ100+CQ100+CX100+DE100+DL100+DS100+DZ100+EG100+EN100+EU100&lt;=Consolidação!BI111+Consolidação!BL111+Consolidação!BO111+Consolidação!BR111+Consolidação!BU111+Consolidação!BX111+Consolidação!CA111+Consolidação!CD111+Consolidação!CG111+Consolidação!CJ111+Consolidação!CM111,Consolidação!$AL$4,IF(BH100+BO100+BV100+CC100+CJ100+CQ100+CX100+DE100+DL100+DS100+DZ100+EG100+EN100+EU100&lt;=Consolidação!BI111+Consolidação!BL111+Consolidação!BO111+Consolidação!BR111+Consolidação!BU111+Consolidação!BX111+Consolidação!CA111+Consolidação!CD111+Consolidação!CG111+Consolidação!CJ111+Consolidação!CM111+Consolidação!CP111,Consolidação!$AO$4,IF(BH100+BO100+BV100+CC100+CJ100+CQ100+CX100+DE100+DL100+DS100+DZ100+EG100+EN100+EU100&lt;=Consolidação!BI111+Consolidação!BL111+Consolidação!BO111+Consolidação!BR111+Consolidação!BU111+Consolidação!BX111+Consolidação!CA111+Consolidação!CD111+Consolidação!CG111+Consolidação!CJ111+Consolidação!CM111+Consolidação!CP111+Consolidação!CS111,Consolidação!$AR$4,IF(BH100+BO100+BV100+CC100+CJ100+CQ100+CX100+DE100+DL100+DS100+DZ100+EG100+EN100+EU100&lt;=Consolidação!BI111+Consolidação!BL111+Consolidação!BO111+Consolidação!BR111+Consolidação!BU111+Consolidação!BX111+Consolidação!CA111+Consolidação!CD111+Consolidação!CG111+Consolidação!CJ111+Consolidação!CM111+Consolidação!CP111+Consolidação!CS111+Consolidação!CV111,Consolidação!$AU$4,IF(AND((Consolidação!BI111+Consolidação!BL111+Consolidação!BO111+Consolidação!BR111+Consolidação!BU111+Consolidação!BX111+Consolidação!CA111+Consolidação!CD111+Consolidação!CG111+Consolidação!CJ111+Consolidação!CM111+Consolidação!CP111+Consolidação!CS111+Consolidação!CV111)&gt;0,BH100+BO100+BV100+CC100+CJ100+CQ100+CX100+DE100+DL100+DS100+DZ100+EG100+EN100&lt;Consolidação!BI111+Consolidação!BL111+Consolidação!BO111+Consolidação!BR111+Consolidação!BU111+Consolidação!BX111+Consolidação!CA111+Consolidação!CD111+Consolidação!CG111+Consolidação!CJ111+Consolidação!CM111+Consolidação!CP111+Consolidação!CS111+Consolidação!CV111,BH100+BO100+BV100+CC100+CJ100+CQ100+CX100+DE100+DL100+DS100+DZ100+EG100+EN100+EU100&gt;Consolidação!BI111+Consolidação!BL111+Consolidação!BO111+Consolidação!BR111+Consolidação!BU111+Consolidação!BX111+Consolidação!CA111+Consolidação!CD111+Consolidação!CG111+Consolidação!CJ111+Consolidação!CM111+Consolidação!CP111+Consolidação!CS111+Consolidação!CV111),"CONSUMO PARCIAL","SEM PREVISÃO"))))))))))))))))</f>
        <v/>
      </c>
      <c r="EY100" s="318" t="str">
        <f t="shared" si="159"/>
        <v/>
      </c>
      <c r="EZ100" s="334"/>
      <c r="FA100" s="340"/>
      <c r="FB100" s="522"/>
      <c r="FC100" s="346"/>
      <c r="FD100" s="353" t="str">
        <f>IF(FA100=0,"",IF(BN100+BU100+CB100+CI100+CP100+CW100+DD100+DK100+DR100+DY100+EF100+EM100+ET100+FA100&lt;=Consolidação!BO111,Consolidação!$H$4,IF(BN100+BU100+CB100+CI100+CP100+CW100+DD100+DK100+DR100+DY100+EF100+EM100+ET100+FA100&lt;=Consolidação!BO111+Consolidação!BR111,Consolidação!$K$4,IF(BN100+BU100+CB100+CI100+CP100+CW100+DD100+DK100+DR100+DY100+EF100+EM100+ET100+FA100&lt;=Consolidação!BO111+Consolidação!BR111+Consolidação!BU111,Consolidação!$N$4,IF(BN100+BU100+CB100+CI100+CP100+CW100+DD100+DK100+DR100+DY100+EF100+EM100+ET100+FA100&lt;=Consolidação!BO111+Consolidação!BR111+Consolidação!BU111+Consolidação!BX111,Consolidação!$Q$4,IF(BN100+BU100+CB100+CI100+CP100+CW100+DD100+DK100+DR100+DY100+EF100+EM100+ET100+FA100&lt;=Consolidação!BO111+Consolidação!BR111+Consolidação!BU111+Consolidação!BX111+Consolidação!CA111,Consolidação!$T$4,IF(BN100+BU100+CB100+CI100+CP100+CW100+DD100+DK100+DR100+DY100+EF100+EM100+ET100+FA100&lt;=Consolidação!BO111+Consolidação!BR111+Consolidação!BU111+Consolidação!BX111+Consolidação!CA111+Consolidação!CD111,Consolidação!$W$4,IF(BN100+BU100+CB100+CI100+CP100+CW100+DD100+DK100+DR100+DY100+EF100+EM100+ET100+FA100&lt;=Consolidação!BO111+Consolidação!BR111+Consolidação!BU111+Consolidação!BX111+Consolidação!CA111+Consolidação!CD111+Consolidação!CG111,Consolidação!$Z$4,IF(BN100+BU100+CB100+CI100+CP100+CW100+DD100+DK100+DR100+DY100+EF100+EM100+ET100+FA100&lt;=Consolidação!BO111+Consolidação!BR111+Consolidação!BU111+Consolidação!BX111+Consolidação!CA111+Consolidação!CD111+Consolidação!CG111+Consolidação!CJ111,Consolidação!$AC$4,IF(BN100+BU100+CB100+CI100+CP100+CW100+DD100+DK100+DR100+DY100+EF100+EM100+ET100+FA100&lt;=Consolidação!BO111+Consolidação!BR111+Consolidação!BU111+Consolidação!BX111+Consolidação!CA111+Consolidação!CD111+Consolidação!CG111+Consolidação!CJ111+Consolidação!CM111,Consolidação!$AF$4,IF(BN100+BU100+CB100+CI100+CP100+CW100+DD100+DK100+DR100+DY100+EF100+EM100+ET100+FA100&lt;=Consolidação!BO111+Consolidação!BR111+Consolidação!BU111+Consolidação!BX111+Consolidação!CA111+Consolidação!CD111+Consolidação!CG111+Consolidação!CJ111+Consolidação!CM111+Consolidação!CP111,Consolidação!$AI$4,IF(BN100+BU100+CB100+CI100+CP100+CW100+DD100+DK100+DR100+DY100+EF100+EM100+ET100+FA100&lt;=Consolidação!BO111+Consolidação!BR111+Consolidação!BU111+Consolidação!BX111+Consolidação!CA111+Consolidação!CD111+Consolidação!CG111+Consolidação!CJ111+Consolidação!CM111+Consolidação!CP111+Consolidação!CS111,Consolidação!$AL$4,IF(BN100+BU100+CB100+CI100+CP100+CW100+DD100+DK100+DR100+DY100+EF100+EM100+ET100+FA100&lt;=Consolidação!BO111+Consolidação!BR111+Consolidação!BU111+Consolidação!BX111+Consolidação!CA111+Consolidação!CD111+Consolidação!CG111+Consolidação!CJ111+Consolidação!CM111+Consolidação!CP111+Consolidação!CS111+Consolidação!CV111,Consolidação!$AO$4,IF(BN100+BU100+CB100+CI100+CP100+CW100+DD100+DK100+DR100+DY100+EF100+EM100+ET100+FA100&lt;=Consolidação!BO111+Consolidação!BR111+Consolidação!BU111+Consolidação!BX111+Consolidação!CA111+Consolidação!CD111+Consolidação!CG111+Consolidação!CJ111+Consolidação!CM111+Consolidação!CP111+Consolidação!CS111+Consolidação!CV111+Consolidação!CY111,Consolidação!$AR$4,IF(BN100+BU100+CB100+CI100+CP100+CW100+DD100+DK100+DR100+DY100+EF100+EM100+ET100+FA100&lt;=Consolidação!BO111+Consolidação!BR111+Consolidação!BU111+Consolidação!BX111+Consolidação!CA111+Consolidação!CD111+Consolidação!CG111+Consolidação!CJ111+Consolidação!CM111+Consolidação!CP111+Consolidação!CS111+Consolidação!CV111+Consolidação!CY111+Consolidação!DB111,Consolidação!$AU$4,IF(AND((Consolidação!BO111+Consolidação!BR111+Consolidação!BU111+Consolidação!BX111+Consolidação!CA111+Consolidação!CD111+Consolidação!CG111+Consolidação!CJ111+Consolidação!CM111+Consolidação!CP111+Consolidação!CS111+Consolidação!CV111+Consolidação!CY111+Consolidação!DB111)&gt;0,BN100+BU100+CB100+CI100+CP100+CW100+DD100+DK100+DR100+DY100+EF100+EM100+ET100&lt;Consolidação!BO111+Consolidação!BR111+Consolidação!BU111+Consolidação!BX111+Consolidação!CA111+Consolidação!CD111+Consolidação!CG111+Consolidação!CJ111+Consolidação!CM111+Consolidação!CP111+Consolidação!CS111+Consolidação!CV111+Consolidação!CY111+Consolidação!DB111,BN100+BU100+CB100+CI100+CP100+CW100+DD100+DK100+DR100+DY100+EF100+EM100+ET100+FA100&gt;Consolidação!BO111+Consolidação!BR111+Consolidação!BU111+Consolidação!BX111+Consolidação!CA111+Consolidação!CD111+Consolidação!CG111+Consolidação!CJ111+Consolidação!CM111+Consolidação!CP111+Consolidação!CS111+Consolidação!CV111+Consolidação!CY111+Consolidação!DB111),"CONSUMO PARCIAL","SEM PREVISÃO"))))))))))))))))</f>
        <v/>
      </c>
      <c r="FE100" s="318" t="str">
        <f t="shared" si="160"/>
        <v/>
      </c>
      <c r="FF100" s="334"/>
      <c r="FG100" s="340"/>
      <c r="FH100" s="522"/>
      <c r="FI100" s="346"/>
      <c r="FJ100" s="353" t="str">
        <f>IF(FG100=0,"",IF(BT100+CA100+CH100+CO100+CV100+DC100+DJ100+DQ100+DX100+EE100+EL100+ES100+EZ100+FG100&lt;=Consolidação!BU111,Consolidação!$H$4,IF(BT100+CA100+CH100+CO100+CV100+DC100+DJ100+DQ100+DX100+EE100+EL100+ES100+EZ100+FG100&lt;=Consolidação!BU111+Consolidação!BX111,Consolidação!$K$4,IF(BT100+CA100+CH100+CO100+CV100+DC100+DJ100+DQ100+DX100+EE100+EL100+ES100+EZ100+FG100&lt;=Consolidação!BU111+Consolidação!BX111+Consolidação!CA111,Consolidação!$N$4,IF(BT100+CA100+CH100+CO100+CV100+DC100+DJ100+DQ100+DX100+EE100+EL100+ES100+EZ100+FG100&lt;=Consolidação!BU111+Consolidação!BX111+Consolidação!CA111+Consolidação!CD111,Consolidação!$Q$4,IF(BT100+CA100+CH100+CO100+CV100+DC100+DJ100+DQ100+DX100+EE100+EL100+ES100+EZ100+FG100&lt;=Consolidação!BU111+Consolidação!BX111+Consolidação!CA111+Consolidação!CD111+Consolidação!CG111,Consolidação!$T$4,IF(BT100+CA100+CH100+CO100+CV100+DC100+DJ100+DQ100+DX100+EE100+EL100+ES100+EZ100+FG100&lt;=Consolidação!BU111+Consolidação!BX111+Consolidação!CA111+Consolidação!CD111+Consolidação!CG111+Consolidação!CJ111,Consolidação!$W$4,IF(BT100+CA100+CH100+CO100+CV100+DC100+DJ100+DQ100+DX100+EE100+EL100+ES100+EZ100+FG100&lt;=Consolidação!BU111+Consolidação!BX111+Consolidação!CA111+Consolidação!CD111+Consolidação!CG111+Consolidação!CJ111+Consolidação!CM111,Consolidação!$Z$4,IF(BT100+CA100+CH100+CO100+CV100+DC100+DJ100+DQ100+DX100+EE100+EL100+ES100+EZ100+FG100&lt;=Consolidação!BU111+Consolidação!BX111+Consolidação!CA111+Consolidação!CD111+Consolidação!CG111+Consolidação!CJ111+Consolidação!CM111+Consolidação!CP111,Consolidação!$AC$4,IF(BT100+CA100+CH100+CO100+CV100+DC100+DJ100+DQ100+DX100+EE100+EL100+ES100+EZ100+FG100&lt;=Consolidação!BU111+Consolidação!BX111+Consolidação!CA111+Consolidação!CD111+Consolidação!CG111+Consolidação!CJ111+Consolidação!CM111+Consolidação!CP111+Consolidação!CS111,Consolidação!$AF$4,IF(BT100+CA100+CH100+CO100+CV100+DC100+DJ100+DQ100+DX100+EE100+EL100+ES100+EZ100+FG100&lt;=Consolidação!BU111+Consolidação!BX111+Consolidação!CA111+Consolidação!CD111+Consolidação!CG111+Consolidação!CJ111+Consolidação!CM111+Consolidação!CP111+Consolidação!CS111+Consolidação!CV111,Consolidação!$AI$4,IF(BT100+CA100+CH100+CO100+CV100+DC100+DJ100+DQ100+DX100+EE100+EL100+ES100+EZ100+FG100&lt;=Consolidação!BU111+Consolidação!BX111+Consolidação!CA111+Consolidação!CD111+Consolidação!CG111+Consolidação!CJ111+Consolidação!CM111+Consolidação!CP111+Consolidação!CS111+Consolidação!CV111+Consolidação!CY111,Consolidação!$AL$4,IF(BT100+CA100+CH100+CO100+CV100+DC100+DJ100+DQ100+DX100+EE100+EL100+ES100+EZ100+FG100&lt;=Consolidação!BU111+Consolidação!BX111+Consolidação!CA111+Consolidação!CD111+Consolidação!CG111+Consolidação!CJ111+Consolidação!CM111+Consolidação!CP111+Consolidação!CS111+Consolidação!CV111+Consolidação!CY111+Consolidação!DB111,Consolidação!$AO$4,IF(BT100+CA100+CH100+CO100+CV100+DC100+DJ100+DQ100+DX100+EE100+EL100+ES100+EZ100+FG100&lt;=Consolidação!BU111+Consolidação!BX111+Consolidação!CA111+Consolidação!CD111+Consolidação!CG111+Consolidação!CJ111+Consolidação!CM111+Consolidação!CP111+Consolidação!CS111+Consolidação!CV111+Consolidação!CY111+Consolidação!DB111+Consolidação!DE111,Consolidação!$AR$4,IF(BT100+CA100+CH100+CO100+CV100+DC100+DJ100+DQ100+DX100+EE100+EL100+ES100+EZ100+FG100&lt;=Consolidação!BU111+Consolidação!BX111+Consolidação!CA111+Consolidação!CD111+Consolidação!CG111+Consolidação!CJ111+Consolidação!CM111+Consolidação!CP111+Consolidação!CS111+Consolidação!CV111+Consolidação!CY111+Consolidação!DB111+Consolidação!DE111+Consolidação!DH111,Consolidação!$AU$4,IF(AND((Consolidação!BU111+Consolidação!BX111+Consolidação!CA111+Consolidação!CD111+Consolidação!CG111+Consolidação!CJ111+Consolidação!CM111+Consolidação!CP111+Consolidação!CS111+Consolidação!CV111+Consolidação!CY111+Consolidação!DB111+Consolidação!DE111+Consolidação!DH111)&gt;0,BT100+CA100+CH100+CO100+CV100+DC100+DJ100+DQ100+DX100+EE100+EL100+ES100+EZ100&lt;Consolidação!BU111+Consolidação!BX111+Consolidação!CA111+Consolidação!CD111+Consolidação!CG111+Consolidação!CJ111+Consolidação!CM111+Consolidação!CP111+Consolidação!CS111+Consolidação!CV111+Consolidação!CY111+Consolidação!DB111+Consolidação!DE111+Consolidação!DH111,BT100+CA100+CH100+CO100+CV100+DC100+DJ100+DQ100+DX100+EE100+EL100+ES100+EZ100+FG100&gt;Consolidação!BU111+Consolidação!BX111+Consolidação!CA111+Consolidação!CD111+Consolidação!CG111+Consolidação!CJ111+Consolidação!CM111+Consolidação!CP111+Consolidação!CS111+Consolidação!CV111+Consolidação!CY111+Consolidação!DB111+Consolidação!DE111+Consolidação!DH111),"CONSUMO PARCIAL","SEM PREVISÃO"))))))))))))))))</f>
        <v/>
      </c>
      <c r="FK100" s="540" t="str">
        <f t="shared" si="161"/>
        <v/>
      </c>
      <c r="FL100" s="569"/>
      <c r="FM100" s="550"/>
      <c r="FN100" s="550"/>
      <c r="FO100" s="550"/>
      <c r="FP100" s="550"/>
      <c r="FQ100" s="576"/>
      <c r="FR100" s="569"/>
      <c r="FS100" s="550"/>
      <c r="FT100" s="550"/>
      <c r="FU100" s="550"/>
      <c r="FV100" s="550"/>
      <c r="FW100" s="550"/>
      <c r="FX100" s="545" t="str">
        <f>IF((Consolidação!C111+Consolidação!E111)=(F100+M100+T100+AA100+AH100+AO100+AV100+BC100+BJ100+BQ100+BX100+CE100+CL100+CS100),"ATUALIZADO","DESATUALIZADO")</f>
        <v>ATUALIZADO</v>
      </c>
    </row>
    <row r="101" spans="1:180" x14ac:dyDescent="0.3">
      <c r="A101" s="604">
        <v>11940</v>
      </c>
      <c r="B101" s="633"/>
      <c r="C101" s="584" t="s">
        <v>104</v>
      </c>
      <c r="D101" s="274"/>
      <c r="E101" s="334"/>
      <c r="F101" s="335"/>
      <c r="G101" s="336"/>
      <c r="H101" s="337"/>
      <c r="I101" s="353" t="str">
        <f>IF(F101=0,"",IF(F101&lt;=Consolidação!H112,Consolidação!H$4,IF(F101&lt;=Consolidação!H112+Consolidação!K112,Consolidação!K$4,IF(F101&lt;=Consolidação!H112+Consolidação!K112+Consolidação!N112,Consolidação!N$4,IF(F101&lt;=Consolidação!H112+Consolidação!K112+Consolidação!N112+Consolidação!Q112,Consolidação!Q$4,IF(F101&lt;=Consolidação!H112+Consolidação!K112+Consolidação!N112+Consolidação!Q112+Consolidação!T112,Consolidação!T$4,IF(F101&lt;=Consolidação!H112+Consolidação!K112+Consolidação!N112+Consolidação!Q112+Consolidação!T112+Consolidação!W112,Consolidação!W$4,IF(F101&lt;=Consolidação!H112+Consolidação!K112+Consolidação!N112+Consolidação!Q112+Consolidação!T112+Consolidação!W112+Consolidação!Z112,Consolidação!Z$4,IF(F101&lt;=Consolidação!H112+Consolidação!K112+Consolidação!N112+Consolidação!Q112+Consolidação!T112+Consolidação!W112+Consolidação!Z112+Consolidação!AC112,Consolidação!AC$4,IF(F101&lt;=Consolidação!H112+Consolidação!K112+Consolidação!N112+Consolidação!Q112+Consolidação!T112+Consolidação!W112+Consolidação!Z112+Consolidação!AC112+Consolidação!AF112,Consolidação!AF$4,IF(F101&lt;=Consolidação!H112+Consolidação!K112+Consolidação!N112+Consolidação!Q112+Consolidação!T112+Consolidação!W112+Consolidação!Z112+Consolidação!AC112+Consolidação!AF112+Consolidação!AI112,Consolidação!AI$4,IF(F101&lt;=Consolidação!H112+Consolidação!K112+Consolidação!N112+Consolidação!Q112+Consolidação!T112+Consolidação!W112+Consolidação!Z112+Consolidação!AC112+Consolidação!AF112+Consolidação!AI112+Consolidação!AL112,Consolidação!AL$4,IF(F101&lt;=Consolidação!H112+Consolidação!K112+Consolidação!N112+Consolidação!Q112+Consolidação!T112+Consolidação!W112+Consolidação!Z112+Consolidação!AC112+Consolidação!AF112+Consolidação!AI112+Consolidação!AL112+Consolidação!AO112,Consolidação!AO$4,IF(F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AR$4,IF(F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J101" s="318" t="str">
        <f t="shared" si="150"/>
        <v/>
      </c>
      <c r="K101" s="312"/>
      <c r="L101" s="334"/>
      <c r="M101" s="335"/>
      <c r="N101" s="315"/>
      <c r="O101" s="337"/>
      <c r="P101" s="353" t="str">
        <f>IF(M101=0,"",IF(F101+M101&lt;=Consolidação!H112,Consolidação!$H$4,IF(F101+M101&lt;=Consolidação!H112+Consolidação!K112,Consolidação!$K$4,IF(F101+M101&lt;=Consolidação!H112+Consolidação!K112+Consolidação!N112,Consolidação!$N$4,IF(F101+M101&lt;=Consolidação!H112+Consolidação!K112+Consolidação!N112+Consolidação!Q112,Consolidação!$Q$4,IF(F101+M101&lt;=Consolidação!H112+Consolidação!K112+Consolidação!N112+Consolidação!Q112+Consolidação!T112,Consolidação!$T$4,IF(F101+M101&lt;=Consolidação!H112+Consolidação!K112+Consolidação!N112+Consolidação!Q112+Consolidação!T112+Consolidação!W112,Consolidação!$W$4,IF(F101+M101&lt;=Consolidação!H112+Consolidação!K112+Consolidação!N112+Consolidação!Q112+Consolidação!T112+Consolidação!W112+Consolidação!Z112,Consolidação!$Z$4,IF(F101+M101&lt;=Consolidação!H112+Consolidação!K112+Consolidação!N112+Consolidação!Q112+Consolidação!T112+Consolidação!W112+Consolidação!Z112+Consolidação!AC112,Consolidação!$AC$4,IF(F101+M101&lt;=Consolidação!H112+Consolidação!K112+Consolidação!N112+Consolidação!Q112+Consolidação!T112+Consolidação!W112+Consolidação!Z112+Consolidação!AC112+Consolidação!AF112,Consolidação!$AF$4,IF(F101+M101&lt;=Consolidação!H112+Consolidação!K112+Consolidação!N112+Consolidação!Q112+Consolidação!T112+Consolidação!W112+Consolidação!Z112+Consolidação!AC112+Consolidação!AF112+Consolidação!AI112,Consolidação!$AI$4,IF(F101+M101&lt;=Consolidação!H112+Consolidação!K112+Consolidação!N112+Consolidação!Q112+Consolidação!T112+Consolidação!W112+Consolidação!Z112+Consolidação!AC112+Consolidação!AF112+Consolidação!AI112+Consolidação!AL112,Consolidação!$AL$4,IF(F101+M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$AR$4,IF(F101+M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Q101" s="318" t="str">
        <f t="shared" si="162"/>
        <v/>
      </c>
      <c r="R101" s="312"/>
      <c r="S101" s="334"/>
      <c r="T101" s="314"/>
      <c r="U101" s="315"/>
      <c r="V101" s="337"/>
      <c r="W101" s="353" t="str">
        <f>IF(T101=0,"",IF(F101+M101+T101&lt;=Consolidação!H112,Consolidação!$H$4,IF(F101+M101+T101&lt;=Consolidação!H112+Consolidação!K112,Consolidação!$K$4,IF(F101+M101+T101&lt;=Consolidação!H112+Consolidação!K112+Consolidação!N112,Consolidação!$N$4,IF(F101+M101+T101&lt;=Consolidação!H112+Consolidação!K112+Consolidação!N112+Consolidação!Q112,Consolidação!$Q$4,IF(F101+M101+T101&lt;=Consolidação!H112+Consolidação!K112+Consolidação!N112+Consolidação!Q112+Consolidação!T112,Consolidação!$T$4,IF(F101+M101+T101&lt;=Consolidação!H112+Consolidação!K112+Consolidação!N112+Consolidação!Q112+Consolidação!T112+Consolidação!W112,Consolidação!$W$4,IF(F101+M101+T101&lt;=Consolidação!H112+Consolidação!K112+Consolidação!N112+Consolidação!Q112+Consolidação!T112+Consolidação!W112+Consolidação!Z112,Consolidação!$Z$4,IF(F101+M101+T101&lt;=Consolidação!H112+Consolidação!K112+Consolidação!N112+Consolidação!Q112+Consolidação!T112+Consolidação!W112+Consolidação!Z112+Consolidação!AC112,Consolidação!$AC$4,IF(F101+M101+T101&lt;=Consolidação!H112+Consolidação!K112+Consolidação!N112+Consolidação!Q112+Consolidação!T112+Consolidação!W112+Consolidação!Z112+Consolidação!AC112+Consolidação!AF112,Consolidação!$AF$4,IF(F101+M101+T101&lt;=Consolidação!H112+Consolidação!K112+Consolidação!N112+Consolidação!Q112+Consolidação!T112+Consolidação!W112+Consolidação!Z112+Consolidação!AC112+Consolidação!AF112+Consolidação!AI112,Consolidação!$AI$4,IF(F101+M101+T101&lt;=Consolidação!H112+Consolidação!K112+Consolidação!N112+Consolidação!Q112+Consolidação!T112+Consolidação!W112+Consolidação!Z112+Consolidação!AC112+Consolidação!AF112+Consolidação!AI112+Consolidação!AL112,Consolidação!$AL$4,IF(F101+M101+T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+T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$AR$4,IF(F101+M101+T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+M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+T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X101" s="318" t="str">
        <f t="shared" si="163"/>
        <v/>
      </c>
      <c r="Y101" s="312"/>
      <c r="Z101" s="334"/>
      <c r="AA101" s="340"/>
      <c r="AB101" s="315"/>
      <c r="AC101" s="521"/>
      <c r="AD101" s="353" t="str">
        <f>IF(AA101=0,"",IF(F101+M101+T101+AA101&lt;=Consolidação!H112,Consolidação!$H$4,IF(F101+M101+T101+AA101&lt;=Consolidação!H112+Consolidação!K112,Consolidação!$K$4,IF(F101+M101+T101+AA101&lt;=Consolidação!H112+Consolidação!K112+Consolidação!N112,Consolidação!$N$4,IF(F101+M101+T101+AA101&lt;=Consolidação!H112+Consolidação!K112+Consolidação!N112+Consolidação!Q112,Consolidação!$Q$4,IF(F101+M101+T101+AA101&lt;=Consolidação!H112+Consolidação!K112+Consolidação!N112+Consolidação!Q112+Consolidação!T112,Consolidação!$T$4,IF(F101+M101+T101+AA101&lt;=Consolidação!H112+Consolidação!K112+Consolidação!N112+Consolidação!Q112+Consolidação!T112+Consolidação!W112,Consolidação!$W$4,IF(F101+M101+T101+AA101&lt;=Consolidação!H112+Consolidação!K112+Consolidação!N112+Consolidação!Q112+Consolidação!T112+Consolidação!W112+Consolidação!Z112,Consolidação!$Z$4,IF(F101+M101+T101+AA101&lt;=Consolidação!H112+Consolidação!K112+Consolidação!N112+Consolidação!Q112+Consolidação!T112+Consolidação!W112+Consolidação!Z112+Consolidação!AC112,Consolidação!$AC$4,IF(F101+M101+T101+AA101&lt;=Consolidação!H112+Consolidação!K112+Consolidação!N112+Consolidação!Q112+Consolidação!T112+Consolidação!W112+Consolidação!Z112+Consolidação!AC112+Consolidação!AF112,Consolidação!$AF$4,IF(F101+M101+T101+AA101&lt;=Consolidação!H112+Consolidação!K112+Consolidação!N112+Consolidação!Q112+Consolidação!T112+Consolidação!W112+Consolidação!Z112+Consolidação!AC112+Consolidação!AF112+Consolidação!AI112,Consolidação!$AI$4,IF(F101+M101+T101+AA101&lt;=Consolidação!H112+Consolidação!K112+Consolidação!N112+Consolidação!Q112+Consolidação!T112+Consolidação!W112+Consolidação!Z112+Consolidação!AC112+Consolidação!AF112+Consolidação!AI112+Consolidação!AL112,Consolidação!$AL$4,IF(F101+M101+T101+AA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+T101+AA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#REF!,IF(F101+M101+T101+AA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+M101+T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+T101+AA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AE101" s="318" t="str">
        <f t="shared" si="164"/>
        <v/>
      </c>
      <c r="AF101" s="312"/>
      <c r="AG101" s="334"/>
      <c r="AH101" s="340"/>
      <c r="AI101" s="315"/>
      <c r="AJ101" s="316"/>
      <c r="AK101" s="353" t="str">
        <f>IF(AH101=0,"",IF(F101+M101+T101+AA101+AH101&lt;=Consolidação!H112,Consolidação!$H$4,IF(F101+M101+T101+AA101+AH101&lt;=Consolidação!H112+Consolidação!K112,Consolidação!$K$4,IF(F101+M101+T101+AA101+AH101&lt;=Consolidação!H112+Consolidação!K112+Consolidação!N112,Consolidação!$N$4,IF(F101+M101+T101+AA101+AH101&lt;=Consolidação!H112+Consolidação!K112+Consolidação!N112+Consolidação!Q112,Consolidação!$Q$4,IF(F101+M101+T101+AA101+AH101&lt;=Consolidação!H112+Consolidação!K112+Consolidação!N112+Consolidação!Q112+Consolidação!T112,Consolidação!$T$4,IF(F101+M101+T101+AA101+AH101&lt;=Consolidação!H112+Consolidação!K112+Consolidação!N112+Consolidação!Q112+Consolidação!T112+Consolidação!W112,Consolidação!$W$4,IF(F101+M101+T101+AA101+AH101&lt;=Consolidação!H112+Consolidação!K112+Consolidação!N112+Consolidação!Q112+Consolidação!T112+Consolidação!W112+Consolidação!Z112,Consolidação!$Z$4,IF(F101+M101+T101+AA101+AH101&lt;=Consolidação!H112+Consolidação!K112+Consolidação!N112+Consolidação!Q112+Consolidação!T112+Consolidação!W112+Consolidação!Z112+Consolidação!AC112,Consolidação!$AC$4,IF(F101+M101+T101+AA101+AH101&lt;=Consolidação!H112+Consolidação!K112+Consolidação!N112+Consolidação!Q112+Consolidação!T112+Consolidação!W112+Consolidação!Z112+Consolidação!AC112+Consolidação!AF112,Consolidação!$AF$4,IF(F101+M101+T101+AA101+AH101&lt;=Consolidação!H112+Consolidação!K112+Consolidação!N112+Consolidação!Q112+Consolidação!T112+Consolidação!W112+Consolidação!Z112+Consolidação!AC112+Consolidação!AF112+Consolidação!AI112,Consolidação!$AI$4,IF(F101+M101+T101+AA101+AH101&lt;=Consolidação!H112+Consolidação!K112+Consolidação!N112+Consolidação!Q112+Consolidação!T112+Consolidação!W112+Consolidação!Z112+Consolidação!AC112+Consolidação!AF112+Consolidação!AI112+Consolidação!AL112,Consolidação!$AL$4,IF(F101+M101+T101+AA101+AH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+T101+AA101+AH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$AR$4,IF(F101+M101+T101+AA101+AH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+M101+T101+AA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+T101+AA101+AH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AL101" s="318" t="str">
        <f t="shared" si="165"/>
        <v/>
      </c>
      <c r="AM101" s="312"/>
      <c r="AN101" s="334"/>
      <c r="AO101" s="340"/>
      <c r="AP101" s="345"/>
      <c r="AQ101" s="337"/>
      <c r="AR101" s="353" t="str">
        <f>IF(AO101=0,"",IF(F101+M101+T101+AA101+AH101+AO101&lt;=Consolidação!H112,Consolidação!$H$4,IF(F101+M101+T101+AA101+AH101+AO101&lt;=Consolidação!H112+Consolidação!K112,Consolidação!$K$4,IF(F101+M101+T101+AA101+AH101+AO101&lt;=Consolidação!H112+Consolidação!K112+Consolidação!N112,Consolidação!$N$4,IF(F101+M101+T101+AA101+AH101+AO101&lt;=Consolidação!H112+Consolidação!K112+Consolidação!N112+Consolidação!Q112,Consolidação!$Q$4,IF(F101+M101+T101+AA101+AH101+AO101&lt;=Consolidação!H112+Consolidação!K112+Consolidação!N112+Consolidação!Q112+Consolidação!T112,Consolidação!$T$4,IF(F101+M101+T101+AA101+AH101+AO101&lt;=Consolidação!H112+Consolidação!K112+Consolidação!N112+Consolidação!Q112+Consolidação!T112+Consolidação!W112,Consolidação!$W$4,IF(F101+M101+T101+AA101+AH101+AO101&lt;=Consolidação!H112+Consolidação!K112+Consolidação!N112+Consolidação!Q112+Consolidação!T112+Consolidação!W112+Consolidação!Z112,Consolidação!$Z$4,IF(F101+M101+T101+AA101+AH101+AO101&lt;=Consolidação!H112+Consolidação!K112+Consolidação!N112+Consolidação!Q112+Consolidação!T112+Consolidação!W112+Consolidação!Z112+Consolidação!AC112,Consolidação!$AC$4,IF(F101+M101+T101+AA101+AH101+AO101&lt;=Consolidação!H112+Consolidação!K112+Consolidação!N112+Consolidação!Q112+Consolidação!T112+Consolidação!W112+Consolidação!Z112+Consolidação!AC112+Consolidação!AF112,Consolidação!$AF$4,IF(F101+M101+T101+AA101+AH101+AO101&lt;=Consolidação!H112+Consolidação!K112+Consolidação!N112+Consolidação!Q112+Consolidação!T112+Consolidação!W112+Consolidação!Z112+Consolidação!AC112+Consolidação!AF112+Consolidação!AI112,Consolidação!$AI$4,IF(F101+M101+T101+AA101+AH101+AO101&lt;=Consolidação!H112+Consolidação!K112+Consolidação!N112+Consolidação!Q112+Consolidação!T112+Consolidação!W112+Consolidação!Z112+Consolidação!AC112+Consolidação!AF112+Consolidação!AI112+Consolidação!AL112,Consolidação!$AL$4,IF(F101+M101+T101+AA101+AH101+AO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+T101+AA101+AH101+AO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$AR$4,IF(F101+M101+T101+AA101+AH101+AO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+M101+T101+AA101+AH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+T101+AA101+AH101+AO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AS101" s="318" t="str">
        <f t="shared" si="166"/>
        <v/>
      </c>
      <c r="AT101" s="312"/>
      <c r="AU101" s="334"/>
      <c r="AV101" s="340"/>
      <c r="AW101" s="345"/>
      <c r="AX101" s="346"/>
      <c r="AY101" s="353" t="str">
        <f>IF(AV101=0,"",IF(F101+M101+T101+AA101+AH101+AO101+AV101&lt;=Consolidação!H112,Consolidação!$H$4,IF(F101+M101+T101+AA101+AH101+AO101+AV101&lt;=Consolidação!H112+Consolidação!K112,Consolidação!$K$4,IF(F101+M101+T101+AA101+AH101+AO101+AV101&lt;=Consolidação!H112+Consolidação!K112+Consolidação!N112,Consolidação!$N$4,IF(F101+M101+T101+AA101+AH101+AO101+AV101&lt;=Consolidação!H112+Consolidação!K112+Consolidação!N112+Consolidação!Q112,Consolidação!$Q$4,IF(F101+M101+T101+AA101+AH101+AO101+AV101&lt;=Consolidação!H112+Consolidação!K112+Consolidação!N112+Consolidação!Q112+Consolidação!T112,Consolidação!$T$4,IF(F101+M101+T101+AA101+AH101+AO101+AV101&lt;=Consolidação!H112+Consolidação!K112+Consolidação!N112+Consolidação!Q112+Consolidação!T112+Consolidação!W112,Consolidação!$W$4,IF(F101+M101+T101+AA101+AH101+AO101+AV101&lt;=Consolidação!H112+Consolidação!K112+Consolidação!N112+Consolidação!Q112+Consolidação!T112+Consolidação!W112+Consolidação!Z112,Consolidação!$Z$4,IF(F101+M101+T101+AA101+AH101+AO101+AV101&lt;=Consolidação!H112+Consolidação!K112+Consolidação!N112+Consolidação!Q112+Consolidação!T112+Consolidação!W112+Consolidação!Z112+Consolidação!AC112,Consolidação!$AC$4,IF(F101+M101+T101+AA101+AH101+AO101+AV101&lt;=Consolidação!H112+Consolidação!K112+Consolidação!N112+Consolidação!Q112+Consolidação!T112+Consolidação!W112+Consolidação!Z112+Consolidação!AC112+Consolidação!AF112,Consolidação!$AF$4,IF(F101+M101+T101+AA101+AH101+AO101+AV101&lt;=Consolidação!H112+Consolidação!K112+Consolidação!N112+Consolidação!Q112+Consolidação!T112+Consolidação!W112+Consolidação!Z112+Consolidação!AC112+Consolidação!AF112+Consolidação!AI112,Consolidação!$AI$4,IF(F101+M101+T101+AA101+AH101+AO101+AV101&lt;=Consolidação!H112+Consolidação!K112+Consolidação!N112+Consolidação!Q112+Consolidação!T112+Consolidação!W112+Consolidação!Z112+Consolidação!AC112+Consolidação!AF112+Consolidação!AI112+Consolidação!AL112,Consolidação!$AL$4,IF(F101+M101+T101+AA101+AH101+AO101+AV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+T101+AA101+AH101+AO101+AV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$AR$4,IF(F101+M101+T101+AA101+AH101+AO101+AV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+M101+T101+AA101+AH101+AO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+T101+AA101+AH101+AO101+AV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AZ101" s="318" t="str">
        <f t="shared" si="167"/>
        <v/>
      </c>
      <c r="BA101" s="312"/>
      <c r="BB101" s="334"/>
      <c r="BC101" s="340"/>
      <c r="BD101" s="315"/>
      <c r="BE101" s="346"/>
      <c r="BF101" s="353" t="str">
        <f>IF(BC101=0,"",IF(F101+M101+T101+AA101+AH101+AO101+AV101+BC101&lt;=Consolidação!H112,Consolidação!$H$4,IF(F101+M101+T101+AA101+AH101+AO101+AV101+BC101&lt;=Consolidação!H112+Consolidação!K112,Consolidação!$K$4,IF(F101+M101+T101+AA101+AH101+AO101+AV101+BC101&lt;=Consolidação!H112+Consolidação!K112+Consolidação!N112,Consolidação!$N$4,IF(F101+M101+T101+AA101+AH101+AO101+AV101+BC101&lt;=Consolidação!H112+Consolidação!K112+Consolidação!N112+Consolidação!Q112,Consolidação!$Q$4,IF(F101+M101+T101+AA101+AH101+AO101+AV101+BC101&lt;=Consolidação!H112+Consolidação!K112+Consolidação!N112+Consolidação!Q112+Consolidação!T112,Consolidação!$T$4,IF(F101+M101+T101+AA101+AH101+AO101+AV101+BC101&lt;=Consolidação!H112+Consolidação!K112+Consolidação!N112+Consolidação!Q112+Consolidação!T112+Consolidação!W112,Consolidação!$W$4,IF(F101+M101+T101+AA101+AH101+AO101+AV101+BC101&lt;=Consolidação!H112+Consolidação!K112+Consolidação!N112+Consolidação!Q112+Consolidação!T112+Consolidação!W112+Consolidação!Z112,Consolidação!$Z$4,IF(F101+M101+T101+AA101+AH101+AO101+AV101+BC101&lt;=Consolidação!H112+Consolidação!K112+Consolidação!N112+Consolidação!Q112+Consolidação!T112+Consolidação!W112+Consolidação!Z112+Consolidação!AC112,Consolidação!$AC$4,IF(F101+M101+T101+AA101+AH101+AO101+AV101+BC101&lt;=Consolidação!H112+Consolidação!K112+Consolidação!N112+Consolidação!Q112+Consolidação!T112+Consolidação!W112+Consolidação!Z112+Consolidação!AC112+Consolidação!AF112,Consolidação!$AF$4,IF(F101+M101+T101+AA101+AH101+AO101+AV101+BC101&lt;=Consolidação!H112+Consolidação!K112+Consolidação!N112+Consolidação!Q112+Consolidação!T112+Consolidação!W112+Consolidação!Z112+Consolidação!AC112+Consolidação!AF112+Consolidação!AI112,Consolidação!$AI$4,IF(F101+M101+T101+AA101+AH101+AO101+AV101+BC101&lt;=Consolidação!H112+Consolidação!K112+Consolidação!N112+Consolidação!Q112+Consolidação!T112+Consolidação!W112+Consolidação!Z112+Consolidação!AC112+Consolidação!AF112+Consolidação!AI112+Consolidação!AL112,Consolidação!$AL$4,IF(F101+M101+T101+AA101+AH101+AO101+AV101+BC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+T101+AA101+AH101+AO101+AV101+BC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$AR$4,IF(F101+M101+T101+AA101+AH101+AO101+AV101+BC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+M101+T101+AA101+AH101+AO101+AV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+T101+AA101+AH101+AO101+AV101+BC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BG101" s="318" t="str">
        <f t="shared" si="168"/>
        <v/>
      </c>
      <c r="BH101" s="312"/>
      <c r="BI101" s="334"/>
      <c r="BJ101" s="340"/>
      <c r="BK101" s="522"/>
      <c r="BL101" s="346"/>
      <c r="BM101" s="353" t="str">
        <f>IF(BJ101=0,"",IF(F101+M101+T101+AA101+AH101+AO101+AV101+BC101+BJ101&lt;=Consolidação!H112,Consolidação!$H$4,IF(F101+M101+T101+AA101+AH101+AO101+AV101+BC101+BJ101&lt;=Consolidação!H112+Consolidação!K112,Consolidação!$K$4,IF(F101+M101+T101+AA101+AH101+AO101+AV101+BC101+BJ101&lt;=Consolidação!H112+Consolidação!K112+Consolidação!N112,Consolidação!$N$4,IF(F101+M101+T101+AA101+AH101+AO101+AV101+BC101+BJ101&lt;=Consolidação!H112+Consolidação!K112+Consolidação!N112+Consolidação!Q112,Consolidação!$Q$4,IF(F101+M101+T101+AA101+AH101+AO101+AV101+BC101+BJ101&lt;=Consolidação!H112+Consolidação!K112+Consolidação!N112+Consolidação!Q112+Consolidação!T112,Consolidação!$T$4,IF(F101+M101+T101+AA101+AH101+AO101+AV101+BC101+BJ101&lt;=Consolidação!H112+Consolidação!K112+Consolidação!N112+Consolidação!Q112+Consolidação!T112+Consolidação!W112,Consolidação!$W$4,IF(F101+M101+T101+AA101+AH101+AO101+AV101+BC101+BJ101&lt;=Consolidação!H112+Consolidação!K112+Consolidação!N112+Consolidação!Q112+Consolidação!T112+Consolidação!W112+Consolidação!Z112,Consolidação!$Z$4,IF(F101+M101+T101+AA101+AH101+AO101+AV101+BC101+BJ101&lt;=Consolidação!H112+Consolidação!K112+Consolidação!N112+Consolidação!Q112+Consolidação!T112+Consolidação!W112+Consolidação!Z112+Consolidação!AC112,Consolidação!$AC$4,IF(F101+M101+T101+AA101+AH101+AO101+AV101+BC101+BJ101&lt;=Consolidação!H112+Consolidação!K112+Consolidação!N112+Consolidação!Q112+Consolidação!T112+Consolidação!W112+Consolidação!Z112+Consolidação!AC112+Consolidação!AF112,Consolidação!$AF$4,IF(F101+M101+T101+AA101+AH101+AO101+AV101+BC101+BJ101&lt;=Consolidação!H112+Consolidação!K112+Consolidação!N112+Consolidação!Q112+Consolidação!T112+Consolidação!W112+Consolidação!Z112+Consolidação!AC112+Consolidação!AF112+Consolidação!AI112,Consolidação!$AI$4,IF(F101+M101+T101+AA101+AH101+AO101+AV101+BC101+BJ101&lt;=Consolidação!H112+Consolidação!K112+Consolidação!N112+Consolidação!Q112+Consolidação!T112+Consolidação!W112+Consolidação!Z112+Consolidação!AC112+Consolidação!AF112+Consolidação!AI112+Consolidação!AL112,Consolidação!$AL$4,IF(F101+M101+T101+AA101+AH101+AO101+AV101+BC101+BJ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+T101+AA101+AH101+AO101+AV101+BC101+BJ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$AR$4,IF(F101+M101+T101+AA101+AH101+AO101+AV101+BC101+BJ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+M101+T101+AA101+AH101+AO101+AV101+BC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+T101+AA101+AH101+AO101+AV101+BC101+BJ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BN101" s="318" t="str">
        <f t="shared" si="169"/>
        <v/>
      </c>
      <c r="BO101" s="312"/>
      <c r="BP101" s="334"/>
      <c r="BQ101" s="340"/>
      <c r="BR101" s="522"/>
      <c r="BS101" s="346"/>
      <c r="BT101" s="317" t="str">
        <f>IF(BQ101=0,"",IF(F101+M101+T101+AA101+AH101+AO101+AV101+BC101+BJ101+BQ101&lt;=Consolidação!H112,Consolidação!$H$4,IF(F101+M101+T101+AA101+AH101+AO101+AV101+BC101+BJ101+BQ101&lt;=Consolidação!H112+Consolidação!K112,Consolidação!$K$4,IF(F101+M101+T101+AA101+AH101+AO101+AV101+BC101+BJ101+BQ101&lt;=Consolidação!H112+Consolidação!K112+Consolidação!N112,Consolidação!$N$4,IF(F101+M101+T101+AA101+AH101+AO101+AV101+BC101+BJ101+BQ101&lt;=Consolidação!H112+Consolidação!K112+Consolidação!N112+Consolidação!Q112,Consolidação!$Q$4,IF(F101+M101+T101+AA101+AH101+AO101+AV101+BC101+BJ101+BQ101&lt;=Consolidação!H112+Consolidação!K112+Consolidação!N112+Consolidação!Q112+Consolidação!T112,Consolidação!$T$4,IF(F101+M101+T101+AA101+AH101+AO101+AV101+BC101+BJ101+BQ101&lt;=Consolidação!H112+Consolidação!K112+Consolidação!N112+Consolidação!Q112+Consolidação!T112+Consolidação!W112,Consolidação!$W$4,IF(F101+M101+T101+AA101+AH101+AO101+AV101+BC101+BJ101+BQ101&lt;=Consolidação!H112+Consolidação!K112+Consolidação!N112+Consolidação!Q112+Consolidação!T112+Consolidação!W112+Consolidação!Z112,Consolidação!$Z$4,IF(F101+M101+T101+AA101+AH101+AO101+AV101+BC101+BJ101+BQ101&lt;=Consolidação!H112+Consolidação!K112+Consolidação!N112+Consolidação!Q112+Consolidação!T112+Consolidação!W112+Consolidação!Z112+Consolidação!AC112,Consolidação!$AC$4,IF(F101+M101+T101+AA101+AH101+AO101+AV101+BC101+BJ101+BQ101&lt;=Consolidação!H112+Consolidação!K112+Consolidação!N112+Consolidação!Q112+Consolidação!T112+Consolidação!W112+Consolidação!Z112+Consolidação!AC112+Consolidação!AF112,Consolidação!$AF$4,IF(F101+M101+T101+AA101+AH101+AO101+AV101+BC101+BJ101+BQ101&lt;=Consolidação!H112+Consolidação!K112+Consolidação!N112+Consolidação!Q112+Consolidação!T112+Consolidação!W112+Consolidação!Z112+Consolidação!AC112+Consolidação!AF112+Consolidação!AI112,Consolidação!$AI$4,IF(F101+M101+T101+AA101+AH101+AO101+AV101+BC101+BJ101+BQ101&lt;=Consolidação!H112+Consolidação!K112+Consolidação!N112+Consolidação!Q112+Consolidação!T112+Consolidação!W112+Consolidação!Z112+Consolidação!AC112+Consolidação!AF112+Consolidação!AI112+Consolidação!AL112,Consolidação!$AL$4,IF(F101+M101+T101+AA101+AH101+AO101+AV101+BC101+BJ101+BQ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+T101+AA101+AH101+AO101+AV101+BC101+BJ101+BQ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$AR$4,IF(F101+M101+T101+AA101+AH101+AO101+AV101+BC101+BJ101+BQ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+M101+T101+AA101+AH101+AO101+AV101+BC101+BJ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+T101+AA101+AH101+AO101+AV101+BC101+BJ101+BQ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BU101" s="318" t="str">
        <f t="shared" si="170"/>
        <v/>
      </c>
      <c r="BV101" s="312"/>
      <c r="BW101" s="334"/>
      <c r="BX101" s="340"/>
      <c r="BY101" s="522"/>
      <c r="BZ101" s="346"/>
      <c r="CA101" s="317" t="str">
        <f>IF(BX101=0,"",IF(F101+M101+T101+AA101+AH101+AO101+AV101+BC101+BJ101+BQ101+BX101&lt;=Consolidação!H112,Consolidação!$H$4,IF(F101+M101+T101+AA101+AH101+AO101+AV101+BC101+BJ101+BQ101+BX101&lt;=Consolidação!H112+Consolidação!K112,Consolidação!$K$4,IF(F101+M101+T101+AA101+AH101+AO101+AV101+BC101+BJ101+BQ101+BX101&lt;=Consolidação!H112+Consolidação!K112+Consolidação!N112,Consolidação!$N$4,IF(F101+M101+T101+AA101+AH101+AO101+AV101+BC101+BJ101+BQ101+BX101&lt;=Consolidação!H112+Consolidação!K112+Consolidação!N112+Consolidação!Q112,Consolidação!$Q$4,IF(F101+M101+T101+AA101+AH101+AO101+AV101+BC101+BJ101+BQ101+BX101&lt;=Consolidação!H112+Consolidação!K112+Consolidação!N112+Consolidação!Q112+Consolidação!T112,Consolidação!$T$4,IF(F101+M101+T101+AA101+AH101+AO101+AV101+BC101+BJ101+BQ101+BX101&lt;=Consolidação!H112+Consolidação!K112+Consolidação!N112+Consolidação!Q112+Consolidação!T112+Consolidação!W112,Consolidação!$W$4,IF(F101+M101+T101+AA101+AH101+AO101+AV101+BC101+BJ101+BQ101+BX101&lt;=Consolidação!H112+Consolidação!K112+Consolidação!N112+Consolidação!Q112+Consolidação!T112+Consolidação!W112+Consolidação!Z112,Consolidação!$Z$4,IF(F101+M101+T101+AA101+AH101+AO101+AV101+BC101+BJ101+BQ101+BX101&lt;=Consolidação!H112+Consolidação!K112+Consolidação!N112+Consolidação!Q112+Consolidação!T112+Consolidação!W112+Consolidação!Z112+Consolidação!AC112,Consolidação!$AC$4,IF(F101+M101+T101+AA101+AH101+AO101+AV101+BC101+BJ101+BQ101+BX101&lt;=Consolidação!H112+Consolidação!K112+Consolidação!N112+Consolidação!Q112+Consolidação!T112+Consolidação!W112+Consolidação!Z112+Consolidação!AC112+Consolidação!AF112,Consolidação!$AF$4,IF(F101+M101+T101+AA101+AH101+AO101+AV101+BC101+BJ101+BQ101+BX101&lt;=Consolidação!H112+Consolidação!K112+Consolidação!N112+Consolidação!Q112+Consolidação!T112+Consolidação!W112+Consolidação!Z112+Consolidação!AC112+Consolidação!AF112+Consolidação!AI112,Consolidação!$AI$4,IF(F101+M101+T101+AA101+AH101+AO101+AV101+BC101+BJ101+BQ101+BX101&lt;=Consolidação!H112+Consolidação!K112+Consolidação!N112+Consolidação!Q112+Consolidação!T112+Consolidação!W112+Consolidação!Z112+Consolidação!AC112+Consolidação!AF112+Consolidação!AI112+Consolidação!AL112,Consolidação!$AL$4,IF(F101+M101+T101+AA101+AH101+AO101+AV101+BC101+BJ101+BQ101+BX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+T101+AA101+AH101+AO101+AV101+BC101+BJ101+BQ101+BX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$AR$4,IF(F101+M101+T101+AA101+AH101+AO101+AV101+BC101+BJ101+BQ101+BX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+M101+T101+AA101+AH101+AO101+AV101+BC101+BJ101+BQ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+T101+AA101+AH101+AO101+AV101+BC101+BJ101+BQ101+BX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CB101" s="318" t="str">
        <f t="shared" si="171"/>
        <v/>
      </c>
      <c r="CC101" s="312"/>
      <c r="CD101" s="334"/>
      <c r="CE101" s="340"/>
      <c r="CF101" s="522"/>
      <c r="CG101" s="346"/>
      <c r="CH101" s="353" t="str">
        <f>IF(CE101=0,"",IF(F101+M101+T101+AA101+AH101+AO101+AV101+BC101+BJ101+BQ101+BX101+CE101&lt;=Consolidação!H112,Consolidação!$H$4,IF(F101+M101+T101+AA101+AH101+AO101+AV101+BC101+BJ101+BQ101+BX101+CE101&lt;=Consolidação!H112+Consolidação!K112,Consolidação!$K$4,IF(F101+M101+T101+AA101+AH101+AO101+AV101+BC101+BJ101+BQ101+BX101+CE101&lt;=Consolidação!H112+Consolidação!K112+Consolidação!N112,Consolidação!$N$4,IF(F101+M101+T101+AA101+AH101+AO101+AV101+BC101+BJ101+BQ101+BX101+CE101&lt;=Consolidação!H112+Consolidação!K112+Consolidação!N112+Consolidação!Q112,Consolidação!$Q$4,IF(F101+M101+T101+AA101+AH101+AO101+AV101+BC101+BJ101+BQ101+BX101+CE101&lt;=Consolidação!H112+Consolidação!K112+Consolidação!N112+Consolidação!Q112+Consolidação!T112,Consolidação!$T$4,IF(F101+M101+T101+AA101+AH101+AO101+AV101+BC101+BJ101+BQ101+BX101+CE101&lt;=Consolidação!H112+Consolidação!K112+Consolidação!N112+Consolidação!Q112+Consolidação!T112+Consolidação!W112,Consolidação!$W$4,IF(F101+M101+T101+AA101+AH101+AO101+AV101+BC101+BJ101+BQ101+BX101+CE101&lt;=Consolidação!H112+Consolidação!K112+Consolidação!N112+Consolidação!Q112+Consolidação!T112+Consolidação!W112+Consolidação!Z112,Consolidação!$Z$4,IF(F101+M101+T101+AA101+AH101+AO101+AV101+BC101+BJ101+BQ101+BX101+CE101&lt;=Consolidação!H112+Consolidação!K112+Consolidação!N112+Consolidação!Q112+Consolidação!T112+Consolidação!W112+Consolidação!Z112+Consolidação!AC112,Consolidação!$AC$4,IF(F101+M101+T101+AA101+AH101+AO101+AV101+BC101+BJ101+BQ101+BX101+CE101&lt;=Consolidação!H112+Consolidação!K112+Consolidação!N112+Consolidação!Q112+Consolidação!T112+Consolidação!W112+Consolidação!Z112+Consolidação!AC112+Consolidação!AF112,Consolidação!$AF$4,IF(F101+M101+T101+AA101+AH101+AO101+AV101+BC101+BJ101+BQ101+BX101+CE101&lt;=Consolidação!H112+Consolidação!K112+Consolidação!N112+Consolidação!Q112+Consolidação!T112+Consolidação!W112+Consolidação!Z112+Consolidação!AC112+Consolidação!AF112+Consolidação!AI112,Consolidação!$AI$4,IF(F101+M101+T101+AA101+AH101+AO101+AV101+BC101+BJ101+BQ101+BX101+CE101&lt;=Consolidação!H112+Consolidação!K112+Consolidação!N112+Consolidação!Q112+Consolidação!T112+Consolidação!W112+Consolidação!Z112+Consolidação!AC112+Consolidação!AF112+Consolidação!AI112+Consolidação!AL112,Consolidação!$AL$4,IF(F101+M101+T101+AA101+AH101+AO101+AV101+BC101+BJ101+BQ101+BX101+CE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+T101+AA101+AH101+AO101+AV101+BC101+BJ101+BQ101+BX101+CE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$AR$4,IF(F101+M101+T101+AA101+AH101+AO101+AV101+BC101+BJ101+BQ101+BX101+CE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+M101+T101+AA101+AH101+AO101+AV101+BC101+BJ101+BQ101+BX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+T101+AA101+AH101+AO101+AV101+BC101+BJ101+BQ101+BX101+CE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CI101" s="318" t="str">
        <f t="shared" si="172"/>
        <v/>
      </c>
      <c r="CJ101" s="312"/>
      <c r="CK101" s="334"/>
      <c r="CL101" s="340"/>
      <c r="CM101" s="522"/>
      <c r="CN101" s="346"/>
      <c r="CO101" s="353" t="str">
        <f>IF(CL101=0,"",IF(F101+M101+T101+AA101+AH101+AO101+AV101+BC101+BJ101+BQ101+BX101+CE101+CL101&lt;=Consolidação!H112,Consolidação!$H$4,IF(F101+M101+T101+AA101+AH101+AO101+AV101+BC101+BJ101+BQ101+BX101+CE101+CL101&lt;=Consolidação!H112+Consolidação!K112,Consolidação!$K$4,IF(F101+M101+T101+AA101+AH101+AO101+AV101+BC101+BJ101+BQ101+BX101+CE101+CL101&lt;=Consolidação!H112+Consolidação!K112+Consolidação!N112,Consolidação!$N$4,IF(F101+M101+T101+AA101+AH101+AO101+AV101+BC101+BJ101+BQ101+BX101+CE101+CL101&lt;=Consolidação!H112+Consolidação!K112+Consolidação!N112+Consolidação!Q112,Consolidação!$Q$4,IF(F101+M101+T101+AA101+AH101+AO101+AV101+BC101+BJ101+BQ101+BX101+CE101+CL101&lt;=Consolidação!H112+Consolidação!K112+Consolidação!N112+Consolidação!Q112+Consolidação!T112,Consolidação!$T$4,IF(F101+M101+T101+AA101+AH101+AO101+AV101+BC101+BJ101+BQ101+BX101+CE101+CL101&lt;=Consolidação!H112+Consolidação!K112+Consolidação!N112+Consolidação!Q112+Consolidação!T112+Consolidação!W112,Consolidação!$W$4,IF(F101+M101+T101+AA101+AH101+AO101+AV101+BC101+BJ101+BQ101+BX101+CE101+CL101&lt;=Consolidação!H112+Consolidação!K112+Consolidação!N112+Consolidação!Q112+Consolidação!T112+Consolidação!W112+Consolidação!Z112,Consolidação!$Z$4,IF(F101+M101+T101+AA101+AH101+AO101+AV101+BC101+BJ101+BQ101+BX101+CE101+CL101&lt;=Consolidação!H112+Consolidação!K112+Consolidação!N112+Consolidação!Q112+Consolidação!T112+Consolidação!W112+Consolidação!Z112+Consolidação!AC112,Consolidação!$AC$4,IF(F101+M101+T101+AA101+AH101+AO101+AV101+BC101+BJ101+BQ101+BX101+CE101+CL101&lt;=Consolidação!H112+Consolidação!K112+Consolidação!N112+Consolidação!Q112+Consolidação!T112+Consolidação!W112+Consolidação!Z112+Consolidação!AC112+Consolidação!AF112,Consolidação!$AF$4,IF(F101+M101+T101+AA101+AH101+AO101+AV101+BC101+BJ101+BQ101+BX101+CE101+CL101&lt;=Consolidação!H112+Consolidação!K112+Consolidação!N112+Consolidação!Q112+Consolidação!T112+Consolidação!W112+Consolidação!Z112+Consolidação!AC112+Consolidação!AF112+Consolidação!AI112,Consolidação!$AI$4,IF(F101+M101+T101+AA101+AH101+AO101+AV101+BC101+BJ101+BQ101+BX101+CE101+CL101&lt;=Consolidação!H112+Consolidação!K112+Consolidação!N112+Consolidação!Q112+Consolidação!T112+Consolidação!W112+Consolidação!Z112+Consolidação!AC112+Consolidação!AF112+Consolidação!AI112+Consolidação!AL112,Consolidação!$AL$4,IF(F101+M101+T101+AA101+AH101+AO101+AV101+BC101+BJ101+BQ101+BX101+CE101+CL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+T101+AA101+AH101+AO101+AV101+BC101+BJ101+BQ101+BX101+CE101+CL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$AR$4,IF(F101+M101+T101+AA101+AH101+AO101+AV101+BC101+BJ101+BQ101+BX101+CE101+CL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+M101+T101+AA101+AH101+AO101+AV101+BC101+BJ101+BQ101+BX101+CE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+T101+AA101+AH101+AO101+AV101+BC101+BJ101+BQ101+BX101+CE101+CL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CP101" s="318" t="str">
        <f t="shared" si="173"/>
        <v/>
      </c>
      <c r="CQ101" s="312"/>
      <c r="CR101" s="334"/>
      <c r="CS101" s="340"/>
      <c r="CT101" s="522"/>
      <c r="CU101" s="346"/>
      <c r="CV101" s="353" t="str">
        <f>IF(CS101=0,"",IF(F101+M101+T101+AA101+AH101+AO101+AV101+BC101+BJ101+BQ101+BX101+CE101+CL101+CS101&lt;=Consolidação!H112,Consolidação!$H$4,IF(F101+M101+T101+AA101+AH101+AO101+AV101+BC101+BJ101+BQ101+BX101+CE101+CL101+CS101&lt;=Consolidação!H112+Consolidação!K112,Consolidação!$K$4,IF(F101+M101+T101+AA101+AH101+AO101+AV101+BC101+BJ101+BQ101+BX101+CE101+CL101+CS101&lt;=Consolidação!H112+Consolidação!K112+Consolidação!N112,Consolidação!$N$4,IF(F101+M101+T101+AA101+AH101+AO101+AV101+BC101+BJ101+BQ101+BX101+CE101+CL101+CS101&lt;=Consolidação!H112+Consolidação!K112+Consolidação!N112+Consolidação!Q112,Consolidação!$Q$4,IF(F101+M101+T101+AA101+AH101+AO101+AV101+BC101+BJ101+BQ101+BX101+CE101+CL101+CS101&lt;=Consolidação!H112+Consolidação!K112+Consolidação!N112+Consolidação!Q112+Consolidação!T112,Consolidação!$T$4,IF(F101+M101+T101+AA101+AH101+AO101+AV101+BC101+BJ101+BQ101+BX101+CE101+CL101+CS101&lt;=Consolidação!H112+Consolidação!K112+Consolidação!N112+Consolidação!Q112+Consolidação!T112+Consolidação!W112,Consolidação!$W$4,IF(F101+M101+T101+AA101+AH101+AO101+AV101+BC101+BJ101+BQ101+BX101+CE101+CL101+CS101&lt;=Consolidação!H112+Consolidação!K112+Consolidação!N112+Consolidação!Q112+Consolidação!T112+Consolidação!W112+Consolidação!Z112,Consolidação!$Z$4,IF(F101+M101+T101+AA101+AH101+AO101+AV101+BC101+BJ101+BQ101+BX101+CE101+CL101+CS101&lt;=Consolidação!H112+Consolidação!K112+Consolidação!N112+Consolidação!Q112+Consolidação!T112+Consolidação!W112+Consolidação!Z112+Consolidação!AC112,Consolidação!$AC$4,IF(F101+M101+T101+AA101+AH101+AO101+AV101+BC101+BJ101+BQ101+BX101+CE101+CL101+CS101&lt;=Consolidação!H112+Consolidação!K112+Consolidação!N112+Consolidação!Q112+Consolidação!T112+Consolidação!W112+Consolidação!Z112+Consolidação!AC112+Consolidação!AF112,Consolidação!$AF$4,IF(F101+M101+T101+AA101+AH101+AO101+AV101+BC101+BJ101+BQ101+BX101+CE101+CL101+CS101&lt;=Consolidação!H112+Consolidação!K112+Consolidação!N112+Consolidação!Q112+Consolidação!T112+Consolidação!W112+Consolidação!Z112+Consolidação!AC112+Consolidação!AF112+Consolidação!AI112,Consolidação!$AI$4,IF(F101+M101+T101+AA101+AH101+AO101+AV101+BC101+BJ101+BQ101+BX101+CE101+CL101+CS101&lt;=Consolidação!H112+Consolidação!K112+Consolidação!N112+Consolidação!Q112+Consolidação!T112+Consolidação!W112+Consolidação!Z112+Consolidação!AC112+Consolidação!AF112+Consolidação!AI112+Consolidação!AL112,Consolidação!$AL$4,IF(F101+M101+T101+AA101+AH101+AO101+AV101+BC101+BJ101+BQ101+BX101+CE101+CL101+CS101&lt;=Consolidação!H112+Consolidação!K112+Consolidação!N112+Consolidação!Q112+Consolidação!T112+Consolidação!W112+Consolidação!Z112+Consolidação!AC112+Consolidação!AF112+Consolidação!AI112+Consolidação!AL112+Consolidação!AO112,Consolidação!$AO$4,IF(F101+M101+T101+AA101+AH101+AO101+AV101+BC101+BJ101+BQ101+BX101+CE101+CL101+CS101&lt;=Consolidação!H112+Consolidação!K112+Consolidação!N112+Consolidação!Q112+Consolidação!T112+Consolidação!W112+Consolidação!Z112+Consolidação!AC112+Consolidação!AF112+Consolidação!AI112+Consolidação!AL112+Consolidação!AO112+Consolidação!AR112,Consolidação!$AR$4,IF(F101+M101+T101+AA101+AH101+AO101+AV101+BC101+BJ101+BQ101+BX101+CE101+CL101+CS101&lt;=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Consolidação!$AU$4,IF(AND((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&gt;0,F101+M101+T101+AA101+AH101+AO101+AV101+BC101+BJ101+BQ101+BX101+CE101+CL101&l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,F101+M101+T101+AA101+AH101+AO101+AV101+BC101+BJ101+BQ101+BX101+CE101+CL101+CS101&gt;Consolidação!H112+Consolidação!K112+Consolidação!N112+Consolidação!Q112+Consolidação!T112+Consolidação!W112+Consolidação!Z112+Consolidação!AC112+Consolidação!AF112+Consolidação!AI112+Consolidação!AL112+Consolidação!AO112+Consolidação!AR112+Consolidação!AU112),"CONSUMO PARCIAL","SEM PREVISÃO"))))))))))))))))</f>
        <v/>
      </c>
      <c r="CW101" s="318" t="str">
        <f t="shared" si="174"/>
        <v/>
      </c>
      <c r="CX101" s="334"/>
      <c r="CY101" s="340"/>
      <c r="CZ101" s="522"/>
      <c r="DA101" s="346"/>
      <c r="DB101" s="353" t="str">
        <f>IF(CY101=0,"",IF(L101+S101+Z101+AG101+AN101+AU101+BB101+BI101+BP101+BW101+CD101+CK101+CR101+CY101&lt;=Consolidação!N112,Consolidação!$H$4,IF(L101+S101+Z101+AG101+AN101+AU101+BB101+BI101+BP101+BW101+CD101+CK101+CR101+CY101&lt;=Consolidação!N112+Consolidação!Q112,Consolidação!$K$4,IF(L101+S101+Z101+AG101+AN101+AU101+BB101+BI101+BP101+BW101+CD101+CK101+CR101+CY101&lt;=Consolidação!N112+Consolidação!Q112+Consolidação!T112,Consolidação!$N$4,IF(L101+S101+Z101+AG101+AN101+AU101+BB101+BI101+BP101+BW101+CD101+CK101+CR101+CY101&lt;=Consolidação!N112+Consolidação!Q112+Consolidação!T112+Consolidação!W112,Consolidação!$Q$4,IF(L101+S101+Z101+AG101+AN101+AU101+BB101+BI101+BP101+BW101+CD101+CK101+CR101+CY101&lt;=Consolidação!N112+Consolidação!Q112+Consolidação!T112+Consolidação!W112+Consolidação!Z112,Consolidação!$T$4,IF(L101+S101+Z101+AG101+AN101+AU101+BB101+BI101+BP101+BW101+CD101+CK101+CR101+CY101&lt;=Consolidação!N112+Consolidação!Q112+Consolidação!T112+Consolidação!W112+Consolidação!Z112+Consolidação!AC112,Consolidação!$W$4,IF(L101+S101+Z101+AG101+AN101+AU101+BB101+BI101+BP101+BW101+CD101+CK101+CR101+CY101&lt;=Consolidação!N112+Consolidação!Q112+Consolidação!T112+Consolidação!W112+Consolidação!Z112+Consolidação!AC112+Consolidação!AF112,Consolidação!$Z$4,IF(L101+S101+Z101+AG101+AN101+AU101+BB101+BI101+BP101+BW101+CD101+CK101+CR101+CY101&lt;=Consolidação!N112+Consolidação!Q112+Consolidação!T112+Consolidação!W112+Consolidação!Z112+Consolidação!AC112+Consolidação!AF112+Consolidação!AI112,Consolidação!$AC$4,IF(L101+S101+Z101+AG101+AN101+AU101+BB101+BI101+BP101+BW101+CD101+CK101+CR101+CY101&lt;=Consolidação!N112+Consolidação!Q112+Consolidação!T112+Consolidação!W112+Consolidação!Z112+Consolidação!AC112+Consolidação!AF112+Consolidação!AI112+Consolidação!AL112,Consolidação!$AF$4,IF(L101+S101+Z101+AG101+AN101+AU101+BB101+BI101+BP101+BW101+CD101+CK101+CR101+CY101&lt;=Consolidação!N112+Consolidação!Q112+Consolidação!T112+Consolidação!W112+Consolidação!Z112+Consolidação!AC112+Consolidação!AF112+Consolidação!AI112+Consolidação!AL112+Consolidação!AO112,Consolidação!$AI$4,IF(L101+S101+Z101+AG101+AN101+AU101+BB101+BI101+BP101+BW101+CD101+CK101+CR101+CY101&lt;=Consolidação!N112+Consolidação!Q112+Consolidação!T112+Consolidação!W112+Consolidação!Z112+Consolidação!AC112+Consolidação!AF112+Consolidação!AI112+Consolidação!AL112+Consolidação!AO112+Consolidação!AR112,Consolidação!$AL$4,IF(L101+S101+Z101+AG101+AN101+AU101+BB101+BI101+BP101+BW101+CD101+CK101+CR101+CY101&lt;=Consolidação!N112+Consolidação!Q112+Consolidação!T112+Consolidação!W112+Consolidação!Z112+Consolidação!AC112+Consolidação!AF112+Consolidação!AI112+Consolidação!AL112+Consolidação!AO112+Consolidação!AR112+Consolidação!AU112,Consolidação!$AO$4,IF(L101+S101+Z101+AG101+AN101+AU101+BB101+BI101+BP101+BW101+CD101+CK101+CR101+CY101&lt;=Consolidação!N112+Consolidação!Q112+Consolidação!T112+Consolidação!W112+Consolidação!Z112+Consolidação!AC112+Consolidação!AF112+Consolidação!AI112+Consolidação!AL112+Consolidação!AO112+Consolidação!AR112+Consolidação!AU112+Consolidação!AX112,Consolidação!$AR$4,IF(L101+S101+Z101+AG101+AN101+AU101+BB101+BI101+BP101+BW101+CD101+CK101+CR101+CY101&lt;=Consolidação!N112+Consolidação!Q112+Consolidação!T112+Consolidação!W112+Consolidação!Z112+Consolidação!AC112+Consolidação!AF112+Consolidação!AI112+Consolidação!AL112+Consolidação!AO112+Consolidação!AR112+Consolidação!AU112+Consolidação!AX112+Consolidação!#REF!,Consolidação!$AU$4,IF(AND((Consolidação!N112+Consolidação!Q112+Consolidação!T112+Consolidação!W112+Consolidação!Z112+Consolidação!AC112+Consolidação!AF112+Consolidação!AI112+Consolidação!AL112+Consolidação!AO112+Consolidação!AR112+Consolidação!AU112+Consolidação!AX112+Consolidação!#REF!)&gt;0,L101+S101+Z101+AG101+AN101+AU101+BB101+BI101+BP101+BW101+CD101+CK101+CR101&lt;Consolidação!N112+Consolidação!Q112+Consolidação!T112+Consolidação!W112+Consolidação!Z112+Consolidação!AC112+Consolidação!AF112+Consolidação!AI112+Consolidação!AL112+Consolidação!AO112+Consolidação!AR112+Consolidação!AU112+Consolidação!AX112+Consolidação!#REF!,L101+S101+Z101+AG101+AN101+AU101+BB101+BI101+BP101+BW101+CD101+CK101+CR101+CY101&gt;Consolidação!N112+Consolidação!Q112+Consolidação!T112+Consolidação!W112+Consolidação!Z112+Consolidação!AC112+Consolidação!AF112+Consolidação!AI112+Consolidação!AL112+Consolidação!AO112+Consolidação!AR112+Consolidação!AU112+Consolidação!AX112+Consolidação!#REF!),"CONSUMO PARCIAL","SEM PREVISÃO"))))))))))))))))</f>
        <v/>
      </c>
      <c r="DC101" s="318" t="str">
        <f t="shared" si="151"/>
        <v/>
      </c>
      <c r="DD101" s="334"/>
      <c r="DE101" s="340"/>
      <c r="DF101" s="522"/>
      <c r="DG101" s="346"/>
      <c r="DH101" s="353" t="str">
        <f>IF(DE101=0,"",IF(R101+Y101+AF101+AM101+AT101+BA101+BH101+BO101+BV101+CC101+CJ101+CQ101+CX101+DE101&lt;=Consolidação!T112,Consolidação!$H$4,IF(R101+Y101+AF101+AM101+AT101+BA101+BH101+BO101+BV101+CC101+CJ101+CQ101+CX101+DE101&lt;=Consolidação!T112+Consolidação!W112,Consolidação!$K$4,IF(R101+Y101+AF101+AM101+AT101+BA101+BH101+BO101+BV101+CC101+CJ101+CQ101+CX101+DE101&lt;=Consolidação!T112+Consolidação!W112+Consolidação!Z112,Consolidação!$N$4,IF(R101+Y101+AF101+AM101+AT101+BA101+BH101+BO101+BV101+CC101+CJ101+CQ101+CX101+DE101&lt;=Consolidação!T112+Consolidação!W112+Consolidação!Z112+Consolidação!AC112,Consolidação!$Q$4,IF(R101+Y101+AF101+AM101+AT101+BA101+BH101+BO101+BV101+CC101+CJ101+CQ101+CX101+DE101&lt;=Consolidação!T112+Consolidação!W112+Consolidação!Z112+Consolidação!AC112+Consolidação!AF112,Consolidação!$T$4,IF(R101+Y101+AF101+AM101+AT101+BA101+BH101+BO101+BV101+CC101+CJ101+CQ101+CX101+DE101&lt;=Consolidação!T112+Consolidação!W112+Consolidação!Z112+Consolidação!AC112+Consolidação!AF112+Consolidação!AI112,Consolidação!$W$4,IF(R101+Y101+AF101+AM101+AT101+BA101+BH101+BO101+BV101+CC101+CJ101+CQ101+CX101+DE101&lt;=Consolidação!T112+Consolidação!W112+Consolidação!Z112+Consolidação!AC112+Consolidação!AF112+Consolidação!AI112+Consolidação!AL112,Consolidação!$Z$4,IF(R101+Y101+AF101+AM101+AT101+BA101+BH101+BO101+BV101+CC101+CJ101+CQ101+CX101+DE101&lt;=Consolidação!T112+Consolidação!W112+Consolidação!Z112+Consolidação!AC112+Consolidação!AF112+Consolidação!AI112+Consolidação!AL112+Consolidação!AO112,Consolidação!$AC$4,IF(R101+Y101+AF101+AM101+AT101+BA101+BH101+BO101+BV101+CC101+CJ101+CQ101+CX101+DE101&lt;=Consolidação!T112+Consolidação!W112+Consolidação!Z112+Consolidação!AC112+Consolidação!AF112+Consolidação!AI112+Consolidação!AL112+Consolidação!AO112+Consolidação!AR112,Consolidação!$AF$4,IF(R101+Y101+AF101+AM101+AT101+BA101+BH101+BO101+BV101+CC101+CJ101+CQ101+CX101+DE101&lt;=Consolidação!T112+Consolidação!W112+Consolidação!Z112+Consolidação!AC112+Consolidação!AF112+Consolidação!AI112+Consolidação!AL112+Consolidação!AO112+Consolidação!AR112+Consolidação!AU112,Consolidação!$AI$4,IF(R101+Y101+AF101+AM101+AT101+BA101+BH101+BO101+BV101+CC101+CJ101+CQ101+CX101+DE101&lt;=Consolidação!T112+Consolidação!W112+Consolidação!Z112+Consolidação!AC112+Consolidação!AF112+Consolidação!AI112+Consolidação!AL112+Consolidação!AO112+Consolidação!AR112+Consolidação!AU112+Consolidação!AX112,Consolidação!$AL$4,IF(R101+Y101+AF101+AM101+AT101+BA101+BH101+BO101+BV101+CC101+CJ101+CQ101+CX101+DE101&lt;=Consolidação!T112+Consolidação!W112+Consolidação!Z112+Consolidação!AC112+Consolidação!AF112+Consolidação!AI112+Consolidação!AL112+Consolidação!AO112+Consolidação!AR112+Consolidação!AU112+Consolidação!AX112+Consolidação!#REF!,Consolidação!$AO$4,IF(R101+Y101+AF101+AM101+AT101+BA101+BH101+BO101+BV101+CC101+CJ101+CQ101+CX101+DE101&lt;=Consolidação!T112+Consolidação!W112+Consolidação!Z112+Consolidação!AC112+Consolidação!AF112+Consolidação!AI112+Consolidação!AL112+Consolidação!AO112+Consolidação!AR112+Consolidação!AU112+Consolidação!AX112+Consolidação!#REF!+Consolidação!BC112,Consolidação!$AR$4,IF(R101+Y101+AF101+AM101+AT101+BA101+BH101+BO101+BV101+CC101+CJ101+CQ101+CX101+DE101&lt;=Consolidação!T112+Consolidação!W112+Consolidação!Z112+Consolidação!AC112+Consolidação!AF112+Consolidação!AI112+Consolidação!AL112+Consolidação!AO112+Consolidação!AR112+Consolidação!AU112+Consolidação!AX112+Consolidação!#REF!+Consolidação!BC112+Consolidação!BF112,Consolidação!$AU$4,IF(AND((Consolidação!T112+Consolidação!W112+Consolidação!Z112+Consolidação!AC112+Consolidação!AF112+Consolidação!AI112+Consolidação!AL112+Consolidação!AO112+Consolidação!AR112+Consolidação!AU112+Consolidação!AX112+Consolidação!#REF!+Consolidação!BC112+Consolidação!BF112)&gt;0,R101+Y101+AF101+AM101+AT101+BA101+BH101+BO101+BV101+CC101+CJ101+CQ101+CX101&lt;Consolidação!T112+Consolidação!W112+Consolidação!Z112+Consolidação!AC112+Consolidação!AF112+Consolidação!AI112+Consolidação!AL112+Consolidação!AO112+Consolidação!AR112+Consolidação!AU112+Consolidação!AX112+Consolidação!#REF!+Consolidação!BC112+Consolidação!BF112,R101+Y101+AF101+AM101+AT101+BA101+BH101+BO101+BV101+CC101+CJ101+CQ101+CX101+DE101&gt;Consolidação!T112+Consolidação!W112+Consolidação!Z112+Consolidação!AC112+Consolidação!AF112+Consolidação!AI112+Consolidação!AL112+Consolidação!AO112+Consolidação!AR112+Consolidação!AU112+Consolidação!AX112+Consolidação!#REF!+Consolidação!BC112+Consolidação!BF112),"CONSUMO PARCIAL","SEM PREVISÃO"))))))))))))))))</f>
        <v/>
      </c>
      <c r="DI101" s="318" t="str">
        <f t="shared" si="152"/>
        <v/>
      </c>
      <c r="DJ101" s="334"/>
      <c r="DK101" s="340"/>
      <c r="DL101" s="522"/>
      <c r="DM101" s="346"/>
      <c r="DN101" s="353" t="str">
        <f>IF(DK101=0,"",IF(X101+AE101+AL101+AS101+AZ101+BG101+BN101+BU101+CB101+CI101+CP101+CW101+DD101+DK101&lt;=Consolidação!Z112,Consolidação!$H$4,IF(X101+AE101+AL101+AS101+AZ101+BG101+BN101+BU101+CB101+CI101+CP101+CW101+DD101+DK101&lt;=Consolidação!Z112+Consolidação!AC112,Consolidação!$K$4,IF(X101+AE101+AL101+AS101+AZ101+BG101+BN101+BU101+CB101+CI101+CP101+CW101+DD101+DK101&lt;=Consolidação!Z112+Consolidação!AC112+Consolidação!AF112,Consolidação!$N$4,IF(X101+AE101+AL101+AS101+AZ101+BG101+BN101+BU101+CB101+CI101+CP101+CW101+DD101+DK101&lt;=Consolidação!Z112+Consolidação!AC112+Consolidação!AF112+Consolidação!AI112,Consolidação!$Q$4,IF(X101+AE101+AL101+AS101+AZ101+BG101+BN101+BU101+CB101+CI101+CP101+CW101+DD101+DK101&lt;=Consolidação!Z112+Consolidação!AC112+Consolidação!AF112+Consolidação!AI112+Consolidação!AL112,Consolidação!$T$4,IF(X101+AE101+AL101+AS101+AZ101+BG101+BN101+BU101+CB101+CI101+CP101+CW101+DD101+DK101&lt;=Consolidação!Z112+Consolidação!AC112+Consolidação!AF112+Consolidação!AI112+Consolidação!AL112+Consolidação!AO112,Consolidação!$W$4,IF(X101+AE101+AL101+AS101+AZ101+BG101+BN101+BU101+CB101+CI101+CP101+CW101+DD101+DK101&lt;=Consolidação!Z112+Consolidação!AC112+Consolidação!AF112+Consolidação!AI112+Consolidação!AL112+Consolidação!AO112+Consolidação!AR112,Consolidação!$Z$4,IF(X101+AE101+AL101+AS101+AZ101+BG101+BN101+BU101+CB101+CI101+CP101+CW101+DD101+DK101&lt;=Consolidação!Z112+Consolidação!AC112+Consolidação!AF112+Consolidação!AI112+Consolidação!AL112+Consolidação!AO112+Consolidação!AR112+Consolidação!AU112,Consolidação!$AC$4,IF(X101+AE101+AL101+AS101+AZ101+BG101+BN101+BU101+CB101+CI101+CP101+CW101+DD101+DK101&lt;=Consolidação!Z112+Consolidação!AC112+Consolidação!AF112+Consolidação!AI112+Consolidação!AL112+Consolidação!AO112+Consolidação!AR112+Consolidação!AU112+Consolidação!AX112,Consolidação!$AF$4,IF(X101+AE101+AL101+AS101+AZ101+BG101+BN101+BU101+CB101+CI101+CP101+CW101+DD101+DK101&lt;=Consolidação!Z112+Consolidação!AC112+Consolidação!AF112+Consolidação!AI112+Consolidação!AL112+Consolidação!AO112+Consolidação!AR112+Consolidação!AU112+Consolidação!AX112+Consolidação!#REF!,Consolidação!$AI$4,IF(X101+AE101+AL101+AS101+AZ101+BG101+BN101+BU101+CB101+CI101+CP101+CW101+DD101+DK101&lt;=Consolidação!Z112+Consolidação!AC112+Consolidação!AF112+Consolidação!AI112+Consolidação!AL112+Consolidação!AO112+Consolidação!AR112+Consolidação!AU112+Consolidação!AX112+Consolidação!#REF!+Consolidação!BC112,Consolidação!$AL$4,IF(X101+AE101+AL101+AS101+AZ101+BG101+BN101+BU101+CB101+CI101+CP101+CW101+DD101+DK101&lt;=Consolidação!Z112+Consolidação!AC112+Consolidação!AF112+Consolidação!AI112+Consolidação!AL112+Consolidação!AO112+Consolidação!AR112+Consolidação!AU112+Consolidação!AX112+Consolidação!#REF!+Consolidação!BC112+Consolidação!BF112,Consolidação!$AO$4,IF(X101+AE101+AL101+AS101+AZ101+BG101+BN101+BU101+CB101+CI101+CP101+CW101+DD101+DK101&lt;=Consolidação!Z112+Consolidação!AC112+Consolidação!AF112+Consolidação!AI112+Consolidação!AL112+Consolidação!AO112+Consolidação!AR112+Consolidação!AU112+Consolidação!AX112+Consolidação!#REF!+Consolidação!BC112+Consolidação!BF112+Consolidação!BI112,Consolidação!$AR$4,IF(X101+AE101+AL101+AS101+AZ101+BG101+BN101+BU101+CB101+CI101+CP101+CW101+DD101+DK101&lt;=Consolidação!Z112+Consolidação!AC112+Consolidação!AF112+Consolidação!AI112+Consolidação!AL112+Consolidação!AO112+Consolidação!AR112+Consolidação!AU112+Consolidação!AX112+Consolidação!#REF!+Consolidação!BC112+Consolidação!BF112+Consolidação!BI112+Consolidação!BL112,Consolidação!$AU$4,IF(AND((Consolidação!Z112+Consolidação!AC112+Consolidação!AF112+Consolidação!AI112+Consolidação!AL112+Consolidação!AO112+Consolidação!AR112+Consolidação!AU112+Consolidação!AX112+Consolidação!#REF!+Consolidação!BC112+Consolidação!BF112+Consolidação!BI112+Consolidação!BL112)&gt;0,X101+AE101+AL101+AS101+AZ101+BG101+BN101+BU101+CB101+CI101+CP101+CW101+DD101&lt;Consolidação!Z112+Consolidação!AC112+Consolidação!AF112+Consolidação!AI112+Consolidação!AL112+Consolidação!AO112+Consolidação!AR112+Consolidação!AU112+Consolidação!AX112+Consolidação!#REF!+Consolidação!BC112+Consolidação!BF112+Consolidação!BI112+Consolidação!BL112,X101+AE101+AL101+AS101+AZ101+BG101+BN101+BU101+CB101+CI101+CP101+CW101+DD101+DK101&gt;Consolidação!Z112+Consolidação!AC112+Consolidação!AF112+Consolidação!AI112+Consolidação!AL112+Consolidação!AO112+Consolidação!AR112+Consolidação!AU112+Consolidação!AX112+Consolidação!#REF!+Consolidação!BC112+Consolidação!BF112+Consolidação!BI112+Consolidação!BL112),"CONSUMO PARCIAL","SEM PREVISÃO"))))))))))))))))</f>
        <v/>
      </c>
      <c r="DO101" s="318" t="str">
        <f t="shared" si="153"/>
        <v/>
      </c>
      <c r="DP101" s="334"/>
      <c r="DQ101" s="340"/>
      <c r="DR101" s="522"/>
      <c r="DS101" s="346"/>
      <c r="DT101" s="353" t="str">
        <f>IF(DQ101=0,"",IF(AD101+AK101+AR101+AY101+BF101+BM101+BT101+CA101+CH101+CO101+CV101+DC101+DJ101+DQ101&lt;=Consolidação!AF112,Consolidação!$H$4,IF(AD101+AK101+AR101+AY101+BF101+BM101+BT101+CA101+CH101+CO101+CV101+DC101+DJ101+DQ101&lt;=Consolidação!AF112+Consolidação!AI112,Consolidação!$K$4,IF(AD101+AK101+AR101+AY101+BF101+BM101+BT101+CA101+CH101+CO101+CV101+DC101+DJ101+DQ101&lt;=Consolidação!AF112+Consolidação!AI112+Consolidação!AL112,Consolidação!$N$4,IF(AD101+AK101+AR101+AY101+BF101+BM101+BT101+CA101+CH101+CO101+CV101+DC101+DJ101+DQ101&lt;=Consolidação!AF112+Consolidação!AI112+Consolidação!AL112+Consolidação!AO112,Consolidação!$Q$4,IF(AD101+AK101+AR101+AY101+BF101+BM101+BT101+CA101+CH101+CO101+CV101+DC101+DJ101+DQ101&lt;=Consolidação!AF112+Consolidação!AI112+Consolidação!AL112+Consolidação!AO112+Consolidação!AR112,Consolidação!$T$4,IF(AD101+AK101+AR101+AY101+BF101+BM101+BT101+CA101+CH101+CO101+CV101+DC101+DJ101+DQ101&lt;=Consolidação!AF112+Consolidação!AI112+Consolidação!AL112+Consolidação!AO112+Consolidação!AR112+Consolidação!AU112,Consolidação!$W$4,IF(AD101+AK101+AR101+AY101+BF101+BM101+BT101+CA101+CH101+CO101+CV101+DC101+DJ101+DQ101&lt;=Consolidação!AF112+Consolidação!AI112+Consolidação!AL112+Consolidação!AO112+Consolidação!AR112+Consolidação!AU112+Consolidação!AX112,Consolidação!$Z$4,IF(AD101+AK101+AR101+AY101+BF101+BM101+BT101+CA101+CH101+CO101+CV101+DC101+DJ101+DQ101&lt;=Consolidação!AF112+Consolidação!AI112+Consolidação!AL112+Consolidação!AO112+Consolidação!AR112+Consolidação!AU112+Consolidação!AX112+Consolidação!#REF!,Consolidação!$AC$4,IF(AD101+AK101+AR101+AY101+BF101+BM101+BT101+CA101+CH101+CO101+CV101+DC101+DJ101+DQ101&lt;=Consolidação!AF112+Consolidação!AI112+Consolidação!AL112+Consolidação!AO112+Consolidação!AR112+Consolidação!AU112+Consolidação!AX112+Consolidação!#REF!+Consolidação!BC112,Consolidação!$AF$4,IF(AD101+AK101+AR101+AY101+BF101+BM101+BT101+CA101+CH101+CO101+CV101+DC101+DJ101+DQ101&lt;=Consolidação!AF112+Consolidação!AI112+Consolidação!AL112+Consolidação!AO112+Consolidação!AR112+Consolidação!AU112+Consolidação!AX112+Consolidação!#REF!+Consolidação!BC112+Consolidação!BF112,Consolidação!$AI$4,IF(AD101+AK101+AR101+AY101+BF101+BM101+BT101+CA101+CH101+CO101+CV101+DC101+DJ101+DQ101&lt;=Consolidação!AF112+Consolidação!AI112+Consolidação!AL112+Consolidação!AO112+Consolidação!AR112+Consolidação!AU112+Consolidação!AX112+Consolidação!#REF!+Consolidação!BC112+Consolidação!BF112+Consolidação!BI112,Consolidação!$AL$4,IF(AD101+AK101+AR101+AY101+BF101+BM101+BT101+CA101+CH101+CO101+CV101+DC101+DJ101+DQ101&lt;=Consolidação!AF112+Consolidação!AI112+Consolidação!AL112+Consolidação!AO112+Consolidação!AR112+Consolidação!AU112+Consolidação!AX112+Consolidação!#REF!+Consolidação!BC112+Consolidação!BF112+Consolidação!BI112+Consolidação!BL112,Consolidação!$AO$4,IF(AD101+AK101+AR101+AY101+BF101+BM101+BT101+CA101+CH101+CO101+CV101+DC101+DJ101+DQ101&lt;=Consolidação!AF112+Consolidação!AI112+Consolidação!AL112+Consolidação!AO112+Consolidação!AR112+Consolidação!AU112+Consolidação!AX112+Consolidação!#REF!+Consolidação!BC112+Consolidação!BF112+Consolidação!BI112+Consolidação!BL112+Consolidação!BO112,Consolidação!$AR$4,IF(AD101+AK101+AR101+AY101+BF101+BM101+BT101+CA101+CH101+CO101+CV101+DC101+DJ101+DQ101&lt;=Consolidação!AF112+Consolidação!AI112+Consolidação!AL112+Consolidação!AO112+Consolidação!AR112+Consolidação!AU112+Consolidação!AX112+Consolidação!#REF!+Consolidação!BC112+Consolidação!BF112+Consolidação!BI112+Consolidação!BL112+Consolidação!BO112+Consolidação!BR112,Consolidação!$AU$4,IF(AND((Consolidação!AF112+Consolidação!AI112+Consolidação!AL112+Consolidação!AO112+Consolidação!AR112+Consolidação!AU112+Consolidação!AX112+Consolidação!#REF!+Consolidação!BC112+Consolidação!BF112+Consolidação!BI112+Consolidação!BL112+Consolidação!BO112+Consolidação!BR112)&gt;0,AD101+AK101+AR101+AY101+BF101+BM101+BT101+CA101+CH101+CO101+CV101+DC101+DJ101&lt;Consolidação!AF112+Consolidação!AI112+Consolidação!AL112+Consolidação!AO112+Consolidação!AR112+Consolidação!AU112+Consolidação!AX112+Consolidação!#REF!+Consolidação!BC112+Consolidação!BF112+Consolidação!BI112+Consolidação!BL112+Consolidação!BO112+Consolidação!BR112,AD101+AK101+AR101+AY101+BF101+BM101+BT101+CA101+CH101+CO101+CV101+DC101+DJ101+DQ101&gt;Consolidação!AF112+Consolidação!AI112+Consolidação!AL112+Consolidação!AO112+Consolidação!AR112+Consolidação!AU112+Consolidação!AX112+Consolidação!#REF!+Consolidação!BC112+Consolidação!BF112+Consolidação!BI112+Consolidação!BL112+Consolidação!BO112+Consolidação!BR112),"CONSUMO PARCIAL","SEM PREVISÃO"))))))))))))))))</f>
        <v/>
      </c>
      <c r="DU101" s="318" t="str">
        <f t="shared" si="154"/>
        <v/>
      </c>
      <c r="DV101" s="334"/>
      <c r="DW101" s="340"/>
      <c r="DX101" s="522"/>
      <c r="DY101" s="346"/>
      <c r="DZ101" s="353" t="str">
        <f>IF(DW101=0,"",IF(AJ101+AQ101+AX101+BE101+BL101+BS101+BZ101+CG101+CN101+CU101+DB101+DI101+DP101+DW101&lt;=Consolidação!AL112,Consolidação!$H$4,IF(AJ101+AQ101+AX101+BE101+BL101+BS101+BZ101+CG101+CN101+CU101+DB101+DI101+DP101+DW101&lt;=Consolidação!AL112+Consolidação!AO112,Consolidação!$K$4,IF(AJ101+AQ101+AX101+BE101+BL101+BS101+BZ101+CG101+CN101+CU101+DB101+DI101+DP101+DW101&lt;=Consolidação!AL112+Consolidação!AO112+Consolidação!AR112,Consolidação!$N$4,IF(AJ101+AQ101+AX101+BE101+BL101+BS101+BZ101+CG101+CN101+CU101+DB101+DI101+DP101+DW101&lt;=Consolidação!AL112+Consolidação!AO112+Consolidação!AR112+Consolidação!AU112,Consolidação!$Q$4,IF(AJ101+AQ101+AX101+BE101+BL101+BS101+BZ101+CG101+CN101+CU101+DB101+DI101+DP101+DW101&lt;=Consolidação!AL112+Consolidação!AO112+Consolidação!AR112+Consolidação!AU112+Consolidação!AX112,Consolidação!$T$4,IF(AJ101+AQ101+AX101+BE101+BL101+BS101+BZ101+CG101+CN101+CU101+DB101+DI101+DP101+DW101&lt;=Consolidação!AL112+Consolidação!AO112+Consolidação!AR112+Consolidação!AU112+Consolidação!AX112+Consolidação!#REF!,Consolidação!$W$4,IF(AJ101+AQ101+AX101+BE101+BL101+BS101+BZ101+CG101+CN101+CU101+DB101+DI101+DP101+DW101&lt;=Consolidação!AL112+Consolidação!AO112+Consolidação!AR112+Consolidação!AU112+Consolidação!AX112+Consolidação!#REF!+Consolidação!BC112,Consolidação!$Z$4,IF(AJ101+AQ101+AX101+BE101+BL101+BS101+BZ101+CG101+CN101+CU101+DB101+DI101+DP101+DW101&lt;=Consolidação!AL112+Consolidação!AO112+Consolidação!AR112+Consolidação!AU112+Consolidação!AX112+Consolidação!#REF!+Consolidação!BC112+Consolidação!BF112,Consolidação!$AC$4,IF(AJ101+AQ101+AX101+BE101+BL101+BS101+BZ101+CG101+CN101+CU101+DB101+DI101+DP101+DW101&lt;=Consolidação!AL112+Consolidação!AO112+Consolidação!AR112+Consolidação!AU112+Consolidação!AX112+Consolidação!#REF!+Consolidação!BC112+Consolidação!BF112+Consolidação!BI112,Consolidação!$AF$4,IF(AJ101+AQ101+AX101+BE101+BL101+BS101+BZ101+CG101+CN101+CU101+DB101+DI101+DP101+DW101&lt;=Consolidação!AL112+Consolidação!AO112+Consolidação!AR112+Consolidação!AU112+Consolidação!AX112+Consolidação!#REF!+Consolidação!BC112+Consolidação!BF112+Consolidação!BI112+Consolidação!BL112,Consolidação!$AI$4,IF(AJ101+AQ101+AX101+BE101+BL101+BS101+BZ101+CG101+CN101+CU101+DB101+DI101+DP101+DW101&lt;=Consolidação!AL112+Consolidação!AO112+Consolidação!AR112+Consolidação!AU112+Consolidação!AX112+Consolidação!#REF!+Consolidação!BC112+Consolidação!BF112+Consolidação!BI112+Consolidação!BL112+Consolidação!BO112,Consolidação!$AL$4,IF(AJ101+AQ101+AX101+BE101+BL101+BS101+BZ101+CG101+CN101+CU101+DB101+DI101+DP101+DW101&lt;=Consolidação!AL112+Consolidação!AO112+Consolidação!AR112+Consolidação!AU112+Consolidação!AX112+Consolidação!#REF!+Consolidação!BC112+Consolidação!BF112+Consolidação!BI112+Consolidação!BL112+Consolidação!BO112+Consolidação!BR112,Consolidação!$AO$4,IF(AJ101+AQ101+AX101+BE101+BL101+BS101+BZ101+CG101+CN101+CU101+DB101+DI101+DP101+DW101&lt;=Consolidação!AL112+Consolidação!AO112+Consolidação!AR112+Consolidação!AU112+Consolidação!AX112+Consolidação!#REF!+Consolidação!BC112+Consolidação!BF112+Consolidação!BI112+Consolidação!BL112+Consolidação!BO112+Consolidação!BR112+Consolidação!BU112,Consolidação!$AR$4,IF(AJ101+AQ101+AX101+BE101+BL101+BS101+BZ101+CG101+CN101+CU101+DB101+DI101+DP101+DW101&lt;=Consolidação!AL112+Consolidação!AO112+Consolidação!AR112+Consolidação!AU112+Consolidação!AX112+Consolidação!#REF!+Consolidação!BC112+Consolidação!BF112+Consolidação!BI112+Consolidação!BL112+Consolidação!BO112+Consolidação!BR112+Consolidação!BU112+Consolidação!BX112,Consolidação!$AU$4,IF(AND((Consolidação!AL112+Consolidação!AO112+Consolidação!AR112+Consolidação!AU112+Consolidação!AX112+Consolidação!#REF!+Consolidação!BC112+Consolidação!BF112+Consolidação!BI112+Consolidação!BL112+Consolidação!BO112+Consolidação!BR112+Consolidação!BU112+Consolidação!BX112)&gt;0,AJ101+AQ101+AX101+BE101+BL101+BS101+BZ101+CG101+CN101+CU101+DB101+DI101+DP101&lt;Consolidação!AL112+Consolidação!AO112+Consolidação!AR112+Consolidação!AU112+Consolidação!AX112+Consolidação!#REF!+Consolidação!BC112+Consolidação!BF112+Consolidação!BI112+Consolidação!BL112+Consolidação!BO112+Consolidação!BR112+Consolidação!BU112+Consolidação!BX112,AJ101+AQ101+AX101+BE101+BL101+BS101+BZ101+CG101+CN101+CU101+DB101+DI101+DP101+DW101&gt;Consolidação!AL112+Consolidação!AO112+Consolidação!AR112+Consolidação!AU112+Consolidação!AX112+Consolidação!#REF!+Consolidação!BC112+Consolidação!BF112+Consolidação!BI112+Consolidação!BL112+Consolidação!BO112+Consolidação!BR112+Consolidação!BU112+Consolidação!BX112),"CONSUMO PARCIAL","SEM PREVISÃO"))))))))))))))))</f>
        <v/>
      </c>
      <c r="EA101" s="318" t="str">
        <f t="shared" si="155"/>
        <v/>
      </c>
      <c r="EB101" s="334"/>
      <c r="EC101" s="340"/>
      <c r="ED101" s="522"/>
      <c r="EE101" s="346"/>
      <c r="EF101" s="353" t="str">
        <f>IF(EC101=0,"",IF(AP101+AW101+BD101+BK101+BR101+BY101+CF101+CM101+CT101+DA101+DH101+DO101+DV101+EC101&lt;=Consolidação!AR112,Consolidação!$H$4,IF(AP101+AW101+BD101+BK101+BR101+BY101+CF101+CM101+CT101+DA101+DH101+DO101+DV101+EC101&lt;=Consolidação!AR112+Consolidação!AU112,Consolidação!$K$4,IF(AP101+AW101+BD101+BK101+BR101+BY101+CF101+CM101+CT101+DA101+DH101+DO101+DV101+EC101&lt;=Consolidação!AR112+Consolidação!AU112+Consolidação!AX112,Consolidação!$N$4,IF(AP101+AW101+BD101+BK101+BR101+BY101+CF101+CM101+CT101+DA101+DH101+DO101+DV101+EC101&lt;=Consolidação!AR112+Consolidação!AU112+Consolidação!AX112+Consolidação!#REF!,Consolidação!$Q$4,IF(AP101+AW101+BD101+BK101+BR101+BY101+CF101+CM101+CT101+DA101+DH101+DO101+DV101+EC101&lt;=Consolidação!AR112+Consolidação!AU112+Consolidação!AX112+Consolidação!#REF!+Consolidação!BC112,Consolidação!$T$4,IF(AP101+AW101+BD101+BK101+BR101+BY101+CF101+CM101+CT101+DA101+DH101+DO101+DV101+EC101&lt;=Consolidação!AR112+Consolidação!AU112+Consolidação!AX112+Consolidação!#REF!+Consolidação!BC112+Consolidação!BF112,Consolidação!$W$4,IF(AP101+AW101+BD101+BK101+BR101+BY101+CF101+CM101+CT101+DA101+DH101+DO101+DV101+EC101&lt;=Consolidação!AR112+Consolidação!AU112+Consolidação!AX112+Consolidação!#REF!+Consolidação!BC112+Consolidação!BF112+Consolidação!BI112,Consolidação!$Z$4,IF(AP101+AW101+BD101+BK101+BR101+BY101+CF101+CM101+CT101+DA101+DH101+DO101+DV101+EC101&lt;=Consolidação!AR112+Consolidação!AU112+Consolidação!AX112+Consolidação!#REF!+Consolidação!BC112+Consolidação!BF112+Consolidação!BI112+Consolidação!BL112,Consolidação!$AC$4,IF(AP101+AW101+BD101+BK101+BR101+BY101+CF101+CM101+CT101+DA101+DH101+DO101+DV101+EC101&lt;=Consolidação!AR112+Consolidação!AU112+Consolidação!AX112+Consolidação!#REF!+Consolidação!BC112+Consolidação!BF112+Consolidação!BI112+Consolidação!BL112+Consolidação!BO112,Consolidação!$AF$4,IF(AP101+AW101+BD101+BK101+BR101+BY101+CF101+CM101+CT101+DA101+DH101+DO101+DV101+EC101&lt;=Consolidação!AR112+Consolidação!AU112+Consolidação!AX112+Consolidação!#REF!+Consolidação!BC112+Consolidação!BF112+Consolidação!BI112+Consolidação!BL112+Consolidação!BO112+Consolidação!BR112,Consolidação!$AI$4,IF(AP101+AW101+BD101+BK101+BR101+BY101+CF101+CM101+CT101+DA101+DH101+DO101+DV101+EC101&lt;=Consolidação!AR112+Consolidação!AU112+Consolidação!AX112+Consolidação!#REF!+Consolidação!BC112+Consolidação!BF112+Consolidação!BI112+Consolidação!BL112+Consolidação!BO112+Consolidação!BR112+Consolidação!BU112,Consolidação!$AL$4,IF(AP101+AW101+BD101+BK101+BR101+BY101+CF101+CM101+CT101+DA101+DH101+DO101+DV101+EC101&lt;=Consolidação!AR112+Consolidação!AU112+Consolidação!AX112+Consolidação!#REF!+Consolidação!BC112+Consolidação!BF112+Consolidação!BI112+Consolidação!BL112+Consolidação!BO112+Consolidação!BR112+Consolidação!BU112+Consolidação!BX112,Consolidação!$AO$4,IF(AP101+AW101+BD101+BK101+BR101+BY101+CF101+CM101+CT101+DA101+DH101+DO101+DV101+EC101&lt;=Consolidação!AR112+Consolidação!AU112+Consolidação!AX112+Consolidação!#REF!+Consolidação!BC112+Consolidação!BF112+Consolidação!BI112+Consolidação!BL112+Consolidação!BO112+Consolidação!BR112+Consolidação!BU112+Consolidação!BX112+Consolidação!CA112,Consolidação!$AR$4,IF(AP101+AW101+BD101+BK101+BR101+BY101+CF101+CM101+CT101+DA101+DH101+DO101+DV101+EC101&lt;=Consolidação!AR112+Consolidação!AU112+Consolidação!AX112+Consolidação!#REF!+Consolidação!BC112+Consolidação!BF112+Consolidação!BI112+Consolidação!BL112+Consolidação!BO112+Consolidação!BR112+Consolidação!BU112+Consolidação!BX112+Consolidação!CA112+Consolidação!CD112,Consolidação!$AU$4,IF(AND((Consolidação!AR112+Consolidação!AU112+Consolidação!AX112+Consolidação!#REF!+Consolidação!BC112+Consolidação!BF112+Consolidação!BI112+Consolidação!BL112+Consolidação!BO112+Consolidação!BR112+Consolidação!BU112+Consolidação!BX112+Consolidação!CA112+Consolidação!CD112)&gt;0,AP101+AW101+BD101+BK101+BR101+BY101+CF101+CM101+CT101+DA101+DH101+DO101+DV101&lt;Consolidação!AR112+Consolidação!AU112+Consolidação!AX112+Consolidação!#REF!+Consolidação!BC112+Consolidação!BF112+Consolidação!BI112+Consolidação!BL112+Consolidação!BO112+Consolidação!BR112+Consolidação!BU112+Consolidação!BX112+Consolidação!CA112+Consolidação!CD112,AP101+AW101+BD101+BK101+BR101+BY101+CF101+CM101+CT101+DA101+DH101+DO101+DV101+EC101&gt;Consolidação!AR112+Consolidação!AU112+Consolidação!AX112+Consolidação!#REF!+Consolidação!BC112+Consolidação!BF112+Consolidação!BI112+Consolidação!BL112+Consolidação!BO112+Consolidação!BR112+Consolidação!BU112+Consolidação!BX112+Consolidação!CA112+Consolidação!CD112),"CONSUMO PARCIAL","SEM PREVISÃO"))))))))))))))))</f>
        <v/>
      </c>
      <c r="EG101" s="318" t="str">
        <f t="shared" si="156"/>
        <v/>
      </c>
      <c r="EH101" s="334"/>
      <c r="EI101" s="340"/>
      <c r="EJ101" s="522"/>
      <c r="EK101" s="346"/>
      <c r="EL101" s="353" t="str">
        <f>IF(EI101=0,"",IF(AV101+BC101+BJ101+BQ101+BX101+CE101+CL101+CS101+CZ101+DG101+DN101+DU101+EB101+EI101&lt;=Consolidação!AX112,Consolidação!$H$4,IF(AV101+BC101+BJ101+BQ101+BX101+CE101+CL101+CS101+CZ101+DG101+DN101+DU101+EB101+EI101&lt;=Consolidação!AX112+Consolidação!#REF!,Consolidação!$K$4,IF(AV101+BC101+BJ101+BQ101+BX101+CE101+CL101+CS101+CZ101+DG101+DN101+DU101+EB101+EI101&lt;=Consolidação!AX112+Consolidação!#REF!+Consolidação!BC112,Consolidação!$N$4,IF(AV101+BC101+BJ101+BQ101+BX101+CE101+CL101+CS101+CZ101+DG101+DN101+DU101+EB101+EI101&lt;=Consolidação!AX112+Consolidação!#REF!+Consolidação!BC112+Consolidação!BF112,Consolidação!$Q$4,IF(AV101+BC101+BJ101+BQ101+BX101+CE101+CL101+CS101+CZ101+DG101+DN101+DU101+EB101+EI101&lt;=Consolidação!AX112+Consolidação!#REF!+Consolidação!BC112+Consolidação!BF112+Consolidação!BI112,Consolidação!$T$4,IF(AV101+BC101+BJ101+BQ101+BX101+CE101+CL101+CS101+CZ101+DG101+DN101+DU101+EB101+EI101&lt;=Consolidação!AX112+Consolidação!#REF!+Consolidação!BC112+Consolidação!BF112+Consolidação!BI112+Consolidação!BL112,Consolidação!$W$4,IF(AV101+BC101+BJ101+BQ101+BX101+CE101+CL101+CS101+CZ101+DG101+DN101+DU101+EB101+EI101&lt;=Consolidação!AX112+Consolidação!#REF!+Consolidação!BC112+Consolidação!BF112+Consolidação!BI112+Consolidação!BL112+Consolidação!BO112,Consolidação!$Z$4,IF(AV101+BC101+BJ101+BQ101+BX101+CE101+CL101+CS101+CZ101+DG101+DN101+DU101+EB101+EI101&lt;=Consolidação!AX112+Consolidação!#REF!+Consolidação!BC112+Consolidação!BF112+Consolidação!BI112+Consolidação!BL112+Consolidação!BO112+Consolidação!BR112,Consolidação!$AC$4,IF(AV101+BC101+BJ101+BQ101+BX101+CE101+CL101+CS101+CZ101+DG101+DN101+DU101+EB101+EI101&lt;=Consolidação!AX112+Consolidação!#REF!+Consolidação!BC112+Consolidação!BF112+Consolidação!BI112+Consolidação!BL112+Consolidação!BO112+Consolidação!BR112+Consolidação!BU112,Consolidação!$AF$4,IF(AV101+BC101+BJ101+BQ101+BX101+CE101+CL101+CS101+CZ101+DG101+DN101+DU101+EB101+EI101&lt;=Consolidação!AX112+Consolidação!#REF!+Consolidação!BC112+Consolidação!BF112+Consolidação!BI112+Consolidação!BL112+Consolidação!BO112+Consolidação!BR112+Consolidação!BU112+Consolidação!BX112,Consolidação!$AI$4,IF(AV101+BC101+BJ101+BQ101+BX101+CE101+CL101+CS101+CZ101+DG101+DN101+DU101+EB101+EI101&lt;=Consolidação!AX112+Consolidação!#REF!+Consolidação!BC112+Consolidação!BF112+Consolidação!BI112+Consolidação!BL112+Consolidação!BO112+Consolidação!BR112+Consolidação!BU112+Consolidação!BX112+Consolidação!CA112,Consolidação!$AL$4,IF(AV101+BC101+BJ101+BQ101+BX101+CE101+CL101+CS101+CZ101+DG101+DN101+DU101+EB101+EI101&lt;=Consolidação!AX112+Consolidação!#REF!+Consolidação!BC112+Consolidação!BF112+Consolidação!BI112+Consolidação!BL112+Consolidação!BO112+Consolidação!BR112+Consolidação!BU112+Consolidação!BX112+Consolidação!CA112+Consolidação!CD112,Consolidação!$AO$4,IF(AV101+BC101+BJ101+BQ101+BX101+CE101+CL101+CS101+CZ101+DG101+DN101+DU101+EB101+EI101&lt;=Consolidação!AX112+Consolidação!#REF!+Consolidação!BC112+Consolidação!BF112+Consolidação!BI112+Consolidação!BL112+Consolidação!BO112+Consolidação!BR112+Consolidação!BU112+Consolidação!BX112+Consolidação!CA112+Consolidação!CD112+Consolidação!CG112,Consolidação!$AR$4,IF(AV101+BC101+BJ101+BQ101+BX101+CE101+CL101+CS101+CZ101+DG101+DN101+DU101+EB101+EI101&lt;=Consolidação!AX112+Consolidação!#REF!+Consolidação!BC112+Consolidação!BF112+Consolidação!BI112+Consolidação!BL112+Consolidação!BO112+Consolidação!BR112+Consolidação!BU112+Consolidação!BX112+Consolidação!CA112+Consolidação!CD112+Consolidação!CG112+Consolidação!CJ112,Consolidação!$AU$4,IF(AND((Consolidação!AX112+Consolidação!#REF!+Consolidação!BC112+Consolidação!BF112+Consolidação!BI112+Consolidação!BL112+Consolidação!BO112+Consolidação!BR112+Consolidação!BU112+Consolidação!BX112+Consolidação!CA112+Consolidação!CD112+Consolidação!CG112+Consolidação!CJ112)&gt;0,AV101+BC101+BJ101+BQ101+BX101+CE101+CL101+CS101+CZ101+DG101+DN101+DU101+EB101&lt;Consolidação!AX112+Consolidação!#REF!+Consolidação!BC112+Consolidação!BF112+Consolidação!BI112+Consolidação!BL112+Consolidação!BO112+Consolidação!BR112+Consolidação!BU112+Consolidação!BX112+Consolidação!CA112+Consolidação!CD112+Consolidação!CG112+Consolidação!CJ112,AV101+BC101+BJ101+BQ101+BX101+CE101+CL101+CS101+CZ101+DG101+DN101+DU101+EB101+EI101&gt;Consolidação!AX112+Consolidação!#REF!+Consolidação!BC112+Consolidação!BF112+Consolidação!BI112+Consolidação!BL112+Consolidação!BO112+Consolidação!BR112+Consolidação!BU112+Consolidação!BX112+Consolidação!CA112+Consolidação!CD112+Consolidação!CG112+Consolidação!CJ112),"CONSUMO PARCIAL","SEM PREVISÃO"))))))))))))))))</f>
        <v/>
      </c>
      <c r="EM101" s="318" t="str">
        <f t="shared" si="157"/>
        <v/>
      </c>
      <c r="EN101" s="334"/>
      <c r="EO101" s="340"/>
      <c r="EP101" s="522"/>
      <c r="EQ101" s="346"/>
      <c r="ER101" s="353" t="str">
        <f>IF(EO101=0,"",IF(BB101+BI101+BP101+BW101+CD101+CK101+CR101+CY101+DF101+DM101+DT101+EA101+EH101+EO101&lt;=Consolidação!BC112,Consolidação!$H$4,IF(BB101+BI101+BP101+BW101+CD101+CK101+CR101+CY101+DF101+DM101+DT101+EA101+EH101+EO101&lt;=Consolidação!BC112+Consolidação!BF112,Consolidação!$K$4,IF(BB101+BI101+BP101+BW101+CD101+CK101+CR101+CY101+DF101+DM101+DT101+EA101+EH101+EO101&lt;=Consolidação!BC112+Consolidação!BF112+Consolidação!BI112,Consolidação!$N$4,IF(BB101+BI101+BP101+BW101+CD101+CK101+CR101+CY101+DF101+DM101+DT101+EA101+EH101+EO101&lt;=Consolidação!BC112+Consolidação!BF112+Consolidação!BI112+Consolidação!BL112,Consolidação!$Q$4,IF(BB101+BI101+BP101+BW101+CD101+CK101+CR101+CY101+DF101+DM101+DT101+EA101+EH101+EO101&lt;=Consolidação!BC112+Consolidação!BF112+Consolidação!BI112+Consolidação!BL112+Consolidação!BO112,Consolidação!$T$4,IF(BB101+BI101+BP101+BW101+CD101+CK101+CR101+CY101+DF101+DM101+DT101+EA101+EH101+EO101&lt;=Consolidação!BC112+Consolidação!BF112+Consolidação!BI112+Consolidação!BL112+Consolidação!BO112+Consolidação!BR112,Consolidação!$W$4,IF(BB101+BI101+BP101+BW101+CD101+CK101+CR101+CY101+DF101+DM101+DT101+EA101+EH101+EO101&lt;=Consolidação!BC112+Consolidação!BF112+Consolidação!BI112+Consolidação!BL112+Consolidação!BO112+Consolidação!BR112+Consolidação!BU112,Consolidação!$Z$4,IF(BB101+BI101+BP101+BW101+CD101+CK101+CR101+CY101+DF101+DM101+DT101+EA101+EH101+EO101&lt;=Consolidação!BC112+Consolidação!BF112+Consolidação!BI112+Consolidação!BL112+Consolidação!BO112+Consolidação!BR112+Consolidação!BU112+Consolidação!BX112,Consolidação!$AC$4,IF(BB101+BI101+BP101+BW101+CD101+CK101+CR101+CY101+DF101+DM101+DT101+EA101+EH101+EO101&lt;=Consolidação!BC112+Consolidação!BF112+Consolidação!BI112+Consolidação!BL112+Consolidação!BO112+Consolidação!BR112+Consolidação!BU112+Consolidação!BX112+Consolidação!CA112,Consolidação!$AF$4,IF(BB101+BI101+BP101+BW101+CD101+CK101+CR101+CY101+DF101+DM101+DT101+EA101+EH101+EO101&lt;=Consolidação!BC112+Consolidação!BF112+Consolidação!BI112+Consolidação!BL112+Consolidação!BO112+Consolidação!BR112+Consolidação!BU112+Consolidação!BX112+Consolidação!CA112+Consolidação!CD112,Consolidação!$AI$4,IF(BB101+BI101+BP101+BW101+CD101+CK101+CR101+CY101+DF101+DM101+DT101+EA101+EH101+EO101&lt;=Consolidação!BC112+Consolidação!BF112+Consolidação!BI112+Consolidação!BL112+Consolidação!BO112+Consolidação!BR112+Consolidação!BU112+Consolidação!BX112+Consolidação!CA112+Consolidação!CD112+Consolidação!CG112,Consolidação!$AL$4,IF(BB101+BI101+BP101+BW101+CD101+CK101+CR101+CY101+DF101+DM101+DT101+EA101+EH101+EO101&lt;=Consolidação!BC112+Consolidação!BF112+Consolidação!BI112+Consolidação!BL112+Consolidação!BO112+Consolidação!BR112+Consolidação!BU112+Consolidação!BX112+Consolidação!CA112+Consolidação!CD112+Consolidação!CG112+Consolidação!CJ112,Consolidação!$AO$4,IF(BB101+BI101+BP101+BW101+CD101+CK101+CR101+CY101+DF101+DM101+DT101+EA101+EH101+EO101&lt;=Consolidação!BC112+Consolidação!BF112+Consolidação!BI112+Consolidação!BL112+Consolidação!BO112+Consolidação!BR112+Consolidação!BU112+Consolidação!BX112+Consolidação!CA112+Consolidação!CD112+Consolidação!CG112+Consolidação!CJ112+Consolidação!CM112,Consolidação!$AR$4,IF(BB101+BI101+BP101+BW101+CD101+CK101+CR101+CY101+DF101+DM101+DT101+EA101+EH101+EO101&lt;=Consolidação!BC112+Consolidação!BF112+Consolidação!BI112+Consolidação!BL112+Consolidação!BO112+Consolidação!BR112+Consolidação!BU112+Consolidação!BX112+Consolidação!CA112+Consolidação!CD112+Consolidação!CG112+Consolidação!CJ112+Consolidação!CM112+Consolidação!CP112,Consolidação!$AU$4,IF(AND((Consolidação!BC112+Consolidação!BF112+Consolidação!BI112+Consolidação!BL112+Consolidação!BO112+Consolidação!BR112+Consolidação!BU112+Consolidação!BX112+Consolidação!CA112+Consolidação!CD112+Consolidação!CG112+Consolidação!CJ112+Consolidação!CM112+Consolidação!CP112)&gt;0,BB101+BI101+BP101+BW101+CD101+CK101+CR101+CY101+DF101+DM101+DT101+EA101+EH101&lt;Consolidação!BC112+Consolidação!BF112+Consolidação!BI112+Consolidação!BL112+Consolidação!BO112+Consolidação!BR112+Consolidação!BU112+Consolidação!BX112+Consolidação!CA112+Consolidação!CD112+Consolidação!CG112+Consolidação!CJ112+Consolidação!CM112+Consolidação!CP112,BB101+BI101+BP101+BW101+CD101+CK101+CR101+CY101+DF101+DM101+DT101+EA101+EH101+EO101&gt;Consolidação!BC112+Consolidação!BF112+Consolidação!BI112+Consolidação!BL112+Consolidação!BO112+Consolidação!BR112+Consolidação!BU112+Consolidação!BX112+Consolidação!CA112+Consolidação!CD112+Consolidação!CG112+Consolidação!CJ112+Consolidação!CM112+Consolidação!CP112),"CONSUMO PARCIAL","SEM PREVISÃO"))))))))))))))))</f>
        <v/>
      </c>
      <c r="ES101" s="318" t="str">
        <f t="shared" si="158"/>
        <v/>
      </c>
      <c r="ET101" s="334"/>
      <c r="EU101" s="340"/>
      <c r="EV101" s="522"/>
      <c r="EW101" s="346"/>
      <c r="EX101" s="353" t="str">
        <f>IF(EU101=0,"",IF(BH101+BO101+BV101+CC101+CJ101+CQ101+CX101+DE101+DL101+DS101+DZ101+EG101+EN101+EU101&lt;=Consolidação!BI112,Consolidação!$H$4,IF(BH101+BO101+BV101+CC101+CJ101+CQ101+CX101+DE101+DL101+DS101+DZ101+EG101+EN101+EU101&lt;=Consolidação!BI112+Consolidação!BL112,Consolidação!$K$4,IF(BH101+BO101+BV101+CC101+CJ101+CQ101+CX101+DE101+DL101+DS101+DZ101+EG101+EN101+EU101&lt;=Consolidação!BI112+Consolidação!BL112+Consolidação!BO112,Consolidação!$N$4,IF(BH101+BO101+BV101+CC101+CJ101+CQ101+CX101+DE101+DL101+DS101+DZ101+EG101+EN101+EU101&lt;=Consolidação!BI112+Consolidação!BL112+Consolidação!BO112+Consolidação!BR112,Consolidação!$Q$4,IF(BH101+BO101+BV101+CC101+CJ101+CQ101+CX101+DE101+DL101+DS101+DZ101+EG101+EN101+EU101&lt;=Consolidação!BI112+Consolidação!BL112+Consolidação!BO112+Consolidação!BR112+Consolidação!BU112,Consolidação!$T$4,IF(BH101+BO101+BV101+CC101+CJ101+CQ101+CX101+DE101+DL101+DS101+DZ101+EG101+EN101+EU101&lt;=Consolidação!BI112+Consolidação!BL112+Consolidação!BO112+Consolidação!BR112+Consolidação!BU112+Consolidação!BX112,Consolidação!$W$4,IF(BH101+BO101+BV101+CC101+CJ101+CQ101+CX101+DE101+DL101+DS101+DZ101+EG101+EN101+EU101&lt;=Consolidação!BI112+Consolidação!BL112+Consolidação!BO112+Consolidação!BR112+Consolidação!BU112+Consolidação!BX112+Consolidação!CA112,Consolidação!$Z$4,IF(BH101+BO101+BV101+CC101+CJ101+CQ101+CX101+DE101+DL101+DS101+DZ101+EG101+EN101+EU101&lt;=Consolidação!BI112+Consolidação!BL112+Consolidação!BO112+Consolidação!BR112+Consolidação!BU112+Consolidação!BX112+Consolidação!CA112+Consolidação!CD112,Consolidação!$AC$4,IF(BH101+BO101+BV101+CC101+CJ101+CQ101+CX101+DE101+DL101+DS101+DZ101+EG101+EN101+EU101&lt;=Consolidação!BI112+Consolidação!BL112+Consolidação!BO112+Consolidação!BR112+Consolidação!BU112+Consolidação!BX112+Consolidação!CA112+Consolidação!CD112+Consolidação!CG112,Consolidação!$AF$4,IF(BH101+BO101+BV101+CC101+CJ101+CQ101+CX101+DE101+DL101+DS101+DZ101+EG101+EN101+EU101&lt;=Consolidação!BI112+Consolidação!BL112+Consolidação!BO112+Consolidação!BR112+Consolidação!BU112+Consolidação!BX112+Consolidação!CA112+Consolidação!CD112+Consolidação!CG112+Consolidação!CJ112,Consolidação!$AI$4,IF(BH101+BO101+BV101+CC101+CJ101+CQ101+CX101+DE101+DL101+DS101+DZ101+EG101+EN101+EU101&lt;=Consolidação!BI112+Consolidação!BL112+Consolidação!BO112+Consolidação!BR112+Consolidação!BU112+Consolidação!BX112+Consolidação!CA112+Consolidação!CD112+Consolidação!CG112+Consolidação!CJ112+Consolidação!CM112,Consolidação!$AL$4,IF(BH101+BO101+BV101+CC101+CJ101+CQ101+CX101+DE101+DL101+DS101+DZ101+EG101+EN101+EU101&lt;=Consolidação!BI112+Consolidação!BL112+Consolidação!BO112+Consolidação!BR112+Consolidação!BU112+Consolidação!BX112+Consolidação!CA112+Consolidação!CD112+Consolidação!CG112+Consolidação!CJ112+Consolidação!CM112+Consolidação!CP112,Consolidação!$AO$4,IF(BH101+BO101+BV101+CC101+CJ101+CQ101+CX101+DE101+DL101+DS101+DZ101+EG101+EN101+EU101&lt;=Consolidação!BI112+Consolidação!BL112+Consolidação!BO112+Consolidação!BR112+Consolidação!BU112+Consolidação!BX112+Consolidação!CA112+Consolidação!CD112+Consolidação!CG112+Consolidação!CJ112+Consolidação!CM112+Consolidação!CP112+Consolidação!CS112,Consolidação!$AR$4,IF(BH101+BO101+BV101+CC101+CJ101+CQ101+CX101+DE101+DL101+DS101+DZ101+EG101+EN101+EU101&lt;=Consolidação!BI112+Consolidação!BL112+Consolidação!BO112+Consolidação!BR112+Consolidação!BU112+Consolidação!BX112+Consolidação!CA112+Consolidação!CD112+Consolidação!CG112+Consolidação!CJ112+Consolidação!CM112+Consolidação!CP112+Consolidação!CS112+Consolidação!CV112,Consolidação!$AU$4,IF(AND((Consolidação!BI112+Consolidação!BL112+Consolidação!BO112+Consolidação!BR112+Consolidação!BU112+Consolidação!BX112+Consolidação!CA112+Consolidação!CD112+Consolidação!CG112+Consolidação!CJ112+Consolidação!CM112+Consolidação!CP112+Consolidação!CS112+Consolidação!CV112)&gt;0,BH101+BO101+BV101+CC101+CJ101+CQ101+CX101+DE101+DL101+DS101+DZ101+EG101+EN101&lt;Consolidação!BI112+Consolidação!BL112+Consolidação!BO112+Consolidação!BR112+Consolidação!BU112+Consolidação!BX112+Consolidação!CA112+Consolidação!CD112+Consolidação!CG112+Consolidação!CJ112+Consolidação!CM112+Consolidação!CP112+Consolidação!CS112+Consolidação!CV112,BH101+BO101+BV101+CC101+CJ101+CQ101+CX101+DE101+DL101+DS101+DZ101+EG101+EN101+EU101&gt;Consolidação!BI112+Consolidação!BL112+Consolidação!BO112+Consolidação!BR112+Consolidação!BU112+Consolidação!BX112+Consolidação!CA112+Consolidação!CD112+Consolidação!CG112+Consolidação!CJ112+Consolidação!CM112+Consolidação!CP112+Consolidação!CS112+Consolidação!CV112),"CONSUMO PARCIAL","SEM PREVISÃO"))))))))))))))))</f>
        <v/>
      </c>
      <c r="EY101" s="318" t="str">
        <f t="shared" si="159"/>
        <v/>
      </c>
      <c r="EZ101" s="334"/>
      <c r="FA101" s="340"/>
      <c r="FB101" s="522"/>
      <c r="FC101" s="346"/>
      <c r="FD101" s="353" t="str">
        <f>IF(FA101=0,"",IF(BN101+BU101+CB101+CI101+CP101+CW101+DD101+DK101+DR101+DY101+EF101+EM101+ET101+FA101&lt;=Consolidação!BO112,Consolidação!$H$4,IF(BN101+BU101+CB101+CI101+CP101+CW101+DD101+DK101+DR101+DY101+EF101+EM101+ET101+FA101&lt;=Consolidação!BO112+Consolidação!BR112,Consolidação!$K$4,IF(BN101+BU101+CB101+CI101+CP101+CW101+DD101+DK101+DR101+DY101+EF101+EM101+ET101+FA101&lt;=Consolidação!BO112+Consolidação!BR112+Consolidação!BU112,Consolidação!$N$4,IF(BN101+BU101+CB101+CI101+CP101+CW101+DD101+DK101+DR101+DY101+EF101+EM101+ET101+FA101&lt;=Consolidação!BO112+Consolidação!BR112+Consolidação!BU112+Consolidação!BX112,Consolidação!$Q$4,IF(BN101+BU101+CB101+CI101+CP101+CW101+DD101+DK101+DR101+DY101+EF101+EM101+ET101+FA101&lt;=Consolidação!BO112+Consolidação!BR112+Consolidação!BU112+Consolidação!BX112+Consolidação!CA112,Consolidação!$T$4,IF(BN101+BU101+CB101+CI101+CP101+CW101+DD101+DK101+DR101+DY101+EF101+EM101+ET101+FA101&lt;=Consolidação!BO112+Consolidação!BR112+Consolidação!BU112+Consolidação!BX112+Consolidação!CA112+Consolidação!CD112,Consolidação!$W$4,IF(BN101+BU101+CB101+CI101+CP101+CW101+DD101+DK101+DR101+DY101+EF101+EM101+ET101+FA101&lt;=Consolidação!BO112+Consolidação!BR112+Consolidação!BU112+Consolidação!BX112+Consolidação!CA112+Consolidação!CD112+Consolidação!CG112,Consolidação!$Z$4,IF(BN101+BU101+CB101+CI101+CP101+CW101+DD101+DK101+DR101+DY101+EF101+EM101+ET101+FA101&lt;=Consolidação!BO112+Consolidação!BR112+Consolidação!BU112+Consolidação!BX112+Consolidação!CA112+Consolidação!CD112+Consolidação!CG112+Consolidação!CJ112,Consolidação!$AC$4,IF(BN101+BU101+CB101+CI101+CP101+CW101+DD101+DK101+DR101+DY101+EF101+EM101+ET101+FA101&lt;=Consolidação!BO112+Consolidação!BR112+Consolidação!BU112+Consolidação!BX112+Consolidação!CA112+Consolidação!CD112+Consolidação!CG112+Consolidação!CJ112+Consolidação!CM112,Consolidação!$AF$4,IF(BN101+BU101+CB101+CI101+CP101+CW101+DD101+DK101+DR101+DY101+EF101+EM101+ET101+FA101&lt;=Consolidação!BO112+Consolidação!BR112+Consolidação!BU112+Consolidação!BX112+Consolidação!CA112+Consolidação!CD112+Consolidação!CG112+Consolidação!CJ112+Consolidação!CM112+Consolidação!CP112,Consolidação!$AI$4,IF(BN101+BU101+CB101+CI101+CP101+CW101+DD101+DK101+DR101+DY101+EF101+EM101+ET101+FA101&lt;=Consolidação!BO112+Consolidação!BR112+Consolidação!BU112+Consolidação!BX112+Consolidação!CA112+Consolidação!CD112+Consolidação!CG112+Consolidação!CJ112+Consolidação!CM112+Consolidação!CP112+Consolidação!CS112,Consolidação!$AL$4,IF(BN101+BU101+CB101+CI101+CP101+CW101+DD101+DK101+DR101+DY101+EF101+EM101+ET101+FA101&lt;=Consolidação!BO112+Consolidação!BR112+Consolidação!BU112+Consolidação!BX112+Consolidação!CA112+Consolidação!CD112+Consolidação!CG112+Consolidação!CJ112+Consolidação!CM112+Consolidação!CP112+Consolidação!CS112+Consolidação!CV112,Consolidação!$AO$4,IF(BN101+BU101+CB101+CI101+CP101+CW101+DD101+DK101+DR101+DY101+EF101+EM101+ET101+FA101&lt;=Consolidação!BO112+Consolidação!BR112+Consolidação!BU112+Consolidação!BX112+Consolidação!CA112+Consolidação!CD112+Consolidação!CG112+Consolidação!CJ112+Consolidação!CM112+Consolidação!CP112+Consolidação!CS112+Consolidação!CV112+Consolidação!CY112,Consolidação!$AR$4,IF(BN101+BU101+CB101+CI101+CP101+CW101+DD101+DK101+DR101+DY101+EF101+EM101+ET101+FA101&lt;=Consolidação!BO112+Consolidação!BR112+Consolidação!BU112+Consolidação!BX112+Consolidação!CA112+Consolidação!CD112+Consolidação!CG112+Consolidação!CJ112+Consolidação!CM112+Consolidação!CP112+Consolidação!CS112+Consolidação!CV112+Consolidação!CY112+Consolidação!DB112,Consolidação!$AU$4,IF(AND((Consolidação!BO112+Consolidação!BR112+Consolidação!BU112+Consolidação!BX112+Consolidação!CA112+Consolidação!CD112+Consolidação!CG112+Consolidação!CJ112+Consolidação!CM112+Consolidação!CP112+Consolidação!CS112+Consolidação!CV112+Consolidação!CY112+Consolidação!DB112)&gt;0,BN101+BU101+CB101+CI101+CP101+CW101+DD101+DK101+DR101+DY101+EF101+EM101+ET101&lt;Consolidação!BO112+Consolidação!BR112+Consolidação!BU112+Consolidação!BX112+Consolidação!CA112+Consolidação!CD112+Consolidação!CG112+Consolidação!CJ112+Consolidação!CM112+Consolidação!CP112+Consolidação!CS112+Consolidação!CV112+Consolidação!CY112+Consolidação!DB112,BN101+BU101+CB101+CI101+CP101+CW101+DD101+DK101+DR101+DY101+EF101+EM101+ET101+FA101&gt;Consolidação!BO112+Consolidação!BR112+Consolidação!BU112+Consolidação!BX112+Consolidação!CA112+Consolidação!CD112+Consolidação!CG112+Consolidação!CJ112+Consolidação!CM112+Consolidação!CP112+Consolidação!CS112+Consolidação!CV112+Consolidação!CY112+Consolidação!DB112),"CONSUMO PARCIAL","SEM PREVISÃO"))))))))))))))))</f>
        <v/>
      </c>
      <c r="FE101" s="318" t="str">
        <f t="shared" si="160"/>
        <v/>
      </c>
      <c r="FF101" s="334"/>
      <c r="FG101" s="340"/>
      <c r="FH101" s="522"/>
      <c r="FI101" s="346"/>
      <c r="FJ101" s="353" t="str">
        <f>IF(FG101=0,"",IF(BT101+CA101+CH101+CO101+CV101+DC101+DJ101+DQ101+DX101+EE101+EL101+ES101+EZ101+FG101&lt;=Consolidação!BU112,Consolidação!$H$4,IF(BT101+CA101+CH101+CO101+CV101+DC101+DJ101+DQ101+DX101+EE101+EL101+ES101+EZ101+FG101&lt;=Consolidação!BU112+Consolidação!BX112,Consolidação!$K$4,IF(BT101+CA101+CH101+CO101+CV101+DC101+DJ101+DQ101+DX101+EE101+EL101+ES101+EZ101+FG101&lt;=Consolidação!BU112+Consolidação!BX112+Consolidação!CA112,Consolidação!$N$4,IF(BT101+CA101+CH101+CO101+CV101+DC101+DJ101+DQ101+DX101+EE101+EL101+ES101+EZ101+FG101&lt;=Consolidação!BU112+Consolidação!BX112+Consolidação!CA112+Consolidação!CD112,Consolidação!$Q$4,IF(BT101+CA101+CH101+CO101+CV101+DC101+DJ101+DQ101+DX101+EE101+EL101+ES101+EZ101+FG101&lt;=Consolidação!BU112+Consolidação!BX112+Consolidação!CA112+Consolidação!CD112+Consolidação!CG112,Consolidação!$T$4,IF(BT101+CA101+CH101+CO101+CV101+DC101+DJ101+DQ101+DX101+EE101+EL101+ES101+EZ101+FG101&lt;=Consolidação!BU112+Consolidação!BX112+Consolidação!CA112+Consolidação!CD112+Consolidação!CG112+Consolidação!CJ112,Consolidação!$W$4,IF(BT101+CA101+CH101+CO101+CV101+DC101+DJ101+DQ101+DX101+EE101+EL101+ES101+EZ101+FG101&lt;=Consolidação!BU112+Consolidação!BX112+Consolidação!CA112+Consolidação!CD112+Consolidação!CG112+Consolidação!CJ112+Consolidação!CM112,Consolidação!$Z$4,IF(BT101+CA101+CH101+CO101+CV101+DC101+DJ101+DQ101+DX101+EE101+EL101+ES101+EZ101+FG101&lt;=Consolidação!BU112+Consolidação!BX112+Consolidação!CA112+Consolidação!CD112+Consolidação!CG112+Consolidação!CJ112+Consolidação!CM112+Consolidação!CP112,Consolidação!$AC$4,IF(BT101+CA101+CH101+CO101+CV101+DC101+DJ101+DQ101+DX101+EE101+EL101+ES101+EZ101+FG101&lt;=Consolidação!BU112+Consolidação!BX112+Consolidação!CA112+Consolidação!CD112+Consolidação!CG112+Consolidação!CJ112+Consolidação!CM112+Consolidação!CP112+Consolidação!CS112,Consolidação!$AF$4,IF(BT101+CA101+CH101+CO101+CV101+DC101+DJ101+DQ101+DX101+EE101+EL101+ES101+EZ101+FG101&lt;=Consolidação!BU112+Consolidação!BX112+Consolidação!CA112+Consolidação!CD112+Consolidação!CG112+Consolidação!CJ112+Consolidação!CM112+Consolidação!CP112+Consolidação!CS112+Consolidação!CV112,Consolidação!$AI$4,IF(BT101+CA101+CH101+CO101+CV101+DC101+DJ101+DQ101+DX101+EE101+EL101+ES101+EZ101+FG101&lt;=Consolidação!BU112+Consolidação!BX112+Consolidação!CA112+Consolidação!CD112+Consolidação!CG112+Consolidação!CJ112+Consolidação!CM112+Consolidação!CP112+Consolidação!CS112+Consolidação!CV112+Consolidação!CY112,Consolidação!$AL$4,IF(BT101+CA101+CH101+CO101+CV101+DC101+DJ101+DQ101+DX101+EE101+EL101+ES101+EZ101+FG101&lt;=Consolidação!BU112+Consolidação!BX112+Consolidação!CA112+Consolidação!CD112+Consolidação!CG112+Consolidação!CJ112+Consolidação!CM112+Consolidação!CP112+Consolidação!CS112+Consolidação!CV112+Consolidação!CY112+Consolidação!DB112,Consolidação!$AO$4,IF(BT101+CA101+CH101+CO101+CV101+DC101+DJ101+DQ101+DX101+EE101+EL101+ES101+EZ101+FG101&lt;=Consolidação!BU112+Consolidação!BX112+Consolidação!CA112+Consolidação!CD112+Consolidação!CG112+Consolidação!CJ112+Consolidação!CM112+Consolidação!CP112+Consolidação!CS112+Consolidação!CV112+Consolidação!CY112+Consolidação!DB112+Consolidação!DE112,Consolidação!$AR$4,IF(BT101+CA101+CH101+CO101+CV101+DC101+DJ101+DQ101+DX101+EE101+EL101+ES101+EZ101+FG101&lt;=Consolidação!BU112+Consolidação!BX112+Consolidação!CA112+Consolidação!CD112+Consolidação!CG112+Consolidação!CJ112+Consolidação!CM112+Consolidação!CP112+Consolidação!CS112+Consolidação!CV112+Consolidação!CY112+Consolidação!DB112+Consolidação!DE112+Consolidação!DH112,Consolidação!$AU$4,IF(AND((Consolidação!BU112+Consolidação!BX112+Consolidação!CA112+Consolidação!CD112+Consolidação!CG112+Consolidação!CJ112+Consolidação!CM112+Consolidação!CP112+Consolidação!CS112+Consolidação!CV112+Consolidação!CY112+Consolidação!DB112+Consolidação!DE112+Consolidação!DH112)&gt;0,BT101+CA101+CH101+CO101+CV101+DC101+DJ101+DQ101+DX101+EE101+EL101+ES101+EZ101&lt;Consolidação!BU112+Consolidação!BX112+Consolidação!CA112+Consolidação!CD112+Consolidação!CG112+Consolidação!CJ112+Consolidação!CM112+Consolidação!CP112+Consolidação!CS112+Consolidação!CV112+Consolidação!CY112+Consolidação!DB112+Consolidação!DE112+Consolidação!DH112,BT101+CA101+CH101+CO101+CV101+DC101+DJ101+DQ101+DX101+EE101+EL101+ES101+EZ101+FG101&gt;Consolidação!BU112+Consolidação!BX112+Consolidação!CA112+Consolidação!CD112+Consolidação!CG112+Consolidação!CJ112+Consolidação!CM112+Consolidação!CP112+Consolidação!CS112+Consolidação!CV112+Consolidação!CY112+Consolidação!DB112+Consolidação!DE112+Consolidação!DH112),"CONSUMO PARCIAL","SEM PREVISÃO"))))))))))))))))</f>
        <v/>
      </c>
      <c r="FK101" s="540" t="str">
        <f t="shared" si="161"/>
        <v/>
      </c>
      <c r="FL101" s="569"/>
      <c r="FM101" s="550"/>
      <c r="FN101" s="550"/>
      <c r="FO101" s="550"/>
      <c r="FP101" s="550"/>
      <c r="FQ101" s="576"/>
      <c r="FR101" s="569"/>
      <c r="FS101" s="550"/>
      <c r="FT101" s="550"/>
      <c r="FU101" s="550"/>
      <c r="FV101" s="550"/>
      <c r="FW101" s="550"/>
      <c r="FX101" s="545" t="str">
        <f>IF((Consolidação!C112+Consolidação!E112)=(F101+M101+T101+AA101+AH101+AO101+AV101+BC101+BJ101+BQ101+BX101+CE101+CL101+CS101),"ATUALIZADO","DESATUALIZADO")</f>
        <v>ATUALIZADO</v>
      </c>
    </row>
    <row r="102" spans="1:180" x14ac:dyDescent="0.3">
      <c r="A102" s="605">
        <v>11943</v>
      </c>
      <c r="B102" s="633"/>
      <c r="C102" s="584" t="s">
        <v>104</v>
      </c>
      <c r="D102" s="274"/>
      <c r="E102" s="334"/>
      <c r="F102" s="335"/>
      <c r="G102" s="336"/>
      <c r="H102" s="337"/>
      <c r="I102" s="353" t="str">
        <f>IF(F102=0,"",IF(F102&lt;=Consolidação!H113,Consolidação!H$4,IF(F102&lt;=Consolidação!H113+Consolidação!K113,Consolidação!K$4,IF(F102&lt;=Consolidação!H113+Consolidação!K113+Consolidação!N113,Consolidação!N$4,IF(F102&lt;=Consolidação!H113+Consolidação!K113+Consolidação!N113+Consolidação!Q113,Consolidação!Q$4,IF(F102&lt;=Consolidação!H113+Consolidação!K113+Consolidação!N113+Consolidação!Q113+Consolidação!T113,Consolidação!T$4,IF(F102&lt;=Consolidação!H113+Consolidação!K113+Consolidação!N113+Consolidação!Q113+Consolidação!T113+Consolidação!W113,Consolidação!W$4,IF(F102&lt;=Consolidação!H113+Consolidação!K113+Consolidação!N113+Consolidação!Q113+Consolidação!T113+Consolidação!W113+Consolidação!Z113,Consolidação!Z$4,IF(F102&lt;=Consolidação!H113+Consolidação!K113+Consolidação!N113+Consolidação!Q113+Consolidação!T113+Consolidação!W113+Consolidação!Z113+Consolidação!AC113,Consolidação!AC$4,IF(F102&lt;=Consolidação!H113+Consolidação!K113+Consolidação!N113+Consolidação!Q113+Consolidação!T113+Consolidação!W113+Consolidação!Z113+Consolidação!AC113+Consolidação!AF113,Consolidação!AF$4,IF(F102&lt;=Consolidação!H113+Consolidação!K113+Consolidação!N113+Consolidação!Q113+Consolidação!T113+Consolidação!W113+Consolidação!Z113+Consolidação!AC113+Consolidação!AF113+Consolidação!AI113,Consolidação!AI$4,IF(F102&lt;=Consolidação!H113+Consolidação!K113+Consolidação!N113+Consolidação!Q113+Consolidação!T113+Consolidação!W113+Consolidação!Z113+Consolidação!AC113+Consolidação!AF113+Consolidação!AI113+Consolidação!AL113,Consolidação!AL$4,IF(F102&lt;=Consolidação!H113+Consolidação!K113+Consolidação!N113+Consolidação!Q113+Consolidação!T113+Consolidação!W113+Consolidação!Z113+Consolidação!AC113+Consolidação!AF113+Consolidação!AI113+Consolidação!AL113+Consolidação!AO113,Consolidação!AO$4,IF(F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AR$4,IF(F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J102" s="318" t="str">
        <f t="shared" si="150"/>
        <v/>
      </c>
      <c r="K102" s="312"/>
      <c r="L102" s="334"/>
      <c r="M102" s="335"/>
      <c r="N102" s="315"/>
      <c r="O102" s="337"/>
      <c r="P102" s="353" t="str">
        <f>IF(M102=0,"",IF(F102+M102&lt;=Consolidação!H113,Consolidação!$H$4,IF(F102+M102&lt;=Consolidação!H113+Consolidação!K113,Consolidação!$K$4,IF(F102+M102&lt;=Consolidação!H113+Consolidação!K113+Consolidação!N113,Consolidação!$N$4,IF(F102+M102&lt;=Consolidação!H113+Consolidação!K113+Consolidação!N113+Consolidação!Q113,Consolidação!$Q$4,IF(F102+M102&lt;=Consolidação!H113+Consolidação!K113+Consolidação!N113+Consolidação!Q113+Consolidação!T113,Consolidação!$T$4,IF(F102+M102&lt;=Consolidação!H113+Consolidação!K113+Consolidação!N113+Consolidação!Q113+Consolidação!T113+Consolidação!W113,Consolidação!$W$4,IF(F102+M102&lt;=Consolidação!H113+Consolidação!K113+Consolidação!N113+Consolidação!Q113+Consolidação!T113+Consolidação!W113+Consolidação!Z113,Consolidação!$Z$4,IF(F102+M102&lt;=Consolidação!H113+Consolidação!K113+Consolidação!N113+Consolidação!Q113+Consolidação!T113+Consolidação!W113+Consolidação!Z113+Consolidação!AC113,Consolidação!$AC$4,IF(F102+M102&lt;=Consolidação!H113+Consolidação!K113+Consolidação!N113+Consolidação!Q113+Consolidação!T113+Consolidação!W113+Consolidação!Z113+Consolidação!AC113+Consolidação!AF113,Consolidação!$AF$4,IF(F102+M102&lt;=Consolidação!H113+Consolidação!K113+Consolidação!N113+Consolidação!Q113+Consolidação!T113+Consolidação!W113+Consolidação!Z113+Consolidação!AC113+Consolidação!AF113+Consolidação!AI113,Consolidação!$AI$4,IF(F102+M102&lt;=Consolidação!H113+Consolidação!K113+Consolidação!N113+Consolidação!Q113+Consolidação!T113+Consolidação!W113+Consolidação!Z113+Consolidação!AC113+Consolidação!AF113+Consolidação!AI113+Consolidação!AL113,Consolidação!$AL$4,IF(F102+M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$AR$4,IF(F102+M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Q102" s="318" t="str">
        <f t="shared" si="162"/>
        <v/>
      </c>
      <c r="R102" s="312"/>
      <c r="S102" s="334"/>
      <c r="T102" s="314"/>
      <c r="U102" s="315"/>
      <c r="V102" s="337"/>
      <c r="W102" s="353" t="str">
        <f>IF(T102=0,"",IF(F102+M102+T102&lt;=Consolidação!H113,Consolidação!$H$4,IF(F102+M102+T102&lt;=Consolidação!H113+Consolidação!K113,Consolidação!$K$4,IF(F102+M102+T102&lt;=Consolidação!H113+Consolidação!K113+Consolidação!N113,Consolidação!$N$4,IF(F102+M102+T102&lt;=Consolidação!H113+Consolidação!K113+Consolidação!N113+Consolidação!Q113,Consolidação!$Q$4,IF(F102+M102+T102&lt;=Consolidação!H113+Consolidação!K113+Consolidação!N113+Consolidação!Q113+Consolidação!T113,Consolidação!$T$4,IF(F102+M102+T102&lt;=Consolidação!H113+Consolidação!K113+Consolidação!N113+Consolidação!Q113+Consolidação!T113+Consolidação!W113,Consolidação!$W$4,IF(F102+M102+T102&lt;=Consolidação!H113+Consolidação!K113+Consolidação!N113+Consolidação!Q113+Consolidação!T113+Consolidação!W113+Consolidação!Z113,Consolidação!$Z$4,IF(F102+M102+T102&lt;=Consolidação!H113+Consolidação!K113+Consolidação!N113+Consolidação!Q113+Consolidação!T113+Consolidação!W113+Consolidação!Z113+Consolidação!AC113,Consolidação!$AC$4,IF(F102+M102+T102&lt;=Consolidação!H113+Consolidação!K113+Consolidação!N113+Consolidação!Q113+Consolidação!T113+Consolidação!W113+Consolidação!Z113+Consolidação!AC113+Consolidação!AF113,Consolidação!$AF$4,IF(F102+M102+T102&lt;=Consolidação!H113+Consolidação!K113+Consolidação!N113+Consolidação!Q113+Consolidação!T113+Consolidação!W113+Consolidação!Z113+Consolidação!AC113+Consolidação!AF113+Consolidação!AI113,Consolidação!$AI$4,IF(F102+M102+T102&lt;=Consolidação!H113+Consolidação!K113+Consolidação!N113+Consolidação!Q113+Consolidação!T113+Consolidação!W113+Consolidação!Z113+Consolidação!AC113+Consolidação!AF113+Consolidação!AI113+Consolidação!AL113,Consolidação!$AL$4,IF(F102+M102+T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+T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$AR$4,IF(F102+M102+T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+M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+T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X102" s="318" t="str">
        <f>IF(W102="","",IF(W102="SEM PREVISÃO","û",IF(W102="CONSUMO PARCIAL","û",IF(V102&lt;W102+90,"û","ü"))))</f>
        <v/>
      </c>
      <c r="Y102" s="312"/>
      <c r="Z102" s="334"/>
      <c r="AA102" s="340"/>
      <c r="AB102" s="315"/>
      <c r="AC102" s="521"/>
      <c r="AD102" s="353" t="str">
        <f>IF(AA102=0,"",IF(F102+M102+T102+AA102&lt;=Consolidação!H113,Consolidação!$H$4,IF(F102+M102+T102+AA102&lt;=Consolidação!H113+Consolidação!K113,Consolidação!$K$4,IF(F102+M102+T102+AA102&lt;=Consolidação!H113+Consolidação!K113+Consolidação!N113,Consolidação!$N$4,IF(F102+M102+T102+AA102&lt;=Consolidação!H113+Consolidação!K113+Consolidação!N113+Consolidação!Q113,Consolidação!$Q$4,IF(F102+M102+T102+AA102&lt;=Consolidação!H113+Consolidação!K113+Consolidação!N113+Consolidação!Q113+Consolidação!T113,Consolidação!$T$4,IF(F102+M102+T102+AA102&lt;=Consolidação!H113+Consolidação!K113+Consolidação!N113+Consolidação!Q113+Consolidação!T113+Consolidação!W113,Consolidação!$W$4,IF(F102+M102+T102+AA102&lt;=Consolidação!H113+Consolidação!K113+Consolidação!N113+Consolidação!Q113+Consolidação!T113+Consolidação!W113+Consolidação!Z113,Consolidação!$Z$4,IF(F102+M102+T102+AA102&lt;=Consolidação!H113+Consolidação!K113+Consolidação!N113+Consolidação!Q113+Consolidação!T113+Consolidação!W113+Consolidação!Z113+Consolidação!AC113,Consolidação!$AC$4,IF(F102+M102+T102+AA102&lt;=Consolidação!H113+Consolidação!K113+Consolidação!N113+Consolidação!Q113+Consolidação!T113+Consolidação!W113+Consolidação!Z113+Consolidação!AC113+Consolidação!AF113,Consolidação!$AF$4,IF(F102+M102+T102+AA102&lt;=Consolidação!H113+Consolidação!K113+Consolidação!N113+Consolidação!Q113+Consolidação!T113+Consolidação!W113+Consolidação!Z113+Consolidação!AC113+Consolidação!AF113+Consolidação!AI113,Consolidação!$AI$4,IF(F102+M102+T102+AA102&lt;=Consolidação!H113+Consolidação!K113+Consolidação!N113+Consolidação!Q113+Consolidação!T113+Consolidação!W113+Consolidação!Z113+Consolidação!AC113+Consolidação!AF113+Consolidação!AI113+Consolidação!AL113,Consolidação!$AL$4,IF(F102+M102+T102+AA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+T102+AA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#REF!,IF(F102+M102+T102+AA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+M102+T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+T102+AA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AE102" s="318" t="str">
        <f>IF(AD102="","",IF(AD102="SEM PREVISÃO","û",IF(AD102="CONSUMO PARCIAL","û",IF(AC102&lt;AD102+90,"û","ü"))))</f>
        <v/>
      </c>
      <c r="AF102" s="312"/>
      <c r="AG102" s="334"/>
      <c r="AH102" s="340"/>
      <c r="AI102" s="315"/>
      <c r="AJ102" s="316"/>
      <c r="AK102" s="353" t="str">
        <f>IF(AH102=0,"",IF(F102+M102+T102+AA102+AH102&lt;=Consolidação!H113,Consolidação!$H$4,IF(F102+M102+T102+AA102+AH102&lt;=Consolidação!H113+Consolidação!K113,Consolidação!$K$4,IF(F102+M102+T102+AA102+AH102&lt;=Consolidação!H113+Consolidação!K113+Consolidação!N113,Consolidação!$N$4,IF(F102+M102+T102+AA102+AH102&lt;=Consolidação!H113+Consolidação!K113+Consolidação!N113+Consolidação!Q113,Consolidação!$Q$4,IF(F102+M102+T102+AA102+AH102&lt;=Consolidação!H113+Consolidação!K113+Consolidação!N113+Consolidação!Q113+Consolidação!T113,Consolidação!$T$4,IF(F102+M102+T102+AA102+AH102&lt;=Consolidação!H113+Consolidação!K113+Consolidação!N113+Consolidação!Q113+Consolidação!T113+Consolidação!W113,Consolidação!$W$4,IF(F102+M102+T102+AA102+AH102&lt;=Consolidação!H113+Consolidação!K113+Consolidação!N113+Consolidação!Q113+Consolidação!T113+Consolidação!W113+Consolidação!Z113,Consolidação!$Z$4,IF(F102+M102+T102+AA102+AH102&lt;=Consolidação!H113+Consolidação!K113+Consolidação!N113+Consolidação!Q113+Consolidação!T113+Consolidação!W113+Consolidação!Z113+Consolidação!AC113,Consolidação!$AC$4,IF(F102+M102+T102+AA102+AH102&lt;=Consolidação!H113+Consolidação!K113+Consolidação!N113+Consolidação!Q113+Consolidação!T113+Consolidação!W113+Consolidação!Z113+Consolidação!AC113+Consolidação!AF113,Consolidação!$AF$4,IF(F102+M102+T102+AA102+AH102&lt;=Consolidação!H113+Consolidação!K113+Consolidação!N113+Consolidação!Q113+Consolidação!T113+Consolidação!W113+Consolidação!Z113+Consolidação!AC113+Consolidação!AF113+Consolidação!AI113,Consolidação!$AI$4,IF(F102+M102+T102+AA102+AH102&lt;=Consolidação!H113+Consolidação!K113+Consolidação!N113+Consolidação!Q113+Consolidação!T113+Consolidação!W113+Consolidação!Z113+Consolidação!AC113+Consolidação!AF113+Consolidação!AI113+Consolidação!AL113,Consolidação!$AL$4,IF(F102+M102+T102+AA102+AH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+T102+AA102+AH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$AR$4,IF(F102+M102+T102+AA102+AH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+M102+T102+AA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+T102+AA102+AH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AL102" s="318" t="str">
        <f>IF(AK102="","",IF(AK102="SEM PREVISÃO","û",IF(AK102="CONSUMO PARCIAL","û",IF(AJ102&lt;AK102+90,"û","ü"))))</f>
        <v/>
      </c>
      <c r="AM102" s="312"/>
      <c r="AN102" s="334"/>
      <c r="AO102" s="340"/>
      <c r="AP102" s="345"/>
      <c r="AQ102" s="337"/>
      <c r="AR102" s="353" t="str">
        <f>IF(AO102=0,"",IF(F102+M102+T102+AA102+AH102+AO102&lt;=Consolidação!H113,Consolidação!$H$4,IF(F102+M102+T102+AA102+AH102+AO102&lt;=Consolidação!H113+Consolidação!K113,Consolidação!$K$4,IF(F102+M102+T102+AA102+AH102+AO102&lt;=Consolidação!H113+Consolidação!K113+Consolidação!N113,Consolidação!$N$4,IF(F102+M102+T102+AA102+AH102+AO102&lt;=Consolidação!H113+Consolidação!K113+Consolidação!N113+Consolidação!Q113,Consolidação!$Q$4,IF(F102+M102+T102+AA102+AH102+AO102&lt;=Consolidação!H113+Consolidação!K113+Consolidação!N113+Consolidação!Q113+Consolidação!T113,Consolidação!$T$4,IF(F102+M102+T102+AA102+AH102+AO102&lt;=Consolidação!H113+Consolidação!K113+Consolidação!N113+Consolidação!Q113+Consolidação!T113+Consolidação!W113,Consolidação!$W$4,IF(F102+M102+T102+AA102+AH102+AO102&lt;=Consolidação!H113+Consolidação!K113+Consolidação!N113+Consolidação!Q113+Consolidação!T113+Consolidação!W113+Consolidação!Z113,Consolidação!$Z$4,IF(F102+M102+T102+AA102+AH102+AO102&lt;=Consolidação!H113+Consolidação!K113+Consolidação!N113+Consolidação!Q113+Consolidação!T113+Consolidação!W113+Consolidação!Z113+Consolidação!AC113,Consolidação!$AC$4,IF(F102+M102+T102+AA102+AH102+AO102&lt;=Consolidação!H113+Consolidação!K113+Consolidação!N113+Consolidação!Q113+Consolidação!T113+Consolidação!W113+Consolidação!Z113+Consolidação!AC113+Consolidação!AF113,Consolidação!$AF$4,IF(F102+M102+T102+AA102+AH102+AO102&lt;=Consolidação!H113+Consolidação!K113+Consolidação!N113+Consolidação!Q113+Consolidação!T113+Consolidação!W113+Consolidação!Z113+Consolidação!AC113+Consolidação!AF113+Consolidação!AI113,Consolidação!$AI$4,IF(F102+M102+T102+AA102+AH102+AO102&lt;=Consolidação!H113+Consolidação!K113+Consolidação!N113+Consolidação!Q113+Consolidação!T113+Consolidação!W113+Consolidação!Z113+Consolidação!AC113+Consolidação!AF113+Consolidação!AI113+Consolidação!AL113,Consolidação!$AL$4,IF(F102+M102+T102+AA102+AH102+AO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+T102+AA102+AH102+AO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$AR$4,IF(F102+M102+T102+AA102+AH102+AO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+M102+T102+AA102+AH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+T102+AA102+AH102+AO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AS102" s="318" t="str">
        <f>IF(AR102="","",IF(AR102="SEM PREVISÃO","û",IF(AR102="CONSUMO PARCIAL","û",IF(AQ102&lt;AR102+90,"û","ü"))))</f>
        <v/>
      </c>
      <c r="AT102" s="312"/>
      <c r="AU102" s="334"/>
      <c r="AV102" s="340"/>
      <c r="AW102" s="345"/>
      <c r="AX102" s="346"/>
      <c r="AY102" s="353" t="str">
        <f>IF(AV102=0,"",IF(F102+M102+T102+AA102+AH102+AO102+AV102&lt;=Consolidação!H113,Consolidação!$H$4,IF(F102+M102+T102+AA102+AH102+AO102+AV102&lt;=Consolidação!H113+Consolidação!K113,Consolidação!$K$4,IF(F102+M102+T102+AA102+AH102+AO102+AV102&lt;=Consolidação!H113+Consolidação!K113+Consolidação!N113,Consolidação!$N$4,IF(F102+M102+T102+AA102+AH102+AO102+AV102&lt;=Consolidação!H113+Consolidação!K113+Consolidação!N113+Consolidação!Q113,Consolidação!$Q$4,IF(F102+M102+T102+AA102+AH102+AO102+AV102&lt;=Consolidação!H113+Consolidação!K113+Consolidação!N113+Consolidação!Q113+Consolidação!T113,Consolidação!$T$4,IF(F102+M102+T102+AA102+AH102+AO102+AV102&lt;=Consolidação!H113+Consolidação!K113+Consolidação!N113+Consolidação!Q113+Consolidação!T113+Consolidação!W113,Consolidação!$W$4,IF(F102+M102+T102+AA102+AH102+AO102+AV102&lt;=Consolidação!H113+Consolidação!K113+Consolidação!N113+Consolidação!Q113+Consolidação!T113+Consolidação!W113+Consolidação!Z113,Consolidação!$Z$4,IF(F102+M102+T102+AA102+AH102+AO102+AV102&lt;=Consolidação!H113+Consolidação!K113+Consolidação!N113+Consolidação!Q113+Consolidação!T113+Consolidação!W113+Consolidação!Z113+Consolidação!AC113,Consolidação!$AC$4,IF(F102+M102+T102+AA102+AH102+AO102+AV102&lt;=Consolidação!H113+Consolidação!K113+Consolidação!N113+Consolidação!Q113+Consolidação!T113+Consolidação!W113+Consolidação!Z113+Consolidação!AC113+Consolidação!AF113,Consolidação!$AF$4,IF(F102+M102+T102+AA102+AH102+AO102+AV102&lt;=Consolidação!H113+Consolidação!K113+Consolidação!N113+Consolidação!Q113+Consolidação!T113+Consolidação!W113+Consolidação!Z113+Consolidação!AC113+Consolidação!AF113+Consolidação!AI113,Consolidação!$AI$4,IF(F102+M102+T102+AA102+AH102+AO102+AV102&lt;=Consolidação!H113+Consolidação!K113+Consolidação!N113+Consolidação!Q113+Consolidação!T113+Consolidação!W113+Consolidação!Z113+Consolidação!AC113+Consolidação!AF113+Consolidação!AI113+Consolidação!AL113,Consolidação!$AL$4,IF(F102+M102+T102+AA102+AH102+AO102+AV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+T102+AA102+AH102+AO102+AV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$AR$4,IF(F102+M102+T102+AA102+AH102+AO102+AV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+M102+T102+AA102+AH102+AO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+T102+AA102+AH102+AO102+AV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AZ102" s="318" t="str">
        <f>IF(AY102="","",IF(AY102="SEM PREVISÃO","û",IF(AY102="CONSUMO PARCIAL","û",IF(AX102&lt;AY102+90,"û","ü"))))</f>
        <v/>
      </c>
      <c r="BA102" s="312"/>
      <c r="BB102" s="334"/>
      <c r="BC102" s="340"/>
      <c r="BD102" s="315"/>
      <c r="BE102" s="346"/>
      <c r="BF102" s="353" t="str">
        <f>IF(BC102=0,"",IF(F102+M102+T102+AA102+AH102+AO102+AV102+BC102&lt;=Consolidação!H113,Consolidação!$H$4,IF(F102+M102+T102+AA102+AH102+AO102+AV102+BC102&lt;=Consolidação!H113+Consolidação!K113,Consolidação!$K$4,IF(F102+M102+T102+AA102+AH102+AO102+AV102+BC102&lt;=Consolidação!H113+Consolidação!K113+Consolidação!N113,Consolidação!$N$4,IF(F102+M102+T102+AA102+AH102+AO102+AV102+BC102&lt;=Consolidação!H113+Consolidação!K113+Consolidação!N113+Consolidação!Q113,Consolidação!$Q$4,IF(F102+M102+T102+AA102+AH102+AO102+AV102+BC102&lt;=Consolidação!H113+Consolidação!K113+Consolidação!N113+Consolidação!Q113+Consolidação!T113,Consolidação!$T$4,IF(F102+M102+T102+AA102+AH102+AO102+AV102+BC102&lt;=Consolidação!H113+Consolidação!K113+Consolidação!N113+Consolidação!Q113+Consolidação!T113+Consolidação!W113,Consolidação!$W$4,IF(F102+M102+T102+AA102+AH102+AO102+AV102+BC102&lt;=Consolidação!H113+Consolidação!K113+Consolidação!N113+Consolidação!Q113+Consolidação!T113+Consolidação!W113+Consolidação!Z113,Consolidação!$Z$4,IF(F102+M102+T102+AA102+AH102+AO102+AV102+BC102&lt;=Consolidação!H113+Consolidação!K113+Consolidação!N113+Consolidação!Q113+Consolidação!T113+Consolidação!W113+Consolidação!Z113+Consolidação!AC113,Consolidação!$AC$4,IF(F102+M102+T102+AA102+AH102+AO102+AV102+BC102&lt;=Consolidação!H113+Consolidação!K113+Consolidação!N113+Consolidação!Q113+Consolidação!T113+Consolidação!W113+Consolidação!Z113+Consolidação!AC113+Consolidação!AF113,Consolidação!$AF$4,IF(F102+M102+T102+AA102+AH102+AO102+AV102+BC102&lt;=Consolidação!H113+Consolidação!K113+Consolidação!N113+Consolidação!Q113+Consolidação!T113+Consolidação!W113+Consolidação!Z113+Consolidação!AC113+Consolidação!AF113+Consolidação!AI113,Consolidação!$AI$4,IF(F102+M102+T102+AA102+AH102+AO102+AV102+BC102&lt;=Consolidação!H113+Consolidação!K113+Consolidação!N113+Consolidação!Q113+Consolidação!T113+Consolidação!W113+Consolidação!Z113+Consolidação!AC113+Consolidação!AF113+Consolidação!AI113+Consolidação!AL113,Consolidação!$AL$4,IF(F102+M102+T102+AA102+AH102+AO102+AV102+BC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+T102+AA102+AH102+AO102+AV102+BC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$AR$4,IF(F102+M102+T102+AA102+AH102+AO102+AV102+BC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+M102+T102+AA102+AH102+AO102+AV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+T102+AA102+AH102+AO102+AV102+BC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BG102" s="318" t="str">
        <f>IF(BF102="","",IF(BF102="SEM PREVISÃO","û",IF(BF102="CONSUMO PARCIAL","û",IF(BE102&lt;BF102+90,"û","ü"))))</f>
        <v/>
      </c>
      <c r="BH102" s="312"/>
      <c r="BI102" s="334"/>
      <c r="BJ102" s="340"/>
      <c r="BK102" s="522"/>
      <c r="BL102" s="346"/>
      <c r="BM102" s="353" t="str">
        <f>IF(BJ102=0,"",IF(F102+M102+T102+AA102+AH102+AO102+AV102+BC102+BJ102&lt;=Consolidação!H113,Consolidação!$H$4,IF(F102+M102+T102+AA102+AH102+AO102+AV102+BC102+BJ102&lt;=Consolidação!H113+Consolidação!K113,Consolidação!$K$4,IF(F102+M102+T102+AA102+AH102+AO102+AV102+BC102+BJ102&lt;=Consolidação!H113+Consolidação!K113+Consolidação!N113,Consolidação!$N$4,IF(F102+M102+T102+AA102+AH102+AO102+AV102+BC102+BJ102&lt;=Consolidação!H113+Consolidação!K113+Consolidação!N113+Consolidação!Q113,Consolidação!$Q$4,IF(F102+M102+T102+AA102+AH102+AO102+AV102+BC102+BJ102&lt;=Consolidação!H113+Consolidação!K113+Consolidação!N113+Consolidação!Q113+Consolidação!T113,Consolidação!$T$4,IF(F102+M102+T102+AA102+AH102+AO102+AV102+BC102+BJ102&lt;=Consolidação!H113+Consolidação!K113+Consolidação!N113+Consolidação!Q113+Consolidação!T113+Consolidação!W113,Consolidação!$W$4,IF(F102+M102+T102+AA102+AH102+AO102+AV102+BC102+BJ102&lt;=Consolidação!H113+Consolidação!K113+Consolidação!N113+Consolidação!Q113+Consolidação!T113+Consolidação!W113+Consolidação!Z113,Consolidação!$Z$4,IF(F102+M102+T102+AA102+AH102+AO102+AV102+BC102+BJ102&lt;=Consolidação!H113+Consolidação!K113+Consolidação!N113+Consolidação!Q113+Consolidação!T113+Consolidação!W113+Consolidação!Z113+Consolidação!AC113,Consolidação!$AC$4,IF(F102+M102+T102+AA102+AH102+AO102+AV102+BC102+BJ102&lt;=Consolidação!H113+Consolidação!K113+Consolidação!N113+Consolidação!Q113+Consolidação!T113+Consolidação!W113+Consolidação!Z113+Consolidação!AC113+Consolidação!AF113,Consolidação!$AF$4,IF(F102+M102+T102+AA102+AH102+AO102+AV102+BC102+BJ102&lt;=Consolidação!H113+Consolidação!K113+Consolidação!N113+Consolidação!Q113+Consolidação!T113+Consolidação!W113+Consolidação!Z113+Consolidação!AC113+Consolidação!AF113+Consolidação!AI113,Consolidação!$AI$4,IF(F102+M102+T102+AA102+AH102+AO102+AV102+BC102+BJ102&lt;=Consolidação!H113+Consolidação!K113+Consolidação!N113+Consolidação!Q113+Consolidação!T113+Consolidação!W113+Consolidação!Z113+Consolidação!AC113+Consolidação!AF113+Consolidação!AI113+Consolidação!AL113,Consolidação!$AL$4,IF(F102+M102+T102+AA102+AH102+AO102+AV102+BC102+BJ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+T102+AA102+AH102+AO102+AV102+BC102+BJ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$AR$4,IF(F102+M102+T102+AA102+AH102+AO102+AV102+BC102+BJ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+M102+T102+AA102+AH102+AO102+AV102+BC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+T102+AA102+AH102+AO102+AV102+BC102+BJ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BN102" s="318" t="str">
        <f>IF(BM102="","",IF(BM102="SEM PREVISÃO","û",IF(BM102="CONSUMO PARCIAL","û",IF(BL102&lt;BM102+90,"û","ü"))))</f>
        <v/>
      </c>
      <c r="BO102" s="312"/>
      <c r="BP102" s="334"/>
      <c r="BQ102" s="340"/>
      <c r="BR102" s="522"/>
      <c r="BS102" s="346"/>
      <c r="BT102" s="317" t="str">
        <f>IF(BQ102=0,"",IF(F102+M102+T102+AA102+AH102+AO102+AV102+BC102+BJ102+BQ102&lt;=Consolidação!H113,Consolidação!$H$4,IF(F102+M102+T102+AA102+AH102+AO102+AV102+BC102+BJ102+BQ102&lt;=Consolidação!H113+Consolidação!K113,Consolidação!$K$4,IF(F102+M102+T102+AA102+AH102+AO102+AV102+BC102+BJ102+BQ102&lt;=Consolidação!H113+Consolidação!K113+Consolidação!N113,Consolidação!$N$4,IF(F102+M102+T102+AA102+AH102+AO102+AV102+BC102+BJ102+BQ102&lt;=Consolidação!H113+Consolidação!K113+Consolidação!N113+Consolidação!Q113,Consolidação!$Q$4,IF(F102+M102+T102+AA102+AH102+AO102+AV102+BC102+BJ102+BQ102&lt;=Consolidação!H113+Consolidação!K113+Consolidação!N113+Consolidação!Q113+Consolidação!T113,Consolidação!$T$4,IF(F102+M102+T102+AA102+AH102+AO102+AV102+BC102+BJ102+BQ102&lt;=Consolidação!H113+Consolidação!K113+Consolidação!N113+Consolidação!Q113+Consolidação!T113+Consolidação!W113,Consolidação!$W$4,IF(F102+M102+T102+AA102+AH102+AO102+AV102+BC102+BJ102+BQ102&lt;=Consolidação!H113+Consolidação!K113+Consolidação!N113+Consolidação!Q113+Consolidação!T113+Consolidação!W113+Consolidação!Z113,Consolidação!$Z$4,IF(F102+M102+T102+AA102+AH102+AO102+AV102+BC102+BJ102+BQ102&lt;=Consolidação!H113+Consolidação!K113+Consolidação!N113+Consolidação!Q113+Consolidação!T113+Consolidação!W113+Consolidação!Z113+Consolidação!AC113,Consolidação!$AC$4,IF(F102+M102+T102+AA102+AH102+AO102+AV102+BC102+BJ102+BQ102&lt;=Consolidação!H113+Consolidação!K113+Consolidação!N113+Consolidação!Q113+Consolidação!T113+Consolidação!W113+Consolidação!Z113+Consolidação!AC113+Consolidação!AF113,Consolidação!$AF$4,IF(F102+M102+T102+AA102+AH102+AO102+AV102+BC102+BJ102+BQ102&lt;=Consolidação!H113+Consolidação!K113+Consolidação!N113+Consolidação!Q113+Consolidação!T113+Consolidação!W113+Consolidação!Z113+Consolidação!AC113+Consolidação!AF113+Consolidação!AI113,Consolidação!$AI$4,IF(F102+M102+T102+AA102+AH102+AO102+AV102+BC102+BJ102+BQ102&lt;=Consolidação!H113+Consolidação!K113+Consolidação!N113+Consolidação!Q113+Consolidação!T113+Consolidação!W113+Consolidação!Z113+Consolidação!AC113+Consolidação!AF113+Consolidação!AI113+Consolidação!AL113,Consolidação!$AL$4,IF(F102+M102+T102+AA102+AH102+AO102+AV102+BC102+BJ102+BQ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+T102+AA102+AH102+AO102+AV102+BC102+BJ102+BQ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$AR$4,IF(F102+M102+T102+AA102+AH102+AO102+AV102+BC102+BJ102+BQ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+M102+T102+AA102+AH102+AO102+AV102+BC102+BJ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+T102+AA102+AH102+AO102+AV102+BC102+BJ102+BQ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BU102" s="318" t="str">
        <f t="shared" si="170"/>
        <v/>
      </c>
      <c r="BV102" s="312"/>
      <c r="BW102" s="334"/>
      <c r="BX102" s="340"/>
      <c r="BY102" s="522"/>
      <c r="BZ102" s="346"/>
      <c r="CA102" s="317" t="str">
        <f>IF(BX102=0,"",IF(F102+M102+T102+AA102+AH102+AO102+AV102+BC102+BJ102+BQ102+BX102&lt;=Consolidação!H113,Consolidação!$H$4,IF(F102+M102+T102+AA102+AH102+AO102+AV102+BC102+BJ102+BQ102+BX102&lt;=Consolidação!H113+Consolidação!K113,Consolidação!$K$4,IF(F102+M102+T102+AA102+AH102+AO102+AV102+BC102+BJ102+BQ102+BX102&lt;=Consolidação!H113+Consolidação!K113+Consolidação!N113,Consolidação!$N$4,IF(F102+M102+T102+AA102+AH102+AO102+AV102+BC102+BJ102+BQ102+BX102&lt;=Consolidação!H113+Consolidação!K113+Consolidação!N113+Consolidação!Q113,Consolidação!$Q$4,IF(F102+M102+T102+AA102+AH102+AO102+AV102+BC102+BJ102+BQ102+BX102&lt;=Consolidação!H113+Consolidação!K113+Consolidação!N113+Consolidação!Q113+Consolidação!T113,Consolidação!$T$4,IF(F102+M102+T102+AA102+AH102+AO102+AV102+BC102+BJ102+BQ102+BX102&lt;=Consolidação!H113+Consolidação!K113+Consolidação!N113+Consolidação!Q113+Consolidação!T113+Consolidação!W113,Consolidação!$W$4,IF(F102+M102+T102+AA102+AH102+AO102+AV102+BC102+BJ102+BQ102+BX102&lt;=Consolidação!H113+Consolidação!K113+Consolidação!N113+Consolidação!Q113+Consolidação!T113+Consolidação!W113+Consolidação!Z113,Consolidação!$Z$4,IF(F102+M102+T102+AA102+AH102+AO102+AV102+BC102+BJ102+BQ102+BX102&lt;=Consolidação!H113+Consolidação!K113+Consolidação!N113+Consolidação!Q113+Consolidação!T113+Consolidação!W113+Consolidação!Z113+Consolidação!AC113,Consolidação!$AC$4,IF(F102+M102+T102+AA102+AH102+AO102+AV102+BC102+BJ102+BQ102+BX102&lt;=Consolidação!H113+Consolidação!K113+Consolidação!N113+Consolidação!Q113+Consolidação!T113+Consolidação!W113+Consolidação!Z113+Consolidação!AC113+Consolidação!AF113,Consolidação!$AF$4,IF(F102+M102+T102+AA102+AH102+AO102+AV102+BC102+BJ102+BQ102+BX102&lt;=Consolidação!H113+Consolidação!K113+Consolidação!N113+Consolidação!Q113+Consolidação!T113+Consolidação!W113+Consolidação!Z113+Consolidação!AC113+Consolidação!AF113+Consolidação!AI113,Consolidação!$AI$4,IF(F102+M102+T102+AA102+AH102+AO102+AV102+BC102+BJ102+BQ102+BX102&lt;=Consolidação!H113+Consolidação!K113+Consolidação!N113+Consolidação!Q113+Consolidação!T113+Consolidação!W113+Consolidação!Z113+Consolidação!AC113+Consolidação!AF113+Consolidação!AI113+Consolidação!AL113,Consolidação!$AL$4,IF(F102+M102+T102+AA102+AH102+AO102+AV102+BC102+BJ102+BQ102+BX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+T102+AA102+AH102+AO102+AV102+BC102+BJ102+BQ102+BX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$AR$4,IF(F102+M102+T102+AA102+AH102+AO102+AV102+BC102+BJ102+BQ102+BX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+M102+T102+AA102+AH102+AO102+AV102+BC102+BJ102+BQ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+T102+AA102+AH102+AO102+AV102+BC102+BJ102+BQ102+BX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CB102" s="318" t="str">
        <f>IF(CA102="","",IF(CA102="SEM PREVISÃO","û",IF(CA102="CONSUMO PARCIAL","û",IF(BZ102&lt;CA102+90,"û","ü"))))</f>
        <v/>
      </c>
      <c r="CC102" s="312"/>
      <c r="CD102" s="334"/>
      <c r="CE102" s="340"/>
      <c r="CF102" s="522"/>
      <c r="CG102" s="346"/>
      <c r="CH102" s="353" t="str">
        <f>IF(CE102=0,"",IF(F102+M102+T102+AA102+AH102+AO102+AV102+BC102+BJ102+BQ102+BX102+CE102&lt;=Consolidação!H113,Consolidação!$H$4,IF(F102+M102+T102+AA102+AH102+AO102+AV102+BC102+BJ102+BQ102+BX102+CE102&lt;=Consolidação!H113+Consolidação!K113,Consolidação!$K$4,IF(F102+M102+T102+AA102+AH102+AO102+AV102+BC102+BJ102+BQ102+BX102+CE102&lt;=Consolidação!H113+Consolidação!K113+Consolidação!N113,Consolidação!$N$4,IF(F102+M102+T102+AA102+AH102+AO102+AV102+BC102+BJ102+BQ102+BX102+CE102&lt;=Consolidação!H113+Consolidação!K113+Consolidação!N113+Consolidação!Q113,Consolidação!$Q$4,IF(F102+M102+T102+AA102+AH102+AO102+AV102+BC102+BJ102+BQ102+BX102+CE102&lt;=Consolidação!H113+Consolidação!K113+Consolidação!N113+Consolidação!Q113+Consolidação!T113,Consolidação!$T$4,IF(F102+M102+T102+AA102+AH102+AO102+AV102+BC102+BJ102+BQ102+BX102+CE102&lt;=Consolidação!H113+Consolidação!K113+Consolidação!N113+Consolidação!Q113+Consolidação!T113+Consolidação!W113,Consolidação!$W$4,IF(F102+M102+T102+AA102+AH102+AO102+AV102+BC102+BJ102+BQ102+BX102+CE102&lt;=Consolidação!H113+Consolidação!K113+Consolidação!N113+Consolidação!Q113+Consolidação!T113+Consolidação!W113+Consolidação!Z113,Consolidação!$Z$4,IF(F102+M102+T102+AA102+AH102+AO102+AV102+BC102+BJ102+BQ102+BX102+CE102&lt;=Consolidação!H113+Consolidação!K113+Consolidação!N113+Consolidação!Q113+Consolidação!T113+Consolidação!W113+Consolidação!Z113+Consolidação!AC113,Consolidação!$AC$4,IF(F102+M102+T102+AA102+AH102+AO102+AV102+BC102+BJ102+BQ102+BX102+CE102&lt;=Consolidação!H113+Consolidação!K113+Consolidação!N113+Consolidação!Q113+Consolidação!T113+Consolidação!W113+Consolidação!Z113+Consolidação!AC113+Consolidação!AF113,Consolidação!$AF$4,IF(F102+M102+T102+AA102+AH102+AO102+AV102+BC102+BJ102+BQ102+BX102+CE102&lt;=Consolidação!H113+Consolidação!K113+Consolidação!N113+Consolidação!Q113+Consolidação!T113+Consolidação!W113+Consolidação!Z113+Consolidação!AC113+Consolidação!AF113+Consolidação!AI113,Consolidação!$AI$4,IF(F102+M102+T102+AA102+AH102+AO102+AV102+BC102+BJ102+BQ102+BX102+CE102&lt;=Consolidação!H113+Consolidação!K113+Consolidação!N113+Consolidação!Q113+Consolidação!T113+Consolidação!W113+Consolidação!Z113+Consolidação!AC113+Consolidação!AF113+Consolidação!AI113+Consolidação!AL113,Consolidação!$AL$4,IF(F102+M102+T102+AA102+AH102+AO102+AV102+BC102+BJ102+BQ102+BX102+CE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+T102+AA102+AH102+AO102+AV102+BC102+BJ102+BQ102+BX102+CE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$AR$4,IF(F102+M102+T102+AA102+AH102+AO102+AV102+BC102+BJ102+BQ102+BX102+CE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+M102+T102+AA102+AH102+AO102+AV102+BC102+BJ102+BQ102+BX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+T102+AA102+AH102+AO102+AV102+BC102+BJ102+BQ102+BX102+CE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CI102" s="318" t="str">
        <f>IF(CH102="","",IF(CH102="SEM PREVISÃO","û",IF(CH102="CONSUMO PARCIAL","û",IF(CG102&lt;CH102+90,"û","ü"))))</f>
        <v/>
      </c>
      <c r="CJ102" s="312"/>
      <c r="CK102" s="334"/>
      <c r="CL102" s="340"/>
      <c r="CM102" s="522"/>
      <c r="CN102" s="346"/>
      <c r="CO102" s="353" t="str">
        <f>IF(CL102=0,"",IF(F102+M102+T102+AA102+AH102+AO102+AV102+BC102+BJ102+BQ102+BX102+CE102+CL102&lt;=Consolidação!H113,Consolidação!$H$4,IF(F102+M102+T102+AA102+AH102+AO102+AV102+BC102+BJ102+BQ102+BX102+CE102+CL102&lt;=Consolidação!H113+Consolidação!K113,Consolidação!$K$4,IF(F102+M102+T102+AA102+AH102+AO102+AV102+BC102+BJ102+BQ102+BX102+CE102+CL102&lt;=Consolidação!H113+Consolidação!K113+Consolidação!N113,Consolidação!$N$4,IF(F102+M102+T102+AA102+AH102+AO102+AV102+BC102+BJ102+BQ102+BX102+CE102+CL102&lt;=Consolidação!H113+Consolidação!K113+Consolidação!N113+Consolidação!Q113,Consolidação!$Q$4,IF(F102+M102+T102+AA102+AH102+AO102+AV102+BC102+BJ102+BQ102+BX102+CE102+CL102&lt;=Consolidação!H113+Consolidação!K113+Consolidação!N113+Consolidação!Q113+Consolidação!T113,Consolidação!$T$4,IF(F102+M102+T102+AA102+AH102+AO102+AV102+BC102+BJ102+BQ102+BX102+CE102+CL102&lt;=Consolidação!H113+Consolidação!K113+Consolidação!N113+Consolidação!Q113+Consolidação!T113+Consolidação!W113,Consolidação!$W$4,IF(F102+M102+T102+AA102+AH102+AO102+AV102+BC102+BJ102+BQ102+BX102+CE102+CL102&lt;=Consolidação!H113+Consolidação!K113+Consolidação!N113+Consolidação!Q113+Consolidação!T113+Consolidação!W113+Consolidação!Z113,Consolidação!$Z$4,IF(F102+M102+T102+AA102+AH102+AO102+AV102+BC102+BJ102+BQ102+BX102+CE102+CL102&lt;=Consolidação!H113+Consolidação!K113+Consolidação!N113+Consolidação!Q113+Consolidação!T113+Consolidação!W113+Consolidação!Z113+Consolidação!AC113,Consolidação!$AC$4,IF(F102+M102+T102+AA102+AH102+AO102+AV102+BC102+BJ102+BQ102+BX102+CE102+CL102&lt;=Consolidação!H113+Consolidação!K113+Consolidação!N113+Consolidação!Q113+Consolidação!T113+Consolidação!W113+Consolidação!Z113+Consolidação!AC113+Consolidação!AF113,Consolidação!$AF$4,IF(F102+M102+T102+AA102+AH102+AO102+AV102+BC102+BJ102+BQ102+BX102+CE102+CL102&lt;=Consolidação!H113+Consolidação!K113+Consolidação!N113+Consolidação!Q113+Consolidação!T113+Consolidação!W113+Consolidação!Z113+Consolidação!AC113+Consolidação!AF113+Consolidação!AI113,Consolidação!$AI$4,IF(F102+M102+T102+AA102+AH102+AO102+AV102+BC102+BJ102+BQ102+BX102+CE102+CL102&lt;=Consolidação!H113+Consolidação!K113+Consolidação!N113+Consolidação!Q113+Consolidação!T113+Consolidação!W113+Consolidação!Z113+Consolidação!AC113+Consolidação!AF113+Consolidação!AI113+Consolidação!AL113,Consolidação!$AL$4,IF(F102+M102+T102+AA102+AH102+AO102+AV102+BC102+BJ102+BQ102+BX102+CE102+CL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+T102+AA102+AH102+AO102+AV102+BC102+BJ102+BQ102+BX102+CE102+CL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$AR$4,IF(F102+M102+T102+AA102+AH102+AO102+AV102+BC102+BJ102+BQ102+BX102+CE102+CL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+M102+T102+AA102+AH102+AO102+AV102+BC102+BJ102+BQ102+BX102+CE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+T102+AA102+AH102+AO102+AV102+BC102+BJ102+BQ102+BX102+CE102+CL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CP102" s="318" t="str">
        <f>IF(CO102="","",IF(CO102="SEM PREVISÃO","û",IF(CO102="CONSUMO PARCIAL","û",IF(CN102&lt;CO102+90,"û","ü"))))</f>
        <v/>
      </c>
      <c r="CQ102" s="312"/>
      <c r="CR102" s="334"/>
      <c r="CS102" s="340"/>
      <c r="CT102" s="522"/>
      <c r="CU102" s="346"/>
      <c r="CV102" s="353" t="str">
        <f>IF(CS102=0,"",IF(F102+M102+T102+AA102+AH102+AO102+AV102+BC102+BJ102+BQ102+BX102+CE102+CL102+CS102&lt;=Consolidação!H113,Consolidação!$H$4,IF(F102+M102+T102+AA102+AH102+AO102+AV102+BC102+BJ102+BQ102+BX102+CE102+CL102+CS102&lt;=Consolidação!H113+Consolidação!K113,Consolidação!$K$4,IF(F102+M102+T102+AA102+AH102+AO102+AV102+BC102+BJ102+BQ102+BX102+CE102+CL102+CS102&lt;=Consolidação!H113+Consolidação!K113+Consolidação!N113,Consolidação!$N$4,IF(F102+M102+T102+AA102+AH102+AO102+AV102+BC102+BJ102+BQ102+BX102+CE102+CL102+CS102&lt;=Consolidação!H113+Consolidação!K113+Consolidação!N113+Consolidação!Q113,Consolidação!$Q$4,IF(F102+M102+T102+AA102+AH102+AO102+AV102+BC102+BJ102+BQ102+BX102+CE102+CL102+CS102&lt;=Consolidação!H113+Consolidação!K113+Consolidação!N113+Consolidação!Q113+Consolidação!T113,Consolidação!$T$4,IF(F102+M102+T102+AA102+AH102+AO102+AV102+BC102+BJ102+BQ102+BX102+CE102+CL102+CS102&lt;=Consolidação!H113+Consolidação!K113+Consolidação!N113+Consolidação!Q113+Consolidação!T113+Consolidação!W113,Consolidação!$W$4,IF(F102+M102+T102+AA102+AH102+AO102+AV102+BC102+BJ102+BQ102+BX102+CE102+CL102+CS102&lt;=Consolidação!H113+Consolidação!K113+Consolidação!N113+Consolidação!Q113+Consolidação!T113+Consolidação!W113+Consolidação!Z113,Consolidação!$Z$4,IF(F102+M102+T102+AA102+AH102+AO102+AV102+BC102+BJ102+BQ102+BX102+CE102+CL102+CS102&lt;=Consolidação!H113+Consolidação!K113+Consolidação!N113+Consolidação!Q113+Consolidação!T113+Consolidação!W113+Consolidação!Z113+Consolidação!AC113,Consolidação!$AC$4,IF(F102+M102+T102+AA102+AH102+AO102+AV102+BC102+BJ102+BQ102+BX102+CE102+CL102+CS102&lt;=Consolidação!H113+Consolidação!K113+Consolidação!N113+Consolidação!Q113+Consolidação!T113+Consolidação!W113+Consolidação!Z113+Consolidação!AC113+Consolidação!AF113,Consolidação!$AF$4,IF(F102+M102+T102+AA102+AH102+AO102+AV102+BC102+BJ102+BQ102+BX102+CE102+CL102+CS102&lt;=Consolidação!H113+Consolidação!K113+Consolidação!N113+Consolidação!Q113+Consolidação!T113+Consolidação!W113+Consolidação!Z113+Consolidação!AC113+Consolidação!AF113+Consolidação!AI113,Consolidação!$AI$4,IF(F102+M102+T102+AA102+AH102+AO102+AV102+BC102+BJ102+BQ102+BX102+CE102+CL102+CS102&lt;=Consolidação!H113+Consolidação!K113+Consolidação!N113+Consolidação!Q113+Consolidação!T113+Consolidação!W113+Consolidação!Z113+Consolidação!AC113+Consolidação!AF113+Consolidação!AI113+Consolidação!AL113,Consolidação!$AL$4,IF(F102+M102+T102+AA102+AH102+AO102+AV102+BC102+BJ102+BQ102+BX102+CE102+CL102+CS102&lt;=Consolidação!H113+Consolidação!K113+Consolidação!N113+Consolidação!Q113+Consolidação!T113+Consolidação!W113+Consolidação!Z113+Consolidação!AC113+Consolidação!AF113+Consolidação!AI113+Consolidação!AL113+Consolidação!AO113,Consolidação!$AO$4,IF(F102+M102+T102+AA102+AH102+AO102+AV102+BC102+BJ102+BQ102+BX102+CE102+CL102+CS102&lt;=Consolidação!H113+Consolidação!K113+Consolidação!N113+Consolidação!Q113+Consolidação!T113+Consolidação!W113+Consolidação!Z113+Consolidação!AC113+Consolidação!AF113+Consolidação!AI113+Consolidação!AL113+Consolidação!AO113+Consolidação!AR113,Consolidação!$AR$4,IF(F102+M102+T102+AA102+AH102+AO102+AV102+BC102+BJ102+BQ102+BX102+CE102+CL102+CS102&lt;=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Consolidação!$AU$4,IF(AND((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&gt;0,F102+M102+T102+AA102+AH102+AO102+AV102+BC102+BJ102+BQ102+BX102+CE102+CL102&l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,F102+M102+T102+AA102+AH102+AO102+AV102+BC102+BJ102+BQ102+BX102+CE102+CL102+CS102&gt;Consolidação!H113+Consolidação!K113+Consolidação!N113+Consolidação!Q113+Consolidação!T113+Consolidação!W113+Consolidação!Z113+Consolidação!AC113+Consolidação!AF113+Consolidação!AI113+Consolidação!AL113+Consolidação!AO113+Consolidação!AR113+Consolidação!AU113),"CONSUMO PARCIAL","SEM PREVISÃO"))))))))))))))))</f>
        <v/>
      </c>
      <c r="CW102" s="318" t="str">
        <f>IF(CV102="","",IF(CV102="SEM PREVISÃO","û",IF(CV102="CONSUMO PARCIAL","û",IF(CU102&lt;CV102+90,"û","ü"))))</f>
        <v/>
      </c>
      <c r="CX102" s="334"/>
      <c r="CY102" s="340"/>
      <c r="CZ102" s="522"/>
      <c r="DA102" s="346"/>
      <c r="DB102" s="353" t="str">
        <f>IF(CY102=0,"",IF(L102+S102+Z102+AG102+AN102+AU102+BB102+BI102+BP102+BW102+CD102+CK102+CR102+CY102&lt;=Consolidação!N113,Consolidação!$H$4,IF(L102+S102+Z102+AG102+AN102+AU102+BB102+BI102+BP102+BW102+CD102+CK102+CR102+CY102&lt;=Consolidação!N113+Consolidação!Q113,Consolidação!$K$4,IF(L102+S102+Z102+AG102+AN102+AU102+BB102+BI102+BP102+BW102+CD102+CK102+CR102+CY102&lt;=Consolidação!N113+Consolidação!Q113+Consolidação!T113,Consolidação!$N$4,IF(L102+S102+Z102+AG102+AN102+AU102+BB102+BI102+BP102+BW102+CD102+CK102+CR102+CY102&lt;=Consolidação!N113+Consolidação!Q113+Consolidação!T113+Consolidação!W113,Consolidação!$Q$4,IF(L102+S102+Z102+AG102+AN102+AU102+BB102+BI102+BP102+BW102+CD102+CK102+CR102+CY102&lt;=Consolidação!N113+Consolidação!Q113+Consolidação!T113+Consolidação!W113+Consolidação!Z113,Consolidação!$T$4,IF(L102+S102+Z102+AG102+AN102+AU102+BB102+BI102+BP102+BW102+CD102+CK102+CR102+CY102&lt;=Consolidação!N113+Consolidação!Q113+Consolidação!T113+Consolidação!W113+Consolidação!Z113+Consolidação!AC113,Consolidação!$W$4,IF(L102+S102+Z102+AG102+AN102+AU102+BB102+BI102+BP102+BW102+CD102+CK102+CR102+CY102&lt;=Consolidação!N113+Consolidação!Q113+Consolidação!T113+Consolidação!W113+Consolidação!Z113+Consolidação!AC113+Consolidação!AF113,Consolidação!$Z$4,IF(L102+S102+Z102+AG102+AN102+AU102+BB102+BI102+BP102+BW102+CD102+CK102+CR102+CY102&lt;=Consolidação!N113+Consolidação!Q113+Consolidação!T113+Consolidação!W113+Consolidação!Z113+Consolidação!AC113+Consolidação!AF113+Consolidação!AI113,Consolidação!$AC$4,IF(L102+S102+Z102+AG102+AN102+AU102+BB102+BI102+BP102+BW102+CD102+CK102+CR102+CY102&lt;=Consolidação!N113+Consolidação!Q113+Consolidação!T113+Consolidação!W113+Consolidação!Z113+Consolidação!AC113+Consolidação!AF113+Consolidação!AI113+Consolidação!AL113,Consolidação!$AF$4,IF(L102+S102+Z102+AG102+AN102+AU102+BB102+BI102+BP102+BW102+CD102+CK102+CR102+CY102&lt;=Consolidação!N113+Consolidação!Q113+Consolidação!T113+Consolidação!W113+Consolidação!Z113+Consolidação!AC113+Consolidação!AF113+Consolidação!AI113+Consolidação!AL113+Consolidação!AO113,Consolidação!$AI$4,IF(L102+S102+Z102+AG102+AN102+AU102+BB102+BI102+BP102+BW102+CD102+CK102+CR102+CY102&lt;=Consolidação!N113+Consolidação!Q113+Consolidação!T113+Consolidação!W113+Consolidação!Z113+Consolidação!AC113+Consolidação!AF113+Consolidação!AI113+Consolidação!AL113+Consolidação!AO113+Consolidação!AR113,Consolidação!$AL$4,IF(L102+S102+Z102+AG102+AN102+AU102+BB102+BI102+BP102+BW102+CD102+CK102+CR102+CY102&lt;=Consolidação!N113+Consolidação!Q113+Consolidação!T113+Consolidação!W113+Consolidação!Z113+Consolidação!AC113+Consolidação!AF113+Consolidação!AI113+Consolidação!AL113+Consolidação!AO113+Consolidação!AR113+Consolidação!AU113,Consolidação!$AO$4,IF(L102+S102+Z102+AG102+AN102+AU102+BB102+BI102+BP102+BW102+CD102+CK102+CR102+CY102&lt;=Consolidação!N113+Consolidação!Q113+Consolidação!T113+Consolidação!W113+Consolidação!Z113+Consolidação!AC113+Consolidação!AF113+Consolidação!AI113+Consolidação!AL113+Consolidação!AO113+Consolidação!AR113+Consolidação!AU113+Consolidação!AX113,Consolidação!$AR$4,IF(L102+S102+Z102+AG102+AN102+AU102+BB102+BI102+BP102+BW102+CD102+CK102+CR102+CY102&lt;=Consolidação!N113+Consolidação!Q113+Consolidação!T113+Consolidação!W113+Consolidação!Z113+Consolidação!AC113+Consolidação!AF113+Consolidação!AI113+Consolidação!AL113+Consolidação!AO113+Consolidação!AR113+Consolidação!AU113+Consolidação!AX113+Consolidação!#REF!,Consolidação!$AU$4,IF(AND((Consolidação!N113+Consolidação!Q113+Consolidação!T113+Consolidação!W113+Consolidação!Z113+Consolidação!AC113+Consolidação!AF113+Consolidação!AI113+Consolidação!AL113+Consolidação!AO113+Consolidação!AR113+Consolidação!AU113+Consolidação!AX113+Consolidação!#REF!)&gt;0,L102+S102+Z102+AG102+AN102+AU102+BB102+BI102+BP102+BW102+CD102+CK102+CR102&lt;Consolidação!N113+Consolidação!Q113+Consolidação!T113+Consolidação!W113+Consolidação!Z113+Consolidação!AC113+Consolidação!AF113+Consolidação!AI113+Consolidação!AL113+Consolidação!AO113+Consolidação!AR113+Consolidação!AU113+Consolidação!AX113+Consolidação!#REF!,L102+S102+Z102+AG102+AN102+AU102+BB102+BI102+BP102+BW102+CD102+CK102+CR102+CY102&gt;Consolidação!N113+Consolidação!Q113+Consolidação!T113+Consolidação!W113+Consolidação!Z113+Consolidação!AC113+Consolidação!AF113+Consolidação!AI113+Consolidação!AL113+Consolidação!AO113+Consolidação!AR113+Consolidação!AU113+Consolidação!AX113+Consolidação!#REF!),"CONSUMO PARCIAL","SEM PREVISÃO"))))))))))))))))</f>
        <v/>
      </c>
      <c r="DC102" s="318" t="str">
        <f>IF(DB102="","",IF(DB102="SEM PREVISÃO","û",IF(DB102="CONSUMO PARCIAL","û",IF(DA102&lt;DB102+90,"û","ü"))))</f>
        <v/>
      </c>
      <c r="DD102" s="334"/>
      <c r="DE102" s="340"/>
      <c r="DF102" s="522"/>
      <c r="DG102" s="346"/>
      <c r="DH102" s="353" t="str">
        <f>IF(DE102=0,"",IF(R102+Y102+AF102+AM102+AT102+BA102+BH102+BO102+BV102+CC102+CJ102+CQ102+CX102+DE102&lt;=Consolidação!T113,Consolidação!$H$4,IF(R102+Y102+AF102+AM102+AT102+BA102+BH102+BO102+BV102+CC102+CJ102+CQ102+CX102+DE102&lt;=Consolidação!T113+Consolidação!W113,Consolidação!$K$4,IF(R102+Y102+AF102+AM102+AT102+BA102+BH102+BO102+BV102+CC102+CJ102+CQ102+CX102+DE102&lt;=Consolidação!T113+Consolidação!W113+Consolidação!Z113,Consolidação!$N$4,IF(R102+Y102+AF102+AM102+AT102+BA102+BH102+BO102+BV102+CC102+CJ102+CQ102+CX102+DE102&lt;=Consolidação!T113+Consolidação!W113+Consolidação!Z113+Consolidação!AC113,Consolidação!$Q$4,IF(R102+Y102+AF102+AM102+AT102+BA102+BH102+BO102+BV102+CC102+CJ102+CQ102+CX102+DE102&lt;=Consolidação!T113+Consolidação!W113+Consolidação!Z113+Consolidação!AC113+Consolidação!AF113,Consolidação!$T$4,IF(R102+Y102+AF102+AM102+AT102+BA102+BH102+BO102+BV102+CC102+CJ102+CQ102+CX102+DE102&lt;=Consolidação!T113+Consolidação!W113+Consolidação!Z113+Consolidação!AC113+Consolidação!AF113+Consolidação!AI113,Consolidação!$W$4,IF(R102+Y102+AF102+AM102+AT102+BA102+BH102+BO102+BV102+CC102+CJ102+CQ102+CX102+DE102&lt;=Consolidação!T113+Consolidação!W113+Consolidação!Z113+Consolidação!AC113+Consolidação!AF113+Consolidação!AI113+Consolidação!AL113,Consolidação!$Z$4,IF(R102+Y102+AF102+AM102+AT102+BA102+BH102+BO102+BV102+CC102+CJ102+CQ102+CX102+DE102&lt;=Consolidação!T113+Consolidação!W113+Consolidação!Z113+Consolidação!AC113+Consolidação!AF113+Consolidação!AI113+Consolidação!AL113+Consolidação!AO113,Consolidação!$AC$4,IF(R102+Y102+AF102+AM102+AT102+BA102+BH102+BO102+BV102+CC102+CJ102+CQ102+CX102+DE102&lt;=Consolidação!T113+Consolidação!W113+Consolidação!Z113+Consolidação!AC113+Consolidação!AF113+Consolidação!AI113+Consolidação!AL113+Consolidação!AO113+Consolidação!AR113,Consolidação!$AF$4,IF(R102+Y102+AF102+AM102+AT102+BA102+BH102+BO102+BV102+CC102+CJ102+CQ102+CX102+DE102&lt;=Consolidação!T113+Consolidação!W113+Consolidação!Z113+Consolidação!AC113+Consolidação!AF113+Consolidação!AI113+Consolidação!AL113+Consolidação!AO113+Consolidação!AR113+Consolidação!AU113,Consolidação!$AI$4,IF(R102+Y102+AF102+AM102+AT102+BA102+BH102+BO102+BV102+CC102+CJ102+CQ102+CX102+DE102&lt;=Consolidação!T113+Consolidação!W113+Consolidação!Z113+Consolidação!AC113+Consolidação!AF113+Consolidação!AI113+Consolidação!AL113+Consolidação!AO113+Consolidação!AR113+Consolidação!AU113+Consolidação!AX113,Consolidação!$AL$4,IF(R102+Y102+AF102+AM102+AT102+BA102+BH102+BO102+BV102+CC102+CJ102+CQ102+CX102+DE102&lt;=Consolidação!T113+Consolidação!W113+Consolidação!Z113+Consolidação!AC113+Consolidação!AF113+Consolidação!AI113+Consolidação!AL113+Consolidação!AO113+Consolidação!AR113+Consolidação!AU113+Consolidação!AX113+Consolidação!#REF!,Consolidação!$AO$4,IF(R102+Y102+AF102+AM102+AT102+BA102+BH102+BO102+BV102+CC102+CJ102+CQ102+CX102+DE102&lt;=Consolidação!T113+Consolidação!W113+Consolidação!Z113+Consolidação!AC113+Consolidação!AF113+Consolidação!AI113+Consolidação!AL113+Consolidação!AO113+Consolidação!AR113+Consolidação!AU113+Consolidação!AX113+Consolidação!#REF!+Consolidação!BC113,Consolidação!$AR$4,IF(R102+Y102+AF102+AM102+AT102+BA102+BH102+BO102+BV102+CC102+CJ102+CQ102+CX102+DE102&lt;=Consolidação!T113+Consolidação!W113+Consolidação!Z113+Consolidação!AC113+Consolidação!AF113+Consolidação!AI113+Consolidação!AL113+Consolidação!AO113+Consolidação!AR113+Consolidação!AU113+Consolidação!AX113+Consolidação!#REF!+Consolidação!BC113+Consolidação!BF113,Consolidação!$AU$4,IF(AND((Consolidação!T113+Consolidação!W113+Consolidação!Z113+Consolidação!AC113+Consolidação!AF113+Consolidação!AI113+Consolidação!AL113+Consolidação!AO113+Consolidação!AR113+Consolidação!AU113+Consolidação!AX113+Consolidação!#REF!+Consolidação!BC113+Consolidação!BF113)&gt;0,R102+Y102+AF102+AM102+AT102+BA102+BH102+BO102+BV102+CC102+CJ102+CQ102+CX102&lt;Consolidação!T113+Consolidação!W113+Consolidação!Z113+Consolidação!AC113+Consolidação!AF113+Consolidação!AI113+Consolidação!AL113+Consolidação!AO113+Consolidação!AR113+Consolidação!AU113+Consolidação!AX113+Consolidação!#REF!+Consolidação!BC113+Consolidação!BF113,R102+Y102+AF102+AM102+AT102+BA102+BH102+BO102+BV102+CC102+CJ102+CQ102+CX102+DE102&gt;Consolidação!T113+Consolidação!W113+Consolidação!Z113+Consolidação!AC113+Consolidação!AF113+Consolidação!AI113+Consolidação!AL113+Consolidação!AO113+Consolidação!AR113+Consolidação!AU113+Consolidação!AX113+Consolidação!#REF!+Consolidação!BC113+Consolidação!BF113),"CONSUMO PARCIAL","SEM PREVISÃO"))))))))))))))))</f>
        <v/>
      </c>
      <c r="DI102" s="318" t="str">
        <f>IF(DH102="","",IF(DH102="SEM PREVISÃO","û",IF(DH102="CONSUMO PARCIAL","û",IF(DG102&lt;DH102+90,"û","ü"))))</f>
        <v/>
      </c>
      <c r="DJ102" s="334"/>
      <c r="DK102" s="340"/>
      <c r="DL102" s="522"/>
      <c r="DM102" s="346"/>
      <c r="DN102" s="353" t="str">
        <f>IF(DK102=0,"",IF(X102+AE102+AL102+AS102+AZ102+BG102+BN102+BU102+CB102+CI102+CP102+CW102+DD102+DK102&lt;=Consolidação!Z113,Consolidação!$H$4,IF(X102+AE102+AL102+AS102+AZ102+BG102+BN102+BU102+CB102+CI102+CP102+CW102+DD102+DK102&lt;=Consolidação!Z113+Consolidação!AC113,Consolidação!$K$4,IF(X102+AE102+AL102+AS102+AZ102+BG102+BN102+BU102+CB102+CI102+CP102+CW102+DD102+DK102&lt;=Consolidação!Z113+Consolidação!AC113+Consolidação!AF113,Consolidação!$N$4,IF(X102+AE102+AL102+AS102+AZ102+BG102+BN102+BU102+CB102+CI102+CP102+CW102+DD102+DK102&lt;=Consolidação!Z113+Consolidação!AC113+Consolidação!AF113+Consolidação!AI113,Consolidação!$Q$4,IF(X102+AE102+AL102+AS102+AZ102+BG102+BN102+BU102+CB102+CI102+CP102+CW102+DD102+DK102&lt;=Consolidação!Z113+Consolidação!AC113+Consolidação!AF113+Consolidação!AI113+Consolidação!AL113,Consolidação!$T$4,IF(X102+AE102+AL102+AS102+AZ102+BG102+BN102+BU102+CB102+CI102+CP102+CW102+DD102+DK102&lt;=Consolidação!Z113+Consolidação!AC113+Consolidação!AF113+Consolidação!AI113+Consolidação!AL113+Consolidação!AO113,Consolidação!$W$4,IF(X102+AE102+AL102+AS102+AZ102+BG102+BN102+BU102+CB102+CI102+CP102+CW102+DD102+DK102&lt;=Consolidação!Z113+Consolidação!AC113+Consolidação!AF113+Consolidação!AI113+Consolidação!AL113+Consolidação!AO113+Consolidação!AR113,Consolidação!$Z$4,IF(X102+AE102+AL102+AS102+AZ102+BG102+BN102+BU102+CB102+CI102+CP102+CW102+DD102+DK102&lt;=Consolidação!Z113+Consolidação!AC113+Consolidação!AF113+Consolidação!AI113+Consolidação!AL113+Consolidação!AO113+Consolidação!AR113+Consolidação!AU113,Consolidação!$AC$4,IF(X102+AE102+AL102+AS102+AZ102+BG102+BN102+BU102+CB102+CI102+CP102+CW102+DD102+DK102&lt;=Consolidação!Z113+Consolidação!AC113+Consolidação!AF113+Consolidação!AI113+Consolidação!AL113+Consolidação!AO113+Consolidação!AR113+Consolidação!AU113+Consolidação!AX113,Consolidação!$AF$4,IF(X102+AE102+AL102+AS102+AZ102+BG102+BN102+BU102+CB102+CI102+CP102+CW102+DD102+DK102&lt;=Consolidação!Z113+Consolidação!AC113+Consolidação!AF113+Consolidação!AI113+Consolidação!AL113+Consolidação!AO113+Consolidação!AR113+Consolidação!AU113+Consolidação!AX113+Consolidação!#REF!,Consolidação!$AI$4,IF(X102+AE102+AL102+AS102+AZ102+BG102+BN102+BU102+CB102+CI102+CP102+CW102+DD102+DK102&lt;=Consolidação!Z113+Consolidação!AC113+Consolidação!AF113+Consolidação!AI113+Consolidação!AL113+Consolidação!AO113+Consolidação!AR113+Consolidação!AU113+Consolidação!AX113+Consolidação!#REF!+Consolidação!BC113,Consolidação!$AL$4,IF(X102+AE102+AL102+AS102+AZ102+BG102+BN102+BU102+CB102+CI102+CP102+CW102+DD102+DK102&lt;=Consolidação!Z113+Consolidação!AC113+Consolidação!AF113+Consolidação!AI113+Consolidação!AL113+Consolidação!AO113+Consolidação!AR113+Consolidação!AU113+Consolidação!AX113+Consolidação!#REF!+Consolidação!BC113+Consolidação!BF113,Consolidação!$AO$4,IF(X102+AE102+AL102+AS102+AZ102+BG102+BN102+BU102+CB102+CI102+CP102+CW102+DD102+DK102&lt;=Consolidação!Z113+Consolidação!AC113+Consolidação!AF113+Consolidação!AI113+Consolidação!AL113+Consolidação!AO113+Consolidação!AR113+Consolidação!AU113+Consolidação!AX113+Consolidação!#REF!+Consolidação!BC113+Consolidação!BF113+Consolidação!BI113,Consolidação!$AR$4,IF(X102+AE102+AL102+AS102+AZ102+BG102+BN102+BU102+CB102+CI102+CP102+CW102+DD102+DK102&lt;=Consolidação!Z113+Consolidação!AC113+Consolidação!AF113+Consolidação!AI113+Consolidação!AL113+Consolidação!AO113+Consolidação!AR113+Consolidação!AU113+Consolidação!AX113+Consolidação!#REF!+Consolidação!BC113+Consolidação!BF113+Consolidação!BI113+Consolidação!BL113,Consolidação!$AU$4,IF(AND((Consolidação!Z113+Consolidação!AC113+Consolidação!AF113+Consolidação!AI113+Consolidação!AL113+Consolidação!AO113+Consolidação!AR113+Consolidação!AU113+Consolidação!AX113+Consolidação!#REF!+Consolidação!BC113+Consolidação!BF113+Consolidação!BI113+Consolidação!BL113)&gt;0,X102+AE102+AL102+AS102+AZ102+BG102+BN102+BU102+CB102+CI102+CP102+CW102+DD102&lt;Consolidação!Z113+Consolidação!AC113+Consolidação!AF113+Consolidação!AI113+Consolidação!AL113+Consolidação!AO113+Consolidação!AR113+Consolidação!AU113+Consolidação!AX113+Consolidação!#REF!+Consolidação!BC113+Consolidação!BF113+Consolidação!BI113+Consolidação!BL113,X102+AE102+AL102+AS102+AZ102+BG102+BN102+BU102+CB102+CI102+CP102+CW102+DD102+DK102&gt;Consolidação!Z113+Consolidação!AC113+Consolidação!AF113+Consolidação!AI113+Consolidação!AL113+Consolidação!AO113+Consolidação!AR113+Consolidação!AU113+Consolidação!AX113+Consolidação!#REF!+Consolidação!BC113+Consolidação!BF113+Consolidação!BI113+Consolidação!BL113),"CONSUMO PARCIAL","SEM PREVISÃO"))))))))))))))))</f>
        <v/>
      </c>
      <c r="DO102" s="318" t="str">
        <f>IF(DN102="","",IF(DN102="SEM PREVISÃO","û",IF(DN102="CONSUMO PARCIAL","û",IF(DM102&lt;DN102+90,"û","ü"))))</f>
        <v/>
      </c>
      <c r="DP102" s="334"/>
      <c r="DQ102" s="340"/>
      <c r="DR102" s="522"/>
      <c r="DS102" s="346"/>
      <c r="DT102" s="353" t="str">
        <f>IF(DQ102=0,"",IF(AD102+AK102+AR102+AY102+BF102+BM102+BT102+CA102+CH102+CO102+CV102+DC102+DJ102+DQ102&lt;=Consolidação!AF113,Consolidação!$H$4,IF(AD102+AK102+AR102+AY102+BF102+BM102+BT102+CA102+CH102+CO102+CV102+DC102+DJ102+DQ102&lt;=Consolidação!AF113+Consolidação!AI113,Consolidação!$K$4,IF(AD102+AK102+AR102+AY102+BF102+BM102+BT102+CA102+CH102+CO102+CV102+DC102+DJ102+DQ102&lt;=Consolidação!AF113+Consolidação!AI113+Consolidação!AL113,Consolidação!$N$4,IF(AD102+AK102+AR102+AY102+BF102+BM102+BT102+CA102+CH102+CO102+CV102+DC102+DJ102+DQ102&lt;=Consolidação!AF113+Consolidação!AI113+Consolidação!AL113+Consolidação!AO113,Consolidação!$Q$4,IF(AD102+AK102+AR102+AY102+BF102+BM102+BT102+CA102+CH102+CO102+CV102+DC102+DJ102+DQ102&lt;=Consolidação!AF113+Consolidação!AI113+Consolidação!AL113+Consolidação!AO113+Consolidação!AR113,Consolidação!$T$4,IF(AD102+AK102+AR102+AY102+BF102+BM102+BT102+CA102+CH102+CO102+CV102+DC102+DJ102+DQ102&lt;=Consolidação!AF113+Consolidação!AI113+Consolidação!AL113+Consolidação!AO113+Consolidação!AR113+Consolidação!AU113,Consolidação!$W$4,IF(AD102+AK102+AR102+AY102+BF102+BM102+BT102+CA102+CH102+CO102+CV102+DC102+DJ102+DQ102&lt;=Consolidação!AF113+Consolidação!AI113+Consolidação!AL113+Consolidação!AO113+Consolidação!AR113+Consolidação!AU113+Consolidação!AX113,Consolidação!$Z$4,IF(AD102+AK102+AR102+AY102+BF102+BM102+BT102+CA102+CH102+CO102+CV102+DC102+DJ102+DQ102&lt;=Consolidação!AF113+Consolidação!AI113+Consolidação!AL113+Consolidação!AO113+Consolidação!AR113+Consolidação!AU113+Consolidação!AX113+Consolidação!#REF!,Consolidação!$AC$4,IF(AD102+AK102+AR102+AY102+BF102+BM102+BT102+CA102+CH102+CO102+CV102+DC102+DJ102+DQ102&lt;=Consolidação!AF113+Consolidação!AI113+Consolidação!AL113+Consolidação!AO113+Consolidação!AR113+Consolidação!AU113+Consolidação!AX113+Consolidação!#REF!+Consolidação!BC113,Consolidação!$AF$4,IF(AD102+AK102+AR102+AY102+BF102+BM102+BT102+CA102+CH102+CO102+CV102+DC102+DJ102+DQ102&lt;=Consolidação!AF113+Consolidação!AI113+Consolidação!AL113+Consolidação!AO113+Consolidação!AR113+Consolidação!AU113+Consolidação!AX113+Consolidação!#REF!+Consolidação!BC113+Consolidação!BF113,Consolidação!$AI$4,IF(AD102+AK102+AR102+AY102+BF102+BM102+BT102+CA102+CH102+CO102+CV102+DC102+DJ102+DQ102&lt;=Consolidação!AF113+Consolidação!AI113+Consolidação!AL113+Consolidação!AO113+Consolidação!AR113+Consolidação!AU113+Consolidação!AX113+Consolidação!#REF!+Consolidação!BC113+Consolidação!BF113+Consolidação!BI113,Consolidação!$AL$4,IF(AD102+AK102+AR102+AY102+BF102+BM102+BT102+CA102+CH102+CO102+CV102+DC102+DJ102+DQ102&lt;=Consolidação!AF113+Consolidação!AI113+Consolidação!AL113+Consolidação!AO113+Consolidação!AR113+Consolidação!AU113+Consolidação!AX113+Consolidação!#REF!+Consolidação!BC113+Consolidação!BF113+Consolidação!BI113+Consolidação!BL113,Consolidação!$AO$4,IF(AD102+AK102+AR102+AY102+BF102+BM102+BT102+CA102+CH102+CO102+CV102+DC102+DJ102+DQ102&lt;=Consolidação!AF113+Consolidação!AI113+Consolidação!AL113+Consolidação!AO113+Consolidação!AR113+Consolidação!AU113+Consolidação!AX113+Consolidação!#REF!+Consolidação!BC113+Consolidação!BF113+Consolidação!BI113+Consolidação!BL113+Consolidação!BO113,Consolidação!$AR$4,IF(AD102+AK102+AR102+AY102+BF102+BM102+BT102+CA102+CH102+CO102+CV102+DC102+DJ102+DQ102&lt;=Consolidação!AF113+Consolidação!AI113+Consolidação!AL113+Consolidação!AO113+Consolidação!AR113+Consolidação!AU113+Consolidação!AX113+Consolidação!#REF!+Consolidação!BC113+Consolidação!BF113+Consolidação!BI113+Consolidação!BL113+Consolidação!BO113+Consolidação!BR113,Consolidação!$AU$4,IF(AND((Consolidação!AF113+Consolidação!AI113+Consolidação!AL113+Consolidação!AO113+Consolidação!AR113+Consolidação!AU113+Consolidação!AX113+Consolidação!#REF!+Consolidação!BC113+Consolidação!BF113+Consolidação!BI113+Consolidação!BL113+Consolidação!BO113+Consolidação!BR113)&gt;0,AD102+AK102+AR102+AY102+BF102+BM102+BT102+CA102+CH102+CO102+CV102+DC102+DJ102&lt;Consolidação!AF113+Consolidação!AI113+Consolidação!AL113+Consolidação!AO113+Consolidação!AR113+Consolidação!AU113+Consolidação!AX113+Consolidação!#REF!+Consolidação!BC113+Consolidação!BF113+Consolidação!BI113+Consolidação!BL113+Consolidação!BO113+Consolidação!BR113,AD102+AK102+AR102+AY102+BF102+BM102+BT102+CA102+CH102+CO102+CV102+DC102+DJ102+DQ102&gt;Consolidação!AF113+Consolidação!AI113+Consolidação!AL113+Consolidação!AO113+Consolidação!AR113+Consolidação!AU113+Consolidação!AX113+Consolidação!#REF!+Consolidação!BC113+Consolidação!BF113+Consolidação!BI113+Consolidação!BL113+Consolidação!BO113+Consolidação!BR113),"CONSUMO PARCIAL","SEM PREVISÃO"))))))))))))))))</f>
        <v/>
      </c>
      <c r="DU102" s="318" t="str">
        <f>IF(DT102="","",IF(DT102="SEM PREVISÃO","û",IF(DT102="CONSUMO PARCIAL","û",IF(DS102&lt;DT102+90,"û","ü"))))</f>
        <v/>
      </c>
      <c r="DV102" s="334"/>
      <c r="DW102" s="340"/>
      <c r="DX102" s="522"/>
      <c r="DY102" s="346"/>
      <c r="DZ102" s="353" t="str">
        <f>IF(DW102=0,"",IF(AJ102+AQ102+AX102+BE102+BL102+BS102+BZ102+CG102+CN102+CU102+DB102+DI102+DP102+DW102&lt;=Consolidação!AL113,Consolidação!$H$4,IF(AJ102+AQ102+AX102+BE102+BL102+BS102+BZ102+CG102+CN102+CU102+DB102+DI102+DP102+DW102&lt;=Consolidação!AL113+Consolidação!AO113,Consolidação!$K$4,IF(AJ102+AQ102+AX102+BE102+BL102+BS102+BZ102+CG102+CN102+CU102+DB102+DI102+DP102+DW102&lt;=Consolidação!AL113+Consolidação!AO113+Consolidação!AR113,Consolidação!$N$4,IF(AJ102+AQ102+AX102+BE102+BL102+BS102+BZ102+CG102+CN102+CU102+DB102+DI102+DP102+DW102&lt;=Consolidação!AL113+Consolidação!AO113+Consolidação!AR113+Consolidação!AU113,Consolidação!$Q$4,IF(AJ102+AQ102+AX102+BE102+BL102+BS102+BZ102+CG102+CN102+CU102+DB102+DI102+DP102+DW102&lt;=Consolidação!AL113+Consolidação!AO113+Consolidação!AR113+Consolidação!AU113+Consolidação!AX113,Consolidação!$T$4,IF(AJ102+AQ102+AX102+BE102+BL102+BS102+BZ102+CG102+CN102+CU102+DB102+DI102+DP102+DW102&lt;=Consolidação!AL113+Consolidação!AO113+Consolidação!AR113+Consolidação!AU113+Consolidação!AX113+Consolidação!#REF!,Consolidação!$W$4,IF(AJ102+AQ102+AX102+BE102+BL102+BS102+BZ102+CG102+CN102+CU102+DB102+DI102+DP102+DW102&lt;=Consolidação!AL113+Consolidação!AO113+Consolidação!AR113+Consolidação!AU113+Consolidação!AX113+Consolidação!#REF!+Consolidação!BC113,Consolidação!$Z$4,IF(AJ102+AQ102+AX102+BE102+BL102+BS102+BZ102+CG102+CN102+CU102+DB102+DI102+DP102+DW102&lt;=Consolidação!AL113+Consolidação!AO113+Consolidação!AR113+Consolidação!AU113+Consolidação!AX113+Consolidação!#REF!+Consolidação!BC113+Consolidação!BF113,Consolidação!$AC$4,IF(AJ102+AQ102+AX102+BE102+BL102+BS102+BZ102+CG102+CN102+CU102+DB102+DI102+DP102+DW102&lt;=Consolidação!AL113+Consolidação!AO113+Consolidação!AR113+Consolidação!AU113+Consolidação!AX113+Consolidação!#REF!+Consolidação!BC113+Consolidação!BF113+Consolidação!BI113,Consolidação!$AF$4,IF(AJ102+AQ102+AX102+BE102+BL102+BS102+BZ102+CG102+CN102+CU102+DB102+DI102+DP102+DW102&lt;=Consolidação!AL113+Consolidação!AO113+Consolidação!AR113+Consolidação!AU113+Consolidação!AX113+Consolidação!#REF!+Consolidação!BC113+Consolidação!BF113+Consolidação!BI113+Consolidação!BL113,Consolidação!$AI$4,IF(AJ102+AQ102+AX102+BE102+BL102+BS102+BZ102+CG102+CN102+CU102+DB102+DI102+DP102+DW102&lt;=Consolidação!AL113+Consolidação!AO113+Consolidação!AR113+Consolidação!AU113+Consolidação!AX113+Consolidação!#REF!+Consolidação!BC113+Consolidação!BF113+Consolidação!BI113+Consolidação!BL113+Consolidação!BO113,Consolidação!$AL$4,IF(AJ102+AQ102+AX102+BE102+BL102+BS102+BZ102+CG102+CN102+CU102+DB102+DI102+DP102+DW102&lt;=Consolidação!AL113+Consolidação!AO113+Consolidação!AR113+Consolidação!AU113+Consolidação!AX113+Consolidação!#REF!+Consolidação!BC113+Consolidação!BF113+Consolidação!BI113+Consolidação!BL113+Consolidação!BO113+Consolidação!BR113,Consolidação!$AO$4,IF(AJ102+AQ102+AX102+BE102+BL102+BS102+BZ102+CG102+CN102+CU102+DB102+DI102+DP102+DW102&lt;=Consolidação!AL113+Consolidação!AO113+Consolidação!AR113+Consolidação!AU113+Consolidação!AX113+Consolidação!#REF!+Consolidação!BC113+Consolidação!BF113+Consolidação!BI113+Consolidação!BL113+Consolidação!BO113+Consolidação!BR113+Consolidação!BU113,Consolidação!$AR$4,IF(AJ102+AQ102+AX102+BE102+BL102+BS102+BZ102+CG102+CN102+CU102+DB102+DI102+DP102+DW102&lt;=Consolidação!AL113+Consolidação!AO113+Consolidação!AR113+Consolidação!AU113+Consolidação!AX113+Consolidação!#REF!+Consolidação!BC113+Consolidação!BF113+Consolidação!BI113+Consolidação!BL113+Consolidação!BO113+Consolidação!BR113+Consolidação!BU113+Consolidação!BX113,Consolidação!$AU$4,IF(AND((Consolidação!AL113+Consolidação!AO113+Consolidação!AR113+Consolidação!AU113+Consolidação!AX113+Consolidação!#REF!+Consolidação!BC113+Consolidação!BF113+Consolidação!BI113+Consolidação!BL113+Consolidação!BO113+Consolidação!BR113+Consolidação!BU113+Consolidação!BX113)&gt;0,AJ102+AQ102+AX102+BE102+BL102+BS102+BZ102+CG102+CN102+CU102+DB102+DI102+DP102&lt;Consolidação!AL113+Consolidação!AO113+Consolidação!AR113+Consolidação!AU113+Consolidação!AX113+Consolidação!#REF!+Consolidação!BC113+Consolidação!BF113+Consolidação!BI113+Consolidação!BL113+Consolidação!BO113+Consolidação!BR113+Consolidação!BU113+Consolidação!BX113,AJ102+AQ102+AX102+BE102+BL102+BS102+BZ102+CG102+CN102+CU102+DB102+DI102+DP102+DW102&gt;Consolidação!AL113+Consolidação!AO113+Consolidação!AR113+Consolidação!AU113+Consolidação!AX113+Consolidação!#REF!+Consolidação!BC113+Consolidação!BF113+Consolidação!BI113+Consolidação!BL113+Consolidação!BO113+Consolidação!BR113+Consolidação!BU113+Consolidação!BX113),"CONSUMO PARCIAL","SEM PREVISÃO"))))))))))))))))</f>
        <v/>
      </c>
      <c r="EA102" s="318" t="str">
        <f>IF(DZ102="","",IF(DZ102="SEM PREVISÃO","û",IF(DZ102="CONSUMO PARCIAL","û",IF(DY102&lt;DZ102+90,"û","ü"))))</f>
        <v/>
      </c>
      <c r="EB102" s="334"/>
      <c r="EC102" s="340"/>
      <c r="ED102" s="522"/>
      <c r="EE102" s="346"/>
      <c r="EF102" s="353" t="str">
        <f>IF(EC102=0,"",IF(AP102+AW102+BD102+BK102+BR102+BY102+CF102+CM102+CT102+DA102+DH102+DO102+DV102+EC102&lt;=Consolidação!AR113,Consolidação!$H$4,IF(AP102+AW102+BD102+BK102+BR102+BY102+CF102+CM102+CT102+DA102+DH102+DO102+DV102+EC102&lt;=Consolidação!AR113+Consolidação!AU113,Consolidação!$K$4,IF(AP102+AW102+BD102+BK102+BR102+BY102+CF102+CM102+CT102+DA102+DH102+DO102+DV102+EC102&lt;=Consolidação!AR113+Consolidação!AU113+Consolidação!AX113,Consolidação!$N$4,IF(AP102+AW102+BD102+BK102+BR102+BY102+CF102+CM102+CT102+DA102+DH102+DO102+DV102+EC102&lt;=Consolidação!AR113+Consolidação!AU113+Consolidação!AX113+Consolidação!#REF!,Consolidação!$Q$4,IF(AP102+AW102+BD102+BK102+BR102+BY102+CF102+CM102+CT102+DA102+DH102+DO102+DV102+EC102&lt;=Consolidação!AR113+Consolidação!AU113+Consolidação!AX113+Consolidação!#REF!+Consolidação!BC113,Consolidação!$T$4,IF(AP102+AW102+BD102+BK102+BR102+BY102+CF102+CM102+CT102+DA102+DH102+DO102+DV102+EC102&lt;=Consolidação!AR113+Consolidação!AU113+Consolidação!AX113+Consolidação!#REF!+Consolidação!BC113+Consolidação!BF113,Consolidação!$W$4,IF(AP102+AW102+BD102+BK102+BR102+BY102+CF102+CM102+CT102+DA102+DH102+DO102+DV102+EC102&lt;=Consolidação!AR113+Consolidação!AU113+Consolidação!AX113+Consolidação!#REF!+Consolidação!BC113+Consolidação!BF113+Consolidação!BI113,Consolidação!$Z$4,IF(AP102+AW102+BD102+BK102+BR102+BY102+CF102+CM102+CT102+DA102+DH102+DO102+DV102+EC102&lt;=Consolidação!AR113+Consolidação!AU113+Consolidação!AX113+Consolidação!#REF!+Consolidação!BC113+Consolidação!BF113+Consolidação!BI113+Consolidação!BL113,Consolidação!$AC$4,IF(AP102+AW102+BD102+BK102+BR102+BY102+CF102+CM102+CT102+DA102+DH102+DO102+DV102+EC102&lt;=Consolidação!AR113+Consolidação!AU113+Consolidação!AX113+Consolidação!#REF!+Consolidação!BC113+Consolidação!BF113+Consolidação!BI113+Consolidação!BL113+Consolidação!BO113,Consolidação!$AF$4,IF(AP102+AW102+BD102+BK102+BR102+BY102+CF102+CM102+CT102+DA102+DH102+DO102+DV102+EC102&lt;=Consolidação!AR113+Consolidação!AU113+Consolidação!AX113+Consolidação!#REF!+Consolidação!BC113+Consolidação!BF113+Consolidação!BI113+Consolidação!BL113+Consolidação!BO113+Consolidação!BR113,Consolidação!$AI$4,IF(AP102+AW102+BD102+BK102+BR102+BY102+CF102+CM102+CT102+DA102+DH102+DO102+DV102+EC102&lt;=Consolidação!AR113+Consolidação!AU113+Consolidação!AX113+Consolidação!#REF!+Consolidação!BC113+Consolidação!BF113+Consolidação!BI113+Consolidação!BL113+Consolidação!BO113+Consolidação!BR113+Consolidação!BU113,Consolidação!$AL$4,IF(AP102+AW102+BD102+BK102+BR102+BY102+CF102+CM102+CT102+DA102+DH102+DO102+DV102+EC102&lt;=Consolidação!AR113+Consolidação!AU113+Consolidação!AX113+Consolidação!#REF!+Consolidação!BC113+Consolidação!BF113+Consolidação!BI113+Consolidação!BL113+Consolidação!BO113+Consolidação!BR113+Consolidação!BU113+Consolidação!BX113,Consolidação!$AO$4,IF(AP102+AW102+BD102+BK102+BR102+BY102+CF102+CM102+CT102+DA102+DH102+DO102+DV102+EC102&lt;=Consolidação!AR113+Consolidação!AU113+Consolidação!AX113+Consolidação!#REF!+Consolidação!BC113+Consolidação!BF113+Consolidação!BI113+Consolidação!BL113+Consolidação!BO113+Consolidação!BR113+Consolidação!BU113+Consolidação!BX113+Consolidação!CA113,Consolidação!$AR$4,IF(AP102+AW102+BD102+BK102+BR102+BY102+CF102+CM102+CT102+DA102+DH102+DO102+DV102+EC102&lt;=Consolidação!AR113+Consolidação!AU113+Consolidação!AX113+Consolidação!#REF!+Consolidação!BC113+Consolidação!BF113+Consolidação!BI113+Consolidação!BL113+Consolidação!BO113+Consolidação!BR113+Consolidação!BU113+Consolidação!BX113+Consolidação!CA113+Consolidação!CD113,Consolidação!$AU$4,IF(AND((Consolidação!AR113+Consolidação!AU113+Consolidação!AX113+Consolidação!#REF!+Consolidação!BC113+Consolidação!BF113+Consolidação!BI113+Consolidação!BL113+Consolidação!BO113+Consolidação!BR113+Consolidação!BU113+Consolidação!BX113+Consolidação!CA113+Consolidação!CD113)&gt;0,AP102+AW102+BD102+BK102+BR102+BY102+CF102+CM102+CT102+DA102+DH102+DO102+DV102&lt;Consolidação!AR113+Consolidação!AU113+Consolidação!AX113+Consolidação!#REF!+Consolidação!BC113+Consolidação!BF113+Consolidação!BI113+Consolidação!BL113+Consolidação!BO113+Consolidação!BR113+Consolidação!BU113+Consolidação!BX113+Consolidação!CA113+Consolidação!CD113,AP102+AW102+BD102+BK102+BR102+BY102+CF102+CM102+CT102+DA102+DH102+DO102+DV102+EC102&gt;Consolidação!AR113+Consolidação!AU113+Consolidação!AX113+Consolidação!#REF!+Consolidação!BC113+Consolidação!BF113+Consolidação!BI113+Consolidação!BL113+Consolidação!BO113+Consolidação!BR113+Consolidação!BU113+Consolidação!BX113+Consolidação!CA113+Consolidação!CD113),"CONSUMO PARCIAL","SEM PREVISÃO"))))))))))))))))</f>
        <v/>
      </c>
      <c r="EG102" s="318" t="str">
        <f>IF(EF102="","",IF(EF102="SEM PREVISÃO","û",IF(EF102="CONSUMO PARCIAL","û",IF(EE102&lt;EF102+90,"û","ü"))))</f>
        <v/>
      </c>
      <c r="EH102" s="334"/>
      <c r="EI102" s="340"/>
      <c r="EJ102" s="522"/>
      <c r="EK102" s="346"/>
      <c r="EL102" s="353" t="str">
        <f>IF(EI102=0,"",IF(AV102+BC102+BJ102+BQ102+BX102+CE102+CL102+CS102+CZ102+DG102+DN102+DU102+EB102+EI102&lt;=Consolidação!AX113,Consolidação!$H$4,IF(AV102+BC102+BJ102+BQ102+BX102+CE102+CL102+CS102+CZ102+DG102+DN102+DU102+EB102+EI102&lt;=Consolidação!AX113+Consolidação!#REF!,Consolidação!$K$4,IF(AV102+BC102+BJ102+BQ102+BX102+CE102+CL102+CS102+CZ102+DG102+DN102+DU102+EB102+EI102&lt;=Consolidação!AX113+Consolidação!#REF!+Consolidação!BC113,Consolidação!$N$4,IF(AV102+BC102+BJ102+BQ102+BX102+CE102+CL102+CS102+CZ102+DG102+DN102+DU102+EB102+EI102&lt;=Consolidação!AX113+Consolidação!#REF!+Consolidação!BC113+Consolidação!BF113,Consolidação!$Q$4,IF(AV102+BC102+BJ102+BQ102+BX102+CE102+CL102+CS102+CZ102+DG102+DN102+DU102+EB102+EI102&lt;=Consolidação!AX113+Consolidação!#REF!+Consolidação!BC113+Consolidação!BF113+Consolidação!BI113,Consolidação!$T$4,IF(AV102+BC102+BJ102+BQ102+BX102+CE102+CL102+CS102+CZ102+DG102+DN102+DU102+EB102+EI102&lt;=Consolidação!AX113+Consolidação!#REF!+Consolidação!BC113+Consolidação!BF113+Consolidação!BI113+Consolidação!BL113,Consolidação!$W$4,IF(AV102+BC102+BJ102+BQ102+BX102+CE102+CL102+CS102+CZ102+DG102+DN102+DU102+EB102+EI102&lt;=Consolidação!AX113+Consolidação!#REF!+Consolidação!BC113+Consolidação!BF113+Consolidação!BI113+Consolidação!BL113+Consolidação!BO113,Consolidação!$Z$4,IF(AV102+BC102+BJ102+BQ102+BX102+CE102+CL102+CS102+CZ102+DG102+DN102+DU102+EB102+EI102&lt;=Consolidação!AX113+Consolidação!#REF!+Consolidação!BC113+Consolidação!BF113+Consolidação!BI113+Consolidação!BL113+Consolidação!BO113+Consolidação!BR113,Consolidação!$AC$4,IF(AV102+BC102+BJ102+BQ102+BX102+CE102+CL102+CS102+CZ102+DG102+DN102+DU102+EB102+EI102&lt;=Consolidação!AX113+Consolidação!#REF!+Consolidação!BC113+Consolidação!BF113+Consolidação!BI113+Consolidação!BL113+Consolidação!BO113+Consolidação!BR113+Consolidação!BU113,Consolidação!$AF$4,IF(AV102+BC102+BJ102+BQ102+BX102+CE102+CL102+CS102+CZ102+DG102+DN102+DU102+EB102+EI102&lt;=Consolidação!AX113+Consolidação!#REF!+Consolidação!BC113+Consolidação!BF113+Consolidação!BI113+Consolidação!BL113+Consolidação!BO113+Consolidação!BR113+Consolidação!BU113+Consolidação!BX113,Consolidação!$AI$4,IF(AV102+BC102+BJ102+BQ102+BX102+CE102+CL102+CS102+CZ102+DG102+DN102+DU102+EB102+EI102&lt;=Consolidação!AX113+Consolidação!#REF!+Consolidação!BC113+Consolidação!BF113+Consolidação!BI113+Consolidação!BL113+Consolidação!BO113+Consolidação!BR113+Consolidação!BU113+Consolidação!BX113+Consolidação!CA113,Consolidação!$AL$4,IF(AV102+BC102+BJ102+BQ102+BX102+CE102+CL102+CS102+CZ102+DG102+DN102+DU102+EB102+EI102&lt;=Consolidação!AX113+Consolidação!#REF!+Consolidação!BC113+Consolidação!BF113+Consolidação!BI113+Consolidação!BL113+Consolidação!BO113+Consolidação!BR113+Consolidação!BU113+Consolidação!BX113+Consolidação!CA113+Consolidação!CD113,Consolidação!$AO$4,IF(AV102+BC102+BJ102+BQ102+BX102+CE102+CL102+CS102+CZ102+DG102+DN102+DU102+EB102+EI102&lt;=Consolidação!AX113+Consolidação!#REF!+Consolidação!BC113+Consolidação!BF113+Consolidação!BI113+Consolidação!BL113+Consolidação!BO113+Consolidação!BR113+Consolidação!BU113+Consolidação!BX113+Consolidação!CA113+Consolidação!CD113+Consolidação!CG113,Consolidação!$AR$4,IF(AV102+BC102+BJ102+BQ102+BX102+CE102+CL102+CS102+CZ102+DG102+DN102+DU102+EB102+EI102&lt;=Consolidação!AX113+Consolidação!#REF!+Consolidação!BC113+Consolidação!BF113+Consolidação!BI113+Consolidação!BL113+Consolidação!BO113+Consolidação!BR113+Consolidação!BU113+Consolidação!BX113+Consolidação!CA113+Consolidação!CD113+Consolidação!CG113+Consolidação!CJ113,Consolidação!$AU$4,IF(AND((Consolidação!AX113+Consolidação!#REF!+Consolidação!BC113+Consolidação!BF113+Consolidação!BI113+Consolidação!BL113+Consolidação!BO113+Consolidação!BR113+Consolidação!BU113+Consolidação!BX113+Consolidação!CA113+Consolidação!CD113+Consolidação!CG113+Consolidação!CJ113)&gt;0,AV102+BC102+BJ102+BQ102+BX102+CE102+CL102+CS102+CZ102+DG102+DN102+DU102+EB102&lt;Consolidação!AX113+Consolidação!#REF!+Consolidação!BC113+Consolidação!BF113+Consolidação!BI113+Consolidação!BL113+Consolidação!BO113+Consolidação!BR113+Consolidação!BU113+Consolidação!BX113+Consolidação!CA113+Consolidação!CD113+Consolidação!CG113+Consolidação!CJ113,AV102+BC102+BJ102+BQ102+BX102+CE102+CL102+CS102+CZ102+DG102+DN102+DU102+EB102+EI102&gt;Consolidação!AX113+Consolidação!#REF!+Consolidação!BC113+Consolidação!BF113+Consolidação!BI113+Consolidação!BL113+Consolidação!BO113+Consolidação!BR113+Consolidação!BU113+Consolidação!BX113+Consolidação!CA113+Consolidação!CD113+Consolidação!CG113+Consolidação!CJ113),"CONSUMO PARCIAL","SEM PREVISÃO"))))))))))))))))</f>
        <v/>
      </c>
      <c r="EM102" s="318" t="str">
        <f>IF(EL102="","",IF(EL102="SEM PREVISÃO","û",IF(EL102="CONSUMO PARCIAL","û",IF(EK102&lt;EL102+90,"û","ü"))))</f>
        <v/>
      </c>
      <c r="EN102" s="334"/>
      <c r="EO102" s="340"/>
      <c r="EP102" s="522"/>
      <c r="EQ102" s="346"/>
      <c r="ER102" s="353" t="str">
        <f>IF(EO102=0,"",IF(BB102+BI102+BP102+BW102+CD102+CK102+CR102+CY102+DF102+DM102+DT102+EA102+EH102+EO102&lt;=Consolidação!BC113,Consolidação!$H$4,IF(BB102+BI102+BP102+BW102+CD102+CK102+CR102+CY102+DF102+DM102+DT102+EA102+EH102+EO102&lt;=Consolidação!BC113+Consolidação!BF113,Consolidação!$K$4,IF(BB102+BI102+BP102+BW102+CD102+CK102+CR102+CY102+DF102+DM102+DT102+EA102+EH102+EO102&lt;=Consolidação!BC113+Consolidação!BF113+Consolidação!BI113,Consolidação!$N$4,IF(BB102+BI102+BP102+BW102+CD102+CK102+CR102+CY102+DF102+DM102+DT102+EA102+EH102+EO102&lt;=Consolidação!BC113+Consolidação!BF113+Consolidação!BI113+Consolidação!BL113,Consolidação!$Q$4,IF(BB102+BI102+BP102+BW102+CD102+CK102+CR102+CY102+DF102+DM102+DT102+EA102+EH102+EO102&lt;=Consolidação!BC113+Consolidação!BF113+Consolidação!BI113+Consolidação!BL113+Consolidação!BO113,Consolidação!$T$4,IF(BB102+BI102+BP102+BW102+CD102+CK102+CR102+CY102+DF102+DM102+DT102+EA102+EH102+EO102&lt;=Consolidação!BC113+Consolidação!BF113+Consolidação!BI113+Consolidação!BL113+Consolidação!BO113+Consolidação!BR113,Consolidação!$W$4,IF(BB102+BI102+BP102+BW102+CD102+CK102+CR102+CY102+DF102+DM102+DT102+EA102+EH102+EO102&lt;=Consolidação!BC113+Consolidação!BF113+Consolidação!BI113+Consolidação!BL113+Consolidação!BO113+Consolidação!BR113+Consolidação!BU113,Consolidação!$Z$4,IF(BB102+BI102+BP102+BW102+CD102+CK102+CR102+CY102+DF102+DM102+DT102+EA102+EH102+EO102&lt;=Consolidação!BC113+Consolidação!BF113+Consolidação!BI113+Consolidação!BL113+Consolidação!BO113+Consolidação!BR113+Consolidação!BU113+Consolidação!BX113,Consolidação!$AC$4,IF(BB102+BI102+BP102+BW102+CD102+CK102+CR102+CY102+DF102+DM102+DT102+EA102+EH102+EO102&lt;=Consolidação!BC113+Consolidação!BF113+Consolidação!BI113+Consolidação!BL113+Consolidação!BO113+Consolidação!BR113+Consolidação!BU113+Consolidação!BX113+Consolidação!CA113,Consolidação!$AF$4,IF(BB102+BI102+BP102+BW102+CD102+CK102+CR102+CY102+DF102+DM102+DT102+EA102+EH102+EO102&lt;=Consolidação!BC113+Consolidação!BF113+Consolidação!BI113+Consolidação!BL113+Consolidação!BO113+Consolidação!BR113+Consolidação!BU113+Consolidação!BX113+Consolidação!CA113+Consolidação!CD113,Consolidação!$AI$4,IF(BB102+BI102+BP102+BW102+CD102+CK102+CR102+CY102+DF102+DM102+DT102+EA102+EH102+EO102&lt;=Consolidação!BC113+Consolidação!BF113+Consolidação!BI113+Consolidação!BL113+Consolidação!BO113+Consolidação!BR113+Consolidação!BU113+Consolidação!BX113+Consolidação!CA113+Consolidação!CD113+Consolidação!CG113,Consolidação!$AL$4,IF(BB102+BI102+BP102+BW102+CD102+CK102+CR102+CY102+DF102+DM102+DT102+EA102+EH102+EO102&lt;=Consolidação!BC113+Consolidação!BF113+Consolidação!BI113+Consolidação!BL113+Consolidação!BO113+Consolidação!BR113+Consolidação!BU113+Consolidação!BX113+Consolidação!CA113+Consolidação!CD113+Consolidação!CG113+Consolidação!CJ113,Consolidação!$AO$4,IF(BB102+BI102+BP102+BW102+CD102+CK102+CR102+CY102+DF102+DM102+DT102+EA102+EH102+EO102&lt;=Consolidação!BC113+Consolidação!BF113+Consolidação!BI113+Consolidação!BL113+Consolidação!BO113+Consolidação!BR113+Consolidação!BU113+Consolidação!BX113+Consolidação!CA113+Consolidação!CD113+Consolidação!CG113+Consolidação!CJ113+Consolidação!CM113,Consolidação!$AR$4,IF(BB102+BI102+BP102+BW102+CD102+CK102+CR102+CY102+DF102+DM102+DT102+EA102+EH102+EO102&lt;=Consolidação!BC113+Consolidação!BF113+Consolidação!BI113+Consolidação!BL113+Consolidação!BO113+Consolidação!BR113+Consolidação!BU113+Consolidação!BX113+Consolidação!CA113+Consolidação!CD113+Consolidação!CG113+Consolidação!CJ113+Consolidação!CM113+Consolidação!CP113,Consolidação!$AU$4,IF(AND((Consolidação!BC113+Consolidação!BF113+Consolidação!BI113+Consolidação!BL113+Consolidação!BO113+Consolidação!BR113+Consolidação!BU113+Consolidação!BX113+Consolidação!CA113+Consolidação!CD113+Consolidação!CG113+Consolidação!CJ113+Consolidação!CM113+Consolidação!CP113)&gt;0,BB102+BI102+BP102+BW102+CD102+CK102+CR102+CY102+DF102+DM102+DT102+EA102+EH102&lt;Consolidação!BC113+Consolidação!BF113+Consolidação!BI113+Consolidação!BL113+Consolidação!BO113+Consolidação!BR113+Consolidação!BU113+Consolidação!BX113+Consolidação!CA113+Consolidação!CD113+Consolidação!CG113+Consolidação!CJ113+Consolidação!CM113+Consolidação!CP113,BB102+BI102+BP102+BW102+CD102+CK102+CR102+CY102+DF102+DM102+DT102+EA102+EH102+EO102&gt;Consolidação!BC113+Consolidação!BF113+Consolidação!BI113+Consolidação!BL113+Consolidação!BO113+Consolidação!BR113+Consolidação!BU113+Consolidação!BX113+Consolidação!CA113+Consolidação!CD113+Consolidação!CG113+Consolidação!CJ113+Consolidação!CM113+Consolidação!CP113),"CONSUMO PARCIAL","SEM PREVISÃO"))))))))))))))))</f>
        <v/>
      </c>
      <c r="ES102" s="318" t="str">
        <f>IF(ER102="","",IF(ER102="SEM PREVISÃO","û",IF(ER102="CONSUMO PARCIAL","û",IF(EQ102&lt;ER102+90,"û","ü"))))</f>
        <v/>
      </c>
      <c r="ET102" s="334"/>
      <c r="EU102" s="340"/>
      <c r="EV102" s="522"/>
      <c r="EW102" s="346"/>
      <c r="EX102" s="353" t="str">
        <f>IF(EU102=0,"",IF(BH102+BO102+BV102+CC102+CJ102+CQ102+CX102+DE102+DL102+DS102+DZ102+EG102+EN102+EU102&lt;=Consolidação!BI113,Consolidação!$H$4,IF(BH102+BO102+BV102+CC102+CJ102+CQ102+CX102+DE102+DL102+DS102+DZ102+EG102+EN102+EU102&lt;=Consolidação!BI113+Consolidação!BL113,Consolidação!$K$4,IF(BH102+BO102+BV102+CC102+CJ102+CQ102+CX102+DE102+DL102+DS102+DZ102+EG102+EN102+EU102&lt;=Consolidação!BI113+Consolidação!BL113+Consolidação!BO113,Consolidação!$N$4,IF(BH102+BO102+BV102+CC102+CJ102+CQ102+CX102+DE102+DL102+DS102+DZ102+EG102+EN102+EU102&lt;=Consolidação!BI113+Consolidação!BL113+Consolidação!BO113+Consolidação!BR113,Consolidação!$Q$4,IF(BH102+BO102+BV102+CC102+CJ102+CQ102+CX102+DE102+DL102+DS102+DZ102+EG102+EN102+EU102&lt;=Consolidação!BI113+Consolidação!BL113+Consolidação!BO113+Consolidação!BR113+Consolidação!BU113,Consolidação!$T$4,IF(BH102+BO102+BV102+CC102+CJ102+CQ102+CX102+DE102+DL102+DS102+DZ102+EG102+EN102+EU102&lt;=Consolidação!BI113+Consolidação!BL113+Consolidação!BO113+Consolidação!BR113+Consolidação!BU113+Consolidação!BX113,Consolidação!$W$4,IF(BH102+BO102+BV102+CC102+CJ102+CQ102+CX102+DE102+DL102+DS102+DZ102+EG102+EN102+EU102&lt;=Consolidação!BI113+Consolidação!BL113+Consolidação!BO113+Consolidação!BR113+Consolidação!BU113+Consolidação!BX113+Consolidação!CA113,Consolidação!$Z$4,IF(BH102+BO102+BV102+CC102+CJ102+CQ102+CX102+DE102+DL102+DS102+DZ102+EG102+EN102+EU102&lt;=Consolidação!BI113+Consolidação!BL113+Consolidação!BO113+Consolidação!BR113+Consolidação!BU113+Consolidação!BX113+Consolidação!CA113+Consolidação!CD113,Consolidação!$AC$4,IF(BH102+BO102+BV102+CC102+CJ102+CQ102+CX102+DE102+DL102+DS102+DZ102+EG102+EN102+EU102&lt;=Consolidação!BI113+Consolidação!BL113+Consolidação!BO113+Consolidação!BR113+Consolidação!BU113+Consolidação!BX113+Consolidação!CA113+Consolidação!CD113+Consolidação!CG113,Consolidação!$AF$4,IF(BH102+BO102+BV102+CC102+CJ102+CQ102+CX102+DE102+DL102+DS102+DZ102+EG102+EN102+EU102&lt;=Consolidação!BI113+Consolidação!BL113+Consolidação!BO113+Consolidação!BR113+Consolidação!BU113+Consolidação!BX113+Consolidação!CA113+Consolidação!CD113+Consolidação!CG113+Consolidação!CJ113,Consolidação!$AI$4,IF(BH102+BO102+BV102+CC102+CJ102+CQ102+CX102+DE102+DL102+DS102+DZ102+EG102+EN102+EU102&lt;=Consolidação!BI113+Consolidação!BL113+Consolidação!BO113+Consolidação!BR113+Consolidação!BU113+Consolidação!BX113+Consolidação!CA113+Consolidação!CD113+Consolidação!CG113+Consolidação!CJ113+Consolidação!CM113,Consolidação!$AL$4,IF(BH102+BO102+BV102+CC102+CJ102+CQ102+CX102+DE102+DL102+DS102+DZ102+EG102+EN102+EU102&lt;=Consolidação!BI113+Consolidação!BL113+Consolidação!BO113+Consolidação!BR113+Consolidação!BU113+Consolidação!BX113+Consolidação!CA113+Consolidação!CD113+Consolidação!CG113+Consolidação!CJ113+Consolidação!CM113+Consolidação!CP113,Consolidação!$AO$4,IF(BH102+BO102+BV102+CC102+CJ102+CQ102+CX102+DE102+DL102+DS102+DZ102+EG102+EN102+EU102&lt;=Consolidação!BI113+Consolidação!BL113+Consolidação!BO113+Consolidação!BR113+Consolidação!BU113+Consolidação!BX113+Consolidação!CA113+Consolidação!CD113+Consolidação!CG113+Consolidação!CJ113+Consolidação!CM113+Consolidação!CP113+Consolidação!CS113,Consolidação!$AR$4,IF(BH102+BO102+BV102+CC102+CJ102+CQ102+CX102+DE102+DL102+DS102+DZ102+EG102+EN102+EU102&lt;=Consolidação!BI113+Consolidação!BL113+Consolidação!BO113+Consolidação!BR113+Consolidação!BU113+Consolidação!BX113+Consolidação!CA113+Consolidação!CD113+Consolidação!CG113+Consolidação!CJ113+Consolidação!CM113+Consolidação!CP113+Consolidação!CS113+Consolidação!CV113,Consolidação!$AU$4,IF(AND((Consolidação!BI113+Consolidação!BL113+Consolidação!BO113+Consolidação!BR113+Consolidação!BU113+Consolidação!BX113+Consolidação!CA113+Consolidação!CD113+Consolidação!CG113+Consolidação!CJ113+Consolidação!CM113+Consolidação!CP113+Consolidação!CS113+Consolidação!CV113)&gt;0,BH102+BO102+BV102+CC102+CJ102+CQ102+CX102+DE102+DL102+DS102+DZ102+EG102+EN102&lt;Consolidação!BI113+Consolidação!BL113+Consolidação!BO113+Consolidação!BR113+Consolidação!BU113+Consolidação!BX113+Consolidação!CA113+Consolidação!CD113+Consolidação!CG113+Consolidação!CJ113+Consolidação!CM113+Consolidação!CP113+Consolidação!CS113+Consolidação!CV113,BH102+BO102+BV102+CC102+CJ102+CQ102+CX102+DE102+DL102+DS102+DZ102+EG102+EN102+EU102&gt;Consolidação!BI113+Consolidação!BL113+Consolidação!BO113+Consolidação!BR113+Consolidação!BU113+Consolidação!BX113+Consolidação!CA113+Consolidação!CD113+Consolidação!CG113+Consolidação!CJ113+Consolidação!CM113+Consolidação!CP113+Consolidação!CS113+Consolidação!CV113),"CONSUMO PARCIAL","SEM PREVISÃO"))))))))))))))))</f>
        <v/>
      </c>
      <c r="EY102" s="318" t="str">
        <f>IF(EX102="","",IF(EX102="SEM PREVISÃO","û",IF(EX102="CONSUMO PARCIAL","û",IF(EW102&lt;EX102+90,"û","ü"))))</f>
        <v/>
      </c>
      <c r="EZ102" s="334"/>
      <c r="FA102" s="340"/>
      <c r="FB102" s="522"/>
      <c r="FC102" s="346"/>
      <c r="FD102" s="353" t="str">
        <f>IF(FA102=0,"",IF(BN102+BU102+CB102+CI102+CP102+CW102+DD102+DK102+DR102+DY102+EF102+EM102+ET102+FA102&lt;=Consolidação!BO113,Consolidação!$H$4,IF(BN102+BU102+CB102+CI102+CP102+CW102+DD102+DK102+DR102+DY102+EF102+EM102+ET102+FA102&lt;=Consolidação!BO113+Consolidação!BR113,Consolidação!$K$4,IF(BN102+BU102+CB102+CI102+CP102+CW102+DD102+DK102+DR102+DY102+EF102+EM102+ET102+FA102&lt;=Consolidação!BO113+Consolidação!BR113+Consolidação!BU113,Consolidação!$N$4,IF(BN102+BU102+CB102+CI102+CP102+CW102+DD102+DK102+DR102+DY102+EF102+EM102+ET102+FA102&lt;=Consolidação!BO113+Consolidação!BR113+Consolidação!BU113+Consolidação!BX113,Consolidação!$Q$4,IF(BN102+BU102+CB102+CI102+CP102+CW102+DD102+DK102+DR102+DY102+EF102+EM102+ET102+FA102&lt;=Consolidação!BO113+Consolidação!BR113+Consolidação!BU113+Consolidação!BX113+Consolidação!CA113,Consolidação!$T$4,IF(BN102+BU102+CB102+CI102+CP102+CW102+DD102+DK102+DR102+DY102+EF102+EM102+ET102+FA102&lt;=Consolidação!BO113+Consolidação!BR113+Consolidação!BU113+Consolidação!BX113+Consolidação!CA113+Consolidação!CD113,Consolidação!$W$4,IF(BN102+BU102+CB102+CI102+CP102+CW102+DD102+DK102+DR102+DY102+EF102+EM102+ET102+FA102&lt;=Consolidação!BO113+Consolidação!BR113+Consolidação!BU113+Consolidação!BX113+Consolidação!CA113+Consolidação!CD113+Consolidação!CG113,Consolidação!$Z$4,IF(BN102+BU102+CB102+CI102+CP102+CW102+DD102+DK102+DR102+DY102+EF102+EM102+ET102+FA102&lt;=Consolidação!BO113+Consolidação!BR113+Consolidação!BU113+Consolidação!BX113+Consolidação!CA113+Consolidação!CD113+Consolidação!CG113+Consolidação!CJ113,Consolidação!$AC$4,IF(BN102+BU102+CB102+CI102+CP102+CW102+DD102+DK102+DR102+DY102+EF102+EM102+ET102+FA102&lt;=Consolidação!BO113+Consolidação!BR113+Consolidação!BU113+Consolidação!BX113+Consolidação!CA113+Consolidação!CD113+Consolidação!CG113+Consolidação!CJ113+Consolidação!CM113,Consolidação!$AF$4,IF(BN102+BU102+CB102+CI102+CP102+CW102+DD102+DK102+DR102+DY102+EF102+EM102+ET102+FA102&lt;=Consolidação!BO113+Consolidação!BR113+Consolidação!BU113+Consolidação!BX113+Consolidação!CA113+Consolidação!CD113+Consolidação!CG113+Consolidação!CJ113+Consolidação!CM113+Consolidação!CP113,Consolidação!$AI$4,IF(BN102+BU102+CB102+CI102+CP102+CW102+DD102+DK102+DR102+DY102+EF102+EM102+ET102+FA102&lt;=Consolidação!BO113+Consolidação!BR113+Consolidação!BU113+Consolidação!BX113+Consolidação!CA113+Consolidação!CD113+Consolidação!CG113+Consolidação!CJ113+Consolidação!CM113+Consolidação!CP113+Consolidação!CS113,Consolidação!$AL$4,IF(BN102+BU102+CB102+CI102+CP102+CW102+DD102+DK102+DR102+DY102+EF102+EM102+ET102+FA102&lt;=Consolidação!BO113+Consolidação!BR113+Consolidação!BU113+Consolidação!BX113+Consolidação!CA113+Consolidação!CD113+Consolidação!CG113+Consolidação!CJ113+Consolidação!CM113+Consolidação!CP113+Consolidação!CS113+Consolidação!CV113,Consolidação!$AO$4,IF(BN102+BU102+CB102+CI102+CP102+CW102+DD102+DK102+DR102+DY102+EF102+EM102+ET102+FA102&lt;=Consolidação!BO113+Consolidação!BR113+Consolidação!BU113+Consolidação!BX113+Consolidação!CA113+Consolidação!CD113+Consolidação!CG113+Consolidação!CJ113+Consolidação!CM113+Consolidação!CP113+Consolidação!CS113+Consolidação!CV113+Consolidação!CY113,Consolidação!$AR$4,IF(BN102+BU102+CB102+CI102+CP102+CW102+DD102+DK102+DR102+DY102+EF102+EM102+ET102+FA102&lt;=Consolidação!BO113+Consolidação!BR113+Consolidação!BU113+Consolidação!BX113+Consolidação!CA113+Consolidação!CD113+Consolidação!CG113+Consolidação!CJ113+Consolidação!CM113+Consolidação!CP113+Consolidação!CS113+Consolidação!CV113+Consolidação!CY113+Consolidação!DB113,Consolidação!$AU$4,IF(AND((Consolidação!BO113+Consolidação!BR113+Consolidação!BU113+Consolidação!BX113+Consolidação!CA113+Consolidação!CD113+Consolidação!CG113+Consolidação!CJ113+Consolidação!CM113+Consolidação!CP113+Consolidação!CS113+Consolidação!CV113+Consolidação!CY113+Consolidação!DB113)&gt;0,BN102+BU102+CB102+CI102+CP102+CW102+DD102+DK102+DR102+DY102+EF102+EM102+ET102&lt;Consolidação!BO113+Consolidação!BR113+Consolidação!BU113+Consolidação!BX113+Consolidação!CA113+Consolidação!CD113+Consolidação!CG113+Consolidação!CJ113+Consolidação!CM113+Consolidação!CP113+Consolidação!CS113+Consolidação!CV113+Consolidação!CY113+Consolidação!DB113,BN102+BU102+CB102+CI102+CP102+CW102+DD102+DK102+DR102+DY102+EF102+EM102+ET102+FA102&gt;Consolidação!BO113+Consolidação!BR113+Consolidação!BU113+Consolidação!BX113+Consolidação!CA113+Consolidação!CD113+Consolidação!CG113+Consolidação!CJ113+Consolidação!CM113+Consolidação!CP113+Consolidação!CS113+Consolidação!CV113+Consolidação!CY113+Consolidação!DB113),"CONSUMO PARCIAL","SEM PREVISÃO"))))))))))))))))</f>
        <v/>
      </c>
      <c r="FE102" s="318" t="str">
        <f>IF(FD102="","",IF(FD102="SEM PREVISÃO","û",IF(FD102="CONSUMO PARCIAL","û",IF(FC102&lt;FD102+90,"û","ü"))))</f>
        <v/>
      </c>
      <c r="FF102" s="334"/>
      <c r="FG102" s="340"/>
      <c r="FH102" s="522"/>
      <c r="FI102" s="346"/>
      <c r="FJ102" s="353" t="str">
        <f>IF(FG102=0,"",IF(BT102+CA102+CH102+CO102+CV102+DC102+DJ102+DQ102+DX102+EE102+EL102+ES102+EZ102+FG102&lt;=Consolidação!BU113,Consolidação!$H$4,IF(BT102+CA102+CH102+CO102+CV102+DC102+DJ102+DQ102+DX102+EE102+EL102+ES102+EZ102+FG102&lt;=Consolidação!BU113+Consolidação!BX113,Consolidação!$K$4,IF(BT102+CA102+CH102+CO102+CV102+DC102+DJ102+DQ102+DX102+EE102+EL102+ES102+EZ102+FG102&lt;=Consolidação!BU113+Consolidação!BX113+Consolidação!CA113,Consolidação!$N$4,IF(BT102+CA102+CH102+CO102+CV102+DC102+DJ102+DQ102+DX102+EE102+EL102+ES102+EZ102+FG102&lt;=Consolidação!BU113+Consolidação!BX113+Consolidação!CA113+Consolidação!CD113,Consolidação!$Q$4,IF(BT102+CA102+CH102+CO102+CV102+DC102+DJ102+DQ102+DX102+EE102+EL102+ES102+EZ102+FG102&lt;=Consolidação!BU113+Consolidação!BX113+Consolidação!CA113+Consolidação!CD113+Consolidação!CG113,Consolidação!$T$4,IF(BT102+CA102+CH102+CO102+CV102+DC102+DJ102+DQ102+DX102+EE102+EL102+ES102+EZ102+FG102&lt;=Consolidação!BU113+Consolidação!BX113+Consolidação!CA113+Consolidação!CD113+Consolidação!CG113+Consolidação!CJ113,Consolidação!$W$4,IF(BT102+CA102+CH102+CO102+CV102+DC102+DJ102+DQ102+DX102+EE102+EL102+ES102+EZ102+FG102&lt;=Consolidação!BU113+Consolidação!BX113+Consolidação!CA113+Consolidação!CD113+Consolidação!CG113+Consolidação!CJ113+Consolidação!CM113,Consolidação!$Z$4,IF(BT102+CA102+CH102+CO102+CV102+DC102+DJ102+DQ102+DX102+EE102+EL102+ES102+EZ102+FG102&lt;=Consolidação!BU113+Consolidação!BX113+Consolidação!CA113+Consolidação!CD113+Consolidação!CG113+Consolidação!CJ113+Consolidação!CM113+Consolidação!CP113,Consolidação!$AC$4,IF(BT102+CA102+CH102+CO102+CV102+DC102+DJ102+DQ102+DX102+EE102+EL102+ES102+EZ102+FG102&lt;=Consolidação!BU113+Consolidação!BX113+Consolidação!CA113+Consolidação!CD113+Consolidação!CG113+Consolidação!CJ113+Consolidação!CM113+Consolidação!CP113+Consolidação!CS113,Consolidação!$AF$4,IF(BT102+CA102+CH102+CO102+CV102+DC102+DJ102+DQ102+DX102+EE102+EL102+ES102+EZ102+FG102&lt;=Consolidação!BU113+Consolidação!BX113+Consolidação!CA113+Consolidação!CD113+Consolidação!CG113+Consolidação!CJ113+Consolidação!CM113+Consolidação!CP113+Consolidação!CS113+Consolidação!CV113,Consolidação!$AI$4,IF(BT102+CA102+CH102+CO102+CV102+DC102+DJ102+DQ102+DX102+EE102+EL102+ES102+EZ102+FG102&lt;=Consolidação!BU113+Consolidação!BX113+Consolidação!CA113+Consolidação!CD113+Consolidação!CG113+Consolidação!CJ113+Consolidação!CM113+Consolidação!CP113+Consolidação!CS113+Consolidação!CV113+Consolidação!CY113,Consolidação!$AL$4,IF(BT102+CA102+CH102+CO102+CV102+DC102+DJ102+DQ102+DX102+EE102+EL102+ES102+EZ102+FG102&lt;=Consolidação!BU113+Consolidação!BX113+Consolidação!CA113+Consolidação!CD113+Consolidação!CG113+Consolidação!CJ113+Consolidação!CM113+Consolidação!CP113+Consolidação!CS113+Consolidação!CV113+Consolidação!CY113+Consolidação!DB113,Consolidação!$AO$4,IF(BT102+CA102+CH102+CO102+CV102+DC102+DJ102+DQ102+DX102+EE102+EL102+ES102+EZ102+FG102&lt;=Consolidação!BU113+Consolidação!BX113+Consolidação!CA113+Consolidação!CD113+Consolidação!CG113+Consolidação!CJ113+Consolidação!CM113+Consolidação!CP113+Consolidação!CS113+Consolidação!CV113+Consolidação!CY113+Consolidação!DB113+Consolidação!DE113,Consolidação!$AR$4,IF(BT102+CA102+CH102+CO102+CV102+DC102+DJ102+DQ102+DX102+EE102+EL102+ES102+EZ102+FG102&lt;=Consolidação!BU113+Consolidação!BX113+Consolidação!CA113+Consolidação!CD113+Consolidação!CG113+Consolidação!CJ113+Consolidação!CM113+Consolidação!CP113+Consolidação!CS113+Consolidação!CV113+Consolidação!CY113+Consolidação!DB113+Consolidação!DE113+Consolidação!DH113,Consolidação!$AU$4,IF(AND((Consolidação!BU113+Consolidação!BX113+Consolidação!CA113+Consolidação!CD113+Consolidação!CG113+Consolidação!CJ113+Consolidação!CM113+Consolidação!CP113+Consolidação!CS113+Consolidação!CV113+Consolidação!CY113+Consolidação!DB113+Consolidação!DE113+Consolidação!DH113)&gt;0,BT102+CA102+CH102+CO102+CV102+DC102+DJ102+DQ102+DX102+EE102+EL102+ES102+EZ102&lt;Consolidação!BU113+Consolidação!BX113+Consolidação!CA113+Consolidação!CD113+Consolidação!CG113+Consolidação!CJ113+Consolidação!CM113+Consolidação!CP113+Consolidação!CS113+Consolidação!CV113+Consolidação!CY113+Consolidação!DB113+Consolidação!DE113+Consolidação!DH113,BT102+CA102+CH102+CO102+CV102+DC102+DJ102+DQ102+DX102+EE102+EL102+ES102+EZ102+FG102&gt;Consolidação!BU113+Consolidação!BX113+Consolidação!CA113+Consolidação!CD113+Consolidação!CG113+Consolidação!CJ113+Consolidação!CM113+Consolidação!CP113+Consolidação!CS113+Consolidação!CV113+Consolidação!CY113+Consolidação!DB113+Consolidação!DE113+Consolidação!DH113),"CONSUMO PARCIAL","SEM PREVISÃO"))))))))))))))))</f>
        <v/>
      </c>
      <c r="FK102" s="540" t="str">
        <f>IF(FJ102="","",IF(FJ102="SEM PREVISÃO","û",IF(FJ102="CONSUMO PARCIAL","û",IF(FI102&lt;FJ102+90,"û","ü"))))</f>
        <v/>
      </c>
      <c r="FL102" s="569"/>
      <c r="FM102" s="550"/>
      <c r="FN102" s="550"/>
      <c r="FO102" s="550"/>
      <c r="FP102" s="550"/>
      <c r="FQ102" s="576"/>
      <c r="FR102" s="569"/>
      <c r="FS102" s="550"/>
      <c r="FT102" s="550"/>
      <c r="FU102" s="550"/>
      <c r="FV102" s="550"/>
      <c r="FW102" s="550"/>
      <c r="FX102" s="545" t="str">
        <f>IF((Consolidação!C113+Consolidação!E113)=(F102+M102+T102+AA102+AH102+AO102+AV102+BC102+BJ102+BQ102+BX102+CE102+CL102+CS102),"ATUALIZADO","DESATUALIZADO")</f>
        <v>ATUALIZADO</v>
      </c>
    </row>
    <row r="103" spans="1:180" x14ac:dyDescent="0.3">
      <c r="A103" s="605">
        <v>11951</v>
      </c>
      <c r="B103" s="633"/>
      <c r="C103" s="584" t="s">
        <v>104</v>
      </c>
      <c r="D103" s="274"/>
      <c r="E103" s="334"/>
      <c r="F103" s="335"/>
      <c r="G103" s="336"/>
      <c r="H103" s="337"/>
      <c r="I103" s="353" t="str">
        <f>IF(F103=0,"",IF(F103&lt;=Consolidação!H114,Consolidação!H$4,IF(F103&lt;=Consolidação!H114+Consolidação!K114,Consolidação!K$4,IF(F103&lt;=Consolidação!H114+Consolidação!K114+Consolidação!N114,Consolidação!N$4,IF(F103&lt;=Consolidação!H114+Consolidação!K114+Consolidação!N114+Consolidação!Q114,Consolidação!Q$4,IF(F103&lt;=Consolidação!H114+Consolidação!K114+Consolidação!N114+Consolidação!Q114+Consolidação!T114,Consolidação!T$4,IF(F103&lt;=Consolidação!H114+Consolidação!K114+Consolidação!N114+Consolidação!Q114+Consolidação!T114+Consolidação!W114,Consolidação!W$4,IF(F103&lt;=Consolidação!H114+Consolidação!K114+Consolidação!N114+Consolidação!Q114+Consolidação!T114+Consolidação!W114+Consolidação!Z114,Consolidação!Z$4,IF(F103&lt;=Consolidação!H114+Consolidação!K114+Consolidação!N114+Consolidação!Q114+Consolidação!T114+Consolidação!W114+Consolidação!Z114+Consolidação!AC114,Consolidação!AC$4,IF(F103&lt;=Consolidação!H114+Consolidação!K114+Consolidação!N114+Consolidação!Q114+Consolidação!T114+Consolidação!W114+Consolidação!Z114+Consolidação!AC114+Consolidação!AF114,Consolidação!AF$4,IF(F103&lt;=Consolidação!H114+Consolidação!K114+Consolidação!N114+Consolidação!Q114+Consolidação!T114+Consolidação!W114+Consolidação!Z114+Consolidação!AC114+Consolidação!AF114+Consolidação!AI114,Consolidação!AI$4,IF(F103&lt;=Consolidação!H114+Consolidação!K114+Consolidação!N114+Consolidação!Q114+Consolidação!T114+Consolidação!W114+Consolidação!Z114+Consolidação!AC114+Consolidação!AF114+Consolidação!AI114+Consolidação!AL114,Consolidação!AL$4,IF(F103&lt;=Consolidação!H114+Consolidação!K114+Consolidação!N114+Consolidação!Q114+Consolidação!T114+Consolidação!W114+Consolidação!Z114+Consolidação!AC114+Consolidação!AF114+Consolidação!AI114+Consolidação!AL114+Consolidação!AO114,Consolidação!AO$4,IF(F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AR$4,IF(F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J103" s="318" t="str">
        <f>IF(I103="","",IF(I103="SEM PREVISÃO","û",IF(I103="CONSUMO PARCIAL","û",IF(H103&lt;I103+90,"û","ü"))))</f>
        <v/>
      </c>
      <c r="K103" s="312"/>
      <c r="L103" s="334"/>
      <c r="M103" s="335"/>
      <c r="N103" s="315"/>
      <c r="O103" s="337"/>
      <c r="P103" s="353" t="str">
        <f>IF(M103=0,"",IF(F103+M103&lt;=Consolidação!H114,Consolidação!$H$4,IF(F103+M103&lt;=Consolidação!H114+Consolidação!K114,Consolidação!$K$4,IF(F103+M103&lt;=Consolidação!H114+Consolidação!K114+Consolidação!N114,Consolidação!$N$4,IF(F103+M103&lt;=Consolidação!H114+Consolidação!K114+Consolidação!N114+Consolidação!Q114,Consolidação!$Q$4,IF(F103+M103&lt;=Consolidação!H114+Consolidação!K114+Consolidação!N114+Consolidação!Q114+Consolidação!T114,Consolidação!$T$4,IF(F103+M103&lt;=Consolidação!H114+Consolidação!K114+Consolidação!N114+Consolidação!Q114+Consolidação!T114+Consolidação!W114,Consolidação!$W$4,IF(F103+M103&lt;=Consolidação!H114+Consolidação!K114+Consolidação!N114+Consolidação!Q114+Consolidação!T114+Consolidação!W114+Consolidação!Z114,Consolidação!$Z$4,IF(F103+M103&lt;=Consolidação!H114+Consolidação!K114+Consolidação!N114+Consolidação!Q114+Consolidação!T114+Consolidação!W114+Consolidação!Z114+Consolidação!AC114,Consolidação!$AC$4,IF(F103+M103&lt;=Consolidação!H114+Consolidação!K114+Consolidação!N114+Consolidação!Q114+Consolidação!T114+Consolidação!W114+Consolidação!Z114+Consolidação!AC114+Consolidação!AF114,Consolidação!$AF$4,IF(F103+M103&lt;=Consolidação!H114+Consolidação!K114+Consolidação!N114+Consolidação!Q114+Consolidação!T114+Consolidação!W114+Consolidação!Z114+Consolidação!AC114+Consolidação!AF114+Consolidação!AI114,Consolidação!$AI$4,IF(F103+M103&lt;=Consolidação!H114+Consolidação!K114+Consolidação!N114+Consolidação!Q114+Consolidação!T114+Consolidação!W114+Consolidação!Z114+Consolidação!AC114+Consolidação!AF114+Consolidação!AI114+Consolidação!AL114,Consolidação!$AL$4,IF(F103+M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$AR$4,IF(F103+M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Q103" s="318" t="str">
        <f>IF(P103="","",IF(P103="SEM PREVISÃO","û",IF(P103="CONSUMO PARCIAL","û",IF(O103&lt;P103+90,"û","ü"))))</f>
        <v/>
      </c>
      <c r="R103" s="312"/>
      <c r="S103" s="334"/>
      <c r="T103" s="314"/>
      <c r="U103" s="315"/>
      <c r="V103" s="337"/>
      <c r="W103" s="353" t="str">
        <f>IF(T103=0,"",IF(F103+M103+T103&lt;=Consolidação!H114,Consolidação!$H$4,IF(F103+M103+T103&lt;=Consolidação!H114+Consolidação!K114,Consolidação!$K$4,IF(F103+M103+T103&lt;=Consolidação!H114+Consolidação!K114+Consolidação!N114,Consolidação!$N$4,IF(F103+M103+T103&lt;=Consolidação!H114+Consolidação!K114+Consolidação!N114+Consolidação!Q114,Consolidação!$Q$4,IF(F103+M103+T103&lt;=Consolidação!H114+Consolidação!K114+Consolidação!N114+Consolidação!Q114+Consolidação!T114,Consolidação!$T$4,IF(F103+M103+T103&lt;=Consolidação!H114+Consolidação!K114+Consolidação!N114+Consolidação!Q114+Consolidação!T114+Consolidação!W114,Consolidação!$W$4,IF(F103+M103+T103&lt;=Consolidação!H114+Consolidação!K114+Consolidação!N114+Consolidação!Q114+Consolidação!T114+Consolidação!W114+Consolidação!Z114,Consolidação!$Z$4,IF(F103+M103+T103&lt;=Consolidação!H114+Consolidação!K114+Consolidação!N114+Consolidação!Q114+Consolidação!T114+Consolidação!W114+Consolidação!Z114+Consolidação!AC114,Consolidação!$AC$4,IF(F103+M103+T103&lt;=Consolidação!H114+Consolidação!K114+Consolidação!N114+Consolidação!Q114+Consolidação!T114+Consolidação!W114+Consolidação!Z114+Consolidação!AC114+Consolidação!AF114,Consolidação!$AF$4,IF(F103+M103+T103&lt;=Consolidação!H114+Consolidação!K114+Consolidação!N114+Consolidação!Q114+Consolidação!T114+Consolidação!W114+Consolidação!Z114+Consolidação!AC114+Consolidação!AF114+Consolidação!AI114,Consolidação!$AI$4,IF(F103+M103+T103&lt;=Consolidação!H114+Consolidação!K114+Consolidação!N114+Consolidação!Q114+Consolidação!T114+Consolidação!W114+Consolidação!Z114+Consolidação!AC114+Consolidação!AF114+Consolidação!AI114+Consolidação!AL114,Consolidação!$AL$4,IF(F103+M103+T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+T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$AR$4,IF(F103+M103+T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+M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+T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X103" s="318" t="str">
        <f>IF(W103="","",IF(W103="SEM PREVISÃO","û",IF(W103="CONSUMO PARCIAL","û",IF(V103&lt;W103+90,"û","ü"))))</f>
        <v/>
      </c>
      <c r="Y103" s="312"/>
      <c r="Z103" s="334"/>
      <c r="AA103" s="340"/>
      <c r="AB103" s="315"/>
      <c r="AC103" s="521"/>
      <c r="AD103" s="353" t="str">
        <f>IF(AA103=0,"",IF(F103+M103+T103+AA103&lt;=Consolidação!H114,Consolidação!$H$4,IF(F103+M103+T103+AA103&lt;=Consolidação!H114+Consolidação!K114,Consolidação!$K$4,IF(F103+M103+T103+AA103&lt;=Consolidação!H114+Consolidação!K114+Consolidação!N114,Consolidação!$N$4,IF(F103+M103+T103+AA103&lt;=Consolidação!H114+Consolidação!K114+Consolidação!N114+Consolidação!Q114,Consolidação!$Q$4,IF(F103+M103+T103+AA103&lt;=Consolidação!H114+Consolidação!K114+Consolidação!N114+Consolidação!Q114+Consolidação!T114,Consolidação!$T$4,IF(F103+M103+T103+AA103&lt;=Consolidação!H114+Consolidação!K114+Consolidação!N114+Consolidação!Q114+Consolidação!T114+Consolidação!W114,Consolidação!$W$4,IF(F103+M103+T103+AA103&lt;=Consolidação!H114+Consolidação!K114+Consolidação!N114+Consolidação!Q114+Consolidação!T114+Consolidação!W114+Consolidação!Z114,Consolidação!$Z$4,IF(F103+M103+T103+AA103&lt;=Consolidação!H114+Consolidação!K114+Consolidação!N114+Consolidação!Q114+Consolidação!T114+Consolidação!W114+Consolidação!Z114+Consolidação!AC114,Consolidação!$AC$4,IF(F103+M103+T103+AA103&lt;=Consolidação!H114+Consolidação!K114+Consolidação!N114+Consolidação!Q114+Consolidação!T114+Consolidação!W114+Consolidação!Z114+Consolidação!AC114+Consolidação!AF114,Consolidação!$AF$4,IF(F103+M103+T103+AA103&lt;=Consolidação!H114+Consolidação!K114+Consolidação!N114+Consolidação!Q114+Consolidação!T114+Consolidação!W114+Consolidação!Z114+Consolidação!AC114+Consolidação!AF114+Consolidação!AI114,Consolidação!$AI$4,IF(F103+M103+T103+AA103&lt;=Consolidação!H114+Consolidação!K114+Consolidação!N114+Consolidação!Q114+Consolidação!T114+Consolidação!W114+Consolidação!Z114+Consolidação!AC114+Consolidação!AF114+Consolidação!AI114+Consolidação!AL114,Consolidação!$AL$4,IF(F103+M103+T103+AA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+T103+AA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#REF!,IF(F103+M103+T103+AA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+M103+T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+T103+AA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AE103" s="318" t="str">
        <f>IF(AD103="","",IF(AD103="SEM PREVISÃO","û",IF(AD103="CONSUMO PARCIAL","û",IF(AC103&lt;AD103+90,"û","ü"))))</f>
        <v/>
      </c>
      <c r="AF103" s="312"/>
      <c r="AG103" s="334"/>
      <c r="AH103" s="340"/>
      <c r="AI103" s="315"/>
      <c r="AJ103" s="316"/>
      <c r="AK103" s="353" t="str">
        <f>IF(AH103=0,"",IF(F103+M103+T103+AA103+AH103&lt;=Consolidação!H114,Consolidação!$H$4,IF(F103+M103+T103+AA103+AH103&lt;=Consolidação!H114+Consolidação!K114,Consolidação!$K$4,IF(F103+M103+T103+AA103+AH103&lt;=Consolidação!H114+Consolidação!K114+Consolidação!N114,Consolidação!$N$4,IF(F103+M103+T103+AA103+AH103&lt;=Consolidação!H114+Consolidação!K114+Consolidação!N114+Consolidação!Q114,Consolidação!$Q$4,IF(F103+M103+T103+AA103+AH103&lt;=Consolidação!H114+Consolidação!K114+Consolidação!N114+Consolidação!Q114+Consolidação!T114,Consolidação!$T$4,IF(F103+M103+T103+AA103+AH103&lt;=Consolidação!H114+Consolidação!K114+Consolidação!N114+Consolidação!Q114+Consolidação!T114+Consolidação!W114,Consolidação!$W$4,IF(F103+M103+T103+AA103+AH103&lt;=Consolidação!H114+Consolidação!K114+Consolidação!N114+Consolidação!Q114+Consolidação!T114+Consolidação!W114+Consolidação!Z114,Consolidação!$Z$4,IF(F103+M103+T103+AA103+AH103&lt;=Consolidação!H114+Consolidação!K114+Consolidação!N114+Consolidação!Q114+Consolidação!T114+Consolidação!W114+Consolidação!Z114+Consolidação!AC114,Consolidação!$AC$4,IF(F103+M103+T103+AA103+AH103&lt;=Consolidação!H114+Consolidação!K114+Consolidação!N114+Consolidação!Q114+Consolidação!T114+Consolidação!W114+Consolidação!Z114+Consolidação!AC114+Consolidação!AF114,Consolidação!$AF$4,IF(F103+M103+T103+AA103+AH103&lt;=Consolidação!H114+Consolidação!K114+Consolidação!N114+Consolidação!Q114+Consolidação!T114+Consolidação!W114+Consolidação!Z114+Consolidação!AC114+Consolidação!AF114+Consolidação!AI114,Consolidação!$AI$4,IF(F103+M103+T103+AA103+AH103&lt;=Consolidação!H114+Consolidação!K114+Consolidação!N114+Consolidação!Q114+Consolidação!T114+Consolidação!W114+Consolidação!Z114+Consolidação!AC114+Consolidação!AF114+Consolidação!AI114+Consolidação!AL114,Consolidação!$AL$4,IF(F103+M103+T103+AA103+AH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+T103+AA103+AH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$AR$4,IF(F103+M103+T103+AA103+AH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+M103+T103+AA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+T103+AA103+AH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AL103" s="318" t="str">
        <f>IF(AK103="","",IF(AK103="SEM PREVISÃO","û",IF(AK103="CONSUMO PARCIAL","û",IF(AJ103&lt;AK103+90,"û","ü"))))</f>
        <v/>
      </c>
      <c r="AM103" s="312"/>
      <c r="AN103" s="334"/>
      <c r="AO103" s="340"/>
      <c r="AP103" s="345"/>
      <c r="AQ103" s="337"/>
      <c r="AR103" s="353" t="str">
        <f>IF(AO103=0,"",IF(F103+M103+T103+AA103+AH103+AO103&lt;=Consolidação!H114,Consolidação!$H$4,IF(F103+M103+T103+AA103+AH103+AO103&lt;=Consolidação!H114+Consolidação!K114,Consolidação!$K$4,IF(F103+M103+T103+AA103+AH103+AO103&lt;=Consolidação!H114+Consolidação!K114+Consolidação!N114,Consolidação!$N$4,IF(F103+M103+T103+AA103+AH103+AO103&lt;=Consolidação!H114+Consolidação!K114+Consolidação!N114+Consolidação!Q114,Consolidação!$Q$4,IF(F103+M103+T103+AA103+AH103+AO103&lt;=Consolidação!H114+Consolidação!K114+Consolidação!N114+Consolidação!Q114+Consolidação!T114,Consolidação!$T$4,IF(F103+M103+T103+AA103+AH103+AO103&lt;=Consolidação!H114+Consolidação!K114+Consolidação!N114+Consolidação!Q114+Consolidação!T114+Consolidação!W114,Consolidação!$W$4,IF(F103+M103+T103+AA103+AH103+AO103&lt;=Consolidação!H114+Consolidação!K114+Consolidação!N114+Consolidação!Q114+Consolidação!T114+Consolidação!W114+Consolidação!Z114,Consolidação!$Z$4,IF(F103+M103+T103+AA103+AH103+AO103&lt;=Consolidação!H114+Consolidação!K114+Consolidação!N114+Consolidação!Q114+Consolidação!T114+Consolidação!W114+Consolidação!Z114+Consolidação!AC114,Consolidação!$AC$4,IF(F103+M103+T103+AA103+AH103+AO103&lt;=Consolidação!H114+Consolidação!K114+Consolidação!N114+Consolidação!Q114+Consolidação!T114+Consolidação!W114+Consolidação!Z114+Consolidação!AC114+Consolidação!AF114,Consolidação!$AF$4,IF(F103+M103+T103+AA103+AH103+AO103&lt;=Consolidação!H114+Consolidação!K114+Consolidação!N114+Consolidação!Q114+Consolidação!T114+Consolidação!W114+Consolidação!Z114+Consolidação!AC114+Consolidação!AF114+Consolidação!AI114,Consolidação!$AI$4,IF(F103+M103+T103+AA103+AH103+AO103&lt;=Consolidação!H114+Consolidação!K114+Consolidação!N114+Consolidação!Q114+Consolidação!T114+Consolidação!W114+Consolidação!Z114+Consolidação!AC114+Consolidação!AF114+Consolidação!AI114+Consolidação!AL114,Consolidação!$AL$4,IF(F103+M103+T103+AA103+AH103+AO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+T103+AA103+AH103+AO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$AR$4,IF(F103+M103+T103+AA103+AH103+AO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+M103+T103+AA103+AH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+T103+AA103+AH103+AO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AS103" s="318" t="str">
        <f>IF(AR103="","",IF(AR103="SEM PREVISÃO","û",IF(AR103="CONSUMO PARCIAL","û",IF(AQ103&lt;AR103+90,"û","ü"))))</f>
        <v/>
      </c>
      <c r="AT103" s="312"/>
      <c r="AU103" s="334"/>
      <c r="AV103" s="340"/>
      <c r="AW103" s="345"/>
      <c r="AX103" s="346"/>
      <c r="AY103" s="353" t="str">
        <f>IF(AV103=0,"",IF(F103+M103+T103+AA103+AH103+AO103+AV103&lt;=Consolidação!H114,Consolidação!$H$4,IF(F103+M103+T103+AA103+AH103+AO103+AV103&lt;=Consolidação!H114+Consolidação!K114,Consolidação!$K$4,IF(F103+M103+T103+AA103+AH103+AO103+AV103&lt;=Consolidação!H114+Consolidação!K114+Consolidação!N114,Consolidação!$N$4,IF(F103+M103+T103+AA103+AH103+AO103+AV103&lt;=Consolidação!H114+Consolidação!K114+Consolidação!N114+Consolidação!Q114,Consolidação!$Q$4,IF(F103+M103+T103+AA103+AH103+AO103+AV103&lt;=Consolidação!H114+Consolidação!K114+Consolidação!N114+Consolidação!Q114+Consolidação!T114,Consolidação!$T$4,IF(F103+M103+T103+AA103+AH103+AO103+AV103&lt;=Consolidação!H114+Consolidação!K114+Consolidação!N114+Consolidação!Q114+Consolidação!T114+Consolidação!W114,Consolidação!$W$4,IF(F103+M103+T103+AA103+AH103+AO103+AV103&lt;=Consolidação!H114+Consolidação!K114+Consolidação!N114+Consolidação!Q114+Consolidação!T114+Consolidação!W114+Consolidação!Z114,Consolidação!$Z$4,IF(F103+M103+T103+AA103+AH103+AO103+AV103&lt;=Consolidação!H114+Consolidação!K114+Consolidação!N114+Consolidação!Q114+Consolidação!T114+Consolidação!W114+Consolidação!Z114+Consolidação!AC114,Consolidação!$AC$4,IF(F103+M103+T103+AA103+AH103+AO103+AV103&lt;=Consolidação!H114+Consolidação!K114+Consolidação!N114+Consolidação!Q114+Consolidação!T114+Consolidação!W114+Consolidação!Z114+Consolidação!AC114+Consolidação!AF114,Consolidação!$AF$4,IF(F103+M103+T103+AA103+AH103+AO103+AV103&lt;=Consolidação!H114+Consolidação!K114+Consolidação!N114+Consolidação!Q114+Consolidação!T114+Consolidação!W114+Consolidação!Z114+Consolidação!AC114+Consolidação!AF114+Consolidação!AI114,Consolidação!$AI$4,IF(F103+M103+T103+AA103+AH103+AO103+AV103&lt;=Consolidação!H114+Consolidação!K114+Consolidação!N114+Consolidação!Q114+Consolidação!T114+Consolidação!W114+Consolidação!Z114+Consolidação!AC114+Consolidação!AF114+Consolidação!AI114+Consolidação!AL114,Consolidação!$AL$4,IF(F103+M103+T103+AA103+AH103+AO103+AV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+T103+AA103+AH103+AO103+AV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$AR$4,IF(F103+M103+T103+AA103+AH103+AO103+AV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+M103+T103+AA103+AH103+AO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+T103+AA103+AH103+AO103+AV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AZ103" s="318" t="str">
        <f>IF(AY103="","",IF(AY103="SEM PREVISÃO","û",IF(AY103="CONSUMO PARCIAL","û",IF(AX103&lt;AY103+90,"û","ü"))))</f>
        <v/>
      </c>
      <c r="BA103" s="312"/>
      <c r="BB103" s="334"/>
      <c r="BC103" s="340"/>
      <c r="BD103" s="315"/>
      <c r="BE103" s="346"/>
      <c r="BF103" s="353" t="str">
        <f>IF(BC103=0,"",IF(F103+M103+T103+AA103+AH103+AO103+AV103+BC103&lt;=Consolidação!H114,Consolidação!$H$4,IF(F103+M103+T103+AA103+AH103+AO103+AV103+BC103&lt;=Consolidação!H114+Consolidação!K114,Consolidação!$K$4,IF(F103+M103+T103+AA103+AH103+AO103+AV103+BC103&lt;=Consolidação!H114+Consolidação!K114+Consolidação!N114,Consolidação!$N$4,IF(F103+M103+T103+AA103+AH103+AO103+AV103+BC103&lt;=Consolidação!H114+Consolidação!K114+Consolidação!N114+Consolidação!Q114,Consolidação!$Q$4,IF(F103+M103+T103+AA103+AH103+AO103+AV103+BC103&lt;=Consolidação!H114+Consolidação!K114+Consolidação!N114+Consolidação!Q114+Consolidação!T114,Consolidação!$T$4,IF(F103+M103+T103+AA103+AH103+AO103+AV103+BC103&lt;=Consolidação!H114+Consolidação!K114+Consolidação!N114+Consolidação!Q114+Consolidação!T114+Consolidação!W114,Consolidação!$W$4,IF(F103+M103+T103+AA103+AH103+AO103+AV103+BC103&lt;=Consolidação!H114+Consolidação!K114+Consolidação!N114+Consolidação!Q114+Consolidação!T114+Consolidação!W114+Consolidação!Z114,Consolidação!$Z$4,IF(F103+M103+T103+AA103+AH103+AO103+AV103+BC103&lt;=Consolidação!H114+Consolidação!K114+Consolidação!N114+Consolidação!Q114+Consolidação!T114+Consolidação!W114+Consolidação!Z114+Consolidação!AC114,Consolidação!$AC$4,IF(F103+M103+T103+AA103+AH103+AO103+AV103+BC103&lt;=Consolidação!H114+Consolidação!K114+Consolidação!N114+Consolidação!Q114+Consolidação!T114+Consolidação!W114+Consolidação!Z114+Consolidação!AC114+Consolidação!AF114,Consolidação!$AF$4,IF(F103+M103+T103+AA103+AH103+AO103+AV103+BC103&lt;=Consolidação!H114+Consolidação!K114+Consolidação!N114+Consolidação!Q114+Consolidação!T114+Consolidação!W114+Consolidação!Z114+Consolidação!AC114+Consolidação!AF114+Consolidação!AI114,Consolidação!$AI$4,IF(F103+M103+T103+AA103+AH103+AO103+AV103+BC103&lt;=Consolidação!H114+Consolidação!K114+Consolidação!N114+Consolidação!Q114+Consolidação!T114+Consolidação!W114+Consolidação!Z114+Consolidação!AC114+Consolidação!AF114+Consolidação!AI114+Consolidação!AL114,Consolidação!$AL$4,IF(F103+M103+T103+AA103+AH103+AO103+AV103+BC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+T103+AA103+AH103+AO103+AV103+BC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$AR$4,IF(F103+M103+T103+AA103+AH103+AO103+AV103+BC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+M103+T103+AA103+AH103+AO103+AV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+T103+AA103+AH103+AO103+AV103+BC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BG103" s="318" t="str">
        <f>IF(BF103="","",IF(BF103="SEM PREVISÃO","û",IF(BF103="CONSUMO PARCIAL","û",IF(BE103&lt;BF103+90,"û","ü"))))</f>
        <v/>
      </c>
      <c r="BH103" s="312"/>
      <c r="BI103" s="334"/>
      <c r="BJ103" s="340"/>
      <c r="BK103" s="522"/>
      <c r="BL103" s="346"/>
      <c r="BM103" s="353" t="str">
        <f>IF(BJ103=0,"",IF(F103+M103+T103+AA103+AH103+AO103+AV103+BC103+BJ103&lt;=Consolidação!H114,Consolidação!$H$4,IF(F103+M103+T103+AA103+AH103+AO103+AV103+BC103+BJ103&lt;=Consolidação!H114+Consolidação!K114,Consolidação!$K$4,IF(F103+M103+T103+AA103+AH103+AO103+AV103+BC103+BJ103&lt;=Consolidação!H114+Consolidação!K114+Consolidação!N114,Consolidação!$N$4,IF(F103+M103+T103+AA103+AH103+AO103+AV103+BC103+BJ103&lt;=Consolidação!H114+Consolidação!K114+Consolidação!N114+Consolidação!Q114,Consolidação!$Q$4,IF(F103+M103+T103+AA103+AH103+AO103+AV103+BC103+BJ103&lt;=Consolidação!H114+Consolidação!K114+Consolidação!N114+Consolidação!Q114+Consolidação!T114,Consolidação!$T$4,IF(F103+M103+T103+AA103+AH103+AO103+AV103+BC103+BJ103&lt;=Consolidação!H114+Consolidação!K114+Consolidação!N114+Consolidação!Q114+Consolidação!T114+Consolidação!W114,Consolidação!$W$4,IF(F103+M103+T103+AA103+AH103+AO103+AV103+BC103+BJ103&lt;=Consolidação!H114+Consolidação!K114+Consolidação!N114+Consolidação!Q114+Consolidação!T114+Consolidação!W114+Consolidação!Z114,Consolidação!$Z$4,IF(F103+M103+T103+AA103+AH103+AO103+AV103+BC103+BJ103&lt;=Consolidação!H114+Consolidação!K114+Consolidação!N114+Consolidação!Q114+Consolidação!T114+Consolidação!W114+Consolidação!Z114+Consolidação!AC114,Consolidação!$AC$4,IF(F103+M103+T103+AA103+AH103+AO103+AV103+BC103+BJ103&lt;=Consolidação!H114+Consolidação!K114+Consolidação!N114+Consolidação!Q114+Consolidação!T114+Consolidação!W114+Consolidação!Z114+Consolidação!AC114+Consolidação!AF114,Consolidação!$AF$4,IF(F103+M103+T103+AA103+AH103+AO103+AV103+BC103+BJ103&lt;=Consolidação!H114+Consolidação!K114+Consolidação!N114+Consolidação!Q114+Consolidação!T114+Consolidação!W114+Consolidação!Z114+Consolidação!AC114+Consolidação!AF114+Consolidação!AI114,Consolidação!$AI$4,IF(F103+M103+T103+AA103+AH103+AO103+AV103+BC103+BJ103&lt;=Consolidação!H114+Consolidação!K114+Consolidação!N114+Consolidação!Q114+Consolidação!T114+Consolidação!W114+Consolidação!Z114+Consolidação!AC114+Consolidação!AF114+Consolidação!AI114+Consolidação!AL114,Consolidação!$AL$4,IF(F103+M103+T103+AA103+AH103+AO103+AV103+BC103+BJ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+T103+AA103+AH103+AO103+AV103+BC103+BJ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$AR$4,IF(F103+M103+T103+AA103+AH103+AO103+AV103+BC103+BJ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+M103+T103+AA103+AH103+AO103+AV103+BC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+T103+AA103+AH103+AO103+AV103+BC103+BJ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BN103" s="318" t="str">
        <f>IF(BM103="","",IF(BM103="SEM PREVISÃO","û",IF(BM103="CONSUMO PARCIAL","û",IF(BL103&lt;BM103+90,"û","ü"))))</f>
        <v/>
      </c>
      <c r="BO103" s="312"/>
      <c r="BP103" s="334"/>
      <c r="BQ103" s="340"/>
      <c r="BR103" s="522"/>
      <c r="BS103" s="346"/>
      <c r="BT103" s="317" t="str">
        <f>IF(BQ103=0,"",IF(F103+M103+T103+AA103+AH103+AO103+AV103+BC103+BJ103+BQ103&lt;=Consolidação!H114,Consolidação!$H$4,IF(F103+M103+T103+AA103+AH103+AO103+AV103+BC103+BJ103+BQ103&lt;=Consolidação!H114+Consolidação!K114,Consolidação!$K$4,IF(F103+M103+T103+AA103+AH103+AO103+AV103+BC103+BJ103+BQ103&lt;=Consolidação!H114+Consolidação!K114+Consolidação!N114,Consolidação!$N$4,IF(F103+M103+T103+AA103+AH103+AO103+AV103+BC103+BJ103+BQ103&lt;=Consolidação!H114+Consolidação!K114+Consolidação!N114+Consolidação!Q114,Consolidação!$Q$4,IF(F103+M103+T103+AA103+AH103+AO103+AV103+BC103+BJ103+BQ103&lt;=Consolidação!H114+Consolidação!K114+Consolidação!N114+Consolidação!Q114+Consolidação!T114,Consolidação!$T$4,IF(F103+M103+T103+AA103+AH103+AO103+AV103+BC103+BJ103+BQ103&lt;=Consolidação!H114+Consolidação!K114+Consolidação!N114+Consolidação!Q114+Consolidação!T114+Consolidação!W114,Consolidação!$W$4,IF(F103+M103+T103+AA103+AH103+AO103+AV103+BC103+BJ103+BQ103&lt;=Consolidação!H114+Consolidação!K114+Consolidação!N114+Consolidação!Q114+Consolidação!T114+Consolidação!W114+Consolidação!Z114,Consolidação!$Z$4,IF(F103+M103+T103+AA103+AH103+AO103+AV103+BC103+BJ103+BQ103&lt;=Consolidação!H114+Consolidação!K114+Consolidação!N114+Consolidação!Q114+Consolidação!T114+Consolidação!W114+Consolidação!Z114+Consolidação!AC114,Consolidação!$AC$4,IF(F103+M103+T103+AA103+AH103+AO103+AV103+BC103+BJ103+BQ103&lt;=Consolidação!H114+Consolidação!K114+Consolidação!N114+Consolidação!Q114+Consolidação!T114+Consolidação!W114+Consolidação!Z114+Consolidação!AC114+Consolidação!AF114,Consolidação!$AF$4,IF(F103+M103+T103+AA103+AH103+AO103+AV103+BC103+BJ103+BQ103&lt;=Consolidação!H114+Consolidação!K114+Consolidação!N114+Consolidação!Q114+Consolidação!T114+Consolidação!W114+Consolidação!Z114+Consolidação!AC114+Consolidação!AF114+Consolidação!AI114,Consolidação!$AI$4,IF(F103+M103+T103+AA103+AH103+AO103+AV103+BC103+BJ103+BQ103&lt;=Consolidação!H114+Consolidação!K114+Consolidação!N114+Consolidação!Q114+Consolidação!T114+Consolidação!W114+Consolidação!Z114+Consolidação!AC114+Consolidação!AF114+Consolidação!AI114+Consolidação!AL114,Consolidação!$AL$4,IF(F103+M103+T103+AA103+AH103+AO103+AV103+BC103+BJ103+BQ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+T103+AA103+AH103+AO103+AV103+BC103+BJ103+BQ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$AR$4,IF(F103+M103+T103+AA103+AH103+AO103+AV103+BC103+BJ103+BQ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+M103+T103+AA103+AH103+AO103+AV103+BC103+BJ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+T103+AA103+AH103+AO103+AV103+BC103+BJ103+BQ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BU103" s="318" t="str">
        <f>IF(BT103="","",IF(BT103="SEM PREVISÃO","û",IF(BT103="CONSUMO PARCIAL","û",IF(BS103&lt;BT103+90,"û","ü"))))</f>
        <v/>
      </c>
      <c r="BV103" s="312"/>
      <c r="BW103" s="334"/>
      <c r="BX103" s="340"/>
      <c r="BY103" s="522"/>
      <c r="BZ103" s="346"/>
      <c r="CA103" s="317" t="str">
        <f>IF(BX103=0,"",IF(F103+M103+T103+AA103+AH103+AO103+AV103+BC103+BJ103+BQ103+BX103&lt;=Consolidação!H114,Consolidação!$H$4,IF(F103+M103+T103+AA103+AH103+AO103+AV103+BC103+BJ103+BQ103+BX103&lt;=Consolidação!H114+Consolidação!K114,Consolidação!$K$4,IF(F103+M103+T103+AA103+AH103+AO103+AV103+BC103+BJ103+BQ103+BX103&lt;=Consolidação!H114+Consolidação!K114+Consolidação!N114,Consolidação!$N$4,IF(F103+M103+T103+AA103+AH103+AO103+AV103+BC103+BJ103+BQ103+BX103&lt;=Consolidação!H114+Consolidação!K114+Consolidação!N114+Consolidação!Q114,Consolidação!$Q$4,IF(F103+M103+T103+AA103+AH103+AO103+AV103+BC103+BJ103+BQ103+BX103&lt;=Consolidação!H114+Consolidação!K114+Consolidação!N114+Consolidação!Q114+Consolidação!T114,Consolidação!$T$4,IF(F103+M103+T103+AA103+AH103+AO103+AV103+BC103+BJ103+BQ103+BX103&lt;=Consolidação!H114+Consolidação!K114+Consolidação!N114+Consolidação!Q114+Consolidação!T114+Consolidação!W114,Consolidação!$W$4,IF(F103+M103+T103+AA103+AH103+AO103+AV103+BC103+BJ103+BQ103+BX103&lt;=Consolidação!H114+Consolidação!K114+Consolidação!N114+Consolidação!Q114+Consolidação!T114+Consolidação!W114+Consolidação!Z114,Consolidação!$Z$4,IF(F103+M103+T103+AA103+AH103+AO103+AV103+BC103+BJ103+BQ103+BX103&lt;=Consolidação!H114+Consolidação!K114+Consolidação!N114+Consolidação!Q114+Consolidação!T114+Consolidação!W114+Consolidação!Z114+Consolidação!AC114,Consolidação!$AC$4,IF(F103+M103+T103+AA103+AH103+AO103+AV103+BC103+BJ103+BQ103+BX103&lt;=Consolidação!H114+Consolidação!K114+Consolidação!N114+Consolidação!Q114+Consolidação!T114+Consolidação!W114+Consolidação!Z114+Consolidação!AC114+Consolidação!AF114,Consolidação!$AF$4,IF(F103+M103+T103+AA103+AH103+AO103+AV103+BC103+BJ103+BQ103+BX103&lt;=Consolidação!H114+Consolidação!K114+Consolidação!N114+Consolidação!Q114+Consolidação!T114+Consolidação!W114+Consolidação!Z114+Consolidação!AC114+Consolidação!AF114+Consolidação!AI114,Consolidação!$AI$4,IF(F103+M103+T103+AA103+AH103+AO103+AV103+BC103+BJ103+BQ103+BX103&lt;=Consolidação!H114+Consolidação!K114+Consolidação!N114+Consolidação!Q114+Consolidação!T114+Consolidação!W114+Consolidação!Z114+Consolidação!AC114+Consolidação!AF114+Consolidação!AI114+Consolidação!AL114,Consolidação!$AL$4,IF(F103+M103+T103+AA103+AH103+AO103+AV103+BC103+BJ103+BQ103+BX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+T103+AA103+AH103+AO103+AV103+BC103+BJ103+BQ103+BX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$AR$4,IF(F103+M103+T103+AA103+AH103+AO103+AV103+BC103+BJ103+BQ103+BX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+M103+T103+AA103+AH103+AO103+AV103+BC103+BJ103+BQ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+T103+AA103+AH103+AO103+AV103+BC103+BJ103+BQ103+BX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CB103" s="318" t="str">
        <f>IF(CA103="","",IF(CA103="SEM PREVISÃO","û",IF(CA103="CONSUMO PARCIAL","û",IF(BZ103&lt;CA103+90,"û","ü"))))</f>
        <v/>
      </c>
      <c r="CC103" s="312"/>
      <c r="CD103" s="334"/>
      <c r="CE103" s="340"/>
      <c r="CF103" s="522"/>
      <c r="CG103" s="346"/>
      <c r="CH103" s="353" t="str">
        <f>IF(CE103=0,"",IF(F103+M103+T103+AA103+AH103+AO103+AV103+BC103+BJ103+BQ103+BX103+CE103&lt;=Consolidação!H114,Consolidação!$H$4,IF(F103+M103+T103+AA103+AH103+AO103+AV103+BC103+BJ103+BQ103+BX103+CE103&lt;=Consolidação!H114+Consolidação!K114,Consolidação!$K$4,IF(F103+M103+T103+AA103+AH103+AO103+AV103+BC103+BJ103+BQ103+BX103+CE103&lt;=Consolidação!H114+Consolidação!K114+Consolidação!N114,Consolidação!$N$4,IF(F103+M103+T103+AA103+AH103+AO103+AV103+BC103+BJ103+BQ103+BX103+CE103&lt;=Consolidação!H114+Consolidação!K114+Consolidação!N114+Consolidação!Q114,Consolidação!$Q$4,IF(F103+M103+T103+AA103+AH103+AO103+AV103+BC103+BJ103+BQ103+BX103+CE103&lt;=Consolidação!H114+Consolidação!K114+Consolidação!N114+Consolidação!Q114+Consolidação!T114,Consolidação!$T$4,IF(F103+M103+T103+AA103+AH103+AO103+AV103+BC103+BJ103+BQ103+BX103+CE103&lt;=Consolidação!H114+Consolidação!K114+Consolidação!N114+Consolidação!Q114+Consolidação!T114+Consolidação!W114,Consolidação!$W$4,IF(F103+M103+T103+AA103+AH103+AO103+AV103+BC103+BJ103+BQ103+BX103+CE103&lt;=Consolidação!H114+Consolidação!K114+Consolidação!N114+Consolidação!Q114+Consolidação!T114+Consolidação!W114+Consolidação!Z114,Consolidação!$Z$4,IF(F103+M103+T103+AA103+AH103+AO103+AV103+BC103+BJ103+BQ103+BX103+CE103&lt;=Consolidação!H114+Consolidação!K114+Consolidação!N114+Consolidação!Q114+Consolidação!T114+Consolidação!W114+Consolidação!Z114+Consolidação!AC114,Consolidação!$AC$4,IF(F103+M103+T103+AA103+AH103+AO103+AV103+BC103+BJ103+BQ103+BX103+CE103&lt;=Consolidação!H114+Consolidação!K114+Consolidação!N114+Consolidação!Q114+Consolidação!T114+Consolidação!W114+Consolidação!Z114+Consolidação!AC114+Consolidação!AF114,Consolidação!$AF$4,IF(F103+M103+T103+AA103+AH103+AO103+AV103+BC103+BJ103+BQ103+BX103+CE103&lt;=Consolidação!H114+Consolidação!K114+Consolidação!N114+Consolidação!Q114+Consolidação!T114+Consolidação!W114+Consolidação!Z114+Consolidação!AC114+Consolidação!AF114+Consolidação!AI114,Consolidação!$AI$4,IF(F103+M103+T103+AA103+AH103+AO103+AV103+BC103+BJ103+BQ103+BX103+CE103&lt;=Consolidação!H114+Consolidação!K114+Consolidação!N114+Consolidação!Q114+Consolidação!T114+Consolidação!W114+Consolidação!Z114+Consolidação!AC114+Consolidação!AF114+Consolidação!AI114+Consolidação!AL114,Consolidação!$AL$4,IF(F103+M103+T103+AA103+AH103+AO103+AV103+BC103+BJ103+BQ103+BX103+CE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+T103+AA103+AH103+AO103+AV103+BC103+BJ103+BQ103+BX103+CE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$AR$4,IF(F103+M103+T103+AA103+AH103+AO103+AV103+BC103+BJ103+BQ103+BX103+CE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+M103+T103+AA103+AH103+AO103+AV103+BC103+BJ103+BQ103+BX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+T103+AA103+AH103+AO103+AV103+BC103+BJ103+BQ103+BX103+CE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CI103" s="318" t="str">
        <f>IF(CH103="","",IF(CH103="SEM PREVISÃO","û",IF(CH103="CONSUMO PARCIAL","û",IF(CG103&lt;CH103+90,"û","ü"))))</f>
        <v/>
      </c>
      <c r="CJ103" s="312"/>
      <c r="CK103" s="334"/>
      <c r="CL103" s="340"/>
      <c r="CM103" s="522"/>
      <c r="CN103" s="346"/>
      <c r="CO103" s="353" t="str">
        <f>IF(CL103=0,"",IF(F103+M103+T103+AA103+AH103+AO103+AV103+BC103+BJ103+BQ103+BX103+CE103+CL103&lt;=Consolidação!H114,Consolidação!$H$4,IF(F103+M103+T103+AA103+AH103+AO103+AV103+BC103+BJ103+BQ103+BX103+CE103+CL103&lt;=Consolidação!H114+Consolidação!K114,Consolidação!$K$4,IF(F103+M103+T103+AA103+AH103+AO103+AV103+BC103+BJ103+BQ103+BX103+CE103+CL103&lt;=Consolidação!H114+Consolidação!K114+Consolidação!N114,Consolidação!$N$4,IF(F103+M103+T103+AA103+AH103+AO103+AV103+BC103+BJ103+BQ103+BX103+CE103+CL103&lt;=Consolidação!H114+Consolidação!K114+Consolidação!N114+Consolidação!Q114,Consolidação!$Q$4,IF(F103+M103+T103+AA103+AH103+AO103+AV103+BC103+BJ103+BQ103+BX103+CE103+CL103&lt;=Consolidação!H114+Consolidação!K114+Consolidação!N114+Consolidação!Q114+Consolidação!T114,Consolidação!$T$4,IF(F103+M103+T103+AA103+AH103+AO103+AV103+BC103+BJ103+BQ103+BX103+CE103+CL103&lt;=Consolidação!H114+Consolidação!K114+Consolidação!N114+Consolidação!Q114+Consolidação!T114+Consolidação!W114,Consolidação!$W$4,IF(F103+M103+T103+AA103+AH103+AO103+AV103+BC103+BJ103+BQ103+BX103+CE103+CL103&lt;=Consolidação!H114+Consolidação!K114+Consolidação!N114+Consolidação!Q114+Consolidação!T114+Consolidação!W114+Consolidação!Z114,Consolidação!$Z$4,IF(F103+M103+T103+AA103+AH103+AO103+AV103+BC103+BJ103+BQ103+BX103+CE103+CL103&lt;=Consolidação!H114+Consolidação!K114+Consolidação!N114+Consolidação!Q114+Consolidação!T114+Consolidação!W114+Consolidação!Z114+Consolidação!AC114,Consolidação!$AC$4,IF(F103+M103+T103+AA103+AH103+AO103+AV103+BC103+BJ103+BQ103+BX103+CE103+CL103&lt;=Consolidação!H114+Consolidação!K114+Consolidação!N114+Consolidação!Q114+Consolidação!T114+Consolidação!W114+Consolidação!Z114+Consolidação!AC114+Consolidação!AF114,Consolidação!$AF$4,IF(F103+M103+T103+AA103+AH103+AO103+AV103+BC103+BJ103+BQ103+BX103+CE103+CL103&lt;=Consolidação!H114+Consolidação!K114+Consolidação!N114+Consolidação!Q114+Consolidação!T114+Consolidação!W114+Consolidação!Z114+Consolidação!AC114+Consolidação!AF114+Consolidação!AI114,Consolidação!$AI$4,IF(F103+M103+T103+AA103+AH103+AO103+AV103+BC103+BJ103+BQ103+BX103+CE103+CL103&lt;=Consolidação!H114+Consolidação!K114+Consolidação!N114+Consolidação!Q114+Consolidação!T114+Consolidação!W114+Consolidação!Z114+Consolidação!AC114+Consolidação!AF114+Consolidação!AI114+Consolidação!AL114,Consolidação!$AL$4,IF(F103+M103+T103+AA103+AH103+AO103+AV103+BC103+BJ103+BQ103+BX103+CE103+CL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+T103+AA103+AH103+AO103+AV103+BC103+BJ103+BQ103+BX103+CE103+CL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$AR$4,IF(F103+M103+T103+AA103+AH103+AO103+AV103+BC103+BJ103+BQ103+BX103+CE103+CL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+M103+T103+AA103+AH103+AO103+AV103+BC103+BJ103+BQ103+BX103+CE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+T103+AA103+AH103+AO103+AV103+BC103+BJ103+BQ103+BX103+CE103+CL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CP103" s="318" t="str">
        <f>IF(CO103="","",IF(CO103="SEM PREVISÃO","û",IF(CO103="CONSUMO PARCIAL","û",IF(CN103&lt;CO103+90,"û","ü"))))</f>
        <v/>
      </c>
      <c r="CQ103" s="312"/>
      <c r="CR103" s="334"/>
      <c r="CS103" s="340"/>
      <c r="CT103" s="522"/>
      <c r="CU103" s="346"/>
      <c r="CV103" s="353" t="str">
        <f>IF(CS103=0,"",IF(F103+M103+T103+AA103+AH103+AO103+AV103+BC103+BJ103+BQ103+BX103+CE103+CL103+CS103&lt;=Consolidação!H114,Consolidação!$H$4,IF(F103+M103+T103+AA103+AH103+AO103+AV103+BC103+BJ103+BQ103+BX103+CE103+CL103+CS103&lt;=Consolidação!H114+Consolidação!K114,Consolidação!$K$4,IF(F103+M103+T103+AA103+AH103+AO103+AV103+BC103+BJ103+BQ103+BX103+CE103+CL103+CS103&lt;=Consolidação!H114+Consolidação!K114+Consolidação!N114,Consolidação!$N$4,IF(F103+M103+T103+AA103+AH103+AO103+AV103+BC103+BJ103+BQ103+BX103+CE103+CL103+CS103&lt;=Consolidação!H114+Consolidação!K114+Consolidação!N114+Consolidação!Q114,Consolidação!$Q$4,IF(F103+M103+T103+AA103+AH103+AO103+AV103+BC103+BJ103+BQ103+BX103+CE103+CL103+CS103&lt;=Consolidação!H114+Consolidação!K114+Consolidação!N114+Consolidação!Q114+Consolidação!T114,Consolidação!$T$4,IF(F103+M103+T103+AA103+AH103+AO103+AV103+BC103+BJ103+BQ103+BX103+CE103+CL103+CS103&lt;=Consolidação!H114+Consolidação!K114+Consolidação!N114+Consolidação!Q114+Consolidação!T114+Consolidação!W114,Consolidação!$W$4,IF(F103+M103+T103+AA103+AH103+AO103+AV103+BC103+BJ103+BQ103+BX103+CE103+CL103+CS103&lt;=Consolidação!H114+Consolidação!K114+Consolidação!N114+Consolidação!Q114+Consolidação!T114+Consolidação!W114+Consolidação!Z114,Consolidação!$Z$4,IF(F103+M103+T103+AA103+AH103+AO103+AV103+BC103+BJ103+BQ103+BX103+CE103+CL103+CS103&lt;=Consolidação!H114+Consolidação!K114+Consolidação!N114+Consolidação!Q114+Consolidação!T114+Consolidação!W114+Consolidação!Z114+Consolidação!AC114,Consolidação!$AC$4,IF(F103+M103+T103+AA103+AH103+AO103+AV103+BC103+BJ103+BQ103+BX103+CE103+CL103+CS103&lt;=Consolidação!H114+Consolidação!K114+Consolidação!N114+Consolidação!Q114+Consolidação!T114+Consolidação!W114+Consolidação!Z114+Consolidação!AC114+Consolidação!AF114,Consolidação!$AF$4,IF(F103+M103+T103+AA103+AH103+AO103+AV103+BC103+BJ103+BQ103+BX103+CE103+CL103+CS103&lt;=Consolidação!H114+Consolidação!K114+Consolidação!N114+Consolidação!Q114+Consolidação!T114+Consolidação!W114+Consolidação!Z114+Consolidação!AC114+Consolidação!AF114+Consolidação!AI114,Consolidação!$AI$4,IF(F103+M103+T103+AA103+AH103+AO103+AV103+BC103+BJ103+BQ103+BX103+CE103+CL103+CS103&lt;=Consolidação!H114+Consolidação!K114+Consolidação!N114+Consolidação!Q114+Consolidação!T114+Consolidação!W114+Consolidação!Z114+Consolidação!AC114+Consolidação!AF114+Consolidação!AI114+Consolidação!AL114,Consolidação!$AL$4,IF(F103+M103+T103+AA103+AH103+AO103+AV103+BC103+BJ103+BQ103+BX103+CE103+CL103+CS103&lt;=Consolidação!H114+Consolidação!K114+Consolidação!N114+Consolidação!Q114+Consolidação!T114+Consolidação!W114+Consolidação!Z114+Consolidação!AC114+Consolidação!AF114+Consolidação!AI114+Consolidação!AL114+Consolidação!AO114,Consolidação!$AO$4,IF(F103+M103+T103+AA103+AH103+AO103+AV103+BC103+BJ103+BQ103+BX103+CE103+CL103+CS103&lt;=Consolidação!H114+Consolidação!K114+Consolidação!N114+Consolidação!Q114+Consolidação!T114+Consolidação!W114+Consolidação!Z114+Consolidação!AC114+Consolidação!AF114+Consolidação!AI114+Consolidação!AL114+Consolidação!AO114+Consolidação!AR114,Consolidação!$AR$4,IF(F103+M103+T103+AA103+AH103+AO103+AV103+BC103+BJ103+BQ103+BX103+CE103+CL103+CS103&lt;=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Consolidação!$AU$4,IF(AND((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&gt;0,F103+M103+T103+AA103+AH103+AO103+AV103+BC103+BJ103+BQ103+BX103+CE103+CL103&l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,F103+M103+T103+AA103+AH103+AO103+AV103+BC103+BJ103+BQ103+BX103+CE103+CL103+CS103&gt;Consolidação!H114+Consolidação!K114+Consolidação!N114+Consolidação!Q114+Consolidação!T114+Consolidação!W114+Consolidação!Z114+Consolidação!AC114+Consolidação!AF114+Consolidação!AI114+Consolidação!AL114+Consolidação!AO114+Consolidação!AR114+Consolidação!AU114),"CONSUMO PARCIAL","SEM PREVISÃO"))))))))))))))))</f>
        <v/>
      </c>
      <c r="CW103" s="318" t="str">
        <f>IF(CV103="","",IF(CV103="SEM PREVISÃO","û",IF(CV103="CONSUMO PARCIAL","û",IF(CU103&lt;CV103+90,"û","ü"))))</f>
        <v/>
      </c>
      <c r="CX103" s="334"/>
      <c r="CY103" s="340"/>
      <c r="CZ103" s="522"/>
      <c r="DA103" s="346"/>
      <c r="DB103" s="353" t="str">
        <f>IF(CY103=0,"",IF(L103+S103+Z103+AG103+AN103+AU103+BB103+BI103+BP103+BW103+CD103+CK103+CR103+CY103&lt;=Consolidação!N114,Consolidação!$H$4,IF(L103+S103+Z103+AG103+AN103+AU103+BB103+BI103+BP103+BW103+CD103+CK103+CR103+CY103&lt;=Consolidação!N114+Consolidação!Q114,Consolidação!$K$4,IF(L103+S103+Z103+AG103+AN103+AU103+BB103+BI103+BP103+BW103+CD103+CK103+CR103+CY103&lt;=Consolidação!N114+Consolidação!Q114+Consolidação!T114,Consolidação!$N$4,IF(L103+S103+Z103+AG103+AN103+AU103+BB103+BI103+BP103+BW103+CD103+CK103+CR103+CY103&lt;=Consolidação!N114+Consolidação!Q114+Consolidação!T114+Consolidação!W114,Consolidação!$Q$4,IF(L103+S103+Z103+AG103+AN103+AU103+BB103+BI103+BP103+BW103+CD103+CK103+CR103+CY103&lt;=Consolidação!N114+Consolidação!Q114+Consolidação!T114+Consolidação!W114+Consolidação!Z114,Consolidação!$T$4,IF(L103+S103+Z103+AG103+AN103+AU103+BB103+BI103+BP103+BW103+CD103+CK103+CR103+CY103&lt;=Consolidação!N114+Consolidação!Q114+Consolidação!T114+Consolidação!W114+Consolidação!Z114+Consolidação!AC114,Consolidação!$W$4,IF(L103+S103+Z103+AG103+AN103+AU103+BB103+BI103+BP103+BW103+CD103+CK103+CR103+CY103&lt;=Consolidação!N114+Consolidação!Q114+Consolidação!T114+Consolidação!W114+Consolidação!Z114+Consolidação!AC114+Consolidação!AF114,Consolidação!$Z$4,IF(L103+S103+Z103+AG103+AN103+AU103+BB103+BI103+BP103+BW103+CD103+CK103+CR103+CY103&lt;=Consolidação!N114+Consolidação!Q114+Consolidação!T114+Consolidação!W114+Consolidação!Z114+Consolidação!AC114+Consolidação!AF114+Consolidação!AI114,Consolidação!$AC$4,IF(L103+S103+Z103+AG103+AN103+AU103+BB103+BI103+BP103+BW103+CD103+CK103+CR103+CY103&lt;=Consolidação!N114+Consolidação!Q114+Consolidação!T114+Consolidação!W114+Consolidação!Z114+Consolidação!AC114+Consolidação!AF114+Consolidação!AI114+Consolidação!AL114,Consolidação!$AF$4,IF(L103+S103+Z103+AG103+AN103+AU103+BB103+BI103+BP103+BW103+CD103+CK103+CR103+CY103&lt;=Consolidação!N114+Consolidação!Q114+Consolidação!T114+Consolidação!W114+Consolidação!Z114+Consolidação!AC114+Consolidação!AF114+Consolidação!AI114+Consolidação!AL114+Consolidação!AO114,Consolidação!$AI$4,IF(L103+S103+Z103+AG103+AN103+AU103+BB103+BI103+BP103+BW103+CD103+CK103+CR103+CY103&lt;=Consolidação!N114+Consolidação!Q114+Consolidação!T114+Consolidação!W114+Consolidação!Z114+Consolidação!AC114+Consolidação!AF114+Consolidação!AI114+Consolidação!AL114+Consolidação!AO114+Consolidação!AR114,Consolidação!$AL$4,IF(L103+S103+Z103+AG103+AN103+AU103+BB103+BI103+BP103+BW103+CD103+CK103+CR103+CY103&lt;=Consolidação!N114+Consolidação!Q114+Consolidação!T114+Consolidação!W114+Consolidação!Z114+Consolidação!AC114+Consolidação!AF114+Consolidação!AI114+Consolidação!AL114+Consolidação!AO114+Consolidação!AR114+Consolidação!AU114,Consolidação!$AO$4,IF(L103+S103+Z103+AG103+AN103+AU103+BB103+BI103+BP103+BW103+CD103+CK103+CR103+CY103&lt;=Consolidação!N114+Consolidação!Q114+Consolidação!T114+Consolidação!W114+Consolidação!Z114+Consolidação!AC114+Consolidação!AF114+Consolidação!AI114+Consolidação!AL114+Consolidação!AO114+Consolidação!AR114+Consolidação!AU114+Consolidação!AX114,Consolidação!$AR$4,IF(L103+S103+Z103+AG103+AN103+AU103+BB103+BI103+BP103+BW103+CD103+CK103+CR103+CY103&lt;=Consolidação!N114+Consolidação!Q114+Consolidação!T114+Consolidação!W114+Consolidação!Z114+Consolidação!AC114+Consolidação!AF114+Consolidação!AI114+Consolidação!AL114+Consolidação!AO114+Consolidação!AR114+Consolidação!AU114+Consolidação!AX114+Consolidação!#REF!,Consolidação!$AU$4,IF(AND((Consolidação!N114+Consolidação!Q114+Consolidação!T114+Consolidação!W114+Consolidação!Z114+Consolidação!AC114+Consolidação!AF114+Consolidação!AI114+Consolidação!AL114+Consolidação!AO114+Consolidação!AR114+Consolidação!AU114+Consolidação!AX114+Consolidação!#REF!)&gt;0,L103+S103+Z103+AG103+AN103+AU103+BB103+BI103+BP103+BW103+CD103+CK103+CR103&lt;Consolidação!N114+Consolidação!Q114+Consolidação!T114+Consolidação!W114+Consolidação!Z114+Consolidação!AC114+Consolidação!AF114+Consolidação!AI114+Consolidação!AL114+Consolidação!AO114+Consolidação!AR114+Consolidação!AU114+Consolidação!AX114+Consolidação!#REF!,L103+S103+Z103+AG103+AN103+AU103+BB103+BI103+BP103+BW103+CD103+CK103+CR103+CY103&gt;Consolidação!N114+Consolidação!Q114+Consolidação!T114+Consolidação!W114+Consolidação!Z114+Consolidação!AC114+Consolidação!AF114+Consolidação!AI114+Consolidação!AL114+Consolidação!AO114+Consolidação!AR114+Consolidação!AU114+Consolidação!AX114+Consolidação!#REF!),"CONSUMO PARCIAL","SEM PREVISÃO"))))))))))))))))</f>
        <v/>
      </c>
      <c r="DC103" s="318" t="str">
        <f>IF(DB103="","",IF(DB103="SEM PREVISÃO","û",IF(DB103="CONSUMO PARCIAL","û",IF(DA103&lt;DB103+90,"û","ü"))))</f>
        <v/>
      </c>
      <c r="DD103" s="334"/>
      <c r="DE103" s="340"/>
      <c r="DF103" s="522"/>
      <c r="DG103" s="346"/>
      <c r="DH103" s="353" t="str">
        <f>IF(DE103=0,"",IF(R103+Y103+AF103+AM103+AT103+BA103+BH103+BO103+BV103+CC103+CJ103+CQ103+CX103+DE103&lt;=Consolidação!T114,Consolidação!$H$4,IF(R103+Y103+AF103+AM103+AT103+BA103+BH103+BO103+BV103+CC103+CJ103+CQ103+CX103+DE103&lt;=Consolidação!T114+Consolidação!W114,Consolidação!$K$4,IF(R103+Y103+AF103+AM103+AT103+BA103+BH103+BO103+BV103+CC103+CJ103+CQ103+CX103+DE103&lt;=Consolidação!T114+Consolidação!W114+Consolidação!Z114,Consolidação!$N$4,IF(R103+Y103+AF103+AM103+AT103+BA103+BH103+BO103+BV103+CC103+CJ103+CQ103+CX103+DE103&lt;=Consolidação!T114+Consolidação!W114+Consolidação!Z114+Consolidação!AC114,Consolidação!$Q$4,IF(R103+Y103+AF103+AM103+AT103+BA103+BH103+BO103+BV103+CC103+CJ103+CQ103+CX103+DE103&lt;=Consolidação!T114+Consolidação!W114+Consolidação!Z114+Consolidação!AC114+Consolidação!AF114,Consolidação!$T$4,IF(R103+Y103+AF103+AM103+AT103+BA103+BH103+BO103+BV103+CC103+CJ103+CQ103+CX103+DE103&lt;=Consolidação!T114+Consolidação!W114+Consolidação!Z114+Consolidação!AC114+Consolidação!AF114+Consolidação!AI114,Consolidação!$W$4,IF(R103+Y103+AF103+AM103+AT103+BA103+BH103+BO103+BV103+CC103+CJ103+CQ103+CX103+DE103&lt;=Consolidação!T114+Consolidação!W114+Consolidação!Z114+Consolidação!AC114+Consolidação!AF114+Consolidação!AI114+Consolidação!AL114,Consolidação!$Z$4,IF(R103+Y103+AF103+AM103+AT103+BA103+BH103+BO103+BV103+CC103+CJ103+CQ103+CX103+DE103&lt;=Consolidação!T114+Consolidação!W114+Consolidação!Z114+Consolidação!AC114+Consolidação!AF114+Consolidação!AI114+Consolidação!AL114+Consolidação!AO114,Consolidação!$AC$4,IF(R103+Y103+AF103+AM103+AT103+BA103+BH103+BO103+BV103+CC103+CJ103+CQ103+CX103+DE103&lt;=Consolidação!T114+Consolidação!W114+Consolidação!Z114+Consolidação!AC114+Consolidação!AF114+Consolidação!AI114+Consolidação!AL114+Consolidação!AO114+Consolidação!AR114,Consolidação!$AF$4,IF(R103+Y103+AF103+AM103+AT103+BA103+BH103+BO103+BV103+CC103+CJ103+CQ103+CX103+DE103&lt;=Consolidação!T114+Consolidação!W114+Consolidação!Z114+Consolidação!AC114+Consolidação!AF114+Consolidação!AI114+Consolidação!AL114+Consolidação!AO114+Consolidação!AR114+Consolidação!AU114,Consolidação!$AI$4,IF(R103+Y103+AF103+AM103+AT103+BA103+BH103+BO103+BV103+CC103+CJ103+CQ103+CX103+DE103&lt;=Consolidação!T114+Consolidação!W114+Consolidação!Z114+Consolidação!AC114+Consolidação!AF114+Consolidação!AI114+Consolidação!AL114+Consolidação!AO114+Consolidação!AR114+Consolidação!AU114+Consolidação!AX114,Consolidação!$AL$4,IF(R103+Y103+AF103+AM103+AT103+BA103+BH103+BO103+BV103+CC103+CJ103+CQ103+CX103+DE103&lt;=Consolidação!T114+Consolidação!W114+Consolidação!Z114+Consolidação!AC114+Consolidação!AF114+Consolidação!AI114+Consolidação!AL114+Consolidação!AO114+Consolidação!AR114+Consolidação!AU114+Consolidação!AX114+Consolidação!#REF!,Consolidação!$AO$4,IF(R103+Y103+AF103+AM103+AT103+BA103+BH103+BO103+BV103+CC103+CJ103+CQ103+CX103+DE103&lt;=Consolidação!T114+Consolidação!W114+Consolidação!Z114+Consolidação!AC114+Consolidação!AF114+Consolidação!AI114+Consolidação!AL114+Consolidação!AO114+Consolidação!AR114+Consolidação!AU114+Consolidação!AX114+Consolidação!#REF!+Consolidação!BC114,Consolidação!$AR$4,IF(R103+Y103+AF103+AM103+AT103+BA103+BH103+BO103+BV103+CC103+CJ103+CQ103+CX103+DE103&lt;=Consolidação!T114+Consolidação!W114+Consolidação!Z114+Consolidação!AC114+Consolidação!AF114+Consolidação!AI114+Consolidação!AL114+Consolidação!AO114+Consolidação!AR114+Consolidação!AU114+Consolidação!AX114+Consolidação!#REF!+Consolidação!BC114+Consolidação!BF114,Consolidação!$AU$4,IF(AND((Consolidação!T114+Consolidação!W114+Consolidação!Z114+Consolidação!AC114+Consolidação!AF114+Consolidação!AI114+Consolidação!AL114+Consolidação!AO114+Consolidação!AR114+Consolidação!AU114+Consolidação!AX114+Consolidação!#REF!+Consolidação!BC114+Consolidação!BF114)&gt;0,R103+Y103+AF103+AM103+AT103+BA103+BH103+BO103+BV103+CC103+CJ103+CQ103+CX103&lt;Consolidação!T114+Consolidação!W114+Consolidação!Z114+Consolidação!AC114+Consolidação!AF114+Consolidação!AI114+Consolidação!AL114+Consolidação!AO114+Consolidação!AR114+Consolidação!AU114+Consolidação!AX114+Consolidação!#REF!+Consolidação!BC114+Consolidação!BF114,R103+Y103+AF103+AM103+AT103+BA103+BH103+BO103+BV103+CC103+CJ103+CQ103+CX103+DE103&gt;Consolidação!T114+Consolidação!W114+Consolidação!Z114+Consolidação!AC114+Consolidação!AF114+Consolidação!AI114+Consolidação!AL114+Consolidação!AO114+Consolidação!AR114+Consolidação!AU114+Consolidação!AX114+Consolidação!#REF!+Consolidação!BC114+Consolidação!BF114),"CONSUMO PARCIAL","SEM PREVISÃO"))))))))))))))))</f>
        <v/>
      </c>
      <c r="DI103" s="318" t="str">
        <f>IF(DH103="","",IF(DH103="SEM PREVISÃO","û",IF(DH103="CONSUMO PARCIAL","û",IF(DG103&lt;DH103+90,"û","ü"))))</f>
        <v/>
      </c>
      <c r="DJ103" s="334"/>
      <c r="DK103" s="340"/>
      <c r="DL103" s="522"/>
      <c r="DM103" s="346"/>
      <c r="DN103" s="353" t="str">
        <f>IF(DK103=0,"",IF(X103+AE103+AL103+AS103+AZ103+BG103+BN103+BU103+CB103+CI103+CP103+CW103+DD103+DK103&lt;=Consolidação!Z114,Consolidação!$H$4,IF(X103+AE103+AL103+AS103+AZ103+BG103+BN103+BU103+CB103+CI103+CP103+CW103+DD103+DK103&lt;=Consolidação!Z114+Consolidação!AC114,Consolidação!$K$4,IF(X103+AE103+AL103+AS103+AZ103+BG103+BN103+BU103+CB103+CI103+CP103+CW103+DD103+DK103&lt;=Consolidação!Z114+Consolidação!AC114+Consolidação!AF114,Consolidação!$N$4,IF(X103+AE103+AL103+AS103+AZ103+BG103+BN103+BU103+CB103+CI103+CP103+CW103+DD103+DK103&lt;=Consolidação!Z114+Consolidação!AC114+Consolidação!AF114+Consolidação!AI114,Consolidação!$Q$4,IF(X103+AE103+AL103+AS103+AZ103+BG103+BN103+BU103+CB103+CI103+CP103+CW103+DD103+DK103&lt;=Consolidação!Z114+Consolidação!AC114+Consolidação!AF114+Consolidação!AI114+Consolidação!AL114,Consolidação!$T$4,IF(X103+AE103+AL103+AS103+AZ103+BG103+BN103+BU103+CB103+CI103+CP103+CW103+DD103+DK103&lt;=Consolidação!Z114+Consolidação!AC114+Consolidação!AF114+Consolidação!AI114+Consolidação!AL114+Consolidação!AO114,Consolidação!$W$4,IF(X103+AE103+AL103+AS103+AZ103+BG103+BN103+BU103+CB103+CI103+CP103+CW103+DD103+DK103&lt;=Consolidação!Z114+Consolidação!AC114+Consolidação!AF114+Consolidação!AI114+Consolidação!AL114+Consolidação!AO114+Consolidação!AR114,Consolidação!$Z$4,IF(X103+AE103+AL103+AS103+AZ103+BG103+BN103+BU103+CB103+CI103+CP103+CW103+DD103+DK103&lt;=Consolidação!Z114+Consolidação!AC114+Consolidação!AF114+Consolidação!AI114+Consolidação!AL114+Consolidação!AO114+Consolidação!AR114+Consolidação!AU114,Consolidação!$AC$4,IF(X103+AE103+AL103+AS103+AZ103+BG103+BN103+BU103+CB103+CI103+CP103+CW103+DD103+DK103&lt;=Consolidação!Z114+Consolidação!AC114+Consolidação!AF114+Consolidação!AI114+Consolidação!AL114+Consolidação!AO114+Consolidação!AR114+Consolidação!AU114+Consolidação!AX114,Consolidação!$AF$4,IF(X103+AE103+AL103+AS103+AZ103+BG103+BN103+BU103+CB103+CI103+CP103+CW103+DD103+DK103&lt;=Consolidação!Z114+Consolidação!AC114+Consolidação!AF114+Consolidação!AI114+Consolidação!AL114+Consolidação!AO114+Consolidação!AR114+Consolidação!AU114+Consolidação!AX114+Consolidação!#REF!,Consolidação!$AI$4,IF(X103+AE103+AL103+AS103+AZ103+BG103+BN103+BU103+CB103+CI103+CP103+CW103+DD103+DK103&lt;=Consolidação!Z114+Consolidação!AC114+Consolidação!AF114+Consolidação!AI114+Consolidação!AL114+Consolidação!AO114+Consolidação!AR114+Consolidação!AU114+Consolidação!AX114+Consolidação!#REF!+Consolidação!BC114,Consolidação!$AL$4,IF(X103+AE103+AL103+AS103+AZ103+BG103+BN103+BU103+CB103+CI103+CP103+CW103+DD103+DK103&lt;=Consolidação!Z114+Consolidação!AC114+Consolidação!AF114+Consolidação!AI114+Consolidação!AL114+Consolidação!AO114+Consolidação!AR114+Consolidação!AU114+Consolidação!AX114+Consolidação!#REF!+Consolidação!BC114+Consolidação!BF114,Consolidação!$AO$4,IF(X103+AE103+AL103+AS103+AZ103+BG103+BN103+BU103+CB103+CI103+CP103+CW103+DD103+DK103&lt;=Consolidação!Z114+Consolidação!AC114+Consolidação!AF114+Consolidação!AI114+Consolidação!AL114+Consolidação!AO114+Consolidação!AR114+Consolidação!AU114+Consolidação!AX114+Consolidação!#REF!+Consolidação!BC114+Consolidação!BF114+Consolidação!BI114,Consolidação!$AR$4,IF(X103+AE103+AL103+AS103+AZ103+BG103+BN103+BU103+CB103+CI103+CP103+CW103+DD103+DK103&lt;=Consolidação!Z114+Consolidação!AC114+Consolidação!AF114+Consolidação!AI114+Consolidação!AL114+Consolidação!AO114+Consolidação!AR114+Consolidação!AU114+Consolidação!AX114+Consolidação!#REF!+Consolidação!BC114+Consolidação!BF114+Consolidação!BI114+Consolidação!BL114,Consolidação!$AU$4,IF(AND((Consolidação!Z114+Consolidação!AC114+Consolidação!AF114+Consolidação!AI114+Consolidação!AL114+Consolidação!AO114+Consolidação!AR114+Consolidação!AU114+Consolidação!AX114+Consolidação!#REF!+Consolidação!BC114+Consolidação!BF114+Consolidação!BI114+Consolidação!BL114)&gt;0,X103+AE103+AL103+AS103+AZ103+BG103+BN103+BU103+CB103+CI103+CP103+CW103+DD103&lt;Consolidação!Z114+Consolidação!AC114+Consolidação!AF114+Consolidação!AI114+Consolidação!AL114+Consolidação!AO114+Consolidação!AR114+Consolidação!AU114+Consolidação!AX114+Consolidação!#REF!+Consolidação!BC114+Consolidação!BF114+Consolidação!BI114+Consolidação!BL114,X103+AE103+AL103+AS103+AZ103+BG103+BN103+BU103+CB103+CI103+CP103+CW103+DD103+DK103&gt;Consolidação!Z114+Consolidação!AC114+Consolidação!AF114+Consolidação!AI114+Consolidação!AL114+Consolidação!AO114+Consolidação!AR114+Consolidação!AU114+Consolidação!AX114+Consolidação!#REF!+Consolidação!BC114+Consolidação!BF114+Consolidação!BI114+Consolidação!BL114),"CONSUMO PARCIAL","SEM PREVISÃO"))))))))))))))))</f>
        <v/>
      </c>
      <c r="DO103" s="318" t="str">
        <f>IF(DN103="","",IF(DN103="SEM PREVISÃO","û",IF(DN103="CONSUMO PARCIAL","û",IF(DM103&lt;DN103+90,"û","ü"))))</f>
        <v/>
      </c>
      <c r="DP103" s="334"/>
      <c r="DQ103" s="340"/>
      <c r="DR103" s="522"/>
      <c r="DS103" s="346"/>
      <c r="DT103" s="353" t="str">
        <f>IF(DQ103=0,"",IF(AD103+AK103+AR103+AY103+BF103+BM103+BT103+CA103+CH103+CO103+CV103+DC103+DJ103+DQ103&lt;=Consolidação!AF114,Consolidação!$H$4,IF(AD103+AK103+AR103+AY103+BF103+BM103+BT103+CA103+CH103+CO103+CV103+DC103+DJ103+DQ103&lt;=Consolidação!AF114+Consolidação!AI114,Consolidação!$K$4,IF(AD103+AK103+AR103+AY103+BF103+BM103+BT103+CA103+CH103+CO103+CV103+DC103+DJ103+DQ103&lt;=Consolidação!AF114+Consolidação!AI114+Consolidação!AL114,Consolidação!$N$4,IF(AD103+AK103+AR103+AY103+BF103+BM103+BT103+CA103+CH103+CO103+CV103+DC103+DJ103+DQ103&lt;=Consolidação!AF114+Consolidação!AI114+Consolidação!AL114+Consolidação!AO114,Consolidação!$Q$4,IF(AD103+AK103+AR103+AY103+BF103+BM103+BT103+CA103+CH103+CO103+CV103+DC103+DJ103+DQ103&lt;=Consolidação!AF114+Consolidação!AI114+Consolidação!AL114+Consolidação!AO114+Consolidação!AR114,Consolidação!$T$4,IF(AD103+AK103+AR103+AY103+BF103+BM103+BT103+CA103+CH103+CO103+CV103+DC103+DJ103+DQ103&lt;=Consolidação!AF114+Consolidação!AI114+Consolidação!AL114+Consolidação!AO114+Consolidação!AR114+Consolidação!AU114,Consolidação!$W$4,IF(AD103+AK103+AR103+AY103+BF103+BM103+BT103+CA103+CH103+CO103+CV103+DC103+DJ103+DQ103&lt;=Consolidação!AF114+Consolidação!AI114+Consolidação!AL114+Consolidação!AO114+Consolidação!AR114+Consolidação!AU114+Consolidação!AX114,Consolidação!$Z$4,IF(AD103+AK103+AR103+AY103+BF103+BM103+BT103+CA103+CH103+CO103+CV103+DC103+DJ103+DQ103&lt;=Consolidação!AF114+Consolidação!AI114+Consolidação!AL114+Consolidação!AO114+Consolidação!AR114+Consolidação!AU114+Consolidação!AX114+Consolidação!#REF!,Consolidação!$AC$4,IF(AD103+AK103+AR103+AY103+BF103+BM103+BT103+CA103+CH103+CO103+CV103+DC103+DJ103+DQ103&lt;=Consolidação!AF114+Consolidação!AI114+Consolidação!AL114+Consolidação!AO114+Consolidação!AR114+Consolidação!AU114+Consolidação!AX114+Consolidação!#REF!+Consolidação!BC114,Consolidação!$AF$4,IF(AD103+AK103+AR103+AY103+BF103+BM103+BT103+CA103+CH103+CO103+CV103+DC103+DJ103+DQ103&lt;=Consolidação!AF114+Consolidação!AI114+Consolidação!AL114+Consolidação!AO114+Consolidação!AR114+Consolidação!AU114+Consolidação!AX114+Consolidação!#REF!+Consolidação!BC114+Consolidação!BF114,Consolidação!$AI$4,IF(AD103+AK103+AR103+AY103+BF103+BM103+BT103+CA103+CH103+CO103+CV103+DC103+DJ103+DQ103&lt;=Consolidação!AF114+Consolidação!AI114+Consolidação!AL114+Consolidação!AO114+Consolidação!AR114+Consolidação!AU114+Consolidação!AX114+Consolidação!#REF!+Consolidação!BC114+Consolidação!BF114+Consolidação!BI114,Consolidação!$AL$4,IF(AD103+AK103+AR103+AY103+BF103+BM103+BT103+CA103+CH103+CO103+CV103+DC103+DJ103+DQ103&lt;=Consolidação!AF114+Consolidação!AI114+Consolidação!AL114+Consolidação!AO114+Consolidação!AR114+Consolidação!AU114+Consolidação!AX114+Consolidação!#REF!+Consolidação!BC114+Consolidação!BF114+Consolidação!BI114+Consolidação!BL114,Consolidação!$AO$4,IF(AD103+AK103+AR103+AY103+BF103+BM103+BT103+CA103+CH103+CO103+CV103+DC103+DJ103+DQ103&lt;=Consolidação!AF114+Consolidação!AI114+Consolidação!AL114+Consolidação!AO114+Consolidação!AR114+Consolidação!AU114+Consolidação!AX114+Consolidação!#REF!+Consolidação!BC114+Consolidação!BF114+Consolidação!BI114+Consolidação!BL114+Consolidação!BO114,Consolidação!$AR$4,IF(AD103+AK103+AR103+AY103+BF103+BM103+BT103+CA103+CH103+CO103+CV103+DC103+DJ103+DQ103&lt;=Consolidação!AF114+Consolidação!AI114+Consolidação!AL114+Consolidação!AO114+Consolidação!AR114+Consolidação!AU114+Consolidação!AX114+Consolidação!#REF!+Consolidação!BC114+Consolidação!BF114+Consolidação!BI114+Consolidação!BL114+Consolidação!BO114+Consolidação!BR114,Consolidação!$AU$4,IF(AND((Consolidação!AF114+Consolidação!AI114+Consolidação!AL114+Consolidação!AO114+Consolidação!AR114+Consolidação!AU114+Consolidação!AX114+Consolidação!#REF!+Consolidação!BC114+Consolidação!BF114+Consolidação!BI114+Consolidação!BL114+Consolidação!BO114+Consolidação!BR114)&gt;0,AD103+AK103+AR103+AY103+BF103+BM103+BT103+CA103+CH103+CO103+CV103+DC103+DJ103&lt;Consolidação!AF114+Consolidação!AI114+Consolidação!AL114+Consolidação!AO114+Consolidação!AR114+Consolidação!AU114+Consolidação!AX114+Consolidação!#REF!+Consolidação!BC114+Consolidação!BF114+Consolidação!BI114+Consolidação!BL114+Consolidação!BO114+Consolidação!BR114,AD103+AK103+AR103+AY103+BF103+BM103+BT103+CA103+CH103+CO103+CV103+DC103+DJ103+DQ103&gt;Consolidação!AF114+Consolidação!AI114+Consolidação!AL114+Consolidação!AO114+Consolidação!AR114+Consolidação!AU114+Consolidação!AX114+Consolidação!#REF!+Consolidação!BC114+Consolidação!BF114+Consolidação!BI114+Consolidação!BL114+Consolidação!BO114+Consolidação!BR114),"CONSUMO PARCIAL","SEM PREVISÃO"))))))))))))))))</f>
        <v/>
      </c>
      <c r="DU103" s="318" t="str">
        <f>IF(DT103="","",IF(DT103="SEM PREVISÃO","û",IF(DT103="CONSUMO PARCIAL","û",IF(DS103&lt;DT103+90,"û","ü"))))</f>
        <v/>
      </c>
      <c r="DV103" s="334"/>
      <c r="DW103" s="340"/>
      <c r="DX103" s="522"/>
      <c r="DY103" s="346"/>
      <c r="DZ103" s="353" t="str">
        <f>IF(DW103=0,"",IF(AJ103+AQ103+AX103+BE103+BL103+BS103+BZ103+CG103+CN103+CU103+DB103+DI103+DP103+DW103&lt;=Consolidação!AL114,Consolidação!$H$4,IF(AJ103+AQ103+AX103+BE103+BL103+BS103+BZ103+CG103+CN103+CU103+DB103+DI103+DP103+DW103&lt;=Consolidação!AL114+Consolidação!AO114,Consolidação!$K$4,IF(AJ103+AQ103+AX103+BE103+BL103+BS103+BZ103+CG103+CN103+CU103+DB103+DI103+DP103+DW103&lt;=Consolidação!AL114+Consolidação!AO114+Consolidação!AR114,Consolidação!$N$4,IF(AJ103+AQ103+AX103+BE103+BL103+BS103+BZ103+CG103+CN103+CU103+DB103+DI103+DP103+DW103&lt;=Consolidação!AL114+Consolidação!AO114+Consolidação!AR114+Consolidação!AU114,Consolidação!$Q$4,IF(AJ103+AQ103+AX103+BE103+BL103+BS103+BZ103+CG103+CN103+CU103+DB103+DI103+DP103+DW103&lt;=Consolidação!AL114+Consolidação!AO114+Consolidação!AR114+Consolidação!AU114+Consolidação!AX114,Consolidação!$T$4,IF(AJ103+AQ103+AX103+BE103+BL103+BS103+BZ103+CG103+CN103+CU103+DB103+DI103+DP103+DW103&lt;=Consolidação!AL114+Consolidação!AO114+Consolidação!AR114+Consolidação!AU114+Consolidação!AX114+Consolidação!#REF!,Consolidação!$W$4,IF(AJ103+AQ103+AX103+BE103+BL103+BS103+BZ103+CG103+CN103+CU103+DB103+DI103+DP103+DW103&lt;=Consolidação!AL114+Consolidação!AO114+Consolidação!AR114+Consolidação!AU114+Consolidação!AX114+Consolidação!#REF!+Consolidação!BC114,Consolidação!$Z$4,IF(AJ103+AQ103+AX103+BE103+BL103+BS103+BZ103+CG103+CN103+CU103+DB103+DI103+DP103+DW103&lt;=Consolidação!AL114+Consolidação!AO114+Consolidação!AR114+Consolidação!AU114+Consolidação!AX114+Consolidação!#REF!+Consolidação!BC114+Consolidação!BF114,Consolidação!$AC$4,IF(AJ103+AQ103+AX103+BE103+BL103+BS103+BZ103+CG103+CN103+CU103+DB103+DI103+DP103+DW103&lt;=Consolidação!AL114+Consolidação!AO114+Consolidação!AR114+Consolidação!AU114+Consolidação!AX114+Consolidação!#REF!+Consolidação!BC114+Consolidação!BF114+Consolidação!BI114,Consolidação!$AF$4,IF(AJ103+AQ103+AX103+BE103+BL103+BS103+BZ103+CG103+CN103+CU103+DB103+DI103+DP103+DW103&lt;=Consolidação!AL114+Consolidação!AO114+Consolidação!AR114+Consolidação!AU114+Consolidação!AX114+Consolidação!#REF!+Consolidação!BC114+Consolidação!BF114+Consolidação!BI114+Consolidação!BL114,Consolidação!$AI$4,IF(AJ103+AQ103+AX103+BE103+BL103+BS103+BZ103+CG103+CN103+CU103+DB103+DI103+DP103+DW103&lt;=Consolidação!AL114+Consolidação!AO114+Consolidação!AR114+Consolidação!AU114+Consolidação!AX114+Consolidação!#REF!+Consolidação!BC114+Consolidação!BF114+Consolidação!BI114+Consolidação!BL114+Consolidação!BO114,Consolidação!$AL$4,IF(AJ103+AQ103+AX103+BE103+BL103+BS103+BZ103+CG103+CN103+CU103+DB103+DI103+DP103+DW103&lt;=Consolidação!AL114+Consolidação!AO114+Consolidação!AR114+Consolidação!AU114+Consolidação!AX114+Consolidação!#REF!+Consolidação!BC114+Consolidação!BF114+Consolidação!BI114+Consolidação!BL114+Consolidação!BO114+Consolidação!BR114,Consolidação!$AO$4,IF(AJ103+AQ103+AX103+BE103+BL103+BS103+BZ103+CG103+CN103+CU103+DB103+DI103+DP103+DW103&lt;=Consolidação!AL114+Consolidação!AO114+Consolidação!AR114+Consolidação!AU114+Consolidação!AX114+Consolidação!#REF!+Consolidação!BC114+Consolidação!BF114+Consolidação!BI114+Consolidação!BL114+Consolidação!BO114+Consolidação!BR114+Consolidação!BU114,Consolidação!$AR$4,IF(AJ103+AQ103+AX103+BE103+BL103+BS103+BZ103+CG103+CN103+CU103+DB103+DI103+DP103+DW103&lt;=Consolidação!AL114+Consolidação!AO114+Consolidação!AR114+Consolidação!AU114+Consolidação!AX114+Consolidação!#REF!+Consolidação!BC114+Consolidação!BF114+Consolidação!BI114+Consolidação!BL114+Consolidação!BO114+Consolidação!BR114+Consolidação!BU114+Consolidação!BX114,Consolidação!$AU$4,IF(AND((Consolidação!AL114+Consolidação!AO114+Consolidação!AR114+Consolidação!AU114+Consolidação!AX114+Consolidação!#REF!+Consolidação!BC114+Consolidação!BF114+Consolidação!BI114+Consolidação!BL114+Consolidação!BO114+Consolidação!BR114+Consolidação!BU114+Consolidação!BX114)&gt;0,AJ103+AQ103+AX103+BE103+BL103+BS103+BZ103+CG103+CN103+CU103+DB103+DI103+DP103&lt;Consolidação!AL114+Consolidação!AO114+Consolidação!AR114+Consolidação!AU114+Consolidação!AX114+Consolidação!#REF!+Consolidação!BC114+Consolidação!BF114+Consolidação!BI114+Consolidação!BL114+Consolidação!BO114+Consolidação!BR114+Consolidação!BU114+Consolidação!BX114,AJ103+AQ103+AX103+BE103+BL103+BS103+BZ103+CG103+CN103+CU103+DB103+DI103+DP103+DW103&gt;Consolidação!AL114+Consolidação!AO114+Consolidação!AR114+Consolidação!AU114+Consolidação!AX114+Consolidação!#REF!+Consolidação!BC114+Consolidação!BF114+Consolidação!BI114+Consolidação!BL114+Consolidação!BO114+Consolidação!BR114+Consolidação!BU114+Consolidação!BX114),"CONSUMO PARCIAL","SEM PREVISÃO"))))))))))))))))</f>
        <v/>
      </c>
      <c r="EA103" s="318" t="str">
        <f>IF(DZ103="","",IF(DZ103="SEM PREVISÃO","û",IF(DZ103="CONSUMO PARCIAL","û",IF(DY103&lt;DZ103+90,"û","ü"))))</f>
        <v/>
      </c>
      <c r="EB103" s="334"/>
      <c r="EC103" s="340"/>
      <c r="ED103" s="522"/>
      <c r="EE103" s="346"/>
      <c r="EF103" s="353" t="str">
        <f>IF(EC103=0,"",IF(AP103+AW103+BD103+BK103+BR103+BY103+CF103+CM103+CT103+DA103+DH103+DO103+DV103+EC103&lt;=Consolidação!AR114,Consolidação!$H$4,IF(AP103+AW103+BD103+BK103+BR103+BY103+CF103+CM103+CT103+DA103+DH103+DO103+DV103+EC103&lt;=Consolidação!AR114+Consolidação!AU114,Consolidação!$K$4,IF(AP103+AW103+BD103+BK103+BR103+BY103+CF103+CM103+CT103+DA103+DH103+DO103+DV103+EC103&lt;=Consolidação!AR114+Consolidação!AU114+Consolidação!AX114,Consolidação!$N$4,IF(AP103+AW103+BD103+BK103+BR103+BY103+CF103+CM103+CT103+DA103+DH103+DO103+DV103+EC103&lt;=Consolidação!AR114+Consolidação!AU114+Consolidação!AX114+Consolidação!#REF!,Consolidação!$Q$4,IF(AP103+AW103+BD103+BK103+BR103+BY103+CF103+CM103+CT103+DA103+DH103+DO103+DV103+EC103&lt;=Consolidação!AR114+Consolidação!AU114+Consolidação!AX114+Consolidação!#REF!+Consolidação!BC114,Consolidação!$T$4,IF(AP103+AW103+BD103+BK103+BR103+BY103+CF103+CM103+CT103+DA103+DH103+DO103+DV103+EC103&lt;=Consolidação!AR114+Consolidação!AU114+Consolidação!AX114+Consolidação!#REF!+Consolidação!BC114+Consolidação!BF114,Consolidação!$W$4,IF(AP103+AW103+BD103+BK103+BR103+BY103+CF103+CM103+CT103+DA103+DH103+DO103+DV103+EC103&lt;=Consolidação!AR114+Consolidação!AU114+Consolidação!AX114+Consolidação!#REF!+Consolidação!BC114+Consolidação!BF114+Consolidação!BI114,Consolidação!$Z$4,IF(AP103+AW103+BD103+BK103+BR103+BY103+CF103+CM103+CT103+DA103+DH103+DO103+DV103+EC103&lt;=Consolidação!AR114+Consolidação!AU114+Consolidação!AX114+Consolidação!#REF!+Consolidação!BC114+Consolidação!BF114+Consolidação!BI114+Consolidação!BL114,Consolidação!$AC$4,IF(AP103+AW103+BD103+BK103+BR103+BY103+CF103+CM103+CT103+DA103+DH103+DO103+DV103+EC103&lt;=Consolidação!AR114+Consolidação!AU114+Consolidação!AX114+Consolidação!#REF!+Consolidação!BC114+Consolidação!BF114+Consolidação!BI114+Consolidação!BL114+Consolidação!BO114,Consolidação!$AF$4,IF(AP103+AW103+BD103+BK103+BR103+BY103+CF103+CM103+CT103+DA103+DH103+DO103+DV103+EC103&lt;=Consolidação!AR114+Consolidação!AU114+Consolidação!AX114+Consolidação!#REF!+Consolidação!BC114+Consolidação!BF114+Consolidação!BI114+Consolidação!BL114+Consolidação!BO114+Consolidação!BR114,Consolidação!$AI$4,IF(AP103+AW103+BD103+BK103+BR103+BY103+CF103+CM103+CT103+DA103+DH103+DO103+DV103+EC103&lt;=Consolidação!AR114+Consolidação!AU114+Consolidação!AX114+Consolidação!#REF!+Consolidação!BC114+Consolidação!BF114+Consolidação!BI114+Consolidação!BL114+Consolidação!BO114+Consolidação!BR114+Consolidação!BU114,Consolidação!$AL$4,IF(AP103+AW103+BD103+BK103+BR103+BY103+CF103+CM103+CT103+DA103+DH103+DO103+DV103+EC103&lt;=Consolidação!AR114+Consolidação!AU114+Consolidação!AX114+Consolidação!#REF!+Consolidação!BC114+Consolidação!BF114+Consolidação!BI114+Consolidação!BL114+Consolidação!BO114+Consolidação!BR114+Consolidação!BU114+Consolidação!BX114,Consolidação!$AO$4,IF(AP103+AW103+BD103+BK103+BR103+BY103+CF103+CM103+CT103+DA103+DH103+DO103+DV103+EC103&lt;=Consolidação!AR114+Consolidação!AU114+Consolidação!AX114+Consolidação!#REF!+Consolidação!BC114+Consolidação!BF114+Consolidação!BI114+Consolidação!BL114+Consolidação!BO114+Consolidação!BR114+Consolidação!BU114+Consolidação!BX114+Consolidação!CA114,Consolidação!$AR$4,IF(AP103+AW103+BD103+BK103+BR103+BY103+CF103+CM103+CT103+DA103+DH103+DO103+DV103+EC103&lt;=Consolidação!AR114+Consolidação!AU114+Consolidação!AX114+Consolidação!#REF!+Consolidação!BC114+Consolidação!BF114+Consolidação!BI114+Consolidação!BL114+Consolidação!BO114+Consolidação!BR114+Consolidação!BU114+Consolidação!BX114+Consolidação!CA114+Consolidação!CD114,Consolidação!$AU$4,IF(AND((Consolidação!AR114+Consolidação!AU114+Consolidação!AX114+Consolidação!#REF!+Consolidação!BC114+Consolidação!BF114+Consolidação!BI114+Consolidação!BL114+Consolidação!BO114+Consolidação!BR114+Consolidação!BU114+Consolidação!BX114+Consolidação!CA114+Consolidação!CD114)&gt;0,AP103+AW103+BD103+BK103+BR103+BY103+CF103+CM103+CT103+DA103+DH103+DO103+DV103&lt;Consolidação!AR114+Consolidação!AU114+Consolidação!AX114+Consolidação!#REF!+Consolidação!BC114+Consolidação!BF114+Consolidação!BI114+Consolidação!BL114+Consolidação!BO114+Consolidação!BR114+Consolidação!BU114+Consolidação!BX114+Consolidação!CA114+Consolidação!CD114,AP103+AW103+BD103+BK103+BR103+BY103+CF103+CM103+CT103+DA103+DH103+DO103+DV103+EC103&gt;Consolidação!AR114+Consolidação!AU114+Consolidação!AX114+Consolidação!#REF!+Consolidação!BC114+Consolidação!BF114+Consolidação!BI114+Consolidação!BL114+Consolidação!BO114+Consolidação!BR114+Consolidação!BU114+Consolidação!BX114+Consolidação!CA114+Consolidação!CD114),"CONSUMO PARCIAL","SEM PREVISÃO"))))))))))))))))</f>
        <v/>
      </c>
      <c r="EG103" s="318" t="str">
        <f>IF(EF103="","",IF(EF103="SEM PREVISÃO","û",IF(EF103="CONSUMO PARCIAL","û",IF(EE103&lt;EF103+90,"û","ü"))))</f>
        <v/>
      </c>
      <c r="EH103" s="334"/>
      <c r="EI103" s="340"/>
      <c r="EJ103" s="522"/>
      <c r="EK103" s="346"/>
      <c r="EL103" s="353" t="str">
        <f>IF(EI103=0,"",IF(AV103+BC103+BJ103+BQ103+BX103+CE103+CL103+CS103+CZ103+DG103+DN103+DU103+EB103+EI103&lt;=Consolidação!AX114,Consolidação!$H$4,IF(AV103+BC103+BJ103+BQ103+BX103+CE103+CL103+CS103+CZ103+DG103+DN103+DU103+EB103+EI103&lt;=Consolidação!AX114+Consolidação!#REF!,Consolidação!$K$4,IF(AV103+BC103+BJ103+BQ103+BX103+CE103+CL103+CS103+CZ103+DG103+DN103+DU103+EB103+EI103&lt;=Consolidação!AX114+Consolidação!#REF!+Consolidação!BC114,Consolidação!$N$4,IF(AV103+BC103+BJ103+BQ103+BX103+CE103+CL103+CS103+CZ103+DG103+DN103+DU103+EB103+EI103&lt;=Consolidação!AX114+Consolidação!#REF!+Consolidação!BC114+Consolidação!BF114,Consolidação!$Q$4,IF(AV103+BC103+BJ103+BQ103+BX103+CE103+CL103+CS103+CZ103+DG103+DN103+DU103+EB103+EI103&lt;=Consolidação!AX114+Consolidação!#REF!+Consolidação!BC114+Consolidação!BF114+Consolidação!BI114,Consolidação!$T$4,IF(AV103+BC103+BJ103+BQ103+BX103+CE103+CL103+CS103+CZ103+DG103+DN103+DU103+EB103+EI103&lt;=Consolidação!AX114+Consolidação!#REF!+Consolidação!BC114+Consolidação!BF114+Consolidação!BI114+Consolidação!BL114,Consolidação!$W$4,IF(AV103+BC103+BJ103+BQ103+BX103+CE103+CL103+CS103+CZ103+DG103+DN103+DU103+EB103+EI103&lt;=Consolidação!AX114+Consolidação!#REF!+Consolidação!BC114+Consolidação!BF114+Consolidação!BI114+Consolidação!BL114+Consolidação!BO114,Consolidação!$Z$4,IF(AV103+BC103+BJ103+BQ103+BX103+CE103+CL103+CS103+CZ103+DG103+DN103+DU103+EB103+EI103&lt;=Consolidação!AX114+Consolidação!#REF!+Consolidação!BC114+Consolidação!BF114+Consolidação!BI114+Consolidação!BL114+Consolidação!BO114+Consolidação!BR114,Consolidação!$AC$4,IF(AV103+BC103+BJ103+BQ103+BX103+CE103+CL103+CS103+CZ103+DG103+DN103+DU103+EB103+EI103&lt;=Consolidação!AX114+Consolidação!#REF!+Consolidação!BC114+Consolidação!BF114+Consolidação!BI114+Consolidação!BL114+Consolidação!BO114+Consolidação!BR114+Consolidação!BU114,Consolidação!$AF$4,IF(AV103+BC103+BJ103+BQ103+BX103+CE103+CL103+CS103+CZ103+DG103+DN103+DU103+EB103+EI103&lt;=Consolidação!AX114+Consolidação!#REF!+Consolidação!BC114+Consolidação!BF114+Consolidação!BI114+Consolidação!BL114+Consolidação!BO114+Consolidação!BR114+Consolidação!BU114+Consolidação!BX114,Consolidação!$AI$4,IF(AV103+BC103+BJ103+BQ103+BX103+CE103+CL103+CS103+CZ103+DG103+DN103+DU103+EB103+EI103&lt;=Consolidação!AX114+Consolidação!#REF!+Consolidação!BC114+Consolidação!BF114+Consolidação!BI114+Consolidação!BL114+Consolidação!BO114+Consolidação!BR114+Consolidação!BU114+Consolidação!BX114+Consolidação!CA114,Consolidação!$AL$4,IF(AV103+BC103+BJ103+BQ103+BX103+CE103+CL103+CS103+CZ103+DG103+DN103+DU103+EB103+EI103&lt;=Consolidação!AX114+Consolidação!#REF!+Consolidação!BC114+Consolidação!BF114+Consolidação!BI114+Consolidação!BL114+Consolidação!BO114+Consolidação!BR114+Consolidação!BU114+Consolidação!BX114+Consolidação!CA114+Consolidação!CD114,Consolidação!$AO$4,IF(AV103+BC103+BJ103+BQ103+BX103+CE103+CL103+CS103+CZ103+DG103+DN103+DU103+EB103+EI103&lt;=Consolidação!AX114+Consolidação!#REF!+Consolidação!BC114+Consolidação!BF114+Consolidação!BI114+Consolidação!BL114+Consolidação!BO114+Consolidação!BR114+Consolidação!BU114+Consolidação!BX114+Consolidação!CA114+Consolidação!CD114+Consolidação!CG114,Consolidação!$AR$4,IF(AV103+BC103+BJ103+BQ103+BX103+CE103+CL103+CS103+CZ103+DG103+DN103+DU103+EB103+EI103&lt;=Consolidação!AX114+Consolidação!#REF!+Consolidação!BC114+Consolidação!BF114+Consolidação!BI114+Consolidação!BL114+Consolidação!BO114+Consolidação!BR114+Consolidação!BU114+Consolidação!BX114+Consolidação!CA114+Consolidação!CD114+Consolidação!CG114+Consolidação!CJ114,Consolidação!$AU$4,IF(AND((Consolidação!AX114+Consolidação!#REF!+Consolidação!BC114+Consolidação!BF114+Consolidação!BI114+Consolidação!BL114+Consolidação!BO114+Consolidação!BR114+Consolidação!BU114+Consolidação!BX114+Consolidação!CA114+Consolidação!CD114+Consolidação!CG114+Consolidação!CJ114)&gt;0,AV103+BC103+BJ103+BQ103+BX103+CE103+CL103+CS103+CZ103+DG103+DN103+DU103+EB103&lt;Consolidação!AX114+Consolidação!#REF!+Consolidação!BC114+Consolidação!BF114+Consolidação!BI114+Consolidação!BL114+Consolidação!BO114+Consolidação!BR114+Consolidação!BU114+Consolidação!BX114+Consolidação!CA114+Consolidação!CD114+Consolidação!CG114+Consolidação!CJ114,AV103+BC103+BJ103+BQ103+BX103+CE103+CL103+CS103+CZ103+DG103+DN103+DU103+EB103+EI103&gt;Consolidação!AX114+Consolidação!#REF!+Consolidação!BC114+Consolidação!BF114+Consolidação!BI114+Consolidação!BL114+Consolidação!BO114+Consolidação!BR114+Consolidação!BU114+Consolidação!BX114+Consolidação!CA114+Consolidação!CD114+Consolidação!CG114+Consolidação!CJ114),"CONSUMO PARCIAL","SEM PREVISÃO"))))))))))))))))</f>
        <v/>
      </c>
      <c r="EM103" s="318" t="str">
        <f>IF(EL103="","",IF(EL103="SEM PREVISÃO","û",IF(EL103="CONSUMO PARCIAL","û",IF(EK103&lt;EL103+90,"û","ü"))))</f>
        <v/>
      </c>
      <c r="EN103" s="334"/>
      <c r="EO103" s="340"/>
      <c r="EP103" s="522"/>
      <c r="EQ103" s="346"/>
      <c r="ER103" s="353" t="str">
        <f>IF(EO103=0,"",IF(BB103+BI103+BP103+BW103+CD103+CK103+CR103+CY103+DF103+DM103+DT103+EA103+EH103+EO103&lt;=Consolidação!BC114,Consolidação!$H$4,IF(BB103+BI103+BP103+BW103+CD103+CK103+CR103+CY103+DF103+DM103+DT103+EA103+EH103+EO103&lt;=Consolidação!BC114+Consolidação!BF114,Consolidação!$K$4,IF(BB103+BI103+BP103+BW103+CD103+CK103+CR103+CY103+DF103+DM103+DT103+EA103+EH103+EO103&lt;=Consolidação!BC114+Consolidação!BF114+Consolidação!BI114,Consolidação!$N$4,IF(BB103+BI103+BP103+BW103+CD103+CK103+CR103+CY103+DF103+DM103+DT103+EA103+EH103+EO103&lt;=Consolidação!BC114+Consolidação!BF114+Consolidação!BI114+Consolidação!BL114,Consolidação!$Q$4,IF(BB103+BI103+BP103+BW103+CD103+CK103+CR103+CY103+DF103+DM103+DT103+EA103+EH103+EO103&lt;=Consolidação!BC114+Consolidação!BF114+Consolidação!BI114+Consolidação!BL114+Consolidação!BO114,Consolidação!$T$4,IF(BB103+BI103+BP103+BW103+CD103+CK103+CR103+CY103+DF103+DM103+DT103+EA103+EH103+EO103&lt;=Consolidação!BC114+Consolidação!BF114+Consolidação!BI114+Consolidação!BL114+Consolidação!BO114+Consolidação!BR114,Consolidação!$W$4,IF(BB103+BI103+BP103+BW103+CD103+CK103+CR103+CY103+DF103+DM103+DT103+EA103+EH103+EO103&lt;=Consolidação!BC114+Consolidação!BF114+Consolidação!BI114+Consolidação!BL114+Consolidação!BO114+Consolidação!BR114+Consolidação!BU114,Consolidação!$Z$4,IF(BB103+BI103+BP103+BW103+CD103+CK103+CR103+CY103+DF103+DM103+DT103+EA103+EH103+EO103&lt;=Consolidação!BC114+Consolidação!BF114+Consolidação!BI114+Consolidação!BL114+Consolidação!BO114+Consolidação!BR114+Consolidação!BU114+Consolidação!BX114,Consolidação!$AC$4,IF(BB103+BI103+BP103+BW103+CD103+CK103+CR103+CY103+DF103+DM103+DT103+EA103+EH103+EO103&lt;=Consolidação!BC114+Consolidação!BF114+Consolidação!BI114+Consolidação!BL114+Consolidação!BO114+Consolidação!BR114+Consolidação!BU114+Consolidação!BX114+Consolidação!CA114,Consolidação!$AF$4,IF(BB103+BI103+BP103+BW103+CD103+CK103+CR103+CY103+DF103+DM103+DT103+EA103+EH103+EO103&lt;=Consolidação!BC114+Consolidação!BF114+Consolidação!BI114+Consolidação!BL114+Consolidação!BO114+Consolidação!BR114+Consolidação!BU114+Consolidação!BX114+Consolidação!CA114+Consolidação!CD114,Consolidação!$AI$4,IF(BB103+BI103+BP103+BW103+CD103+CK103+CR103+CY103+DF103+DM103+DT103+EA103+EH103+EO103&lt;=Consolidação!BC114+Consolidação!BF114+Consolidação!BI114+Consolidação!BL114+Consolidação!BO114+Consolidação!BR114+Consolidação!BU114+Consolidação!BX114+Consolidação!CA114+Consolidação!CD114+Consolidação!CG114,Consolidação!$AL$4,IF(BB103+BI103+BP103+BW103+CD103+CK103+CR103+CY103+DF103+DM103+DT103+EA103+EH103+EO103&lt;=Consolidação!BC114+Consolidação!BF114+Consolidação!BI114+Consolidação!BL114+Consolidação!BO114+Consolidação!BR114+Consolidação!BU114+Consolidação!BX114+Consolidação!CA114+Consolidação!CD114+Consolidação!CG114+Consolidação!CJ114,Consolidação!$AO$4,IF(BB103+BI103+BP103+BW103+CD103+CK103+CR103+CY103+DF103+DM103+DT103+EA103+EH103+EO103&lt;=Consolidação!BC114+Consolidação!BF114+Consolidação!BI114+Consolidação!BL114+Consolidação!BO114+Consolidação!BR114+Consolidação!BU114+Consolidação!BX114+Consolidação!CA114+Consolidação!CD114+Consolidação!CG114+Consolidação!CJ114+Consolidação!CM114,Consolidação!$AR$4,IF(BB103+BI103+BP103+BW103+CD103+CK103+CR103+CY103+DF103+DM103+DT103+EA103+EH103+EO103&lt;=Consolidação!BC114+Consolidação!BF114+Consolidação!BI114+Consolidação!BL114+Consolidação!BO114+Consolidação!BR114+Consolidação!BU114+Consolidação!BX114+Consolidação!CA114+Consolidação!CD114+Consolidação!CG114+Consolidação!CJ114+Consolidação!CM114+Consolidação!CP114,Consolidação!$AU$4,IF(AND((Consolidação!BC114+Consolidação!BF114+Consolidação!BI114+Consolidação!BL114+Consolidação!BO114+Consolidação!BR114+Consolidação!BU114+Consolidação!BX114+Consolidação!CA114+Consolidação!CD114+Consolidação!CG114+Consolidação!CJ114+Consolidação!CM114+Consolidação!CP114)&gt;0,BB103+BI103+BP103+BW103+CD103+CK103+CR103+CY103+DF103+DM103+DT103+EA103+EH103&lt;Consolidação!BC114+Consolidação!BF114+Consolidação!BI114+Consolidação!BL114+Consolidação!BO114+Consolidação!BR114+Consolidação!BU114+Consolidação!BX114+Consolidação!CA114+Consolidação!CD114+Consolidação!CG114+Consolidação!CJ114+Consolidação!CM114+Consolidação!CP114,BB103+BI103+BP103+BW103+CD103+CK103+CR103+CY103+DF103+DM103+DT103+EA103+EH103+EO103&gt;Consolidação!BC114+Consolidação!BF114+Consolidação!BI114+Consolidação!BL114+Consolidação!BO114+Consolidação!BR114+Consolidação!BU114+Consolidação!BX114+Consolidação!CA114+Consolidação!CD114+Consolidação!CG114+Consolidação!CJ114+Consolidação!CM114+Consolidação!CP114),"CONSUMO PARCIAL","SEM PREVISÃO"))))))))))))))))</f>
        <v/>
      </c>
      <c r="ES103" s="318" t="str">
        <f>IF(ER103="","",IF(ER103="SEM PREVISÃO","û",IF(ER103="CONSUMO PARCIAL","û",IF(EQ103&lt;ER103+90,"û","ü"))))</f>
        <v/>
      </c>
      <c r="ET103" s="334"/>
      <c r="EU103" s="340"/>
      <c r="EV103" s="522"/>
      <c r="EW103" s="346"/>
      <c r="EX103" s="353" t="str">
        <f>IF(EU103=0,"",IF(BH103+BO103+BV103+CC103+CJ103+CQ103+CX103+DE103+DL103+DS103+DZ103+EG103+EN103+EU103&lt;=Consolidação!BI114,Consolidação!$H$4,IF(BH103+BO103+BV103+CC103+CJ103+CQ103+CX103+DE103+DL103+DS103+DZ103+EG103+EN103+EU103&lt;=Consolidação!BI114+Consolidação!BL114,Consolidação!$K$4,IF(BH103+BO103+BV103+CC103+CJ103+CQ103+CX103+DE103+DL103+DS103+DZ103+EG103+EN103+EU103&lt;=Consolidação!BI114+Consolidação!BL114+Consolidação!BO114,Consolidação!$N$4,IF(BH103+BO103+BV103+CC103+CJ103+CQ103+CX103+DE103+DL103+DS103+DZ103+EG103+EN103+EU103&lt;=Consolidação!BI114+Consolidação!BL114+Consolidação!BO114+Consolidação!BR114,Consolidação!$Q$4,IF(BH103+BO103+BV103+CC103+CJ103+CQ103+CX103+DE103+DL103+DS103+DZ103+EG103+EN103+EU103&lt;=Consolidação!BI114+Consolidação!BL114+Consolidação!BO114+Consolidação!BR114+Consolidação!BU114,Consolidação!$T$4,IF(BH103+BO103+BV103+CC103+CJ103+CQ103+CX103+DE103+DL103+DS103+DZ103+EG103+EN103+EU103&lt;=Consolidação!BI114+Consolidação!BL114+Consolidação!BO114+Consolidação!BR114+Consolidação!BU114+Consolidação!BX114,Consolidação!$W$4,IF(BH103+BO103+BV103+CC103+CJ103+CQ103+CX103+DE103+DL103+DS103+DZ103+EG103+EN103+EU103&lt;=Consolidação!BI114+Consolidação!BL114+Consolidação!BO114+Consolidação!BR114+Consolidação!BU114+Consolidação!BX114+Consolidação!CA114,Consolidação!$Z$4,IF(BH103+BO103+BV103+CC103+CJ103+CQ103+CX103+DE103+DL103+DS103+DZ103+EG103+EN103+EU103&lt;=Consolidação!BI114+Consolidação!BL114+Consolidação!BO114+Consolidação!BR114+Consolidação!BU114+Consolidação!BX114+Consolidação!CA114+Consolidação!CD114,Consolidação!$AC$4,IF(BH103+BO103+BV103+CC103+CJ103+CQ103+CX103+DE103+DL103+DS103+DZ103+EG103+EN103+EU103&lt;=Consolidação!BI114+Consolidação!BL114+Consolidação!BO114+Consolidação!BR114+Consolidação!BU114+Consolidação!BX114+Consolidação!CA114+Consolidação!CD114+Consolidação!CG114,Consolidação!$AF$4,IF(BH103+BO103+BV103+CC103+CJ103+CQ103+CX103+DE103+DL103+DS103+DZ103+EG103+EN103+EU103&lt;=Consolidação!BI114+Consolidação!BL114+Consolidação!BO114+Consolidação!BR114+Consolidação!BU114+Consolidação!BX114+Consolidação!CA114+Consolidação!CD114+Consolidação!CG114+Consolidação!CJ114,Consolidação!$AI$4,IF(BH103+BO103+BV103+CC103+CJ103+CQ103+CX103+DE103+DL103+DS103+DZ103+EG103+EN103+EU103&lt;=Consolidação!BI114+Consolidação!BL114+Consolidação!BO114+Consolidação!BR114+Consolidação!BU114+Consolidação!BX114+Consolidação!CA114+Consolidação!CD114+Consolidação!CG114+Consolidação!CJ114+Consolidação!CM114,Consolidação!$AL$4,IF(BH103+BO103+BV103+CC103+CJ103+CQ103+CX103+DE103+DL103+DS103+DZ103+EG103+EN103+EU103&lt;=Consolidação!BI114+Consolidação!BL114+Consolidação!BO114+Consolidação!BR114+Consolidação!BU114+Consolidação!BX114+Consolidação!CA114+Consolidação!CD114+Consolidação!CG114+Consolidação!CJ114+Consolidação!CM114+Consolidação!CP114,Consolidação!$AO$4,IF(BH103+BO103+BV103+CC103+CJ103+CQ103+CX103+DE103+DL103+DS103+DZ103+EG103+EN103+EU103&lt;=Consolidação!BI114+Consolidação!BL114+Consolidação!BO114+Consolidação!BR114+Consolidação!BU114+Consolidação!BX114+Consolidação!CA114+Consolidação!CD114+Consolidação!CG114+Consolidação!CJ114+Consolidação!CM114+Consolidação!CP114+Consolidação!CS114,Consolidação!$AR$4,IF(BH103+BO103+BV103+CC103+CJ103+CQ103+CX103+DE103+DL103+DS103+DZ103+EG103+EN103+EU103&lt;=Consolidação!BI114+Consolidação!BL114+Consolidação!BO114+Consolidação!BR114+Consolidação!BU114+Consolidação!BX114+Consolidação!CA114+Consolidação!CD114+Consolidação!CG114+Consolidação!CJ114+Consolidação!CM114+Consolidação!CP114+Consolidação!CS114+Consolidação!CV114,Consolidação!$AU$4,IF(AND((Consolidação!BI114+Consolidação!BL114+Consolidação!BO114+Consolidação!BR114+Consolidação!BU114+Consolidação!BX114+Consolidação!CA114+Consolidação!CD114+Consolidação!CG114+Consolidação!CJ114+Consolidação!CM114+Consolidação!CP114+Consolidação!CS114+Consolidação!CV114)&gt;0,BH103+BO103+BV103+CC103+CJ103+CQ103+CX103+DE103+DL103+DS103+DZ103+EG103+EN103&lt;Consolidação!BI114+Consolidação!BL114+Consolidação!BO114+Consolidação!BR114+Consolidação!BU114+Consolidação!BX114+Consolidação!CA114+Consolidação!CD114+Consolidação!CG114+Consolidação!CJ114+Consolidação!CM114+Consolidação!CP114+Consolidação!CS114+Consolidação!CV114,BH103+BO103+BV103+CC103+CJ103+CQ103+CX103+DE103+DL103+DS103+DZ103+EG103+EN103+EU103&gt;Consolidação!BI114+Consolidação!BL114+Consolidação!BO114+Consolidação!BR114+Consolidação!BU114+Consolidação!BX114+Consolidação!CA114+Consolidação!CD114+Consolidação!CG114+Consolidação!CJ114+Consolidação!CM114+Consolidação!CP114+Consolidação!CS114+Consolidação!CV114),"CONSUMO PARCIAL","SEM PREVISÃO"))))))))))))))))</f>
        <v/>
      </c>
      <c r="EY103" s="318" t="str">
        <f>IF(EX103="","",IF(EX103="SEM PREVISÃO","û",IF(EX103="CONSUMO PARCIAL","û",IF(EW103&lt;EX103+90,"û","ü"))))</f>
        <v/>
      </c>
      <c r="EZ103" s="334"/>
      <c r="FA103" s="340"/>
      <c r="FB103" s="522"/>
      <c r="FC103" s="346"/>
      <c r="FD103" s="353" t="str">
        <f>IF(FA103=0,"",IF(BN103+BU103+CB103+CI103+CP103+CW103+DD103+DK103+DR103+DY103+EF103+EM103+ET103+FA103&lt;=Consolidação!BO114,Consolidação!$H$4,IF(BN103+BU103+CB103+CI103+CP103+CW103+DD103+DK103+DR103+DY103+EF103+EM103+ET103+FA103&lt;=Consolidação!BO114+Consolidação!BR114,Consolidação!$K$4,IF(BN103+BU103+CB103+CI103+CP103+CW103+DD103+DK103+DR103+DY103+EF103+EM103+ET103+FA103&lt;=Consolidação!BO114+Consolidação!BR114+Consolidação!BU114,Consolidação!$N$4,IF(BN103+BU103+CB103+CI103+CP103+CW103+DD103+DK103+DR103+DY103+EF103+EM103+ET103+FA103&lt;=Consolidação!BO114+Consolidação!BR114+Consolidação!BU114+Consolidação!BX114,Consolidação!$Q$4,IF(BN103+BU103+CB103+CI103+CP103+CW103+DD103+DK103+DR103+DY103+EF103+EM103+ET103+FA103&lt;=Consolidação!BO114+Consolidação!BR114+Consolidação!BU114+Consolidação!BX114+Consolidação!CA114,Consolidação!$T$4,IF(BN103+BU103+CB103+CI103+CP103+CW103+DD103+DK103+DR103+DY103+EF103+EM103+ET103+FA103&lt;=Consolidação!BO114+Consolidação!BR114+Consolidação!BU114+Consolidação!BX114+Consolidação!CA114+Consolidação!CD114,Consolidação!$W$4,IF(BN103+BU103+CB103+CI103+CP103+CW103+DD103+DK103+DR103+DY103+EF103+EM103+ET103+FA103&lt;=Consolidação!BO114+Consolidação!BR114+Consolidação!BU114+Consolidação!BX114+Consolidação!CA114+Consolidação!CD114+Consolidação!CG114,Consolidação!$Z$4,IF(BN103+BU103+CB103+CI103+CP103+CW103+DD103+DK103+DR103+DY103+EF103+EM103+ET103+FA103&lt;=Consolidação!BO114+Consolidação!BR114+Consolidação!BU114+Consolidação!BX114+Consolidação!CA114+Consolidação!CD114+Consolidação!CG114+Consolidação!CJ114,Consolidação!$AC$4,IF(BN103+BU103+CB103+CI103+CP103+CW103+DD103+DK103+DR103+DY103+EF103+EM103+ET103+FA103&lt;=Consolidação!BO114+Consolidação!BR114+Consolidação!BU114+Consolidação!BX114+Consolidação!CA114+Consolidação!CD114+Consolidação!CG114+Consolidação!CJ114+Consolidação!CM114,Consolidação!$AF$4,IF(BN103+BU103+CB103+CI103+CP103+CW103+DD103+DK103+DR103+DY103+EF103+EM103+ET103+FA103&lt;=Consolidação!BO114+Consolidação!BR114+Consolidação!BU114+Consolidação!BX114+Consolidação!CA114+Consolidação!CD114+Consolidação!CG114+Consolidação!CJ114+Consolidação!CM114+Consolidação!CP114,Consolidação!$AI$4,IF(BN103+BU103+CB103+CI103+CP103+CW103+DD103+DK103+DR103+DY103+EF103+EM103+ET103+FA103&lt;=Consolidação!BO114+Consolidação!BR114+Consolidação!BU114+Consolidação!BX114+Consolidação!CA114+Consolidação!CD114+Consolidação!CG114+Consolidação!CJ114+Consolidação!CM114+Consolidação!CP114+Consolidação!CS114,Consolidação!$AL$4,IF(BN103+BU103+CB103+CI103+CP103+CW103+DD103+DK103+DR103+DY103+EF103+EM103+ET103+FA103&lt;=Consolidação!BO114+Consolidação!BR114+Consolidação!BU114+Consolidação!BX114+Consolidação!CA114+Consolidação!CD114+Consolidação!CG114+Consolidação!CJ114+Consolidação!CM114+Consolidação!CP114+Consolidação!CS114+Consolidação!CV114,Consolidação!$AO$4,IF(BN103+BU103+CB103+CI103+CP103+CW103+DD103+DK103+DR103+DY103+EF103+EM103+ET103+FA103&lt;=Consolidação!BO114+Consolidação!BR114+Consolidação!BU114+Consolidação!BX114+Consolidação!CA114+Consolidação!CD114+Consolidação!CG114+Consolidação!CJ114+Consolidação!CM114+Consolidação!CP114+Consolidação!CS114+Consolidação!CV114+Consolidação!CY114,Consolidação!$AR$4,IF(BN103+BU103+CB103+CI103+CP103+CW103+DD103+DK103+DR103+DY103+EF103+EM103+ET103+FA103&lt;=Consolidação!BO114+Consolidação!BR114+Consolidação!BU114+Consolidação!BX114+Consolidação!CA114+Consolidação!CD114+Consolidação!CG114+Consolidação!CJ114+Consolidação!CM114+Consolidação!CP114+Consolidação!CS114+Consolidação!CV114+Consolidação!CY114+Consolidação!DB114,Consolidação!$AU$4,IF(AND((Consolidação!BO114+Consolidação!BR114+Consolidação!BU114+Consolidação!BX114+Consolidação!CA114+Consolidação!CD114+Consolidação!CG114+Consolidação!CJ114+Consolidação!CM114+Consolidação!CP114+Consolidação!CS114+Consolidação!CV114+Consolidação!CY114+Consolidação!DB114)&gt;0,BN103+BU103+CB103+CI103+CP103+CW103+DD103+DK103+DR103+DY103+EF103+EM103+ET103&lt;Consolidação!BO114+Consolidação!BR114+Consolidação!BU114+Consolidação!BX114+Consolidação!CA114+Consolidação!CD114+Consolidação!CG114+Consolidação!CJ114+Consolidação!CM114+Consolidação!CP114+Consolidação!CS114+Consolidação!CV114+Consolidação!CY114+Consolidação!DB114,BN103+BU103+CB103+CI103+CP103+CW103+DD103+DK103+DR103+DY103+EF103+EM103+ET103+FA103&gt;Consolidação!BO114+Consolidação!BR114+Consolidação!BU114+Consolidação!BX114+Consolidação!CA114+Consolidação!CD114+Consolidação!CG114+Consolidação!CJ114+Consolidação!CM114+Consolidação!CP114+Consolidação!CS114+Consolidação!CV114+Consolidação!CY114+Consolidação!DB114),"CONSUMO PARCIAL","SEM PREVISÃO"))))))))))))))))</f>
        <v/>
      </c>
      <c r="FE103" s="318" t="str">
        <f>IF(FD103="","",IF(FD103="SEM PREVISÃO","û",IF(FD103="CONSUMO PARCIAL","û",IF(FC103&lt;FD103+90,"û","ü"))))</f>
        <v/>
      </c>
      <c r="FF103" s="334"/>
      <c r="FG103" s="340"/>
      <c r="FH103" s="522"/>
      <c r="FI103" s="346"/>
      <c r="FJ103" s="353" t="str">
        <f>IF(FG103=0,"",IF(BT103+CA103+CH103+CO103+CV103+DC103+DJ103+DQ103+DX103+EE103+EL103+ES103+EZ103+FG103&lt;=Consolidação!BU114,Consolidação!$H$4,IF(BT103+CA103+CH103+CO103+CV103+DC103+DJ103+DQ103+DX103+EE103+EL103+ES103+EZ103+FG103&lt;=Consolidação!BU114+Consolidação!BX114,Consolidação!$K$4,IF(BT103+CA103+CH103+CO103+CV103+DC103+DJ103+DQ103+DX103+EE103+EL103+ES103+EZ103+FG103&lt;=Consolidação!BU114+Consolidação!BX114+Consolidação!CA114,Consolidação!$N$4,IF(BT103+CA103+CH103+CO103+CV103+DC103+DJ103+DQ103+DX103+EE103+EL103+ES103+EZ103+FG103&lt;=Consolidação!BU114+Consolidação!BX114+Consolidação!CA114+Consolidação!CD114,Consolidação!$Q$4,IF(BT103+CA103+CH103+CO103+CV103+DC103+DJ103+DQ103+DX103+EE103+EL103+ES103+EZ103+FG103&lt;=Consolidação!BU114+Consolidação!BX114+Consolidação!CA114+Consolidação!CD114+Consolidação!CG114,Consolidação!$T$4,IF(BT103+CA103+CH103+CO103+CV103+DC103+DJ103+DQ103+DX103+EE103+EL103+ES103+EZ103+FG103&lt;=Consolidação!BU114+Consolidação!BX114+Consolidação!CA114+Consolidação!CD114+Consolidação!CG114+Consolidação!CJ114,Consolidação!$W$4,IF(BT103+CA103+CH103+CO103+CV103+DC103+DJ103+DQ103+DX103+EE103+EL103+ES103+EZ103+FG103&lt;=Consolidação!BU114+Consolidação!BX114+Consolidação!CA114+Consolidação!CD114+Consolidação!CG114+Consolidação!CJ114+Consolidação!CM114,Consolidação!$Z$4,IF(BT103+CA103+CH103+CO103+CV103+DC103+DJ103+DQ103+DX103+EE103+EL103+ES103+EZ103+FG103&lt;=Consolidação!BU114+Consolidação!BX114+Consolidação!CA114+Consolidação!CD114+Consolidação!CG114+Consolidação!CJ114+Consolidação!CM114+Consolidação!CP114,Consolidação!$AC$4,IF(BT103+CA103+CH103+CO103+CV103+DC103+DJ103+DQ103+DX103+EE103+EL103+ES103+EZ103+FG103&lt;=Consolidação!BU114+Consolidação!BX114+Consolidação!CA114+Consolidação!CD114+Consolidação!CG114+Consolidação!CJ114+Consolidação!CM114+Consolidação!CP114+Consolidação!CS114,Consolidação!$AF$4,IF(BT103+CA103+CH103+CO103+CV103+DC103+DJ103+DQ103+DX103+EE103+EL103+ES103+EZ103+FG103&lt;=Consolidação!BU114+Consolidação!BX114+Consolidação!CA114+Consolidação!CD114+Consolidação!CG114+Consolidação!CJ114+Consolidação!CM114+Consolidação!CP114+Consolidação!CS114+Consolidação!CV114,Consolidação!$AI$4,IF(BT103+CA103+CH103+CO103+CV103+DC103+DJ103+DQ103+DX103+EE103+EL103+ES103+EZ103+FG103&lt;=Consolidação!BU114+Consolidação!BX114+Consolidação!CA114+Consolidação!CD114+Consolidação!CG114+Consolidação!CJ114+Consolidação!CM114+Consolidação!CP114+Consolidação!CS114+Consolidação!CV114+Consolidação!CY114,Consolidação!$AL$4,IF(BT103+CA103+CH103+CO103+CV103+DC103+DJ103+DQ103+DX103+EE103+EL103+ES103+EZ103+FG103&lt;=Consolidação!BU114+Consolidação!BX114+Consolidação!CA114+Consolidação!CD114+Consolidação!CG114+Consolidação!CJ114+Consolidação!CM114+Consolidação!CP114+Consolidação!CS114+Consolidação!CV114+Consolidação!CY114+Consolidação!DB114,Consolidação!$AO$4,IF(BT103+CA103+CH103+CO103+CV103+DC103+DJ103+DQ103+DX103+EE103+EL103+ES103+EZ103+FG103&lt;=Consolidação!BU114+Consolidação!BX114+Consolidação!CA114+Consolidação!CD114+Consolidação!CG114+Consolidação!CJ114+Consolidação!CM114+Consolidação!CP114+Consolidação!CS114+Consolidação!CV114+Consolidação!CY114+Consolidação!DB114+Consolidação!DE114,Consolidação!$AR$4,IF(BT103+CA103+CH103+CO103+CV103+DC103+DJ103+DQ103+DX103+EE103+EL103+ES103+EZ103+FG103&lt;=Consolidação!BU114+Consolidação!BX114+Consolidação!CA114+Consolidação!CD114+Consolidação!CG114+Consolidação!CJ114+Consolidação!CM114+Consolidação!CP114+Consolidação!CS114+Consolidação!CV114+Consolidação!CY114+Consolidação!DB114+Consolidação!DE114+Consolidação!DH114,Consolidação!$AU$4,IF(AND((Consolidação!BU114+Consolidação!BX114+Consolidação!CA114+Consolidação!CD114+Consolidação!CG114+Consolidação!CJ114+Consolidação!CM114+Consolidação!CP114+Consolidação!CS114+Consolidação!CV114+Consolidação!CY114+Consolidação!DB114+Consolidação!DE114+Consolidação!DH114)&gt;0,BT103+CA103+CH103+CO103+CV103+DC103+DJ103+DQ103+DX103+EE103+EL103+ES103+EZ103&lt;Consolidação!BU114+Consolidação!BX114+Consolidação!CA114+Consolidação!CD114+Consolidação!CG114+Consolidação!CJ114+Consolidação!CM114+Consolidação!CP114+Consolidação!CS114+Consolidação!CV114+Consolidação!CY114+Consolidação!DB114+Consolidação!DE114+Consolidação!DH114,BT103+CA103+CH103+CO103+CV103+DC103+DJ103+DQ103+DX103+EE103+EL103+ES103+EZ103+FG103&gt;Consolidação!BU114+Consolidação!BX114+Consolidação!CA114+Consolidação!CD114+Consolidação!CG114+Consolidação!CJ114+Consolidação!CM114+Consolidação!CP114+Consolidação!CS114+Consolidação!CV114+Consolidação!CY114+Consolidação!DB114+Consolidação!DE114+Consolidação!DH114),"CONSUMO PARCIAL","SEM PREVISÃO"))))))))))))))))</f>
        <v/>
      </c>
      <c r="FK103" s="540" t="str">
        <f>IF(FJ103="","",IF(FJ103="SEM PREVISÃO","û",IF(FJ103="CONSUMO PARCIAL","û",IF(FI103&lt;FJ103+90,"û","ü"))))</f>
        <v/>
      </c>
      <c r="FL103" s="569"/>
      <c r="FM103" s="550"/>
      <c r="FN103" s="550"/>
      <c r="FO103" s="550"/>
      <c r="FP103" s="550"/>
      <c r="FQ103" s="576"/>
      <c r="FR103" s="569"/>
      <c r="FS103" s="550"/>
      <c r="FT103" s="550"/>
      <c r="FU103" s="550"/>
      <c r="FV103" s="550"/>
      <c r="FW103" s="550"/>
      <c r="FX103" s="545" t="str">
        <f>IF((Consolidação!C114+Consolidação!E114)=(F103+M103+T103+AA103+AH103+AO103+AV103+BC103+BJ103+BQ103+BX103+CE103+CL103+CS103),"ATUALIZADO","DESATUALIZADO")</f>
        <v>ATUALIZADO</v>
      </c>
    </row>
    <row r="104" spans="1:180" x14ac:dyDescent="0.3">
      <c r="A104" s="605">
        <v>11958</v>
      </c>
      <c r="B104" s="633"/>
      <c r="C104" s="584" t="s">
        <v>104</v>
      </c>
      <c r="D104" s="274"/>
      <c r="E104" s="334"/>
      <c r="F104" s="335"/>
      <c r="G104" s="336"/>
      <c r="H104" s="337"/>
      <c r="I104" s="353" t="str">
        <f>IF(F104=0,"",IF(F104&lt;=Consolidação!H115,Consolidação!H$4,IF(F104&lt;=Consolidação!H115+Consolidação!K115,Consolidação!K$4,IF(F104&lt;=Consolidação!H115+Consolidação!K115+Consolidação!N115,Consolidação!N$4,IF(F104&lt;=Consolidação!H115+Consolidação!K115+Consolidação!N115+Consolidação!Q115,Consolidação!Q$4,IF(F104&lt;=Consolidação!H115+Consolidação!K115+Consolidação!N115+Consolidação!Q115+Consolidação!T115,Consolidação!T$4,IF(F104&lt;=Consolidação!H115+Consolidação!K115+Consolidação!N115+Consolidação!Q115+Consolidação!T115+Consolidação!W115,Consolidação!W$4,IF(F104&lt;=Consolidação!H115+Consolidação!K115+Consolidação!N115+Consolidação!Q115+Consolidação!T115+Consolidação!W115+Consolidação!Z115,Consolidação!Z$4,IF(F104&lt;=Consolidação!H115+Consolidação!K115+Consolidação!N115+Consolidação!Q115+Consolidação!T115+Consolidação!W115+Consolidação!Z115+Consolidação!AC115,Consolidação!AC$4,IF(F104&lt;=Consolidação!H115+Consolidação!K115+Consolidação!N115+Consolidação!Q115+Consolidação!T115+Consolidação!W115+Consolidação!Z115+Consolidação!AC115+Consolidação!AF115,Consolidação!AF$4,IF(F104&lt;=Consolidação!H115+Consolidação!K115+Consolidação!N115+Consolidação!Q115+Consolidação!T115+Consolidação!W115+Consolidação!Z115+Consolidação!AC115+Consolidação!AF115+Consolidação!AI115,Consolidação!AI$4,IF(F104&lt;=Consolidação!H115+Consolidação!K115+Consolidação!N115+Consolidação!Q115+Consolidação!T115+Consolidação!W115+Consolidação!Z115+Consolidação!AC115+Consolidação!AF115+Consolidação!AI115+Consolidação!AL115,Consolidação!AL$4,IF(F104&lt;=Consolidação!H115+Consolidação!K115+Consolidação!N115+Consolidação!Q115+Consolidação!T115+Consolidação!W115+Consolidação!Z115+Consolidação!AC115+Consolidação!AF115+Consolidação!AI115+Consolidação!AL115+Consolidação!AO115,Consolidação!AO$4,IF(F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AR$4,IF(F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J104" s="318" t="str">
        <f>IF(I104="","",IF(I104="SEM PREVISÃO","û",IF(I104="CONSUMO PARCIAL","û",IF(H104&lt;I104+90,"û","ü"))))</f>
        <v/>
      </c>
      <c r="K104" s="312"/>
      <c r="L104" s="334"/>
      <c r="M104" s="335"/>
      <c r="N104" s="315"/>
      <c r="O104" s="337"/>
      <c r="P104" s="353" t="str">
        <f>IF(M104=0,"",IF(F104+M104&lt;=Consolidação!H115,Consolidação!$H$4,IF(F104+M104&lt;=Consolidação!H115+Consolidação!K115,Consolidação!$K$4,IF(F104+M104&lt;=Consolidação!H115+Consolidação!K115+Consolidação!N115,Consolidação!$N$4,IF(F104+M104&lt;=Consolidação!H115+Consolidação!K115+Consolidação!N115+Consolidação!Q115,Consolidação!$Q$4,IF(F104+M104&lt;=Consolidação!H115+Consolidação!K115+Consolidação!N115+Consolidação!Q115+Consolidação!T115,Consolidação!$T$4,IF(F104+M104&lt;=Consolidação!H115+Consolidação!K115+Consolidação!N115+Consolidação!Q115+Consolidação!T115+Consolidação!W115,Consolidação!$W$4,IF(F104+M104&lt;=Consolidação!H115+Consolidação!K115+Consolidação!N115+Consolidação!Q115+Consolidação!T115+Consolidação!W115+Consolidação!Z115,Consolidação!$Z$4,IF(F104+M104&lt;=Consolidação!H115+Consolidação!K115+Consolidação!N115+Consolidação!Q115+Consolidação!T115+Consolidação!W115+Consolidação!Z115+Consolidação!AC115,Consolidação!$AC$4,IF(F104+M104&lt;=Consolidação!H115+Consolidação!K115+Consolidação!N115+Consolidação!Q115+Consolidação!T115+Consolidação!W115+Consolidação!Z115+Consolidação!AC115+Consolidação!AF115,Consolidação!$AF$4,IF(F104+M104&lt;=Consolidação!H115+Consolidação!K115+Consolidação!N115+Consolidação!Q115+Consolidação!T115+Consolidação!W115+Consolidação!Z115+Consolidação!AC115+Consolidação!AF115+Consolidação!AI115,Consolidação!$AI$4,IF(F104+M104&lt;=Consolidação!H115+Consolidação!K115+Consolidação!N115+Consolidação!Q115+Consolidação!T115+Consolidação!W115+Consolidação!Z115+Consolidação!AC115+Consolidação!AF115+Consolidação!AI115+Consolidação!AL115,Consolidação!$AL$4,IF(F104+M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$AR$4,IF(F104+M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Q104" s="318" t="str">
        <f>IF(P104="","",IF(P104="SEM PREVISÃO","û",IF(P104="CONSUMO PARCIAL","û",IF(O104&lt;P104+90,"û","ü"))))</f>
        <v/>
      </c>
      <c r="R104" s="312"/>
      <c r="S104" s="334"/>
      <c r="T104" s="314"/>
      <c r="U104" s="315"/>
      <c r="V104" s="337"/>
      <c r="W104" s="353" t="str">
        <f>IF(T104=0,"",IF(F104+M104+T104&lt;=Consolidação!H115,Consolidação!$H$4,IF(F104+M104+T104&lt;=Consolidação!H115+Consolidação!K115,Consolidação!$K$4,IF(F104+M104+T104&lt;=Consolidação!H115+Consolidação!K115+Consolidação!N115,Consolidação!$N$4,IF(F104+M104+T104&lt;=Consolidação!H115+Consolidação!K115+Consolidação!N115+Consolidação!Q115,Consolidação!$Q$4,IF(F104+M104+T104&lt;=Consolidação!H115+Consolidação!K115+Consolidação!N115+Consolidação!Q115+Consolidação!T115,Consolidação!$T$4,IF(F104+M104+T104&lt;=Consolidação!H115+Consolidação!K115+Consolidação!N115+Consolidação!Q115+Consolidação!T115+Consolidação!W115,Consolidação!$W$4,IF(F104+M104+T104&lt;=Consolidação!H115+Consolidação!K115+Consolidação!N115+Consolidação!Q115+Consolidação!T115+Consolidação!W115+Consolidação!Z115,Consolidação!$Z$4,IF(F104+M104+T104&lt;=Consolidação!H115+Consolidação!K115+Consolidação!N115+Consolidação!Q115+Consolidação!T115+Consolidação!W115+Consolidação!Z115+Consolidação!AC115,Consolidação!$AC$4,IF(F104+M104+T104&lt;=Consolidação!H115+Consolidação!K115+Consolidação!N115+Consolidação!Q115+Consolidação!T115+Consolidação!W115+Consolidação!Z115+Consolidação!AC115+Consolidação!AF115,Consolidação!$AF$4,IF(F104+M104+T104&lt;=Consolidação!H115+Consolidação!K115+Consolidação!N115+Consolidação!Q115+Consolidação!T115+Consolidação!W115+Consolidação!Z115+Consolidação!AC115+Consolidação!AF115+Consolidação!AI115,Consolidação!$AI$4,IF(F104+M104+T104&lt;=Consolidação!H115+Consolidação!K115+Consolidação!N115+Consolidação!Q115+Consolidação!T115+Consolidação!W115+Consolidação!Z115+Consolidação!AC115+Consolidação!AF115+Consolidação!AI115+Consolidação!AL115,Consolidação!$AL$4,IF(F104+M104+T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+T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$AR$4,IF(F104+M104+T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+M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+T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X104" s="318" t="str">
        <f>IF(W104="","",IF(W104="SEM PREVISÃO","û",IF(W104="CONSUMO PARCIAL","û",IF(V104&lt;W104+90,"û","ü"))))</f>
        <v/>
      </c>
      <c r="Y104" s="312"/>
      <c r="Z104" s="334"/>
      <c r="AA104" s="340"/>
      <c r="AB104" s="315"/>
      <c r="AC104" s="521"/>
      <c r="AD104" s="353" t="str">
        <f>IF(AA104=0,"",IF(F104+M104+T104+AA104&lt;=Consolidação!H115,Consolidação!$H$4,IF(F104+M104+T104+AA104&lt;=Consolidação!H115+Consolidação!K115,Consolidação!$K$4,IF(F104+M104+T104+AA104&lt;=Consolidação!H115+Consolidação!K115+Consolidação!N115,Consolidação!$N$4,IF(F104+M104+T104+AA104&lt;=Consolidação!H115+Consolidação!K115+Consolidação!N115+Consolidação!Q115,Consolidação!$Q$4,IF(F104+M104+T104+AA104&lt;=Consolidação!H115+Consolidação!K115+Consolidação!N115+Consolidação!Q115+Consolidação!T115,Consolidação!$T$4,IF(F104+M104+T104+AA104&lt;=Consolidação!H115+Consolidação!K115+Consolidação!N115+Consolidação!Q115+Consolidação!T115+Consolidação!W115,Consolidação!$W$4,IF(F104+M104+T104+AA104&lt;=Consolidação!H115+Consolidação!K115+Consolidação!N115+Consolidação!Q115+Consolidação!T115+Consolidação!W115+Consolidação!Z115,Consolidação!$Z$4,IF(F104+M104+T104+AA104&lt;=Consolidação!H115+Consolidação!K115+Consolidação!N115+Consolidação!Q115+Consolidação!T115+Consolidação!W115+Consolidação!Z115+Consolidação!AC115,Consolidação!$AC$4,IF(F104+M104+T104+AA104&lt;=Consolidação!H115+Consolidação!K115+Consolidação!N115+Consolidação!Q115+Consolidação!T115+Consolidação!W115+Consolidação!Z115+Consolidação!AC115+Consolidação!AF115,Consolidação!$AF$4,IF(F104+M104+T104+AA104&lt;=Consolidação!H115+Consolidação!K115+Consolidação!N115+Consolidação!Q115+Consolidação!T115+Consolidação!W115+Consolidação!Z115+Consolidação!AC115+Consolidação!AF115+Consolidação!AI115,Consolidação!$AI$4,IF(F104+M104+T104+AA104&lt;=Consolidação!H115+Consolidação!K115+Consolidação!N115+Consolidação!Q115+Consolidação!T115+Consolidação!W115+Consolidação!Z115+Consolidação!AC115+Consolidação!AF115+Consolidação!AI115+Consolidação!AL115,Consolidação!$AL$4,IF(F104+M104+T104+AA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+T104+AA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#REF!,IF(F104+M104+T104+AA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+M104+T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+T104+AA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AE104" s="318" t="str">
        <f>IF(AD104="","",IF(AD104="SEM PREVISÃO","û",IF(AD104="CONSUMO PARCIAL","û",IF(AC104&lt;AD104+90,"û","ü"))))</f>
        <v/>
      </c>
      <c r="AF104" s="312"/>
      <c r="AG104" s="334"/>
      <c r="AH104" s="340"/>
      <c r="AI104" s="315"/>
      <c r="AJ104" s="316"/>
      <c r="AK104" s="353" t="str">
        <f>IF(AH104=0,"",IF(F104+M104+T104+AA104+AH104&lt;=Consolidação!H115,Consolidação!$H$4,IF(F104+M104+T104+AA104+AH104&lt;=Consolidação!H115+Consolidação!K115,Consolidação!$K$4,IF(F104+M104+T104+AA104+AH104&lt;=Consolidação!H115+Consolidação!K115+Consolidação!N115,Consolidação!$N$4,IF(F104+M104+T104+AA104+AH104&lt;=Consolidação!H115+Consolidação!K115+Consolidação!N115+Consolidação!Q115,Consolidação!$Q$4,IF(F104+M104+T104+AA104+AH104&lt;=Consolidação!H115+Consolidação!K115+Consolidação!N115+Consolidação!Q115+Consolidação!T115,Consolidação!$T$4,IF(F104+M104+T104+AA104+AH104&lt;=Consolidação!H115+Consolidação!K115+Consolidação!N115+Consolidação!Q115+Consolidação!T115+Consolidação!W115,Consolidação!$W$4,IF(F104+M104+T104+AA104+AH104&lt;=Consolidação!H115+Consolidação!K115+Consolidação!N115+Consolidação!Q115+Consolidação!T115+Consolidação!W115+Consolidação!Z115,Consolidação!$Z$4,IF(F104+M104+T104+AA104+AH104&lt;=Consolidação!H115+Consolidação!K115+Consolidação!N115+Consolidação!Q115+Consolidação!T115+Consolidação!W115+Consolidação!Z115+Consolidação!AC115,Consolidação!$AC$4,IF(F104+M104+T104+AA104+AH104&lt;=Consolidação!H115+Consolidação!K115+Consolidação!N115+Consolidação!Q115+Consolidação!T115+Consolidação!W115+Consolidação!Z115+Consolidação!AC115+Consolidação!AF115,Consolidação!$AF$4,IF(F104+M104+T104+AA104+AH104&lt;=Consolidação!H115+Consolidação!K115+Consolidação!N115+Consolidação!Q115+Consolidação!T115+Consolidação!W115+Consolidação!Z115+Consolidação!AC115+Consolidação!AF115+Consolidação!AI115,Consolidação!$AI$4,IF(F104+M104+T104+AA104+AH104&lt;=Consolidação!H115+Consolidação!K115+Consolidação!N115+Consolidação!Q115+Consolidação!T115+Consolidação!W115+Consolidação!Z115+Consolidação!AC115+Consolidação!AF115+Consolidação!AI115+Consolidação!AL115,Consolidação!$AL$4,IF(F104+M104+T104+AA104+AH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+T104+AA104+AH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$AR$4,IF(F104+M104+T104+AA104+AH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+M104+T104+AA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+T104+AA104+AH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AL104" s="318" t="str">
        <f>IF(AK104="","",IF(AK104="SEM PREVISÃO","û",IF(AK104="CONSUMO PARCIAL","û",IF(AJ104&lt;AK104+90,"û","ü"))))</f>
        <v/>
      </c>
      <c r="AM104" s="312"/>
      <c r="AN104" s="334"/>
      <c r="AO104" s="340"/>
      <c r="AP104" s="345"/>
      <c r="AQ104" s="337"/>
      <c r="AR104" s="353" t="str">
        <f>IF(AO104=0,"",IF(F104+M104+T104+AA104+AH104+AO104&lt;=Consolidação!H115,Consolidação!$H$4,IF(F104+M104+T104+AA104+AH104+AO104&lt;=Consolidação!H115+Consolidação!K115,Consolidação!$K$4,IF(F104+M104+T104+AA104+AH104+AO104&lt;=Consolidação!H115+Consolidação!K115+Consolidação!N115,Consolidação!$N$4,IF(F104+M104+T104+AA104+AH104+AO104&lt;=Consolidação!H115+Consolidação!K115+Consolidação!N115+Consolidação!Q115,Consolidação!$Q$4,IF(F104+M104+T104+AA104+AH104+AO104&lt;=Consolidação!H115+Consolidação!K115+Consolidação!N115+Consolidação!Q115+Consolidação!T115,Consolidação!$T$4,IF(F104+M104+T104+AA104+AH104+AO104&lt;=Consolidação!H115+Consolidação!K115+Consolidação!N115+Consolidação!Q115+Consolidação!T115+Consolidação!W115,Consolidação!$W$4,IF(F104+M104+T104+AA104+AH104+AO104&lt;=Consolidação!H115+Consolidação!K115+Consolidação!N115+Consolidação!Q115+Consolidação!T115+Consolidação!W115+Consolidação!Z115,Consolidação!$Z$4,IF(F104+M104+T104+AA104+AH104+AO104&lt;=Consolidação!H115+Consolidação!K115+Consolidação!N115+Consolidação!Q115+Consolidação!T115+Consolidação!W115+Consolidação!Z115+Consolidação!AC115,Consolidação!$AC$4,IF(F104+M104+T104+AA104+AH104+AO104&lt;=Consolidação!H115+Consolidação!K115+Consolidação!N115+Consolidação!Q115+Consolidação!T115+Consolidação!W115+Consolidação!Z115+Consolidação!AC115+Consolidação!AF115,Consolidação!$AF$4,IF(F104+M104+T104+AA104+AH104+AO104&lt;=Consolidação!H115+Consolidação!K115+Consolidação!N115+Consolidação!Q115+Consolidação!T115+Consolidação!W115+Consolidação!Z115+Consolidação!AC115+Consolidação!AF115+Consolidação!AI115,Consolidação!$AI$4,IF(F104+M104+T104+AA104+AH104+AO104&lt;=Consolidação!H115+Consolidação!K115+Consolidação!N115+Consolidação!Q115+Consolidação!T115+Consolidação!W115+Consolidação!Z115+Consolidação!AC115+Consolidação!AF115+Consolidação!AI115+Consolidação!AL115,Consolidação!$AL$4,IF(F104+M104+T104+AA104+AH104+AO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+T104+AA104+AH104+AO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$AR$4,IF(F104+M104+T104+AA104+AH104+AO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+M104+T104+AA104+AH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+T104+AA104+AH104+AO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AS104" s="318" t="str">
        <f>IF(AR104="","",IF(AR104="SEM PREVISÃO","û",IF(AR104="CONSUMO PARCIAL","û",IF(AQ104&lt;AR104+90,"û","ü"))))</f>
        <v/>
      </c>
      <c r="AT104" s="312"/>
      <c r="AU104" s="334"/>
      <c r="AV104" s="340"/>
      <c r="AW104" s="345"/>
      <c r="AX104" s="346"/>
      <c r="AY104" s="353" t="str">
        <f>IF(AV104=0,"",IF(F104+M104+T104+AA104+AH104+AO104+AV104&lt;=Consolidação!H115,Consolidação!$H$4,IF(F104+M104+T104+AA104+AH104+AO104+AV104&lt;=Consolidação!H115+Consolidação!K115,Consolidação!$K$4,IF(F104+M104+T104+AA104+AH104+AO104+AV104&lt;=Consolidação!H115+Consolidação!K115+Consolidação!N115,Consolidação!$N$4,IF(F104+M104+T104+AA104+AH104+AO104+AV104&lt;=Consolidação!H115+Consolidação!K115+Consolidação!N115+Consolidação!Q115,Consolidação!$Q$4,IF(F104+M104+T104+AA104+AH104+AO104+AV104&lt;=Consolidação!H115+Consolidação!K115+Consolidação!N115+Consolidação!Q115+Consolidação!T115,Consolidação!$T$4,IF(F104+M104+T104+AA104+AH104+AO104+AV104&lt;=Consolidação!H115+Consolidação!K115+Consolidação!N115+Consolidação!Q115+Consolidação!T115+Consolidação!W115,Consolidação!$W$4,IF(F104+M104+T104+AA104+AH104+AO104+AV104&lt;=Consolidação!H115+Consolidação!K115+Consolidação!N115+Consolidação!Q115+Consolidação!T115+Consolidação!W115+Consolidação!Z115,Consolidação!$Z$4,IF(F104+M104+T104+AA104+AH104+AO104+AV104&lt;=Consolidação!H115+Consolidação!K115+Consolidação!N115+Consolidação!Q115+Consolidação!T115+Consolidação!W115+Consolidação!Z115+Consolidação!AC115,Consolidação!$AC$4,IF(F104+M104+T104+AA104+AH104+AO104+AV104&lt;=Consolidação!H115+Consolidação!K115+Consolidação!N115+Consolidação!Q115+Consolidação!T115+Consolidação!W115+Consolidação!Z115+Consolidação!AC115+Consolidação!AF115,Consolidação!$AF$4,IF(F104+M104+T104+AA104+AH104+AO104+AV104&lt;=Consolidação!H115+Consolidação!K115+Consolidação!N115+Consolidação!Q115+Consolidação!T115+Consolidação!W115+Consolidação!Z115+Consolidação!AC115+Consolidação!AF115+Consolidação!AI115,Consolidação!$AI$4,IF(F104+M104+T104+AA104+AH104+AO104+AV104&lt;=Consolidação!H115+Consolidação!K115+Consolidação!N115+Consolidação!Q115+Consolidação!T115+Consolidação!W115+Consolidação!Z115+Consolidação!AC115+Consolidação!AF115+Consolidação!AI115+Consolidação!AL115,Consolidação!$AL$4,IF(F104+M104+T104+AA104+AH104+AO104+AV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+T104+AA104+AH104+AO104+AV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$AR$4,IF(F104+M104+T104+AA104+AH104+AO104+AV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+M104+T104+AA104+AH104+AO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+T104+AA104+AH104+AO104+AV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AZ104" s="318" t="str">
        <f>IF(AY104="","",IF(AY104="SEM PREVISÃO","û",IF(AY104="CONSUMO PARCIAL","û",IF(AX104&lt;AY104+90,"û","ü"))))</f>
        <v/>
      </c>
      <c r="BA104" s="312"/>
      <c r="BB104" s="334"/>
      <c r="BC104" s="340"/>
      <c r="BD104" s="315"/>
      <c r="BE104" s="346"/>
      <c r="BF104" s="353" t="str">
        <f>IF(BC104=0,"",IF(F104+M104+T104+AA104+AH104+AO104+AV104+BC104&lt;=Consolidação!H115,Consolidação!$H$4,IF(F104+M104+T104+AA104+AH104+AO104+AV104+BC104&lt;=Consolidação!H115+Consolidação!K115,Consolidação!$K$4,IF(F104+M104+T104+AA104+AH104+AO104+AV104+BC104&lt;=Consolidação!H115+Consolidação!K115+Consolidação!N115,Consolidação!$N$4,IF(F104+M104+T104+AA104+AH104+AO104+AV104+BC104&lt;=Consolidação!H115+Consolidação!K115+Consolidação!N115+Consolidação!Q115,Consolidação!$Q$4,IF(F104+M104+T104+AA104+AH104+AO104+AV104+BC104&lt;=Consolidação!H115+Consolidação!K115+Consolidação!N115+Consolidação!Q115+Consolidação!T115,Consolidação!$T$4,IF(F104+M104+T104+AA104+AH104+AO104+AV104+BC104&lt;=Consolidação!H115+Consolidação!K115+Consolidação!N115+Consolidação!Q115+Consolidação!T115+Consolidação!W115,Consolidação!$W$4,IF(F104+M104+T104+AA104+AH104+AO104+AV104+BC104&lt;=Consolidação!H115+Consolidação!K115+Consolidação!N115+Consolidação!Q115+Consolidação!T115+Consolidação!W115+Consolidação!Z115,Consolidação!$Z$4,IF(F104+M104+T104+AA104+AH104+AO104+AV104+BC104&lt;=Consolidação!H115+Consolidação!K115+Consolidação!N115+Consolidação!Q115+Consolidação!T115+Consolidação!W115+Consolidação!Z115+Consolidação!AC115,Consolidação!$AC$4,IF(F104+M104+T104+AA104+AH104+AO104+AV104+BC104&lt;=Consolidação!H115+Consolidação!K115+Consolidação!N115+Consolidação!Q115+Consolidação!T115+Consolidação!W115+Consolidação!Z115+Consolidação!AC115+Consolidação!AF115,Consolidação!$AF$4,IF(F104+M104+T104+AA104+AH104+AO104+AV104+BC104&lt;=Consolidação!H115+Consolidação!K115+Consolidação!N115+Consolidação!Q115+Consolidação!T115+Consolidação!W115+Consolidação!Z115+Consolidação!AC115+Consolidação!AF115+Consolidação!AI115,Consolidação!$AI$4,IF(F104+M104+T104+AA104+AH104+AO104+AV104+BC104&lt;=Consolidação!H115+Consolidação!K115+Consolidação!N115+Consolidação!Q115+Consolidação!T115+Consolidação!W115+Consolidação!Z115+Consolidação!AC115+Consolidação!AF115+Consolidação!AI115+Consolidação!AL115,Consolidação!$AL$4,IF(F104+M104+T104+AA104+AH104+AO104+AV104+BC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+T104+AA104+AH104+AO104+AV104+BC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$AR$4,IF(F104+M104+T104+AA104+AH104+AO104+AV104+BC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+M104+T104+AA104+AH104+AO104+AV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+T104+AA104+AH104+AO104+AV104+BC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BG104" s="318" t="str">
        <f>IF(BF104="","",IF(BF104="SEM PREVISÃO","û",IF(BF104="CONSUMO PARCIAL","û",IF(BE104&lt;BF104+90,"û","ü"))))</f>
        <v/>
      </c>
      <c r="BH104" s="312"/>
      <c r="BI104" s="334"/>
      <c r="BJ104" s="340"/>
      <c r="BK104" s="522"/>
      <c r="BL104" s="346"/>
      <c r="BM104" s="353" t="str">
        <f>IF(BJ104=0,"",IF(F104+M104+T104+AA104+AH104+AO104+AV104+BC104+BJ104&lt;=Consolidação!H115,Consolidação!$H$4,IF(F104+M104+T104+AA104+AH104+AO104+AV104+BC104+BJ104&lt;=Consolidação!H115+Consolidação!K115,Consolidação!$K$4,IF(F104+M104+T104+AA104+AH104+AO104+AV104+BC104+BJ104&lt;=Consolidação!H115+Consolidação!K115+Consolidação!N115,Consolidação!$N$4,IF(F104+M104+T104+AA104+AH104+AO104+AV104+BC104+BJ104&lt;=Consolidação!H115+Consolidação!K115+Consolidação!N115+Consolidação!Q115,Consolidação!$Q$4,IF(F104+M104+T104+AA104+AH104+AO104+AV104+BC104+BJ104&lt;=Consolidação!H115+Consolidação!K115+Consolidação!N115+Consolidação!Q115+Consolidação!T115,Consolidação!$T$4,IF(F104+M104+T104+AA104+AH104+AO104+AV104+BC104+BJ104&lt;=Consolidação!H115+Consolidação!K115+Consolidação!N115+Consolidação!Q115+Consolidação!T115+Consolidação!W115,Consolidação!$W$4,IF(F104+M104+T104+AA104+AH104+AO104+AV104+BC104+BJ104&lt;=Consolidação!H115+Consolidação!K115+Consolidação!N115+Consolidação!Q115+Consolidação!T115+Consolidação!W115+Consolidação!Z115,Consolidação!$Z$4,IF(F104+M104+T104+AA104+AH104+AO104+AV104+BC104+BJ104&lt;=Consolidação!H115+Consolidação!K115+Consolidação!N115+Consolidação!Q115+Consolidação!T115+Consolidação!W115+Consolidação!Z115+Consolidação!AC115,Consolidação!$AC$4,IF(F104+M104+T104+AA104+AH104+AO104+AV104+BC104+BJ104&lt;=Consolidação!H115+Consolidação!K115+Consolidação!N115+Consolidação!Q115+Consolidação!T115+Consolidação!W115+Consolidação!Z115+Consolidação!AC115+Consolidação!AF115,Consolidação!$AF$4,IF(F104+M104+T104+AA104+AH104+AO104+AV104+BC104+BJ104&lt;=Consolidação!H115+Consolidação!K115+Consolidação!N115+Consolidação!Q115+Consolidação!T115+Consolidação!W115+Consolidação!Z115+Consolidação!AC115+Consolidação!AF115+Consolidação!AI115,Consolidação!$AI$4,IF(F104+M104+T104+AA104+AH104+AO104+AV104+BC104+BJ104&lt;=Consolidação!H115+Consolidação!K115+Consolidação!N115+Consolidação!Q115+Consolidação!T115+Consolidação!W115+Consolidação!Z115+Consolidação!AC115+Consolidação!AF115+Consolidação!AI115+Consolidação!AL115,Consolidação!$AL$4,IF(F104+M104+T104+AA104+AH104+AO104+AV104+BC104+BJ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+T104+AA104+AH104+AO104+AV104+BC104+BJ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$AR$4,IF(F104+M104+T104+AA104+AH104+AO104+AV104+BC104+BJ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+M104+T104+AA104+AH104+AO104+AV104+BC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+T104+AA104+AH104+AO104+AV104+BC104+BJ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BN104" s="318" t="str">
        <f>IF(BM104="","",IF(BM104="SEM PREVISÃO","û",IF(BM104="CONSUMO PARCIAL","û",IF(BL104&lt;BM104+90,"û","ü"))))</f>
        <v/>
      </c>
      <c r="BO104" s="312"/>
      <c r="BP104" s="334"/>
      <c r="BQ104" s="340"/>
      <c r="BR104" s="522"/>
      <c r="BS104" s="346"/>
      <c r="BT104" s="317" t="str">
        <f>IF(BQ104=0,"",IF(F104+M104+T104+AA104+AH104+AO104+AV104+BC104+BJ104+BQ104&lt;=Consolidação!H115,Consolidação!$H$4,IF(F104+M104+T104+AA104+AH104+AO104+AV104+BC104+BJ104+BQ104&lt;=Consolidação!H115+Consolidação!K115,Consolidação!$K$4,IF(F104+M104+T104+AA104+AH104+AO104+AV104+BC104+BJ104+BQ104&lt;=Consolidação!H115+Consolidação!K115+Consolidação!N115,Consolidação!$N$4,IF(F104+M104+T104+AA104+AH104+AO104+AV104+BC104+BJ104+BQ104&lt;=Consolidação!H115+Consolidação!K115+Consolidação!N115+Consolidação!Q115,Consolidação!$Q$4,IF(F104+M104+T104+AA104+AH104+AO104+AV104+BC104+BJ104+BQ104&lt;=Consolidação!H115+Consolidação!K115+Consolidação!N115+Consolidação!Q115+Consolidação!T115,Consolidação!$T$4,IF(F104+M104+T104+AA104+AH104+AO104+AV104+BC104+BJ104+BQ104&lt;=Consolidação!H115+Consolidação!K115+Consolidação!N115+Consolidação!Q115+Consolidação!T115+Consolidação!W115,Consolidação!$W$4,IF(F104+M104+T104+AA104+AH104+AO104+AV104+BC104+BJ104+BQ104&lt;=Consolidação!H115+Consolidação!K115+Consolidação!N115+Consolidação!Q115+Consolidação!T115+Consolidação!W115+Consolidação!Z115,Consolidação!$Z$4,IF(F104+M104+T104+AA104+AH104+AO104+AV104+BC104+BJ104+BQ104&lt;=Consolidação!H115+Consolidação!K115+Consolidação!N115+Consolidação!Q115+Consolidação!T115+Consolidação!W115+Consolidação!Z115+Consolidação!AC115,Consolidação!$AC$4,IF(F104+M104+T104+AA104+AH104+AO104+AV104+BC104+BJ104+BQ104&lt;=Consolidação!H115+Consolidação!K115+Consolidação!N115+Consolidação!Q115+Consolidação!T115+Consolidação!W115+Consolidação!Z115+Consolidação!AC115+Consolidação!AF115,Consolidação!$AF$4,IF(F104+M104+T104+AA104+AH104+AO104+AV104+BC104+BJ104+BQ104&lt;=Consolidação!H115+Consolidação!K115+Consolidação!N115+Consolidação!Q115+Consolidação!T115+Consolidação!W115+Consolidação!Z115+Consolidação!AC115+Consolidação!AF115+Consolidação!AI115,Consolidação!$AI$4,IF(F104+M104+T104+AA104+AH104+AO104+AV104+BC104+BJ104+BQ104&lt;=Consolidação!H115+Consolidação!K115+Consolidação!N115+Consolidação!Q115+Consolidação!T115+Consolidação!W115+Consolidação!Z115+Consolidação!AC115+Consolidação!AF115+Consolidação!AI115+Consolidação!AL115,Consolidação!$AL$4,IF(F104+M104+T104+AA104+AH104+AO104+AV104+BC104+BJ104+BQ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+T104+AA104+AH104+AO104+AV104+BC104+BJ104+BQ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$AR$4,IF(F104+M104+T104+AA104+AH104+AO104+AV104+BC104+BJ104+BQ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+M104+T104+AA104+AH104+AO104+AV104+BC104+BJ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+T104+AA104+AH104+AO104+AV104+BC104+BJ104+BQ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BU104" s="318" t="str">
        <f>IF(BT104="","",IF(BT104="SEM PREVISÃO","û",IF(BT104="CONSUMO PARCIAL","û",IF(BS104&lt;BT104+90,"û","ü"))))</f>
        <v/>
      </c>
      <c r="BV104" s="312"/>
      <c r="BW104" s="334"/>
      <c r="BX104" s="340"/>
      <c r="BY104" s="522"/>
      <c r="BZ104" s="346"/>
      <c r="CA104" s="317" t="str">
        <f>IF(BX104=0,"",IF(F104+M104+T104+AA104+AH104+AO104+AV104+BC104+BJ104+BQ104+BX104&lt;=Consolidação!H115,Consolidação!$H$4,IF(F104+M104+T104+AA104+AH104+AO104+AV104+BC104+BJ104+BQ104+BX104&lt;=Consolidação!H115+Consolidação!K115,Consolidação!$K$4,IF(F104+M104+T104+AA104+AH104+AO104+AV104+BC104+BJ104+BQ104+BX104&lt;=Consolidação!H115+Consolidação!K115+Consolidação!N115,Consolidação!$N$4,IF(F104+M104+T104+AA104+AH104+AO104+AV104+BC104+BJ104+BQ104+BX104&lt;=Consolidação!H115+Consolidação!K115+Consolidação!N115+Consolidação!Q115,Consolidação!$Q$4,IF(F104+M104+T104+AA104+AH104+AO104+AV104+BC104+BJ104+BQ104+BX104&lt;=Consolidação!H115+Consolidação!K115+Consolidação!N115+Consolidação!Q115+Consolidação!T115,Consolidação!$T$4,IF(F104+M104+T104+AA104+AH104+AO104+AV104+BC104+BJ104+BQ104+BX104&lt;=Consolidação!H115+Consolidação!K115+Consolidação!N115+Consolidação!Q115+Consolidação!T115+Consolidação!W115,Consolidação!$W$4,IF(F104+M104+T104+AA104+AH104+AO104+AV104+BC104+BJ104+BQ104+BX104&lt;=Consolidação!H115+Consolidação!K115+Consolidação!N115+Consolidação!Q115+Consolidação!T115+Consolidação!W115+Consolidação!Z115,Consolidação!$Z$4,IF(F104+M104+T104+AA104+AH104+AO104+AV104+BC104+BJ104+BQ104+BX104&lt;=Consolidação!H115+Consolidação!K115+Consolidação!N115+Consolidação!Q115+Consolidação!T115+Consolidação!W115+Consolidação!Z115+Consolidação!AC115,Consolidação!$AC$4,IF(F104+M104+T104+AA104+AH104+AO104+AV104+BC104+BJ104+BQ104+BX104&lt;=Consolidação!H115+Consolidação!K115+Consolidação!N115+Consolidação!Q115+Consolidação!T115+Consolidação!W115+Consolidação!Z115+Consolidação!AC115+Consolidação!AF115,Consolidação!$AF$4,IF(F104+M104+T104+AA104+AH104+AO104+AV104+BC104+BJ104+BQ104+BX104&lt;=Consolidação!H115+Consolidação!K115+Consolidação!N115+Consolidação!Q115+Consolidação!T115+Consolidação!W115+Consolidação!Z115+Consolidação!AC115+Consolidação!AF115+Consolidação!AI115,Consolidação!$AI$4,IF(F104+M104+T104+AA104+AH104+AO104+AV104+BC104+BJ104+BQ104+BX104&lt;=Consolidação!H115+Consolidação!K115+Consolidação!N115+Consolidação!Q115+Consolidação!T115+Consolidação!W115+Consolidação!Z115+Consolidação!AC115+Consolidação!AF115+Consolidação!AI115+Consolidação!AL115,Consolidação!$AL$4,IF(F104+M104+T104+AA104+AH104+AO104+AV104+BC104+BJ104+BQ104+BX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+T104+AA104+AH104+AO104+AV104+BC104+BJ104+BQ104+BX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$AR$4,IF(F104+M104+T104+AA104+AH104+AO104+AV104+BC104+BJ104+BQ104+BX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+M104+T104+AA104+AH104+AO104+AV104+BC104+BJ104+BQ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+T104+AA104+AH104+AO104+AV104+BC104+BJ104+BQ104+BX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CB104" s="318" t="str">
        <f>IF(CA104="","",IF(CA104="SEM PREVISÃO","û",IF(CA104="CONSUMO PARCIAL","û",IF(BZ104&lt;CA104+90,"û","ü"))))</f>
        <v/>
      </c>
      <c r="CC104" s="312"/>
      <c r="CD104" s="334"/>
      <c r="CE104" s="340"/>
      <c r="CF104" s="522"/>
      <c r="CG104" s="346"/>
      <c r="CH104" s="353" t="str">
        <f>IF(CE104=0,"",IF(F104+M104+T104+AA104+AH104+AO104+AV104+BC104+BJ104+BQ104+BX104+CE104&lt;=Consolidação!H115,Consolidação!$H$4,IF(F104+M104+T104+AA104+AH104+AO104+AV104+BC104+BJ104+BQ104+BX104+CE104&lt;=Consolidação!H115+Consolidação!K115,Consolidação!$K$4,IF(F104+M104+T104+AA104+AH104+AO104+AV104+BC104+BJ104+BQ104+BX104+CE104&lt;=Consolidação!H115+Consolidação!K115+Consolidação!N115,Consolidação!$N$4,IF(F104+M104+T104+AA104+AH104+AO104+AV104+BC104+BJ104+BQ104+BX104+CE104&lt;=Consolidação!H115+Consolidação!K115+Consolidação!N115+Consolidação!Q115,Consolidação!$Q$4,IF(F104+M104+T104+AA104+AH104+AO104+AV104+BC104+BJ104+BQ104+BX104+CE104&lt;=Consolidação!H115+Consolidação!K115+Consolidação!N115+Consolidação!Q115+Consolidação!T115,Consolidação!$T$4,IF(F104+M104+T104+AA104+AH104+AO104+AV104+BC104+BJ104+BQ104+BX104+CE104&lt;=Consolidação!H115+Consolidação!K115+Consolidação!N115+Consolidação!Q115+Consolidação!T115+Consolidação!W115,Consolidação!$W$4,IF(F104+M104+T104+AA104+AH104+AO104+AV104+BC104+BJ104+BQ104+BX104+CE104&lt;=Consolidação!H115+Consolidação!K115+Consolidação!N115+Consolidação!Q115+Consolidação!T115+Consolidação!W115+Consolidação!Z115,Consolidação!$Z$4,IF(F104+M104+T104+AA104+AH104+AO104+AV104+BC104+BJ104+BQ104+BX104+CE104&lt;=Consolidação!H115+Consolidação!K115+Consolidação!N115+Consolidação!Q115+Consolidação!T115+Consolidação!W115+Consolidação!Z115+Consolidação!AC115,Consolidação!$AC$4,IF(F104+M104+T104+AA104+AH104+AO104+AV104+BC104+BJ104+BQ104+BX104+CE104&lt;=Consolidação!H115+Consolidação!K115+Consolidação!N115+Consolidação!Q115+Consolidação!T115+Consolidação!W115+Consolidação!Z115+Consolidação!AC115+Consolidação!AF115,Consolidação!$AF$4,IF(F104+M104+T104+AA104+AH104+AO104+AV104+BC104+BJ104+BQ104+BX104+CE104&lt;=Consolidação!H115+Consolidação!K115+Consolidação!N115+Consolidação!Q115+Consolidação!T115+Consolidação!W115+Consolidação!Z115+Consolidação!AC115+Consolidação!AF115+Consolidação!AI115,Consolidação!$AI$4,IF(F104+M104+T104+AA104+AH104+AO104+AV104+BC104+BJ104+BQ104+BX104+CE104&lt;=Consolidação!H115+Consolidação!K115+Consolidação!N115+Consolidação!Q115+Consolidação!T115+Consolidação!W115+Consolidação!Z115+Consolidação!AC115+Consolidação!AF115+Consolidação!AI115+Consolidação!AL115,Consolidação!$AL$4,IF(F104+M104+T104+AA104+AH104+AO104+AV104+BC104+BJ104+BQ104+BX104+CE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+T104+AA104+AH104+AO104+AV104+BC104+BJ104+BQ104+BX104+CE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$AR$4,IF(F104+M104+T104+AA104+AH104+AO104+AV104+BC104+BJ104+BQ104+BX104+CE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+M104+T104+AA104+AH104+AO104+AV104+BC104+BJ104+BQ104+BX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+T104+AA104+AH104+AO104+AV104+BC104+BJ104+BQ104+BX104+CE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CI104" s="318" t="str">
        <f>IF(CH104="","",IF(CH104="SEM PREVISÃO","û",IF(CH104="CONSUMO PARCIAL","û",IF(CG104&lt;CH104+90,"û","ü"))))</f>
        <v/>
      </c>
      <c r="CJ104" s="312"/>
      <c r="CK104" s="334"/>
      <c r="CL104" s="340"/>
      <c r="CM104" s="522"/>
      <c r="CN104" s="346"/>
      <c r="CO104" s="353" t="str">
        <f>IF(CL104=0,"",IF(F104+M104+T104+AA104+AH104+AO104+AV104+BC104+BJ104+BQ104+BX104+CE104+CL104&lt;=Consolidação!H115,Consolidação!$H$4,IF(F104+M104+T104+AA104+AH104+AO104+AV104+BC104+BJ104+BQ104+BX104+CE104+CL104&lt;=Consolidação!H115+Consolidação!K115,Consolidação!$K$4,IF(F104+M104+T104+AA104+AH104+AO104+AV104+BC104+BJ104+BQ104+BX104+CE104+CL104&lt;=Consolidação!H115+Consolidação!K115+Consolidação!N115,Consolidação!$N$4,IF(F104+M104+T104+AA104+AH104+AO104+AV104+BC104+BJ104+BQ104+BX104+CE104+CL104&lt;=Consolidação!H115+Consolidação!K115+Consolidação!N115+Consolidação!Q115,Consolidação!$Q$4,IF(F104+M104+T104+AA104+AH104+AO104+AV104+BC104+BJ104+BQ104+BX104+CE104+CL104&lt;=Consolidação!H115+Consolidação!K115+Consolidação!N115+Consolidação!Q115+Consolidação!T115,Consolidação!$T$4,IF(F104+M104+T104+AA104+AH104+AO104+AV104+BC104+BJ104+BQ104+BX104+CE104+CL104&lt;=Consolidação!H115+Consolidação!K115+Consolidação!N115+Consolidação!Q115+Consolidação!T115+Consolidação!W115,Consolidação!$W$4,IF(F104+M104+T104+AA104+AH104+AO104+AV104+BC104+BJ104+BQ104+BX104+CE104+CL104&lt;=Consolidação!H115+Consolidação!K115+Consolidação!N115+Consolidação!Q115+Consolidação!T115+Consolidação!W115+Consolidação!Z115,Consolidação!$Z$4,IF(F104+M104+T104+AA104+AH104+AO104+AV104+BC104+BJ104+BQ104+BX104+CE104+CL104&lt;=Consolidação!H115+Consolidação!K115+Consolidação!N115+Consolidação!Q115+Consolidação!T115+Consolidação!W115+Consolidação!Z115+Consolidação!AC115,Consolidação!$AC$4,IF(F104+M104+T104+AA104+AH104+AO104+AV104+BC104+BJ104+BQ104+BX104+CE104+CL104&lt;=Consolidação!H115+Consolidação!K115+Consolidação!N115+Consolidação!Q115+Consolidação!T115+Consolidação!W115+Consolidação!Z115+Consolidação!AC115+Consolidação!AF115,Consolidação!$AF$4,IF(F104+M104+T104+AA104+AH104+AO104+AV104+BC104+BJ104+BQ104+BX104+CE104+CL104&lt;=Consolidação!H115+Consolidação!K115+Consolidação!N115+Consolidação!Q115+Consolidação!T115+Consolidação!W115+Consolidação!Z115+Consolidação!AC115+Consolidação!AF115+Consolidação!AI115,Consolidação!$AI$4,IF(F104+M104+T104+AA104+AH104+AO104+AV104+BC104+BJ104+BQ104+BX104+CE104+CL104&lt;=Consolidação!H115+Consolidação!K115+Consolidação!N115+Consolidação!Q115+Consolidação!T115+Consolidação!W115+Consolidação!Z115+Consolidação!AC115+Consolidação!AF115+Consolidação!AI115+Consolidação!AL115,Consolidação!$AL$4,IF(F104+M104+T104+AA104+AH104+AO104+AV104+BC104+BJ104+BQ104+BX104+CE104+CL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+T104+AA104+AH104+AO104+AV104+BC104+BJ104+BQ104+BX104+CE104+CL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$AR$4,IF(F104+M104+T104+AA104+AH104+AO104+AV104+BC104+BJ104+BQ104+BX104+CE104+CL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+M104+T104+AA104+AH104+AO104+AV104+BC104+BJ104+BQ104+BX104+CE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+T104+AA104+AH104+AO104+AV104+BC104+BJ104+BQ104+BX104+CE104+CL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CP104" s="318" t="str">
        <f>IF(CO104="","",IF(CO104="SEM PREVISÃO","û",IF(CO104="CONSUMO PARCIAL","û",IF(CN104&lt;CO104+90,"û","ü"))))</f>
        <v/>
      </c>
      <c r="CQ104" s="312"/>
      <c r="CR104" s="334"/>
      <c r="CS104" s="340"/>
      <c r="CT104" s="522"/>
      <c r="CU104" s="346"/>
      <c r="CV104" s="353" t="str">
        <f>IF(CS104=0,"",IF(F104+M104+T104+AA104+AH104+AO104+AV104+BC104+BJ104+BQ104+BX104+CE104+CL104+CS104&lt;=Consolidação!H115,Consolidação!$H$4,IF(F104+M104+T104+AA104+AH104+AO104+AV104+BC104+BJ104+BQ104+BX104+CE104+CL104+CS104&lt;=Consolidação!H115+Consolidação!K115,Consolidação!$K$4,IF(F104+M104+T104+AA104+AH104+AO104+AV104+BC104+BJ104+BQ104+BX104+CE104+CL104+CS104&lt;=Consolidação!H115+Consolidação!K115+Consolidação!N115,Consolidação!$N$4,IF(F104+M104+T104+AA104+AH104+AO104+AV104+BC104+BJ104+BQ104+BX104+CE104+CL104+CS104&lt;=Consolidação!H115+Consolidação!K115+Consolidação!N115+Consolidação!Q115,Consolidação!$Q$4,IF(F104+M104+T104+AA104+AH104+AO104+AV104+BC104+BJ104+BQ104+BX104+CE104+CL104+CS104&lt;=Consolidação!H115+Consolidação!K115+Consolidação!N115+Consolidação!Q115+Consolidação!T115,Consolidação!$T$4,IF(F104+M104+T104+AA104+AH104+AO104+AV104+BC104+BJ104+BQ104+BX104+CE104+CL104+CS104&lt;=Consolidação!H115+Consolidação!K115+Consolidação!N115+Consolidação!Q115+Consolidação!T115+Consolidação!W115,Consolidação!$W$4,IF(F104+M104+T104+AA104+AH104+AO104+AV104+BC104+BJ104+BQ104+BX104+CE104+CL104+CS104&lt;=Consolidação!H115+Consolidação!K115+Consolidação!N115+Consolidação!Q115+Consolidação!T115+Consolidação!W115+Consolidação!Z115,Consolidação!$Z$4,IF(F104+M104+T104+AA104+AH104+AO104+AV104+BC104+BJ104+BQ104+BX104+CE104+CL104+CS104&lt;=Consolidação!H115+Consolidação!K115+Consolidação!N115+Consolidação!Q115+Consolidação!T115+Consolidação!W115+Consolidação!Z115+Consolidação!AC115,Consolidação!$AC$4,IF(F104+M104+T104+AA104+AH104+AO104+AV104+BC104+BJ104+BQ104+BX104+CE104+CL104+CS104&lt;=Consolidação!H115+Consolidação!K115+Consolidação!N115+Consolidação!Q115+Consolidação!T115+Consolidação!W115+Consolidação!Z115+Consolidação!AC115+Consolidação!AF115,Consolidação!$AF$4,IF(F104+M104+T104+AA104+AH104+AO104+AV104+BC104+BJ104+BQ104+BX104+CE104+CL104+CS104&lt;=Consolidação!H115+Consolidação!K115+Consolidação!N115+Consolidação!Q115+Consolidação!T115+Consolidação!W115+Consolidação!Z115+Consolidação!AC115+Consolidação!AF115+Consolidação!AI115,Consolidação!$AI$4,IF(F104+M104+T104+AA104+AH104+AO104+AV104+BC104+BJ104+BQ104+BX104+CE104+CL104+CS104&lt;=Consolidação!H115+Consolidação!K115+Consolidação!N115+Consolidação!Q115+Consolidação!T115+Consolidação!W115+Consolidação!Z115+Consolidação!AC115+Consolidação!AF115+Consolidação!AI115+Consolidação!AL115,Consolidação!$AL$4,IF(F104+M104+T104+AA104+AH104+AO104+AV104+BC104+BJ104+BQ104+BX104+CE104+CL104+CS104&lt;=Consolidação!H115+Consolidação!K115+Consolidação!N115+Consolidação!Q115+Consolidação!T115+Consolidação!W115+Consolidação!Z115+Consolidação!AC115+Consolidação!AF115+Consolidação!AI115+Consolidação!AL115+Consolidação!AO115,Consolidação!$AO$4,IF(F104+M104+T104+AA104+AH104+AO104+AV104+BC104+BJ104+BQ104+BX104+CE104+CL104+CS104&lt;=Consolidação!H115+Consolidação!K115+Consolidação!N115+Consolidação!Q115+Consolidação!T115+Consolidação!W115+Consolidação!Z115+Consolidação!AC115+Consolidação!AF115+Consolidação!AI115+Consolidação!AL115+Consolidação!AO115+Consolidação!AR115,Consolidação!$AR$4,IF(F104+M104+T104+AA104+AH104+AO104+AV104+BC104+BJ104+BQ104+BX104+CE104+CL104+CS104&lt;=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Consolidação!$AU$4,IF(AND((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&gt;0,F104+M104+T104+AA104+AH104+AO104+AV104+BC104+BJ104+BQ104+BX104+CE104+CL104&l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,F104+M104+T104+AA104+AH104+AO104+AV104+BC104+BJ104+BQ104+BX104+CE104+CL104+CS104&gt;Consolidação!H115+Consolidação!K115+Consolidação!N115+Consolidação!Q115+Consolidação!T115+Consolidação!W115+Consolidação!Z115+Consolidação!AC115+Consolidação!AF115+Consolidação!AI115+Consolidação!AL115+Consolidação!AO115+Consolidação!AR115+Consolidação!AU115),"CONSUMO PARCIAL","SEM PREVISÃO"))))))))))))))))</f>
        <v/>
      </c>
      <c r="CW104" s="318" t="str">
        <f>IF(CV104="","",IF(CV104="SEM PREVISÃO","û",IF(CV104="CONSUMO PARCIAL","û",IF(CU104&lt;CV104+90,"û","ü"))))</f>
        <v/>
      </c>
      <c r="CX104" s="334"/>
      <c r="CY104" s="340"/>
      <c r="CZ104" s="522"/>
      <c r="DA104" s="346"/>
      <c r="DB104" s="353" t="str">
        <f>IF(CY104=0,"",IF(L104+S104+Z104+AG104+AN104+AU104+BB104+BI104+BP104+BW104+CD104+CK104+CR104+CY104&lt;=Consolidação!N115,Consolidação!$H$4,IF(L104+S104+Z104+AG104+AN104+AU104+BB104+BI104+BP104+BW104+CD104+CK104+CR104+CY104&lt;=Consolidação!N115+Consolidação!Q115,Consolidação!$K$4,IF(L104+S104+Z104+AG104+AN104+AU104+BB104+BI104+BP104+BW104+CD104+CK104+CR104+CY104&lt;=Consolidação!N115+Consolidação!Q115+Consolidação!T115,Consolidação!$N$4,IF(L104+S104+Z104+AG104+AN104+AU104+BB104+BI104+BP104+BW104+CD104+CK104+CR104+CY104&lt;=Consolidação!N115+Consolidação!Q115+Consolidação!T115+Consolidação!W115,Consolidação!$Q$4,IF(L104+S104+Z104+AG104+AN104+AU104+BB104+BI104+BP104+BW104+CD104+CK104+CR104+CY104&lt;=Consolidação!N115+Consolidação!Q115+Consolidação!T115+Consolidação!W115+Consolidação!Z115,Consolidação!$T$4,IF(L104+S104+Z104+AG104+AN104+AU104+BB104+BI104+BP104+BW104+CD104+CK104+CR104+CY104&lt;=Consolidação!N115+Consolidação!Q115+Consolidação!T115+Consolidação!W115+Consolidação!Z115+Consolidação!AC115,Consolidação!$W$4,IF(L104+S104+Z104+AG104+AN104+AU104+BB104+BI104+BP104+BW104+CD104+CK104+CR104+CY104&lt;=Consolidação!N115+Consolidação!Q115+Consolidação!T115+Consolidação!W115+Consolidação!Z115+Consolidação!AC115+Consolidação!AF115,Consolidação!$Z$4,IF(L104+S104+Z104+AG104+AN104+AU104+BB104+BI104+BP104+BW104+CD104+CK104+CR104+CY104&lt;=Consolidação!N115+Consolidação!Q115+Consolidação!T115+Consolidação!W115+Consolidação!Z115+Consolidação!AC115+Consolidação!AF115+Consolidação!AI115,Consolidação!$AC$4,IF(L104+S104+Z104+AG104+AN104+AU104+BB104+BI104+BP104+BW104+CD104+CK104+CR104+CY104&lt;=Consolidação!N115+Consolidação!Q115+Consolidação!T115+Consolidação!W115+Consolidação!Z115+Consolidação!AC115+Consolidação!AF115+Consolidação!AI115+Consolidação!AL115,Consolidação!$AF$4,IF(L104+S104+Z104+AG104+AN104+AU104+BB104+BI104+BP104+BW104+CD104+CK104+CR104+CY104&lt;=Consolidação!N115+Consolidação!Q115+Consolidação!T115+Consolidação!W115+Consolidação!Z115+Consolidação!AC115+Consolidação!AF115+Consolidação!AI115+Consolidação!AL115+Consolidação!AO115,Consolidação!$AI$4,IF(L104+S104+Z104+AG104+AN104+AU104+BB104+BI104+BP104+BW104+CD104+CK104+CR104+CY104&lt;=Consolidação!N115+Consolidação!Q115+Consolidação!T115+Consolidação!W115+Consolidação!Z115+Consolidação!AC115+Consolidação!AF115+Consolidação!AI115+Consolidação!AL115+Consolidação!AO115+Consolidação!AR115,Consolidação!$AL$4,IF(L104+S104+Z104+AG104+AN104+AU104+BB104+BI104+BP104+BW104+CD104+CK104+CR104+CY104&lt;=Consolidação!N115+Consolidação!Q115+Consolidação!T115+Consolidação!W115+Consolidação!Z115+Consolidação!AC115+Consolidação!AF115+Consolidação!AI115+Consolidação!AL115+Consolidação!AO115+Consolidação!AR115+Consolidação!AU115,Consolidação!$AO$4,IF(L104+S104+Z104+AG104+AN104+AU104+BB104+BI104+BP104+BW104+CD104+CK104+CR104+CY104&lt;=Consolidação!N115+Consolidação!Q115+Consolidação!T115+Consolidação!W115+Consolidação!Z115+Consolidação!AC115+Consolidação!AF115+Consolidação!AI115+Consolidação!AL115+Consolidação!AO115+Consolidação!AR115+Consolidação!AU115+Consolidação!AX115,Consolidação!$AR$4,IF(L104+S104+Z104+AG104+AN104+AU104+BB104+BI104+BP104+BW104+CD104+CK104+CR104+CY104&lt;=Consolidação!N115+Consolidação!Q115+Consolidação!T115+Consolidação!W115+Consolidação!Z115+Consolidação!AC115+Consolidação!AF115+Consolidação!AI115+Consolidação!AL115+Consolidação!AO115+Consolidação!AR115+Consolidação!AU115+Consolidação!AX115+Consolidação!#REF!,Consolidação!$AU$4,IF(AND((Consolidação!N115+Consolidação!Q115+Consolidação!T115+Consolidação!W115+Consolidação!Z115+Consolidação!AC115+Consolidação!AF115+Consolidação!AI115+Consolidação!AL115+Consolidação!AO115+Consolidação!AR115+Consolidação!AU115+Consolidação!AX115+Consolidação!#REF!)&gt;0,L104+S104+Z104+AG104+AN104+AU104+BB104+BI104+BP104+BW104+CD104+CK104+CR104&lt;Consolidação!N115+Consolidação!Q115+Consolidação!T115+Consolidação!W115+Consolidação!Z115+Consolidação!AC115+Consolidação!AF115+Consolidação!AI115+Consolidação!AL115+Consolidação!AO115+Consolidação!AR115+Consolidação!AU115+Consolidação!AX115+Consolidação!#REF!,L104+S104+Z104+AG104+AN104+AU104+BB104+BI104+BP104+BW104+CD104+CK104+CR104+CY104&gt;Consolidação!N115+Consolidação!Q115+Consolidação!T115+Consolidação!W115+Consolidação!Z115+Consolidação!AC115+Consolidação!AF115+Consolidação!AI115+Consolidação!AL115+Consolidação!AO115+Consolidação!AR115+Consolidação!AU115+Consolidação!AX115+Consolidação!#REF!),"CONSUMO PARCIAL","SEM PREVISÃO"))))))))))))))))</f>
        <v/>
      </c>
      <c r="DC104" s="318" t="str">
        <f>IF(DB104="","",IF(DB104="SEM PREVISÃO","û",IF(DB104="CONSUMO PARCIAL","û",IF(DA104&lt;DB104+90,"û","ü"))))</f>
        <v/>
      </c>
      <c r="DD104" s="334"/>
      <c r="DE104" s="340"/>
      <c r="DF104" s="522"/>
      <c r="DG104" s="346"/>
      <c r="DH104" s="353" t="str">
        <f>IF(DE104=0,"",IF(R104+Y104+AF104+AM104+AT104+BA104+BH104+BO104+BV104+CC104+CJ104+CQ104+CX104+DE104&lt;=Consolidação!T115,Consolidação!$H$4,IF(R104+Y104+AF104+AM104+AT104+BA104+BH104+BO104+BV104+CC104+CJ104+CQ104+CX104+DE104&lt;=Consolidação!T115+Consolidação!W115,Consolidação!$K$4,IF(R104+Y104+AF104+AM104+AT104+BA104+BH104+BO104+BV104+CC104+CJ104+CQ104+CX104+DE104&lt;=Consolidação!T115+Consolidação!W115+Consolidação!Z115,Consolidação!$N$4,IF(R104+Y104+AF104+AM104+AT104+BA104+BH104+BO104+BV104+CC104+CJ104+CQ104+CX104+DE104&lt;=Consolidação!T115+Consolidação!W115+Consolidação!Z115+Consolidação!AC115,Consolidação!$Q$4,IF(R104+Y104+AF104+AM104+AT104+BA104+BH104+BO104+BV104+CC104+CJ104+CQ104+CX104+DE104&lt;=Consolidação!T115+Consolidação!W115+Consolidação!Z115+Consolidação!AC115+Consolidação!AF115,Consolidação!$T$4,IF(R104+Y104+AF104+AM104+AT104+BA104+BH104+BO104+BV104+CC104+CJ104+CQ104+CX104+DE104&lt;=Consolidação!T115+Consolidação!W115+Consolidação!Z115+Consolidação!AC115+Consolidação!AF115+Consolidação!AI115,Consolidação!$W$4,IF(R104+Y104+AF104+AM104+AT104+BA104+BH104+BO104+BV104+CC104+CJ104+CQ104+CX104+DE104&lt;=Consolidação!T115+Consolidação!W115+Consolidação!Z115+Consolidação!AC115+Consolidação!AF115+Consolidação!AI115+Consolidação!AL115,Consolidação!$Z$4,IF(R104+Y104+AF104+AM104+AT104+BA104+BH104+BO104+BV104+CC104+CJ104+CQ104+CX104+DE104&lt;=Consolidação!T115+Consolidação!W115+Consolidação!Z115+Consolidação!AC115+Consolidação!AF115+Consolidação!AI115+Consolidação!AL115+Consolidação!AO115,Consolidação!$AC$4,IF(R104+Y104+AF104+AM104+AT104+BA104+BH104+BO104+BV104+CC104+CJ104+CQ104+CX104+DE104&lt;=Consolidação!T115+Consolidação!W115+Consolidação!Z115+Consolidação!AC115+Consolidação!AF115+Consolidação!AI115+Consolidação!AL115+Consolidação!AO115+Consolidação!AR115,Consolidação!$AF$4,IF(R104+Y104+AF104+AM104+AT104+BA104+BH104+BO104+BV104+CC104+CJ104+CQ104+CX104+DE104&lt;=Consolidação!T115+Consolidação!W115+Consolidação!Z115+Consolidação!AC115+Consolidação!AF115+Consolidação!AI115+Consolidação!AL115+Consolidação!AO115+Consolidação!AR115+Consolidação!AU115,Consolidação!$AI$4,IF(R104+Y104+AF104+AM104+AT104+BA104+BH104+BO104+BV104+CC104+CJ104+CQ104+CX104+DE104&lt;=Consolidação!T115+Consolidação!W115+Consolidação!Z115+Consolidação!AC115+Consolidação!AF115+Consolidação!AI115+Consolidação!AL115+Consolidação!AO115+Consolidação!AR115+Consolidação!AU115+Consolidação!AX115,Consolidação!$AL$4,IF(R104+Y104+AF104+AM104+AT104+BA104+BH104+BO104+BV104+CC104+CJ104+CQ104+CX104+DE104&lt;=Consolidação!T115+Consolidação!W115+Consolidação!Z115+Consolidação!AC115+Consolidação!AF115+Consolidação!AI115+Consolidação!AL115+Consolidação!AO115+Consolidação!AR115+Consolidação!AU115+Consolidação!AX115+Consolidação!#REF!,Consolidação!$AO$4,IF(R104+Y104+AF104+AM104+AT104+BA104+BH104+BO104+BV104+CC104+CJ104+CQ104+CX104+DE104&lt;=Consolidação!T115+Consolidação!W115+Consolidação!Z115+Consolidação!AC115+Consolidação!AF115+Consolidação!AI115+Consolidação!AL115+Consolidação!AO115+Consolidação!AR115+Consolidação!AU115+Consolidação!AX115+Consolidação!#REF!+Consolidação!BC115,Consolidação!$AR$4,IF(R104+Y104+AF104+AM104+AT104+BA104+BH104+BO104+BV104+CC104+CJ104+CQ104+CX104+DE104&lt;=Consolidação!T115+Consolidação!W115+Consolidação!Z115+Consolidação!AC115+Consolidação!AF115+Consolidação!AI115+Consolidação!AL115+Consolidação!AO115+Consolidação!AR115+Consolidação!AU115+Consolidação!AX115+Consolidação!#REF!+Consolidação!BC115+Consolidação!BF115,Consolidação!$AU$4,IF(AND((Consolidação!T115+Consolidação!W115+Consolidação!Z115+Consolidação!AC115+Consolidação!AF115+Consolidação!AI115+Consolidação!AL115+Consolidação!AO115+Consolidação!AR115+Consolidação!AU115+Consolidação!AX115+Consolidação!#REF!+Consolidação!BC115+Consolidação!BF115)&gt;0,R104+Y104+AF104+AM104+AT104+BA104+BH104+BO104+BV104+CC104+CJ104+CQ104+CX104&lt;Consolidação!T115+Consolidação!W115+Consolidação!Z115+Consolidação!AC115+Consolidação!AF115+Consolidação!AI115+Consolidação!AL115+Consolidação!AO115+Consolidação!AR115+Consolidação!AU115+Consolidação!AX115+Consolidação!#REF!+Consolidação!BC115+Consolidação!BF115,R104+Y104+AF104+AM104+AT104+BA104+BH104+BO104+BV104+CC104+CJ104+CQ104+CX104+DE104&gt;Consolidação!T115+Consolidação!W115+Consolidação!Z115+Consolidação!AC115+Consolidação!AF115+Consolidação!AI115+Consolidação!AL115+Consolidação!AO115+Consolidação!AR115+Consolidação!AU115+Consolidação!AX115+Consolidação!#REF!+Consolidação!BC115+Consolidação!BF115),"CONSUMO PARCIAL","SEM PREVISÃO"))))))))))))))))</f>
        <v/>
      </c>
      <c r="DI104" s="318" t="str">
        <f>IF(DH104="","",IF(DH104="SEM PREVISÃO","û",IF(DH104="CONSUMO PARCIAL","û",IF(DG104&lt;DH104+90,"û","ü"))))</f>
        <v/>
      </c>
      <c r="DJ104" s="334"/>
      <c r="DK104" s="340"/>
      <c r="DL104" s="522"/>
      <c r="DM104" s="346"/>
      <c r="DN104" s="353" t="str">
        <f>IF(DK104=0,"",IF(X104+AE104+AL104+AS104+AZ104+BG104+BN104+BU104+CB104+CI104+CP104+CW104+DD104+DK104&lt;=Consolidação!Z115,Consolidação!$H$4,IF(X104+AE104+AL104+AS104+AZ104+BG104+BN104+BU104+CB104+CI104+CP104+CW104+DD104+DK104&lt;=Consolidação!Z115+Consolidação!AC115,Consolidação!$K$4,IF(X104+AE104+AL104+AS104+AZ104+BG104+BN104+BU104+CB104+CI104+CP104+CW104+DD104+DK104&lt;=Consolidação!Z115+Consolidação!AC115+Consolidação!AF115,Consolidação!$N$4,IF(X104+AE104+AL104+AS104+AZ104+BG104+BN104+BU104+CB104+CI104+CP104+CW104+DD104+DK104&lt;=Consolidação!Z115+Consolidação!AC115+Consolidação!AF115+Consolidação!AI115,Consolidação!$Q$4,IF(X104+AE104+AL104+AS104+AZ104+BG104+BN104+BU104+CB104+CI104+CP104+CW104+DD104+DK104&lt;=Consolidação!Z115+Consolidação!AC115+Consolidação!AF115+Consolidação!AI115+Consolidação!AL115,Consolidação!$T$4,IF(X104+AE104+AL104+AS104+AZ104+BG104+BN104+BU104+CB104+CI104+CP104+CW104+DD104+DK104&lt;=Consolidação!Z115+Consolidação!AC115+Consolidação!AF115+Consolidação!AI115+Consolidação!AL115+Consolidação!AO115,Consolidação!$W$4,IF(X104+AE104+AL104+AS104+AZ104+BG104+BN104+BU104+CB104+CI104+CP104+CW104+DD104+DK104&lt;=Consolidação!Z115+Consolidação!AC115+Consolidação!AF115+Consolidação!AI115+Consolidação!AL115+Consolidação!AO115+Consolidação!AR115,Consolidação!$Z$4,IF(X104+AE104+AL104+AS104+AZ104+BG104+BN104+BU104+CB104+CI104+CP104+CW104+DD104+DK104&lt;=Consolidação!Z115+Consolidação!AC115+Consolidação!AF115+Consolidação!AI115+Consolidação!AL115+Consolidação!AO115+Consolidação!AR115+Consolidação!AU115,Consolidação!$AC$4,IF(X104+AE104+AL104+AS104+AZ104+BG104+BN104+BU104+CB104+CI104+CP104+CW104+DD104+DK104&lt;=Consolidação!Z115+Consolidação!AC115+Consolidação!AF115+Consolidação!AI115+Consolidação!AL115+Consolidação!AO115+Consolidação!AR115+Consolidação!AU115+Consolidação!AX115,Consolidação!$AF$4,IF(X104+AE104+AL104+AS104+AZ104+BG104+BN104+BU104+CB104+CI104+CP104+CW104+DD104+DK104&lt;=Consolidação!Z115+Consolidação!AC115+Consolidação!AF115+Consolidação!AI115+Consolidação!AL115+Consolidação!AO115+Consolidação!AR115+Consolidação!AU115+Consolidação!AX115+Consolidação!#REF!,Consolidação!$AI$4,IF(X104+AE104+AL104+AS104+AZ104+BG104+BN104+BU104+CB104+CI104+CP104+CW104+DD104+DK104&lt;=Consolidação!Z115+Consolidação!AC115+Consolidação!AF115+Consolidação!AI115+Consolidação!AL115+Consolidação!AO115+Consolidação!AR115+Consolidação!AU115+Consolidação!AX115+Consolidação!#REF!+Consolidação!BC115,Consolidação!$AL$4,IF(X104+AE104+AL104+AS104+AZ104+BG104+BN104+BU104+CB104+CI104+CP104+CW104+DD104+DK104&lt;=Consolidação!Z115+Consolidação!AC115+Consolidação!AF115+Consolidação!AI115+Consolidação!AL115+Consolidação!AO115+Consolidação!AR115+Consolidação!AU115+Consolidação!AX115+Consolidação!#REF!+Consolidação!BC115+Consolidação!BF115,Consolidação!$AO$4,IF(X104+AE104+AL104+AS104+AZ104+BG104+BN104+BU104+CB104+CI104+CP104+CW104+DD104+DK104&lt;=Consolidação!Z115+Consolidação!AC115+Consolidação!AF115+Consolidação!AI115+Consolidação!AL115+Consolidação!AO115+Consolidação!AR115+Consolidação!AU115+Consolidação!AX115+Consolidação!#REF!+Consolidação!BC115+Consolidação!BF115+Consolidação!BI115,Consolidação!$AR$4,IF(X104+AE104+AL104+AS104+AZ104+BG104+BN104+BU104+CB104+CI104+CP104+CW104+DD104+DK104&lt;=Consolidação!Z115+Consolidação!AC115+Consolidação!AF115+Consolidação!AI115+Consolidação!AL115+Consolidação!AO115+Consolidação!AR115+Consolidação!AU115+Consolidação!AX115+Consolidação!#REF!+Consolidação!BC115+Consolidação!BF115+Consolidação!BI115+Consolidação!BL115,Consolidação!$AU$4,IF(AND((Consolidação!Z115+Consolidação!AC115+Consolidação!AF115+Consolidação!AI115+Consolidação!AL115+Consolidação!AO115+Consolidação!AR115+Consolidação!AU115+Consolidação!AX115+Consolidação!#REF!+Consolidação!BC115+Consolidação!BF115+Consolidação!BI115+Consolidação!BL115)&gt;0,X104+AE104+AL104+AS104+AZ104+BG104+BN104+BU104+CB104+CI104+CP104+CW104+DD104&lt;Consolidação!Z115+Consolidação!AC115+Consolidação!AF115+Consolidação!AI115+Consolidação!AL115+Consolidação!AO115+Consolidação!AR115+Consolidação!AU115+Consolidação!AX115+Consolidação!#REF!+Consolidação!BC115+Consolidação!BF115+Consolidação!BI115+Consolidação!BL115,X104+AE104+AL104+AS104+AZ104+BG104+BN104+BU104+CB104+CI104+CP104+CW104+DD104+DK104&gt;Consolidação!Z115+Consolidação!AC115+Consolidação!AF115+Consolidação!AI115+Consolidação!AL115+Consolidação!AO115+Consolidação!AR115+Consolidação!AU115+Consolidação!AX115+Consolidação!#REF!+Consolidação!BC115+Consolidação!BF115+Consolidação!BI115+Consolidação!BL115),"CONSUMO PARCIAL","SEM PREVISÃO"))))))))))))))))</f>
        <v/>
      </c>
      <c r="DO104" s="318" t="str">
        <f>IF(DN104="","",IF(DN104="SEM PREVISÃO","û",IF(DN104="CONSUMO PARCIAL","û",IF(DM104&lt;DN104+90,"û","ü"))))</f>
        <v/>
      </c>
      <c r="DP104" s="334"/>
      <c r="DQ104" s="340"/>
      <c r="DR104" s="522"/>
      <c r="DS104" s="346"/>
      <c r="DT104" s="353" t="str">
        <f>IF(DQ104=0,"",IF(AD104+AK104+AR104+AY104+BF104+BM104+BT104+CA104+CH104+CO104+CV104+DC104+DJ104+DQ104&lt;=Consolidação!AF115,Consolidação!$H$4,IF(AD104+AK104+AR104+AY104+BF104+BM104+BT104+CA104+CH104+CO104+CV104+DC104+DJ104+DQ104&lt;=Consolidação!AF115+Consolidação!AI115,Consolidação!$K$4,IF(AD104+AK104+AR104+AY104+BF104+BM104+BT104+CA104+CH104+CO104+CV104+DC104+DJ104+DQ104&lt;=Consolidação!AF115+Consolidação!AI115+Consolidação!AL115,Consolidação!$N$4,IF(AD104+AK104+AR104+AY104+BF104+BM104+BT104+CA104+CH104+CO104+CV104+DC104+DJ104+DQ104&lt;=Consolidação!AF115+Consolidação!AI115+Consolidação!AL115+Consolidação!AO115,Consolidação!$Q$4,IF(AD104+AK104+AR104+AY104+BF104+BM104+BT104+CA104+CH104+CO104+CV104+DC104+DJ104+DQ104&lt;=Consolidação!AF115+Consolidação!AI115+Consolidação!AL115+Consolidação!AO115+Consolidação!AR115,Consolidação!$T$4,IF(AD104+AK104+AR104+AY104+BF104+BM104+BT104+CA104+CH104+CO104+CV104+DC104+DJ104+DQ104&lt;=Consolidação!AF115+Consolidação!AI115+Consolidação!AL115+Consolidação!AO115+Consolidação!AR115+Consolidação!AU115,Consolidação!$W$4,IF(AD104+AK104+AR104+AY104+BF104+BM104+BT104+CA104+CH104+CO104+CV104+DC104+DJ104+DQ104&lt;=Consolidação!AF115+Consolidação!AI115+Consolidação!AL115+Consolidação!AO115+Consolidação!AR115+Consolidação!AU115+Consolidação!AX115,Consolidação!$Z$4,IF(AD104+AK104+AR104+AY104+BF104+BM104+BT104+CA104+CH104+CO104+CV104+DC104+DJ104+DQ104&lt;=Consolidação!AF115+Consolidação!AI115+Consolidação!AL115+Consolidação!AO115+Consolidação!AR115+Consolidação!AU115+Consolidação!AX115+Consolidação!#REF!,Consolidação!$AC$4,IF(AD104+AK104+AR104+AY104+BF104+BM104+BT104+CA104+CH104+CO104+CV104+DC104+DJ104+DQ104&lt;=Consolidação!AF115+Consolidação!AI115+Consolidação!AL115+Consolidação!AO115+Consolidação!AR115+Consolidação!AU115+Consolidação!AX115+Consolidação!#REF!+Consolidação!BC115,Consolidação!$AF$4,IF(AD104+AK104+AR104+AY104+BF104+BM104+BT104+CA104+CH104+CO104+CV104+DC104+DJ104+DQ104&lt;=Consolidação!AF115+Consolidação!AI115+Consolidação!AL115+Consolidação!AO115+Consolidação!AR115+Consolidação!AU115+Consolidação!AX115+Consolidação!#REF!+Consolidação!BC115+Consolidação!BF115,Consolidação!$AI$4,IF(AD104+AK104+AR104+AY104+BF104+BM104+BT104+CA104+CH104+CO104+CV104+DC104+DJ104+DQ104&lt;=Consolidação!AF115+Consolidação!AI115+Consolidação!AL115+Consolidação!AO115+Consolidação!AR115+Consolidação!AU115+Consolidação!AX115+Consolidação!#REF!+Consolidação!BC115+Consolidação!BF115+Consolidação!BI115,Consolidação!$AL$4,IF(AD104+AK104+AR104+AY104+BF104+BM104+BT104+CA104+CH104+CO104+CV104+DC104+DJ104+DQ104&lt;=Consolidação!AF115+Consolidação!AI115+Consolidação!AL115+Consolidação!AO115+Consolidação!AR115+Consolidação!AU115+Consolidação!AX115+Consolidação!#REF!+Consolidação!BC115+Consolidação!BF115+Consolidação!BI115+Consolidação!BL115,Consolidação!$AO$4,IF(AD104+AK104+AR104+AY104+BF104+BM104+BT104+CA104+CH104+CO104+CV104+DC104+DJ104+DQ104&lt;=Consolidação!AF115+Consolidação!AI115+Consolidação!AL115+Consolidação!AO115+Consolidação!AR115+Consolidação!AU115+Consolidação!AX115+Consolidação!#REF!+Consolidação!BC115+Consolidação!BF115+Consolidação!BI115+Consolidação!BL115+Consolidação!BO115,Consolidação!$AR$4,IF(AD104+AK104+AR104+AY104+BF104+BM104+BT104+CA104+CH104+CO104+CV104+DC104+DJ104+DQ104&lt;=Consolidação!AF115+Consolidação!AI115+Consolidação!AL115+Consolidação!AO115+Consolidação!AR115+Consolidação!AU115+Consolidação!AX115+Consolidação!#REF!+Consolidação!BC115+Consolidação!BF115+Consolidação!BI115+Consolidação!BL115+Consolidação!BO115+Consolidação!BR115,Consolidação!$AU$4,IF(AND((Consolidação!AF115+Consolidação!AI115+Consolidação!AL115+Consolidação!AO115+Consolidação!AR115+Consolidação!AU115+Consolidação!AX115+Consolidação!#REF!+Consolidação!BC115+Consolidação!BF115+Consolidação!BI115+Consolidação!BL115+Consolidação!BO115+Consolidação!BR115)&gt;0,AD104+AK104+AR104+AY104+BF104+BM104+BT104+CA104+CH104+CO104+CV104+DC104+DJ104&lt;Consolidação!AF115+Consolidação!AI115+Consolidação!AL115+Consolidação!AO115+Consolidação!AR115+Consolidação!AU115+Consolidação!AX115+Consolidação!#REF!+Consolidação!BC115+Consolidação!BF115+Consolidação!BI115+Consolidação!BL115+Consolidação!BO115+Consolidação!BR115,AD104+AK104+AR104+AY104+BF104+BM104+BT104+CA104+CH104+CO104+CV104+DC104+DJ104+DQ104&gt;Consolidação!AF115+Consolidação!AI115+Consolidação!AL115+Consolidação!AO115+Consolidação!AR115+Consolidação!AU115+Consolidação!AX115+Consolidação!#REF!+Consolidação!BC115+Consolidação!BF115+Consolidação!BI115+Consolidação!BL115+Consolidação!BO115+Consolidação!BR115),"CONSUMO PARCIAL","SEM PREVISÃO"))))))))))))))))</f>
        <v/>
      </c>
      <c r="DU104" s="318" t="str">
        <f>IF(DT104="","",IF(DT104="SEM PREVISÃO","û",IF(DT104="CONSUMO PARCIAL","û",IF(DS104&lt;DT104+90,"û","ü"))))</f>
        <v/>
      </c>
      <c r="DV104" s="334"/>
      <c r="DW104" s="340"/>
      <c r="DX104" s="522"/>
      <c r="DY104" s="346"/>
      <c r="DZ104" s="353" t="str">
        <f>IF(DW104=0,"",IF(AJ104+AQ104+AX104+BE104+BL104+BS104+BZ104+CG104+CN104+CU104+DB104+DI104+DP104+DW104&lt;=Consolidação!AL115,Consolidação!$H$4,IF(AJ104+AQ104+AX104+BE104+BL104+BS104+BZ104+CG104+CN104+CU104+DB104+DI104+DP104+DW104&lt;=Consolidação!AL115+Consolidação!AO115,Consolidação!$K$4,IF(AJ104+AQ104+AX104+BE104+BL104+BS104+BZ104+CG104+CN104+CU104+DB104+DI104+DP104+DW104&lt;=Consolidação!AL115+Consolidação!AO115+Consolidação!AR115,Consolidação!$N$4,IF(AJ104+AQ104+AX104+BE104+BL104+BS104+BZ104+CG104+CN104+CU104+DB104+DI104+DP104+DW104&lt;=Consolidação!AL115+Consolidação!AO115+Consolidação!AR115+Consolidação!AU115,Consolidação!$Q$4,IF(AJ104+AQ104+AX104+BE104+BL104+BS104+BZ104+CG104+CN104+CU104+DB104+DI104+DP104+DW104&lt;=Consolidação!AL115+Consolidação!AO115+Consolidação!AR115+Consolidação!AU115+Consolidação!AX115,Consolidação!$T$4,IF(AJ104+AQ104+AX104+BE104+BL104+BS104+BZ104+CG104+CN104+CU104+DB104+DI104+DP104+DW104&lt;=Consolidação!AL115+Consolidação!AO115+Consolidação!AR115+Consolidação!AU115+Consolidação!AX115+Consolidação!#REF!,Consolidação!$W$4,IF(AJ104+AQ104+AX104+BE104+BL104+BS104+BZ104+CG104+CN104+CU104+DB104+DI104+DP104+DW104&lt;=Consolidação!AL115+Consolidação!AO115+Consolidação!AR115+Consolidação!AU115+Consolidação!AX115+Consolidação!#REF!+Consolidação!BC115,Consolidação!$Z$4,IF(AJ104+AQ104+AX104+BE104+BL104+BS104+BZ104+CG104+CN104+CU104+DB104+DI104+DP104+DW104&lt;=Consolidação!AL115+Consolidação!AO115+Consolidação!AR115+Consolidação!AU115+Consolidação!AX115+Consolidação!#REF!+Consolidação!BC115+Consolidação!BF115,Consolidação!$AC$4,IF(AJ104+AQ104+AX104+BE104+BL104+BS104+BZ104+CG104+CN104+CU104+DB104+DI104+DP104+DW104&lt;=Consolidação!AL115+Consolidação!AO115+Consolidação!AR115+Consolidação!AU115+Consolidação!AX115+Consolidação!#REF!+Consolidação!BC115+Consolidação!BF115+Consolidação!BI115,Consolidação!$AF$4,IF(AJ104+AQ104+AX104+BE104+BL104+BS104+BZ104+CG104+CN104+CU104+DB104+DI104+DP104+DW104&lt;=Consolidação!AL115+Consolidação!AO115+Consolidação!AR115+Consolidação!AU115+Consolidação!AX115+Consolidação!#REF!+Consolidação!BC115+Consolidação!BF115+Consolidação!BI115+Consolidação!BL115,Consolidação!$AI$4,IF(AJ104+AQ104+AX104+BE104+BL104+BS104+BZ104+CG104+CN104+CU104+DB104+DI104+DP104+DW104&lt;=Consolidação!AL115+Consolidação!AO115+Consolidação!AR115+Consolidação!AU115+Consolidação!AX115+Consolidação!#REF!+Consolidação!BC115+Consolidação!BF115+Consolidação!BI115+Consolidação!BL115+Consolidação!BO115,Consolidação!$AL$4,IF(AJ104+AQ104+AX104+BE104+BL104+BS104+BZ104+CG104+CN104+CU104+DB104+DI104+DP104+DW104&lt;=Consolidação!AL115+Consolidação!AO115+Consolidação!AR115+Consolidação!AU115+Consolidação!AX115+Consolidação!#REF!+Consolidação!BC115+Consolidação!BF115+Consolidação!BI115+Consolidação!BL115+Consolidação!BO115+Consolidação!BR115,Consolidação!$AO$4,IF(AJ104+AQ104+AX104+BE104+BL104+BS104+BZ104+CG104+CN104+CU104+DB104+DI104+DP104+DW104&lt;=Consolidação!AL115+Consolidação!AO115+Consolidação!AR115+Consolidação!AU115+Consolidação!AX115+Consolidação!#REF!+Consolidação!BC115+Consolidação!BF115+Consolidação!BI115+Consolidação!BL115+Consolidação!BO115+Consolidação!BR115+Consolidação!BU115,Consolidação!$AR$4,IF(AJ104+AQ104+AX104+BE104+BL104+BS104+BZ104+CG104+CN104+CU104+DB104+DI104+DP104+DW104&lt;=Consolidação!AL115+Consolidação!AO115+Consolidação!AR115+Consolidação!AU115+Consolidação!AX115+Consolidação!#REF!+Consolidação!BC115+Consolidação!BF115+Consolidação!BI115+Consolidação!BL115+Consolidação!BO115+Consolidação!BR115+Consolidação!BU115+Consolidação!BX115,Consolidação!$AU$4,IF(AND((Consolidação!AL115+Consolidação!AO115+Consolidação!AR115+Consolidação!AU115+Consolidação!AX115+Consolidação!#REF!+Consolidação!BC115+Consolidação!BF115+Consolidação!BI115+Consolidação!BL115+Consolidação!BO115+Consolidação!BR115+Consolidação!BU115+Consolidação!BX115)&gt;0,AJ104+AQ104+AX104+BE104+BL104+BS104+BZ104+CG104+CN104+CU104+DB104+DI104+DP104&lt;Consolidação!AL115+Consolidação!AO115+Consolidação!AR115+Consolidação!AU115+Consolidação!AX115+Consolidação!#REF!+Consolidação!BC115+Consolidação!BF115+Consolidação!BI115+Consolidação!BL115+Consolidação!BO115+Consolidação!BR115+Consolidação!BU115+Consolidação!BX115,AJ104+AQ104+AX104+BE104+BL104+BS104+BZ104+CG104+CN104+CU104+DB104+DI104+DP104+DW104&gt;Consolidação!AL115+Consolidação!AO115+Consolidação!AR115+Consolidação!AU115+Consolidação!AX115+Consolidação!#REF!+Consolidação!BC115+Consolidação!BF115+Consolidação!BI115+Consolidação!BL115+Consolidação!BO115+Consolidação!BR115+Consolidação!BU115+Consolidação!BX115),"CONSUMO PARCIAL","SEM PREVISÃO"))))))))))))))))</f>
        <v/>
      </c>
      <c r="EA104" s="318" t="str">
        <f>IF(DZ104="","",IF(DZ104="SEM PREVISÃO","û",IF(DZ104="CONSUMO PARCIAL","û",IF(DY104&lt;DZ104+90,"û","ü"))))</f>
        <v/>
      </c>
      <c r="EB104" s="334"/>
      <c r="EC104" s="340"/>
      <c r="ED104" s="522"/>
      <c r="EE104" s="346"/>
      <c r="EF104" s="353" t="str">
        <f>IF(EC104=0,"",IF(AP104+AW104+BD104+BK104+BR104+BY104+CF104+CM104+CT104+DA104+DH104+DO104+DV104+EC104&lt;=Consolidação!AR115,Consolidação!$H$4,IF(AP104+AW104+BD104+BK104+BR104+BY104+CF104+CM104+CT104+DA104+DH104+DO104+DV104+EC104&lt;=Consolidação!AR115+Consolidação!AU115,Consolidação!$K$4,IF(AP104+AW104+BD104+BK104+BR104+BY104+CF104+CM104+CT104+DA104+DH104+DO104+DV104+EC104&lt;=Consolidação!AR115+Consolidação!AU115+Consolidação!AX115,Consolidação!$N$4,IF(AP104+AW104+BD104+BK104+BR104+BY104+CF104+CM104+CT104+DA104+DH104+DO104+DV104+EC104&lt;=Consolidação!AR115+Consolidação!AU115+Consolidação!AX115+Consolidação!#REF!,Consolidação!$Q$4,IF(AP104+AW104+BD104+BK104+BR104+BY104+CF104+CM104+CT104+DA104+DH104+DO104+DV104+EC104&lt;=Consolidação!AR115+Consolidação!AU115+Consolidação!AX115+Consolidação!#REF!+Consolidação!BC115,Consolidação!$T$4,IF(AP104+AW104+BD104+BK104+BR104+BY104+CF104+CM104+CT104+DA104+DH104+DO104+DV104+EC104&lt;=Consolidação!AR115+Consolidação!AU115+Consolidação!AX115+Consolidação!#REF!+Consolidação!BC115+Consolidação!BF115,Consolidação!$W$4,IF(AP104+AW104+BD104+BK104+BR104+BY104+CF104+CM104+CT104+DA104+DH104+DO104+DV104+EC104&lt;=Consolidação!AR115+Consolidação!AU115+Consolidação!AX115+Consolidação!#REF!+Consolidação!BC115+Consolidação!BF115+Consolidação!BI115,Consolidação!$Z$4,IF(AP104+AW104+BD104+BK104+BR104+BY104+CF104+CM104+CT104+DA104+DH104+DO104+DV104+EC104&lt;=Consolidação!AR115+Consolidação!AU115+Consolidação!AX115+Consolidação!#REF!+Consolidação!BC115+Consolidação!BF115+Consolidação!BI115+Consolidação!BL115,Consolidação!$AC$4,IF(AP104+AW104+BD104+BK104+BR104+BY104+CF104+CM104+CT104+DA104+DH104+DO104+DV104+EC104&lt;=Consolidação!AR115+Consolidação!AU115+Consolidação!AX115+Consolidação!#REF!+Consolidação!BC115+Consolidação!BF115+Consolidação!BI115+Consolidação!BL115+Consolidação!BO115,Consolidação!$AF$4,IF(AP104+AW104+BD104+BK104+BR104+BY104+CF104+CM104+CT104+DA104+DH104+DO104+DV104+EC104&lt;=Consolidação!AR115+Consolidação!AU115+Consolidação!AX115+Consolidação!#REF!+Consolidação!BC115+Consolidação!BF115+Consolidação!BI115+Consolidação!BL115+Consolidação!BO115+Consolidação!BR115,Consolidação!$AI$4,IF(AP104+AW104+BD104+BK104+BR104+BY104+CF104+CM104+CT104+DA104+DH104+DO104+DV104+EC104&lt;=Consolidação!AR115+Consolidação!AU115+Consolidação!AX115+Consolidação!#REF!+Consolidação!BC115+Consolidação!BF115+Consolidação!BI115+Consolidação!BL115+Consolidação!BO115+Consolidação!BR115+Consolidação!BU115,Consolidação!$AL$4,IF(AP104+AW104+BD104+BK104+BR104+BY104+CF104+CM104+CT104+DA104+DH104+DO104+DV104+EC104&lt;=Consolidação!AR115+Consolidação!AU115+Consolidação!AX115+Consolidação!#REF!+Consolidação!BC115+Consolidação!BF115+Consolidação!BI115+Consolidação!BL115+Consolidação!BO115+Consolidação!BR115+Consolidação!BU115+Consolidação!BX115,Consolidação!$AO$4,IF(AP104+AW104+BD104+BK104+BR104+BY104+CF104+CM104+CT104+DA104+DH104+DO104+DV104+EC104&lt;=Consolidação!AR115+Consolidação!AU115+Consolidação!AX115+Consolidação!#REF!+Consolidação!BC115+Consolidação!BF115+Consolidação!BI115+Consolidação!BL115+Consolidação!BO115+Consolidação!BR115+Consolidação!BU115+Consolidação!BX115+Consolidação!CA115,Consolidação!$AR$4,IF(AP104+AW104+BD104+BK104+BR104+BY104+CF104+CM104+CT104+DA104+DH104+DO104+DV104+EC104&lt;=Consolidação!AR115+Consolidação!AU115+Consolidação!AX115+Consolidação!#REF!+Consolidação!BC115+Consolidação!BF115+Consolidação!BI115+Consolidação!BL115+Consolidação!BO115+Consolidação!BR115+Consolidação!BU115+Consolidação!BX115+Consolidação!CA115+Consolidação!CD115,Consolidação!$AU$4,IF(AND((Consolidação!AR115+Consolidação!AU115+Consolidação!AX115+Consolidação!#REF!+Consolidação!BC115+Consolidação!BF115+Consolidação!BI115+Consolidação!BL115+Consolidação!BO115+Consolidação!BR115+Consolidação!BU115+Consolidação!BX115+Consolidação!CA115+Consolidação!CD115)&gt;0,AP104+AW104+BD104+BK104+BR104+BY104+CF104+CM104+CT104+DA104+DH104+DO104+DV104&lt;Consolidação!AR115+Consolidação!AU115+Consolidação!AX115+Consolidação!#REF!+Consolidação!BC115+Consolidação!BF115+Consolidação!BI115+Consolidação!BL115+Consolidação!BO115+Consolidação!BR115+Consolidação!BU115+Consolidação!BX115+Consolidação!CA115+Consolidação!CD115,AP104+AW104+BD104+BK104+BR104+BY104+CF104+CM104+CT104+DA104+DH104+DO104+DV104+EC104&gt;Consolidação!AR115+Consolidação!AU115+Consolidação!AX115+Consolidação!#REF!+Consolidação!BC115+Consolidação!BF115+Consolidação!BI115+Consolidação!BL115+Consolidação!BO115+Consolidação!BR115+Consolidação!BU115+Consolidação!BX115+Consolidação!CA115+Consolidação!CD115),"CONSUMO PARCIAL","SEM PREVISÃO"))))))))))))))))</f>
        <v/>
      </c>
      <c r="EG104" s="318" t="str">
        <f>IF(EF104="","",IF(EF104="SEM PREVISÃO","û",IF(EF104="CONSUMO PARCIAL","û",IF(EE104&lt;EF104+90,"û","ü"))))</f>
        <v/>
      </c>
      <c r="EH104" s="334"/>
      <c r="EI104" s="340"/>
      <c r="EJ104" s="522"/>
      <c r="EK104" s="346"/>
      <c r="EL104" s="353" t="str">
        <f>IF(EI104=0,"",IF(AV104+BC104+BJ104+BQ104+BX104+CE104+CL104+CS104+CZ104+DG104+DN104+DU104+EB104+EI104&lt;=Consolidação!AX115,Consolidação!$H$4,IF(AV104+BC104+BJ104+BQ104+BX104+CE104+CL104+CS104+CZ104+DG104+DN104+DU104+EB104+EI104&lt;=Consolidação!AX115+Consolidação!#REF!,Consolidação!$K$4,IF(AV104+BC104+BJ104+BQ104+BX104+CE104+CL104+CS104+CZ104+DG104+DN104+DU104+EB104+EI104&lt;=Consolidação!AX115+Consolidação!#REF!+Consolidação!BC115,Consolidação!$N$4,IF(AV104+BC104+BJ104+BQ104+BX104+CE104+CL104+CS104+CZ104+DG104+DN104+DU104+EB104+EI104&lt;=Consolidação!AX115+Consolidação!#REF!+Consolidação!BC115+Consolidação!BF115,Consolidação!$Q$4,IF(AV104+BC104+BJ104+BQ104+BX104+CE104+CL104+CS104+CZ104+DG104+DN104+DU104+EB104+EI104&lt;=Consolidação!AX115+Consolidação!#REF!+Consolidação!BC115+Consolidação!BF115+Consolidação!BI115,Consolidação!$T$4,IF(AV104+BC104+BJ104+BQ104+BX104+CE104+CL104+CS104+CZ104+DG104+DN104+DU104+EB104+EI104&lt;=Consolidação!AX115+Consolidação!#REF!+Consolidação!BC115+Consolidação!BF115+Consolidação!BI115+Consolidação!BL115,Consolidação!$W$4,IF(AV104+BC104+BJ104+BQ104+BX104+CE104+CL104+CS104+CZ104+DG104+DN104+DU104+EB104+EI104&lt;=Consolidação!AX115+Consolidação!#REF!+Consolidação!BC115+Consolidação!BF115+Consolidação!BI115+Consolidação!BL115+Consolidação!BO115,Consolidação!$Z$4,IF(AV104+BC104+BJ104+BQ104+BX104+CE104+CL104+CS104+CZ104+DG104+DN104+DU104+EB104+EI104&lt;=Consolidação!AX115+Consolidação!#REF!+Consolidação!BC115+Consolidação!BF115+Consolidação!BI115+Consolidação!BL115+Consolidação!BO115+Consolidação!BR115,Consolidação!$AC$4,IF(AV104+BC104+BJ104+BQ104+BX104+CE104+CL104+CS104+CZ104+DG104+DN104+DU104+EB104+EI104&lt;=Consolidação!AX115+Consolidação!#REF!+Consolidação!BC115+Consolidação!BF115+Consolidação!BI115+Consolidação!BL115+Consolidação!BO115+Consolidação!BR115+Consolidação!BU115,Consolidação!$AF$4,IF(AV104+BC104+BJ104+BQ104+BX104+CE104+CL104+CS104+CZ104+DG104+DN104+DU104+EB104+EI104&lt;=Consolidação!AX115+Consolidação!#REF!+Consolidação!BC115+Consolidação!BF115+Consolidação!BI115+Consolidação!BL115+Consolidação!BO115+Consolidação!BR115+Consolidação!BU115+Consolidação!BX115,Consolidação!$AI$4,IF(AV104+BC104+BJ104+BQ104+BX104+CE104+CL104+CS104+CZ104+DG104+DN104+DU104+EB104+EI104&lt;=Consolidação!AX115+Consolidação!#REF!+Consolidação!BC115+Consolidação!BF115+Consolidação!BI115+Consolidação!BL115+Consolidação!BO115+Consolidação!BR115+Consolidação!BU115+Consolidação!BX115+Consolidação!CA115,Consolidação!$AL$4,IF(AV104+BC104+BJ104+BQ104+BX104+CE104+CL104+CS104+CZ104+DG104+DN104+DU104+EB104+EI104&lt;=Consolidação!AX115+Consolidação!#REF!+Consolidação!BC115+Consolidação!BF115+Consolidação!BI115+Consolidação!BL115+Consolidação!BO115+Consolidação!BR115+Consolidação!BU115+Consolidação!BX115+Consolidação!CA115+Consolidação!CD115,Consolidação!$AO$4,IF(AV104+BC104+BJ104+BQ104+BX104+CE104+CL104+CS104+CZ104+DG104+DN104+DU104+EB104+EI104&lt;=Consolidação!AX115+Consolidação!#REF!+Consolidação!BC115+Consolidação!BF115+Consolidação!BI115+Consolidação!BL115+Consolidação!BO115+Consolidação!BR115+Consolidação!BU115+Consolidação!BX115+Consolidação!CA115+Consolidação!CD115+Consolidação!CG115,Consolidação!$AR$4,IF(AV104+BC104+BJ104+BQ104+BX104+CE104+CL104+CS104+CZ104+DG104+DN104+DU104+EB104+EI104&lt;=Consolidação!AX115+Consolidação!#REF!+Consolidação!BC115+Consolidação!BF115+Consolidação!BI115+Consolidação!BL115+Consolidação!BO115+Consolidação!BR115+Consolidação!BU115+Consolidação!BX115+Consolidação!CA115+Consolidação!CD115+Consolidação!CG115+Consolidação!CJ115,Consolidação!$AU$4,IF(AND((Consolidação!AX115+Consolidação!#REF!+Consolidação!BC115+Consolidação!BF115+Consolidação!BI115+Consolidação!BL115+Consolidação!BO115+Consolidação!BR115+Consolidação!BU115+Consolidação!BX115+Consolidação!CA115+Consolidação!CD115+Consolidação!CG115+Consolidação!CJ115)&gt;0,AV104+BC104+BJ104+BQ104+BX104+CE104+CL104+CS104+CZ104+DG104+DN104+DU104+EB104&lt;Consolidação!AX115+Consolidação!#REF!+Consolidação!BC115+Consolidação!BF115+Consolidação!BI115+Consolidação!BL115+Consolidação!BO115+Consolidação!BR115+Consolidação!BU115+Consolidação!BX115+Consolidação!CA115+Consolidação!CD115+Consolidação!CG115+Consolidação!CJ115,AV104+BC104+BJ104+BQ104+BX104+CE104+CL104+CS104+CZ104+DG104+DN104+DU104+EB104+EI104&gt;Consolidação!AX115+Consolidação!#REF!+Consolidação!BC115+Consolidação!BF115+Consolidação!BI115+Consolidação!BL115+Consolidação!BO115+Consolidação!BR115+Consolidação!BU115+Consolidação!BX115+Consolidação!CA115+Consolidação!CD115+Consolidação!CG115+Consolidação!CJ115),"CONSUMO PARCIAL","SEM PREVISÃO"))))))))))))))))</f>
        <v/>
      </c>
      <c r="EM104" s="318" t="str">
        <f>IF(EL104="","",IF(EL104="SEM PREVISÃO","û",IF(EL104="CONSUMO PARCIAL","û",IF(EK104&lt;EL104+90,"û","ü"))))</f>
        <v/>
      </c>
      <c r="EN104" s="334"/>
      <c r="EO104" s="340"/>
      <c r="EP104" s="522"/>
      <c r="EQ104" s="346"/>
      <c r="ER104" s="353" t="str">
        <f>IF(EO104=0,"",IF(BB104+BI104+BP104+BW104+CD104+CK104+CR104+CY104+DF104+DM104+DT104+EA104+EH104+EO104&lt;=Consolidação!BC115,Consolidação!$H$4,IF(BB104+BI104+BP104+BW104+CD104+CK104+CR104+CY104+DF104+DM104+DT104+EA104+EH104+EO104&lt;=Consolidação!BC115+Consolidação!BF115,Consolidação!$K$4,IF(BB104+BI104+BP104+BW104+CD104+CK104+CR104+CY104+DF104+DM104+DT104+EA104+EH104+EO104&lt;=Consolidação!BC115+Consolidação!BF115+Consolidação!BI115,Consolidação!$N$4,IF(BB104+BI104+BP104+BW104+CD104+CK104+CR104+CY104+DF104+DM104+DT104+EA104+EH104+EO104&lt;=Consolidação!BC115+Consolidação!BF115+Consolidação!BI115+Consolidação!BL115,Consolidação!$Q$4,IF(BB104+BI104+BP104+BW104+CD104+CK104+CR104+CY104+DF104+DM104+DT104+EA104+EH104+EO104&lt;=Consolidação!BC115+Consolidação!BF115+Consolidação!BI115+Consolidação!BL115+Consolidação!BO115,Consolidação!$T$4,IF(BB104+BI104+BP104+BW104+CD104+CK104+CR104+CY104+DF104+DM104+DT104+EA104+EH104+EO104&lt;=Consolidação!BC115+Consolidação!BF115+Consolidação!BI115+Consolidação!BL115+Consolidação!BO115+Consolidação!BR115,Consolidação!$W$4,IF(BB104+BI104+BP104+BW104+CD104+CK104+CR104+CY104+DF104+DM104+DT104+EA104+EH104+EO104&lt;=Consolidação!BC115+Consolidação!BF115+Consolidação!BI115+Consolidação!BL115+Consolidação!BO115+Consolidação!BR115+Consolidação!BU115,Consolidação!$Z$4,IF(BB104+BI104+BP104+BW104+CD104+CK104+CR104+CY104+DF104+DM104+DT104+EA104+EH104+EO104&lt;=Consolidação!BC115+Consolidação!BF115+Consolidação!BI115+Consolidação!BL115+Consolidação!BO115+Consolidação!BR115+Consolidação!BU115+Consolidação!BX115,Consolidação!$AC$4,IF(BB104+BI104+BP104+BW104+CD104+CK104+CR104+CY104+DF104+DM104+DT104+EA104+EH104+EO104&lt;=Consolidação!BC115+Consolidação!BF115+Consolidação!BI115+Consolidação!BL115+Consolidação!BO115+Consolidação!BR115+Consolidação!BU115+Consolidação!BX115+Consolidação!CA115,Consolidação!$AF$4,IF(BB104+BI104+BP104+BW104+CD104+CK104+CR104+CY104+DF104+DM104+DT104+EA104+EH104+EO104&lt;=Consolidação!BC115+Consolidação!BF115+Consolidação!BI115+Consolidação!BL115+Consolidação!BO115+Consolidação!BR115+Consolidação!BU115+Consolidação!BX115+Consolidação!CA115+Consolidação!CD115,Consolidação!$AI$4,IF(BB104+BI104+BP104+BW104+CD104+CK104+CR104+CY104+DF104+DM104+DT104+EA104+EH104+EO104&lt;=Consolidação!BC115+Consolidação!BF115+Consolidação!BI115+Consolidação!BL115+Consolidação!BO115+Consolidação!BR115+Consolidação!BU115+Consolidação!BX115+Consolidação!CA115+Consolidação!CD115+Consolidação!CG115,Consolidação!$AL$4,IF(BB104+BI104+BP104+BW104+CD104+CK104+CR104+CY104+DF104+DM104+DT104+EA104+EH104+EO104&lt;=Consolidação!BC115+Consolidação!BF115+Consolidação!BI115+Consolidação!BL115+Consolidação!BO115+Consolidação!BR115+Consolidação!BU115+Consolidação!BX115+Consolidação!CA115+Consolidação!CD115+Consolidação!CG115+Consolidação!CJ115,Consolidação!$AO$4,IF(BB104+BI104+BP104+BW104+CD104+CK104+CR104+CY104+DF104+DM104+DT104+EA104+EH104+EO104&lt;=Consolidação!BC115+Consolidação!BF115+Consolidação!BI115+Consolidação!BL115+Consolidação!BO115+Consolidação!BR115+Consolidação!BU115+Consolidação!BX115+Consolidação!CA115+Consolidação!CD115+Consolidação!CG115+Consolidação!CJ115+Consolidação!CM115,Consolidação!$AR$4,IF(BB104+BI104+BP104+BW104+CD104+CK104+CR104+CY104+DF104+DM104+DT104+EA104+EH104+EO104&lt;=Consolidação!BC115+Consolidação!BF115+Consolidação!BI115+Consolidação!BL115+Consolidação!BO115+Consolidação!BR115+Consolidação!BU115+Consolidação!BX115+Consolidação!CA115+Consolidação!CD115+Consolidação!CG115+Consolidação!CJ115+Consolidação!CM115+Consolidação!CP115,Consolidação!$AU$4,IF(AND((Consolidação!BC115+Consolidação!BF115+Consolidação!BI115+Consolidação!BL115+Consolidação!BO115+Consolidação!BR115+Consolidação!BU115+Consolidação!BX115+Consolidação!CA115+Consolidação!CD115+Consolidação!CG115+Consolidação!CJ115+Consolidação!CM115+Consolidação!CP115)&gt;0,BB104+BI104+BP104+BW104+CD104+CK104+CR104+CY104+DF104+DM104+DT104+EA104+EH104&lt;Consolidação!BC115+Consolidação!BF115+Consolidação!BI115+Consolidação!BL115+Consolidação!BO115+Consolidação!BR115+Consolidação!BU115+Consolidação!BX115+Consolidação!CA115+Consolidação!CD115+Consolidação!CG115+Consolidação!CJ115+Consolidação!CM115+Consolidação!CP115,BB104+BI104+BP104+BW104+CD104+CK104+CR104+CY104+DF104+DM104+DT104+EA104+EH104+EO104&gt;Consolidação!BC115+Consolidação!BF115+Consolidação!BI115+Consolidação!BL115+Consolidação!BO115+Consolidação!BR115+Consolidação!BU115+Consolidação!BX115+Consolidação!CA115+Consolidação!CD115+Consolidação!CG115+Consolidação!CJ115+Consolidação!CM115+Consolidação!CP115),"CONSUMO PARCIAL","SEM PREVISÃO"))))))))))))))))</f>
        <v/>
      </c>
      <c r="ES104" s="318" t="str">
        <f>IF(ER104="","",IF(ER104="SEM PREVISÃO","û",IF(ER104="CONSUMO PARCIAL","û",IF(EQ104&lt;ER104+90,"û","ü"))))</f>
        <v/>
      </c>
      <c r="ET104" s="334"/>
      <c r="EU104" s="340"/>
      <c r="EV104" s="522"/>
      <c r="EW104" s="346"/>
      <c r="EX104" s="353" t="str">
        <f>IF(EU104=0,"",IF(BH104+BO104+BV104+CC104+CJ104+CQ104+CX104+DE104+DL104+DS104+DZ104+EG104+EN104+EU104&lt;=Consolidação!BI115,Consolidação!$H$4,IF(BH104+BO104+BV104+CC104+CJ104+CQ104+CX104+DE104+DL104+DS104+DZ104+EG104+EN104+EU104&lt;=Consolidação!BI115+Consolidação!BL115,Consolidação!$K$4,IF(BH104+BO104+BV104+CC104+CJ104+CQ104+CX104+DE104+DL104+DS104+DZ104+EG104+EN104+EU104&lt;=Consolidação!BI115+Consolidação!BL115+Consolidação!BO115,Consolidação!$N$4,IF(BH104+BO104+BV104+CC104+CJ104+CQ104+CX104+DE104+DL104+DS104+DZ104+EG104+EN104+EU104&lt;=Consolidação!BI115+Consolidação!BL115+Consolidação!BO115+Consolidação!BR115,Consolidação!$Q$4,IF(BH104+BO104+BV104+CC104+CJ104+CQ104+CX104+DE104+DL104+DS104+DZ104+EG104+EN104+EU104&lt;=Consolidação!BI115+Consolidação!BL115+Consolidação!BO115+Consolidação!BR115+Consolidação!BU115,Consolidação!$T$4,IF(BH104+BO104+BV104+CC104+CJ104+CQ104+CX104+DE104+DL104+DS104+DZ104+EG104+EN104+EU104&lt;=Consolidação!BI115+Consolidação!BL115+Consolidação!BO115+Consolidação!BR115+Consolidação!BU115+Consolidação!BX115,Consolidação!$W$4,IF(BH104+BO104+BV104+CC104+CJ104+CQ104+CX104+DE104+DL104+DS104+DZ104+EG104+EN104+EU104&lt;=Consolidação!BI115+Consolidação!BL115+Consolidação!BO115+Consolidação!BR115+Consolidação!BU115+Consolidação!BX115+Consolidação!CA115,Consolidação!$Z$4,IF(BH104+BO104+BV104+CC104+CJ104+CQ104+CX104+DE104+DL104+DS104+DZ104+EG104+EN104+EU104&lt;=Consolidação!BI115+Consolidação!BL115+Consolidação!BO115+Consolidação!BR115+Consolidação!BU115+Consolidação!BX115+Consolidação!CA115+Consolidação!CD115,Consolidação!$AC$4,IF(BH104+BO104+BV104+CC104+CJ104+CQ104+CX104+DE104+DL104+DS104+DZ104+EG104+EN104+EU104&lt;=Consolidação!BI115+Consolidação!BL115+Consolidação!BO115+Consolidação!BR115+Consolidação!BU115+Consolidação!BX115+Consolidação!CA115+Consolidação!CD115+Consolidação!CG115,Consolidação!$AF$4,IF(BH104+BO104+BV104+CC104+CJ104+CQ104+CX104+DE104+DL104+DS104+DZ104+EG104+EN104+EU104&lt;=Consolidação!BI115+Consolidação!BL115+Consolidação!BO115+Consolidação!BR115+Consolidação!BU115+Consolidação!BX115+Consolidação!CA115+Consolidação!CD115+Consolidação!CG115+Consolidação!CJ115,Consolidação!$AI$4,IF(BH104+BO104+BV104+CC104+CJ104+CQ104+CX104+DE104+DL104+DS104+DZ104+EG104+EN104+EU104&lt;=Consolidação!BI115+Consolidação!BL115+Consolidação!BO115+Consolidação!BR115+Consolidação!BU115+Consolidação!BX115+Consolidação!CA115+Consolidação!CD115+Consolidação!CG115+Consolidação!CJ115+Consolidação!CM115,Consolidação!$AL$4,IF(BH104+BO104+BV104+CC104+CJ104+CQ104+CX104+DE104+DL104+DS104+DZ104+EG104+EN104+EU104&lt;=Consolidação!BI115+Consolidação!BL115+Consolidação!BO115+Consolidação!BR115+Consolidação!BU115+Consolidação!BX115+Consolidação!CA115+Consolidação!CD115+Consolidação!CG115+Consolidação!CJ115+Consolidação!CM115+Consolidação!CP115,Consolidação!$AO$4,IF(BH104+BO104+BV104+CC104+CJ104+CQ104+CX104+DE104+DL104+DS104+DZ104+EG104+EN104+EU104&lt;=Consolidação!BI115+Consolidação!BL115+Consolidação!BO115+Consolidação!BR115+Consolidação!BU115+Consolidação!BX115+Consolidação!CA115+Consolidação!CD115+Consolidação!CG115+Consolidação!CJ115+Consolidação!CM115+Consolidação!CP115+Consolidação!CS115,Consolidação!$AR$4,IF(BH104+BO104+BV104+CC104+CJ104+CQ104+CX104+DE104+DL104+DS104+DZ104+EG104+EN104+EU104&lt;=Consolidação!BI115+Consolidação!BL115+Consolidação!BO115+Consolidação!BR115+Consolidação!BU115+Consolidação!BX115+Consolidação!CA115+Consolidação!CD115+Consolidação!CG115+Consolidação!CJ115+Consolidação!CM115+Consolidação!CP115+Consolidação!CS115+Consolidação!CV115,Consolidação!$AU$4,IF(AND((Consolidação!BI115+Consolidação!BL115+Consolidação!BO115+Consolidação!BR115+Consolidação!BU115+Consolidação!BX115+Consolidação!CA115+Consolidação!CD115+Consolidação!CG115+Consolidação!CJ115+Consolidação!CM115+Consolidação!CP115+Consolidação!CS115+Consolidação!CV115)&gt;0,BH104+BO104+BV104+CC104+CJ104+CQ104+CX104+DE104+DL104+DS104+DZ104+EG104+EN104&lt;Consolidação!BI115+Consolidação!BL115+Consolidação!BO115+Consolidação!BR115+Consolidação!BU115+Consolidação!BX115+Consolidação!CA115+Consolidação!CD115+Consolidação!CG115+Consolidação!CJ115+Consolidação!CM115+Consolidação!CP115+Consolidação!CS115+Consolidação!CV115,BH104+BO104+BV104+CC104+CJ104+CQ104+CX104+DE104+DL104+DS104+DZ104+EG104+EN104+EU104&gt;Consolidação!BI115+Consolidação!BL115+Consolidação!BO115+Consolidação!BR115+Consolidação!BU115+Consolidação!BX115+Consolidação!CA115+Consolidação!CD115+Consolidação!CG115+Consolidação!CJ115+Consolidação!CM115+Consolidação!CP115+Consolidação!CS115+Consolidação!CV115),"CONSUMO PARCIAL","SEM PREVISÃO"))))))))))))))))</f>
        <v/>
      </c>
      <c r="EY104" s="318" t="str">
        <f>IF(EX104="","",IF(EX104="SEM PREVISÃO","û",IF(EX104="CONSUMO PARCIAL","û",IF(EW104&lt;EX104+90,"û","ü"))))</f>
        <v/>
      </c>
      <c r="EZ104" s="334"/>
      <c r="FA104" s="340"/>
      <c r="FB104" s="522"/>
      <c r="FC104" s="346"/>
      <c r="FD104" s="353" t="str">
        <f>IF(FA104=0,"",IF(BN104+BU104+CB104+CI104+CP104+CW104+DD104+DK104+DR104+DY104+EF104+EM104+ET104+FA104&lt;=Consolidação!BO115,Consolidação!$H$4,IF(BN104+BU104+CB104+CI104+CP104+CW104+DD104+DK104+DR104+DY104+EF104+EM104+ET104+FA104&lt;=Consolidação!BO115+Consolidação!BR115,Consolidação!$K$4,IF(BN104+BU104+CB104+CI104+CP104+CW104+DD104+DK104+DR104+DY104+EF104+EM104+ET104+FA104&lt;=Consolidação!BO115+Consolidação!BR115+Consolidação!BU115,Consolidação!$N$4,IF(BN104+BU104+CB104+CI104+CP104+CW104+DD104+DK104+DR104+DY104+EF104+EM104+ET104+FA104&lt;=Consolidação!BO115+Consolidação!BR115+Consolidação!BU115+Consolidação!BX115,Consolidação!$Q$4,IF(BN104+BU104+CB104+CI104+CP104+CW104+DD104+DK104+DR104+DY104+EF104+EM104+ET104+FA104&lt;=Consolidação!BO115+Consolidação!BR115+Consolidação!BU115+Consolidação!BX115+Consolidação!CA115,Consolidação!$T$4,IF(BN104+BU104+CB104+CI104+CP104+CW104+DD104+DK104+DR104+DY104+EF104+EM104+ET104+FA104&lt;=Consolidação!BO115+Consolidação!BR115+Consolidação!BU115+Consolidação!BX115+Consolidação!CA115+Consolidação!CD115,Consolidação!$W$4,IF(BN104+BU104+CB104+CI104+CP104+CW104+DD104+DK104+DR104+DY104+EF104+EM104+ET104+FA104&lt;=Consolidação!BO115+Consolidação!BR115+Consolidação!BU115+Consolidação!BX115+Consolidação!CA115+Consolidação!CD115+Consolidação!CG115,Consolidação!$Z$4,IF(BN104+BU104+CB104+CI104+CP104+CW104+DD104+DK104+DR104+DY104+EF104+EM104+ET104+FA104&lt;=Consolidação!BO115+Consolidação!BR115+Consolidação!BU115+Consolidação!BX115+Consolidação!CA115+Consolidação!CD115+Consolidação!CG115+Consolidação!CJ115,Consolidação!$AC$4,IF(BN104+BU104+CB104+CI104+CP104+CW104+DD104+DK104+DR104+DY104+EF104+EM104+ET104+FA104&lt;=Consolidação!BO115+Consolidação!BR115+Consolidação!BU115+Consolidação!BX115+Consolidação!CA115+Consolidação!CD115+Consolidação!CG115+Consolidação!CJ115+Consolidação!CM115,Consolidação!$AF$4,IF(BN104+BU104+CB104+CI104+CP104+CW104+DD104+DK104+DR104+DY104+EF104+EM104+ET104+FA104&lt;=Consolidação!BO115+Consolidação!BR115+Consolidação!BU115+Consolidação!BX115+Consolidação!CA115+Consolidação!CD115+Consolidação!CG115+Consolidação!CJ115+Consolidação!CM115+Consolidação!CP115,Consolidação!$AI$4,IF(BN104+BU104+CB104+CI104+CP104+CW104+DD104+DK104+DR104+DY104+EF104+EM104+ET104+FA104&lt;=Consolidação!BO115+Consolidação!BR115+Consolidação!BU115+Consolidação!BX115+Consolidação!CA115+Consolidação!CD115+Consolidação!CG115+Consolidação!CJ115+Consolidação!CM115+Consolidação!CP115+Consolidação!CS115,Consolidação!$AL$4,IF(BN104+BU104+CB104+CI104+CP104+CW104+DD104+DK104+DR104+DY104+EF104+EM104+ET104+FA104&lt;=Consolidação!BO115+Consolidação!BR115+Consolidação!BU115+Consolidação!BX115+Consolidação!CA115+Consolidação!CD115+Consolidação!CG115+Consolidação!CJ115+Consolidação!CM115+Consolidação!CP115+Consolidação!CS115+Consolidação!CV115,Consolidação!$AO$4,IF(BN104+BU104+CB104+CI104+CP104+CW104+DD104+DK104+DR104+DY104+EF104+EM104+ET104+FA104&lt;=Consolidação!BO115+Consolidação!BR115+Consolidação!BU115+Consolidação!BX115+Consolidação!CA115+Consolidação!CD115+Consolidação!CG115+Consolidação!CJ115+Consolidação!CM115+Consolidação!CP115+Consolidação!CS115+Consolidação!CV115+Consolidação!CY115,Consolidação!$AR$4,IF(BN104+BU104+CB104+CI104+CP104+CW104+DD104+DK104+DR104+DY104+EF104+EM104+ET104+FA104&lt;=Consolidação!BO115+Consolidação!BR115+Consolidação!BU115+Consolidação!BX115+Consolidação!CA115+Consolidação!CD115+Consolidação!CG115+Consolidação!CJ115+Consolidação!CM115+Consolidação!CP115+Consolidação!CS115+Consolidação!CV115+Consolidação!CY115+Consolidação!DB115,Consolidação!$AU$4,IF(AND((Consolidação!BO115+Consolidação!BR115+Consolidação!BU115+Consolidação!BX115+Consolidação!CA115+Consolidação!CD115+Consolidação!CG115+Consolidação!CJ115+Consolidação!CM115+Consolidação!CP115+Consolidação!CS115+Consolidação!CV115+Consolidação!CY115+Consolidação!DB115)&gt;0,BN104+BU104+CB104+CI104+CP104+CW104+DD104+DK104+DR104+DY104+EF104+EM104+ET104&lt;Consolidação!BO115+Consolidação!BR115+Consolidação!BU115+Consolidação!BX115+Consolidação!CA115+Consolidação!CD115+Consolidação!CG115+Consolidação!CJ115+Consolidação!CM115+Consolidação!CP115+Consolidação!CS115+Consolidação!CV115+Consolidação!CY115+Consolidação!DB115,BN104+BU104+CB104+CI104+CP104+CW104+DD104+DK104+DR104+DY104+EF104+EM104+ET104+FA104&gt;Consolidação!BO115+Consolidação!BR115+Consolidação!BU115+Consolidação!BX115+Consolidação!CA115+Consolidação!CD115+Consolidação!CG115+Consolidação!CJ115+Consolidação!CM115+Consolidação!CP115+Consolidação!CS115+Consolidação!CV115+Consolidação!CY115+Consolidação!DB115),"CONSUMO PARCIAL","SEM PREVISÃO"))))))))))))))))</f>
        <v/>
      </c>
      <c r="FE104" s="318" t="str">
        <f>IF(FD104="","",IF(FD104="SEM PREVISÃO","û",IF(FD104="CONSUMO PARCIAL","û",IF(FC104&lt;FD104+90,"û","ü"))))</f>
        <v/>
      </c>
      <c r="FF104" s="334"/>
      <c r="FG104" s="340"/>
      <c r="FH104" s="522"/>
      <c r="FI104" s="346"/>
      <c r="FJ104" s="353" t="str">
        <f>IF(FG104=0,"",IF(BT104+CA104+CH104+CO104+CV104+DC104+DJ104+DQ104+DX104+EE104+EL104+ES104+EZ104+FG104&lt;=Consolidação!BU115,Consolidação!$H$4,IF(BT104+CA104+CH104+CO104+CV104+DC104+DJ104+DQ104+DX104+EE104+EL104+ES104+EZ104+FG104&lt;=Consolidação!BU115+Consolidação!BX115,Consolidação!$K$4,IF(BT104+CA104+CH104+CO104+CV104+DC104+DJ104+DQ104+DX104+EE104+EL104+ES104+EZ104+FG104&lt;=Consolidação!BU115+Consolidação!BX115+Consolidação!CA115,Consolidação!$N$4,IF(BT104+CA104+CH104+CO104+CV104+DC104+DJ104+DQ104+DX104+EE104+EL104+ES104+EZ104+FG104&lt;=Consolidação!BU115+Consolidação!BX115+Consolidação!CA115+Consolidação!CD115,Consolidação!$Q$4,IF(BT104+CA104+CH104+CO104+CV104+DC104+DJ104+DQ104+DX104+EE104+EL104+ES104+EZ104+FG104&lt;=Consolidação!BU115+Consolidação!BX115+Consolidação!CA115+Consolidação!CD115+Consolidação!CG115,Consolidação!$T$4,IF(BT104+CA104+CH104+CO104+CV104+DC104+DJ104+DQ104+DX104+EE104+EL104+ES104+EZ104+FG104&lt;=Consolidação!BU115+Consolidação!BX115+Consolidação!CA115+Consolidação!CD115+Consolidação!CG115+Consolidação!CJ115,Consolidação!$W$4,IF(BT104+CA104+CH104+CO104+CV104+DC104+DJ104+DQ104+DX104+EE104+EL104+ES104+EZ104+FG104&lt;=Consolidação!BU115+Consolidação!BX115+Consolidação!CA115+Consolidação!CD115+Consolidação!CG115+Consolidação!CJ115+Consolidação!CM115,Consolidação!$Z$4,IF(BT104+CA104+CH104+CO104+CV104+DC104+DJ104+DQ104+DX104+EE104+EL104+ES104+EZ104+FG104&lt;=Consolidação!BU115+Consolidação!BX115+Consolidação!CA115+Consolidação!CD115+Consolidação!CG115+Consolidação!CJ115+Consolidação!CM115+Consolidação!CP115,Consolidação!$AC$4,IF(BT104+CA104+CH104+CO104+CV104+DC104+DJ104+DQ104+DX104+EE104+EL104+ES104+EZ104+FG104&lt;=Consolidação!BU115+Consolidação!BX115+Consolidação!CA115+Consolidação!CD115+Consolidação!CG115+Consolidação!CJ115+Consolidação!CM115+Consolidação!CP115+Consolidação!CS115,Consolidação!$AF$4,IF(BT104+CA104+CH104+CO104+CV104+DC104+DJ104+DQ104+DX104+EE104+EL104+ES104+EZ104+FG104&lt;=Consolidação!BU115+Consolidação!BX115+Consolidação!CA115+Consolidação!CD115+Consolidação!CG115+Consolidação!CJ115+Consolidação!CM115+Consolidação!CP115+Consolidação!CS115+Consolidação!CV115,Consolidação!$AI$4,IF(BT104+CA104+CH104+CO104+CV104+DC104+DJ104+DQ104+DX104+EE104+EL104+ES104+EZ104+FG104&lt;=Consolidação!BU115+Consolidação!BX115+Consolidação!CA115+Consolidação!CD115+Consolidação!CG115+Consolidação!CJ115+Consolidação!CM115+Consolidação!CP115+Consolidação!CS115+Consolidação!CV115+Consolidação!CY115,Consolidação!$AL$4,IF(BT104+CA104+CH104+CO104+CV104+DC104+DJ104+DQ104+DX104+EE104+EL104+ES104+EZ104+FG104&lt;=Consolidação!BU115+Consolidação!BX115+Consolidação!CA115+Consolidação!CD115+Consolidação!CG115+Consolidação!CJ115+Consolidação!CM115+Consolidação!CP115+Consolidação!CS115+Consolidação!CV115+Consolidação!CY115+Consolidação!DB115,Consolidação!$AO$4,IF(BT104+CA104+CH104+CO104+CV104+DC104+DJ104+DQ104+DX104+EE104+EL104+ES104+EZ104+FG104&lt;=Consolidação!BU115+Consolidação!BX115+Consolidação!CA115+Consolidação!CD115+Consolidação!CG115+Consolidação!CJ115+Consolidação!CM115+Consolidação!CP115+Consolidação!CS115+Consolidação!CV115+Consolidação!CY115+Consolidação!DB115+Consolidação!DE115,Consolidação!$AR$4,IF(BT104+CA104+CH104+CO104+CV104+DC104+DJ104+DQ104+DX104+EE104+EL104+ES104+EZ104+FG104&lt;=Consolidação!BU115+Consolidação!BX115+Consolidação!CA115+Consolidação!CD115+Consolidação!CG115+Consolidação!CJ115+Consolidação!CM115+Consolidação!CP115+Consolidação!CS115+Consolidação!CV115+Consolidação!CY115+Consolidação!DB115+Consolidação!DE115+Consolidação!DH115,Consolidação!$AU$4,IF(AND((Consolidação!BU115+Consolidação!BX115+Consolidação!CA115+Consolidação!CD115+Consolidação!CG115+Consolidação!CJ115+Consolidação!CM115+Consolidação!CP115+Consolidação!CS115+Consolidação!CV115+Consolidação!CY115+Consolidação!DB115+Consolidação!DE115+Consolidação!DH115)&gt;0,BT104+CA104+CH104+CO104+CV104+DC104+DJ104+DQ104+DX104+EE104+EL104+ES104+EZ104&lt;Consolidação!BU115+Consolidação!BX115+Consolidação!CA115+Consolidação!CD115+Consolidação!CG115+Consolidação!CJ115+Consolidação!CM115+Consolidação!CP115+Consolidação!CS115+Consolidação!CV115+Consolidação!CY115+Consolidação!DB115+Consolidação!DE115+Consolidação!DH115,BT104+CA104+CH104+CO104+CV104+DC104+DJ104+DQ104+DX104+EE104+EL104+ES104+EZ104+FG104&gt;Consolidação!BU115+Consolidação!BX115+Consolidação!CA115+Consolidação!CD115+Consolidação!CG115+Consolidação!CJ115+Consolidação!CM115+Consolidação!CP115+Consolidação!CS115+Consolidação!CV115+Consolidação!CY115+Consolidação!DB115+Consolidação!DE115+Consolidação!DH115),"CONSUMO PARCIAL","SEM PREVISÃO"))))))))))))))))</f>
        <v/>
      </c>
      <c r="FK104" s="540" t="str">
        <f>IF(FJ104="","",IF(FJ104="SEM PREVISÃO","û",IF(FJ104="CONSUMO PARCIAL","û",IF(FI104&lt;FJ104+90,"û","ü"))))</f>
        <v/>
      </c>
      <c r="FL104" s="569"/>
      <c r="FM104" s="550"/>
      <c r="FN104" s="550"/>
      <c r="FO104" s="550"/>
      <c r="FP104" s="550"/>
      <c r="FQ104" s="576"/>
      <c r="FR104" s="569"/>
      <c r="FS104" s="550"/>
      <c r="FT104" s="550"/>
      <c r="FU104" s="550"/>
      <c r="FV104" s="550"/>
      <c r="FW104" s="550"/>
      <c r="FX104" s="545" t="str">
        <f>IF((Consolidação!C115+Consolidação!E115)=(F104+M104+T104+AA104+AH104+AO104+AV104+BC104+BJ104+BQ104+BX104+CE104+CL104+CS104),"ATUALIZADO","DESATUALIZADO")</f>
        <v>ATUALIZADO</v>
      </c>
    </row>
    <row r="105" spans="1:180" x14ac:dyDescent="0.3">
      <c r="A105" s="605">
        <v>11959</v>
      </c>
      <c r="B105" s="633"/>
      <c r="C105" s="352" t="s">
        <v>104</v>
      </c>
      <c r="D105" s="274"/>
      <c r="E105" s="334"/>
      <c r="F105" s="335"/>
      <c r="G105" s="336"/>
      <c r="H105" s="337"/>
      <c r="I105" s="353" t="str">
        <f>IF(F105=0,"",IF(F105&lt;=Consolidação!H116,Consolidação!H$4,IF(F105&lt;=Consolidação!H116+Consolidação!K116,Consolidação!K$4,IF(F105&lt;=Consolidação!H116+Consolidação!K116+Consolidação!N116,Consolidação!N$4,IF(F105&lt;=Consolidação!H116+Consolidação!K116+Consolidação!N116+Consolidação!Q116,Consolidação!Q$4,IF(F105&lt;=Consolidação!H116+Consolidação!K116+Consolidação!N116+Consolidação!Q116+Consolidação!T116,Consolidação!T$4,IF(F105&lt;=Consolidação!H116+Consolidação!K116+Consolidação!N116+Consolidação!Q116+Consolidação!T116+Consolidação!W116,Consolidação!W$4,IF(F105&lt;=Consolidação!H116+Consolidação!K116+Consolidação!N116+Consolidação!Q116+Consolidação!T116+Consolidação!W116+Consolidação!Z116,Consolidação!Z$4,IF(F105&lt;=Consolidação!H116+Consolidação!K116+Consolidação!N116+Consolidação!Q116+Consolidação!T116+Consolidação!W116+Consolidação!Z116+Consolidação!AC116,Consolidação!AC$4,IF(F105&lt;=Consolidação!H116+Consolidação!K116+Consolidação!N116+Consolidação!Q116+Consolidação!T116+Consolidação!W116+Consolidação!Z116+Consolidação!AC116+Consolidação!AF116,Consolidação!AF$4,IF(F105&lt;=Consolidação!H116+Consolidação!K116+Consolidação!N116+Consolidação!Q116+Consolidação!T116+Consolidação!W116+Consolidação!Z116+Consolidação!AC116+Consolidação!AF116+Consolidação!AI116,Consolidação!AI$4,IF(F105&lt;=Consolidação!H116+Consolidação!K116+Consolidação!N116+Consolidação!Q116+Consolidação!T116+Consolidação!W116+Consolidação!Z116+Consolidação!AC116+Consolidação!AF116+Consolidação!AI116+Consolidação!AL116,Consolidação!AL$4,IF(F105&lt;=Consolidação!H116+Consolidação!K116+Consolidação!N116+Consolidação!Q116+Consolidação!T116+Consolidação!W116+Consolidação!Z116+Consolidação!AC116+Consolidação!AF116+Consolidação!AI116+Consolidação!AL116+Consolidação!AO116,Consolidação!AO$4,IF(F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AR$4,IF(F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J105" s="318" t="str">
        <f>IF(I105="","",IF(I105="SEM PREVISÃO","û",IF(I105="CONSUMO PARCIAL","û",IF(H105&lt;I105+90,"û","ü"))))</f>
        <v/>
      </c>
      <c r="K105" s="312"/>
      <c r="L105" s="334"/>
      <c r="M105" s="335"/>
      <c r="N105" s="315"/>
      <c r="O105" s="337"/>
      <c r="P105" s="353" t="str">
        <f>IF(M105=0,"",IF(F105+M105&lt;=Consolidação!H116,Consolidação!$H$4,IF(F105+M105&lt;=Consolidação!H116+Consolidação!K116,Consolidação!$K$4,IF(F105+M105&lt;=Consolidação!H116+Consolidação!K116+Consolidação!N116,Consolidação!$N$4,IF(F105+M105&lt;=Consolidação!H116+Consolidação!K116+Consolidação!N116+Consolidação!Q116,Consolidação!$Q$4,IF(F105+M105&lt;=Consolidação!H116+Consolidação!K116+Consolidação!N116+Consolidação!Q116+Consolidação!T116,Consolidação!$T$4,IF(F105+M105&lt;=Consolidação!H116+Consolidação!K116+Consolidação!N116+Consolidação!Q116+Consolidação!T116+Consolidação!W116,Consolidação!$W$4,IF(F105+M105&lt;=Consolidação!H116+Consolidação!K116+Consolidação!N116+Consolidação!Q116+Consolidação!T116+Consolidação!W116+Consolidação!Z116,Consolidação!$Z$4,IF(F105+M105&lt;=Consolidação!H116+Consolidação!K116+Consolidação!N116+Consolidação!Q116+Consolidação!T116+Consolidação!W116+Consolidação!Z116+Consolidação!AC116,Consolidação!$AC$4,IF(F105+M105&lt;=Consolidação!H116+Consolidação!K116+Consolidação!N116+Consolidação!Q116+Consolidação!T116+Consolidação!W116+Consolidação!Z116+Consolidação!AC116+Consolidação!AF116,Consolidação!$AF$4,IF(F105+M105&lt;=Consolidação!H116+Consolidação!K116+Consolidação!N116+Consolidação!Q116+Consolidação!T116+Consolidação!W116+Consolidação!Z116+Consolidação!AC116+Consolidação!AF116+Consolidação!AI116,Consolidação!$AI$4,IF(F105+M105&lt;=Consolidação!H116+Consolidação!K116+Consolidação!N116+Consolidação!Q116+Consolidação!T116+Consolidação!W116+Consolidação!Z116+Consolidação!AC116+Consolidação!AF116+Consolidação!AI116+Consolidação!AL116,Consolidação!$AL$4,IF(F105+M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$AR$4,IF(F105+M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Q105" s="318" t="str">
        <f>IF(P105="","",IF(P105="SEM PREVISÃO","û",IF(P105="CONSUMO PARCIAL","û",IF(O105&lt;P105+90,"û","ü"))))</f>
        <v/>
      </c>
      <c r="R105" s="312"/>
      <c r="S105" s="334"/>
      <c r="T105" s="314"/>
      <c r="U105" s="315"/>
      <c r="V105" s="337"/>
      <c r="W105" s="353" t="str">
        <f>IF(T105=0,"",IF(F105+M105+T105&lt;=Consolidação!H116,Consolidação!$H$4,IF(F105+M105+T105&lt;=Consolidação!H116+Consolidação!K116,Consolidação!$K$4,IF(F105+M105+T105&lt;=Consolidação!H116+Consolidação!K116+Consolidação!N116,Consolidação!$N$4,IF(F105+M105+T105&lt;=Consolidação!H116+Consolidação!K116+Consolidação!N116+Consolidação!Q116,Consolidação!$Q$4,IF(F105+M105+T105&lt;=Consolidação!H116+Consolidação!K116+Consolidação!N116+Consolidação!Q116+Consolidação!T116,Consolidação!$T$4,IF(F105+M105+T105&lt;=Consolidação!H116+Consolidação!K116+Consolidação!N116+Consolidação!Q116+Consolidação!T116+Consolidação!W116,Consolidação!$W$4,IF(F105+M105+T105&lt;=Consolidação!H116+Consolidação!K116+Consolidação!N116+Consolidação!Q116+Consolidação!T116+Consolidação!W116+Consolidação!Z116,Consolidação!$Z$4,IF(F105+M105+T105&lt;=Consolidação!H116+Consolidação!K116+Consolidação!N116+Consolidação!Q116+Consolidação!T116+Consolidação!W116+Consolidação!Z116+Consolidação!AC116,Consolidação!$AC$4,IF(F105+M105+T105&lt;=Consolidação!H116+Consolidação!K116+Consolidação!N116+Consolidação!Q116+Consolidação!T116+Consolidação!W116+Consolidação!Z116+Consolidação!AC116+Consolidação!AF116,Consolidação!$AF$4,IF(F105+M105+T105&lt;=Consolidação!H116+Consolidação!K116+Consolidação!N116+Consolidação!Q116+Consolidação!T116+Consolidação!W116+Consolidação!Z116+Consolidação!AC116+Consolidação!AF116+Consolidação!AI116,Consolidação!$AI$4,IF(F105+M105+T105&lt;=Consolidação!H116+Consolidação!K116+Consolidação!N116+Consolidação!Q116+Consolidação!T116+Consolidação!W116+Consolidação!Z116+Consolidação!AC116+Consolidação!AF116+Consolidação!AI116+Consolidação!AL116,Consolidação!$AL$4,IF(F105+M105+T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+T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$AR$4,IF(F105+M105+T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+M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+T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X105" s="318" t="str">
        <f>IF(W105="","",IF(W105="SEM PREVISÃO","û",IF(W105="CONSUMO PARCIAL","û",IF(V105&lt;W105+90,"û","ü"))))</f>
        <v/>
      </c>
      <c r="Y105" s="312"/>
      <c r="Z105" s="334"/>
      <c r="AA105" s="340"/>
      <c r="AB105" s="315"/>
      <c r="AC105" s="521"/>
      <c r="AD105" s="353" t="str">
        <f>IF(AA105=0,"",IF(F105+M105+T105+AA105&lt;=Consolidação!H116,Consolidação!$H$4,IF(F105+M105+T105+AA105&lt;=Consolidação!H116+Consolidação!K116,Consolidação!$K$4,IF(F105+M105+T105+AA105&lt;=Consolidação!H116+Consolidação!K116+Consolidação!N116,Consolidação!$N$4,IF(F105+M105+T105+AA105&lt;=Consolidação!H116+Consolidação!K116+Consolidação!N116+Consolidação!Q116,Consolidação!$Q$4,IF(F105+M105+T105+AA105&lt;=Consolidação!H116+Consolidação!K116+Consolidação!N116+Consolidação!Q116+Consolidação!T116,Consolidação!$T$4,IF(F105+M105+T105+AA105&lt;=Consolidação!H116+Consolidação!K116+Consolidação!N116+Consolidação!Q116+Consolidação!T116+Consolidação!W116,Consolidação!$W$4,IF(F105+M105+T105+AA105&lt;=Consolidação!H116+Consolidação!K116+Consolidação!N116+Consolidação!Q116+Consolidação!T116+Consolidação!W116+Consolidação!Z116,Consolidação!$Z$4,IF(F105+M105+T105+AA105&lt;=Consolidação!H116+Consolidação!K116+Consolidação!N116+Consolidação!Q116+Consolidação!T116+Consolidação!W116+Consolidação!Z116+Consolidação!AC116,Consolidação!$AC$4,IF(F105+M105+T105+AA105&lt;=Consolidação!H116+Consolidação!K116+Consolidação!N116+Consolidação!Q116+Consolidação!T116+Consolidação!W116+Consolidação!Z116+Consolidação!AC116+Consolidação!AF116,Consolidação!$AF$4,IF(F105+M105+T105+AA105&lt;=Consolidação!H116+Consolidação!K116+Consolidação!N116+Consolidação!Q116+Consolidação!T116+Consolidação!W116+Consolidação!Z116+Consolidação!AC116+Consolidação!AF116+Consolidação!AI116,Consolidação!$AI$4,IF(F105+M105+T105+AA105&lt;=Consolidação!H116+Consolidação!K116+Consolidação!N116+Consolidação!Q116+Consolidação!T116+Consolidação!W116+Consolidação!Z116+Consolidação!AC116+Consolidação!AF116+Consolidação!AI116+Consolidação!AL116,Consolidação!$AL$4,IF(F105+M105+T105+AA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+T105+AA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#REF!,IF(F105+M105+T105+AA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+M105+T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+T105+AA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AE105" s="318" t="str">
        <f>IF(AD105="","",IF(AD105="SEM PREVISÃO","û",IF(AD105="CONSUMO PARCIAL","û",IF(AC105&lt;AD105+90,"û","ü"))))</f>
        <v/>
      </c>
      <c r="AF105" s="312"/>
      <c r="AG105" s="334"/>
      <c r="AH105" s="340"/>
      <c r="AI105" s="315"/>
      <c r="AJ105" s="316"/>
      <c r="AK105" s="353" t="str">
        <f>IF(AH105=0,"",IF(F105+M105+T105+AA105+AH105&lt;=Consolidação!H116,Consolidação!$H$4,IF(F105+M105+T105+AA105+AH105&lt;=Consolidação!H116+Consolidação!K116,Consolidação!$K$4,IF(F105+M105+T105+AA105+AH105&lt;=Consolidação!H116+Consolidação!K116+Consolidação!N116,Consolidação!$N$4,IF(F105+M105+T105+AA105+AH105&lt;=Consolidação!H116+Consolidação!K116+Consolidação!N116+Consolidação!Q116,Consolidação!$Q$4,IF(F105+M105+T105+AA105+AH105&lt;=Consolidação!H116+Consolidação!K116+Consolidação!N116+Consolidação!Q116+Consolidação!T116,Consolidação!$T$4,IF(F105+M105+T105+AA105+AH105&lt;=Consolidação!H116+Consolidação!K116+Consolidação!N116+Consolidação!Q116+Consolidação!T116+Consolidação!W116,Consolidação!$W$4,IF(F105+M105+T105+AA105+AH105&lt;=Consolidação!H116+Consolidação!K116+Consolidação!N116+Consolidação!Q116+Consolidação!T116+Consolidação!W116+Consolidação!Z116,Consolidação!$Z$4,IF(F105+M105+T105+AA105+AH105&lt;=Consolidação!H116+Consolidação!K116+Consolidação!N116+Consolidação!Q116+Consolidação!T116+Consolidação!W116+Consolidação!Z116+Consolidação!AC116,Consolidação!$AC$4,IF(F105+M105+T105+AA105+AH105&lt;=Consolidação!H116+Consolidação!K116+Consolidação!N116+Consolidação!Q116+Consolidação!T116+Consolidação!W116+Consolidação!Z116+Consolidação!AC116+Consolidação!AF116,Consolidação!$AF$4,IF(F105+M105+T105+AA105+AH105&lt;=Consolidação!H116+Consolidação!K116+Consolidação!N116+Consolidação!Q116+Consolidação!T116+Consolidação!W116+Consolidação!Z116+Consolidação!AC116+Consolidação!AF116+Consolidação!AI116,Consolidação!$AI$4,IF(F105+M105+T105+AA105+AH105&lt;=Consolidação!H116+Consolidação!K116+Consolidação!N116+Consolidação!Q116+Consolidação!T116+Consolidação!W116+Consolidação!Z116+Consolidação!AC116+Consolidação!AF116+Consolidação!AI116+Consolidação!AL116,Consolidação!$AL$4,IF(F105+M105+T105+AA105+AH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+T105+AA105+AH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$AR$4,IF(F105+M105+T105+AA105+AH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+M105+T105+AA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+T105+AA105+AH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AL105" s="318" t="str">
        <f>IF(AK105="","",IF(AK105="SEM PREVISÃO","û",IF(AK105="CONSUMO PARCIAL","û",IF(AJ105&lt;AK105+90,"û","ü"))))</f>
        <v/>
      </c>
      <c r="AM105" s="312"/>
      <c r="AN105" s="334"/>
      <c r="AO105" s="340"/>
      <c r="AP105" s="345"/>
      <c r="AQ105" s="337"/>
      <c r="AR105" s="353" t="str">
        <f>IF(AO105=0,"",IF(F105+M105+T105+AA105+AH105+AO105&lt;=Consolidação!H116,Consolidação!$H$4,IF(F105+M105+T105+AA105+AH105+AO105&lt;=Consolidação!H116+Consolidação!K116,Consolidação!$K$4,IF(F105+M105+T105+AA105+AH105+AO105&lt;=Consolidação!H116+Consolidação!K116+Consolidação!N116,Consolidação!$N$4,IF(F105+M105+T105+AA105+AH105+AO105&lt;=Consolidação!H116+Consolidação!K116+Consolidação!N116+Consolidação!Q116,Consolidação!$Q$4,IF(F105+M105+T105+AA105+AH105+AO105&lt;=Consolidação!H116+Consolidação!K116+Consolidação!N116+Consolidação!Q116+Consolidação!T116,Consolidação!$T$4,IF(F105+M105+T105+AA105+AH105+AO105&lt;=Consolidação!H116+Consolidação!K116+Consolidação!N116+Consolidação!Q116+Consolidação!T116+Consolidação!W116,Consolidação!$W$4,IF(F105+M105+T105+AA105+AH105+AO105&lt;=Consolidação!H116+Consolidação!K116+Consolidação!N116+Consolidação!Q116+Consolidação!T116+Consolidação!W116+Consolidação!Z116,Consolidação!$Z$4,IF(F105+M105+T105+AA105+AH105+AO105&lt;=Consolidação!H116+Consolidação!K116+Consolidação!N116+Consolidação!Q116+Consolidação!T116+Consolidação!W116+Consolidação!Z116+Consolidação!AC116,Consolidação!$AC$4,IF(F105+M105+T105+AA105+AH105+AO105&lt;=Consolidação!H116+Consolidação!K116+Consolidação!N116+Consolidação!Q116+Consolidação!T116+Consolidação!W116+Consolidação!Z116+Consolidação!AC116+Consolidação!AF116,Consolidação!$AF$4,IF(F105+M105+T105+AA105+AH105+AO105&lt;=Consolidação!H116+Consolidação!K116+Consolidação!N116+Consolidação!Q116+Consolidação!T116+Consolidação!W116+Consolidação!Z116+Consolidação!AC116+Consolidação!AF116+Consolidação!AI116,Consolidação!$AI$4,IF(F105+M105+T105+AA105+AH105+AO105&lt;=Consolidação!H116+Consolidação!K116+Consolidação!N116+Consolidação!Q116+Consolidação!T116+Consolidação!W116+Consolidação!Z116+Consolidação!AC116+Consolidação!AF116+Consolidação!AI116+Consolidação!AL116,Consolidação!$AL$4,IF(F105+M105+T105+AA105+AH105+AO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+T105+AA105+AH105+AO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$AR$4,IF(F105+M105+T105+AA105+AH105+AO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+M105+T105+AA105+AH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+T105+AA105+AH105+AO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AS105" s="318" t="str">
        <f>IF(AR105="","",IF(AR105="SEM PREVISÃO","û",IF(AR105="CONSUMO PARCIAL","û",IF(AQ105&lt;AR105+90,"û","ü"))))</f>
        <v/>
      </c>
      <c r="AT105" s="312"/>
      <c r="AU105" s="334"/>
      <c r="AV105" s="340"/>
      <c r="AW105" s="345"/>
      <c r="AX105" s="346"/>
      <c r="AY105" s="353" t="str">
        <f>IF(AV105=0,"",IF(F105+M105+T105+AA105+AH105+AO105+AV105&lt;=Consolidação!H116,Consolidação!$H$4,IF(F105+M105+T105+AA105+AH105+AO105+AV105&lt;=Consolidação!H116+Consolidação!K116,Consolidação!$K$4,IF(F105+M105+T105+AA105+AH105+AO105+AV105&lt;=Consolidação!H116+Consolidação!K116+Consolidação!N116,Consolidação!$N$4,IF(F105+M105+T105+AA105+AH105+AO105+AV105&lt;=Consolidação!H116+Consolidação!K116+Consolidação!N116+Consolidação!Q116,Consolidação!$Q$4,IF(F105+M105+T105+AA105+AH105+AO105+AV105&lt;=Consolidação!H116+Consolidação!K116+Consolidação!N116+Consolidação!Q116+Consolidação!T116,Consolidação!$T$4,IF(F105+M105+T105+AA105+AH105+AO105+AV105&lt;=Consolidação!H116+Consolidação!K116+Consolidação!N116+Consolidação!Q116+Consolidação!T116+Consolidação!W116,Consolidação!$W$4,IF(F105+M105+T105+AA105+AH105+AO105+AV105&lt;=Consolidação!H116+Consolidação!K116+Consolidação!N116+Consolidação!Q116+Consolidação!T116+Consolidação!W116+Consolidação!Z116,Consolidação!$Z$4,IF(F105+M105+T105+AA105+AH105+AO105+AV105&lt;=Consolidação!H116+Consolidação!K116+Consolidação!N116+Consolidação!Q116+Consolidação!T116+Consolidação!W116+Consolidação!Z116+Consolidação!AC116,Consolidação!$AC$4,IF(F105+M105+T105+AA105+AH105+AO105+AV105&lt;=Consolidação!H116+Consolidação!K116+Consolidação!N116+Consolidação!Q116+Consolidação!T116+Consolidação!W116+Consolidação!Z116+Consolidação!AC116+Consolidação!AF116,Consolidação!$AF$4,IF(F105+M105+T105+AA105+AH105+AO105+AV105&lt;=Consolidação!H116+Consolidação!K116+Consolidação!N116+Consolidação!Q116+Consolidação!T116+Consolidação!W116+Consolidação!Z116+Consolidação!AC116+Consolidação!AF116+Consolidação!AI116,Consolidação!$AI$4,IF(F105+M105+T105+AA105+AH105+AO105+AV105&lt;=Consolidação!H116+Consolidação!K116+Consolidação!N116+Consolidação!Q116+Consolidação!T116+Consolidação!W116+Consolidação!Z116+Consolidação!AC116+Consolidação!AF116+Consolidação!AI116+Consolidação!AL116,Consolidação!$AL$4,IF(F105+M105+T105+AA105+AH105+AO105+AV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+T105+AA105+AH105+AO105+AV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$AR$4,IF(F105+M105+T105+AA105+AH105+AO105+AV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+M105+T105+AA105+AH105+AO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+T105+AA105+AH105+AO105+AV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AZ105" s="318" t="str">
        <f>IF(AY105="","",IF(AY105="SEM PREVISÃO","û",IF(AY105="CONSUMO PARCIAL","û",IF(AX105&lt;AY105+90,"û","ü"))))</f>
        <v/>
      </c>
      <c r="BA105" s="312"/>
      <c r="BB105" s="334"/>
      <c r="BC105" s="340"/>
      <c r="BD105" s="315"/>
      <c r="BE105" s="346"/>
      <c r="BF105" s="353" t="str">
        <f>IF(BC105=0,"",IF(F105+M105+T105+AA105+AH105+AO105+AV105+BC105&lt;=Consolidação!H116,Consolidação!$H$4,IF(F105+M105+T105+AA105+AH105+AO105+AV105+BC105&lt;=Consolidação!H116+Consolidação!K116,Consolidação!$K$4,IF(F105+M105+T105+AA105+AH105+AO105+AV105+BC105&lt;=Consolidação!H116+Consolidação!K116+Consolidação!N116,Consolidação!$N$4,IF(F105+M105+T105+AA105+AH105+AO105+AV105+BC105&lt;=Consolidação!H116+Consolidação!K116+Consolidação!N116+Consolidação!Q116,Consolidação!$Q$4,IF(F105+M105+T105+AA105+AH105+AO105+AV105+BC105&lt;=Consolidação!H116+Consolidação!K116+Consolidação!N116+Consolidação!Q116+Consolidação!T116,Consolidação!$T$4,IF(F105+M105+T105+AA105+AH105+AO105+AV105+BC105&lt;=Consolidação!H116+Consolidação!K116+Consolidação!N116+Consolidação!Q116+Consolidação!T116+Consolidação!W116,Consolidação!$W$4,IF(F105+M105+T105+AA105+AH105+AO105+AV105+BC105&lt;=Consolidação!H116+Consolidação!K116+Consolidação!N116+Consolidação!Q116+Consolidação!T116+Consolidação!W116+Consolidação!Z116,Consolidação!$Z$4,IF(F105+M105+T105+AA105+AH105+AO105+AV105+BC105&lt;=Consolidação!H116+Consolidação!K116+Consolidação!N116+Consolidação!Q116+Consolidação!T116+Consolidação!W116+Consolidação!Z116+Consolidação!AC116,Consolidação!$AC$4,IF(F105+M105+T105+AA105+AH105+AO105+AV105+BC105&lt;=Consolidação!H116+Consolidação!K116+Consolidação!N116+Consolidação!Q116+Consolidação!T116+Consolidação!W116+Consolidação!Z116+Consolidação!AC116+Consolidação!AF116,Consolidação!$AF$4,IF(F105+M105+T105+AA105+AH105+AO105+AV105+BC105&lt;=Consolidação!H116+Consolidação!K116+Consolidação!N116+Consolidação!Q116+Consolidação!T116+Consolidação!W116+Consolidação!Z116+Consolidação!AC116+Consolidação!AF116+Consolidação!AI116,Consolidação!$AI$4,IF(F105+M105+T105+AA105+AH105+AO105+AV105+BC105&lt;=Consolidação!H116+Consolidação!K116+Consolidação!N116+Consolidação!Q116+Consolidação!T116+Consolidação!W116+Consolidação!Z116+Consolidação!AC116+Consolidação!AF116+Consolidação!AI116+Consolidação!AL116,Consolidação!$AL$4,IF(F105+M105+T105+AA105+AH105+AO105+AV105+BC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+T105+AA105+AH105+AO105+AV105+BC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$AR$4,IF(F105+M105+T105+AA105+AH105+AO105+AV105+BC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+M105+T105+AA105+AH105+AO105+AV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+T105+AA105+AH105+AO105+AV105+BC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BG105" s="318" t="str">
        <f>IF(BF105="","",IF(BF105="SEM PREVISÃO","û",IF(BF105="CONSUMO PARCIAL","û",IF(BE105&lt;BF105+90,"û","ü"))))</f>
        <v/>
      </c>
      <c r="BH105" s="312"/>
      <c r="BI105" s="334"/>
      <c r="BJ105" s="340"/>
      <c r="BK105" s="522"/>
      <c r="BL105" s="346"/>
      <c r="BM105" s="353" t="str">
        <f>IF(BJ105=0,"",IF(F105+M105+T105+AA105+AH105+AO105+AV105+BC105+BJ105&lt;=Consolidação!H116,Consolidação!$H$4,IF(F105+M105+T105+AA105+AH105+AO105+AV105+BC105+BJ105&lt;=Consolidação!H116+Consolidação!K116,Consolidação!$K$4,IF(F105+M105+T105+AA105+AH105+AO105+AV105+BC105+BJ105&lt;=Consolidação!H116+Consolidação!K116+Consolidação!N116,Consolidação!$N$4,IF(F105+M105+T105+AA105+AH105+AO105+AV105+BC105+BJ105&lt;=Consolidação!H116+Consolidação!K116+Consolidação!N116+Consolidação!Q116,Consolidação!$Q$4,IF(F105+M105+T105+AA105+AH105+AO105+AV105+BC105+BJ105&lt;=Consolidação!H116+Consolidação!K116+Consolidação!N116+Consolidação!Q116+Consolidação!T116,Consolidação!$T$4,IF(F105+M105+T105+AA105+AH105+AO105+AV105+BC105+BJ105&lt;=Consolidação!H116+Consolidação!K116+Consolidação!N116+Consolidação!Q116+Consolidação!T116+Consolidação!W116,Consolidação!$W$4,IF(F105+M105+T105+AA105+AH105+AO105+AV105+BC105+BJ105&lt;=Consolidação!H116+Consolidação!K116+Consolidação!N116+Consolidação!Q116+Consolidação!T116+Consolidação!W116+Consolidação!Z116,Consolidação!$Z$4,IF(F105+M105+T105+AA105+AH105+AO105+AV105+BC105+BJ105&lt;=Consolidação!H116+Consolidação!K116+Consolidação!N116+Consolidação!Q116+Consolidação!T116+Consolidação!W116+Consolidação!Z116+Consolidação!AC116,Consolidação!$AC$4,IF(F105+M105+T105+AA105+AH105+AO105+AV105+BC105+BJ105&lt;=Consolidação!H116+Consolidação!K116+Consolidação!N116+Consolidação!Q116+Consolidação!T116+Consolidação!W116+Consolidação!Z116+Consolidação!AC116+Consolidação!AF116,Consolidação!$AF$4,IF(F105+M105+T105+AA105+AH105+AO105+AV105+BC105+BJ105&lt;=Consolidação!H116+Consolidação!K116+Consolidação!N116+Consolidação!Q116+Consolidação!T116+Consolidação!W116+Consolidação!Z116+Consolidação!AC116+Consolidação!AF116+Consolidação!AI116,Consolidação!$AI$4,IF(F105+M105+T105+AA105+AH105+AO105+AV105+BC105+BJ105&lt;=Consolidação!H116+Consolidação!K116+Consolidação!N116+Consolidação!Q116+Consolidação!T116+Consolidação!W116+Consolidação!Z116+Consolidação!AC116+Consolidação!AF116+Consolidação!AI116+Consolidação!AL116,Consolidação!$AL$4,IF(F105+M105+T105+AA105+AH105+AO105+AV105+BC105+BJ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+T105+AA105+AH105+AO105+AV105+BC105+BJ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$AR$4,IF(F105+M105+T105+AA105+AH105+AO105+AV105+BC105+BJ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+M105+T105+AA105+AH105+AO105+AV105+BC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+T105+AA105+AH105+AO105+AV105+BC105+BJ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BN105" s="318" t="str">
        <f>IF(BM105="","",IF(BM105="SEM PREVISÃO","û",IF(BM105="CONSUMO PARCIAL","û",IF(BL105&lt;BM105+90,"û","ü"))))</f>
        <v/>
      </c>
      <c r="BO105" s="312"/>
      <c r="BP105" s="334"/>
      <c r="BQ105" s="340"/>
      <c r="BR105" s="522"/>
      <c r="BS105" s="346"/>
      <c r="BT105" s="317" t="str">
        <f>IF(BQ105=0,"",IF(F105+M105+T105+AA105+AH105+AO105+AV105+BC105+BJ105+BQ105&lt;=Consolidação!H116,Consolidação!$H$4,IF(F105+M105+T105+AA105+AH105+AO105+AV105+BC105+BJ105+BQ105&lt;=Consolidação!H116+Consolidação!K116,Consolidação!$K$4,IF(F105+M105+T105+AA105+AH105+AO105+AV105+BC105+BJ105+BQ105&lt;=Consolidação!H116+Consolidação!K116+Consolidação!N116,Consolidação!$N$4,IF(F105+M105+T105+AA105+AH105+AO105+AV105+BC105+BJ105+BQ105&lt;=Consolidação!H116+Consolidação!K116+Consolidação!N116+Consolidação!Q116,Consolidação!$Q$4,IF(F105+M105+T105+AA105+AH105+AO105+AV105+BC105+BJ105+BQ105&lt;=Consolidação!H116+Consolidação!K116+Consolidação!N116+Consolidação!Q116+Consolidação!T116,Consolidação!$T$4,IF(F105+M105+T105+AA105+AH105+AO105+AV105+BC105+BJ105+BQ105&lt;=Consolidação!H116+Consolidação!K116+Consolidação!N116+Consolidação!Q116+Consolidação!T116+Consolidação!W116,Consolidação!$W$4,IF(F105+M105+T105+AA105+AH105+AO105+AV105+BC105+BJ105+BQ105&lt;=Consolidação!H116+Consolidação!K116+Consolidação!N116+Consolidação!Q116+Consolidação!T116+Consolidação!W116+Consolidação!Z116,Consolidação!$Z$4,IF(F105+M105+T105+AA105+AH105+AO105+AV105+BC105+BJ105+BQ105&lt;=Consolidação!H116+Consolidação!K116+Consolidação!N116+Consolidação!Q116+Consolidação!T116+Consolidação!W116+Consolidação!Z116+Consolidação!AC116,Consolidação!$AC$4,IF(F105+M105+T105+AA105+AH105+AO105+AV105+BC105+BJ105+BQ105&lt;=Consolidação!H116+Consolidação!K116+Consolidação!N116+Consolidação!Q116+Consolidação!T116+Consolidação!W116+Consolidação!Z116+Consolidação!AC116+Consolidação!AF116,Consolidação!$AF$4,IF(F105+M105+T105+AA105+AH105+AO105+AV105+BC105+BJ105+BQ105&lt;=Consolidação!H116+Consolidação!K116+Consolidação!N116+Consolidação!Q116+Consolidação!T116+Consolidação!W116+Consolidação!Z116+Consolidação!AC116+Consolidação!AF116+Consolidação!AI116,Consolidação!$AI$4,IF(F105+M105+T105+AA105+AH105+AO105+AV105+BC105+BJ105+BQ105&lt;=Consolidação!H116+Consolidação!K116+Consolidação!N116+Consolidação!Q116+Consolidação!T116+Consolidação!W116+Consolidação!Z116+Consolidação!AC116+Consolidação!AF116+Consolidação!AI116+Consolidação!AL116,Consolidação!$AL$4,IF(F105+M105+T105+AA105+AH105+AO105+AV105+BC105+BJ105+BQ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+T105+AA105+AH105+AO105+AV105+BC105+BJ105+BQ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$AR$4,IF(F105+M105+T105+AA105+AH105+AO105+AV105+BC105+BJ105+BQ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+M105+T105+AA105+AH105+AO105+AV105+BC105+BJ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+T105+AA105+AH105+AO105+AV105+BC105+BJ105+BQ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BU105" s="318" t="str">
        <f>IF(BT105="","",IF(BT105="SEM PREVISÃO","û",IF(BT105="CONSUMO PARCIAL","û",IF(BS105&lt;BT105+90,"û","ü"))))</f>
        <v/>
      </c>
      <c r="BV105" s="312"/>
      <c r="BW105" s="334"/>
      <c r="BX105" s="340"/>
      <c r="BY105" s="522"/>
      <c r="BZ105" s="346"/>
      <c r="CA105" s="317" t="str">
        <f>IF(BX105=0,"",IF(F105+M105+T105+AA105+AH105+AO105+AV105+BC105+BJ105+BQ105+BX105&lt;=Consolidação!H116,Consolidação!$H$4,IF(F105+M105+T105+AA105+AH105+AO105+AV105+BC105+BJ105+BQ105+BX105&lt;=Consolidação!H116+Consolidação!K116,Consolidação!$K$4,IF(F105+M105+T105+AA105+AH105+AO105+AV105+BC105+BJ105+BQ105+BX105&lt;=Consolidação!H116+Consolidação!K116+Consolidação!N116,Consolidação!$N$4,IF(F105+M105+T105+AA105+AH105+AO105+AV105+BC105+BJ105+BQ105+BX105&lt;=Consolidação!H116+Consolidação!K116+Consolidação!N116+Consolidação!Q116,Consolidação!$Q$4,IF(F105+M105+T105+AA105+AH105+AO105+AV105+BC105+BJ105+BQ105+BX105&lt;=Consolidação!H116+Consolidação!K116+Consolidação!N116+Consolidação!Q116+Consolidação!T116,Consolidação!$T$4,IF(F105+M105+T105+AA105+AH105+AO105+AV105+BC105+BJ105+BQ105+BX105&lt;=Consolidação!H116+Consolidação!K116+Consolidação!N116+Consolidação!Q116+Consolidação!T116+Consolidação!W116,Consolidação!$W$4,IF(F105+M105+T105+AA105+AH105+AO105+AV105+BC105+BJ105+BQ105+BX105&lt;=Consolidação!H116+Consolidação!K116+Consolidação!N116+Consolidação!Q116+Consolidação!T116+Consolidação!W116+Consolidação!Z116,Consolidação!$Z$4,IF(F105+M105+T105+AA105+AH105+AO105+AV105+BC105+BJ105+BQ105+BX105&lt;=Consolidação!H116+Consolidação!K116+Consolidação!N116+Consolidação!Q116+Consolidação!T116+Consolidação!W116+Consolidação!Z116+Consolidação!AC116,Consolidação!$AC$4,IF(F105+M105+T105+AA105+AH105+AO105+AV105+BC105+BJ105+BQ105+BX105&lt;=Consolidação!H116+Consolidação!K116+Consolidação!N116+Consolidação!Q116+Consolidação!T116+Consolidação!W116+Consolidação!Z116+Consolidação!AC116+Consolidação!AF116,Consolidação!$AF$4,IF(F105+M105+T105+AA105+AH105+AO105+AV105+BC105+BJ105+BQ105+BX105&lt;=Consolidação!H116+Consolidação!K116+Consolidação!N116+Consolidação!Q116+Consolidação!T116+Consolidação!W116+Consolidação!Z116+Consolidação!AC116+Consolidação!AF116+Consolidação!AI116,Consolidação!$AI$4,IF(F105+M105+T105+AA105+AH105+AO105+AV105+BC105+BJ105+BQ105+BX105&lt;=Consolidação!H116+Consolidação!K116+Consolidação!N116+Consolidação!Q116+Consolidação!T116+Consolidação!W116+Consolidação!Z116+Consolidação!AC116+Consolidação!AF116+Consolidação!AI116+Consolidação!AL116,Consolidação!$AL$4,IF(F105+M105+T105+AA105+AH105+AO105+AV105+BC105+BJ105+BQ105+BX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+T105+AA105+AH105+AO105+AV105+BC105+BJ105+BQ105+BX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$AR$4,IF(F105+M105+T105+AA105+AH105+AO105+AV105+BC105+BJ105+BQ105+BX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+M105+T105+AA105+AH105+AO105+AV105+BC105+BJ105+BQ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+T105+AA105+AH105+AO105+AV105+BC105+BJ105+BQ105+BX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CB105" s="318" t="str">
        <f>IF(CA105="","",IF(CA105="SEM PREVISÃO","û",IF(CA105="CONSUMO PARCIAL","û",IF(BZ105&lt;CA105+90,"û","ü"))))</f>
        <v/>
      </c>
      <c r="CC105" s="312"/>
      <c r="CD105" s="334"/>
      <c r="CE105" s="340"/>
      <c r="CF105" s="522"/>
      <c r="CG105" s="346"/>
      <c r="CH105" s="353" t="str">
        <f>IF(CE105=0,"",IF(F105+M105+T105+AA105+AH105+AO105+AV105+BC105+BJ105+BQ105+BX105+CE105&lt;=Consolidação!H116,Consolidação!$H$4,IF(F105+M105+T105+AA105+AH105+AO105+AV105+BC105+BJ105+BQ105+BX105+CE105&lt;=Consolidação!H116+Consolidação!K116,Consolidação!$K$4,IF(F105+M105+T105+AA105+AH105+AO105+AV105+BC105+BJ105+BQ105+BX105+CE105&lt;=Consolidação!H116+Consolidação!K116+Consolidação!N116,Consolidação!$N$4,IF(F105+M105+T105+AA105+AH105+AO105+AV105+BC105+BJ105+BQ105+BX105+CE105&lt;=Consolidação!H116+Consolidação!K116+Consolidação!N116+Consolidação!Q116,Consolidação!$Q$4,IF(F105+M105+T105+AA105+AH105+AO105+AV105+BC105+BJ105+BQ105+BX105+CE105&lt;=Consolidação!H116+Consolidação!K116+Consolidação!N116+Consolidação!Q116+Consolidação!T116,Consolidação!$T$4,IF(F105+M105+T105+AA105+AH105+AO105+AV105+BC105+BJ105+BQ105+BX105+CE105&lt;=Consolidação!H116+Consolidação!K116+Consolidação!N116+Consolidação!Q116+Consolidação!T116+Consolidação!W116,Consolidação!$W$4,IF(F105+M105+T105+AA105+AH105+AO105+AV105+BC105+BJ105+BQ105+BX105+CE105&lt;=Consolidação!H116+Consolidação!K116+Consolidação!N116+Consolidação!Q116+Consolidação!T116+Consolidação!W116+Consolidação!Z116,Consolidação!$Z$4,IF(F105+M105+T105+AA105+AH105+AO105+AV105+BC105+BJ105+BQ105+BX105+CE105&lt;=Consolidação!H116+Consolidação!K116+Consolidação!N116+Consolidação!Q116+Consolidação!T116+Consolidação!W116+Consolidação!Z116+Consolidação!AC116,Consolidação!$AC$4,IF(F105+M105+T105+AA105+AH105+AO105+AV105+BC105+BJ105+BQ105+BX105+CE105&lt;=Consolidação!H116+Consolidação!K116+Consolidação!N116+Consolidação!Q116+Consolidação!T116+Consolidação!W116+Consolidação!Z116+Consolidação!AC116+Consolidação!AF116,Consolidação!$AF$4,IF(F105+M105+T105+AA105+AH105+AO105+AV105+BC105+BJ105+BQ105+BX105+CE105&lt;=Consolidação!H116+Consolidação!K116+Consolidação!N116+Consolidação!Q116+Consolidação!T116+Consolidação!W116+Consolidação!Z116+Consolidação!AC116+Consolidação!AF116+Consolidação!AI116,Consolidação!$AI$4,IF(F105+M105+T105+AA105+AH105+AO105+AV105+BC105+BJ105+BQ105+BX105+CE105&lt;=Consolidação!H116+Consolidação!K116+Consolidação!N116+Consolidação!Q116+Consolidação!T116+Consolidação!W116+Consolidação!Z116+Consolidação!AC116+Consolidação!AF116+Consolidação!AI116+Consolidação!AL116,Consolidação!$AL$4,IF(F105+M105+T105+AA105+AH105+AO105+AV105+BC105+BJ105+BQ105+BX105+CE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+T105+AA105+AH105+AO105+AV105+BC105+BJ105+BQ105+BX105+CE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$AR$4,IF(F105+M105+T105+AA105+AH105+AO105+AV105+BC105+BJ105+BQ105+BX105+CE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+M105+T105+AA105+AH105+AO105+AV105+BC105+BJ105+BQ105+BX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+T105+AA105+AH105+AO105+AV105+BC105+BJ105+BQ105+BX105+CE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CI105" s="318" t="str">
        <f>IF(CH105="","",IF(CH105="SEM PREVISÃO","û",IF(CH105="CONSUMO PARCIAL","û",IF(CG105&lt;CH105+90,"û","ü"))))</f>
        <v/>
      </c>
      <c r="CJ105" s="312"/>
      <c r="CK105" s="334"/>
      <c r="CL105" s="340"/>
      <c r="CM105" s="522"/>
      <c r="CN105" s="346"/>
      <c r="CO105" s="353" t="str">
        <f>IF(CL105=0,"",IF(F105+M105+T105+AA105+AH105+AO105+AV105+BC105+BJ105+BQ105+BX105+CE105+CL105&lt;=Consolidação!H116,Consolidação!$H$4,IF(F105+M105+T105+AA105+AH105+AO105+AV105+BC105+BJ105+BQ105+BX105+CE105+CL105&lt;=Consolidação!H116+Consolidação!K116,Consolidação!$K$4,IF(F105+M105+T105+AA105+AH105+AO105+AV105+BC105+BJ105+BQ105+BX105+CE105+CL105&lt;=Consolidação!H116+Consolidação!K116+Consolidação!N116,Consolidação!$N$4,IF(F105+M105+T105+AA105+AH105+AO105+AV105+BC105+BJ105+BQ105+BX105+CE105+CL105&lt;=Consolidação!H116+Consolidação!K116+Consolidação!N116+Consolidação!Q116,Consolidação!$Q$4,IF(F105+M105+T105+AA105+AH105+AO105+AV105+BC105+BJ105+BQ105+BX105+CE105+CL105&lt;=Consolidação!H116+Consolidação!K116+Consolidação!N116+Consolidação!Q116+Consolidação!T116,Consolidação!$T$4,IF(F105+M105+T105+AA105+AH105+AO105+AV105+BC105+BJ105+BQ105+BX105+CE105+CL105&lt;=Consolidação!H116+Consolidação!K116+Consolidação!N116+Consolidação!Q116+Consolidação!T116+Consolidação!W116,Consolidação!$W$4,IF(F105+M105+T105+AA105+AH105+AO105+AV105+BC105+BJ105+BQ105+BX105+CE105+CL105&lt;=Consolidação!H116+Consolidação!K116+Consolidação!N116+Consolidação!Q116+Consolidação!T116+Consolidação!W116+Consolidação!Z116,Consolidação!$Z$4,IF(F105+M105+T105+AA105+AH105+AO105+AV105+BC105+BJ105+BQ105+BX105+CE105+CL105&lt;=Consolidação!H116+Consolidação!K116+Consolidação!N116+Consolidação!Q116+Consolidação!T116+Consolidação!W116+Consolidação!Z116+Consolidação!AC116,Consolidação!$AC$4,IF(F105+M105+T105+AA105+AH105+AO105+AV105+BC105+BJ105+BQ105+BX105+CE105+CL105&lt;=Consolidação!H116+Consolidação!K116+Consolidação!N116+Consolidação!Q116+Consolidação!T116+Consolidação!W116+Consolidação!Z116+Consolidação!AC116+Consolidação!AF116,Consolidação!$AF$4,IF(F105+M105+T105+AA105+AH105+AO105+AV105+BC105+BJ105+BQ105+BX105+CE105+CL105&lt;=Consolidação!H116+Consolidação!K116+Consolidação!N116+Consolidação!Q116+Consolidação!T116+Consolidação!W116+Consolidação!Z116+Consolidação!AC116+Consolidação!AF116+Consolidação!AI116,Consolidação!$AI$4,IF(F105+M105+T105+AA105+AH105+AO105+AV105+BC105+BJ105+BQ105+BX105+CE105+CL105&lt;=Consolidação!H116+Consolidação!K116+Consolidação!N116+Consolidação!Q116+Consolidação!T116+Consolidação!W116+Consolidação!Z116+Consolidação!AC116+Consolidação!AF116+Consolidação!AI116+Consolidação!AL116,Consolidação!$AL$4,IF(F105+M105+T105+AA105+AH105+AO105+AV105+BC105+BJ105+BQ105+BX105+CE105+CL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+T105+AA105+AH105+AO105+AV105+BC105+BJ105+BQ105+BX105+CE105+CL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$AR$4,IF(F105+M105+T105+AA105+AH105+AO105+AV105+BC105+BJ105+BQ105+BX105+CE105+CL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+M105+T105+AA105+AH105+AO105+AV105+BC105+BJ105+BQ105+BX105+CE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+T105+AA105+AH105+AO105+AV105+BC105+BJ105+BQ105+BX105+CE105+CL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CP105" s="318" t="str">
        <f>IF(CO105="","",IF(CO105="SEM PREVISÃO","û",IF(CO105="CONSUMO PARCIAL","û",IF(CN105&lt;CO105+90,"û","ü"))))</f>
        <v/>
      </c>
      <c r="CQ105" s="312"/>
      <c r="CR105" s="334"/>
      <c r="CS105" s="340"/>
      <c r="CT105" s="522"/>
      <c r="CU105" s="346"/>
      <c r="CV105" s="353" t="str">
        <f>IF(CS105=0,"",IF(F105+M105+T105+AA105+AH105+AO105+AV105+BC105+BJ105+BQ105+BX105+CE105+CL105+CS105&lt;=Consolidação!H116,Consolidação!$H$4,IF(F105+M105+T105+AA105+AH105+AO105+AV105+BC105+BJ105+BQ105+BX105+CE105+CL105+CS105&lt;=Consolidação!H116+Consolidação!K116,Consolidação!$K$4,IF(F105+M105+T105+AA105+AH105+AO105+AV105+BC105+BJ105+BQ105+BX105+CE105+CL105+CS105&lt;=Consolidação!H116+Consolidação!K116+Consolidação!N116,Consolidação!$N$4,IF(F105+M105+T105+AA105+AH105+AO105+AV105+BC105+BJ105+BQ105+BX105+CE105+CL105+CS105&lt;=Consolidação!H116+Consolidação!K116+Consolidação!N116+Consolidação!Q116,Consolidação!$Q$4,IF(F105+M105+T105+AA105+AH105+AO105+AV105+BC105+BJ105+BQ105+BX105+CE105+CL105+CS105&lt;=Consolidação!H116+Consolidação!K116+Consolidação!N116+Consolidação!Q116+Consolidação!T116,Consolidação!$T$4,IF(F105+M105+T105+AA105+AH105+AO105+AV105+BC105+BJ105+BQ105+BX105+CE105+CL105+CS105&lt;=Consolidação!H116+Consolidação!K116+Consolidação!N116+Consolidação!Q116+Consolidação!T116+Consolidação!W116,Consolidação!$W$4,IF(F105+M105+T105+AA105+AH105+AO105+AV105+BC105+BJ105+BQ105+BX105+CE105+CL105+CS105&lt;=Consolidação!H116+Consolidação!K116+Consolidação!N116+Consolidação!Q116+Consolidação!T116+Consolidação!W116+Consolidação!Z116,Consolidação!$Z$4,IF(F105+M105+T105+AA105+AH105+AO105+AV105+BC105+BJ105+BQ105+BX105+CE105+CL105+CS105&lt;=Consolidação!H116+Consolidação!K116+Consolidação!N116+Consolidação!Q116+Consolidação!T116+Consolidação!W116+Consolidação!Z116+Consolidação!AC116,Consolidação!$AC$4,IF(F105+M105+T105+AA105+AH105+AO105+AV105+BC105+BJ105+BQ105+BX105+CE105+CL105+CS105&lt;=Consolidação!H116+Consolidação!K116+Consolidação!N116+Consolidação!Q116+Consolidação!T116+Consolidação!W116+Consolidação!Z116+Consolidação!AC116+Consolidação!AF116,Consolidação!$AF$4,IF(F105+M105+T105+AA105+AH105+AO105+AV105+BC105+BJ105+BQ105+BX105+CE105+CL105+CS105&lt;=Consolidação!H116+Consolidação!K116+Consolidação!N116+Consolidação!Q116+Consolidação!T116+Consolidação!W116+Consolidação!Z116+Consolidação!AC116+Consolidação!AF116+Consolidação!AI116,Consolidação!$AI$4,IF(F105+M105+T105+AA105+AH105+AO105+AV105+BC105+BJ105+BQ105+BX105+CE105+CL105+CS105&lt;=Consolidação!H116+Consolidação!K116+Consolidação!N116+Consolidação!Q116+Consolidação!T116+Consolidação!W116+Consolidação!Z116+Consolidação!AC116+Consolidação!AF116+Consolidação!AI116+Consolidação!AL116,Consolidação!$AL$4,IF(F105+M105+T105+AA105+AH105+AO105+AV105+BC105+BJ105+BQ105+BX105+CE105+CL105+CS105&lt;=Consolidação!H116+Consolidação!K116+Consolidação!N116+Consolidação!Q116+Consolidação!T116+Consolidação!W116+Consolidação!Z116+Consolidação!AC116+Consolidação!AF116+Consolidação!AI116+Consolidação!AL116+Consolidação!AO116,Consolidação!$AO$4,IF(F105+M105+T105+AA105+AH105+AO105+AV105+BC105+BJ105+BQ105+BX105+CE105+CL105+CS105&lt;=Consolidação!H116+Consolidação!K116+Consolidação!N116+Consolidação!Q116+Consolidação!T116+Consolidação!W116+Consolidação!Z116+Consolidação!AC116+Consolidação!AF116+Consolidação!AI116+Consolidação!AL116+Consolidação!AO116+Consolidação!AR116,Consolidação!$AR$4,IF(F105+M105+T105+AA105+AH105+AO105+AV105+BC105+BJ105+BQ105+BX105+CE105+CL105+CS105&lt;=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Consolidação!$AU$4,IF(AND((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&gt;0,F105+M105+T105+AA105+AH105+AO105+AV105+BC105+BJ105+BQ105+BX105+CE105+CL105&l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,F105+M105+T105+AA105+AH105+AO105+AV105+BC105+BJ105+BQ105+BX105+CE105+CL105+CS105&gt;Consolidação!H116+Consolidação!K116+Consolidação!N116+Consolidação!Q116+Consolidação!T116+Consolidação!W116+Consolidação!Z116+Consolidação!AC116+Consolidação!AF116+Consolidação!AI116+Consolidação!AL116+Consolidação!AO116+Consolidação!AR116+Consolidação!AU116),"CONSUMO PARCIAL","SEM PREVISÃO"))))))))))))))))</f>
        <v/>
      </c>
      <c r="CW105" s="318" t="str">
        <f>IF(CV105="","",IF(CV105="SEM PREVISÃO","û",IF(CV105="CONSUMO PARCIAL","û",IF(CU105&lt;CV105+90,"û","ü"))))</f>
        <v/>
      </c>
      <c r="CX105" s="334"/>
      <c r="CY105" s="340"/>
      <c r="CZ105" s="522"/>
      <c r="DA105" s="346"/>
      <c r="DB105" s="353" t="str">
        <f>IF(CY105=0,"",IF(L105+S105+Z105+AG105+AN105+AU105+BB105+BI105+BP105+BW105+CD105+CK105+CR105+CY105&lt;=Consolidação!N116,Consolidação!$H$4,IF(L105+S105+Z105+AG105+AN105+AU105+BB105+BI105+BP105+BW105+CD105+CK105+CR105+CY105&lt;=Consolidação!N116+Consolidação!Q116,Consolidação!$K$4,IF(L105+S105+Z105+AG105+AN105+AU105+BB105+BI105+BP105+BW105+CD105+CK105+CR105+CY105&lt;=Consolidação!N116+Consolidação!Q116+Consolidação!T116,Consolidação!$N$4,IF(L105+S105+Z105+AG105+AN105+AU105+BB105+BI105+BP105+BW105+CD105+CK105+CR105+CY105&lt;=Consolidação!N116+Consolidação!Q116+Consolidação!T116+Consolidação!W116,Consolidação!$Q$4,IF(L105+S105+Z105+AG105+AN105+AU105+BB105+BI105+BP105+BW105+CD105+CK105+CR105+CY105&lt;=Consolidação!N116+Consolidação!Q116+Consolidação!T116+Consolidação!W116+Consolidação!Z116,Consolidação!$T$4,IF(L105+S105+Z105+AG105+AN105+AU105+BB105+BI105+BP105+BW105+CD105+CK105+CR105+CY105&lt;=Consolidação!N116+Consolidação!Q116+Consolidação!T116+Consolidação!W116+Consolidação!Z116+Consolidação!AC116,Consolidação!$W$4,IF(L105+S105+Z105+AG105+AN105+AU105+BB105+BI105+BP105+BW105+CD105+CK105+CR105+CY105&lt;=Consolidação!N116+Consolidação!Q116+Consolidação!T116+Consolidação!W116+Consolidação!Z116+Consolidação!AC116+Consolidação!AF116,Consolidação!$Z$4,IF(L105+S105+Z105+AG105+AN105+AU105+BB105+BI105+BP105+BW105+CD105+CK105+CR105+CY105&lt;=Consolidação!N116+Consolidação!Q116+Consolidação!T116+Consolidação!W116+Consolidação!Z116+Consolidação!AC116+Consolidação!AF116+Consolidação!AI116,Consolidação!$AC$4,IF(L105+S105+Z105+AG105+AN105+AU105+BB105+BI105+BP105+BW105+CD105+CK105+CR105+CY105&lt;=Consolidação!N116+Consolidação!Q116+Consolidação!T116+Consolidação!W116+Consolidação!Z116+Consolidação!AC116+Consolidação!AF116+Consolidação!AI116+Consolidação!AL116,Consolidação!$AF$4,IF(L105+S105+Z105+AG105+AN105+AU105+BB105+BI105+BP105+BW105+CD105+CK105+CR105+CY105&lt;=Consolidação!N116+Consolidação!Q116+Consolidação!T116+Consolidação!W116+Consolidação!Z116+Consolidação!AC116+Consolidação!AF116+Consolidação!AI116+Consolidação!AL116+Consolidação!AO116,Consolidação!$AI$4,IF(L105+S105+Z105+AG105+AN105+AU105+BB105+BI105+BP105+BW105+CD105+CK105+CR105+CY105&lt;=Consolidação!N116+Consolidação!Q116+Consolidação!T116+Consolidação!W116+Consolidação!Z116+Consolidação!AC116+Consolidação!AF116+Consolidação!AI116+Consolidação!AL116+Consolidação!AO116+Consolidação!AR116,Consolidação!$AL$4,IF(L105+S105+Z105+AG105+AN105+AU105+BB105+BI105+BP105+BW105+CD105+CK105+CR105+CY105&lt;=Consolidação!N116+Consolidação!Q116+Consolidação!T116+Consolidação!W116+Consolidação!Z116+Consolidação!AC116+Consolidação!AF116+Consolidação!AI116+Consolidação!AL116+Consolidação!AO116+Consolidação!AR116+Consolidação!AU116,Consolidação!$AO$4,IF(L105+S105+Z105+AG105+AN105+AU105+BB105+BI105+BP105+BW105+CD105+CK105+CR105+CY105&lt;=Consolidação!N116+Consolidação!Q116+Consolidação!T116+Consolidação!W116+Consolidação!Z116+Consolidação!AC116+Consolidação!AF116+Consolidação!AI116+Consolidação!AL116+Consolidação!AO116+Consolidação!AR116+Consolidação!AU116+Consolidação!AX116,Consolidação!$AR$4,IF(L105+S105+Z105+AG105+AN105+AU105+BB105+BI105+BP105+BW105+CD105+CK105+CR105+CY105&lt;=Consolidação!N116+Consolidação!Q116+Consolidação!T116+Consolidação!W116+Consolidação!Z116+Consolidação!AC116+Consolidação!AF116+Consolidação!AI116+Consolidação!AL116+Consolidação!AO116+Consolidação!AR116+Consolidação!AU116+Consolidação!AX116+Consolidação!#REF!,Consolidação!$AU$4,IF(AND((Consolidação!N116+Consolidação!Q116+Consolidação!T116+Consolidação!W116+Consolidação!Z116+Consolidação!AC116+Consolidação!AF116+Consolidação!AI116+Consolidação!AL116+Consolidação!AO116+Consolidação!AR116+Consolidação!AU116+Consolidação!AX116+Consolidação!#REF!)&gt;0,L105+S105+Z105+AG105+AN105+AU105+BB105+BI105+BP105+BW105+CD105+CK105+CR105&lt;Consolidação!N116+Consolidação!Q116+Consolidação!T116+Consolidação!W116+Consolidação!Z116+Consolidação!AC116+Consolidação!AF116+Consolidação!AI116+Consolidação!AL116+Consolidação!AO116+Consolidação!AR116+Consolidação!AU116+Consolidação!AX116+Consolidação!#REF!,L105+S105+Z105+AG105+AN105+AU105+BB105+BI105+BP105+BW105+CD105+CK105+CR105+CY105&gt;Consolidação!N116+Consolidação!Q116+Consolidação!T116+Consolidação!W116+Consolidação!Z116+Consolidação!AC116+Consolidação!AF116+Consolidação!AI116+Consolidação!AL116+Consolidação!AO116+Consolidação!AR116+Consolidação!AU116+Consolidação!AX116+Consolidação!#REF!),"CONSUMO PARCIAL","SEM PREVISÃO"))))))))))))))))</f>
        <v/>
      </c>
      <c r="DC105" s="318" t="str">
        <f>IF(DB105="","",IF(DB105="SEM PREVISÃO","û",IF(DB105="CONSUMO PARCIAL","û",IF(DA105&lt;DB105+90,"û","ü"))))</f>
        <v/>
      </c>
      <c r="DD105" s="334"/>
      <c r="DE105" s="340"/>
      <c r="DF105" s="522"/>
      <c r="DG105" s="346"/>
      <c r="DH105" s="353" t="str">
        <f>IF(DE105=0,"",IF(R105+Y105+AF105+AM105+AT105+BA105+BH105+BO105+BV105+CC105+CJ105+CQ105+CX105+DE105&lt;=Consolidação!T116,Consolidação!$H$4,IF(R105+Y105+AF105+AM105+AT105+BA105+BH105+BO105+BV105+CC105+CJ105+CQ105+CX105+DE105&lt;=Consolidação!T116+Consolidação!W116,Consolidação!$K$4,IF(R105+Y105+AF105+AM105+AT105+BA105+BH105+BO105+BV105+CC105+CJ105+CQ105+CX105+DE105&lt;=Consolidação!T116+Consolidação!W116+Consolidação!Z116,Consolidação!$N$4,IF(R105+Y105+AF105+AM105+AT105+BA105+BH105+BO105+BV105+CC105+CJ105+CQ105+CX105+DE105&lt;=Consolidação!T116+Consolidação!W116+Consolidação!Z116+Consolidação!AC116,Consolidação!$Q$4,IF(R105+Y105+AF105+AM105+AT105+BA105+BH105+BO105+BV105+CC105+CJ105+CQ105+CX105+DE105&lt;=Consolidação!T116+Consolidação!W116+Consolidação!Z116+Consolidação!AC116+Consolidação!AF116,Consolidação!$T$4,IF(R105+Y105+AF105+AM105+AT105+BA105+BH105+BO105+BV105+CC105+CJ105+CQ105+CX105+DE105&lt;=Consolidação!T116+Consolidação!W116+Consolidação!Z116+Consolidação!AC116+Consolidação!AF116+Consolidação!AI116,Consolidação!$W$4,IF(R105+Y105+AF105+AM105+AT105+BA105+BH105+BO105+BV105+CC105+CJ105+CQ105+CX105+DE105&lt;=Consolidação!T116+Consolidação!W116+Consolidação!Z116+Consolidação!AC116+Consolidação!AF116+Consolidação!AI116+Consolidação!AL116,Consolidação!$Z$4,IF(R105+Y105+AF105+AM105+AT105+BA105+BH105+BO105+BV105+CC105+CJ105+CQ105+CX105+DE105&lt;=Consolidação!T116+Consolidação!W116+Consolidação!Z116+Consolidação!AC116+Consolidação!AF116+Consolidação!AI116+Consolidação!AL116+Consolidação!AO116,Consolidação!$AC$4,IF(R105+Y105+AF105+AM105+AT105+BA105+BH105+BO105+BV105+CC105+CJ105+CQ105+CX105+DE105&lt;=Consolidação!T116+Consolidação!W116+Consolidação!Z116+Consolidação!AC116+Consolidação!AF116+Consolidação!AI116+Consolidação!AL116+Consolidação!AO116+Consolidação!AR116,Consolidação!$AF$4,IF(R105+Y105+AF105+AM105+AT105+BA105+BH105+BO105+BV105+CC105+CJ105+CQ105+CX105+DE105&lt;=Consolidação!T116+Consolidação!W116+Consolidação!Z116+Consolidação!AC116+Consolidação!AF116+Consolidação!AI116+Consolidação!AL116+Consolidação!AO116+Consolidação!AR116+Consolidação!AU116,Consolidação!$AI$4,IF(R105+Y105+AF105+AM105+AT105+BA105+BH105+BO105+BV105+CC105+CJ105+CQ105+CX105+DE105&lt;=Consolidação!T116+Consolidação!W116+Consolidação!Z116+Consolidação!AC116+Consolidação!AF116+Consolidação!AI116+Consolidação!AL116+Consolidação!AO116+Consolidação!AR116+Consolidação!AU116+Consolidação!AX116,Consolidação!$AL$4,IF(R105+Y105+AF105+AM105+AT105+BA105+BH105+BO105+BV105+CC105+CJ105+CQ105+CX105+DE105&lt;=Consolidação!T116+Consolidação!W116+Consolidação!Z116+Consolidação!AC116+Consolidação!AF116+Consolidação!AI116+Consolidação!AL116+Consolidação!AO116+Consolidação!AR116+Consolidação!AU116+Consolidação!AX116+Consolidação!#REF!,Consolidação!$AO$4,IF(R105+Y105+AF105+AM105+AT105+BA105+BH105+BO105+BV105+CC105+CJ105+CQ105+CX105+DE105&lt;=Consolidação!T116+Consolidação!W116+Consolidação!Z116+Consolidação!AC116+Consolidação!AF116+Consolidação!AI116+Consolidação!AL116+Consolidação!AO116+Consolidação!AR116+Consolidação!AU116+Consolidação!AX116+Consolidação!#REF!+Consolidação!BC116,Consolidação!$AR$4,IF(R105+Y105+AF105+AM105+AT105+BA105+BH105+BO105+BV105+CC105+CJ105+CQ105+CX105+DE105&lt;=Consolidação!T116+Consolidação!W116+Consolidação!Z116+Consolidação!AC116+Consolidação!AF116+Consolidação!AI116+Consolidação!AL116+Consolidação!AO116+Consolidação!AR116+Consolidação!AU116+Consolidação!AX116+Consolidação!#REF!+Consolidação!BC116+Consolidação!BF116,Consolidação!$AU$4,IF(AND((Consolidação!T116+Consolidação!W116+Consolidação!Z116+Consolidação!AC116+Consolidação!AF116+Consolidação!AI116+Consolidação!AL116+Consolidação!AO116+Consolidação!AR116+Consolidação!AU116+Consolidação!AX116+Consolidação!#REF!+Consolidação!BC116+Consolidação!BF116)&gt;0,R105+Y105+AF105+AM105+AT105+BA105+BH105+BO105+BV105+CC105+CJ105+CQ105+CX105&lt;Consolidação!T116+Consolidação!W116+Consolidação!Z116+Consolidação!AC116+Consolidação!AF116+Consolidação!AI116+Consolidação!AL116+Consolidação!AO116+Consolidação!AR116+Consolidação!AU116+Consolidação!AX116+Consolidação!#REF!+Consolidação!BC116+Consolidação!BF116,R105+Y105+AF105+AM105+AT105+BA105+BH105+BO105+BV105+CC105+CJ105+CQ105+CX105+DE105&gt;Consolidação!T116+Consolidação!W116+Consolidação!Z116+Consolidação!AC116+Consolidação!AF116+Consolidação!AI116+Consolidação!AL116+Consolidação!AO116+Consolidação!AR116+Consolidação!AU116+Consolidação!AX116+Consolidação!#REF!+Consolidação!BC116+Consolidação!BF116),"CONSUMO PARCIAL","SEM PREVISÃO"))))))))))))))))</f>
        <v/>
      </c>
      <c r="DI105" s="318" t="str">
        <f>IF(DH105="","",IF(DH105="SEM PREVISÃO","û",IF(DH105="CONSUMO PARCIAL","û",IF(DG105&lt;DH105+90,"û","ü"))))</f>
        <v/>
      </c>
      <c r="DJ105" s="334"/>
      <c r="DK105" s="340"/>
      <c r="DL105" s="522"/>
      <c r="DM105" s="346"/>
      <c r="DN105" s="353" t="str">
        <f>IF(DK105=0,"",IF(X105+AE105+AL105+AS105+AZ105+BG105+BN105+BU105+CB105+CI105+CP105+CW105+DD105+DK105&lt;=Consolidação!Z116,Consolidação!$H$4,IF(X105+AE105+AL105+AS105+AZ105+BG105+BN105+BU105+CB105+CI105+CP105+CW105+DD105+DK105&lt;=Consolidação!Z116+Consolidação!AC116,Consolidação!$K$4,IF(X105+AE105+AL105+AS105+AZ105+BG105+BN105+BU105+CB105+CI105+CP105+CW105+DD105+DK105&lt;=Consolidação!Z116+Consolidação!AC116+Consolidação!AF116,Consolidação!$N$4,IF(X105+AE105+AL105+AS105+AZ105+BG105+BN105+BU105+CB105+CI105+CP105+CW105+DD105+DK105&lt;=Consolidação!Z116+Consolidação!AC116+Consolidação!AF116+Consolidação!AI116,Consolidação!$Q$4,IF(X105+AE105+AL105+AS105+AZ105+BG105+BN105+BU105+CB105+CI105+CP105+CW105+DD105+DK105&lt;=Consolidação!Z116+Consolidação!AC116+Consolidação!AF116+Consolidação!AI116+Consolidação!AL116,Consolidação!$T$4,IF(X105+AE105+AL105+AS105+AZ105+BG105+BN105+BU105+CB105+CI105+CP105+CW105+DD105+DK105&lt;=Consolidação!Z116+Consolidação!AC116+Consolidação!AF116+Consolidação!AI116+Consolidação!AL116+Consolidação!AO116,Consolidação!$W$4,IF(X105+AE105+AL105+AS105+AZ105+BG105+BN105+BU105+CB105+CI105+CP105+CW105+DD105+DK105&lt;=Consolidação!Z116+Consolidação!AC116+Consolidação!AF116+Consolidação!AI116+Consolidação!AL116+Consolidação!AO116+Consolidação!AR116,Consolidação!$Z$4,IF(X105+AE105+AL105+AS105+AZ105+BG105+BN105+BU105+CB105+CI105+CP105+CW105+DD105+DK105&lt;=Consolidação!Z116+Consolidação!AC116+Consolidação!AF116+Consolidação!AI116+Consolidação!AL116+Consolidação!AO116+Consolidação!AR116+Consolidação!AU116,Consolidação!$AC$4,IF(X105+AE105+AL105+AS105+AZ105+BG105+BN105+BU105+CB105+CI105+CP105+CW105+DD105+DK105&lt;=Consolidação!Z116+Consolidação!AC116+Consolidação!AF116+Consolidação!AI116+Consolidação!AL116+Consolidação!AO116+Consolidação!AR116+Consolidação!AU116+Consolidação!AX116,Consolidação!$AF$4,IF(X105+AE105+AL105+AS105+AZ105+BG105+BN105+BU105+CB105+CI105+CP105+CW105+DD105+DK105&lt;=Consolidação!Z116+Consolidação!AC116+Consolidação!AF116+Consolidação!AI116+Consolidação!AL116+Consolidação!AO116+Consolidação!AR116+Consolidação!AU116+Consolidação!AX116+Consolidação!#REF!,Consolidação!$AI$4,IF(X105+AE105+AL105+AS105+AZ105+BG105+BN105+BU105+CB105+CI105+CP105+CW105+DD105+DK105&lt;=Consolidação!Z116+Consolidação!AC116+Consolidação!AF116+Consolidação!AI116+Consolidação!AL116+Consolidação!AO116+Consolidação!AR116+Consolidação!AU116+Consolidação!AX116+Consolidação!#REF!+Consolidação!BC116,Consolidação!$AL$4,IF(X105+AE105+AL105+AS105+AZ105+BG105+BN105+BU105+CB105+CI105+CP105+CW105+DD105+DK105&lt;=Consolidação!Z116+Consolidação!AC116+Consolidação!AF116+Consolidação!AI116+Consolidação!AL116+Consolidação!AO116+Consolidação!AR116+Consolidação!AU116+Consolidação!AX116+Consolidação!#REF!+Consolidação!BC116+Consolidação!BF116,Consolidação!$AO$4,IF(X105+AE105+AL105+AS105+AZ105+BG105+BN105+BU105+CB105+CI105+CP105+CW105+DD105+DK105&lt;=Consolidação!Z116+Consolidação!AC116+Consolidação!AF116+Consolidação!AI116+Consolidação!AL116+Consolidação!AO116+Consolidação!AR116+Consolidação!AU116+Consolidação!AX116+Consolidação!#REF!+Consolidação!BC116+Consolidação!BF116+Consolidação!BI116,Consolidação!$AR$4,IF(X105+AE105+AL105+AS105+AZ105+BG105+BN105+BU105+CB105+CI105+CP105+CW105+DD105+DK105&lt;=Consolidação!Z116+Consolidação!AC116+Consolidação!AF116+Consolidação!AI116+Consolidação!AL116+Consolidação!AO116+Consolidação!AR116+Consolidação!AU116+Consolidação!AX116+Consolidação!#REF!+Consolidação!BC116+Consolidação!BF116+Consolidação!BI116+Consolidação!BL116,Consolidação!$AU$4,IF(AND((Consolidação!Z116+Consolidação!AC116+Consolidação!AF116+Consolidação!AI116+Consolidação!AL116+Consolidação!AO116+Consolidação!AR116+Consolidação!AU116+Consolidação!AX116+Consolidação!#REF!+Consolidação!BC116+Consolidação!BF116+Consolidação!BI116+Consolidação!BL116)&gt;0,X105+AE105+AL105+AS105+AZ105+BG105+BN105+BU105+CB105+CI105+CP105+CW105+DD105&lt;Consolidação!Z116+Consolidação!AC116+Consolidação!AF116+Consolidação!AI116+Consolidação!AL116+Consolidação!AO116+Consolidação!AR116+Consolidação!AU116+Consolidação!AX116+Consolidação!#REF!+Consolidação!BC116+Consolidação!BF116+Consolidação!BI116+Consolidação!BL116,X105+AE105+AL105+AS105+AZ105+BG105+BN105+BU105+CB105+CI105+CP105+CW105+DD105+DK105&gt;Consolidação!Z116+Consolidação!AC116+Consolidação!AF116+Consolidação!AI116+Consolidação!AL116+Consolidação!AO116+Consolidação!AR116+Consolidação!AU116+Consolidação!AX116+Consolidação!#REF!+Consolidação!BC116+Consolidação!BF116+Consolidação!BI116+Consolidação!BL116),"CONSUMO PARCIAL","SEM PREVISÃO"))))))))))))))))</f>
        <v/>
      </c>
      <c r="DO105" s="318" t="str">
        <f>IF(DN105="","",IF(DN105="SEM PREVISÃO","û",IF(DN105="CONSUMO PARCIAL","û",IF(DM105&lt;DN105+90,"û","ü"))))</f>
        <v/>
      </c>
      <c r="DP105" s="334"/>
      <c r="DQ105" s="340"/>
      <c r="DR105" s="522"/>
      <c r="DS105" s="346"/>
      <c r="DT105" s="353" t="str">
        <f>IF(DQ105=0,"",IF(AD105+AK105+AR105+AY105+BF105+BM105+BT105+CA105+CH105+CO105+CV105+DC105+DJ105+DQ105&lt;=Consolidação!AF116,Consolidação!$H$4,IF(AD105+AK105+AR105+AY105+BF105+BM105+BT105+CA105+CH105+CO105+CV105+DC105+DJ105+DQ105&lt;=Consolidação!AF116+Consolidação!AI116,Consolidação!$K$4,IF(AD105+AK105+AR105+AY105+BF105+BM105+BT105+CA105+CH105+CO105+CV105+DC105+DJ105+DQ105&lt;=Consolidação!AF116+Consolidação!AI116+Consolidação!AL116,Consolidação!$N$4,IF(AD105+AK105+AR105+AY105+BF105+BM105+BT105+CA105+CH105+CO105+CV105+DC105+DJ105+DQ105&lt;=Consolidação!AF116+Consolidação!AI116+Consolidação!AL116+Consolidação!AO116,Consolidação!$Q$4,IF(AD105+AK105+AR105+AY105+BF105+BM105+BT105+CA105+CH105+CO105+CV105+DC105+DJ105+DQ105&lt;=Consolidação!AF116+Consolidação!AI116+Consolidação!AL116+Consolidação!AO116+Consolidação!AR116,Consolidação!$T$4,IF(AD105+AK105+AR105+AY105+BF105+BM105+BT105+CA105+CH105+CO105+CV105+DC105+DJ105+DQ105&lt;=Consolidação!AF116+Consolidação!AI116+Consolidação!AL116+Consolidação!AO116+Consolidação!AR116+Consolidação!AU116,Consolidação!$W$4,IF(AD105+AK105+AR105+AY105+BF105+BM105+BT105+CA105+CH105+CO105+CV105+DC105+DJ105+DQ105&lt;=Consolidação!AF116+Consolidação!AI116+Consolidação!AL116+Consolidação!AO116+Consolidação!AR116+Consolidação!AU116+Consolidação!AX116,Consolidação!$Z$4,IF(AD105+AK105+AR105+AY105+BF105+BM105+BT105+CA105+CH105+CO105+CV105+DC105+DJ105+DQ105&lt;=Consolidação!AF116+Consolidação!AI116+Consolidação!AL116+Consolidação!AO116+Consolidação!AR116+Consolidação!AU116+Consolidação!AX116+Consolidação!#REF!,Consolidação!$AC$4,IF(AD105+AK105+AR105+AY105+BF105+BM105+BT105+CA105+CH105+CO105+CV105+DC105+DJ105+DQ105&lt;=Consolidação!AF116+Consolidação!AI116+Consolidação!AL116+Consolidação!AO116+Consolidação!AR116+Consolidação!AU116+Consolidação!AX116+Consolidação!#REF!+Consolidação!BC116,Consolidação!$AF$4,IF(AD105+AK105+AR105+AY105+BF105+BM105+BT105+CA105+CH105+CO105+CV105+DC105+DJ105+DQ105&lt;=Consolidação!AF116+Consolidação!AI116+Consolidação!AL116+Consolidação!AO116+Consolidação!AR116+Consolidação!AU116+Consolidação!AX116+Consolidação!#REF!+Consolidação!BC116+Consolidação!BF116,Consolidação!$AI$4,IF(AD105+AK105+AR105+AY105+BF105+BM105+BT105+CA105+CH105+CO105+CV105+DC105+DJ105+DQ105&lt;=Consolidação!AF116+Consolidação!AI116+Consolidação!AL116+Consolidação!AO116+Consolidação!AR116+Consolidação!AU116+Consolidação!AX116+Consolidação!#REF!+Consolidação!BC116+Consolidação!BF116+Consolidação!BI116,Consolidação!$AL$4,IF(AD105+AK105+AR105+AY105+BF105+BM105+BT105+CA105+CH105+CO105+CV105+DC105+DJ105+DQ105&lt;=Consolidação!AF116+Consolidação!AI116+Consolidação!AL116+Consolidação!AO116+Consolidação!AR116+Consolidação!AU116+Consolidação!AX116+Consolidação!#REF!+Consolidação!BC116+Consolidação!BF116+Consolidação!BI116+Consolidação!BL116,Consolidação!$AO$4,IF(AD105+AK105+AR105+AY105+BF105+BM105+BT105+CA105+CH105+CO105+CV105+DC105+DJ105+DQ105&lt;=Consolidação!AF116+Consolidação!AI116+Consolidação!AL116+Consolidação!AO116+Consolidação!AR116+Consolidação!AU116+Consolidação!AX116+Consolidação!#REF!+Consolidação!BC116+Consolidação!BF116+Consolidação!BI116+Consolidação!BL116+Consolidação!BO116,Consolidação!$AR$4,IF(AD105+AK105+AR105+AY105+BF105+BM105+BT105+CA105+CH105+CO105+CV105+DC105+DJ105+DQ105&lt;=Consolidação!AF116+Consolidação!AI116+Consolidação!AL116+Consolidação!AO116+Consolidação!AR116+Consolidação!AU116+Consolidação!AX116+Consolidação!#REF!+Consolidação!BC116+Consolidação!BF116+Consolidação!BI116+Consolidação!BL116+Consolidação!BO116+Consolidação!BR116,Consolidação!$AU$4,IF(AND((Consolidação!AF116+Consolidação!AI116+Consolidação!AL116+Consolidação!AO116+Consolidação!AR116+Consolidação!AU116+Consolidação!AX116+Consolidação!#REF!+Consolidação!BC116+Consolidação!BF116+Consolidação!BI116+Consolidação!BL116+Consolidação!BO116+Consolidação!BR116)&gt;0,AD105+AK105+AR105+AY105+BF105+BM105+BT105+CA105+CH105+CO105+CV105+DC105+DJ105&lt;Consolidação!AF116+Consolidação!AI116+Consolidação!AL116+Consolidação!AO116+Consolidação!AR116+Consolidação!AU116+Consolidação!AX116+Consolidação!#REF!+Consolidação!BC116+Consolidação!BF116+Consolidação!BI116+Consolidação!BL116+Consolidação!BO116+Consolidação!BR116,AD105+AK105+AR105+AY105+BF105+BM105+BT105+CA105+CH105+CO105+CV105+DC105+DJ105+DQ105&gt;Consolidação!AF116+Consolidação!AI116+Consolidação!AL116+Consolidação!AO116+Consolidação!AR116+Consolidação!AU116+Consolidação!AX116+Consolidação!#REF!+Consolidação!BC116+Consolidação!BF116+Consolidação!BI116+Consolidação!BL116+Consolidação!BO116+Consolidação!BR116),"CONSUMO PARCIAL","SEM PREVISÃO"))))))))))))))))</f>
        <v/>
      </c>
      <c r="DU105" s="318" t="str">
        <f>IF(DT105="","",IF(DT105="SEM PREVISÃO","û",IF(DT105="CONSUMO PARCIAL","û",IF(DS105&lt;DT105+90,"û","ü"))))</f>
        <v/>
      </c>
      <c r="DV105" s="334"/>
      <c r="DW105" s="340"/>
      <c r="DX105" s="522"/>
      <c r="DY105" s="346"/>
      <c r="DZ105" s="353" t="str">
        <f>IF(DW105=0,"",IF(AJ105+AQ105+AX105+BE105+BL105+BS105+BZ105+CG105+CN105+CU105+DB105+DI105+DP105+DW105&lt;=Consolidação!AL116,Consolidação!$H$4,IF(AJ105+AQ105+AX105+BE105+BL105+BS105+BZ105+CG105+CN105+CU105+DB105+DI105+DP105+DW105&lt;=Consolidação!AL116+Consolidação!AO116,Consolidação!$K$4,IF(AJ105+AQ105+AX105+BE105+BL105+BS105+BZ105+CG105+CN105+CU105+DB105+DI105+DP105+DW105&lt;=Consolidação!AL116+Consolidação!AO116+Consolidação!AR116,Consolidação!$N$4,IF(AJ105+AQ105+AX105+BE105+BL105+BS105+BZ105+CG105+CN105+CU105+DB105+DI105+DP105+DW105&lt;=Consolidação!AL116+Consolidação!AO116+Consolidação!AR116+Consolidação!AU116,Consolidação!$Q$4,IF(AJ105+AQ105+AX105+BE105+BL105+BS105+BZ105+CG105+CN105+CU105+DB105+DI105+DP105+DW105&lt;=Consolidação!AL116+Consolidação!AO116+Consolidação!AR116+Consolidação!AU116+Consolidação!AX116,Consolidação!$T$4,IF(AJ105+AQ105+AX105+BE105+BL105+BS105+BZ105+CG105+CN105+CU105+DB105+DI105+DP105+DW105&lt;=Consolidação!AL116+Consolidação!AO116+Consolidação!AR116+Consolidação!AU116+Consolidação!AX116+Consolidação!#REF!,Consolidação!$W$4,IF(AJ105+AQ105+AX105+BE105+BL105+BS105+BZ105+CG105+CN105+CU105+DB105+DI105+DP105+DW105&lt;=Consolidação!AL116+Consolidação!AO116+Consolidação!AR116+Consolidação!AU116+Consolidação!AX116+Consolidação!#REF!+Consolidação!BC116,Consolidação!$Z$4,IF(AJ105+AQ105+AX105+BE105+BL105+BS105+BZ105+CG105+CN105+CU105+DB105+DI105+DP105+DW105&lt;=Consolidação!AL116+Consolidação!AO116+Consolidação!AR116+Consolidação!AU116+Consolidação!AX116+Consolidação!#REF!+Consolidação!BC116+Consolidação!BF116,Consolidação!$AC$4,IF(AJ105+AQ105+AX105+BE105+BL105+BS105+BZ105+CG105+CN105+CU105+DB105+DI105+DP105+DW105&lt;=Consolidação!AL116+Consolidação!AO116+Consolidação!AR116+Consolidação!AU116+Consolidação!AX116+Consolidação!#REF!+Consolidação!BC116+Consolidação!BF116+Consolidação!BI116,Consolidação!$AF$4,IF(AJ105+AQ105+AX105+BE105+BL105+BS105+BZ105+CG105+CN105+CU105+DB105+DI105+DP105+DW105&lt;=Consolidação!AL116+Consolidação!AO116+Consolidação!AR116+Consolidação!AU116+Consolidação!AX116+Consolidação!#REF!+Consolidação!BC116+Consolidação!BF116+Consolidação!BI116+Consolidação!BL116,Consolidação!$AI$4,IF(AJ105+AQ105+AX105+BE105+BL105+BS105+BZ105+CG105+CN105+CU105+DB105+DI105+DP105+DW105&lt;=Consolidação!AL116+Consolidação!AO116+Consolidação!AR116+Consolidação!AU116+Consolidação!AX116+Consolidação!#REF!+Consolidação!BC116+Consolidação!BF116+Consolidação!BI116+Consolidação!BL116+Consolidação!BO116,Consolidação!$AL$4,IF(AJ105+AQ105+AX105+BE105+BL105+BS105+BZ105+CG105+CN105+CU105+DB105+DI105+DP105+DW105&lt;=Consolidação!AL116+Consolidação!AO116+Consolidação!AR116+Consolidação!AU116+Consolidação!AX116+Consolidação!#REF!+Consolidação!BC116+Consolidação!BF116+Consolidação!BI116+Consolidação!BL116+Consolidação!BO116+Consolidação!BR116,Consolidação!$AO$4,IF(AJ105+AQ105+AX105+BE105+BL105+BS105+BZ105+CG105+CN105+CU105+DB105+DI105+DP105+DW105&lt;=Consolidação!AL116+Consolidação!AO116+Consolidação!AR116+Consolidação!AU116+Consolidação!AX116+Consolidação!#REF!+Consolidação!BC116+Consolidação!BF116+Consolidação!BI116+Consolidação!BL116+Consolidação!BO116+Consolidação!BR116+Consolidação!BU116,Consolidação!$AR$4,IF(AJ105+AQ105+AX105+BE105+BL105+BS105+BZ105+CG105+CN105+CU105+DB105+DI105+DP105+DW105&lt;=Consolidação!AL116+Consolidação!AO116+Consolidação!AR116+Consolidação!AU116+Consolidação!AX116+Consolidação!#REF!+Consolidação!BC116+Consolidação!BF116+Consolidação!BI116+Consolidação!BL116+Consolidação!BO116+Consolidação!BR116+Consolidação!BU116+Consolidação!BX116,Consolidação!$AU$4,IF(AND((Consolidação!AL116+Consolidação!AO116+Consolidação!AR116+Consolidação!AU116+Consolidação!AX116+Consolidação!#REF!+Consolidação!BC116+Consolidação!BF116+Consolidação!BI116+Consolidação!BL116+Consolidação!BO116+Consolidação!BR116+Consolidação!BU116+Consolidação!BX116)&gt;0,AJ105+AQ105+AX105+BE105+BL105+BS105+BZ105+CG105+CN105+CU105+DB105+DI105+DP105&lt;Consolidação!AL116+Consolidação!AO116+Consolidação!AR116+Consolidação!AU116+Consolidação!AX116+Consolidação!#REF!+Consolidação!BC116+Consolidação!BF116+Consolidação!BI116+Consolidação!BL116+Consolidação!BO116+Consolidação!BR116+Consolidação!BU116+Consolidação!BX116,AJ105+AQ105+AX105+BE105+BL105+BS105+BZ105+CG105+CN105+CU105+DB105+DI105+DP105+DW105&gt;Consolidação!AL116+Consolidação!AO116+Consolidação!AR116+Consolidação!AU116+Consolidação!AX116+Consolidação!#REF!+Consolidação!BC116+Consolidação!BF116+Consolidação!BI116+Consolidação!BL116+Consolidação!BO116+Consolidação!BR116+Consolidação!BU116+Consolidação!BX116),"CONSUMO PARCIAL","SEM PREVISÃO"))))))))))))))))</f>
        <v/>
      </c>
      <c r="EA105" s="318" t="str">
        <f>IF(DZ105="","",IF(DZ105="SEM PREVISÃO","û",IF(DZ105="CONSUMO PARCIAL","û",IF(DY105&lt;DZ105+90,"û","ü"))))</f>
        <v/>
      </c>
      <c r="EB105" s="334"/>
      <c r="EC105" s="340"/>
      <c r="ED105" s="522"/>
      <c r="EE105" s="346"/>
      <c r="EF105" s="353" t="str">
        <f>IF(EC105=0,"",IF(AP105+AW105+BD105+BK105+BR105+BY105+CF105+CM105+CT105+DA105+DH105+DO105+DV105+EC105&lt;=Consolidação!AR116,Consolidação!$H$4,IF(AP105+AW105+BD105+BK105+BR105+BY105+CF105+CM105+CT105+DA105+DH105+DO105+DV105+EC105&lt;=Consolidação!AR116+Consolidação!AU116,Consolidação!$K$4,IF(AP105+AW105+BD105+BK105+BR105+BY105+CF105+CM105+CT105+DA105+DH105+DO105+DV105+EC105&lt;=Consolidação!AR116+Consolidação!AU116+Consolidação!AX116,Consolidação!$N$4,IF(AP105+AW105+BD105+BK105+BR105+BY105+CF105+CM105+CT105+DA105+DH105+DO105+DV105+EC105&lt;=Consolidação!AR116+Consolidação!AU116+Consolidação!AX116+Consolidação!#REF!,Consolidação!$Q$4,IF(AP105+AW105+BD105+BK105+BR105+BY105+CF105+CM105+CT105+DA105+DH105+DO105+DV105+EC105&lt;=Consolidação!AR116+Consolidação!AU116+Consolidação!AX116+Consolidação!#REF!+Consolidação!BC116,Consolidação!$T$4,IF(AP105+AW105+BD105+BK105+BR105+BY105+CF105+CM105+CT105+DA105+DH105+DO105+DV105+EC105&lt;=Consolidação!AR116+Consolidação!AU116+Consolidação!AX116+Consolidação!#REF!+Consolidação!BC116+Consolidação!BF116,Consolidação!$W$4,IF(AP105+AW105+BD105+BK105+BR105+BY105+CF105+CM105+CT105+DA105+DH105+DO105+DV105+EC105&lt;=Consolidação!AR116+Consolidação!AU116+Consolidação!AX116+Consolidação!#REF!+Consolidação!BC116+Consolidação!BF116+Consolidação!BI116,Consolidação!$Z$4,IF(AP105+AW105+BD105+BK105+BR105+BY105+CF105+CM105+CT105+DA105+DH105+DO105+DV105+EC105&lt;=Consolidação!AR116+Consolidação!AU116+Consolidação!AX116+Consolidação!#REF!+Consolidação!BC116+Consolidação!BF116+Consolidação!BI116+Consolidação!BL116,Consolidação!$AC$4,IF(AP105+AW105+BD105+BK105+BR105+BY105+CF105+CM105+CT105+DA105+DH105+DO105+DV105+EC105&lt;=Consolidação!AR116+Consolidação!AU116+Consolidação!AX116+Consolidação!#REF!+Consolidação!BC116+Consolidação!BF116+Consolidação!BI116+Consolidação!BL116+Consolidação!BO116,Consolidação!$AF$4,IF(AP105+AW105+BD105+BK105+BR105+BY105+CF105+CM105+CT105+DA105+DH105+DO105+DV105+EC105&lt;=Consolidação!AR116+Consolidação!AU116+Consolidação!AX116+Consolidação!#REF!+Consolidação!BC116+Consolidação!BF116+Consolidação!BI116+Consolidação!BL116+Consolidação!BO116+Consolidação!BR116,Consolidação!$AI$4,IF(AP105+AW105+BD105+BK105+BR105+BY105+CF105+CM105+CT105+DA105+DH105+DO105+DV105+EC105&lt;=Consolidação!AR116+Consolidação!AU116+Consolidação!AX116+Consolidação!#REF!+Consolidação!BC116+Consolidação!BF116+Consolidação!BI116+Consolidação!BL116+Consolidação!BO116+Consolidação!BR116+Consolidação!BU116,Consolidação!$AL$4,IF(AP105+AW105+BD105+BK105+BR105+BY105+CF105+CM105+CT105+DA105+DH105+DO105+DV105+EC105&lt;=Consolidação!AR116+Consolidação!AU116+Consolidação!AX116+Consolidação!#REF!+Consolidação!BC116+Consolidação!BF116+Consolidação!BI116+Consolidação!BL116+Consolidação!BO116+Consolidação!BR116+Consolidação!BU116+Consolidação!BX116,Consolidação!$AO$4,IF(AP105+AW105+BD105+BK105+BR105+BY105+CF105+CM105+CT105+DA105+DH105+DO105+DV105+EC105&lt;=Consolidação!AR116+Consolidação!AU116+Consolidação!AX116+Consolidação!#REF!+Consolidação!BC116+Consolidação!BF116+Consolidação!BI116+Consolidação!BL116+Consolidação!BO116+Consolidação!BR116+Consolidação!BU116+Consolidação!BX116+Consolidação!CA116,Consolidação!$AR$4,IF(AP105+AW105+BD105+BK105+BR105+BY105+CF105+CM105+CT105+DA105+DH105+DO105+DV105+EC105&lt;=Consolidação!AR116+Consolidação!AU116+Consolidação!AX116+Consolidação!#REF!+Consolidação!BC116+Consolidação!BF116+Consolidação!BI116+Consolidação!BL116+Consolidação!BO116+Consolidação!BR116+Consolidação!BU116+Consolidação!BX116+Consolidação!CA116+Consolidação!CD116,Consolidação!$AU$4,IF(AND((Consolidação!AR116+Consolidação!AU116+Consolidação!AX116+Consolidação!#REF!+Consolidação!BC116+Consolidação!BF116+Consolidação!BI116+Consolidação!BL116+Consolidação!BO116+Consolidação!BR116+Consolidação!BU116+Consolidação!BX116+Consolidação!CA116+Consolidação!CD116)&gt;0,AP105+AW105+BD105+BK105+BR105+BY105+CF105+CM105+CT105+DA105+DH105+DO105+DV105&lt;Consolidação!AR116+Consolidação!AU116+Consolidação!AX116+Consolidação!#REF!+Consolidação!BC116+Consolidação!BF116+Consolidação!BI116+Consolidação!BL116+Consolidação!BO116+Consolidação!BR116+Consolidação!BU116+Consolidação!BX116+Consolidação!CA116+Consolidação!CD116,AP105+AW105+BD105+BK105+BR105+BY105+CF105+CM105+CT105+DA105+DH105+DO105+DV105+EC105&gt;Consolidação!AR116+Consolidação!AU116+Consolidação!AX116+Consolidação!#REF!+Consolidação!BC116+Consolidação!BF116+Consolidação!BI116+Consolidação!BL116+Consolidação!BO116+Consolidação!BR116+Consolidação!BU116+Consolidação!BX116+Consolidação!CA116+Consolidação!CD116),"CONSUMO PARCIAL","SEM PREVISÃO"))))))))))))))))</f>
        <v/>
      </c>
      <c r="EG105" s="318" t="str">
        <f>IF(EF105="","",IF(EF105="SEM PREVISÃO","û",IF(EF105="CONSUMO PARCIAL","û",IF(EE105&lt;EF105+90,"û","ü"))))</f>
        <v/>
      </c>
      <c r="EH105" s="334"/>
      <c r="EI105" s="340"/>
      <c r="EJ105" s="522"/>
      <c r="EK105" s="346"/>
      <c r="EL105" s="353" t="str">
        <f>IF(EI105=0,"",IF(AV105+BC105+BJ105+BQ105+BX105+CE105+CL105+CS105+CZ105+DG105+DN105+DU105+EB105+EI105&lt;=Consolidação!AX116,Consolidação!$H$4,IF(AV105+BC105+BJ105+BQ105+BX105+CE105+CL105+CS105+CZ105+DG105+DN105+DU105+EB105+EI105&lt;=Consolidação!AX116+Consolidação!#REF!,Consolidação!$K$4,IF(AV105+BC105+BJ105+BQ105+BX105+CE105+CL105+CS105+CZ105+DG105+DN105+DU105+EB105+EI105&lt;=Consolidação!AX116+Consolidação!#REF!+Consolidação!BC116,Consolidação!$N$4,IF(AV105+BC105+BJ105+BQ105+BX105+CE105+CL105+CS105+CZ105+DG105+DN105+DU105+EB105+EI105&lt;=Consolidação!AX116+Consolidação!#REF!+Consolidação!BC116+Consolidação!BF116,Consolidação!$Q$4,IF(AV105+BC105+BJ105+BQ105+BX105+CE105+CL105+CS105+CZ105+DG105+DN105+DU105+EB105+EI105&lt;=Consolidação!AX116+Consolidação!#REF!+Consolidação!BC116+Consolidação!BF116+Consolidação!BI116,Consolidação!$T$4,IF(AV105+BC105+BJ105+BQ105+BX105+CE105+CL105+CS105+CZ105+DG105+DN105+DU105+EB105+EI105&lt;=Consolidação!AX116+Consolidação!#REF!+Consolidação!BC116+Consolidação!BF116+Consolidação!BI116+Consolidação!BL116,Consolidação!$W$4,IF(AV105+BC105+BJ105+BQ105+BX105+CE105+CL105+CS105+CZ105+DG105+DN105+DU105+EB105+EI105&lt;=Consolidação!AX116+Consolidação!#REF!+Consolidação!BC116+Consolidação!BF116+Consolidação!BI116+Consolidação!BL116+Consolidação!BO116,Consolidação!$Z$4,IF(AV105+BC105+BJ105+BQ105+BX105+CE105+CL105+CS105+CZ105+DG105+DN105+DU105+EB105+EI105&lt;=Consolidação!AX116+Consolidação!#REF!+Consolidação!BC116+Consolidação!BF116+Consolidação!BI116+Consolidação!BL116+Consolidação!BO116+Consolidação!BR116,Consolidação!$AC$4,IF(AV105+BC105+BJ105+BQ105+BX105+CE105+CL105+CS105+CZ105+DG105+DN105+DU105+EB105+EI105&lt;=Consolidação!AX116+Consolidação!#REF!+Consolidação!BC116+Consolidação!BF116+Consolidação!BI116+Consolidação!BL116+Consolidação!BO116+Consolidação!BR116+Consolidação!BU116,Consolidação!$AF$4,IF(AV105+BC105+BJ105+BQ105+BX105+CE105+CL105+CS105+CZ105+DG105+DN105+DU105+EB105+EI105&lt;=Consolidação!AX116+Consolidação!#REF!+Consolidação!BC116+Consolidação!BF116+Consolidação!BI116+Consolidação!BL116+Consolidação!BO116+Consolidação!BR116+Consolidação!BU116+Consolidação!BX116,Consolidação!$AI$4,IF(AV105+BC105+BJ105+BQ105+BX105+CE105+CL105+CS105+CZ105+DG105+DN105+DU105+EB105+EI105&lt;=Consolidação!AX116+Consolidação!#REF!+Consolidação!BC116+Consolidação!BF116+Consolidação!BI116+Consolidação!BL116+Consolidação!BO116+Consolidação!BR116+Consolidação!BU116+Consolidação!BX116+Consolidação!CA116,Consolidação!$AL$4,IF(AV105+BC105+BJ105+BQ105+BX105+CE105+CL105+CS105+CZ105+DG105+DN105+DU105+EB105+EI105&lt;=Consolidação!AX116+Consolidação!#REF!+Consolidação!BC116+Consolidação!BF116+Consolidação!BI116+Consolidação!BL116+Consolidação!BO116+Consolidação!BR116+Consolidação!BU116+Consolidação!BX116+Consolidação!CA116+Consolidação!CD116,Consolidação!$AO$4,IF(AV105+BC105+BJ105+BQ105+BX105+CE105+CL105+CS105+CZ105+DG105+DN105+DU105+EB105+EI105&lt;=Consolidação!AX116+Consolidação!#REF!+Consolidação!BC116+Consolidação!BF116+Consolidação!BI116+Consolidação!BL116+Consolidação!BO116+Consolidação!BR116+Consolidação!BU116+Consolidação!BX116+Consolidação!CA116+Consolidação!CD116+Consolidação!CG116,Consolidação!$AR$4,IF(AV105+BC105+BJ105+BQ105+BX105+CE105+CL105+CS105+CZ105+DG105+DN105+DU105+EB105+EI105&lt;=Consolidação!AX116+Consolidação!#REF!+Consolidação!BC116+Consolidação!BF116+Consolidação!BI116+Consolidação!BL116+Consolidação!BO116+Consolidação!BR116+Consolidação!BU116+Consolidação!BX116+Consolidação!CA116+Consolidação!CD116+Consolidação!CG116+Consolidação!CJ116,Consolidação!$AU$4,IF(AND((Consolidação!AX116+Consolidação!#REF!+Consolidação!BC116+Consolidação!BF116+Consolidação!BI116+Consolidação!BL116+Consolidação!BO116+Consolidação!BR116+Consolidação!BU116+Consolidação!BX116+Consolidação!CA116+Consolidação!CD116+Consolidação!CG116+Consolidação!CJ116)&gt;0,AV105+BC105+BJ105+BQ105+BX105+CE105+CL105+CS105+CZ105+DG105+DN105+DU105+EB105&lt;Consolidação!AX116+Consolidação!#REF!+Consolidação!BC116+Consolidação!BF116+Consolidação!BI116+Consolidação!BL116+Consolidação!BO116+Consolidação!BR116+Consolidação!BU116+Consolidação!BX116+Consolidação!CA116+Consolidação!CD116+Consolidação!CG116+Consolidação!CJ116,AV105+BC105+BJ105+BQ105+BX105+CE105+CL105+CS105+CZ105+DG105+DN105+DU105+EB105+EI105&gt;Consolidação!AX116+Consolidação!#REF!+Consolidação!BC116+Consolidação!BF116+Consolidação!BI116+Consolidação!BL116+Consolidação!BO116+Consolidação!BR116+Consolidação!BU116+Consolidação!BX116+Consolidação!CA116+Consolidação!CD116+Consolidação!CG116+Consolidação!CJ116),"CONSUMO PARCIAL","SEM PREVISÃO"))))))))))))))))</f>
        <v/>
      </c>
      <c r="EM105" s="318" t="str">
        <f>IF(EL105="","",IF(EL105="SEM PREVISÃO","û",IF(EL105="CONSUMO PARCIAL","û",IF(EK105&lt;EL105+90,"û","ü"))))</f>
        <v/>
      </c>
      <c r="EN105" s="334"/>
      <c r="EO105" s="340"/>
      <c r="EP105" s="522"/>
      <c r="EQ105" s="346"/>
      <c r="ER105" s="353" t="str">
        <f>IF(EO105=0,"",IF(BB105+BI105+BP105+BW105+CD105+CK105+CR105+CY105+DF105+DM105+DT105+EA105+EH105+EO105&lt;=Consolidação!BC116,Consolidação!$H$4,IF(BB105+BI105+BP105+BW105+CD105+CK105+CR105+CY105+DF105+DM105+DT105+EA105+EH105+EO105&lt;=Consolidação!BC116+Consolidação!BF116,Consolidação!$K$4,IF(BB105+BI105+BP105+BW105+CD105+CK105+CR105+CY105+DF105+DM105+DT105+EA105+EH105+EO105&lt;=Consolidação!BC116+Consolidação!BF116+Consolidação!BI116,Consolidação!$N$4,IF(BB105+BI105+BP105+BW105+CD105+CK105+CR105+CY105+DF105+DM105+DT105+EA105+EH105+EO105&lt;=Consolidação!BC116+Consolidação!BF116+Consolidação!BI116+Consolidação!BL116,Consolidação!$Q$4,IF(BB105+BI105+BP105+BW105+CD105+CK105+CR105+CY105+DF105+DM105+DT105+EA105+EH105+EO105&lt;=Consolidação!BC116+Consolidação!BF116+Consolidação!BI116+Consolidação!BL116+Consolidação!BO116,Consolidação!$T$4,IF(BB105+BI105+BP105+BW105+CD105+CK105+CR105+CY105+DF105+DM105+DT105+EA105+EH105+EO105&lt;=Consolidação!BC116+Consolidação!BF116+Consolidação!BI116+Consolidação!BL116+Consolidação!BO116+Consolidação!BR116,Consolidação!$W$4,IF(BB105+BI105+BP105+BW105+CD105+CK105+CR105+CY105+DF105+DM105+DT105+EA105+EH105+EO105&lt;=Consolidação!BC116+Consolidação!BF116+Consolidação!BI116+Consolidação!BL116+Consolidação!BO116+Consolidação!BR116+Consolidação!BU116,Consolidação!$Z$4,IF(BB105+BI105+BP105+BW105+CD105+CK105+CR105+CY105+DF105+DM105+DT105+EA105+EH105+EO105&lt;=Consolidação!BC116+Consolidação!BF116+Consolidação!BI116+Consolidação!BL116+Consolidação!BO116+Consolidação!BR116+Consolidação!BU116+Consolidação!BX116,Consolidação!$AC$4,IF(BB105+BI105+BP105+BW105+CD105+CK105+CR105+CY105+DF105+DM105+DT105+EA105+EH105+EO105&lt;=Consolidação!BC116+Consolidação!BF116+Consolidação!BI116+Consolidação!BL116+Consolidação!BO116+Consolidação!BR116+Consolidação!BU116+Consolidação!BX116+Consolidação!CA116,Consolidação!$AF$4,IF(BB105+BI105+BP105+BW105+CD105+CK105+CR105+CY105+DF105+DM105+DT105+EA105+EH105+EO105&lt;=Consolidação!BC116+Consolidação!BF116+Consolidação!BI116+Consolidação!BL116+Consolidação!BO116+Consolidação!BR116+Consolidação!BU116+Consolidação!BX116+Consolidação!CA116+Consolidação!CD116,Consolidação!$AI$4,IF(BB105+BI105+BP105+BW105+CD105+CK105+CR105+CY105+DF105+DM105+DT105+EA105+EH105+EO105&lt;=Consolidação!BC116+Consolidação!BF116+Consolidação!BI116+Consolidação!BL116+Consolidação!BO116+Consolidação!BR116+Consolidação!BU116+Consolidação!BX116+Consolidação!CA116+Consolidação!CD116+Consolidação!CG116,Consolidação!$AL$4,IF(BB105+BI105+BP105+BW105+CD105+CK105+CR105+CY105+DF105+DM105+DT105+EA105+EH105+EO105&lt;=Consolidação!BC116+Consolidação!BF116+Consolidação!BI116+Consolidação!BL116+Consolidação!BO116+Consolidação!BR116+Consolidação!BU116+Consolidação!BX116+Consolidação!CA116+Consolidação!CD116+Consolidação!CG116+Consolidação!CJ116,Consolidação!$AO$4,IF(BB105+BI105+BP105+BW105+CD105+CK105+CR105+CY105+DF105+DM105+DT105+EA105+EH105+EO105&lt;=Consolidação!BC116+Consolidação!BF116+Consolidação!BI116+Consolidação!BL116+Consolidação!BO116+Consolidação!BR116+Consolidação!BU116+Consolidação!BX116+Consolidação!CA116+Consolidação!CD116+Consolidação!CG116+Consolidação!CJ116+Consolidação!CM116,Consolidação!$AR$4,IF(BB105+BI105+BP105+BW105+CD105+CK105+CR105+CY105+DF105+DM105+DT105+EA105+EH105+EO105&lt;=Consolidação!BC116+Consolidação!BF116+Consolidação!BI116+Consolidação!BL116+Consolidação!BO116+Consolidação!BR116+Consolidação!BU116+Consolidação!BX116+Consolidação!CA116+Consolidação!CD116+Consolidação!CG116+Consolidação!CJ116+Consolidação!CM116+Consolidação!CP116,Consolidação!$AU$4,IF(AND((Consolidação!BC116+Consolidação!BF116+Consolidação!BI116+Consolidação!BL116+Consolidação!BO116+Consolidação!BR116+Consolidação!BU116+Consolidação!BX116+Consolidação!CA116+Consolidação!CD116+Consolidação!CG116+Consolidação!CJ116+Consolidação!CM116+Consolidação!CP116)&gt;0,BB105+BI105+BP105+BW105+CD105+CK105+CR105+CY105+DF105+DM105+DT105+EA105+EH105&lt;Consolidação!BC116+Consolidação!BF116+Consolidação!BI116+Consolidação!BL116+Consolidação!BO116+Consolidação!BR116+Consolidação!BU116+Consolidação!BX116+Consolidação!CA116+Consolidação!CD116+Consolidação!CG116+Consolidação!CJ116+Consolidação!CM116+Consolidação!CP116,BB105+BI105+BP105+BW105+CD105+CK105+CR105+CY105+DF105+DM105+DT105+EA105+EH105+EO105&gt;Consolidação!BC116+Consolidação!BF116+Consolidação!BI116+Consolidação!BL116+Consolidação!BO116+Consolidação!BR116+Consolidação!BU116+Consolidação!BX116+Consolidação!CA116+Consolidação!CD116+Consolidação!CG116+Consolidação!CJ116+Consolidação!CM116+Consolidação!CP116),"CONSUMO PARCIAL","SEM PREVISÃO"))))))))))))))))</f>
        <v/>
      </c>
      <c r="ES105" s="318" t="str">
        <f>IF(ER105="","",IF(ER105="SEM PREVISÃO","û",IF(ER105="CONSUMO PARCIAL","û",IF(EQ105&lt;ER105+90,"û","ü"))))</f>
        <v/>
      </c>
      <c r="ET105" s="334"/>
      <c r="EU105" s="340"/>
      <c r="EV105" s="522"/>
      <c r="EW105" s="346"/>
      <c r="EX105" s="353" t="str">
        <f>IF(EU105=0,"",IF(BH105+BO105+BV105+CC105+CJ105+CQ105+CX105+DE105+DL105+DS105+DZ105+EG105+EN105+EU105&lt;=Consolidação!BI116,Consolidação!$H$4,IF(BH105+BO105+BV105+CC105+CJ105+CQ105+CX105+DE105+DL105+DS105+DZ105+EG105+EN105+EU105&lt;=Consolidação!BI116+Consolidação!BL116,Consolidação!$K$4,IF(BH105+BO105+BV105+CC105+CJ105+CQ105+CX105+DE105+DL105+DS105+DZ105+EG105+EN105+EU105&lt;=Consolidação!BI116+Consolidação!BL116+Consolidação!BO116,Consolidação!$N$4,IF(BH105+BO105+BV105+CC105+CJ105+CQ105+CX105+DE105+DL105+DS105+DZ105+EG105+EN105+EU105&lt;=Consolidação!BI116+Consolidação!BL116+Consolidação!BO116+Consolidação!BR116,Consolidação!$Q$4,IF(BH105+BO105+BV105+CC105+CJ105+CQ105+CX105+DE105+DL105+DS105+DZ105+EG105+EN105+EU105&lt;=Consolidação!BI116+Consolidação!BL116+Consolidação!BO116+Consolidação!BR116+Consolidação!BU116,Consolidação!$T$4,IF(BH105+BO105+BV105+CC105+CJ105+CQ105+CX105+DE105+DL105+DS105+DZ105+EG105+EN105+EU105&lt;=Consolidação!BI116+Consolidação!BL116+Consolidação!BO116+Consolidação!BR116+Consolidação!BU116+Consolidação!BX116,Consolidação!$W$4,IF(BH105+BO105+BV105+CC105+CJ105+CQ105+CX105+DE105+DL105+DS105+DZ105+EG105+EN105+EU105&lt;=Consolidação!BI116+Consolidação!BL116+Consolidação!BO116+Consolidação!BR116+Consolidação!BU116+Consolidação!BX116+Consolidação!CA116,Consolidação!$Z$4,IF(BH105+BO105+BV105+CC105+CJ105+CQ105+CX105+DE105+DL105+DS105+DZ105+EG105+EN105+EU105&lt;=Consolidação!BI116+Consolidação!BL116+Consolidação!BO116+Consolidação!BR116+Consolidação!BU116+Consolidação!BX116+Consolidação!CA116+Consolidação!CD116,Consolidação!$AC$4,IF(BH105+BO105+BV105+CC105+CJ105+CQ105+CX105+DE105+DL105+DS105+DZ105+EG105+EN105+EU105&lt;=Consolidação!BI116+Consolidação!BL116+Consolidação!BO116+Consolidação!BR116+Consolidação!BU116+Consolidação!BX116+Consolidação!CA116+Consolidação!CD116+Consolidação!CG116,Consolidação!$AF$4,IF(BH105+BO105+BV105+CC105+CJ105+CQ105+CX105+DE105+DL105+DS105+DZ105+EG105+EN105+EU105&lt;=Consolidação!BI116+Consolidação!BL116+Consolidação!BO116+Consolidação!BR116+Consolidação!BU116+Consolidação!BX116+Consolidação!CA116+Consolidação!CD116+Consolidação!CG116+Consolidação!CJ116,Consolidação!$AI$4,IF(BH105+BO105+BV105+CC105+CJ105+CQ105+CX105+DE105+DL105+DS105+DZ105+EG105+EN105+EU105&lt;=Consolidação!BI116+Consolidação!BL116+Consolidação!BO116+Consolidação!BR116+Consolidação!BU116+Consolidação!BX116+Consolidação!CA116+Consolidação!CD116+Consolidação!CG116+Consolidação!CJ116+Consolidação!CM116,Consolidação!$AL$4,IF(BH105+BO105+BV105+CC105+CJ105+CQ105+CX105+DE105+DL105+DS105+DZ105+EG105+EN105+EU105&lt;=Consolidação!BI116+Consolidação!BL116+Consolidação!BO116+Consolidação!BR116+Consolidação!BU116+Consolidação!BX116+Consolidação!CA116+Consolidação!CD116+Consolidação!CG116+Consolidação!CJ116+Consolidação!CM116+Consolidação!CP116,Consolidação!$AO$4,IF(BH105+BO105+BV105+CC105+CJ105+CQ105+CX105+DE105+DL105+DS105+DZ105+EG105+EN105+EU105&lt;=Consolidação!BI116+Consolidação!BL116+Consolidação!BO116+Consolidação!BR116+Consolidação!BU116+Consolidação!BX116+Consolidação!CA116+Consolidação!CD116+Consolidação!CG116+Consolidação!CJ116+Consolidação!CM116+Consolidação!CP116+Consolidação!CS116,Consolidação!$AR$4,IF(BH105+BO105+BV105+CC105+CJ105+CQ105+CX105+DE105+DL105+DS105+DZ105+EG105+EN105+EU105&lt;=Consolidação!BI116+Consolidação!BL116+Consolidação!BO116+Consolidação!BR116+Consolidação!BU116+Consolidação!BX116+Consolidação!CA116+Consolidação!CD116+Consolidação!CG116+Consolidação!CJ116+Consolidação!CM116+Consolidação!CP116+Consolidação!CS116+Consolidação!CV116,Consolidação!$AU$4,IF(AND((Consolidação!BI116+Consolidação!BL116+Consolidação!BO116+Consolidação!BR116+Consolidação!BU116+Consolidação!BX116+Consolidação!CA116+Consolidação!CD116+Consolidação!CG116+Consolidação!CJ116+Consolidação!CM116+Consolidação!CP116+Consolidação!CS116+Consolidação!CV116)&gt;0,BH105+BO105+BV105+CC105+CJ105+CQ105+CX105+DE105+DL105+DS105+DZ105+EG105+EN105&lt;Consolidação!BI116+Consolidação!BL116+Consolidação!BO116+Consolidação!BR116+Consolidação!BU116+Consolidação!BX116+Consolidação!CA116+Consolidação!CD116+Consolidação!CG116+Consolidação!CJ116+Consolidação!CM116+Consolidação!CP116+Consolidação!CS116+Consolidação!CV116,BH105+BO105+BV105+CC105+CJ105+CQ105+CX105+DE105+DL105+DS105+DZ105+EG105+EN105+EU105&gt;Consolidação!BI116+Consolidação!BL116+Consolidação!BO116+Consolidação!BR116+Consolidação!BU116+Consolidação!BX116+Consolidação!CA116+Consolidação!CD116+Consolidação!CG116+Consolidação!CJ116+Consolidação!CM116+Consolidação!CP116+Consolidação!CS116+Consolidação!CV116),"CONSUMO PARCIAL","SEM PREVISÃO"))))))))))))))))</f>
        <v/>
      </c>
      <c r="EY105" s="318" t="str">
        <f>IF(EX105="","",IF(EX105="SEM PREVISÃO","û",IF(EX105="CONSUMO PARCIAL","û",IF(EW105&lt;EX105+90,"û","ü"))))</f>
        <v/>
      </c>
      <c r="EZ105" s="334"/>
      <c r="FA105" s="340"/>
      <c r="FB105" s="522"/>
      <c r="FC105" s="346"/>
      <c r="FD105" s="353" t="str">
        <f>IF(FA105=0,"",IF(BN105+BU105+CB105+CI105+CP105+CW105+DD105+DK105+DR105+DY105+EF105+EM105+ET105+FA105&lt;=Consolidação!BO116,Consolidação!$H$4,IF(BN105+BU105+CB105+CI105+CP105+CW105+DD105+DK105+DR105+DY105+EF105+EM105+ET105+FA105&lt;=Consolidação!BO116+Consolidação!BR116,Consolidação!$K$4,IF(BN105+BU105+CB105+CI105+CP105+CW105+DD105+DK105+DR105+DY105+EF105+EM105+ET105+FA105&lt;=Consolidação!BO116+Consolidação!BR116+Consolidação!BU116,Consolidação!$N$4,IF(BN105+BU105+CB105+CI105+CP105+CW105+DD105+DK105+DR105+DY105+EF105+EM105+ET105+FA105&lt;=Consolidação!BO116+Consolidação!BR116+Consolidação!BU116+Consolidação!BX116,Consolidação!$Q$4,IF(BN105+BU105+CB105+CI105+CP105+CW105+DD105+DK105+DR105+DY105+EF105+EM105+ET105+FA105&lt;=Consolidação!BO116+Consolidação!BR116+Consolidação!BU116+Consolidação!BX116+Consolidação!CA116,Consolidação!$T$4,IF(BN105+BU105+CB105+CI105+CP105+CW105+DD105+DK105+DR105+DY105+EF105+EM105+ET105+FA105&lt;=Consolidação!BO116+Consolidação!BR116+Consolidação!BU116+Consolidação!BX116+Consolidação!CA116+Consolidação!CD116,Consolidação!$W$4,IF(BN105+BU105+CB105+CI105+CP105+CW105+DD105+DK105+DR105+DY105+EF105+EM105+ET105+FA105&lt;=Consolidação!BO116+Consolidação!BR116+Consolidação!BU116+Consolidação!BX116+Consolidação!CA116+Consolidação!CD116+Consolidação!CG116,Consolidação!$Z$4,IF(BN105+BU105+CB105+CI105+CP105+CW105+DD105+DK105+DR105+DY105+EF105+EM105+ET105+FA105&lt;=Consolidação!BO116+Consolidação!BR116+Consolidação!BU116+Consolidação!BX116+Consolidação!CA116+Consolidação!CD116+Consolidação!CG116+Consolidação!CJ116,Consolidação!$AC$4,IF(BN105+BU105+CB105+CI105+CP105+CW105+DD105+DK105+DR105+DY105+EF105+EM105+ET105+FA105&lt;=Consolidação!BO116+Consolidação!BR116+Consolidação!BU116+Consolidação!BX116+Consolidação!CA116+Consolidação!CD116+Consolidação!CG116+Consolidação!CJ116+Consolidação!CM116,Consolidação!$AF$4,IF(BN105+BU105+CB105+CI105+CP105+CW105+DD105+DK105+DR105+DY105+EF105+EM105+ET105+FA105&lt;=Consolidação!BO116+Consolidação!BR116+Consolidação!BU116+Consolidação!BX116+Consolidação!CA116+Consolidação!CD116+Consolidação!CG116+Consolidação!CJ116+Consolidação!CM116+Consolidação!CP116,Consolidação!$AI$4,IF(BN105+BU105+CB105+CI105+CP105+CW105+DD105+DK105+DR105+DY105+EF105+EM105+ET105+FA105&lt;=Consolidação!BO116+Consolidação!BR116+Consolidação!BU116+Consolidação!BX116+Consolidação!CA116+Consolidação!CD116+Consolidação!CG116+Consolidação!CJ116+Consolidação!CM116+Consolidação!CP116+Consolidação!CS116,Consolidação!$AL$4,IF(BN105+BU105+CB105+CI105+CP105+CW105+DD105+DK105+DR105+DY105+EF105+EM105+ET105+FA105&lt;=Consolidação!BO116+Consolidação!BR116+Consolidação!BU116+Consolidação!BX116+Consolidação!CA116+Consolidação!CD116+Consolidação!CG116+Consolidação!CJ116+Consolidação!CM116+Consolidação!CP116+Consolidação!CS116+Consolidação!CV116,Consolidação!$AO$4,IF(BN105+BU105+CB105+CI105+CP105+CW105+DD105+DK105+DR105+DY105+EF105+EM105+ET105+FA105&lt;=Consolidação!BO116+Consolidação!BR116+Consolidação!BU116+Consolidação!BX116+Consolidação!CA116+Consolidação!CD116+Consolidação!CG116+Consolidação!CJ116+Consolidação!CM116+Consolidação!CP116+Consolidação!CS116+Consolidação!CV116+Consolidação!CY116,Consolidação!$AR$4,IF(BN105+BU105+CB105+CI105+CP105+CW105+DD105+DK105+DR105+DY105+EF105+EM105+ET105+FA105&lt;=Consolidação!BO116+Consolidação!BR116+Consolidação!BU116+Consolidação!BX116+Consolidação!CA116+Consolidação!CD116+Consolidação!CG116+Consolidação!CJ116+Consolidação!CM116+Consolidação!CP116+Consolidação!CS116+Consolidação!CV116+Consolidação!CY116+Consolidação!DB116,Consolidação!$AU$4,IF(AND((Consolidação!BO116+Consolidação!BR116+Consolidação!BU116+Consolidação!BX116+Consolidação!CA116+Consolidação!CD116+Consolidação!CG116+Consolidação!CJ116+Consolidação!CM116+Consolidação!CP116+Consolidação!CS116+Consolidação!CV116+Consolidação!CY116+Consolidação!DB116)&gt;0,BN105+BU105+CB105+CI105+CP105+CW105+DD105+DK105+DR105+DY105+EF105+EM105+ET105&lt;Consolidação!BO116+Consolidação!BR116+Consolidação!BU116+Consolidação!BX116+Consolidação!CA116+Consolidação!CD116+Consolidação!CG116+Consolidação!CJ116+Consolidação!CM116+Consolidação!CP116+Consolidação!CS116+Consolidação!CV116+Consolidação!CY116+Consolidação!DB116,BN105+BU105+CB105+CI105+CP105+CW105+DD105+DK105+DR105+DY105+EF105+EM105+ET105+FA105&gt;Consolidação!BO116+Consolidação!BR116+Consolidação!BU116+Consolidação!BX116+Consolidação!CA116+Consolidação!CD116+Consolidação!CG116+Consolidação!CJ116+Consolidação!CM116+Consolidação!CP116+Consolidação!CS116+Consolidação!CV116+Consolidação!CY116+Consolidação!DB116),"CONSUMO PARCIAL","SEM PREVISÃO"))))))))))))))))</f>
        <v/>
      </c>
      <c r="FE105" s="318" t="str">
        <f>IF(FD105="","",IF(FD105="SEM PREVISÃO","û",IF(FD105="CONSUMO PARCIAL","û",IF(FC105&lt;FD105+90,"û","ü"))))</f>
        <v/>
      </c>
      <c r="FF105" s="334"/>
      <c r="FG105" s="340"/>
      <c r="FH105" s="522"/>
      <c r="FI105" s="346"/>
      <c r="FJ105" s="353" t="str">
        <f>IF(FG105=0,"",IF(BT105+CA105+CH105+CO105+CV105+DC105+DJ105+DQ105+DX105+EE105+EL105+ES105+EZ105+FG105&lt;=Consolidação!BU116,Consolidação!$H$4,IF(BT105+CA105+CH105+CO105+CV105+DC105+DJ105+DQ105+DX105+EE105+EL105+ES105+EZ105+FG105&lt;=Consolidação!BU116+Consolidação!BX116,Consolidação!$K$4,IF(BT105+CA105+CH105+CO105+CV105+DC105+DJ105+DQ105+DX105+EE105+EL105+ES105+EZ105+FG105&lt;=Consolidação!BU116+Consolidação!BX116+Consolidação!CA116,Consolidação!$N$4,IF(BT105+CA105+CH105+CO105+CV105+DC105+DJ105+DQ105+DX105+EE105+EL105+ES105+EZ105+FG105&lt;=Consolidação!BU116+Consolidação!BX116+Consolidação!CA116+Consolidação!CD116,Consolidação!$Q$4,IF(BT105+CA105+CH105+CO105+CV105+DC105+DJ105+DQ105+DX105+EE105+EL105+ES105+EZ105+FG105&lt;=Consolidação!BU116+Consolidação!BX116+Consolidação!CA116+Consolidação!CD116+Consolidação!CG116,Consolidação!$T$4,IF(BT105+CA105+CH105+CO105+CV105+DC105+DJ105+DQ105+DX105+EE105+EL105+ES105+EZ105+FG105&lt;=Consolidação!BU116+Consolidação!BX116+Consolidação!CA116+Consolidação!CD116+Consolidação!CG116+Consolidação!CJ116,Consolidação!$W$4,IF(BT105+CA105+CH105+CO105+CV105+DC105+DJ105+DQ105+DX105+EE105+EL105+ES105+EZ105+FG105&lt;=Consolidação!BU116+Consolidação!BX116+Consolidação!CA116+Consolidação!CD116+Consolidação!CG116+Consolidação!CJ116+Consolidação!CM116,Consolidação!$Z$4,IF(BT105+CA105+CH105+CO105+CV105+DC105+DJ105+DQ105+DX105+EE105+EL105+ES105+EZ105+FG105&lt;=Consolidação!BU116+Consolidação!BX116+Consolidação!CA116+Consolidação!CD116+Consolidação!CG116+Consolidação!CJ116+Consolidação!CM116+Consolidação!CP116,Consolidação!$AC$4,IF(BT105+CA105+CH105+CO105+CV105+DC105+DJ105+DQ105+DX105+EE105+EL105+ES105+EZ105+FG105&lt;=Consolidação!BU116+Consolidação!BX116+Consolidação!CA116+Consolidação!CD116+Consolidação!CG116+Consolidação!CJ116+Consolidação!CM116+Consolidação!CP116+Consolidação!CS116,Consolidação!$AF$4,IF(BT105+CA105+CH105+CO105+CV105+DC105+DJ105+DQ105+DX105+EE105+EL105+ES105+EZ105+FG105&lt;=Consolidação!BU116+Consolidação!BX116+Consolidação!CA116+Consolidação!CD116+Consolidação!CG116+Consolidação!CJ116+Consolidação!CM116+Consolidação!CP116+Consolidação!CS116+Consolidação!CV116,Consolidação!$AI$4,IF(BT105+CA105+CH105+CO105+CV105+DC105+DJ105+DQ105+DX105+EE105+EL105+ES105+EZ105+FG105&lt;=Consolidação!BU116+Consolidação!BX116+Consolidação!CA116+Consolidação!CD116+Consolidação!CG116+Consolidação!CJ116+Consolidação!CM116+Consolidação!CP116+Consolidação!CS116+Consolidação!CV116+Consolidação!CY116,Consolidação!$AL$4,IF(BT105+CA105+CH105+CO105+CV105+DC105+DJ105+DQ105+DX105+EE105+EL105+ES105+EZ105+FG105&lt;=Consolidação!BU116+Consolidação!BX116+Consolidação!CA116+Consolidação!CD116+Consolidação!CG116+Consolidação!CJ116+Consolidação!CM116+Consolidação!CP116+Consolidação!CS116+Consolidação!CV116+Consolidação!CY116+Consolidação!DB116,Consolidação!$AO$4,IF(BT105+CA105+CH105+CO105+CV105+DC105+DJ105+DQ105+DX105+EE105+EL105+ES105+EZ105+FG105&lt;=Consolidação!BU116+Consolidação!BX116+Consolidação!CA116+Consolidação!CD116+Consolidação!CG116+Consolidação!CJ116+Consolidação!CM116+Consolidação!CP116+Consolidação!CS116+Consolidação!CV116+Consolidação!CY116+Consolidação!DB116+Consolidação!DE116,Consolidação!$AR$4,IF(BT105+CA105+CH105+CO105+CV105+DC105+DJ105+DQ105+DX105+EE105+EL105+ES105+EZ105+FG105&lt;=Consolidação!BU116+Consolidação!BX116+Consolidação!CA116+Consolidação!CD116+Consolidação!CG116+Consolidação!CJ116+Consolidação!CM116+Consolidação!CP116+Consolidação!CS116+Consolidação!CV116+Consolidação!CY116+Consolidação!DB116+Consolidação!DE116+Consolidação!DH116,Consolidação!$AU$4,IF(AND((Consolidação!BU116+Consolidação!BX116+Consolidação!CA116+Consolidação!CD116+Consolidação!CG116+Consolidação!CJ116+Consolidação!CM116+Consolidação!CP116+Consolidação!CS116+Consolidação!CV116+Consolidação!CY116+Consolidação!DB116+Consolidação!DE116+Consolidação!DH116)&gt;0,BT105+CA105+CH105+CO105+CV105+DC105+DJ105+DQ105+DX105+EE105+EL105+ES105+EZ105&lt;Consolidação!BU116+Consolidação!BX116+Consolidação!CA116+Consolidação!CD116+Consolidação!CG116+Consolidação!CJ116+Consolidação!CM116+Consolidação!CP116+Consolidação!CS116+Consolidação!CV116+Consolidação!CY116+Consolidação!DB116+Consolidação!DE116+Consolidação!DH116,BT105+CA105+CH105+CO105+CV105+DC105+DJ105+DQ105+DX105+EE105+EL105+ES105+EZ105+FG105&gt;Consolidação!BU116+Consolidação!BX116+Consolidação!CA116+Consolidação!CD116+Consolidação!CG116+Consolidação!CJ116+Consolidação!CM116+Consolidação!CP116+Consolidação!CS116+Consolidação!CV116+Consolidação!CY116+Consolidação!DB116+Consolidação!DE116+Consolidação!DH116),"CONSUMO PARCIAL","SEM PREVISÃO"))))))))))))))))</f>
        <v/>
      </c>
      <c r="FK105" s="540" t="str">
        <f>IF(FJ105="","",IF(FJ105="SEM PREVISÃO","û",IF(FJ105="CONSUMO PARCIAL","û",IF(FI105&lt;FJ105+90,"û","ü"))))</f>
        <v/>
      </c>
      <c r="FL105" s="569"/>
      <c r="FM105" s="550"/>
      <c r="FN105" s="550"/>
      <c r="FO105" s="550"/>
      <c r="FP105" s="550"/>
      <c r="FQ105" s="576"/>
      <c r="FR105" s="569"/>
      <c r="FS105" s="550"/>
      <c r="FT105" s="550"/>
      <c r="FU105" s="550"/>
      <c r="FV105" s="550"/>
      <c r="FW105" s="550"/>
      <c r="FX105" s="545" t="str">
        <f>IF((Consolidação!C116+Consolidação!E116)=(F105+M105+T105+AA105+AH105+AO105+AV105+BC105+BJ105+BQ105+BX105+CE105+CL105+CS105),"ATUALIZADO","DESATUALIZADO")</f>
        <v>ATUALIZADO</v>
      </c>
    </row>
    <row r="106" spans="1:180" ht="15" thickBot="1" x14ac:dyDescent="0.35">
      <c r="A106" s="606">
        <v>12178</v>
      </c>
      <c r="B106" s="640"/>
      <c r="C106" s="596" t="s">
        <v>2</v>
      </c>
      <c r="D106" s="274"/>
      <c r="E106" s="341"/>
      <c r="F106" s="451"/>
      <c r="G106" s="327"/>
      <c r="H106" s="328"/>
      <c r="I106" s="356" t="str">
        <f>IF(F106=0,"",IF(F106&lt;=Consolidação!H117,Consolidação!H$4,IF(F106&lt;=Consolidação!H117+Consolidação!K117,Consolidação!K$4,IF(F106&lt;=Consolidação!H117+Consolidação!K117+Consolidação!N117,Consolidação!N$4,IF(F106&lt;=Consolidação!H117+Consolidação!K117+Consolidação!N117+Consolidação!Q117,Consolidação!Q$4,IF(F106&lt;=Consolidação!H117+Consolidação!K117+Consolidação!N117+Consolidação!Q117+Consolidação!T117,Consolidação!T$4,IF(F106&lt;=Consolidação!H117+Consolidação!K117+Consolidação!N117+Consolidação!Q117+Consolidação!T117+Consolidação!W117,Consolidação!W$4,IF(F106&lt;=Consolidação!H117+Consolidação!K117+Consolidação!N117+Consolidação!Q117+Consolidação!T117+Consolidação!W117+Consolidação!Z117,Consolidação!Z$4,IF(F106&lt;=Consolidação!H117+Consolidação!K117+Consolidação!N117+Consolidação!Q117+Consolidação!T117+Consolidação!W117+Consolidação!Z117+Consolidação!AC117,Consolidação!AC$4,IF(F106&lt;=Consolidação!H117+Consolidação!K117+Consolidação!N117+Consolidação!Q117+Consolidação!T117+Consolidação!W117+Consolidação!Z117+Consolidação!AC117+Consolidação!AF117,Consolidação!AF$4,IF(F106&lt;=Consolidação!H117+Consolidação!K117+Consolidação!N117+Consolidação!Q117+Consolidação!T117+Consolidação!W117+Consolidação!Z117+Consolidação!AC117+Consolidação!AF117+Consolidação!AI117,Consolidação!AI$4,IF(F106&lt;=Consolidação!H117+Consolidação!K117+Consolidação!N117+Consolidação!Q117+Consolidação!T117+Consolidação!W117+Consolidação!Z117+Consolidação!AC117+Consolidação!AF117+Consolidação!AI117+Consolidação!AL117,Consolidação!AL$4,IF(F106&lt;=Consolidação!H117+Consolidação!K117+Consolidação!N117+Consolidação!Q117+Consolidação!T117+Consolidação!W117+Consolidação!Z117+Consolidação!AC117+Consolidação!AF117+Consolidação!AI117+Consolidação!AL117+Consolidação!AO117,Consolidação!AO$4,IF(F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AR$4,IF(F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J106" s="329" t="str">
        <f t="shared" si="150"/>
        <v/>
      </c>
      <c r="K106" s="312"/>
      <c r="L106" s="341"/>
      <c r="M106" s="451"/>
      <c r="N106" s="327"/>
      <c r="O106" s="328"/>
      <c r="P106" s="356" t="str">
        <f>IF(M106=0,"",IF(F106+M106&lt;=Consolidação!H117,Consolidação!$H$4,IF(F106+M106&lt;=Consolidação!H117+Consolidação!K117,Consolidação!$K$4,IF(F106+M106&lt;=Consolidação!H117+Consolidação!K117+Consolidação!N117,Consolidação!$N$4,IF(F106+M106&lt;=Consolidação!H117+Consolidação!K117+Consolidação!N117+Consolidação!Q117,Consolidação!$Q$4,IF(F106+M106&lt;=Consolidação!H117+Consolidação!K117+Consolidação!N117+Consolidação!Q117+Consolidação!T117,Consolidação!$T$4,IF(F106+M106&lt;=Consolidação!H117+Consolidação!K117+Consolidação!N117+Consolidação!Q117+Consolidação!T117+Consolidação!W117,Consolidação!$W$4,IF(F106+M106&lt;=Consolidação!H117+Consolidação!K117+Consolidação!N117+Consolidação!Q117+Consolidação!T117+Consolidação!W117+Consolidação!Z117,Consolidação!$Z$4,IF(F106+M106&lt;=Consolidação!H117+Consolidação!K117+Consolidação!N117+Consolidação!Q117+Consolidação!T117+Consolidação!W117+Consolidação!Z117+Consolidação!AC117,Consolidação!$AC$4,IF(F106+M106&lt;=Consolidação!H117+Consolidação!K117+Consolidação!N117+Consolidação!Q117+Consolidação!T117+Consolidação!W117+Consolidação!Z117+Consolidação!AC117+Consolidação!AF117,Consolidação!$AF$4,IF(F106+M106&lt;=Consolidação!H117+Consolidação!K117+Consolidação!N117+Consolidação!Q117+Consolidação!T117+Consolidação!W117+Consolidação!Z117+Consolidação!AC117+Consolidação!AF117+Consolidação!AI117,Consolidação!$AI$4,IF(F106+M106&lt;=Consolidação!H117+Consolidação!K117+Consolidação!N117+Consolidação!Q117+Consolidação!T117+Consolidação!W117+Consolidação!Z117+Consolidação!AC117+Consolidação!AF117+Consolidação!AI117+Consolidação!AL117,Consolidação!$AL$4,IF(F106+M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$AR$4,IF(F106+M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Q106" s="329" t="str">
        <f t="shared" si="162"/>
        <v/>
      </c>
      <c r="R106" s="312"/>
      <c r="S106" s="341"/>
      <c r="T106" s="451"/>
      <c r="U106" s="327"/>
      <c r="V106" s="328"/>
      <c r="W106" s="356" t="str">
        <f>IF(T106=0,"",IF(F106+M106+T106&lt;=Consolidação!H117,Consolidação!$H$4,IF(F106+M106+T106&lt;=Consolidação!H117+Consolidação!K117,Consolidação!$K$4,IF(F106+M106+T106&lt;=Consolidação!H117+Consolidação!K117+Consolidação!N117,Consolidação!$N$4,IF(F106+M106+T106&lt;=Consolidação!H117+Consolidação!K117+Consolidação!N117+Consolidação!Q117,Consolidação!$Q$4,IF(F106+M106+T106&lt;=Consolidação!H117+Consolidação!K117+Consolidação!N117+Consolidação!Q117+Consolidação!T117,Consolidação!$T$4,IF(F106+M106+T106&lt;=Consolidação!H117+Consolidação!K117+Consolidação!N117+Consolidação!Q117+Consolidação!T117+Consolidação!W117,Consolidação!$W$4,IF(F106+M106+T106&lt;=Consolidação!H117+Consolidação!K117+Consolidação!N117+Consolidação!Q117+Consolidação!T117+Consolidação!W117+Consolidação!Z117,Consolidação!$Z$4,IF(F106+M106+T106&lt;=Consolidação!H117+Consolidação!K117+Consolidação!N117+Consolidação!Q117+Consolidação!T117+Consolidação!W117+Consolidação!Z117+Consolidação!AC117,Consolidação!$AC$4,IF(F106+M106+T106&lt;=Consolidação!H117+Consolidação!K117+Consolidação!N117+Consolidação!Q117+Consolidação!T117+Consolidação!W117+Consolidação!Z117+Consolidação!AC117+Consolidação!AF117,Consolidação!$AF$4,IF(F106+M106+T106&lt;=Consolidação!H117+Consolidação!K117+Consolidação!N117+Consolidação!Q117+Consolidação!T117+Consolidação!W117+Consolidação!Z117+Consolidação!AC117+Consolidação!AF117+Consolidação!AI117,Consolidação!$AI$4,IF(F106+M106+T106&lt;=Consolidação!H117+Consolidação!K117+Consolidação!N117+Consolidação!Q117+Consolidação!T117+Consolidação!W117+Consolidação!Z117+Consolidação!AC117+Consolidação!AF117+Consolidação!AI117+Consolidação!AL117,Consolidação!$AL$4,IF(F106+M106+T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+T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$AR$4,IF(F106+M106+T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+M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+T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X106" s="329" t="str">
        <f t="shared" si="163"/>
        <v/>
      </c>
      <c r="Y106" s="312"/>
      <c r="Z106" s="341"/>
      <c r="AA106" s="354"/>
      <c r="AB106" s="327"/>
      <c r="AC106" s="355"/>
      <c r="AD106" s="356" t="str">
        <f>IF(AA106=0,"",IF(F106+M106+T106+AA106&lt;=Consolidação!H117,Consolidação!$H$4,IF(F106+M106+T106+AA106&lt;=Consolidação!H117+Consolidação!K117,Consolidação!$K$4,IF(F106+M106+T106+AA106&lt;=Consolidação!H117+Consolidação!K117+Consolidação!N117,Consolidação!$N$4,IF(F106+M106+T106+AA106&lt;=Consolidação!H117+Consolidação!K117+Consolidação!N117+Consolidação!Q117,Consolidação!$Q$4,IF(F106+M106+T106+AA106&lt;=Consolidação!H117+Consolidação!K117+Consolidação!N117+Consolidação!Q117+Consolidação!T117,Consolidação!$T$4,IF(F106+M106+T106+AA106&lt;=Consolidação!H117+Consolidação!K117+Consolidação!N117+Consolidação!Q117+Consolidação!T117+Consolidação!W117,Consolidação!$W$4,IF(F106+M106+T106+AA106&lt;=Consolidação!H117+Consolidação!K117+Consolidação!N117+Consolidação!Q117+Consolidação!T117+Consolidação!W117+Consolidação!Z117,Consolidação!$Z$4,IF(F106+M106+T106+AA106&lt;=Consolidação!H117+Consolidação!K117+Consolidação!N117+Consolidação!Q117+Consolidação!T117+Consolidação!W117+Consolidação!Z117+Consolidação!AC117,Consolidação!$AC$4,IF(F106+M106+T106+AA106&lt;=Consolidação!H117+Consolidação!K117+Consolidação!N117+Consolidação!Q117+Consolidação!T117+Consolidação!W117+Consolidação!Z117+Consolidação!AC117+Consolidação!AF117,Consolidação!$AF$4,IF(F106+M106+T106+AA106&lt;=Consolidação!H117+Consolidação!K117+Consolidação!N117+Consolidação!Q117+Consolidação!T117+Consolidação!W117+Consolidação!Z117+Consolidação!AC117+Consolidação!AF117+Consolidação!AI117,Consolidação!$AI$4,IF(F106+M106+T106+AA106&lt;=Consolidação!H117+Consolidação!K117+Consolidação!N117+Consolidação!Q117+Consolidação!T117+Consolidação!W117+Consolidação!Z117+Consolidação!AC117+Consolidação!AF117+Consolidação!AI117+Consolidação!AL117,Consolidação!$AL$4,IF(F106+M106+T106+AA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+T106+AA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AR105,IF(F106+M106+T106+AA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+M106+T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+T106+AA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AE106" s="329" t="str">
        <f t="shared" si="164"/>
        <v/>
      </c>
      <c r="AF106" s="312"/>
      <c r="AG106" s="341"/>
      <c r="AH106" s="354"/>
      <c r="AI106" s="327"/>
      <c r="AJ106" s="328"/>
      <c r="AK106" s="356" t="str">
        <f>IF(AH106=0,"",IF(F106+M106+T106+AA106+AH106&lt;=Consolidação!H117,Consolidação!$H$4,IF(F106+M106+T106+AA106+AH106&lt;=Consolidação!H117+Consolidação!K117,Consolidação!$K$4,IF(F106+M106+T106+AA106+AH106&lt;=Consolidação!H117+Consolidação!K117+Consolidação!N117,Consolidação!$N$4,IF(F106+M106+T106+AA106+AH106&lt;=Consolidação!H117+Consolidação!K117+Consolidação!N117+Consolidação!Q117,Consolidação!$Q$4,IF(F106+M106+T106+AA106+AH106&lt;=Consolidação!H117+Consolidação!K117+Consolidação!N117+Consolidação!Q117+Consolidação!T117,Consolidação!$T$4,IF(F106+M106+T106+AA106+AH106&lt;=Consolidação!H117+Consolidação!K117+Consolidação!N117+Consolidação!Q117+Consolidação!T117+Consolidação!W117,Consolidação!$W$4,IF(F106+M106+T106+AA106+AH106&lt;=Consolidação!H117+Consolidação!K117+Consolidação!N117+Consolidação!Q117+Consolidação!T117+Consolidação!W117+Consolidação!Z117,Consolidação!$Z$4,IF(F106+M106+T106+AA106+AH106&lt;=Consolidação!H117+Consolidação!K117+Consolidação!N117+Consolidação!Q117+Consolidação!T117+Consolidação!W117+Consolidação!Z117+Consolidação!AC117,Consolidação!$AC$4,IF(F106+M106+T106+AA106+AH106&lt;=Consolidação!H117+Consolidação!K117+Consolidação!N117+Consolidação!Q117+Consolidação!T117+Consolidação!W117+Consolidação!Z117+Consolidação!AC117+Consolidação!AF117,Consolidação!$AF$4,IF(F106+M106+T106+AA106+AH106&lt;=Consolidação!H117+Consolidação!K117+Consolidação!N117+Consolidação!Q117+Consolidação!T117+Consolidação!W117+Consolidação!Z117+Consolidação!AC117+Consolidação!AF117+Consolidação!AI117,Consolidação!$AI$4,IF(F106+M106+T106+AA106+AH106&lt;=Consolidação!H117+Consolidação!K117+Consolidação!N117+Consolidação!Q117+Consolidação!T117+Consolidação!W117+Consolidação!Z117+Consolidação!AC117+Consolidação!AF117+Consolidação!AI117+Consolidação!AL117,Consolidação!$AL$4,IF(F106+M106+T106+AA106+AH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+T106+AA106+AH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$AR$4,IF(F106+M106+T106+AA106+AH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+M106+T106+AA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+T106+AA106+AH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AL106" s="329" t="str">
        <f t="shared" si="165"/>
        <v/>
      </c>
      <c r="AM106" s="312"/>
      <c r="AN106" s="341"/>
      <c r="AO106" s="354"/>
      <c r="AP106" s="327"/>
      <c r="AQ106" s="328"/>
      <c r="AR106" s="356" t="str">
        <f>IF(AO106=0,"",IF(F106+M106+T106+AA106+AH106+AO106&lt;=Consolidação!H117,Consolidação!$H$4,IF(F106+M106+T106+AA106+AH106+AO106&lt;=Consolidação!H117+Consolidação!K117,Consolidação!$K$4,IF(F106+M106+T106+AA106+AH106+AO106&lt;=Consolidação!H117+Consolidação!K117+Consolidação!N117,Consolidação!$N$4,IF(F106+M106+T106+AA106+AH106+AO106&lt;=Consolidação!H117+Consolidação!K117+Consolidação!N117+Consolidação!Q117,Consolidação!$Q$4,IF(F106+M106+T106+AA106+AH106+AO106&lt;=Consolidação!H117+Consolidação!K117+Consolidação!N117+Consolidação!Q117+Consolidação!T117,Consolidação!$T$4,IF(F106+M106+T106+AA106+AH106+AO106&lt;=Consolidação!H117+Consolidação!K117+Consolidação!N117+Consolidação!Q117+Consolidação!T117+Consolidação!W117,Consolidação!$W$4,IF(F106+M106+T106+AA106+AH106+AO106&lt;=Consolidação!H117+Consolidação!K117+Consolidação!N117+Consolidação!Q117+Consolidação!T117+Consolidação!W117+Consolidação!Z117,Consolidação!$Z$4,IF(F106+M106+T106+AA106+AH106+AO106&lt;=Consolidação!H117+Consolidação!K117+Consolidação!N117+Consolidação!Q117+Consolidação!T117+Consolidação!W117+Consolidação!Z117+Consolidação!AC117,Consolidação!$AC$4,IF(F106+M106+T106+AA106+AH106+AO106&lt;=Consolidação!H117+Consolidação!K117+Consolidação!N117+Consolidação!Q117+Consolidação!T117+Consolidação!W117+Consolidação!Z117+Consolidação!AC117+Consolidação!AF117,Consolidação!$AF$4,IF(F106+M106+T106+AA106+AH106+AO106&lt;=Consolidação!H117+Consolidação!K117+Consolidação!N117+Consolidação!Q117+Consolidação!T117+Consolidação!W117+Consolidação!Z117+Consolidação!AC117+Consolidação!AF117+Consolidação!AI117,Consolidação!$AI$4,IF(F106+M106+T106+AA106+AH106+AO106&lt;=Consolidação!H117+Consolidação!K117+Consolidação!N117+Consolidação!Q117+Consolidação!T117+Consolidação!W117+Consolidação!Z117+Consolidação!AC117+Consolidação!AF117+Consolidação!AI117+Consolidação!AL117,Consolidação!$AL$4,IF(F106+M106+T106+AA106+AH106+AO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+T106+AA106+AH106+AO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$AR$4,IF(F106+M106+T106+AA106+AH106+AO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+M106+T106+AA106+AH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+T106+AA106+AH106+AO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AS106" s="329" t="str">
        <f t="shared" si="166"/>
        <v/>
      </c>
      <c r="AT106" s="312"/>
      <c r="AU106" s="341"/>
      <c r="AV106" s="354"/>
      <c r="AW106" s="327"/>
      <c r="AX106" s="328"/>
      <c r="AY106" s="356" t="str">
        <f>IF(AV106=0,"",IF(F106+M106+T106+AA106+AH106+AO106+AV106&lt;=Consolidação!H117,Consolidação!$H$4,IF(F106+M106+T106+AA106+AH106+AO106+AV106&lt;=Consolidação!H117+Consolidação!K117,Consolidação!$K$4,IF(F106+M106+T106+AA106+AH106+AO106+AV106&lt;=Consolidação!H117+Consolidação!K117+Consolidação!N117,Consolidação!$N$4,IF(F106+M106+T106+AA106+AH106+AO106+AV106&lt;=Consolidação!H117+Consolidação!K117+Consolidação!N117+Consolidação!Q117,Consolidação!$Q$4,IF(F106+M106+T106+AA106+AH106+AO106+AV106&lt;=Consolidação!H117+Consolidação!K117+Consolidação!N117+Consolidação!Q117+Consolidação!T117,Consolidação!$T$4,IF(F106+M106+T106+AA106+AH106+AO106+AV106&lt;=Consolidação!H117+Consolidação!K117+Consolidação!N117+Consolidação!Q117+Consolidação!T117+Consolidação!W117,Consolidação!$W$4,IF(F106+M106+T106+AA106+AH106+AO106+AV106&lt;=Consolidação!H117+Consolidação!K117+Consolidação!N117+Consolidação!Q117+Consolidação!T117+Consolidação!W117+Consolidação!Z117,Consolidação!$Z$4,IF(F106+M106+T106+AA106+AH106+AO106+AV106&lt;=Consolidação!H117+Consolidação!K117+Consolidação!N117+Consolidação!Q117+Consolidação!T117+Consolidação!W117+Consolidação!Z117+Consolidação!AC117,Consolidação!$AC$4,IF(F106+M106+T106+AA106+AH106+AO106+AV106&lt;=Consolidação!H117+Consolidação!K117+Consolidação!N117+Consolidação!Q117+Consolidação!T117+Consolidação!W117+Consolidação!Z117+Consolidação!AC117+Consolidação!AF117,Consolidação!$AF$4,IF(F106+M106+T106+AA106+AH106+AO106+AV106&lt;=Consolidação!H117+Consolidação!K117+Consolidação!N117+Consolidação!Q117+Consolidação!T117+Consolidação!W117+Consolidação!Z117+Consolidação!AC117+Consolidação!AF117+Consolidação!AI117,Consolidação!$AI$4,IF(F106+M106+T106+AA106+AH106+AO106+AV106&lt;=Consolidação!H117+Consolidação!K117+Consolidação!N117+Consolidação!Q117+Consolidação!T117+Consolidação!W117+Consolidação!Z117+Consolidação!AC117+Consolidação!AF117+Consolidação!AI117+Consolidação!AL117,Consolidação!$AL$4,IF(F106+M106+T106+AA106+AH106+AO106+AV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+T106+AA106+AH106+AO106+AV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$AR$4,IF(F106+M106+T106+AA106+AH106+AO106+AV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+M106+T106+AA106+AH106+AO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+T106+AA106+AH106+AO106+AV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AZ106" s="329" t="str">
        <f t="shared" si="167"/>
        <v/>
      </c>
      <c r="BA106" s="312"/>
      <c r="BB106" s="341"/>
      <c r="BC106" s="354"/>
      <c r="BD106" s="327"/>
      <c r="BE106" s="328"/>
      <c r="BF106" s="356" t="str">
        <f>IF(BC106=0,"",IF(F106+M106+T106+AA106+AH106+AO106+AV106+BC106&lt;=Consolidação!H117,Consolidação!$H$4,IF(F106+M106+T106+AA106+AH106+AO106+AV106+BC106&lt;=Consolidação!H117+Consolidação!K117,Consolidação!$K$4,IF(F106+M106+T106+AA106+AH106+AO106+AV106+BC106&lt;=Consolidação!H117+Consolidação!K117+Consolidação!N117,Consolidação!$N$4,IF(F106+M106+T106+AA106+AH106+AO106+AV106+BC106&lt;=Consolidação!H117+Consolidação!K117+Consolidação!N117+Consolidação!Q117,Consolidação!$Q$4,IF(F106+M106+T106+AA106+AH106+AO106+AV106+BC106&lt;=Consolidação!H117+Consolidação!K117+Consolidação!N117+Consolidação!Q117+Consolidação!T117,Consolidação!$T$4,IF(F106+M106+T106+AA106+AH106+AO106+AV106+BC106&lt;=Consolidação!H117+Consolidação!K117+Consolidação!N117+Consolidação!Q117+Consolidação!T117+Consolidação!W117,Consolidação!$W$4,IF(F106+M106+T106+AA106+AH106+AO106+AV106+BC106&lt;=Consolidação!H117+Consolidação!K117+Consolidação!N117+Consolidação!Q117+Consolidação!T117+Consolidação!W117+Consolidação!Z117,Consolidação!$Z$4,IF(F106+M106+T106+AA106+AH106+AO106+AV106+BC106&lt;=Consolidação!H117+Consolidação!K117+Consolidação!N117+Consolidação!Q117+Consolidação!T117+Consolidação!W117+Consolidação!Z117+Consolidação!AC117,Consolidação!$AC$4,IF(F106+M106+T106+AA106+AH106+AO106+AV106+BC106&lt;=Consolidação!H117+Consolidação!K117+Consolidação!N117+Consolidação!Q117+Consolidação!T117+Consolidação!W117+Consolidação!Z117+Consolidação!AC117+Consolidação!AF117,Consolidação!$AF$4,IF(F106+M106+T106+AA106+AH106+AO106+AV106+BC106&lt;=Consolidação!H117+Consolidação!K117+Consolidação!N117+Consolidação!Q117+Consolidação!T117+Consolidação!W117+Consolidação!Z117+Consolidação!AC117+Consolidação!AF117+Consolidação!AI117,Consolidação!$AI$4,IF(F106+M106+T106+AA106+AH106+AO106+AV106+BC106&lt;=Consolidação!H117+Consolidação!K117+Consolidação!N117+Consolidação!Q117+Consolidação!T117+Consolidação!W117+Consolidação!Z117+Consolidação!AC117+Consolidação!AF117+Consolidação!AI117+Consolidação!AL117,Consolidação!$AL$4,IF(F106+M106+T106+AA106+AH106+AO106+AV106+BC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+T106+AA106+AH106+AO106+AV106+BC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$AR$4,IF(F106+M106+T106+AA106+AH106+AO106+AV106+BC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+M106+T106+AA106+AH106+AO106+AV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+T106+AA106+AH106+AO106+AV106+BC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BG106" s="329" t="str">
        <f t="shared" si="168"/>
        <v/>
      </c>
      <c r="BH106" s="312"/>
      <c r="BI106" s="341"/>
      <c r="BJ106" s="354"/>
      <c r="BK106" s="523"/>
      <c r="BL106" s="328"/>
      <c r="BM106" s="356" t="str">
        <f>IF(BJ106=0,"",IF(F106+M106+T106+AA106+AH106+AO106+AV106+BC106+BJ106&lt;=Consolidação!H117,Consolidação!$H$4,IF(F106+M106+T106+AA106+AH106+AO106+AV106+BC106+BJ106&lt;=Consolidação!H117+Consolidação!K117,Consolidação!$K$4,IF(F106+M106+T106+AA106+AH106+AO106+AV106+BC106+BJ106&lt;=Consolidação!H117+Consolidação!K117+Consolidação!N117,Consolidação!$N$4,IF(F106+M106+T106+AA106+AH106+AO106+AV106+BC106+BJ106&lt;=Consolidação!H117+Consolidação!K117+Consolidação!N117+Consolidação!Q117,Consolidação!$Q$4,IF(F106+M106+T106+AA106+AH106+AO106+AV106+BC106+BJ106&lt;=Consolidação!H117+Consolidação!K117+Consolidação!N117+Consolidação!Q117+Consolidação!T117,Consolidação!$T$4,IF(F106+M106+T106+AA106+AH106+AO106+AV106+BC106+BJ106&lt;=Consolidação!H117+Consolidação!K117+Consolidação!N117+Consolidação!Q117+Consolidação!T117+Consolidação!W117,Consolidação!$W$4,IF(F106+M106+T106+AA106+AH106+AO106+AV106+BC106+BJ106&lt;=Consolidação!H117+Consolidação!K117+Consolidação!N117+Consolidação!Q117+Consolidação!T117+Consolidação!W117+Consolidação!Z117,Consolidação!$Z$4,IF(F106+M106+T106+AA106+AH106+AO106+AV106+BC106+BJ106&lt;=Consolidação!H117+Consolidação!K117+Consolidação!N117+Consolidação!Q117+Consolidação!T117+Consolidação!W117+Consolidação!Z117+Consolidação!AC117,Consolidação!$AC$4,IF(F106+M106+T106+AA106+AH106+AO106+AV106+BC106+BJ106&lt;=Consolidação!H117+Consolidação!K117+Consolidação!N117+Consolidação!Q117+Consolidação!T117+Consolidação!W117+Consolidação!Z117+Consolidação!AC117+Consolidação!AF117,Consolidação!$AF$4,IF(F106+M106+T106+AA106+AH106+AO106+AV106+BC106+BJ106&lt;=Consolidação!H117+Consolidação!K117+Consolidação!N117+Consolidação!Q117+Consolidação!T117+Consolidação!W117+Consolidação!Z117+Consolidação!AC117+Consolidação!AF117+Consolidação!AI117,Consolidação!$AI$4,IF(F106+M106+T106+AA106+AH106+AO106+AV106+BC106+BJ106&lt;=Consolidação!H117+Consolidação!K117+Consolidação!N117+Consolidação!Q117+Consolidação!T117+Consolidação!W117+Consolidação!Z117+Consolidação!AC117+Consolidação!AF117+Consolidação!AI117+Consolidação!AL117,Consolidação!$AL$4,IF(F106+M106+T106+AA106+AH106+AO106+AV106+BC106+BJ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+T106+AA106+AH106+AO106+AV106+BC106+BJ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$AR$4,IF(F106+M106+T106+AA106+AH106+AO106+AV106+BC106+BJ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+M106+T106+AA106+AH106+AO106+AV106+BC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+T106+AA106+AH106+AO106+AV106+BC106+BJ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BN106" s="329" t="str">
        <f t="shared" si="169"/>
        <v/>
      </c>
      <c r="BO106" s="312"/>
      <c r="BP106" s="341"/>
      <c r="BQ106" s="354"/>
      <c r="BR106" s="523"/>
      <c r="BS106" s="328"/>
      <c r="BT106" s="470" t="str">
        <f>IF(BQ106=0,"",IF(F106+M106+T106+AA106+AH106+AO106+AV106+BC106+BJ106+BQ106&lt;=Consolidação!H117,Consolidação!$H$4,IF(F106+M106+T106+AA106+AH106+AO106+AV106+BC106+BJ106+BQ106&lt;=Consolidação!H117+Consolidação!K117,Consolidação!$K$4,IF(F106+M106+T106+AA106+AH106+AO106+AV106+BC106+BJ106+BQ106&lt;=Consolidação!H117+Consolidação!K117+Consolidação!N117,Consolidação!$N$4,IF(F106+M106+T106+AA106+AH106+AO106+AV106+BC106+BJ106+BQ106&lt;=Consolidação!H117+Consolidação!K117+Consolidação!N117+Consolidação!Q117,Consolidação!$Q$4,IF(F106+M106+T106+AA106+AH106+AO106+AV106+BC106+BJ106+BQ106&lt;=Consolidação!H117+Consolidação!K117+Consolidação!N117+Consolidação!Q117+Consolidação!T117,Consolidação!$T$4,IF(F106+M106+T106+AA106+AH106+AO106+AV106+BC106+BJ106+BQ106&lt;=Consolidação!H117+Consolidação!K117+Consolidação!N117+Consolidação!Q117+Consolidação!T117+Consolidação!W117,Consolidação!$W$4,IF(F106+M106+T106+AA106+AH106+AO106+AV106+BC106+BJ106+BQ106&lt;=Consolidação!H117+Consolidação!K117+Consolidação!N117+Consolidação!Q117+Consolidação!T117+Consolidação!W117+Consolidação!Z117,Consolidação!$Z$4,IF(F106+M106+T106+AA106+AH106+AO106+AV106+BC106+BJ106+BQ106&lt;=Consolidação!H117+Consolidação!K117+Consolidação!N117+Consolidação!Q117+Consolidação!T117+Consolidação!W117+Consolidação!Z117+Consolidação!AC117,Consolidação!$AC$4,IF(F106+M106+T106+AA106+AH106+AO106+AV106+BC106+BJ106+BQ106&lt;=Consolidação!H117+Consolidação!K117+Consolidação!N117+Consolidação!Q117+Consolidação!T117+Consolidação!W117+Consolidação!Z117+Consolidação!AC117+Consolidação!AF117,Consolidação!$AF$4,IF(F106+M106+T106+AA106+AH106+AO106+AV106+BC106+BJ106+BQ106&lt;=Consolidação!H117+Consolidação!K117+Consolidação!N117+Consolidação!Q117+Consolidação!T117+Consolidação!W117+Consolidação!Z117+Consolidação!AC117+Consolidação!AF117+Consolidação!AI117,Consolidação!$AI$4,IF(F106+M106+T106+AA106+AH106+AO106+AV106+BC106+BJ106+BQ106&lt;=Consolidação!H117+Consolidação!K117+Consolidação!N117+Consolidação!Q117+Consolidação!T117+Consolidação!W117+Consolidação!Z117+Consolidação!AC117+Consolidação!AF117+Consolidação!AI117+Consolidação!AL117,Consolidação!$AL$4,IF(F106+M106+T106+AA106+AH106+AO106+AV106+BC106+BJ106+BQ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+T106+AA106+AH106+AO106+AV106+BC106+BJ106+BQ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$AR$4,IF(F106+M106+T106+AA106+AH106+AO106+AV106+BC106+BJ106+BQ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+M106+T106+AA106+AH106+AO106+AV106+BC106+BJ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+T106+AA106+AH106+AO106+AV106+BC106+BJ106+BQ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BU106" s="329" t="str">
        <f t="shared" si="170"/>
        <v/>
      </c>
      <c r="BV106" s="312"/>
      <c r="BW106" s="341"/>
      <c r="BX106" s="354"/>
      <c r="BY106" s="523"/>
      <c r="BZ106" s="328"/>
      <c r="CA106" s="470" t="str">
        <f>IF(BX106=0,"",IF(F106+M106+T106+AA106+AH106+AO106+AV106+BC106+BJ106+BQ106+BX106&lt;=Consolidação!H117,Consolidação!$H$4,IF(F106+M106+T106+AA106+AH106+AO106+AV106+BC106+BJ106+BQ106+BX106&lt;=Consolidação!H117+Consolidação!K117,Consolidação!$K$4,IF(F106+M106+T106+AA106+AH106+AO106+AV106+BC106+BJ106+BQ106+BX106&lt;=Consolidação!H117+Consolidação!K117+Consolidação!N117,Consolidação!$N$4,IF(F106+M106+T106+AA106+AH106+AO106+AV106+BC106+BJ106+BQ106+BX106&lt;=Consolidação!H117+Consolidação!K117+Consolidação!N117+Consolidação!Q117,Consolidação!$Q$4,IF(F106+M106+T106+AA106+AH106+AO106+AV106+BC106+BJ106+BQ106+BX106&lt;=Consolidação!H117+Consolidação!K117+Consolidação!N117+Consolidação!Q117+Consolidação!T117,Consolidação!$T$4,IF(F106+M106+T106+AA106+AH106+AO106+AV106+BC106+BJ106+BQ106+BX106&lt;=Consolidação!H117+Consolidação!K117+Consolidação!N117+Consolidação!Q117+Consolidação!T117+Consolidação!W117,Consolidação!$W$4,IF(F106+M106+T106+AA106+AH106+AO106+AV106+BC106+BJ106+BQ106+BX106&lt;=Consolidação!H117+Consolidação!K117+Consolidação!N117+Consolidação!Q117+Consolidação!T117+Consolidação!W117+Consolidação!Z117,Consolidação!$Z$4,IF(F106+M106+T106+AA106+AH106+AO106+AV106+BC106+BJ106+BQ106+BX106&lt;=Consolidação!H117+Consolidação!K117+Consolidação!N117+Consolidação!Q117+Consolidação!T117+Consolidação!W117+Consolidação!Z117+Consolidação!AC117,Consolidação!$AC$4,IF(F106+M106+T106+AA106+AH106+AO106+AV106+BC106+BJ106+BQ106+BX106&lt;=Consolidação!H117+Consolidação!K117+Consolidação!N117+Consolidação!Q117+Consolidação!T117+Consolidação!W117+Consolidação!Z117+Consolidação!AC117+Consolidação!AF117,Consolidação!$AF$4,IF(F106+M106+T106+AA106+AH106+AO106+AV106+BC106+BJ106+BQ106+BX106&lt;=Consolidação!H117+Consolidação!K117+Consolidação!N117+Consolidação!Q117+Consolidação!T117+Consolidação!W117+Consolidação!Z117+Consolidação!AC117+Consolidação!AF117+Consolidação!AI117,Consolidação!$AI$4,IF(F106+M106+T106+AA106+AH106+AO106+AV106+BC106+BJ106+BQ106+BX106&lt;=Consolidação!H117+Consolidação!K117+Consolidação!N117+Consolidação!Q117+Consolidação!T117+Consolidação!W117+Consolidação!Z117+Consolidação!AC117+Consolidação!AF117+Consolidação!AI117+Consolidação!AL117,Consolidação!$AL$4,IF(F106+M106+T106+AA106+AH106+AO106+AV106+BC106+BJ106+BQ106+BX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+T106+AA106+AH106+AO106+AV106+BC106+BJ106+BQ106+BX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$AR$4,IF(F106+M106+T106+AA106+AH106+AO106+AV106+BC106+BJ106+BQ106+BX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+M106+T106+AA106+AH106+AO106+AV106+BC106+BJ106+BQ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+T106+AA106+AH106+AO106+AV106+BC106+BJ106+BQ106+BX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CB106" s="329" t="str">
        <f t="shared" si="171"/>
        <v/>
      </c>
      <c r="CC106" s="312"/>
      <c r="CD106" s="341"/>
      <c r="CE106" s="354"/>
      <c r="CF106" s="523"/>
      <c r="CG106" s="328"/>
      <c r="CH106" s="356" t="str">
        <f>IF(CE106=0,"",IF(F106+M106+T106+AA106+AH106+AO106+AV106+BC106+BJ106+BQ106+BX106+CE106&lt;=Consolidação!H117,Consolidação!$H$4,IF(F106+M106+T106+AA106+AH106+AO106+AV106+BC106+BJ106+BQ106+BX106+CE106&lt;=Consolidação!H117+Consolidação!K117,Consolidação!$K$4,IF(F106+M106+T106+AA106+AH106+AO106+AV106+BC106+BJ106+BQ106+BX106+CE106&lt;=Consolidação!H117+Consolidação!K117+Consolidação!N117,Consolidação!$N$4,IF(F106+M106+T106+AA106+AH106+AO106+AV106+BC106+BJ106+BQ106+BX106+CE106&lt;=Consolidação!H117+Consolidação!K117+Consolidação!N117+Consolidação!Q117,Consolidação!$Q$4,IF(F106+M106+T106+AA106+AH106+AO106+AV106+BC106+BJ106+BQ106+BX106+CE106&lt;=Consolidação!H117+Consolidação!K117+Consolidação!N117+Consolidação!Q117+Consolidação!T117,Consolidação!$T$4,IF(F106+M106+T106+AA106+AH106+AO106+AV106+BC106+BJ106+BQ106+BX106+CE106&lt;=Consolidação!H117+Consolidação!K117+Consolidação!N117+Consolidação!Q117+Consolidação!T117+Consolidação!W117,Consolidação!$W$4,IF(F106+M106+T106+AA106+AH106+AO106+AV106+BC106+BJ106+BQ106+BX106+CE106&lt;=Consolidação!H117+Consolidação!K117+Consolidação!N117+Consolidação!Q117+Consolidação!T117+Consolidação!W117+Consolidação!Z117,Consolidação!$Z$4,IF(F106+M106+T106+AA106+AH106+AO106+AV106+BC106+BJ106+BQ106+BX106+CE106&lt;=Consolidação!H117+Consolidação!K117+Consolidação!N117+Consolidação!Q117+Consolidação!T117+Consolidação!W117+Consolidação!Z117+Consolidação!AC117,Consolidação!$AC$4,IF(F106+M106+T106+AA106+AH106+AO106+AV106+BC106+BJ106+BQ106+BX106+CE106&lt;=Consolidação!H117+Consolidação!K117+Consolidação!N117+Consolidação!Q117+Consolidação!T117+Consolidação!W117+Consolidação!Z117+Consolidação!AC117+Consolidação!AF117,Consolidação!$AF$4,IF(F106+M106+T106+AA106+AH106+AO106+AV106+BC106+BJ106+BQ106+BX106+CE106&lt;=Consolidação!H117+Consolidação!K117+Consolidação!N117+Consolidação!Q117+Consolidação!T117+Consolidação!W117+Consolidação!Z117+Consolidação!AC117+Consolidação!AF117+Consolidação!AI117,Consolidação!$AI$4,IF(F106+M106+T106+AA106+AH106+AO106+AV106+BC106+BJ106+BQ106+BX106+CE106&lt;=Consolidação!H117+Consolidação!K117+Consolidação!N117+Consolidação!Q117+Consolidação!T117+Consolidação!W117+Consolidação!Z117+Consolidação!AC117+Consolidação!AF117+Consolidação!AI117+Consolidação!AL117,Consolidação!$AL$4,IF(F106+M106+T106+AA106+AH106+AO106+AV106+BC106+BJ106+BQ106+BX106+CE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+T106+AA106+AH106+AO106+AV106+BC106+BJ106+BQ106+BX106+CE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$AR$4,IF(F106+M106+T106+AA106+AH106+AO106+AV106+BC106+BJ106+BQ106+BX106+CE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+M106+T106+AA106+AH106+AO106+AV106+BC106+BJ106+BQ106+BX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+T106+AA106+AH106+AO106+AV106+BC106+BJ106+BQ106+BX106+CE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CI106" s="329" t="str">
        <f t="shared" si="172"/>
        <v/>
      </c>
      <c r="CJ106" s="312"/>
      <c r="CK106" s="341"/>
      <c r="CL106" s="354"/>
      <c r="CM106" s="523"/>
      <c r="CN106" s="328"/>
      <c r="CO106" s="356" t="str">
        <f>IF(CL106=0,"",IF(F106+M106+T106+AA106+AH106+AO106+AV106+BC106+BJ106+BQ106+BX106+CE106+CL106&lt;=Consolidação!H117,Consolidação!$H$4,IF(F106+M106+T106+AA106+AH106+AO106+AV106+BC106+BJ106+BQ106+BX106+CE106+CL106&lt;=Consolidação!H117+Consolidação!K117,Consolidação!$K$4,IF(F106+M106+T106+AA106+AH106+AO106+AV106+BC106+BJ106+BQ106+BX106+CE106+CL106&lt;=Consolidação!H117+Consolidação!K117+Consolidação!N117,Consolidação!$N$4,IF(F106+M106+T106+AA106+AH106+AO106+AV106+BC106+BJ106+BQ106+BX106+CE106+CL106&lt;=Consolidação!H117+Consolidação!K117+Consolidação!N117+Consolidação!Q117,Consolidação!$Q$4,IF(F106+M106+T106+AA106+AH106+AO106+AV106+BC106+BJ106+BQ106+BX106+CE106+CL106&lt;=Consolidação!H117+Consolidação!K117+Consolidação!N117+Consolidação!Q117+Consolidação!T117,Consolidação!$T$4,IF(F106+M106+T106+AA106+AH106+AO106+AV106+BC106+BJ106+BQ106+BX106+CE106+CL106&lt;=Consolidação!H117+Consolidação!K117+Consolidação!N117+Consolidação!Q117+Consolidação!T117+Consolidação!W117,Consolidação!$W$4,IF(F106+M106+T106+AA106+AH106+AO106+AV106+BC106+BJ106+BQ106+BX106+CE106+CL106&lt;=Consolidação!H117+Consolidação!K117+Consolidação!N117+Consolidação!Q117+Consolidação!T117+Consolidação!W117+Consolidação!Z117,Consolidação!$Z$4,IF(F106+M106+T106+AA106+AH106+AO106+AV106+BC106+BJ106+BQ106+BX106+CE106+CL106&lt;=Consolidação!H117+Consolidação!K117+Consolidação!N117+Consolidação!Q117+Consolidação!T117+Consolidação!W117+Consolidação!Z117+Consolidação!AC117,Consolidação!$AC$4,IF(F106+M106+T106+AA106+AH106+AO106+AV106+BC106+BJ106+BQ106+BX106+CE106+CL106&lt;=Consolidação!H117+Consolidação!K117+Consolidação!N117+Consolidação!Q117+Consolidação!T117+Consolidação!W117+Consolidação!Z117+Consolidação!AC117+Consolidação!AF117,Consolidação!$AF$4,IF(F106+M106+T106+AA106+AH106+AO106+AV106+BC106+BJ106+BQ106+BX106+CE106+CL106&lt;=Consolidação!H117+Consolidação!K117+Consolidação!N117+Consolidação!Q117+Consolidação!T117+Consolidação!W117+Consolidação!Z117+Consolidação!AC117+Consolidação!AF117+Consolidação!AI117,Consolidação!$AI$4,IF(F106+M106+T106+AA106+AH106+AO106+AV106+BC106+BJ106+BQ106+BX106+CE106+CL106&lt;=Consolidação!H117+Consolidação!K117+Consolidação!N117+Consolidação!Q117+Consolidação!T117+Consolidação!W117+Consolidação!Z117+Consolidação!AC117+Consolidação!AF117+Consolidação!AI117+Consolidação!AL117,Consolidação!$AL$4,IF(F106+M106+T106+AA106+AH106+AO106+AV106+BC106+BJ106+BQ106+BX106+CE106+CL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+T106+AA106+AH106+AO106+AV106+BC106+BJ106+BQ106+BX106+CE106+CL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$AR$4,IF(F106+M106+T106+AA106+AH106+AO106+AV106+BC106+BJ106+BQ106+BX106+CE106+CL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+M106+T106+AA106+AH106+AO106+AV106+BC106+BJ106+BQ106+BX106+CE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+T106+AA106+AH106+AO106+AV106+BC106+BJ106+BQ106+BX106+CE106+CL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CP106" s="329" t="str">
        <f t="shared" si="173"/>
        <v/>
      </c>
      <c r="CQ106" s="312"/>
      <c r="CR106" s="341"/>
      <c r="CS106" s="354"/>
      <c r="CT106" s="523"/>
      <c r="CU106" s="328"/>
      <c r="CV106" s="356" t="str">
        <f>IF(CS106=0,"",IF(F106+M106+T106+AA106+AH106+AO106+AV106+BC106+BJ106+BQ106+BX106+CE106+CL106+CS106&lt;=Consolidação!H117,Consolidação!$H$4,IF(F106+M106+T106+AA106+AH106+AO106+AV106+BC106+BJ106+BQ106+BX106+CE106+CL106+CS106&lt;=Consolidação!H117+Consolidação!K117,Consolidação!$K$4,IF(F106+M106+T106+AA106+AH106+AO106+AV106+BC106+BJ106+BQ106+BX106+CE106+CL106+CS106&lt;=Consolidação!H117+Consolidação!K117+Consolidação!N117,Consolidação!$N$4,IF(F106+M106+T106+AA106+AH106+AO106+AV106+BC106+BJ106+BQ106+BX106+CE106+CL106+CS106&lt;=Consolidação!H117+Consolidação!K117+Consolidação!N117+Consolidação!Q117,Consolidação!$Q$4,IF(F106+M106+T106+AA106+AH106+AO106+AV106+BC106+BJ106+BQ106+BX106+CE106+CL106+CS106&lt;=Consolidação!H117+Consolidação!K117+Consolidação!N117+Consolidação!Q117+Consolidação!T117,Consolidação!$T$4,IF(F106+M106+T106+AA106+AH106+AO106+AV106+BC106+BJ106+BQ106+BX106+CE106+CL106+CS106&lt;=Consolidação!H117+Consolidação!K117+Consolidação!N117+Consolidação!Q117+Consolidação!T117+Consolidação!W117,Consolidação!$W$4,IF(F106+M106+T106+AA106+AH106+AO106+AV106+BC106+BJ106+BQ106+BX106+CE106+CL106+CS106&lt;=Consolidação!H117+Consolidação!K117+Consolidação!N117+Consolidação!Q117+Consolidação!T117+Consolidação!W117+Consolidação!Z117,Consolidação!$Z$4,IF(F106+M106+T106+AA106+AH106+AO106+AV106+BC106+BJ106+BQ106+BX106+CE106+CL106+CS106&lt;=Consolidação!H117+Consolidação!K117+Consolidação!N117+Consolidação!Q117+Consolidação!T117+Consolidação!W117+Consolidação!Z117+Consolidação!AC117,Consolidação!$AC$4,IF(F106+M106+T106+AA106+AH106+AO106+AV106+BC106+BJ106+BQ106+BX106+CE106+CL106+CS106&lt;=Consolidação!H117+Consolidação!K117+Consolidação!N117+Consolidação!Q117+Consolidação!T117+Consolidação!W117+Consolidação!Z117+Consolidação!AC117+Consolidação!AF117,Consolidação!$AF$4,IF(F106+M106+T106+AA106+AH106+AO106+AV106+BC106+BJ106+BQ106+BX106+CE106+CL106+CS106&lt;=Consolidação!H117+Consolidação!K117+Consolidação!N117+Consolidação!Q117+Consolidação!T117+Consolidação!W117+Consolidação!Z117+Consolidação!AC117+Consolidação!AF117+Consolidação!AI117,Consolidação!$AI$4,IF(F106+M106+T106+AA106+AH106+AO106+AV106+BC106+BJ106+BQ106+BX106+CE106+CL106+CS106&lt;=Consolidação!H117+Consolidação!K117+Consolidação!N117+Consolidação!Q117+Consolidação!T117+Consolidação!W117+Consolidação!Z117+Consolidação!AC117+Consolidação!AF117+Consolidação!AI117+Consolidação!AL117,Consolidação!$AL$4,IF(F106+M106+T106+AA106+AH106+AO106+AV106+BC106+BJ106+BQ106+BX106+CE106+CL106+CS106&lt;=Consolidação!H117+Consolidação!K117+Consolidação!N117+Consolidação!Q117+Consolidação!T117+Consolidação!W117+Consolidação!Z117+Consolidação!AC117+Consolidação!AF117+Consolidação!AI117+Consolidação!AL117+Consolidação!AO117,Consolidação!$AO$4,IF(F106+M106+T106+AA106+AH106+AO106+AV106+BC106+BJ106+BQ106+BX106+CE106+CL106+CS106&lt;=Consolidação!H117+Consolidação!K117+Consolidação!N117+Consolidação!Q117+Consolidação!T117+Consolidação!W117+Consolidação!Z117+Consolidação!AC117+Consolidação!AF117+Consolidação!AI117+Consolidação!AL117+Consolidação!AO117+Consolidação!AR117,Consolidação!$AR$4,IF(F106+M106+T106+AA106+AH106+AO106+AV106+BC106+BJ106+BQ106+BX106+CE106+CL106+CS106&lt;=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Consolidação!$AU$4,IF(AND((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&gt;0,F106+M106+T106+AA106+AH106+AO106+AV106+BC106+BJ106+BQ106+BX106+CE106+CL106&l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,F106+M106+T106+AA106+AH106+AO106+AV106+BC106+BJ106+BQ106+BX106+CE106+CL106+CS106&gt;Consolidação!H117+Consolidação!K117+Consolidação!N117+Consolidação!Q117+Consolidação!T117+Consolidação!W117+Consolidação!Z117+Consolidação!AC117+Consolidação!AF117+Consolidação!AI117+Consolidação!AL117+Consolidação!AO117+Consolidação!AR117+Consolidação!AU117),"CONSUMO PARCIAL","SEM PREVISÃO"))))))))))))))))</f>
        <v/>
      </c>
      <c r="CW106" s="329" t="str">
        <f t="shared" si="174"/>
        <v/>
      </c>
      <c r="CX106" s="341"/>
      <c r="CY106" s="354"/>
      <c r="CZ106" s="523"/>
      <c r="DA106" s="328"/>
      <c r="DB106" s="356" t="str">
        <f>IF(CY106=0,"",IF(L106+S106+Z106+AG106+AN106+AU106+BB106+BI106+BP106+BW106+CD106+CK106+CR106+CY106&lt;=Consolidação!N117,Consolidação!$H$4,IF(L106+S106+Z106+AG106+AN106+AU106+BB106+BI106+BP106+BW106+CD106+CK106+CR106+CY106&lt;=Consolidação!N117+Consolidação!Q117,Consolidação!$K$4,IF(L106+S106+Z106+AG106+AN106+AU106+BB106+BI106+BP106+BW106+CD106+CK106+CR106+CY106&lt;=Consolidação!N117+Consolidação!Q117+Consolidação!T117,Consolidação!$N$4,IF(L106+S106+Z106+AG106+AN106+AU106+BB106+BI106+BP106+BW106+CD106+CK106+CR106+CY106&lt;=Consolidação!N117+Consolidação!Q117+Consolidação!T117+Consolidação!W117,Consolidação!$Q$4,IF(L106+S106+Z106+AG106+AN106+AU106+BB106+BI106+BP106+BW106+CD106+CK106+CR106+CY106&lt;=Consolidação!N117+Consolidação!Q117+Consolidação!T117+Consolidação!W117+Consolidação!Z117,Consolidação!$T$4,IF(L106+S106+Z106+AG106+AN106+AU106+BB106+BI106+BP106+BW106+CD106+CK106+CR106+CY106&lt;=Consolidação!N117+Consolidação!Q117+Consolidação!T117+Consolidação!W117+Consolidação!Z117+Consolidação!AC117,Consolidação!$W$4,IF(L106+S106+Z106+AG106+AN106+AU106+BB106+BI106+BP106+BW106+CD106+CK106+CR106+CY106&lt;=Consolidação!N117+Consolidação!Q117+Consolidação!T117+Consolidação!W117+Consolidação!Z117+Consolidação!AC117+Consolidação!AF117,Consolidação!$Z$4,IF(L106+S106+Z106+AG106+AN106+AU106+BB106+BI106+BP106+BW106+CD106+CK106+CR106+CY106&lt;=Consolidação!N117+Consolidação!Q117+Consolidação!T117+Consolidação!W117+Consolidação!Z117+Consolidação!AC117+Consolidação!AF117+Consolidação!AI117,Consolidação!$AC$4,IF(L106+S106+Z106+AG106+AN106+AU106+BB106+BI106+BP106+BW106+CD106+CK106+CR106+CY106&lt;=Consolidação!N117+Consolidação!Q117+Consolidação!T117+Consolidação!W117+Consolidação!Z117+Consolidação!AC117+Consolidação!AF117+Consolidação!AI117+Consolidação!AL117,Consolidação!$AF$4,IF(L106+S106+Z106+AG106+AN106+AU106+BB106+BI106+BP106+BW106+CD106+CK106+CR106+CY106&lt;=Consolidação!N117+Consolidação!Q117+Consolidação!T117+Consolidação!W117+Consolidação!Z117+Consolidação!AC117+Consolidação!AF117+Consolidação!AI117+Consolidação!AL117+Consolidação!AO117,Consolidação!$AI$4,IF(L106+S106+Z106+AG106+AN106+AU106+BB106+BI106+BP106+BW106+CD106+CK106+CR106+CY106&lt;=Consolidação!N117+Consolidação!Q117+Consolidação!T117+Consolidação!W117+Consolidação!Z117+Consolidação!AC117+Consolidação!AF117+Consolidação!AI117+Consolidação!AL117+Consolidação!AO117+Consolidação!AR117,Consolidação!$AL$4,IF(L106+S106+Z106+AG106+AN106+AU106+BB106+BI106+BP106+BW106+CD106+CK106+CR106+CY106&lt;=Consolidação!N117+Consolidação!Q117+Consolidação!T117+Consolidação!W117+Consolidação!Z117+Consolidação!AC117+Consolidação!AF117+Consolidação!AI117+Consolidação!AL117+Consolidação!AO117+Consolidação!AR117+Consolidação!AU117,Consolidação!$AO$4,IF(L106+S106+Z106+AG106+AN106+AU106+BB106+BI106+BP106+BW106+CD106+CK106+CR106+CY106&lt;=Consolidação!N117+Consolidação!Q117+Consolidação!T117+Consolidação!W117+Consolidação!Z117+Consolidação!AC117+Consolidação!AF117+Consolidação!AI117+Consolidação!AL117+Consolidação!AO117+Consolidação!AR117+Consolidação!AU117+Consolidação!AX117,Consolidação!$AR$4,IF(L106+S106+Z106+AG106+AN106+AU106+BB106+BI106+BP106+BW106+CD106+CK106+CR106+CY106&lt;=Consolidação!N117+Consolidação!Q117+Consolidação!T117+Consolidação!W117+Consolidação!Z117+Consolidação!AC117+Consolidação!AF117+Consolidação!AI117+Consolidação!AL117+Consolidação!AO117+Consolidação!AR117+Consolidação!AU117+Consolidação!AX117+Consolidação!#REF!,Consolidação!$AU$4,IF(AND((Consolidação!N117+Consolidação!Q117+Consolidação!T117+Consolidação!W117+Consolidação!Z117+Consolidação!AC117+Consolidação!AF117+Consolidação!AI117+Consolidação!AL117+Consolidação!AO117+Consolidação!AR117+Consolidação!AU117+Consolidação!AX117+Consolidação!#REF!)&gt;0,L106+S106+Z106+AG106+AN106+AU106+BB106+BI106+BP106+BW106+CD106+CK106+CR106&lt;Consolidação!N117+Consolidação!Q117+Consolidação!T117+Consolidação!W117+Consolidação!Z117+Consolidação!AC117+Consolidação!AF117+Consolidação!AI117+Consolidação!AL117+Consolidação!AO117+Consolidação!AR117+Consolidação!AU117+Consolidação!AX117+Consolidação!#REF!,L106+S106+Z106+AG106+AN106+AU106+BB106+BI106+BP106+BW106+CD106+CK106+CR106+CY106&gt;Consolidação!N117+Consolidação!Q117+Consolidação!T117+Consolidação!W117+Consolidação!Z117+Consolidação!AC117+Consolidação!AF117+Consolidação!AI117+Consolidação!AL117+Consolidação!AO117+Consolidação!AR117+Consolidação!AU117+Consolidação!AX117+Consolidação!#REF!),"CONSUMO PARCIAL","SEM PREVISÃO"))))))))))))))))</f>
        <v/>
      </c>
      <c r="DC106" s="329" t="str">
        <f t="shared" si="151"/>
        <v/>
      </c>
      <c r="DD106" s="341"/>
      <c r="DE106" s="354"/>
      <c r="DF106" s="523"/>
      <c r="DG106" s="328"/>
      <c r="DH106" s="356" t="str">
        <f>IF(DE106=0,"",IF(R106+Y106+AF106+AM106+AT106+BA106+BH106+BO106+BV106+CC106+CJ106+CQ106+CX106+DE106&lt;=Consolidação!T117,Consolidação!$H$4,IF(R106+Y106+AF106+AM106+AT106+BA106+BH106+BO106+BV106+CC106+CJ106+CQ106+CX106+DE106&lt;=Consolidação!T117+Consolidação!W117,Consolidação!$K$4,IF(R106+Y106+AF106+AM106+AT106+BA106+BH106+BO106+BV106+CC106+CJ106+CQ106+CX106+DE106&lt;=Consolidação!T117+Consolidação!W117+Consolidação!Z117,Consolidação!$N$4,IF(R106+Y106+AF106+AM106+AT106+BA106+BH106+BO106+BV106+CC106+CJ106+CQ106+CX106+DE106&lt;=Consolidação!T117+Consolidação!W117+Consolidação!Z117+Consolidação!AC117,Consolidação!$Q$4,IF(R106+Y106+AF106+AM106+AT106+BA106+BH106+BO106+BV106+CC106+CJ106+CQ106+CX106+DE106&lt;=Consolidação!T117+Consolidação!W117+Consolidação!Z117+Consolidação!AC117+Consolidação!AF117,Consolidação!$T$4,IF(R106+Y106+AF106+AM106+AT106+BA106+BH106+BO106+BV106+CC106+CJ106+CQ106+CX106+DE106&lt;=Consolidação!T117+Consolidação!W117+Consolidação!Z117+Consolidação!AC117+Consolidação!AF117+Consolidação!AI117,Consolidação!$W$4,IF(R106+Y106+AF106+AM106+AT106+BA106+BH106+BO106+BV106+CC106+CJ106+CQ106+CX106+DE106&lt;=Consolidação!T117+Consolidação!W117+Consolidação!Z117+Consolidação!AC117+Consolidação!AF117+Consolidação!AI117+Consolidação!AL117,Consolidação!$Z$4,IF(R106+Y106+AF106+AM106+AT106+BA106+BH106+BO106+BV106+CC106+CJ106+CQ106+CX106+DE106&lt;=Consolidação!T117+Consolidação!W117+Consolidação!Z117+Consolidação!AC117+Consolidação!AF117+Consolidação!AI117+Consolidação!AL117+Consolidação!AO117,Consolidação!$AC$4,IF(R106+Y106+AF106+AM106+AT106+BA106+BH106+BO106+BV106+CC106+CJ106+CQ106+CX106+DE106&lt;=Consolidação!T117+Consolidação!W117+Consolidação!Z117+Consolidação!AC117+Consolidação!AF117+Consolidação!AI117+Consolidação!AL117+Consolidação!AO117+Consolidação!AR117,Consolidação!$AF$4,IF(R106+Y106+AF106+AM106+AT106+BA106+BH106+BO106+BV106+CC106+CJ106+CQ106+CX106+DE106&lt;=Consolidação!T117+Consolidação!W117+Consolidação!Z117+Consolidação!AC117+Consolidação!AF117+Consolidação!AI117+Consolidação!AL117+Consolidação!AO117+Consolidação!AR117+Consolidação!AU117,Consolidação!$AI$4,IF(R106+Y106+AF106+AM106+AT106+BA106+BH106+BO106+BV106+CC106+CJ106+CQ106+CX106+DE106&lt;=Consolidação!T117+Consolidação!W117+Consolidação!Z117+Consolidação!AC117+Consolidação!AF117+Consolidação!AI117+Consolidação!AL117+Consolidação!AO117+Consolidação!AR117+Consolidação!AU117+Consolidação!AX117,Consolidação!$AL$4,IF(R106+Y106+AF106+AM106+AT106+BA106+BH106+BO106+BV106+CC106+CJ106+CQ106+CX106+DE106&lt;=Consolidação!T117+Consolidação!W117+Consolidação!Z117+Consolidação!AC117+Consolidação!AF117+Consolidação!AI117+Consolidação!AL117+Consolidação!AO117+Consolidação!AR117+Consolidação!AU117+Consolidação!AX117+Consolidação!#REF!,Consolidação!$AO$4,IF(R106+Y106+AF106+AM106+AT106+BA106+BH106+BO106+BV106+CC106+CJ106+CQ106+CX106+DE106&lt;=Consolidação!T117+Consolidação!W117+Consolidação!Z117+Consolidação!AC117+Consolidação!AF117+Consolidação!AI117+Consolidação!AL117+Consolidação!AO117+Consolidação!AR117+Consolidação!AU117+Consolidação!AX117+Consolidação!#REF!+Consolidação!BC117,Consolidação!$AR$4,IF(R106+Y106+AF106+AM106+AT106+BA106+BH106+BO106+BV106+CC106+CJ106+CQ106+CX106+DE106&lt;=Consolidação!T117+Consolidação!W117+Consolidação!Z117+Consolidação!AC117+Consolidação!AF117+Consolidação!AI117+Consolidação!AL117+Consolidação!AO117+Consolidação!AR117+Consolidação!AU117+Consolidação!AX117+Consolidação!#REF!+Consolidação!BC117+Consolidação!BF117,Consolidação!$AU$4,IF(AND((Consolidação!T117+Consolidação!W117+Consolidação!Z117+Consolidação!AC117+Consolidação!AF117+Consolidação!AI117+Consolidação!AL117+Consolidação!AO117+Consolidação!AR117+Consolidação!AU117+Consolidação!AX117+Consolidação!#REF!+Consolidação!BC117+Consolidação!BF117)&gt;0,R106+Y106+AF106+AM106+AT106+BA106+BH106+BO106+BV106+CC106+CJ106+CQ106+CX106&lt;Consolidação!T117+Consolidação!W117+Consolidação!Z117+Consolidação!AC117+Consolidação!AF117+Consolidação!AI117+Consolidação!AL117+Consolidação!AO117+Consolidação!AR117+Consolidação!AU117+Consolidação!AX117+Consolidação!#REF!+Consolidação!BC117+Consolidação!BF117,R106+Y106+AF106+AM106+AT106+BA106+BH106+BO106+BV106+CC106+CJ106+CQ106+CX106+DE106&gt;Consolidação!T117+Consolidação!W117+Consolidação!Z117+Consolidação!AC117+Consolidação!AF117+Consolidação!AI117+Consolidação!AL117+Consolidação!AO117+Consolidação!AR117+Consolidação!AU117+Consolidação!AX117+Consolidação!#REF!+Consolidação!BC117+Consolidação!BF117),"CONSUMO PARCIAL","SEM PREVISÃO"))))))))))))))))</f>
        <v/>
      </c>
      <c r="DI106" s="329" t="str">
        <f t="shared" si="152"/>
        <v/>
      </c>
      <c r="DJ106" s="341"/>
      <c r="DK106" s="354"/>
      <c r="DL106" s="523"/>
      <c r="DM106" s="328"/>
      <c r="DN106" s="356" t="str">
        <f>IF(DK106=0,"",IF(X106+AE106+AL106+AS106+AZ106+BG106+BN106+BU106+CB106+CI106+CP106+CW106+DD106+DK106&lt;=Consolidação!Z117,Consolidação!$H$4,IF(X106+AE106+AL106+AS106+AZ106+BG106+BN106+BU106+CB106+CI106+CP106+CW106+DD106+DK106&lt;=Consolidação!Z117+Consolidação!AC117,Consolidação!$K$4,IF(X106+AE106+AL106+AS106+AZ106+BG106+BN106+BU106+CB106+CI106+CP106+CW106+DD106+DK106&lt;=Consolidação!Z117+Consolidação!AC117+Consolidação!AF117,Consolidação!$N$4,IF(X106+AE106+AL106+AS106+AZ106+BG106+BN106+BU106+CB106+CI106+CP106+CW106+DD106+DK106&lt;=Consolidação!Z117+Consolidação!AC117+Consolidação!AF117+Consolidação!AI117,Consolidação!$Q$4,IF(X106+AE106+AL106+AS106+AZ106+BG106+BN106+BU106+CB106+CI106+CP106+CW106+DD106+DK106&lt;=Consolidação!Z117+Consolidação!AC117+Consolidação!AF117+Consolidação!AI117+Consolidação!AL117,Consolidação!$T$4,IF(X106+AE106+AL106+AS106+AZ106+BG106+BN106+BU106+CB106+CI106+CP106+CW106+DD106+DK106&lt;=Consolidação!Z117+Consolidação!AC117+Consolidação!AF117+Consolidação!AI117+Consolidação!AL117+Consolidação!AO117,Consolidação!$W$4,IF(X106+AE106+AL106+AS106+AZ106+BG106+BN106+BU106+CB106+CI106+CP106+CW106+DD106+DK106&lt;=Consolidação!Z117+Consolidação!AC117+Consolidação!AF117+Consolidação!AI117+Consolidação!AL117+Consolidação!AO117+Consolidação!AR117,Consolidação!$Z$4,IF(X106+AE106+AL106+AS106+AZ106+BG106+BN106+BU106+CB106+CI106+CP106+CW106+DD106+DK106&lt;=Consolidação!Z117+Consolidação!AC117+Consolidação!AF117+Consolidação!AI117+Consolidação!AL117+Consolidação!AO117+Consolidação!AR117+Consolidação!AU117,Consolidação!$AC$4,IF(X106+AE106+AL106+AS106+AZ106+BG106+BN106+BU106+CB106+CI106+CP106+CW106+DD106+DK106&lt;=Consolidação!Z117+Consolidação!AC117+Consolidação!AF117+Consolidação!AI117+Consolidação!AL117+Consolidação!AO117+Consolidação!AR117+Consolidação!AU117+Consolidação!AX117,Consolidação!$AF$4,IF(X106+AE106+AL106+AS106+AZ106+BG106+BN106+BU106+CB106+CI106+CP106+CW106+DD106+DK106&lt;=Consolidação!Z117+Consolidação!AC117+Consolidação!AF117+Consolidação!AI117+Consolidação!AL117+Consolidação!AO117+Consolidação!AR117+Consolidação!AU117+Consolidação!AX117+Consolidação!#REF!,Consolidação!$AI$4,IF(X106+AE106+AL106+AS106+AZ106+BG106+BN106+BU106+CB106+CI106+CP106+CW106+DD106+DK106&lt;=Consolidação!Z117+Consolidação!AC117+Consolidação!AF117+Consolidação!AI117+Consolidação!AL117+Consolidação!AO117+Consolidação!AR117+Consolidação!AU117+Consolidação!AX117+Consolidação!#REF!+Consolidação!BC117,Consolidação!$AL$4,IF(X106+AE106+AL106+AS106+AZ106+BG106+BN106+BU106+CB106+CI106+CP106+CW106+DD106+DK106&lt;=Consolidação!Z117+Consolidação!AC117+Consolidação!AF117+Consolidação!AI117+Consolidação!AL117+Consolidação!AO117+Consolidação!AR117+Consolidação!AU117+Consolidação!AX117+Consolidação!#REF!+Consolidação!BC117+Consolidação!BF117,Consolidação!$AO$4,IF(X106+AE106+AL106+AS106+AZ106+BG106+BN106+BU106+CB106+CI106+CP106+CW106+DD106+DK106&lt;=Consolidação!Z117+Consolidação!AC117+Consolidação!AF117+Consolidação!AI117+Consolidação!AL117+Consolidação!AO117+Consolidação!AR117+Consolidação!AU117+Consolidação!AX117+Consolidação!#REF!+Consolidação!BC117+Consolidação!BF117+Consolidação!BI117,Consolidação!$AR$4,IF(X106+AE106+AL106+AS106+AZ106+BG106+BN106+BU106+CB106+CI106+CP106+CW106+DD106+DK106&lt;=Consolidação!Z117+Consolidação!AC117+Consolidação!AF117+Consolidação!AI117+Consolidação!AL117+Consolidação!AO117+Consolidação!AR117+Consolidação!AU117+Consolidação!AX117+Consolidação!#REF!+Consolidação!BC117+Consolidação!BF117+Consolidação!BI117+Consolidação!BL117,Consolidação!$AU$4,IF(AND((Consolidação!Z117+Consolidação!AC117+Consolidação!AF117+Consolidação!AI117+Consolidação!AL117+Consolidação!AO117+Consolidação!AR117+Consolidação!AU117+Consolidação!AX117+Consolidação!#REF!+Consolidação!BC117+Consolidação!BF117+Consolidação!BI117+Consolidação!BL117)&gt;0,X106+AE106+AL106+AS106+AZ106+BG106+BN106+BU106+CB106+CI106+CP106+CW106+DD106&lt;Consolidação!Z117+Consolidação!AC117+Consolidação!AF117+Consolidação!AI117+Consolidação!AL117+Consolidação!AO117+Consolidação!AR117+Consolidação!AU117+Consolidação!AX117+Consolidação!#REF!+Consolidação!BC117+Consolidação!BF117+Consolidação!BI117+Consolidação!BL117,X106+AE106+AL106+AS106+AZ106+BG106+BN106+BU106+CB106+CI106+CP106+CW106+DD106+DK106&gt;Consolidação!Z117+Consolidação!AC117+Consolidação!AF117+Consolidação!AI117+Consolidação!AL117+Consolidação!AO117+Consolidação!AR117+Consolidação!AU117+Consolidação!AX117+Consolidação!#REF!+Consolidação!BC117+Consolidação!BF117+Consolidação!BI117+Consolidação!BL117),"CONSUMO PARCIAL","SEM PREVISÃO"))))))))))))))))</f>
        <v/>
      </c>
      <c r="DO106" s="329" t="str">
        <f t="shared" si="153"/>
        <v/>
      </c>
      <c r="DP106" s="341"/>
      <c r="DQ106" s="354"/>
      <c r="DR106" s="523"/>
      <c r="DS106" s="328"/>
      <c r="DT106" s="356" t="str">
        <f>IF(DQ106=0,"",IF(AD106+AK106+AR106+AY106+BF106+BM106+BT106+CA106+CH106+CO106+CV106+DC106+DJ106+DQ106&lt;=Consolidação!AF117,Consolidação!$H$4,IF(AD106+AK106+AR106+AY106+BF106+BM106+BT106+CA106+CH106+CO106+CV106+DC106+DJ106+DQ106&lt;=Consolidação!AF117+Consolidação!AI117,Consolidação!$K$4,IF(AD106+AK106+AR106+AY106+BF106+BM106+BT106+CA106+CH106+CO106+CV106+DC106+DJ106+DQ106&lt;=Consolidação!AF117+Consolidação!AI117+Consolidação!AL117,Consolidação!$N$4,IF(AD106+AK106+AR106+AY106+BF106+BM106+BT106+CA106+CH106+CO106+CV106+DC106+DJ106+DQ106&lt;=Consolidação!AF117+Consolidação!AI117+Consolidação!AL117+Consolidação!AO117,Consolidação!$Q$4,IF(AD106+AK106+AR106+AY106+BF106+BM106+BT106+CA106+CH106+CO106+CV106+DC106+DJ106+DQ106&lt;=Consolidação!AF117+Consolidação!AI117+Consolidação!AL117+Consolidação!AO117+Consolidação!AR117,Consolidação!$T$4,IF(AD106+AK106+AR106+AY106+BF106+BM106+BT106+CA106+CH106+CO106+CV106+DC106+DJ106+DQ106&lt;=Consolidação!AF117+Consolidação!AI117+Consolidação!AL117+Consolidação!AO117+Consolidação!AR117+Consolidação!AU117,Consolidação!$W$4,IF(AD106+AK106+AR106+AY106+BF106+BM106+BT106+CA106+CH106+CO106+CV106+DC106+DJ106+DQ106&lt;=Consolidação!AF117+Consolidação!AI117+Consolidação!AL117+Consolidação!AO117+Consolidação!AR117+Consolidação!AU117+Consolidação!AX117,Consolidação!$Z$4,IF(AD106+AK106+AR106+AY106+BF106+BM106+BT106+CA106+CH106+CO106+CV106+DC106+DJ106+DQ106&lt;=Consolidação!AF117+Consolidação!AI117+Consolidação!AL117+Consolidação!AO117+Consolidação!AR117+Consolidação!AU117+Consolidação!AX117+Consolidação!#REF!,Consolidação!$AC$4,IF(AD106+AK106+AR106+AY106+BF106+BM106+BT106+CA106+CH106+CO106+CV106+DC106+DJ106+DQ106&lt;=Consolidação!AF117+Consolidação!AI117+Consolidação!AL117+Consolidação!AO117+Consolidação!AR117+Consolidação!AU117+Consolidação!AX117+Consolidação!#REF!+Consolidação!BC117,Consolidação!$AF$4,IF(AD106+AK106+AR106+AY106+BF106+BM106+BT106+CA106+CH106+CO106+CV106+DC106+DJ106+DQ106&lt;=Consolidação!AF117+Consolidação!AI117+Consolidação!AL117+Consolidação!AO117+Consolidação!AR117+Consolidação!AU117+Consolidação!AX117+Consolidação!#REF!+Consolidação!BC117+Consolidação!BF117,Consolidação!$AI$4,IF(AD106+AK106+AR106+AY106+BF106+BM106+BT106+CA106+CH106+CO106+CV106+DC106+DJ106+DQ106&lt;=Consolidação!AF117+Consolidação!AI117+Consolidação!AL117+Consolidação!AO117+Consolidação!AR117+Consolidação!AU117+Consolidação!AX117+Consolidação!#REF!+Consolidação!BC117+Consolidação!BF117+Consolidação!BI117,Consolidação!$AL$4,IF(AD106+AK106+AR106+AY106+BF106+BM106+BT106+CA106+CH106+CO106+CV106+DC106+DJ106+DQ106&lt;=Consolidação!AF117+Consolidação!AI117+Consolidação!AL117+Consolidação!AO117+Consolidação!AR117+Consolidação!AU117+Consolidação!AX117+Consolidação!#REF!+Consolidação!BC117+Consolidação!BF117+Consolidação!BI117+Consolidação!BL117,Consolidação!$AO$4,IF(AD106+AK106+AR106+AY106+BF106+BM106+BT106+CA106+CH106+CO106+CV106+DC106+DJ106+DQ106&lt;=Consolidação!AF117+Consolidação!AI117+Consolidação!AL117+Consolidação!AO117+Consolidação!AR117+Consolidação!AU117+Consolidação!AX117+Consolidação!#REF!+Consolidação!BC117+Consolidação!BF117+Consolidação!BI117+Consolidação!BL117+Consolidação!BO117,Consolidação!$AR$4,IF(AD106+AK106+AR106+AY106+BF106+BM106+BT106+CA106+CH106+CO106+CV106+DC106+DJ106+DQ106&lt;=Consolidação!AF117+Consolidação!AI117+Consolidação!AL117+Consolidação!AO117+Consolidação!AR117+Consolidação!AU117+Consolidação!AX117+Consolidação!#REF!+Consolidação!BC117+Consolidação!BF117+Consolidação!BI117+Consolidação!BL117+Consolidação!BO117+Consolidação!BR117,Consolidação!$AU$4,IF(AND((Consolidação!AF117+Consolidação!AI117+Consolidação!AL117+Consolidação!AO117+Consolidação!AR117+Consolidação!AU117+Consolidação!AX117+Consolidação!#REF!+Consolidação!BC117+Consolidação!BF117+Consolidação!BI117+Consolidação!BL117+Consolidação!BO117+Consolidação!BR117)&gt;0,AD106+AK106+AR106+AY106+BF106+BM106+BT106+CA106+CH106+CO106+CV106+DC106+DJ106&lt;Consolidação!AF117+Consolidação!AI117+Consolidação!AL117+Consolidação!AO117+Consolidação!AR117+Consolidação!AU117+Consolidação!AX117+Consolidação!#REF!+Consolidação!BC117+Consolidação!BF117+Consolidação!BI117+Consolidação!BL117+Consolidação!BO117+Consolidação!BR117,AD106+AK106+AR106+AY106+BF106+BM106+BT106+CA106+CH106+CO106+CV106+DC106+DJ106+DQ106&gt;Consolidação!AF117+Consolidação!AI117+Consolidação!AL117+Consolidação!AO117+Consolidação!AR117+Consolidação!AU117+Consolidação!AX117+Consolidação!#REF!+Consolidação!BC117+Consolidação!BF117+Consolidação!BI117+Consolidação!BL117+Consolidação!BO117+Consolidação!BR117),"CONSUMO PARCIAL","SEM PREVISÃO"))))))))))))))))</f>
        <v/>
      </c>
      <c r="DU106" s="329" t="str">
        <f t="shared" si="154"/>
        <v/>
      </c>
      <c r="DV106" s="341"/>
      <c r="DW106" s="354"/>
      <c r="DX106" s="523"/>
      <c r="DY106" s="328"/>
      <c r="DZ106" s="356" t="str">
        <f>IF(DW106=0,"",IF(AJ106+AQ106+AX106+BE106+BL106+BS106+BZ106+CG106+CN106+CU106+DB106+DI106+DP106+DW106&lt;=Consolidação!AL117,Consolidação!$H$4,IF(AJ106+AQ106+AX106+BE106+BL106+BS106+BZ106+CG106+CN106+CU106+DB106+DI106+DP106+DW106&lt;=Consolidação!AL117+Consolidação!AO117,Consolidação!$K$4,IF(AJ106+AQ106+AX106+BE106+BL106+BS106+BZ106+CG106+CN106+CU106+DB106+DI106+DP106+DW106&lt;=Consolidação!AL117+Consolidação!AO117+Consolidação!AR117,Consolidação!$N$4,IF(AJ106+AQ106+AX106+BE106+BL106+BS106+BZ106+CG106+CN106+CU106+DB106+DI106+DP106+DW106&lt;=Consolidação!AL117+Consolidação!AO117+Consolidação!AR117+Consolidação!AU117,Consolidação!$Q$4,IF(AJ106+AQ106+AX106+BE106+BL106+BS106+BZ106+CG106+CN106+CU106+DB106+DI106+DP106+DW106&lt;=Consolidação!AL117+Consolidação!AO117+Consolidação!AR117+Consolidação!AU117+Consolidação!AX117,Consolidação!$T$4,IF(AJ106+AQ106+AX106+BE106+BL106+BS106+BZ106+CG106+CN106+CU106+DB106+DI106+DP106+DW106&lt;=Consolidação!AL117+Consolidação!AO117+Consolidação!AR117+Consolidação!AU117+Consolidação!AX117+Consolidação!#REF!,Consolidação!$W$4,IF(AJ106+AQ106+AX106+BE106+BL106+BS106+BZ106+CG106+CN106+CU106+DB106+DI106+DP106+DW106&lt;=Consolidação!AL117+Consolidação!AO117+Consolidação!AR117+Consolidação!AU117+Consolidação!AX117+Consolidação!#REF!+Consolidação!BC117,Consolidação!$Z$4,IF(AJ106+AQ106+AX106+BE106+BL106+BS106+BZ106+CG106+CN106+CU106+DB106+DI106+DP106+DW106&lt;=Consolidação!AL117+Consolidação!AO117+Consolidação!AR117+Consolidação!AU117+Consolidação!AX117+Consolidação!#REF!+Consolidação!BC117+Consolidação!BF117,Consolidação!$AC$4,IF(AJ106+AQ106+AX106+BE106+BL106+BS106+BZ106+CG106+CN106+CU106+DB106+DI106+DP106+DW106&lt;=Consolidação!AL117+Consolidação!AO117+Consolidação!AR117+Consolidação!AU117+Consolidação!AX117+Consolidação!#REF!+Consolidação!BC117+Consolidação!BF117+Consolidação!BI117,Consolidação!$AF$4,IF(AJ106+AQ106+AX106+BE106+BL106+BS106+BZ106+CG106+CN106+CU106+DB106+DI106+DP106+DW106&lt;=Consolidação!AL117+Consolidação!AO117+Consolidação!AR117+Consolidação!AU117+Consolidação!AX117+Consolidação!#REF!+Consolidação!BC117+Consolidação!BF117+Consolidação!BI117+Consolidação!BL117,Consolidação!$AI$4,IF(AJ106+AQ106+AX106+BE106+BL106+BS106+BZ106+CG106+CN106+CU106+DB106+DI106+DP106+DW106&lt;=Consolidação!AL117+Consolidação!AO117+Consolidação!AR117+Consolidação!AU117+Consolidação!AX117+Consolidação!#REF!+Consolidação!BC117+Consolidação!BF117+Consolidação!BI117+Consolidação!BL117+Consolidação!BO117,Consolidação!$AL$4,IF(AJ106+AQ106+AX106+BE106+BL106+BS106+BZ106+CG106+CN106+CU106+DB106+DI106+DP106+DW106&lt;=Consolidação!AL117+Consolidação!AO117+Consolidação!AR117+Consolidação!AU117+Consolidação!AX117+Consolidação!#REF!+Consolidação!BC117+Consolidação!BF117+Consolidação!BI117+Consolidação!BL117+Consolidação!BO117+Consolidação!BR117,Consolidação!$AO$4,IF(AJ106+AQ106+AX106+BE106+BL106+BS106+BZ106+CG106+CN106+CU106+DB106+DI106+DP106+DW106&lt;=Consolidação!AL117+Consolidação!AO117+Consolidação!AR117+Consolidação!AU117+Consolidação!AX117+Consolidação!#REF!+Consolidação!BC117+Consolidação!BF117+Consolidação!BI117+Consolidação!BL117+Consolidação!BO117+Consolidação!BR117+Consolidação!BU117,Consolidação!$AR$4,IF(AJ106+AQ106+AX106+BE106+BL106+BS106+BZ106+CG106+CN106+CU106+DB106+DI106+DP106+DW106&lt;=Consolidação!AL117+Consolidação!AO117+Consolidação!AR117+Consolidação!AU117+Consolidação!AX117+Consolidação!#REF!+Consolidação!BC117+Consolidação!BF117+Consolidação!BI117+Consolidação!BL117+Consolidação!BO117+Consolidação!BR117+Consolidação!BU117+Consolidação!BX117,Consolidação!$AU$4,IF(AND((Consolidação!AL117+Consolidação!AO117+Consolidação!AR117+Consolidação!AU117+Consolidação!AX117+Consolidação!#REF!+Consolidação!BC117+Consolidação!BF117+Consolidação!BI117+Consolidação!BL117+Consolidação!BO117+Consolidação!BR117+Consolidação!BU117+Consolidação!BX117)&gt;0,AJ106+AQ106+AX106+BE106+BL106+BS106+BZ106+CG106+CN106+CU106+DB106+DI106+DP106&lt;Consolidação!AL117+Consolidação!AO117+Consolidação!AR117+Consolidação!AU117+Consolidação!AX117+Consolidação!#REF!+Consolidação!BC117+Consolidação!BF117+Consolidação!BI117+Consolidação!BL117+Consolidação!BO117+Consolidação!BR117+Consolidação!BU117+Consolidação!BX117,AJ106+AQ106+AX106+BE106+BL106+BS106+BZ106+CG106+CN106+CU106+DB106+DI106+DP106+DW106&gt;Consolidação!AL117+Consolidação!AO117+Consolidação!AR117+Consolidação!AU117+Consolidação!AX117+Consolidação!#REF!+Consolidação!BC117+Consolidação!BF117+Consolidação!BI117+Consolidação!BL117+Consolidação!BO117+Consolidação!BR117+Consolidação!BU117+Consolidação!BX117),"CONSUMO PARCIAL","SEM PREVISÃO"))))))))))))))))</f>
        <v/>
      </c>
      <c r="EA106" s="329" t="str">
        <f t="shared" si="155"/>
        <v/>
      </c>
      <c r="EB106" s="341"/>
      <c r="EC106" s="354"/>
      <c r="ED106" s="523"/>
      <c r="EE106" s="328"/>
      <c r="EF106" s="356" t="str">
        <f>IF(EC106=0,"",IF(AP106+AW106+BD106+BK106+BR106+BY106+CF106+CM106+CT106+DA106+DH106+DO106+DV106+EC106&lt;=Consolidação!AR117,Consolidação!$H$4,IF(AP106+AW106+BD106+BK106+BR106+BY106+CF106+CM106+CT106+DA106+DH106+DO106+DV106+EC106&lt;=Consolidação!AR117+Consolidação!AU117,Consolidação!$K$4,IF(AP106+AW106+BD106+BK106+BR106+BY106+CF106+CM106+CT106+DA106+DH106+DO106+DV106+EC106&lt;=Consolidação!AR117+Consolidação!AU117+Consolidação!AX117,Consolidação!$N$4,IF(AP106+AW106+BD106+BK106+BR106+BY106+CF106+CM106+CT106+DA106+DH106+DO106+DV106+EC106&lt;=Consolidação!AR117+Consolidação!AU117+Consolidação!AX117+Consolidação!#REF!,Consolidação!$Q$4,IF(AP106+AW106+BD106+BK106+BR106+BY106+CF106+CM106+CT106+DA106+DH106+DO106+DV106+EC106&lt;=Consolidação!AR117+Consolidação!AU117+Consolidação!AX117+Consolidação!#REF!+Consolidação!BC117,Consolidação!$T$4,IF(AP106+AW106+BD106+BK106+BR106+BY106+CF106+CM106+CT106+DA106+DH106+DO106+DV106+EC106&lt;=Consolidação!AR117+Consolidação!AU117+Consolidação!AX117+Consolidação!#REF!+Consolidação!BC117+Consolidação!BF117,Consolidação!$W$4,IF(AP106+AW106+BD106+BK106+BR106+BY106+CF106+CM106+CT106+DA106+DH106+DO106+DV106+EC106&lt;=Consolidação!AR117+Consolidação!AU117+Consolidação!AX117+Consolidação!#REF!+Consolidação!BC117+Consolidação!BF117+Consolidação!BI117,Consolidação!$Z$4,IF(AP106+AW106+BD106+BK106+BR106+BY106+CF106+CM106+CT106+DA106+DH106+DO106+DV106+EC106&lt;=Consolidação!AR117+Consolidação!AU117+Consolidação!AX117+Consolidação!#REF!+Consolidação!BC117+Consolidação!BF117+Consolidação!BI117+Consolidação!BL117,Consolidação!$AC$4,IF(AP106+AW106+BD106+BK106+BR106+BY106+CF106+CM106+CT106+DA106+DH106+DO106+DV106+EC106&lt;=Consolidação!AR117+Consolidação!AU117+Consolidação!AX117+Consolidação!#REF!+Consolidação!BC117+Consolidação!BF117+Consolidação!BI117+Consolidação!BL117+Consolidação!BO117,Consolidação!$AF$4,IF(AP106+AW106+BD106+BK106+BR106+BY106+CF106+CM106+CT106+DA106+DH106+DO106+DV106+EC106&lt;=Consolidação!AR117+Consolidação!AU117+Consolidação!AX117+Consolidação!#REF!+Consolidação!BC117+Consolidação!BF117+Consolidação!BI117+Consolidação!BL117+Consolidação!BO117+Consolidação!BR117,Consolidação!$AI$4,IF(AP106+AW106+BD106+BK106+BR106+BY106+CF106+CM106+CT106+DA106+DH106+DO106+DV106+EC106&lt;=Consolidação!AR117+Consolidação!AU117+Consolidação!AX117+Consolidação!#REF!+Consolidação!BC117+Consolidação!BF117+Consolidação!BI117+Consolidação!BL117+Consolidação!BO117+Consolidação!BR117+Consolidação!BU117,Consolidação!$AL$4,IF(AP106+AW106+BD106+BK106+BR106+BY106+CF106+CM106+CT106+DA106+DH106+DO106+DV106+EC106&lt;=Consolidação!AR117+Consolidação!AU117+Consolidação!AX117+Consolidação!#REF!+Consolidação!BC117+Consolidação!BF117+Consolidação!BI117+Consolidação!BL117+Consolidação!BO117+Consolidação!BR117+Consolidação!BU117+Consolidação!BX117,Consolidação!$AO$4,IF(AP106+AW106+BD106+BK106+BR106+BY106+CF106+CM106+CT106+DA106+DH106+DO106+DV106+EC106&lt;=Consolidação!AR117+Consolidação!AU117+Consolidação!AX117+Consolidação!#REF!+Consolidação!BC117+Consolidação!BF117+Consolidação!BI117+Consolidação!BL117+Consolidação!BO117+Consolidação!BR117+Consolidação!BU117+Consolidação!BX117+Consolidação!CA117,Consolidação!$AR$4,IF(AP106+AW106+BD106+BK106+BR106+BY106+CF106+CM106+CT106+DA106+DH106+DO106+DV106+EC106&lt;=Consolidação!AR117+Consolidação!AU117+Consolidação!AX117+Consolidação!#REF!+Consolidação!BC117+Consolidação!BF117+Consolidação!BI117+Consolidação!BL117+Consolidação!BO117+Consolidação!BR117+Consolidação!BU117+Consolidação!BX117+Consolidação!CA117+Consolidação!CD117,Consolidação!$AU$4,IF(AND((Consolidação!AR117+Consolidação!AU117+Consolidação!AX117+Consolidação!#REF!+Consolidação!BC117+Consolidação!BF117+Consolidação!BI117+Consolidação!BL117+Consolidação!BO117+Consolidação!BR117+Consolidação!BU117+Consolidação!BX117+Consolidação!CA117+Consolidação!CD117)&gt;0,AP106+AW106+BD106+BK106+BR106+BY106+CF106+CM106+CT106+DA106+DH106+DO106+DV106&lt;Consolidação!AR117+Consolidação!AU117+Consolidação!AX117+Consolidação!#REF!+Consolidação!BC117+Consolidação!BF117+Consolidação!BI117+Consolidação!BL117+Consolidação!BO117+Consolidação!BR117+Consolidação!BU117+Consolidação!BX117+Consolidação!CA117+Consolidação!CD117,AP106+AW106+BD106+BK106+BR106+BY106+CF106+CM106+CT106+DA106+DH106+DO106+DV106+EC106&gt;Consolidação!AR117+Consolidação!AU117+Consolidação!AX117+Consolidação!#REF!+Consolidação!BC117+Consolidação!BF117+Consolidação!BI117+Consolidação!BL117+Consolidação!BO117+Consolidação!BR117+Consolidação!BU117+Consolidação!BX117+Consolidação!CA117+Consolidação!CD117),"CONSUMO PARCIAL","SEM PREVISÃO"))))))))))))))))</f>
        <v/>
      </c>
      <c r="EG106" s="329" t="str">
        <f t="shared" si="156"/>
        <v/>
      </c>
      <c r="EH106" s="341"/>
      <c r="EI106" s="354"/>
      <c r="EJ106" s="523"/>
      <c r="EK106" s="328"/>
      <c r="EL106" s="356" t="str">
        <f>IF(EI106=0,"",IF(AV106+BC106+BJ106+BQ106+BX106+CE106+CL106+CS106+CZ106+DG106+DN106+DU106+EB106+EI106&lt;=Consolidação!AX117,Consolidação!$H$4,IF(AV106+BC106+BJ106+BQ106+BX106+CE106+CL106+CS106+CZ106+DG106+DN106+DU106+EB106+EI106&lt;=Consolidação!AX117+Consolidação!#REF!,Consolidação!$K$4,IF(AV106+BC106+BJ106+BQ106+BX106+CE106+CL106+CS106+CZ106+DG106+DN106+DU106+EB106+EI106&lt;=Consolidação!AX117+Consolidação!#REF!+Consolidação!BC117,Consolidação!$N$4,IF(AV106+BC106+BJ106+BQ106+BX106+CE106+CL106+CS106+CZ106+DG106+DN106+DU106+EB106+EI106&lt;=Consolidação!AX117+Consolidação!#REF!+Consolidação!BC117+Consolidação!BF117,Consolidação!$Q$4,IF(AV106+BC106+BJ106+BQ106+BX106+CE106+CL106+CS106+CZ106+DG106+DN106+DU106+EB106+EI106&lt;=Consolidação!AX117+Consolidação!#REF!+Consolidação!BC117+Consolidação!BF117+Consolidação!BI117,Consolidação!$T$4,IF(AV106+BC106+BJ106+BQ106+BX106+CE106+CL106+CS106+CZ106+DG106+DN106+DU106+EB106+EI106&lt;=Consolidação!AX117+Consolidação!#REF!+Consolidação!BC117+Consolidação!BF117+Consolidação!BI117+Consolidação!BL117,Consolidação!$W$4,IF(AV106+BC106+BJ106+BQ106+BX106+CE106+CL106+CS106+CZ106+DG106+DN106+DU106+EB106+EI106&lt;=Consolidação!AX117+Consolidação!#REF!+Consolidação!BC117+Consolidação!BF117+Consolidação!BI117+Consolidação!BL117+Consolidação!BO117,Consolidação!$Z$4,IF(AV106+BC106+BJ106+BQ106+BX106+CE106+CL106+CS106+CZ106+DG106+DN106+DU106+EB106+EI106&lt;=Consolidação!AX117+Consolidação!#REF!+Consolidação!BC117+Consolidação!BF117+Consolidação!BI117+Consolidação!BL117+Consolidação!BO117+Consolidação!BR117,Consolidação!$AC$4,IF(AV106+BC106+BJ106+BQ106+BX106+CE106+CL106+CS106+CZ106+DG106+DN106+DU106+EB106+EI106&lt;=Consolidação!AX117+Consolidação!#REF!+Consolidação!BC117+Consolidação!BF117+Consolidação!BI117+Consolidação!BL117+Consolidação!BO117+Consolidação!BR117+Consolidação!BU117,Consolidação!$AF$4,IF(AV106+BC106+BJ106+BQ106+BX106+CE106+CL106+CS106+CZ106+DG106+DN106+DU106+EB106+EI106&lt;=Consolidação!AX117+Consolidação!#REF!+Consolidação!BC117+Consolidação!BF117+Consolidação!BI117+Consolidação!BL117+Consolidação!BO117+Consolidação!BR117+Consolidação!BU117+Consolidação!BX117,Consolidação!$AI$4,IF(AV106+BC106+BJ106+BQ106+BX106+CE106+CL106+CS106+CZ106+DG106+DN106+DU106+EB106+EI106&lt;=Consolidação!AX117+Consolidação!#REF!+Consolidação!BC117+Consolidação!BF117+Consolidação!BI117+Consolidação!BL117+Consolidação!BO117+Consolidação!BR117+Consolidação!BU117+Consolidação!BX117+Consolidação!CA117,Consolidação!$AL$4,IF(AV106+BC106+BJ106+BQ106+BX106+CE106+CL106+CS106+CZ106+DG106+DN106+DU106+EB106+EI106&lt;=Consolidação!AX117+Consolidação!#REF!+Consolidação!BC117+Consolidação!BF117+Consolidação!BI117+Consolidação!BL117+Consolidação!BO117+Consolidação!BR117+Consolidação!BU117+Consolidação!BX117+Consolidação!CA117+Consolidação!CD117,Consolidação!$AO$4,IF(AV106+BC106+BJ106+BQ106+BX106+CE106+CL106+CS106+CZ106+DG106+DN106+DU106+EB106+EI106&lt;=Consolidação!AX117+Consolidação!#REF!+Consolidação!BC117+Consolidação!BF117+Consolidação!BI117+Consolidação!BL117+Consolidação!BO117+Consolidação!BR117+Consolidação!BU117+Consolidação!BX117+Consolidação!CA117+Consolidação!CD117+Consolidação!CG117,Consolidação!$AR$4,IF(AV106+BC106+BJ106+BQ106+BX106+CE106+CL106+CS106+CZ106+DG106+DN106+DU106+EB106+EI106&lt;=Consolidação!AX117+Consolidação!#REF!+Consolidação!BC117+Consolidação!BF117+Consolidação!BI117+Consolidação!BL117+Consolidação!BO117+Consolidação!BR117+Consolidação!BU117+Consolidação!BX117+Consolidação!CA117+Consolidação!CD117+Consolidação!CG117+Consolidação!CJ117,Consolidação!$AU$4,IF(AND((Consolidação!AX117+Consolidação!#REF!+Consolidação!BC117+Consolidação!BF117+Consolidação!BI117+Consolidação!BL117+Consolidação!BO117+Consolidação!BR117+Consolidação!BU117+Consolidação!BX117+Consolidação!CA117+Consolidação!CD117+Consolidação!CG117+Consolidação!CJ117)&gt;0,AV106+BC106+BJ106+BQ106+BX106+CE106+CL106+CS106+CZ106+DG106+DN106+DU106+EB106&lt;Consolidação!AX117+Consolidação!#REF!+Consolidação!BC117+Consolidação!BF117+Consolidação!BI117+Consolidação!BL117+Consolidação!BO117+Consolidação!BR117+Consolidação!BU117+Consolidação!BX117+Consolidação!CA117+Consolidação!CD117+Consolidação!CG117+Consolidação!CJ117,AV106+BC106+BJ106+BQ106+BX106+CE106+CL106+CS106+CZ106+DG106+DN106+DU106+EB106+EI106&gt;Consolidação!AX117+Consolidação!#REF!+Consolidação!BC117+Consolidação!BF117+Consolidação!BI117+Consolidação!BL117+Consolidação!BO117+Consolidação!BR117+Consolidação!BU117+Consolidação!BX117+Consolidação!CA117+Consolidação!CD117+Consolidação!CG117+Consolidação!CJ117),"CONSUMO PARCIAL","SEM PREVISÃO"))))))))))))))))</f>
        <v/>
      </c>
      <c r="EM106" s="329" t="str">
        <f t="shared" si="157"/>
        <v/>
      </c>
      <c r="EN106" s="341"/>
      <c r="EO106" s="354"/>
      <c r="EP106" s="523"/>
      <c r="EQ106" s="328"/>
      <c r="ER106" s="356" t="str">
        <f>IF(EO106=0,"",IF(BB106+BI106+BP106+BW106+CD106+CK106+CR106+CY106+DF106+DM106+DT106+EA106+EH106+EO106&lt;=Consolidação!BC117,Consolidação!$H$4,IF(BB106+BI106+BP106+BW106+CD106+CK106+CR106+CY106+DF106+DM106+DT106+EA106+EH106+EO106&lt;=Consolidação!BC117+Consolidação!BF117,Consolidação!$K$4,IF(BB106+BI106+BP106+BW106+CD106+CK106+CR106+CY106+DF106+DM106+DT106+EA106+EH106+EO106&lt;=Consolidação!BC117+Consolidação!BF117+Consolidação!BI117,Consolidação!$N$4,IF(BB106+BI106+BP106+BW106+CD106+CK106+CR106+CY106+DF106+DM106+DT106+EA106+EH106+EO106&lt;=Consolidação!BC117+Consolidação!BF117+Consolidação!BI117+Consolidação!BL117,Consolidação!$Q$4,IF(BB106+BI106+BP106+BW106+CD106+CK106+CR106+CY106+DF106+DM106+DT106+EA106+EH106+EO106&lt;=Consolidação!BC117+Consolidação!BF117+Consolidação!BI117+Consolidação!BL117+Consolidação!BO117,Consolidação!$T$4,IF(BB106+BI106+BP106+BW106+CD106+CK106+CR106+CY106+DF106+DM106+DT106+EA106+EH106+EO106&lt;=Consolidação!BC117+Consolidação!BF117+Consolidação!BI117+Consolidação!BL117+Consolidação!BO117+Consolidação!BR117,Consolidação!$W$4,IF(BB106+BI106+BP106+BW106+CD106+CK106+CR106+CY106+DF106+DM106+DT106+EA106+EH106+EO106&lt;=Consolidação!BC117+Consolidação!BF117+Consolidação!BI117+Consolidação!BL117+Consolidação!BO117+Consolidação!BR117+Consolidação!BU117,Consolidação!$Z$4,IF(BB106+BI106+BP106+BW106+CD106+CK106+CR106+CY106+DF106+DM106+DT106+EA106+EH106+EO106&lt;=Consolidação!BC117+Consolidação!BF117+Consolidação!BI117+Consolidação!BL117+Consolidação!BO117+Consolidação!BR117+Consolidação!BU117+Consolidação!BX117,Consolidação!$AC$4,IF(BB106+BI106+BP106+BW106+CD106+CK106+CR106+CY106+DF106+DM106+DT106+EA106+EH106+EO106&lt;=Consolidação!BC117+Consolidação!BF117+Consolidação!BI117+Consolidação!BL117+Consolidação!BO117+Consolidação!BR117+Consolidação!BU117+Consolidação!BX117+Consolidação!CA117,Consolidação!$AF$4,IF(BB106+BI106+BP106+BW106+CD106+CK106+CR106+CY106+DF106+DM106+DT106+EA106+EH106+EO106&lt;=Consolidação!BC117+Consolidação!BF117+Consolidação!BI117+Consolidação!BL117+Consolidação!BO117+Consolidação!BR117+Consolidação!BU117+Consolidação!BX117+Consolidação!CA117+Consolidação!CD117,Consolidação!$AI$4,IF(BB106+BI106+BP106+BW106+CD106+CK106+CR106+CY106+DF106+DM106+DT106+EA106+EH106+EO106&lt;=Consolidação!BC117+Consolidação!BF117+Consolidação!BI117+Consolidação!BL117+Consolidação!BO117+Consolidação!BR117+Consolidação!BU117+Consolidação!BX117+Consolidação!CA117+Consolidação!CD117+Consolidação!CG117,Consolidação!$AL$4,IF(BB106+BI106+BP106+BW106+CD106+CK106+CR106+CY106+DF106+DM106+DT106+EA106+EH106+EO106&lt;=Consolidação!BC117+Consolidação!BF117+Consolidação!BI117+Consolidação!BL117+Consolidação!BO117+Consolidação!BR117+Consolidação!BU117+Consolidação!BX117+Consolidação!CA117+Consolidação!CD117+Consolidação!CG117+Consolidação!CJ117,Consolidação!$AO$4,IF(BB106+BI106+BP106+BW106+CD106+CK106+CR106+CY106+DF106+DM106+DT106+EA106+EH106+EO106&lt;=Consolidação!BC117+Consolidação!BF117+Consolidação!BI117+Consolidação!BL117+Consolidação!BO117+Consolidação!BR117+Consolidação!BU117+Consolidação!BX117+Consolidação!CA117+Consolidação!CD117+Consolidação!CG117+Consolidação!CJ117+Consolidação!CM117,Consolidação!$AR$4,IF(BB106+BI106+BP106+BW106+CD106+CK106+CR106+CY106+DF106+DM106+DT106+EA106+EH106+EO106&lt;=Consolidação!BC117+Consolidação!BF117+Consolidação!BI117+Consolidação!BL117+Consolidação!BO117+Consolidação!BR117+Consolidação!BU117+Consolidação!BX117+Consolidação!CA117+Consolidação!CD117+Consolidação!CG117+Consolidação!CJ117+Consolidação!CM117+Consolidação!CP117,Consolidação!$AU$4,IF(AND((Consolidação!BC117+Consolidação!BF117+Consolidação!BI117+Consolidação!BL117+Consolidação!BO117+Consolidação!BR117+Consolidação!BU117+Consolidação!BX117+Consolidação!CA117+Consolidação!CD117+Consolidação!CG117+Consolidação!CJ117+Consolidação!CM117+Consolidação!CP117)&gt;0,BB106+BI106+BP106+BW106+CD106+CK106+CR106+CY106+DF106+DM106+DT106+EA106+EH106&lt;Consolidação!BC117+Consolidação!BF117+Consolidação!BI117+Consolidação!BL117+Consolidação!BO117+Consolidação!BR117+Consolidação!BU117+Consolidação!BX117+Consolidação!CA117+Consolidação!CD117+Consolidação!CG117+Consolidação!CJ117+Consolidação!CM117+Consolidação!CP117,BB106+BI106+BP106+BW106+CD106+CK106+CR106+CY106+DF106+DM106+DT106+EA106+EH106+EO106&gt;Consolidação!BC117+Consolidação!BF117+Consolidação!BI117+Consolidação!BL117+Consolidação!BO117+Consolidação!BR117+Consolidação!BU117+Consolidação!BX117+Consolidação!CA117+Consolidação!CD117+Consolidação!CG117+Consolidação!CJ117+Consolidação!CM117+Consolidação!CP117),"CONSUMO PARCIAL","SEM PREVISÃO"))))))))))))))))</f>
        <v/>
      </c>
      <c r="ES106" s="329" t="str">
        <f t="shared" si="158"/>
        <v/>
      </c>
      <c r="ET106" s="341"/>
      <c r="EU106" s="354"/>
      <c r="EV106" s="523"/>
      <c r="EW106" s="328"/>
      <c r="EX106" s="356" t="str">
        <f>IF(EU106=0,"",IF(BH106+BO106+BV106+CC106+CJ106+CQ106+CX106+DE106+DL106+DS106+DZ106+EG106+EN106+EU106&lt;=Consolidação!BI117,Consolidação!$H$4,IF(BH106+BO106+BV106+CC106+CJ106+CQ106+CX106+DE106+DL106+DS106+DZ106+EG106+EN106+EU106&lt;=Consolidação!BI117+Consolidação!BL117,Consolidação!$K$4,IF(BH106+BO106+BV106+CC106+CJ106+CQ106+CX106+DE106+DL106+DS106+DZ106+EG106+EN106+EU106&lt;=Consolidação!BI117+Consolidação!BL117+Consolidação!BO117,Consolidação!$N$4,IF(BH106+BO106+BV106+CC106+CJ106+CQ106+CX106+DE106+DL106+DS106+DZ106+EG106+EN106+EU106&lt;=Consolidação!BI117+Consolidação!BL117+Consolidação!BO117+Consolidação!BR117,Consolidação!$Q$4,IF(BH106+BO106+BV106+CC106+CJ106+CQ106+CX106+DE106+DL106+DS106+DZ106+EG106+EN106+EU106&lt;=Consolidação!BI117+Consolidação!BL117+Consolidação!BO117+Consolidação!BR117+Consolidação!BU117,Consolidação!$T$4,IF(BH106+BO106+BV106+CC106+CJ106+CQ106+CX106+DE106+DL106+DS106+DZ106+EG106+EN106+EU106&lt;=Consolidação!BI117+Consolidação!BL117+Consolidação!BO117+Consolidação!BR117+Consolidação!BU117+Consolidação!BX117,Consolidação!$W$4,IF(BH106+BO106+BV106+CC106+CJ106+CQ106+CX106+DE106+DL106+DS106+DZ106+EG106+EN106+EU106&lt;=Consolidação!BI117+Consolidação!BL117+Consolidação!BO117+Consolidação!BR117+Consolidação!BU117+Consolidação!BX117+Consolidação!CA117,Consolidação!$Z$4,IF(BH106+BO106+BV106+CC106+CJ106+CQ106+CX106+DE106+DL106+DS106+DZ106+EG106+EN106+EU106&lt;=Consolidação!BI117+Consolidação!BL117+Consolidação!BO117+Consolidação!BR117+Consolidação!BU117+Consolidação!BX117+Consolidação!CA117+Consolidação!CD117,Consolidação!$AC$4,IF(BH106+BO106+BV106+CC106+CJ106+CQ106+CX106+DE106+DL106+DS106+DZ106+EG106+EN106+EU106&lt;=Consolidação!BI117+Consolidação!BL117+Consolidação!BO117+Consolidação!BR117+Consolidação!BU117+Consolidação!BX117+Consolidação!CA117+Consolidação!CD117+Consolidação!CG117,Consolidação!$AF$4,IF(BH106+BO106+BV106+CC106+CJ106+CQ106+CX106+DE106+DL106+DS106+DZ106+EG106+EN106+EU106&lt;=Consolidação!BI117+Consolidação!BL117+Consolidação!BO117+Consolidação!BR117+Consolidação!BU117+Consolidação!BX117+Consolidação!CA117+Consolidação!CD117+Consolidação!CG117+Consolidação!CJ117,Consolidação!$AI$4,IF(BH106+BO106+BV106+CC106+CJ106+CQ106+CX106+DE106+DL106+DS106+DZ106+EG106+EN106+EU106&lt;=Consolidação!BI117+Consolidação!BL117+Consolidação!BO117+Consolidação!BR117+Consolidação!BU117+Consolidação!BX117+Consolidação!CA117+Consolidação!CD117+Consolidação!CG117+Consolidação!CJ117+Consolidação!CM117,Consolidação!$AL$4,IF(BH106+BO106+BV106+CC106+CJ106+CQ106+CX106+DE106+DL106+DS106+DZ106+EG106+EN106+EU106&lt;=Consolidação!BI117+Consolidação!BL117+Consolidação!BO117+Consolidação!BR117+Consolidação!BU117+Consolidação!BX117+Consolidação!CA117+Consolidação!CD117+Consolidação!CG117+Consolidação!CJ117+Consolidação!CM117+Consolidação!CP117,Consolidação!$AO$4,IF(BH106+BO106+BV106+CC106+CJ106+CQ106+CX106+DE106+DL106+DS106+DZ106+EG106+EN106+EU106&lt;=Consolidação!BI117+Consolidação!BL117+Consolidação!BO117+Consolidação!BR117+Consolidação!BU117+Consolidação!BX117+Consolidação!CA117+Consolidação!CD117+Consolidação!CG117+Consolidação!CJ117+Consolidação!CM117+Consolidação!CP117+Consolidação!CS117,Consolidação!$AR$4,IF(BH106+BO106+BV106+CC106+CJ106+CQ106+CX106+DE106+DL106+DS106+DZ106+EG106+EN106+EU106&lt;=Consolidação!BI117+Consolidação!BL117+Consolidação!BO117+Consolidação!BR117+Consolidação!BU117+Consolidação!BX117+Consolidação!CA117+Consolidação!CD117+Consolidação!CG117+Consolidação!CJ117+Consolidação!CM117+Consolidação!CP117+Consolidação!CS117+Consolidação!CV117,Consolidação!$AU$4,IF(AND((Consolidação!BI117+Consolidação!BL117+Consolidação!BO117+Consolidação!BR117+Consolidação!BU117+Consolidação!BX117+Consolidação!CA117+Consolidação!CD117+Consolidação!CG117+Consolidação!CJ117+Consolidação!CM117+Consolidação!CP117+Consolidação!CS117+Consolidação!CV117)&gt;0,BH106+BO106+BV106+CC106+CJ106+CQ106+CX106+DE106+DL106+DS106+DZ106+EG106+EN106&lt;Consolidação!BI117+Consolidação!BL117+Consolidação!BO117+Consolidação!BR117+Consolidação!BU117+Consolidação!BX117+Consolidação!CA117+Consolidação!CD117+Consolidação!CG117+Consolidação!CJ117+Consolidação!CM117+Consolidação!CP117+Consolidação!CS117+Consolidação!CV117,BH106+BO106+BV106+CC106+CJ106+CQ106+CX106+DE106+DL106+DS106+DZ106+EG106+EN106+EU106&gt;Consolidação!BI117+Consolidação!BL117+Consolidação!BO117+Consolidação!BR117+Consolidação!BU117+Consolidação!BX117+Consolidação!CA117+Consolidação!CD117+Consolidação!CG117+Consolidação!CJ117+Consolidação!CM117+Consolidação!CP117+Consolidação!CS117+Consolidação!CV117),"CONSUMO PARCIAL","SEM PREVISÃO"))))))))))))))))</f>
        <v/>
      </c>
      <c r="EY106" s="329" t="str">
        <f t="shared" si="159"/>
        <v/>
      </c>
      <c r="EZ106" s="341"/>
      <c r="FA106" s="354"/>
      <c r="FB106" s="523"/>
      <c r="FC106" s="328"/>
      <c r="FD106" s="356" t="str">
        <f>IF(FA106=0,"",IF(BN106+BU106+CB106+CI106+CP106+CW106+DD106+DK106+DR106+DY106+EF106+EM106+ET106+FA106&lt;=Consolidação!BO117,Consolidação!$H$4,IF(BN106+BU106+CB106+CI106+CP106+CW106+DD106+DK106+DR106+DY106+EF106+EM106+ET106+FA106&lt;=Consolidação!BO117+Consolidação!BR117,Consolidação!$K$4,IF(BN106+BU106+CB106+CI106+CP106+CW106+DD106+DK106+DR106+DY106+EF106+EM106+ET106+FA106&lt;=Consolidação!BO117+Consolidação!BR117+Consolidação!BU117,Consolidação!$N$4,IF(BN106+BU106+CB106+CI106+CP106+CW106+DD106+DK106+DR106+DY106+EF106+EM106+ET106+FA106&lt;=Consolidação!BO117+Consolidação!BR117+Consolidação!BU117+Consolidação!BX117,Consolidação!$Q$4,IF(BN106+BU106+CB106+CI106+CP106+CW106+DD106+DK106+DR106+DY106+EF106+EM106+ET106+FA106&lt;=Consolidação!BO117+Consolidação!BR117+Consolidação!BU117+Consolidação!BX117+Consolidação!CA117,Consolidação!$T$4,IF(BN106+BU106+CB106+CI106+CP106+CW106+DD106+DK106+DR106+DY106+EF106+EM106+ET106+FA106&lt;=Consolidação!BO117+Consolidação!BR117+Consolidação!BU117+Consolidação!BX117+Consolidação!CA117+Consolidação!CD117,Consolidação!$W$4,IF(BN106+BU106+CB106+CI106+CP106+CW106+DD106+DK106+DR106+DY106+EF106+EM106+ET106+FA106&lt;=Consolidação!BO117+Consolidação!BR117+Consolidação!BU117+Consolidação!BX117+Consolidação!CA117+Consolidação!CD117+Consolidação!CG117,Consolidação!$Z$4,IF(BN106+BU106+CB106+CI106+CP106+CW106+DD106+DK106+DR106+DY106+EF106+EM106+ET106+FA106&lt;=Consolidação!BO117+Consolidação!BR117+Consolidação!BU117+Consolidação!BX117+Consolidação!CA117+Consolidação!CD117+Consolidação!CG117+Consolidação!CJ117,Consolidação!$AC$4,IF(BN106+BU106+CB106+CI106+CP106+CW106+DD106+DK106+DR106+DY106+EF106+EM106+ET106+FA106&lt;=Consolidação!BO117+Consolidação!BR117+Consolidação!BU117+Consolidação!BX117+Consolidação!CA117+Consolidação!CD117+Consolidação!CG117+Consolidação!CJ117+Consolidação!CM117,Consolidação!$AF$4,IF(BN106+BU106+CB106+CI106+CP106+CW106+DD106+DK106+DR106+DY106+EF106+EM106+ET106+FA106&lt;=Consolidação!BO117+Consolidação!BR117+Consolidação!BU117+Consolidação!BX117+Consolidação!CA117+Consolidação!CD117+Consolidação!CG117+Consolidação!CJ117+Consolidação!CM117+Consolidação!CP117,Consolidação!$AI$4,IF(BN106+BU106+CB106+CI106+CP106+CW106+DD106+DK106+DR106+DY106+EF106+EM106+ET106+FA106&lt;=Consolidação!BO117+Consolidação!BR117+Consolidação!BU117+Consolidação!BX117+Consolidação!CA117+Consolidação!CD117+Consolidação!CG117+Consolidação!CJ117+Consolidação!CM117+Consolidação!CP117+Consolidação!CS117,Consolidação!$AL$4,IF(BN106+BU106+CB106+CI106+CP106+CW106+DD106+DK106+DR106+DY106+EF106+EM106+ET106+FA106&lt;=Consolidação!BO117+Consolidação!BR117+Consolidação!BU117+Consolidação!BX117+Consolidação!CA117+Consolidação!CD117+Consolidação!CG117+Consolidação!CJ117+Consolidação!CM117+Consolidação!CP117+Consolidação!CS117+Consolidação!CV117,Consolidação!$AO$4,IF(BN106+BU106+CB106+CI106+CP106+CW106+DD106+DK106+DR106+DY106+EF106+EM106+ET106+FA106&lt;=Consolidação!BO117+Consolidação!BR117+Consolidação!BU117+Consolidação!BX117+Consolidação!CA117+Consolidação!CD117+Consolidação!CG117+Consolidação!CJ117+Consolidação!CM117+Consolidação!CP117+Consolidação!CS117+Consolidação!CV117+Consolidação!CY117,Consolidação!$AR$4,IF(BN106+BU106+CB106+CI106+CP106+CW106+DD106+DK106+DR106+DY106+EF106+EM106+ET106+FA106&lt;=Consolidação!BO117+Consolidação!BR117+Consolidação!BU117+Consolidação!BX117+Consolidação!CA117+Consolidação!CD117+Consolidação!CG117+Consolidação!CJ117+Consolidação!CM117+Consolidação!CP117+Consolidação!CS117+Consolidação!CV117+Consolidação!CY117+Consolidação!DB117,Consolidação!$AU$4,IF(AND((Consolidação!BO117+Consolidação!BR117+Consolidação!BU117+Consolidação!BX117+Consolidação!CA117+Consolidação!CD117+Consolidação!CG117+Consolidação!CJ117+Consolidação!CM117+Consolidação!CP117+Consolidação!CS117+Consolidação!CV117+Consolidação!CY117+Consolidação!DB117)&gt;0,BN106+BU106+CB106+CI106+CP106+CW106+DD106+DK106+DR106+DY106+EF106+EM106+ET106&lt;Consolidação!BO117+Consolidação!BR117+Consolidação!BU117+Consolidação!BX117+Consolidação!CA117+Consolidação!CD117+Consolidação!CG117+Consolidação!CJ117+Consolidação!CM117+Consolidação!CP117+Consolidação!CS117+Consolidação!CV117+Consolidação!CY117+Consolidação!DB117,BN106+BU106+CB106+CI106+CP106+CW106+DD106+DK106+DR106+DY106+EF106+EM106+ET106+FA106&gt;Consolidação!BO117+Consolidação!BR117+Consolidação!BU117+Consolidação!BX117+Consolidação!CA117+Consolidação!CD117+Consolidação!CG117+Consolidação!CJ117+Consolidação!CM117+Consolidação!CP117+Consolidação!CS117+Consolidação!CV117+Consolidação!CY117+Consolidação!DB117),"CONSUMO PARCIAL","SEM PREVISÃO"))))))))))))))))</f>
        <v/>
      </c>
      <c r="FE106" s="329" t="str">
        <f t="shared" si="160"/>
        <v/>
      </c>
      <c r="FF106" s="341"/>
      <c r="FG106" s="354"/>
      <c r="FH106" s="523"/>
      <c r="FI106" s="328"/>
      <c r="FJ106" s="356" t="str">
        <f>IF(FG106=0,"",IF(BT106+CA106+CH106+CO106+CV106+DC106+DJ106+DQ106+DX106+EE106+EL106+ES106+EZ106+FG106&lt;=Consolidação!BU117,Consolidação!$H$4,IF(BT106+CA106+CH106+CO106+CV106+DC106+DJ106+DQ106+DX106+EE106+EL106+ES106+EZ106+FG106&lt;=Consolidação!BU117+Consolidação!BX117,Consolidação!$K$4,IF(BT106+CA106+CH106+CO106+CV106+DC106+DJ106+DQ106+DX106+EE106+EL106+ES106+EZ106+FG106&lt;=Consolidação!BU117+Consolidação!BX117+Consolidação!CA117,Consolidação!$N$4,IF(BT106+CA106+CH106+CO106+CV106+DC106+DJ106+DQ106+DX106+EE106+EL106+ES106+EZ106+FG106&lt;=Consolidação!BU117+Consolidação!BX117+Consolidação!CA117+Consolidação!CD117,Consolidação!$Q$4,IF(BT106+CA106+CH106+CO106+CV106+DC106+DJ106+DQ106+DX106+EE106+EL106+ES106+EZ106+FG106&lt;=Consolidação!BU117+Consolidação!BX117+Consolidação!CA117+Consolidação!CD117+Consolidação!CG117,Consolidação!$T$4,IF(BT106+CA106+CH106+CO106+CV106+DC106+DJ106+DQ106+DX106+EE106+EL106+ES106+EZ106+FG106&lt;=Consolidação!BU117+Consolidação!BX117+Consolidação!CA117+Consolidação!CD117+Consolidação!CG117+Consolidação!CJ117,Consolidação!$W$4,IF(BT106+CA106+CH106+CO106+CV106+DC106+DJ106+DQ106+DX106+EE106+EL106+ES106+EZ106+FG106&lt;=Consolidação!BU117+Consolidação!BX117+Consolidação!CA117+Consolidação!CD117+Consolidação!CG117+Consolidação!CJ117+Consolidação!CM117,Consolidação!$Z$4,IF(BT106+CA106+CH106+CO106+CV106+DC106+DJ106+DQ106+DX106+EE106+EL106+ES106+EZ106+FG106&lt;=Consolidação!BU117+Consolidação!BX117+Consolidação!CA117+Consolidação!CD117+Consolidação!CG117+Consolidação!CJ117+Consolidação!CM117+Consolidação!CP117,Consolidação!$AC$4,IF(BT106+CA106+CH106+CO106+CV106+DC106+DJ106+DQ106+DX106+EE106+EL106+ES106+EZ106+FG106&lt;=Consolidação!BU117+Consolidação!BX117+Consolidação!CA117+Consolidação!CD117+Consolidação!CG117+Consolidação!CJ117+Consolidação!CM117+Consolidação!CP117+Consolidação!CS117,Consolidação!$AF$4,IF(BT106+CA106+CH106+CO106+CV106+DC106+DJ106+DQ106+DX106+EE106+EL106+ES106+EZ106+FG106&lt;=Consolidação!BU117+Consolidação!BX117+Consolidação!CA117+Consolidação!CD117+Consolidação!CG117+Consolidação!CJ117+Consolidação!CM117+Consolidação!CP117+Consolidação!CS117+Consolidação!CV117,Consolidação!$AI$4,IF(BT106+CA106+CH106+CO106+CV106+DC106+DJ106+DQ106+DX106+EE106+EL106+ES106+EZ106+FG106&lt;=Consolidação!BU117+Consolidação!BX117+Consolidação!CA117+Consolidação!CD117+Consolidação!CG117+Consolidação!CJ117+Consolidação!CM117+Consolidação!CP117+Consolidação!CS117+Consolidação!CV117+Consolidação!CY117,Consolidação!$AL$4,IF(BT106+CA106+CH106+CO106+CV106+DC106+DJ106+DQ106+DX106+EE106+EL106+ES106+EZ106+FG106&lt;=Consolidação!BU117+Consolidação!BX117+Consolidação!CA117+Consolidação!CD117+Consolidação!CG117+Consolidação!CJ117+Consolidação!CM117+Consolidação!CP117+Consolidação!CS117+Consolidação!CV117+Consolidação!CY117+Consolidação!DB117,Consolidação!$AO$4,IF(BT106+CA106+CH106+CO106+CV106+DC106+DJ106+DQ106+DX106+EE106+EL106+ES106+EZ106+FG106&lt;=Consolidação!BU117+Consolidação!BX117+Consolidação!CA117+Consolidação!CD117+Consolidação!CG117+Consolidação!CJ117+Consolidação!CM117+Consolidação!CP117+Consolidação!CS117+Consolidação!CV117+Consolidação!CY117+Consolidação!DB117+Consolidação!DE117,Consolidação!$AR$4,IF(BT106+CA106+CH106+CO106+CV106+DC106+DJ106+DQ106+DX106+EE106+EL106+ES106+EZ106+FG106&lt;=Consolidação!BU117+Consolidação!BX117+Consolidação!CA117+Consolidação!CD117+Consolidação!CG117+Consolidação!CJ117+Consolidação!CM117+Consolidação!CP117+Consolidação!CS117+Consolidação!CV117+Consolidação!CY117+Consolidação!DB117+Consolidação!DE117+Consolidação!DH117,Consolidação!$AU$4,IF(AND((Consolidação!BU117+Consolidação!BX117+Consolidação!CA117+Consolidação!CD117+Consolidação!CG117+Consolidação!CJ117+Consolidação!CM117+Consolidação!CP117+Consolidação!CS117+Consolidação!CV117+Consolidação!CY117+Consolidação!DB117+Consolidação!DE117+Consolidação!DH117)&gt;0,BT106+CA106+CH106+CO106+CV106+DC106+DJ106+DQ106+DX106+EE106+EL106+ES106+EZ106&lt;Consolidação!BU117+Consolidação!BX117+Consolidação!CA117+Consolidação!CD117+Consolidação!CG117+Consolidação!CJ117+Consolidação!CM117+Consolidação!CP117+Consolidação!CS117+Consolidação!CV117+Consolidação!CY117+Consolidação!DB117+Consolidação!DE117+Consolidação!DH117,BT106+CA106+CH106+CO106+CV106+DC106+DJ106+DQ106+DX106+EE106+EL106+ES106+EZ106+FG106&gt;Consolidação!BU117+Consolidação!BX117+Consolidação!CA117+Consolidação!CD117+Consolidação!CG117+Consolidação!CJ117+Consolidação!CM117+Consolidação!CP117+Consolidação!CS117+Consolidação!CV117+Consolidação!CY117+Consolidação!DB117+Consolidação!DE117+Consolidação!DH117),"CONSUMO PARCIAL","SEM PREVISÃO"))))))))))))))))</f>
        <v/>
      </c>
      <c r="FK106" s="543" t="str">
        <f t="shared" si="161"/>
        <v/>
      </c>
      <c r="FL106" s="574"/>
      <c r="FM106" s="553"/>
      <c r="FN106" s="553"/>
      <c r="FO106" s="553"/>
      <c r="FP106" s="553"/>
      <c r="FQ106" s="577"/>
      <c r="FR106" s="574"/>
      <c r="FS106" s="553"/>
      <c r="FT106" s="553"/>
      <c r="FU106" s="553"/>
      <c r="FV106" s="553"/>
      <c r="FW106" s="553"/>
      <c r="FX106" s="549" t="str">
        <f>IF((Consolidação!C117+Consolidação!E117)=(F106+M106+T106+AA106+AH106+AO106+AV106+BC106+BJ106+BQ106+BX106+CE106+CL106+CS106),"ATUALIZADO","DESATUALIZADO")</f>
        <v>DESATUALIZADO</v>
      </c>
    </row>
  </sheetData>
  <conditionalFormatting sqref="B5 B8:B12 B14:B38 B44:B46">
    <cfRule type="expression" dxfId="184" priority="756">
      <formula>FX5="DESATUALIZADO"</formula>
    </cfRule>
  </conditionalFormatting>
  <conditionalFormatting sqref="B5">
    <cfRule type="expression" dxfId="183" priority="759">
      <formula>$FX$5="DESATUALIZADO"</formula>
    </cfRule>
  </conditionalFormatting>
  <conditionalFormatting sqref="B6">
    <cfRule type="expression" dxfId="182" priority="761">
      <formula>$FX$6="DESATUALIZADO"</formula>
    </cfRule>
  </conditionalFormatting>
  <conditionalFormatting sqref="B7">
    <cfRule type="expression" dxfId="181" priority="760">
      <formula>$FX$7="DESATUALIZADO"</formula>
    </cfRule>
  </conditionalFormatting>
  <conditionalFormatting sqref="B13">
    <cfRule type="expression" dxfId="180" priority="10">
      <formula>$FX$13="DESATUALIZADO"</formula>
    </cfRule>
  </conditionalFormatting>
  <conditionalFormatting sqref="B39">
    <cfRule type="expression" dxfId="179" priority="762">
      <formula>$FX$39="DESATUALIZADO"</formula>
    </cfRule>
  </conditionalFormatting>
  <conditionalFormatting sqref="B40">
    <cfRule type="expression" dxfId="178" priority="763">
      <formula>$FX$40="DESATUALIZADO"</formula>
    </cfRule>
  </conditionalFormatting>
  <conditionalFormatting sqref="B41:B42">
    <cfRule type="expression" dxfId="177" priority="764">
      <formula>$FX$41="DESATUALIZADO"</formula>
    </cfRule>
  </conditionalFormatting>
  <conditionalFormatting sqref="B43">
    <cfRule type="expression" dxfId="176" priority="9">
      <formula>$FX$43="DESATUALIZADO"</formula>
    </cfRule>
  </conditionalFormatting>
  <conditionalFormatting sqref="B47">
    <cfRule type="expression" dxfId="175" priority="7">
      <formula>$FX$47="DESATUALIZADO"</formula>
    </cfRule>
  </conditionalFormatting>
  <conditionalFormatting sqref="B48:B106">
    <cfRule type="expression" dxfId="174" priority="1">
      <formula>FX48="DESATUALIZADO"</formula>
    </cfRule>
  </conditionalFormatting>
  <conditionalFormatting sqref="B101:B105">
    <cfRule type="expression" dxfId="173" priority="8">
      <formula>$FX$101="DESATUALIZADO"</formula>
    </cfRule>
  </conditionalFormatting>
  <conditionalFormatting sqref="J5:J106 Q5:Q106 X5:X106 AE5:AE106 AL5:AL106 AS5:AS106 AZ5:AZ106 BG5:BG106 BN5:BN106 BU5:BU106 CB5:CB106 CI5:CI106 CP5:CP106 CW5:CW106 DC5:DC106 DI5:DI106 DO5:DO106 DU5:DU106 EA5:EA106 EG5:EG106 EM5:EM106 ES5:ES106 EY5:EY106 FE5:FE106 FK5:FK106">
    <cfRule type="cellIs" dxfId="172" priority="335" operator="equal">
      <formula>"ü"</formula>
    </cfRule>
    <cfRule type="cellIs" dxfId="171" priority="336" operator="equal">
      <formula>"û"</formula>
    </cfRule>
  </conditionalFormatting>
  <conditionalFormatting sqref="FQ68">
    <cfRule type="cellIs" dxfId="170" priority="13" operator="equal">
      <formula>"ü"</formula>
    </cfRule>
    <cfRule type="cellIs" dxfId="169" priority="14" operator="equal">
      <formula>"û"</formula>
    </cfRule>
  </conditionalFormatting>
  <conditionalFormatting sqref="FW68">
    <cfRule type="cellIs" dxfId="168" priority="11" operator="equal">
      <formula>"ü"</formula>
    </cfRule>
    <cfRule type="cellIs" dxfId="167" priority="12" operator="equal">
      <formula>"û"</formula>
    </cfRule>
  </conditionalFormatting>
  <conditionalFormatting sqref="FX5:FX106">
    <cfRule type="cellIs" dxfId="166" priority="339" operator="equal">
      <formula>"DESATUALIZADO"</formula>
    </cfRule>
  </conditionalFormatting>
  <pageMargins left="0.51181102362204722" right="0.51181102362204722" top="0.78740157480314965" bottom="0.78740157480314965" header="0.31496062992125984" footer="0.31496062992125984"/>
  <pageSetup paperSize="9" scale="50" orientation="landscape" horizontalDpi="3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40"/>
  <sheetViews>
    <sheetView zoomScaleNormal="100" workbookViewId="0">
      <selection activeCell="A33" sqref="A33"/>
    </sheetView>
  </sheetViews>
  <sheetFormatPr defaultRowHeight="14.4" x14ac:dyDescent="0.3"/>
  <cols>
    <col min="1" max="1" width="10.5546875" customWidth="1"/>
    <col min="2" max="2" width="53" customWidth="1"/>
    <col min="3" max="3" width="14.33203125" bestFit="1" customWidth="1"/>
    <col min="4" max="4" width="5.109375" bestFit="1" customWidth="1"/>
    <col min="5" max="5" width="13" customWidth="1"/>
    <col min="6" max="6" width="5.109375" bestFit="1" customWidth="1"/>
    <col min="7" max="7" width="10.5546875" bestFit="1" customWidth="1"/>
    <col min="8" max="8" width="3.88671875" bestFit="1" customWidth="1"/>
    <col min="9" max="9" width="9.44140625" bestFit="1" customWidth="1"/>
    <col min="10" max="10" width="6.44140625" bestFit="1" customWidth="1"/>
    <col min="11" max="11" width="3" bestFit="1" customWidth="1"/>
    <col min="12" max="12" width="9.44140625" bestFit="1" customWidth="1"/>
    <col min="13" max="13" width="6" bestFit="1" customWidth="1"/>
    <col min="14" max="14" width="3.88671875" bestFit="1" customWidth="1"/>
    <col min="15" max="15" width="9.44140625" bestFit="1" customWidth="1"/>
    <col min="16" max="16" width="6" bestFit="1" customWidth="1"/>
    <col min="17" max="17" width="3" bestFit="1" customWidth="1"/>
    <col min="18" max="18" width="9.44140625" bestFit="1" customWidth="1"/>
    <col min="19" max="19" width="6" bestFit="1" customWidth="1"/>
    <col min="20" max="20" width="2.6640625" customWidth="1"/>
    <col min="21" max="21" width="9.44140625" bestFit="1" customWidth="1"/>
    <col min="22" max="22" width="6" bestFit="1" customWidth="1"/>
    <col min="23" max="23" width="2.6640625" customWidth="1"/>
    <col min="24" max="24" width="9.44140625" bestFit="1" customWidth="1"/>
    <col min="25" max="25" width="6" bestFit="1" customWidth="1"/>
    <col min="26" max="26" width="2.6640625" customWidth="1"/>
    <col min="27" max="27" width="9.44140625" bestFit="1" customWidth="1"/>
    <col min="28" max="28" width="6" bestFit="1" customWidth="1"/>
    <col min="29" max="29" width="2.6640625" customWidth="1"/>
    <col min="30" max="30" width="9.44140625" bestFit="1" customWidth="1"/>
    <col min="31" max="31" width="6" bestFit="1" customWidth="1"/>
    <col min="32" max="32" width="2.6640625" customWidth="1"/>
    <col min="33" max="33" width="9.44140625" bestFit="1" customWidth="1"/>
    <col min="34" max="34" width="6" bestFit="1" customWidth="1"/>
    <col min="35" max="35" width="2.6640625" customWidth="1"/>
    <col min="36" max="36" width="9.44140625" bestFit="1" customWidth="1"/>
    <col min="37" max="37" width="6" bestFit="1" customWidth="1"/>
    <col min="38" max="38" width="2.6640625" customWidth="1"/>
    <col min="39" max="39" width="9.44140625" bestFit="1" customWidth="1"/>
    <col min="40" max="40" width="6" bestFit="1" customWidth="1"/>
    <col min="41" max="41" width="2.6640625" customWidth="1"/>
    <col min="42" max="42" width="9.44140625" bestFit="1" customWidth="1"/>
    <col min="43" max="43" width="6" bestFit="1" customWidth="1"/>
    <col min="44" max="44" width="2.6640625" customWidth="1"/>
    <col min="45" max="45" width="9.44140625" bestFit="1" customWidth="1"/>
    <col min="46" max="46" width="6" bestFit="1" customWidth="1"/>
    <col min="47" max="47" width="2.6640625" customWidth="1"/>
    <col min="48" max="48" width="9.44140625" bestFit="1" customWidth="1"/>
    <col min="49" max="49" width="5.109375" bestFit="1" customWidth="1"/>
    <col min="50" max="50" width="2.6640625" customWidth="1"/>
    <col min="51" max="51" width="11.88671875" bestFit="1" customWidth="1"/>
    <col min="52" max="52" width="5.109375" bestFit="1" customWidth="1"/>
    <col min="254" max="254" width="10.5546875" customWidth="1"/>
    <col min="255" max="255" width="45.109375" customWidth="1"/>
    <col min="256" max="256" width="14.6640625" customWidth="1"/>
    <col min="257" max="257" width="5.109375" customWidth="1"/>
    <col min="258" max="258" width="13" customWidth="1"/>
    <col min="259" max="259" width="5.5546875" customWidth="1"/>
    <col min="260" max="260" width="13.109375" customWidth="1"/>
    <col min="261" max="261" width="5.6640625" customWidth="1"/>
    <col min="262" max="262" width="13.6640625" customWidth="1"/>
    <col min="263" max="263" width="5.44140625" customWidth="1"/>
    <col min="510" max="510" width="10.5546875" customWidth="1"/>
    <col min="511" max="511" width="45.109375" customWidth="1"/>
    <col min="512" max="512" width="14.6640625" customWidth="1"/>
    <col min="513" max="513" width="5.109375" customWidth="1"/>
    <col min="514" max="514" width="13" customWidth="1"/>
    <col min="515" max="515" width="5.5546875" customWidth="1"/>
    <col min="516" max="516" width="13.109375" customWidth="1"/>
    <col min="517" max="517" width="5.6640625" customWidth="1"/>
    <col min="518" max="518" width="13.6640625" customWidth="1"/>
    <col min="519" max="519" width="5.44140625" customWidth="1"/>
    <col min="766" max="766" width="10.5546875" customWidth="1"/>
    <col min="767" max="767" width="45.109375" customWidth="1"/>
    <col min="768" max="768" width="14.6640625" customWidth="1"/>
    <col min="769" max="769" width="5.109375" customWidth="1"/>
    <col min="770" max="770" width="13" customWidth="1"/>
    <col min="771" max="771" width="5.5546875" customWidth="1"/>
    <col min="772" max="772" width="13.109375" customWidth="1"/>
    <col min="773" max="773" width="5.6640625" customWidth="1"/>
    <col min="774" max="774" width="13.6640625" customWidth="1"/>
    <col min="775" max="775" width="5.44140625" customWidth="1"/>
    <col min="1022" max="1022" width="10.5546875" customWidth="1"/>
    <col min="1023" max="1023" width="45.109375" customWidth="1"/>
    <col min="1024" max="1024" width="14.6640625" customWidth="1"/>
    <col min="1025" max="1025" width="5.109375" customWidth="1"/>
    <col min="1026" max="1026" width="13" customWidth="1"/>
    <col min="1027" max="1027" width="5.5546875" customWidth="1"/>
    <col min="1028" max="1028" width="13.109375" customWidth="1"/>
    <col min="1029" max="1029" width="5.6640625" customWidth="1"/>
    <col min="1030" max="1030" width="13.6640625" customWidth="1"/>
    <col min="1031" max="1031" width="5.44140625" customWidth="1"/>
    <col min="1278" max="1278" width="10.5546875" customWidth="1"/>
    <col min="1279" max="1279" width="45.109375" customWidth="1"/>
    <col min="1280" max="1280" width="14.6640625" customWidth="1"/>
    <col min="1281" max="1281" width="5.109375" customWidth="1"/>
    <col min="1282" max="1282" width="13" customWidth="1"/>
    <col min="1283" max="1283" width="5.5546875" customWidth="1"/>
    <col min="1284" max="1284" width="13.109375" customWidth="1"/>
    <col min="1285" max="1285" width="5.6640625" customWidth="1"/>
    <col min="1286" max="1286" width="13.6640625" customWidth="1"/>
    <col min="1287" max="1287" width="5.44140625" customWidth="1"/>
    <col min="1534" max="1534" width="10.5546875" customWidth="1"/>
    <col min="1535" max="1535" width="45.109375" customWidth="1"/>
    <col min="1536" max="1536" width="14.6640625" customWidth="1"/>
    <col min="1537" max="1537" width="5.109375" customWidth="1"/>
    <col min="1538" max="1538" width="13" customWidth="1"/>
    <col min="1539" max="1539" width="5.5546875" customWidth="1"/>
    <col min="1540" max="1540" width="13.109375" customWidth="1"/>
    <col min="1541" max="1541" width="5.6640625" customWidth="1"/>
    <col min="1542" max="1542" width="13.6640625" customWidth="1"/>
    <col min="1543" max="1543" width="5.44140625" customWidth="1"/>
    <col min="1790" max="1790" width="10.5546875" customWidth="1"/>
    <col min="1791" max="1791" width="45.109375" customWidth="1"/>
    <col min="1792" max="1792" width="14.6640625" customWidth="1"/>
    <col min="1793" max="1793" width="5.109375" customWidth="1"/>
    <col min="1794" max="1794" width="13" customWidth="1"/>
    <col min="1795" max="1795" width="5.5546875" customWidth="1"/>
    <col min="1796" max="1796" width="13.109375" customWidth="1"/>
    <col min="1797" max="1797" width="5.6640625" customWidth="1"/>
    <col min="1798" max="1798" width="13.6640625" customWidth="1"/>
    <col min="1799" max="1799" width="5.44140625" customWidth="1"/>
    <col min="2046" max="2046" width="10.5546875" customWidth="1"/>
    <col min="2047" max="2047" width="45.109375" customWidth="1"/>
    <col min="2048" max="2048" width="14.6640625" customWidth="1"/>
    <col min="2049" max="2049" width="5.109375" customWidth="1"/>
    <col min="2050" max="2050" width="13" customWidth="1"/>
    <col min="2051" max="2051" width="5.5546875" customWidth="1"/>
    <col min="2052" max="2052" width="13.109375" customWidth="1"/>
    <col min="2053" max="2053" width="5.6640625" customWidth="1"/>
    <col min="2054" max="2054" width="13.6640625" customWidth="1"/>
    <col min="2055" max="2055" width="5.44140625" customWidth="1"/>
    <col min="2302" max="2302" width="10.5546875" customWidth="1"/>
    <col min="2303" max="2303" width="45.109375" customWidth="1"/>
    <col min="2304" max="2304" width="14.6640625" customWidth="1"/>
    <col min="2305" max="2305" width="5.109375" customWidth="1"/>
    <col min="2306" max="2306" width="13" customWidth="1"/>
    <col min="2307" max="2307" width="5.5546875" customWidth="1"/>
    <col min="2308" max="2308" width="13.109375" customWidth="1"/>
    <col min="2309" max="2309" width="5.6640625" customWidth="1"/>
    <col min="2310" max="2310" width="13.6640625" customWidth="1"/>
    <col min="2311" max="2311" width="5.44140625" customWidth="1"/>
    <col min="2558" max="2558" width="10.5546875" customWidth="1"/>
    <col min="2559" max="2559" width="45.109375" customWidth="1"/>
    <col min="2560" max="2560" width="14.6640625" customWidth="1"/>
    <col min="2561" max="2561" width="5.109375" customWidth="1"/>
    <col min="2562" max="2562" width="13" customWidth="1"/>
    <col min="2563" max="2563" width="5.5546875" customWidth="1"/>
    <col min="2564" max="2564" width="13.109375" customWidth="1"/>
    <col min="2565" max="2565" width="5.6640625" customWidth="1"/>
    <col min="2566" max="2566" width="13.6640625" customWidth="1"/>
    <col min="2567" max="2567" width="5.44140625" customWidth="1"/>
    <col min="2814" max="2814" width="10.5546875" customWidth="1"/>
    <col min="2815" max="2815" width="45.109375" customWidth="1"/>
    <col min="2816" max="2816" width="14.6640625" customWidth="1"/>
    <col min="2817" max="2817" width="5.109375" customWidth="1"/>
    <col min="2818" max="2818" width="13" customWidth="1"/>
    <col min="2819" max="2819" width="5.5546875" customWidth="1"/>
    <col min="2820" max="2820" width="13.109375" customWidth="1"/>
    <col min="2821" max="2821" width="5.6640625" customWidth="1"/>
    <col min="2822" max="2822" width="13.6640625" customWidth="1"/>
    <col min="2823" max="2823" width="5.44140625" customWidth="1"/>
    <col min="3070" max="3070" width="10.5546875" customWidth="1"/>
    <col min="3071" max="3071" width="45.109375" customWidth="1"/>
    <col min="3072" max="3072" width="14.6640625" customWidth="1"/>
    <col min="3073" max="3073" width="5.109375" customWidth="1"/>
    <col min="3074" max="3074" width="13" customWidth="1"/>
    <col min="3075" max="3075" width="5.5546875" customWidth="1"/>
    <col min="3076" max="3076" width="13.109375" customWidth="1"/>
    <col min="3077" max="3077" width="5.6640625" customWidth="1"/>
    <col min="3078" max="3078" width="13.6640625" customWidth="1"/>
    <col min="3079" max="3079" width="5.44140625" customWidth="1"/>
    <col min="3326" max="3326" width="10.5546875" customWidth="1"/>
    <col min="3327" max="3327" width="45.109375" customWidth="1"/>
    <col min="3328" max="3328" width="14.6640625" customWidth="1"/>
    <col min="3329" max="3329" width="5.109375" customWidth="1"/>
    <col min="3330" max="3330" width="13" customWidth="1"/>
    <col min="3331" max="3331" width="5.5546875" customWidth="1"/>
    <col min="3332" max="3332" width="13.109375" customWidth="1"/>
    <col min="3333" max="3333" width="5.6640625" customWidth="1"/>
    <col min="3334" max="3334" width="13.6640625" customWidth="1"/>
    <col min="3335" max="3335" width="5.44140625" customWidth="1"/>
    <col min="3582" max="3582" width="10.5546875" customWidth="1"/>
    <col min="3583" max="3583" width="45.109375" customWidth="1"/>
    <col min="3584" max="3584" width="14.6640625" customWidth="1"/>
    <col min="3585" max="3585" width="5.109375" customWidth="1"/>
    <col min="3586" max="3586" width="13" customWidth="1"/>
    <col min="3587" max="3587" width="5.5546875" customWidth="1"/>
    <col min="3588" max="3588" width="13.109375" customWidth="1"/>
    <col min="3589" max="3589" width="5.6640625" customWidth="1"/>
    <col min="3590" max="3590" width="13.6640625" customWidth="1"/>
    <col min="3591" max="3591" width="5.44140625" customWidth="1"/>
    <col min="3838" max="3838" width="10.5546875" customWidth="1"/>
    <col min="3839" max="3839" width="45.109375" customWidth="1"/>
    <col min="3840" max="3840" width="14.6640625" customWidth="1"/>
    <col min="3841" max="3841" width="5.109375" customWidth="1"/>
    <col min="3842" max="3842" width="13" customWidth="1"/>
    <col min="3843" max="3843" width="5.5546875" customWidth="1"/>
    <col min="3844" max="3844" width="13.109375" customWidth="1"/>
    <col min="3845" max="3845" width="5.6640625" customWidth="1"/>
    <col min="3846" max="3846" width="13.6640625" customWidth="1"/>
    <col min="3847" max="3847" width="5.44140625" customWidth="1"/>
    <col min="4094" max="4094" width="10.5546875" customWidth="1"/>
    <col min="4095" max="4095" width="45.109375" customWidth="1"/>
    <col min="4096" max="4096" width="14.6640625" customWidth="1"/>
    <col min="4097" max="4097" width="5.109375" customWidth="1"/>
    <col min="4098" max="4098" width="13" customWidth="1"/>
    <col min="4099" max="4099" width="5.5546875" customWidth="1"/>
    <col min="4100" max="4100" width="13.109375" customWidth="1"/>
    <col min="4101" max="4101" width="5.6640625" customWidth="1"/>
    <col min="4102" max="4102" width="13.6640625" customWidth="1"/>
    <col min="4103" max="4103" width="5.44140625" customWidth="1"/>
    <col min="4350" max="4350" width="10.5546875" customWidth="1"/>
    <col min="4351" max="4351" width="45.109375" customWidth="1"/>
    <col min="4352" max="4352" width="14.6640625" customWidth="1"/>
    <col min="4353" max="4353" width="5.109375" customWidth="1"/>
    <col min="4354" max="4354" width="13" customWidth="1"/>
    <col min="4355" max="4355" width="5.5546875" customWidth="1"/>
    <col min="4356" max="4356" width="13.109375" customWidth="1"/>
    <col min="4357" max="4357" width="5.6640625" customWidth="1"/>
    <col min="4358" max="4358" width="13.6640625" customWidth="1"/>
    <col min="4359" max="4359" width="5.44140625" customWidth="1"/>
    <col min="4606" max="4606" width="10.5546875" customWidth="1"/>
    <col min="4607" max="4607" width="45.109375" customWidth="1"/>
    <col min="4608" max="4608" width="14.6640625" customWidth="1"/>
    <col min="4609" max="4609" width="5.109375" customWidth="1"/>
    <col min="4610" max="4610" width="13" customWidth="1"/>
    <col min="4611" max="4611" width="5.5546875" customWidth="1"/>
    <col min="4612" max="4612" width="13.109375" customWidth="1"/>
    <col min="4613" max="4613" width="5.6640625" customWidth="1"/>
    <col min="4614" max="4614" width="13.6640625" customWidth="1"/>
    <col min="4615" max="4615" width="5.44140625" customWidth="1"/>
    <col min="4862" max="4862" width="10.5546875" customWidth="1"/>
    <col min="4863" max="4863" width="45.109375" customWidth="1"/>
    <col min="4864" max="4864" width="14.6640625" customWidth="1"/>
    <col min="4865" max="4865" width="5.109375" customWidth="1"/>
    <col min="4866" max="4866" width="13" customWidth="1"/>
    <col min="4867" max="4867" width="5.5546875" customWidth="1"/>
    <col min="4868" max="4868" width="13.109375" customWidth="1"/>
    <col min="4869" max="4869" width="5.6640625" customWidth="1"/>
    <col min="4870" max="4870" width="13.6640625" customWidth="1"/>
    <col min="4871" max="4871" width="5.44140625" customWidth="1"/>
    <col min="5118" max="5118" width="10.5546875" customWidth="1"/>
    <col min="5119" max="5119" width="45.109375" customWidth="1"/>
    <col min="5120" max="5120" width="14.6640625" customWidth="1"/>
    <col min="5121" max="5121" width="5.109375" customWidth="1"/>
    <col min="5122" max="5122" width="13" customWidth="1"/>
    <col min="5123" max="5123" width="5.5546875" customWidth="1"/>
    <col min="5124" max="5124" width="13.109375" customWidth="1"/>
    <col min="5125" max="5125" width="5.6640625" customWidth="1"/>
    <col min="5126" max="5126" width="13.6640625" customWidth="1"/>
    <col min="5127" max="5127" width="5.44140625" customWidth="1"/>
    <col min="5374" max="5374" width="10.5546875" customWidth="1"/>
    <col min="5375" max="5375" width="45.109375" customWidth="1"/>
    <col min="5376" max="5376" width="14.6640625" customWidth="1"/>
    <col min="5377" max="5377" width="5.109375" customWidth="1"/>
    <col min="5378" max="5378" width="13" customWidth="1"/>
    <col min="5379" max="5379" width="5.5546875" customWidth="1"/>
    <col min="5380" max="5380" width="13.109375" customWidth="1"/>
    <col min="5381" max="5381" width="5.6640625" customWidth="1"/>
    <col min="5382" max="5382" width="13.6640625" customWidth="1"/>
    <col min="5383" max="5383" width="5.44140625" customWidth="1"/>
    <col min="5630" max="5630" width="10.5546875" customWidth="1"/>
    <col min="5631" max="5631" width="45.109375" customWidth="1"/>
    <col min="5632" max="5632" width="14.6640625" customWidth="1"/>
    <col min="5633" max="5633" width="5.109375" customWidth="1"/>
    <col min="5634" max="5634" width="13" customWidth="1"/>
    <col min="5635" max="5635" width="5.5546875" customWidth="1"/>
    <col min="5636" max="5636" width="13.109375" customWidth="1"/>
    <col min="5637" max="5637" width="5.6640625" customWidth="1"/>
    <col min="5638" max="5638" width="13.6640625" customWidth="1"/>
    <col min="5639" max="5639" width="5.44140625" customWidth="1"/>
    <col min="5886" max="5886" width="10.5546875" customWidth="1"/>
    <col min="5887" max="5887" width="45.109375" customWidth="1"/>
    <col min="5888" max="5888" width="14.6640625" customWidth="1"/>
    <col min="5889" max="5889" width="5.109375" customWidth="1"/>
    <col min="5890" max="5890" width="13" customWidth="1"/>
    <col min="5891" max="5891" width="5.5546875" customWidth="1"/>
    <col min="5892" max="5892" width="13.109375" customWidth="1"/>
    <col min="5893" max="5893" width="5.6640625" customWidth="1"/>
    <col min="5894" max="5894" width="13.6640625" customWidth="1"/>
    <col min="5895" max="5895" width="5.44140625" customWidth="1"/>
    <col min="6142" max="6142" width="10.5546875" customWidth="1"/>
    <col min="6143" max="6143" width="45.109375" customWidth="1"/>
    <col min="6144" max="6144" width="14.6640625" customWidth="1"/>
    <col min="6145" max="6145" width="5.109375" customWidth="1"/>
    <col min="6146" max="6146" width="13" customWidth="1"/>
    <col min="6147" max="6147" width="5.5546875" customWidth="1"/>
    <col min="6148" max="6148" width="13.109375" customWidth="1"/>
    <col min="6149" max="6149" width="5.6640625" customWidth="1"/>
    <col min="6150" max="6150" width="13.6640625" customWidth="1"/>
    <col min="6151" max="6151" width="5.44140625" customWidth="1"/>
    <col min="6398" max="6398" width="10.5546875" customWidth="1"/>
    <col min="6399" max="6399" width="45.109375" customWidth="1"/>
    <col min="6400" max="6400" width="14.6640625" customWidth="1"/>
    <col min="6401" max="6401" width="5.109375" customWidth="1"/>
    <col min="6402" max="6402" width="13" customWidth="1"/>
    <col min="6403" max="6403" width="5.5546875" customWidth="1"/>
    <col min="6404" max="6404" width="13.109375" customWidth="1"/>
    <col min="6405" max="6405" width="5.6640625" customWidth="1"/>
    <col min="6406" max="6406" width="13.6640625" customWidth="1"/>
    <col min="6407" max="6407" width="5.44140625" customWidth="1"/>
    <col min="6654" max="6654" width="10.5546875" customWidth="1"/>
    <col min="6655" max="6655" width="45.109375" customWidth="1"/>
    <col min="6656" max="6656" width="14.6640625" customWidth="1"/>
    <col min="6657" max="6657" width="5.109375" customWidth="1"/>
    <col min="6658" max="6658" width="13" customWidth="1"/>
    <col min="6659" max="6659" width="5.5546875" customWidth="1"/>
    <col min="6660" max="6660" width="13.109375" customWidth="1"/>
    <col min="6661" max="6661" width="5.6640625" customWidth="1"/>
    <col min="6662" max="6662" width="13.6640625" customWidth="1"/>
    <col min="6663" max="6663" width="5.44140625" customWidth="1"/>
    <col min="6910" max="6910" width="10.5546875" customWidth="1"/>
    <col min="6911" max="6911" width="45.109375" customWidth="1"/>
    <col min="6912" max="6912" width="14.6640625" customWidth="1"/>
    <col min="6913" max="6913" width="5.109375" customWidth="1"/>
    <col min="6914" max="6914" width="13" customWidth="1"/>
    <col min="6915" max="6915" width="5.5546875" customWidth="1"/>
    <col min="6916" max="6916" width="13.109375" customWidth="1"/>
    <col min="6917" max="6917" width="5.6640625" customWidth="1"/>
    <col min="6918" max="6918" width="13.6640625" customWidth="1"/>
    <col min="6919" max="6919" width="5.44140625" customWidth="1"/>
    <col min="7166" max="7166" width="10.5546875" customWidth="1"/>
    <col min="7167" max="7167" width="45.109375" customWidth="1"/>
    <col min="7168" max="7168" width="14.6640625" customWidth="1"/>
    <col min="7169" max="7169" width="5.109375" customWidth="1"/>
    <col min="7170" max="7170" width="13" customWidth="1"/>
    <col min="7171" max="7171" width="5.5546875" customWidth="1"/>
    <col min="7172" max="7172" width="13.109375" customWidth="1"/>
    <col min="7173" max="7173" width="5.6640625" customWidth="1"/>
    <col min="7174" max="7174" width="13.6640625" customWidth="1"/>
    <col min="7175" max="7175" width="5.44140625" customWidth="1"/>
    <col min="7422" max="7422" width="10.5546875" customWidth="1"/>
    <col min="7423" max="7423" width="45.109375" customWidth="1"/>
    <col min="7424" max="7424" width="14.6640625" customWidth="1"/>
    <col min="7425" max="7425" width="5.109375" customWidth="1"/>
    <col min="7426" max="7426" width="13" customWidth="1"/>
    <col min="7427" max="7427" width="5.5546875" customWidth="1"/>
    <col min="7428" max="7428" width="13.109375" customWidth="1"/>
    <col min="7429" max="7429" width="5.6640625" customWidth="1"/>
    <col min="7430" max="7430" width="13.6640625" customWidth="1"/>
    <col min="7431" max="7431" width="5.44140625" customWidth="1"/>
    <col min="7678" max="7678" width="10.5546875" customWidth="1"/>
    <col min="7679" max="7679" width="45.109375" customWidth="1"/>
    <col min="7680" max="7680" width="14.6640625" customWidth="1"/>
    <col min="7681" max="7681" width="5.109375" customWidth="1"/>
    <col min="7682" max="7682" width="13" customWidth="1"/>
    <col min="7683" max="7683" width="5.5546875" customWidth="1"/>
    <col min="7684" max="7684" width="13.109375" customWidth="1"/>
    <col min="7685" max="7685" width="5.6640625" customWidth="1"/>
    <col min="7686" max="7686" width="13.6640625" customWidth="1"/>
    <col min="7687" max="7687" width="5.44140625" customWidth="1"/>
    <col min="7934" max="7934" width="10.5546875" customWidth="1"/>
    <col min="7935" max="7935" width="45.109375" customWidth="1"/>
    <col min="7936" max="7936" width="14.6640625" customWidth="1"/>
    <col min="7937" max="7937" width="5.109375" customWidth="1"/>
    <col min="7938" max="7938" width="13" customWidth="1"/>
    <col min="7939" max="7939" width="5.5546875" customWidth="1"/>
    <col min="7940" max="7940" width="13.109375" customWidth="1"/>
    <col min="7941" max="7941" width="5.6640625" customWidth="1"/>
    <col min="7942" max="7942" width="13.6640625" customWidth="1"/>
    <col min="7943" max="7943" width="5.44140625" customWidth="1"/>
    <col min="8190" max="8190" width="10.5546875" customWidth="1"/>
    <col min="8191" max="8191" width="45.109375" customWidth="1"/>
    <col min="8192" max="8192" width="14.6640625" customWidth="1"/>
    <col min="8193" max="8193" width="5.109375" customWidth="1"/>
    <col min="8194" max="8194" width="13" customWidth="1"/>
    <col min="8195" max="8195" width="5.5546875" customWidth="1"/>
    <col min="8196" max="8196" width="13.109375" customWidth="1"/>
    <col min="8197" max="8197" width="5.6640625" customWidth="1"/>
    <col min="8198" max="8198" width="13.6640625" customWidth="1"/>
    <col min="8199" max="8199" width="5.44140625" customWidth="1"/>
    <col min="8446" max="8446" width="10.5546875" customWidth="1"/>
    <col min="8447" max="8447" width="45.109375" customWidth="1"/>
    <col min="8448" max="8448" width="14.6640625" customWidth="1"/>
    <col min="8449" max="8449" width="5.109375" customWidth="1"/>
    <col min="8450" max="8450" width="13" customWidth="1"/>
    <col min="8451" max="8451" width="5.5546875" customWidth="1"/>
    <col min="8452" max="8452" width="13.109375" customWidth="1"/>
    <col min="8453" max="8453" width="5.6640625" customWidth="1"/>
    <col min="8454" max="8454" width="13.6640625" customWidth="1"/>
    <col min="8455" max="8455" width="5.44140625" customWidth="1"/>
    <col min="8702" max="8702" width="10.5546875" customWidth="1"/>
    <col min="8703" max="8703" width="45.109375" customWidth="1"/>
    <col min="8704" max="8704" width="14.6640625" customWidth="1"/>
    <col min="8705" max="8705" width="5.109375" customWidth="1"/>
    <col min="8706" max="8706" width="13" customWidth="1"/>
    <col min="8707" max="8707" width="5.5546875" customWidth="1"/>
    <col min="8708" max="8708" width="13.109375" customWidth="1"/>
    <col min="8709" max="8709" width="5.6640625" customWidth="1"/>
    <col min="8710" max="8710" width="13.6640625" customWidth="1"/>
    <col min="8711" max="8711" width="5.44140625" customWidth="1"/>
    <col min="8958" max="8958" width="10.5546875" customWidth="1"/>
    <col min="8959" max="8959" width="45.109375" customWidth="1"/>
    <col min="8960" max="8960" width="14.6640625" customWidth="1"/>
    <col min="8961" max="8961" width="5.109375" customWidth="1"/>
    <col min="8962" max="8962" width="13" customWidth="1"/>
    <col min="8963" max="8963" width="5.5546875" customWidth="1"/>
    <col min="8964" max="8964" width="13.109375" customWidth="1"/>
    <col min="8965" max="8965" width="5.6640625" customWidth="1"/>
    <col min="8966" max="8966" width="13.6640625" customWidth="1"/>
    <col min="8967" max="8967" width="5.44140625" customWidth="1"/>
    <col min="9214" max="9214" width="10.5546875" customWidth="1"/>
    <col min="9215" max="9215" width="45.109375" customWidth="1"/>
    <col min="9216" max="9216" width="14.6640625" customWidth="1"/>
    <col min="9217" max="9217" width="5.109375" customWidth="1"/>
    <col min="9218" max="9218" width="13" customWidth="1"/>
    <col min="9219" max="9219" width="5.5546875" customWidth="1"/>
    <col min="9220" max="9220" width="13.109375" customWidth="1"/>
    <col min="9221" max="9221" width="5.6640625" customWidth="1"/>
    <col min="9222" max="9222" width="13.6640625" customWidth="1"/>
    <col min="9223" max="9223" width="5.44140625" customWidth="1"/>
    <col min="9470" max="9470" width="10.5546875" customWidth="1"/>
    <col min="9471" max="9471" width="45.109375" customWidth="1"/>
    <col min="9472" max="9472" width="14.6640625" customWidth="1"/>
    <col min="9473" max="9473" width="5.109375" customWidth="1"/>
    <col min="9474" max="9474" width="13" customWidth="1"/>
    <col min="9475" max="9475" width="5.5546875" customWidth="1"/>
    <col min="9476" max="9476" width="13.109375" customWidth="1"/>
    <col min="9477" max="9477" width="5.6640625" customWidth="1"/>
    <col min="9478" max="9478" width="13.6640625" customWidth="1"/>
    <col min="9479" max="9479" width="5.44140625" customWidth="1"/>
    <col min="9726" max="9726" width="10.5546875" customWidth="1"/>
    <col min="9727" max="9727" width="45.109375" customWidth="1"/>
    <col min="9728" max="9728" width="14.6640625" customWidth="1"/>
    <col min="9729" max="9729" width="5.109375" customWidth="1"/>
    <col min="9730" max="9730" width="13" customWidth="1"/>
    <col min="9731" max="9731" width="5.5546875" customWidth="1"/>
    <col min="9732" max="9732" width="13.109375" customWidth="1"/>
    <col min="9733" max="9733" width="5.6640625" customWidth="1"/>
    <col min="9734" max="9734" width="13.6640625" customWidth="1"/>
    <col min="9735" max="9735" width="5.44140625" customWidth="1"/>
    <col min="9982" max="9982" width="10.5546875" customWidth="1"/>
    <col min="9983" max="9983" width="45.109375" customWidth="1"/>
    <col min="9984" max="9984" width="14.6640625" customWidth="1"/>
    <col min="9985" max="9985" width="5.109375" customWidth="1"/>
    <col min="9986" max="9986" width="13" customWidth="1"/>
    <col min="9987" max="9987" width="5.5546875" customWidth="1"/>
    <col min="9988" max="9988" width="13.109375" customWidth="1"/>
    <col min="9989" max="9989" width="5.6640625" customWidth="1"/>
    <col min="9990" max="9990" width="13.6640625" customWidth="1"/>
    <col min="9991" max="9991" width="5.44140625" customWidth="1"/>
    <col min="10238" max="10238" width="10.5546875" customWidth="1"/>
    <col min="10239" max="10239" width="45.109375" customWidth="1"/>
    <col min="10240" max="10240" width="14.6640625" customWidth="1"/>
    <col min="10241" max="10241" width="5.109375" customWidth="1"/>
    <col min="10242" max="10242" width="13" customWidth="1"/>
    <col min="10243" max="10243" width="5.5546875" customWidth="1"/>
    <col min="10244" max="10244" width="13.109375" customWidth="1"/>
    <col min="10245" max="10245" width="5.6640625" customWidth="1"/>
    <col min="10246" max="10246" width="13.6640625" customWidth="1"/>
    <col min="10247" max="10247" width="5.44140625" customWidth="1"/>
    <col min="10494" max="10494" width="10.5546875" customWidth="1"/>
    <col min="10495" max="10495" width="45.109375" customWidth="1"/>
    <col min="10496" max="10496" width="14.6640625" customWidth="1"/>
    <col min="10497" max="10497" width="5.109375" customWidth="1"/>
    <col min="10498" max="10498" width="13" customWidth="1"/>
    <col min="10499" max="10499" width="5.5546875" customWidth="1"/>
    <col min="10500" max="10500" width="13.109375" customWidth="1"/>
    <col min="10501" max="10501" width="5.6640625" customWidth="1"/>
    <col min="10502" max="10502" width="13.6640625" customWidth="1"/>
    <col min="10503" max="10503" width="5.44140625" customWidth="1"/>
    <col min="10750" max="10750" width="10.5546875" customWidth="1"/>
    <col min="10751" max="10751" width="45.109375" customWidth="1"/>
    <col min="10752" max="10752" width="14.6640625" customWidth="1"/>
    <col min="10753" max="10753" width="5.109375" customWidth="1"/>
    <col min="10754" max="10754" width="13" customWidth="1"/>
    <col min="10755" max="10755" width="5.5546875" customWidth="1"/>
    <col min="10756" max="10756" width="13.109375" customWidth="1"/>
    <col min="10757" max="10757" width="5.6640625" customWidth="1"/>
    <col min="10758" max="10758" width="13.6640625" customWidth="1"/>
    <col min="10759" max="10759" width="5.44140625" customWidth="1"/>
    <col min="11006" max="11006" width="10.5546875" customWidth="1"/>
    <col min="11007" max="11007" width="45.109375" customWidth="1"/>
    <col min="11008" max="11008" width="14.6640625" customWidth="1"/>
    <col min="11009" max="11009" width="5.109375" customWidth="1"/>
    <col min="11010" max="11010" width="13" customWidth="1"/>
    <col min="11011" max="11011" width="5.5546875" customWidth="1"/>
    <col min="11012" max="11012" width="13.109375" customWidth="1"/>
    <col min="11013" max="11013" width="5.6640625" customWidth="1"/>
    <col min="11014" max="11014" width="13.6640625" customWidth="1"/>
    <col min="11015" max="11015" width="5.44140625" customWidth="1"/>
    <col min="11262" max="11262" width="10.5546875" customWidth="1"/>
    <col min="11263" max="11263" width="45.109375" customWidth="1"/>
    <col min="11264" max="11264" width="14.6640625" customWidth="1"/>
    <col min="11265" max="11265" width="5.109375" customWidth="1"/>
    <col min="11266" max="11266" width="13" customWidth="1"/>
    <col min="11267" max="11267" width="5.5546875" customWidth="1"/>
    <col min="11268" max="11268" width="13.109375" customWidth="1"/>
    <col min="11269" max="11269" width="5.6640625" customWidth="1"/>
    <col min="11270" max="11270" width="13.6640625" customWidth="1"/>
    <col min="11271" max="11271" width="5.44140625" customWidth="1"/>
    <col min="11518" max="11518" width="10.5546875" customWidth="1"/>
    <col min="11519" max="11519" width="45.109375" customWidth="1"/>
    <col min="11520" max="11520" width="14.6640625" customWidth="1"/>
    <col min="11521" max="11521" width="5.109375" customWidth="1"/>
    <col min="11522" max="11522" width="13" customWidth="1"/>
    <col min="11523" max="11523" width="5.5546875" customWidth="1"/>
    <col min="11524" max="11524" width="13.109375" customWidth="1"/>
    <col min="11525" max="11525" width="5.6640625" customWidth="1"/>
    <col min="11526" max="11526" width="13.6640625" customWidth="1"/>
    <col min="11527" max="11527" width="5.44140625" customWidth="1"/>
    <col min="11774" max="11774" width="10.5546875" customWidth="1"/>
    <col min="11775" max="11775" width="45.109375" customWidth="1"/>
    <col min="11776" max="11776" width="14.6640625" customWidth="1"/>
    <col min="11777" max="11777" width="5.109375" customWidth="1"/>
    <col min="11778" max="11778" width="13" customWidth="1"/>
    <col min="11779" max="11779" width="5.5546875" customWidth="1"/>
    <col min="11780" max="11780" width="13.109375" customWidth="1"/>
    <col min="11781" max="11781" width="5.6640625" customWidth="1"/>
    <col min="11782" max="11782" width="13.6640625" customWidth="1"/>
    <col min="11783" max="11783" width="5.44140625" customWidth="1"/>
    <col min="12030" max="12030" width="10.5546875" customWidth="1"/>
    <col min="12031" max="12031" width="45.109375" customWidth="1"/>
    <col min="12032" max="12032" width="14.6640625" customWidth="1"/>
    <col min="12033" max="12033" width="5.109375" customWidth="1"/>
    <col min="12034" max="12034" width="13" customWidth="1"/>
    <col min="12035" max="12035" width="5.5546875" customWidth="1"/>
    <col min="12036" max="12036" width="13.109375" customWidth="1"/>
    <col min="12037" max="12037" width="5.6640625" customWidth="1"/>
    <col min="12038" max="12038" width="13.6640625" customWidth="1"/>
    <col min="12039" max="12039" width="5.44140625" customWidth="1"/>
    <col min="12286" max="12286" width="10.5546875" customWidth="1"/>
    <col min="12287" max="12287" width="45.109375" customWidth="1"/>
    <col min="12288" max="12288" width="14.6640625" customWidth="1"/>
    <col min="12289" max="12289" width="5.109375" customWidth="1"/>
    <col min="12290" max="12290" width="13" customWidth="1"/>
    <col min="12291" max="12291" width="5.5546875" customWidth="1"/>
    <col min="12292" max="12292" width="13.109375" customWidth="1"/>
    <col min="12293" max="12293" width="5.6640625" customWidth="1"/>
    <col min="12294" max="12294" width="13.6640625" customWidth="1"/>
    <col min="12295" max="12295" width="5.44140625" customWidth="1"/>
    <col min="12542" max="12542" width="10.5546875" customWidth="1"/>
    <col min="12543" max="12543" width="45.109375" customWidth="1"/>
    <col min="12544" max="12544" width="14.6640625" customWidth="1"/>
    <col min="12545" max="12545" width="5.109375" customWidth="1"/>
    <col min="12546" max="12546" width="13" customWidth="1"/>
    <col min="12547" max="12547" width="5.5546875" customWidth="1"/>
    <col min="12548" max="12548" width="13.109375" customWidth="1"/>
    <col min="12549" max="12549" width="5.6640625" customWidth="1"/>
    <col min="12550" max="12550" width="13.6640625" customWidth="1"/>
    <col min="12551" max="12551" width="5.44140625" customWidth="1"/>
    <col min="12798" max="12798" width="10.5546875" customWidth="1"/>
    <col min="12799" max="12799" width="45.109375" customWidth="1"/>
    <col min="12800" max="12800" width="14.6640625" customWidth="1"/>
    <col min="12801" max="12801" width="5.109375" customWidth="1"/>
    <col min="12802" max="12802" width="13" customWidth="1"/>
    <col min="12803" max="12803" width="5.5546875" customWidth="1"/>
    <col min="12804" max="12804" width="13.109375" customWidth="1"/>
    <col min="12805" max="12805" width="5.6640625" customWidth="1"/>
    <col min="12806" max="12806" width="13.6640625" customWidth="1"/>
    <col min="12807" max="12807" width="5.44140625" customWidth="1"/>
    <col min="13054" max="13054" width="10.5546875" customWidth="1"/>
    <col min="13055" max="13055" width="45.109375" customWidth="1"/>
    <col min="13056" max="13056" width="14.6640625" customWidth="1"/>
    <col min="13057" max="13057" width="5.109375" customWidth="1"/>
    <col min="13058" max="13058" width="13" customWidth="1"/>
    <col min="13059" max="13059" width="5.5546875" customWidth="1"/>
    <col min="13060" max="13060" width="13.109375" customWidth="1"/>
    <col min="13061" max="13061" width="5.6640625" customWidth="1"/>
    <col min="13062" max="13062" width="13.6640625" customWidth="1"/>
    <col min="13063" max="13063" width="5.44140625" customWidth="1"/>
    <col min="13310" max="13310" width="10.5546875" customWidth="1"/>
    <col min="13311" max="13311" width="45.109375" customWidth="1"/>
    <col min="13312" max="13312" width="14.6640625" customWidth="1"/>
    <col min="13313" max="13313" width="5.109375" customWidth="1"/>
    <col min="13314" max="13314" width="13" customWidth="1"/>
    <col min="13315" max="13315" width="5.5546875" customWidth="1"/>
    <col min="13316" max="13316" width="13.109375" customWidth="1"/>
    <col min="13317" max="13317" width="5.6640625" customWidth="1"/>
    <col min="13318" max="13318" width="13.6640625" customWidth="1"/>
    <col min="13319" max="13319" width="5.44140625" customWidth="1"/>
    <col min="13566" max="13566" width="10.5546875" customWidth="1"/>
    <col min="13567" max="13567" width="45.109375" customWidth="1"/>
    <col min="13568" max="13568" width="14.6640625" customWidth="1"/>
    <col min="13569" max="13569" width="5.109375" customWidth="1"/>
    <col min="13570" max="13570" width="13" customWidth="1"/>
    <col min="13571" max="13571" width="5.5546875" customWidth="1"/>
    <col min="13572" max="13572" width="13.109375" customWidth="1"/>
    <col min="13573" max="13573" width="5.6640625" customWidth="1"/>
    <col min="13574" max="13574" width="13.6640625" customWidth="1"/>
    <col min="13575" max="13575" width="5.44140625" customWidth="1"/>
    <col min="13822" max="13822" width="10.5546875" customWidth="1"/>
    <col min="13823" max="13823" width="45.109375" customWidth="1"/>
    <col min="13824" max="13824" width="14.6640625" customWidth="1"/>
    <col min="13825" max="13825" width="5.109375" customWidth="1"/>
    <col min="13826" max="13826" width="13" customWidth="1"/>
    <col min="13827" max="13827" width="5.5546875" customWidth="1"/>
    <col min="13828" max="13828" width="13.109375" customWidth="1"/>
    <col min="13829" max="13829" width="5.6640625" customWidth="1"/>
    <col min="13830" max="13830" width="13.6640625" customWidth="1"/>
    <col min="13831" max="13831" width="5.44140625" customWidth="1"/>
    <col min="14078" max="14078" width="10.5546875" customWidth="1"/>
    <col min="14079" max="14079" width="45.109375" customWidth="1"/>
    <col min="14080" max="14080" width="14.6640625" customWidth="1"/>
    <col min="14081" max="14081" width="5.109375" customWidth="1"/>
    <col min="14082" max="14082" width="13" customWidth="1"/>
    <col min="14083" max="14083" width="5.5546875" customWidth="1"/>
    <col min="14084" max="14084" width="13.109375" customWidth="1"/>
    <col min="14085" max="14085" width="5.6640625" customWidth="1"/>
    <col min="14086" max="14086" width="13.6640625" customWidth="1"/>
    <col min="14087" max="14087" width="5.44140625" customWidth="1"/>
    <col min="14334" max="14334" width="10.5546875" customWidth="1"/>
    <col min="14335" max="14335" width="45.109375" customWidth="1"/>
    <col min="14336" max="14336" width="14.6640625" customWidth="1"/>
    <col min="14337" max="14337" width="5.109375" customWidth="1"/>
    <col min="14338" max="14338" width="13" customWidth="1"/>
    <col min="14339" max="14339" width="5.5546875" customWidth="1"/>
    <col min="14340" max="14340" width="13.109375" customWidth="1"/>
    <col min="14341" max="14341" width="5.6640625" customWidth="1"/>
    <col min="14342" max="14342" width="13.6640625" customWidth="1"/>
    <col min="14343" max="14343" width="5.44140625" customWidth="1"/>
    <col min="14590" max="14590" width="10.5546875" customWidth="1"/>
    <col min="14591" max="14591" width="45.109375" customWidth="1"/>
    <col min="14592" max="14592" width="14.6640625" customWidth="1"/>
    <col min="14593" max="14593" width="5.109375" customWidth="1"/>
    <col min="14594" max="14594" width="13" customWidth="1"/>
    <col min="14595" max="14595" width="5.5546875" customWidth="1"/>
    <col min="14596" max="14596" width="13.109375" customWidth="1"/>
    <col min="14597" max="14597" width="5.6640625" customWidth="1"/>
    <col min="14598" max="14598" width="13.6640625" customWidth="1"/>
    <col min="14599" max="14599" width="5.44140625" customWidth="1"/>
    <col min="14846" max="14846" width="10.5546875" customWidth="1"/>
    <col min="14847" max="14847" width="45.109375" customWidth="1"/>
    <col min="14848" max="14848" width="14.6640625" customWidth="1"/>
    <col min="14849" max="14849" width="5.109375" customWidth="1"/>
    <col min="14850" max="14850" width="13" customWidth="1"/>
    <col min="14851" max="14851" width="5.5546875" customWidth="1"/>
    <col min="14852" max="14852" width="13.109375" customWidth="1"/>
    <col min="14853" max="14853" width="5.6640625" customWidth="1"/>
    <col min="14854" max="14854" width="13.6640625" customWidth="1"/>
    <col min="14855" max="14855" width="5.44140625" customWidth="1"/>
    <col min="15102" max="15102" width="10.5546875" customWidth="1"/>
    <col min="15103" max="15103" width="45.109375" customWidth="1"/>
    <col min="15104" max="15104" width="14.6640625" customWidth="1"/>
    <col min="15105" max="15105" width="5.109375" customWidth="1"/>
    <col min="15106" max="15106" width="13" customWidth="1"/>
    <col min="15107" max="15107" width="5.5546875" customWidth="1"/>
    <col min="15108" max="15108" width="13.109375" customWidth="1"/>
    <col min="15109" max="15109" width="5.6640625" customWidth="1"/>
    <col min="15110" max="15110" width="13.6640625" customWidth="1"/>
    <col min="15111" max="15111" width="5.44140625" customWidth="1"/>
    <col min="15358" max="15358" width="10.5546875" customWidth="1"/>
    <col min="15359" max="15359" width="45.109375" customWidth="1"/>
    <col min="15360" max="15360" width="14.6640625" customWidth="1"/>
    <col min="15361" max="15361" width="5.109375" customWidth="1"/>
    <col min="15362" max="15362" width="13" customWidth="1"/>
    <col min="15363" max="15363" width="5.5546875" customWidth="1"/>
    <col min="15364" max="15364" width="13.109375" customWidth="1"/>
    <col min="15365" max="15365" width="5.6640625" customWidth="1"/>
    <col min="15366" max="15366" width="13.6640625" customWidth="1"/>
    <col min="15367" max="15367" width="5.44140625" customWidth="1"/>
    <col min="15614" max="15614" width="10.5546875" customWidth="1"/>
    <col min="15615" max="15615" width="45.109375" customWidth="1"/>
    <col min="15616" max="15616" width="14.6640625" customWidth="1"/>
    <col min="15617" max="15617" width="5.109375" customWidth="1"/>
    <col min="15618" max="15618" width="13" customWidth="1"/>
    <col min="15619" max="15619" width="5.5546875" customWidth="1"/>
    <col min="15620" max="15620" width="13.109375" customWidth="1"/>
    <col min="15621" max="15621" width="5.6640625" customWidth="1"/>
    <col min="15622" max="15622" width="13.6640625" customWidth="1"/>
    <col min="15623" max="15623" width="5.44140625" customWidth="1"/>
    <col min="15870" max="15870" width="10.5546875" customWidth="1"/>
    <col min="15871" max="15871" width="45.109375" customWidth="1"/>
    <col min="15872" max="15872" width="14.6640625" customWidth="1"/>
    <col min="15873" max="15873" width="5.109375" customWidth="1"/>
    <col min="15874" max="15874" width="13" customWidth="1"/>
    <col min="15875" max="15875" width="5.5546875" customWidth="1"/>
    <col min="15876" max="15876" width="13.109375" customWidth="1"/>
    <col min="15877" max="15877" width="5.6640625" customWidth="1"/>
    <col min="15878" max="15878" width="13.6640625" customWidth="1"/>
    <col min="15879" max="15879" width="5.44140625" customWidth="1"/>
    <col min="16126" max="16126" width="10.5546875" customWidth="1"/>
    <col min="16127" max="16127" width="45.109375" customWidth="1"/>
    <col min="16128" max="16128" width="14.6640625" customWidth="1"/>
    <col min="16129" max="16129" width="5.109375" customWidth="1"/>
    <col min="16130" max="16130" width="13" customWidth="1"/>
    <col min="16131" max="16131" width="5.5546875" customWidth="1"/>
    <col min="16132" max="16132" width="13.109375" customWidth="1"/>
    <col min="16133" max="16133" width="5.6640625" customWidth="1"/>
    <col min="16134" max="16134" width="13.6640625" customWidth="1"/>
    <col min="16135" max="16135" width="5.44140625" customWidth="1"/>
  </cols>
  <sheetData>
    <row r="1" spans="1:52" ht="21.6" thickBot="1" x14ac:dyDescent="0.45">
      <c r="A1" t="s">
        <v>6</v>
      </c>
      <c r="B1" s="18">
        <v>20077</v>
      </c>
    </row>
    <row r="2" spans="1:52" ht="15" thickBot="1" x14ac:dyDescent="0.35">
      <c r="B2" s="64" t="s">
        <v>254</v>
      </c>
      <c r="E2" s="157"/>
      <c r="H2" s="628" t="s">
        <v>46</v>
      </c>
      <c r="I2" s="629"/>
      <c r="J2" s="629"/>
      <c r="K2" s="629"/>
      <c r="L2" s="629"/>
      <c r="M2" s="630"/>
      <c r="N2" s="628" t="s">
        <v>45</v>
      </c>
      <c r="O2" s="629"/>
      <c r="P2" s="629"/>
      <c r="Q2" s="629"/>
      <c r="R2" s="629"/>
      <c r="S2" s="630"/>
    </row>
    <row r="3" spans="1:52" x14ac:dyDescent="0.3">
      <c r="H3" s="154" t="s">
        <v>61</v>
      </c>
      <c r="I3" s="131">
        <v>0</v>
      </c>
      <c r="J3" s="133" t="s">
        <v>43</v>
      </c>
      <c r="K3" s="133" t="s">
        <v>42</v>
      </c>
      <c r="L3" s="143"/>
      <c r="M3" s="132" t="e">
        <f>ROUNDDOWN(IF(I3&lt;=#REF!+#REF!+#REF!+#REF!,1,(#REF!+#REF!+#REF!+#REF!)/I3),2)</f>
        <v>#REF!</v>
      </c>
      <c r="N3" s="133" t="s">
        <v>61</v>
      </c>
      <c r="O3" s="133">
        <f>ROUNDUP(I3/C6,0)</f>
        <v>0</v>
      </c>
      <c r="P3" s="133" t="s">
        <v>44</v>
      </c>
      <c r="Q3" s="133" t="s">
        <v>42</v>
      </c>
      <c r="R3" s="146" t="str">
        <f>IF(L3="","",L3-20)</f>
        <v/>
      </c>
      <c r="S3" s="132" t="e">
        <f>ROUNDDOWN(IF(I3&lt;=#REF!+#REF!+#REF!+#REF!+#REF!+#REF!,1,(#REF!+#REF!+#REF!+#REF!+#REF!+#REF!)/I3),2)</f>
        <v>#REF!</v>
      </c>
    </row>
    <row r="4" spans="1:52" x14ac:dyDescent="0.3">
      <c r="B4" s="3" t="s">
        <v>13</v>
      </c>
      <c r="C4" s="31">
        <v>240000</v>
      </c>
      <c r="E4" s="101" t="s">
        <v>59</v>
      </c>
      <c r="G4" s="102"/>
      <c r="H4" s="137" t="s">
        <v>62</v>
      </c>
      <c r="I4" s="123">
        <v>0</v>
      </c>
      <c r="J4" s="41" t="s">
        <v>43</v>
      </c>
      <c r="K4" s="41" t="s">
        <v>42</v>
      </c>
      <c r="L4" s="139"/>
      <c r="M4" s="134" t="e">
        <f>ROUNDDOWN(IF(I4+I3&lt;=#REF!+#REF!+#REF!+#REF!,1,IF(I3&gt;(#REF!+#REF!+#REF!+#REF!),0,(#REF!+#REF!+#REF!+#REF!-I3)/I4)),2)</f>
        <v>#REF!</v>
      </c>
      <c r="N4" s="41" t="s">
        <v>62</v>
      </c>
      <c r="O4" s="41">
        <f>IF(ROUNDUP(((I4+I3)/$C$6)-O3,0)&lt;0,0,ROUNDUP(((I4+I3)/$C$6)-O3,0))</f>
        <v>0</v>
      </c>
      <c r="P4" s="41" t="s">
        <v>44</v>
      </c>
      <c r="Q4" s="41" t="s">
        <v>42</v>
      </c>
      <c r="R4" s="146" t="str">
        <f>IF(L4="","",L4-20)</f>
        <v/>
      </c>
      <c r="S4" s="134" t="e">
        <f>ROUNDDOWN(IF(I4+I3&lt;=#REF!+#REF!+#REF!+#REF!+#REF!+#REF!,1,IF(I3&gt;=(#REF!+#REF!+#REF!+#REF!+#REF!+#REF!),0,(#REF!+#REF!+#REF!+#REF!+#REF!+#REF!-I3)/I4)),2)</f>
        <v>#REF!</v>
      </c>
    </row>
    <row r="5" spans="1:52" x14ac:dyDescent="0.3">
      <c r="B5" s="3" t="s">
        <v>11</v>
      </c>
      <c r="C5" s="32">
        <f>ROUNDUP(I9/C6,0)</f>
        <v>0</v>
      </c>
      <c r="E5" s="120">
        <f>MIN(G16:G20,G25:G26,G31:G37)</f>
        <v>2</v>
      </c>
      <c r="H5" s="137" t="s">
        <v>63</v>
      </c>
      <c r="I5" s="123">
        <v>0</v>
      </c>
      <c r="J5" s="41" t="s">
        <v>43</v>
      </c>
      <c r="K5" s="41" t="s">
        <v>42</v>
      </c>
      <c r="L5" s="139"/>
      <c r="M5" s="134" t="e">
        <f>ROUNDDOWN(IF(I5+I4+I3&lt;=#REF!+#REF!+#REF!+#REF!,1,IF((I3+I4)&gt;=(#REF!+#REF!+#REF!+#REF!),0,(#REF!+#REF!+#REF!+#REF!-I3-I4)/I5)),2)</f>
        <v>#REF!</v>
      </c>
      <c r="N5" s="41" t="s">
        <v>63</v>
      </c>
      <c r="O5" s="41">
        <f>IF(ROUNDUP(((I5+I4+I3)/C6)-O3-O4,0)&lt;0,0,ROUNDUP(((I5+I4+I3)/C6)-O3-O4,0))</f>
        <v>0</v>
      </c>
      <c r="P5" s="41" t="s">
        <v>44</v>
      </c>
      <c r="Q5" s="41" t="s">
        <v>42</v>
      </c>
      <c r="R5" s="146" t="str">
        <f>IF(L5="","",L5-20)</f>
        <v/>
      </c>
      <c r="S5" s="134" t="e">
        <f>ROUNDDOWN(IF(I5+I4+I3&lt;=#REF!+#REF!+#REF!+#REF!+#REF!+#REF!,1,IF((I3+I4)&gt;(#REF!+#REF!+#REF!+#REF!+#REF!+#REF!),0,(#REF!+#REF!+#REF!+#REF!+#REF!+#REF!-I3-I4)/I5)),2)</f>
        <v>#REF!</v>
      </c>
    </row>
    <row r="6" spans="1:52" ht="15" thickBot="1" x14ac:dyDescent="0.35">
      <c r="B6" s="3" t="s">
        <v>20</v>
      </c>
      <c r="C6" s="31">
        <v>228000</v>
      </c>
      <c r="H6" s="144" t="s">
        <v>64</v>
      </c>
      <c r="I6" s="123">
        <v>0</v>
      </c>
      <c r="J6" s="41" t="s">
        <v>43</v>
      </c>
      <c r="K6" s="41" t="s">
        <v>42</v>
      </c>
      <c r="L6" s="139"/>
      <c r="M6" s="135" t="e">
        <f>ROUNDDOWN(IF(I6+I5+I4+I3&lt;=#REF!+#REF!+#REF!+#REF!,1,IF((I3+I4+I5)&gt;(#REF!+#REF!+#REF!+#REF!),0,(#REF!+#REF!+#REF!+#REF!-I3-I4-I5)/I6)),2)</f>
        <v>#REF!</v>
      </c>
      <c r="N6" s="145" t="s">
        <v>64</v>
      </c>
      <c r="O6" s="41">
        <f>IF(ROUNDUP(((I6+I5+I4+I3)/C6)-O3-O4-O5,0)&lt;0,0,ROUNDUP(((I6+I5+I4+I3)/C6)-O5-O4-O3,0))</f>
        <v>0</v>
      </c>
      <c r="P6" s="41" t="s">
        <v>44</v>
      </c>
      <c r="Q6" s="41" t="s">
        <v>42</v>
      </c>
      <c r="R6" s="146" t="str">
        <f>IF(L6="","",L6-20)</f>
        <v/>
      </c>
      <c r="S6" s="534"/>
    </row>
    <row r="7" spans="1:52" x14ac:dyDescent="0.3">
      <c r="B7" s="3"/>
      <c r="C7" s="1"/>
      <c r="E7" s="101" t="s">
        <v>41</v>
      </c>
      <c r="H7" s="122"/>
      <c r="I7" s="123"/>
      <c r="J7" s="124"/>
      <c r="K7" s="124"/>
      <c r="L7" s="125"/>
      <c r="M7" s="147"/>
      <c r="N7" s="122"/>
      <c r="O7" s="41"/>
      <c r="P7" s="124"/>
      <c r="Q7" s="124"/>
      <c r="R7" s="125"/>
      <c r="S7" s="126"/>
    </row>
    <row r="8" spans="1:52" ht="15" thickBot="1" x14ac:dyDescent="0.35">
      <c r="B8" s="3" t="s">
        <v>19</v>
      </c>
      <c r="C8" s="151" t="e">
        <f>IF((I9-#REF!-#REF!-#REF!-#REF!-#REF!-#REF!-#REF!)/C6&lt;0,0,ROUNDUP((I9-#REF!-#REF!-#REF!-#REF!-#REF!-#REF!-#REF!)/C6,0))</f>
        <v>#REF!</v>
      </c>
      <c r="D8" s="1" t="e">
        <f>IF(C8=E8,"=","≠")</f>
        <v>#REF!</v>
      </c>
      <c r="E8" s="100">
        <f>J13+M13+P13+S13+V13+Y13+AB13+AE13+AH13+AK13+AN13+AQ13+AT13+AW13</f>
        <v>0</v>
      </c>
      <c r="H8" s="122"/>
      <c r="I8" s="123"/>
      <c r="J8" s="124"/>
      <c r="K8" s="124"/>
      <c r="L8" s="125"/>
      <c r="M8" s="147"/>
      <c r="N8" s="122"/>
      <c r="O8" s="41"/>
      <c r="P8" s="124"/>
      <c r="Q8" s="124"/>
      <c r="R8" s="124"/>
      <c r="S8" s="126"/>
    </row>
    <row r="9" spans="1:52" ht="15" thickBot="1" x14ac:dyDescent="0.35">
      <c r="B9" s="3" t="s">
        <v>31</v>
      </c>
      <c r="C9" s="151" t="e">
        <f>IF((I9-#REF!-#REF!-#REF!-#REF!-#REF!-#REF!-#REF!)/C6&lt;0,0,ROUNDUP((I9-#REF!-#REF!-#REF!-#REF!-#REF!-#REF!-#REF!)/C6,0))</f>
        <v>#REF!</v>
      </c>
      <c r="D9" s="1" t="e">
        <f>IF(C9=E9,"=","≠")</f>
        <v>#REF!</v>
      </c>
      <c r="E9" s="100">
        <f>J22+M22+P22+S22+V22+Y22+AB22+AE22+AH22+AK22+AN22+AQ22+AT22+AW22</f>
        <v>0</v>
      </c>
      <c r="H9" s="127"/>
      <c r="I9" s="149">
        <f>SUM(I3:I8)</f>
        <v>0</v>
      </c>
      <c r="J9" s="210" t="s">
        <v>43</v>
      </c>
      <c r="K9" s="129"/>
      <c r="L9" s="129"/>
      <c r="M9" s="148"/>
      <c r="N9" s="127"/>
      <c r="O9" s="142">
        <f>SUM(O3:O8)</f>
        <v>0</v>
      </c>
      <c r="P9" s="210" t="s">
        <v>44</v>
      </c>
      <c r="Q9" s="129"/>
      <c r="R9" s="129"/>
      <c r="S9" s="130"/>
    </row>
    <row r="10" spans="1:52" x14ac:dyDescent="0.3">
      <c r="B10" s="3" t="s">
        <v>32</v>
      </c>
      <c r="C10" s="151" t="e">
        <f>IF((I9-#REF!-#REF!-#REF!-#REF!-#REF!-#REF!-#REF!)/C6&lt;0,0,ROUNDUP((I9-#REF!-#REF!-#REF!-#REF!-#REF!-#REF!-#REF!)/C6,0))</f>
        <v>#REF!</v>
      </c>
      <c r="D10" s="1" t="e">
        <f>IF(C10=E10,"=","≠")</f>
        <v>#REF!</v>
      </c>
      <c r="E10" s="100">
        <f>J28+M28+P28+S28+V28+Y28+AB28+AE28+AH28+AK28+AN28+AQ28+AT28+AW28</f>
        <v>0</v>
      </c>
    </row>
    <row r="11" spans="1:52" x14ac:dyDescent="0.3">
      <c r="B11" s="3"/>
      <c r="C11" s="45"/>
      <c r="D11" s="1"/>
      <c r="E11" s="1"/>
    </row>
    <row r="12" spans="1:52" ht="15" thickBot="1" x14ac:dyDescent="0.35">
      <c r="B12" s="3"/>
      <c r="C12" s="155"/>
    </row>
    <row r="13" spans="1:52" ht="15" thickBot="1" x14ac:dyDescent="0.35">
      <c r="A13" s="4"/>
      <c r="B13" s="4"/>
      <c r="C13" s="4"/>
      <c r="D13" s="4"/>
      <c r="E13" s="5"/>
      <c r="F13" s="4"/>
      <c r="I13" s="266" t="s">
        <v>207</v>
      </c>
      <c r="J13" s="76">
        <v>0</v>
      </c>
      <c r="L13" s="266" t="s">
        <v>213</v>
      </c>
      <c r="M13" s="76">
        <v>0</v>
      </c>
      <c r="O13" s="266" t="s">
        <v>222</v>
      </c>
      <c r="P13" s="76">
        <v>0</v>
      </c>
      <c r="R13" s="266" t="s">
        <v>239</v>
      </c>
      <c r="S13" s="76">
        <v>0</v>
      </c>
      <c r="U13" s="266" t="s">
        <v>241</v>
      </c>
      <c r="V13" s="76">
        <v>0</v>
      </c>
      <c r="X13" s="266" t="s">
        <v>251</v>
      </c>
      <c r="Y13" s="76">
        <v>0</v>
      </c>
      <c r="AA13" s="266" t="s">
        <v>252</v>
      </c>
      <c r="AB13" s="76">
        <v>0</v>
      </c>
      <c r="AD13" s="266" t="s">
        <v>257</v>
      </c>
      <c r="AE13" s="76">
        <v>0</v>
      </c>
      <c r="AG13" s="266" t="s">
        <v>260</v>
      </c>
      <c r="AH13" s="76">
        <v>0</v>
      </c>
      <c r="AJ13" s="266" t="s">
        <v>263</v>
      </c>
      <c r="AK13" s="76">
        <v>0</v>
      </c>
      <c r="AM13" s="266" t="s">
        <v>264</v>
      </c>
      <c r="AN13" s="76">
        <v>0</v>
      </c>
      <c r="AP13" s="266" t="s">
        <v>265</v>
      </c>
      <c r="AQ13" s="76">
        <v>0</v>
      </c>
      <c r="AS13" s="266" t="s">
        <v>283</v>
      </c>
      <c r="AT13" s="76">
        <v>0</v>
      </c>
      <c r="AV13" s="266" t="s">
        <v>286</v>
      </c>
      <c r="AW13" s="76">
        <v>0</v>
      </c>
      <c r="AY13" s="258" t="s">
        <v>107</v>
      </c>
      <c r="AZ13" s="257">
        <v>0</v>
      </c>
    </row>
    <row r="14" spans="1:52" ht="15" thickBot="1" x14ac:dyDescent="0.35">
      <c r="A14" s="30" t="s">
        <v>0</v>
      </c>
      <c r="B14" s="28" t="s">
        <v>25</v>
      </c>
      <c r="C14" s="28" t="s">
        <v>10</v>
      </c>
      <c r="D14" s="30" t="s">
        <v>33</v>
      </c>
      <c r="E14" s="29" t="s">
        <v>12</v>
      </c>
      <c r="F14" s="30" t="s">
        <v>33</v>
      </c>
      <c r="G14" s="30" t="s">
        <v>59</v>
      </c>
      <c r="I14" s="30" t="s">
        <v>15</v>
      </c>
      <c r="J14" s="30" t="s">
        <v>33</v>
      </c>
      <c r="L14" s="30" t="s">
        <v>15</v>
      </c>
      <c r="M14" s="30" t="s">
        <v>33</v>
      </c>
      <c r="O14" s="30" t="s">
        <v>15</v>
      </c>
      <c r="P14" s="30" t="s">
        <v>33</v>
      </c>
      <c r="R14" s="30" t="s">
        <v>15</v>
      </c>
      <c r="S14" s="30" t="s">
        <v>33</v>
      </c>
      <c r="U14" s="30" t="s">
        <v>15</v>
      </c>
      <c r="V14" s="30" t="s">
        <v>33</v>
      </c>
      <c r="X14" s="30" t="s">
        <v>15</v>
      </c>
      <c r="Y14" s="30" t="s">
        <v>33</v>
      </c>
      <c r="AA14" s="30" t="s">
        <v>15</v>
      </c>
      <c r="AB14" s="30" t="s">
        <v>33</v>
      </c>
      <c r="AD14" s="30" t="s">
        <v>15</v>
      </c>
      <c r="AE14" s="30" t="s">
        <v>33</v>
      </c>
      <c r="AG14" s="30" t="s">
        <v>15</v>
      </c>
      <c r="AH14" s="30" t="s">
        <v>33</v>
      </c>
      <c r="AJ14" s="30" t="s">
        <v>15</v>
      </c>
      <c r="AK14" s="30" t="s">
        <v>33</v>
      </c>
      <c r="AM14" s="30" t="s">
        <v>15</v>
      </c>
      <c r="AN14" s="30" t="s">
        <v>33</v>
      </c>
      <c r="AP14" s="30" t="s">
        <v>15</v>
      </c>
      <c r="AQ14" s="30" t="s">
        <v>33</v>
      </c>
      <c r="AS14" s="30" t="s">
        <v>15</v>
      </c>
      <c r="AT14" s="30" t="s">
        <v>33</v>
      </c>
      <c r="AV14" s="30" t="s">
        <v>15</v>
      </c>
      <c r="AW14" s="30" t="s">
        <v>33</v>
      </c>
      <c r="AY14" s="256" t="s">
        <v>15</v>
      </c>
      <c r="AZ14" s="256" t="s">
        <v>33</v>
      </c>
    </row>
    <row r="15" spans="1:52" ht="15" thickBot="1" x14ac:dyDescent="0.35"/>
    <row r="16" spans="1:52" ht="15" thickBot="1" x14ac:dyDescent="0.35">
      <c r="A16" s="6">
        <v>2254</v>
      </c>
      <c r="B16" s="47"/>
      <c r="C16" s="10">
        <v>12.5</v>
      </c>
      <c r="D16" s="8" t="s">
        <v>3</v>
      </c>
      <c r="E16" s="72">
        <f>($C$4*C16)/1000000</f>
        <v>3</v>
      </c>
      <c r="F16" s="8" t="s">
        <v>1</v>
      </c>
      <c r="G16" s="119">
        <f>ROUNDDOWN((Consolidação!C7+Consolidação!E7)/E16,0)</f>
        <v>15</v>
      </c>
      <c r="H16" s="1"/>
      <c r="I16" s="105">
        <f>E16*$J$13</f>
        <v>0</v>
      </c>
      <c r="J16" s="8" t="s">
        <v>1</v>
      </c>
      <c r="L16" s="105">
        <f>E16*$M$13</f>
        <v>0</v>
      </c>
      <c r="M16" s="8" t="s">
        <v>1</v>
      </c>
      <c r="O16" s="105">
        <f>E16*$P$13</f>
        <v>0</v>
      </c>
      <c r="P16" s="8" t="s">
        <v>1</v>
      </c>
      <c r="R16" s="105">
        <f>E16*$S$13</f>
        <v>0</v>
      </c>
      <c r="S16" s="8" t="s">
        <v>1</v>
      </c>
      <c r="U16" s="105">
        <f>E16*$V$13</f>
        <v>0</v>
      </c>
      <c r="V16" s="8" t="s">
        <v>1</v>
      </c>
      <c r="X16" s="105">
        <f>E16*$Y$13</f>
        <v>0</v>
      </c>
      <c r="Y16" s="8" t="s">
        <v>1</v>
      </c>
      <c r="AA16" s="105">
        <f>E16*$AB$13</f>
        <v>0</v>
      </c>
      <c r="AB16" s="8" t="s">
        <v>1</v>
      </c>
      <c r="AD16" s="105">
        <f>E16*$AE$13</f>
        <v>0</v>
      </c>
      <c r="AE16" s="8" t="s">
        <v>1</v>
      </c>
      <c r="AG16" s="105">
        <f>E16*$AH$13</f>
        <v>0</v>
      </c>
      <c r="AH16" s="8" t="s">
        <v>1</v>
      </c>
      <c r="AJ16" s="105">
        <f>E16*$AK$13</f>
        <v>0</v>
      </c>
      <c r="AK16" s="8" t="s">
        <v>1</v>
      </c>
      <c r="AM16" s="105">
        <f>E16*$AN$13</f>
        <v>0</v>
      </c>
      <c r="AN16" s="8" t="s">
        <v>1</v>
      </c>
      <c r="AP16" s="105">
        <f>E16*$AQ$13</f>
        <v>0</v>
      </c>
      <c r="AQ16" s="8" t="s">
        <v>1</v>
      </c>
      <c r="AS16" s="105">
        <f>E16*$AT$13</f>
        <v>0</v>
      </c>
      <c r="AT16" s="8" t="s">
        <v>1</v>
      </c>
      <c r="AV16" s="105">
        <f>E16*$AW$13</f>
        <v>0</v>
      </c>
      <c r="AW16" s="8" t="s">
        <v>1</v>
      </c>
      <c r="AY16" s="105">
        <f>E16*$AZ$13</f>
        <v>0</v>
      </c>
      <c r="AZ16" s="8" t="s">
        <v>1</v>
      </c>
    </row>
    <row r="17" spans="1:52" ht="15" thickBot="1" x14ac:dyDescent="0.35">
      <c r="A17" s="6">
        <v>2020</v>
      </c>
      <c r="B17" s="48"/>
      <c r="C17" s="9">
        <v>64</v>
      </c>
      <c r="D17" s="8" t="s">
        <v>3</v>
      </c>
      <c r="E17" s="72">
        <f>($C$4*C17)/1000000</f>
        <v>15.36</v>
      </c>
      <c r="F17" s="7" t="s">
        <v>1</v>
      </c>
      <c r="G17" s="119">
        <f>ROUNDDOWN((Consolidação!C19+Consolidação!E19)/E17,0)</f>
        <v>75</v>
      </c>
      <c r="H17" s="1"/>
      <c r="I17" s="106">
        <f>E17*$J$13</f>
        <v>0</v>
      </c>
      <c r="J17" s="7" t="s">
        <v>1</v>
      </c>
      <c r="L17" s="105">
        <f>E17*$M$13</f>
        <v>0</v>
      </c>
      <c r="M17" s="8" t="s">
        <v>1</v>
      </c>
      <c r="O17" s="105">
        <f>E17*$P$13</f>
        <v>0</v>
      </c>
      <c r="P17" s="8" t="s">
        <v>1</v>
      </c>
      <c r="R17" s="105">
        <f>E17*$S$13</f>
        <v>0</v>
      </c>
      <c r="S17" s="8" t="s">
        <v>1</v>
      </c>
      <c r="U17" s="105">
        <f>E17*$V$13</f>
        <v>0</v>
      </c>
      <c r="V17" s="8" t="s">
        <v>1</v>
      </c>
      <c r="X17" s="105">
        <f>E17*$Y$13</f>
        <v>0</v>
      </c>
      <c r="Y17" s="8" t="s">
        <v>1</v>
      </c>
      <c r="AA17" s="105">
        <f>E17*$AB$13</f>
        <v>0</v>
      </c>
      <c r="AB17" s="8" t="s">
        <v>1</v>
      </c>
      <c r="AD17" s="105">
        <f>E17*$AE$13</f>
        <v>0</v>
      </c>
      <c r="AE17" s="8" t="s">
        <v>1</v>
      </c>
      <c r="AG17" s="105">
        <f>E17*$AH$13</f>
        <v>0</v>
      </c>
      <c r="AH17" s="7" t="s">
        <v>1</v>
      </c>
      <c r="AJ17" s="105">
        <f>E17*$AK$13</f>
        <v>0</v>
      </c>
      <c r="AK17" s="7" t="s">
        <v>1</v>
      </c>
      <c r="AM17" s="105">
        <f>E17*$AN$13</f>
        <v>0</v>
      </c>
      <c r="AN17" s="8" t="s">
        <v>1</v>
      </c>
      <c r="AP17" s="105">
        <f>E17*$AQ$13</f>
        <v>0</v>
      </c>
      <c r="AQ17" s="8" t="s">
        <v>1</v>
      </c>
      <c r="AS17" s="105">
        <f>E17*$AT$13</f>
        <v>0</v>
      </c>
      <c r="AT17" s="7" t="s">
        <v>1</v>
      </c>
      <c r="AV17" s="105">
        <f>E17*$AW$13</f>
        <v>0</v>
      </c>
      <c r="AW17" s="7" t="s">
        <v>1</v>
      </c>
      <c r="AY17" s="105">
        <f>E17*$AZ$13</f>
        <v>0</v>
      </c>
      <c r="AZ17" s="7" t="s">
        <v>1</v>
      </c>
    </row>
    <row r="18" spans="1:52" ht="15" thickBot="1" x14ac:dyDescent="0.35">
      <c r="A18" s="6">
        <v>2266</v>
      </c>
      <c r="B18" s="47"/>
      <c r="C18" s="10">
        <v>46</v>
      </c>
      <c r="D18" s="8" t="s">
        <v>3</v>
      </c>
      <c r="E18" s="72">
        <f>($C$4*C18)/1000000</f>
        <v>11.04</v>
      </c>
      <c r="F18" s="7" t="s">
        <v>1</v>
      </c>
      <c r="G18" s="119">
        <f>ROUNDDOWN((Consolidação!C29+Consolidação!E29)/E18,0)</f>
        <v>239</v>
      </c>
      <c r="H18" s="1"/>
      <c r="I18" s="106">
        <f>E18*$J$13</f>
        <v>0</v>
      </c>
      <c r="J18" s="7" t="s">
        <v>1</v>
      </c>
      <c r="L18" s="105">
        <f>E18*$M$13</f>
        <v>0</v>
      </c>
      <c r="M18" s="8" t="s">
        <v>1</v>
      </c>
      <c r="O18" s="105">
        <f>E18*$P$13</f>
        <v>0</v>
      </c>
      <c r="P18" s="8" t="s">
        <v>1</v>
      </c>
      <c r="R18" s="105">
        <f>E18*$S$13</f>
        <v>0</v>
      </c>
      <c r="S18" s="8" t="s">
        <v>1</v>
      </c>
      <c r="U18" s="105">
        <f>E18*$V$13</f>
        <v>0</v>
      </c>
      <c r="V18" s="8" t="s">
        <v>1</v>
      </c>
      <c r="X18" s="105">
        <f>E18*$Y$13</f>
        <v>0</v>
      </c>
      <c r="Y18" s="8" t="s">
        <v>1</v>
      </c>
      <c r="AA18" s="105">
        <f>E18*$AB$13</f>
        <v>0</v>
      </c>
      <c r="AB18" s="8" t="s">
        <v>1</v>
      </c>
      <c r="AD18" s="105">
        <f>E18*$AE$13</f>
        <v>0</v>
      </c>
      <c r="AE18" s="8" t="s">
        <v>1</v>
      </c>
      <c r="AG18" s="105">
        <f>E18*$AH$13</f>
        <v>0</v>
      </c>
      <c r="AH18" s="7" t="s">
        <v>1</v>
      </c>
      <c r="AJ18" s="105">
        <f>E18*$AK$13</f>
        <v>0</v>
      </c>
      <c r="AK18" s="7" t="s">
        <v>1</v>
      </c>
      <c r="AM18" s="105">
        <f>E18*$AN$13</f>
        <v>0</v>
      </c>
      <c r="AN18" s="8" t="s">
        <v>1</v>
      </c>
      <c r="AP18" s="105">
        <f>E18*$AQ$13</f>
        <v>0</v>
      </c>
      <c r="AQ18" s="8" t="s">
        <v>1</v>
      </c>
      <c r="AS18" s="105">
        <f>E18*$AT$13</f>
        <v>0</v>
      </c>
      <c r="AT18" s="7" t="s">
        <v>1</v>
      </c>
      <c r="AV18" s="105">
        <f>E18*$AW$13</f>
        <v>0</v>
      </c>
      <c r="AW18" s="7" t="s">
        <v>1</v>
      </c>
      <c r="AY18" s="105">
        <f>E18*$AZ$13</f>
        <v>0</v>
      </c>
      <c r="AZ18" s="7" t="s">
        <v>1</v>
      </c>
    </row>
    <row r="19" spans="1:52" ht="15" thickBot="1" x14ac:dyDescent="0.35">
      <c r="A19" s="6">
        <v>2119</v>
      </c>
      <c r="B19" s="47"/>
      <c r="C19" s="10">
        <v>2</v>
      </c>
      <c r="D19" s="8" t="s">
        <v>3</v>
      </c>
      <c r="E19" s="72">
        <f>($C$4*C19)/1000000</f>
        <v>0.48</v>
      </c>
      <c r="F19" s="8" t="s">
        <v>1</v>
      </c>
      <c r="G19" s="119">
        <f>ROUNDDOWN((Consolidação!C25+Consolidação!E25)/E19,0)</f>
        <v>148</v>
      </c>
      <c r="H19" s="1"/>
      <c r="I19" s="106">
        <f>E19*$J$13</f>
        <v>0</v>
      </c>
      <c r="J19" s="8" t="s">
        <v>1</v>
      </c>
      <c r="L19" s="105">
        <f>E19*$M$13</f>
        <v>0</v>
      </c>
      <c r="M19" s="8" t="s">
        <v>1</v>
      </c>
      <c r="O19" s="105">
        <f>E19*$P$13</f>
        <v>0</v>
      </c>
      <c r="P19" s="8" t="s">
        <v>1</v>
      </c>
      <c r="R19" s="105">
        <f>E19*$S$13</f>
        <v>0</v>
      </c>
      <c r="S19" s="8" t="s">
        <v>1</v>
      </c>
      <c r="U19" s="105">
        <f>E19*$V$13</f>
        <v>0</v>
      </c>
      <c r="V19" s="8" t="s">
        <v>1</v>
      </c>
      <c r="X19" s="105">
        <f>E19*$Y$13</f>
        <v>0</v>
      </c>
      <c r="Y19" s="8" t="s">
        <v>1</v>
      </c>
      <c r="AA19" s="105">
        <f>E19*$AB$13</f>
        <v>0</v>
      </c>
      <c r="AB19" s="8" t="s">
        <v>1</v>
      </c>
      <c r="AD19" s="105">
        <f>E19*$AE$13</f>
        <v>0</v>
      </c>
      <c r="AE19" s="8" t="s">
        <v>1</v>
      </c>
      <c r="AG19" s="105">
        <f>E19*$AH$13</f>
        <v>0</v>
      </c>
      <c r="AH19" s="8" t="s">
        <v>1</v>
      </c>
      <c r="AJ19" s="105">
        <f>E19*$AK$13</f>
        <v>0</v>
      </c>
      <c r="AK19" s="8" t="s">
        <v>1</v>
      </c>
      <c r="AM19" s="105">
        <f>E19*$AN$13</f>
        <v>0</v>
      </c>
      <c r="AN19" s="8" t="s">
        <v>1</v>
      </c>
      <c r="AP19" s="105">
        <f>E19*$AQ$13</f>
        <v>0</v>
      </c>
      <c r="AQ19" s="8" t="s">
        <v>1</v>
      </c>
      <c r="AS19" s="105">
        <f>E19*$AT$13</f>
        <v>0</v>
      </c>
      <c r="AT19" s="8" t="s">
        <v>1</v>
      </c>
      <c r="AV19" s="105">
        <f>E19*$AW$13</f>
        <v>0</v>
      </c>
      <c r="AW19" s="8" t="s">
        <v>1</v>
      </c>
      <c r="AY19" s="105">
        <f>E19*$AZ$13</f>
        <v>0</v>
      </c>
      <c r="AZ19" s="8" t="s">
        <v>1</v>
      </c>
    </row>
    <row r="20" spans="1:52" ht="15" thickBot="1" x14ac:dyDescent="0.35">
      <c r="A20" s="6">
        <v>2068</v>
      </c>
      <c r="B20" s="47"/>
      <c r="C20" s="10">
        <v>0.5</v>
      </c>
      <c r="D20" s="8" t="s">
        <v>3</v>
      </c>
      <c r="E20" s="72">
        <f>($C$4*C20)/1000000</f>
        <v>0.12</v>
      </c>
      <c r="F20" s="8" t="s">
        <v>1</v>
      </c>
      <c r="G20" s="119">
        <f>ROUNDDOWN((Consolidação!C22+Consolidação!E22)/E20,0)</f>
        <v>891</v>
      </c>
      <c r="H20" s="1"/>
      <c r="I20" s="104">
        <f>E20*$J$13</f>
        <v>0</v>
      </c>
      <c r="J20" s="8" t="s">
        <v>1</v>
      </c>
      <c r="L20" s="104">
        <f>E20*$M$13</f>
        <v>0</v>
      </c>
      <c r="M20" s="8" t="s">
        <v>1</v>
      </c>
      <c r="O20" s="104">
        <f>E20*$P$13</f>
        <v>0</v>
      </c>
      <c r="P20" s="8" t="s">
        <v>1</v>
      </c>
      <c r="R20" s="104">
        <f>E20*$S$13</f>
        <v>0</v>
      </c>
      <c r="S20" s="8" t="s">
        <v>1</v>
      </c>
      <c r="U20" s="104">
        <f>E20*$V$13</f>
        <v>0</v>
      </c>
      <c r="V20" s="8" t="s">
        <v>1</v>
      </c>
      <c r="X20" s="104">
        <f>E20*$Y$13</f>
        <v>0</v>
      </c>
      <c r="Y20" s="8" t="s">
        <v>1</v>
      </c>
      <c r="AA20" s="104">
        <f>E20*$AB$13</f>
        <v>0</v>
      </c>
      <c r="AB20" s="8" t="s">
        <v>1</v>
      </c>
      <c r="AD20" s="104">
        <f>E20*$AE$13</f>
        <v>0</v>
      </c>
      <c r="AE20" s="8" t="s">
        <v>1</v>
      </c>
      <c r="AG20" s="104">
        <f>E20*$AH$13</f>
        <v>0</v>
      </c>
      <c r="AH20" s="8" t="s">
        <v>1</v>
      </c>
      <c r="AJ20" s="104">
        <f>E20*$AK$13</f>
        <v>0</v>
      </c>
      <c r="AK20" s="8" t="s">
        <v>1</v>
      </c>
      <c r="AM20" s="104">
        <f>E20*$AN$13</f>
        <v>0</v>
      </c>
      <c r="AN20" s="8" t="s">
        <v>1</v>
      </c>
      <c r="AP20" s="104">
        <f>E20*$AQ$13</f>
        <v>0</v>
      </c>
      <c r="AQ20" s="8" t="s">
        <v>1</v>
      </c>
      <c r="AS20" s="104">
        <f>E20*$AT$13</f>
        <v>0</v>
      </c>
      <c r="AT20" s="8" t="s">
        <v>1</v>
      </c>
      <c r="AV20" s="104">
        <f>E20*$AW$13</f>
        <v>0</v>
      </c>
      <c r="AW20" s="8" t="s">
        <v>1</v>
      </c>
      <c r="AY20" s="104">
        <f>E20*$AZ$13</f>
        <v>0</v>
      </c>
      <c r="AZ20" s="8" t="s">
        <v>1</v>
      </c>
    </row>
    <row r="21" spans="1:52" ht="15" thickBot="1" x14ac:dyDescent="0.35">
      <c r="A21" s="16"/>
      <c r="C21" s="2"/>
      <c r="D21" s="1"/>
      <c r="E21" s="73"/>
      <c r="F21" s="1"/>
      <c r="G21" s="1"/>
    </row>
    <row r="22" spans="1:52" ht="15" thickBot="1" x14ac:dyDescent="0.35">
      <c r="A22" s="4"/>
      <c r="B22" s="4"/>
      <c r="C22" s="4"/>
      <c r="D22" s="4"/>
      <c r="E22" s="4"/>
      <c r="F22" s="4"/>
      <c r="I22" s="266" t="s">
        <v>207</v>
      </c>
      <c r="J22" s="76">
        <v>0</v>
      </c>
      <c r="L22" s="266" t="s">
        <v>213</v>
      </c>
      <c r="M22" s="76">
        <v>0</v>
      </c>
      <c r="O22" s="266" t="s">
        <v>222</v>
      </c>
      <c r="P22" s="76">
        <v>0</v>
      </c>
      <c r="R22" s="266" t="s">
        <v>239</v>
      </c>
      <c r="S22" s="76">
        <v>0</v>
      </c>
      <c r="U22" s="266" t="s">
        <v>241</v>
      </c>
      <c r="V22" s="76">
        <v>0</v>
      </c>
      <c r="X22" s="266" t="s">
        <v>251</v>
      </c>
      <c r="Y22" s="76">
        <v>0</v>
      </c>
      <c r="AA22" s="266" t="s">
        <v>252</v>
      </c>
      <c r="AB22" s="76">
        <v>0</v>
      </c>
      <c r="AD22" s="266" t="s">
        <v>257</v>
      </c>
      <c r="AE22" s="76">
        <v>0</v>
      </c>
      <c r="AG22" s="266" t="s">
        <v>260</v>
      </c>
      <c r="AH22" s="76">
        <v>0</v>
      </c>
      <c r="AJ22" s="266" t="s">
        <v>263</v>
      </c>
      <c r="AK22" s="76">
        <v>0</v>
      </c>
      <c r="AM22" s="266" t="s">
        <v>264</v>
      </c>
      <c r="AN22" s="76">
        <v>0</v>
      </c>
      <c r="AP22" s="266" t="s">
        <v>265</v>
      </c>
      <c r="AQ22" s="76">
        <v>0</v>
      </c>
      <c r="AS22" s="266" t="s">
        <v>283</v>
      </c>
      <c r="AT22" s="76">
        <v>0</v>
      </c>
      <c r="AV22" s="266" t="s">
        <v>286</v>
      </c>
      <c r="AW22" s="76">
        <v>0</v>
      </c>
      <c r="AY22" s="258" t="s">
        <v>107</v>
      </c>
      <c r="AZ22" s="257">
        <v>0</v>
      </c>
    </row>
    <row r="23" spans="1:52" ht="15" thickBot="1" x14ac:dyDescent="0.35">
      <c r="A23" s="75" t="s">
        <v>4</v>
      </c>
      <c r="B23" s="30" t="s">
        <v>35</v>
      </c>
      <c r="C23" s="28" t="s">
        <v>10</v>
      </c>
      <c r="D23" s="30" t="s">
        <v>33</v>
      </c>
      <c r="E23" s="29" t="s">
        <v>12</v>
      </c>
      <c r="F23" s="30" t="s">
        <v>33</v>
      </c>
      <c r="G23" s="30" t="s">
        <v>59</v>
      </c>
      <c r="I23" s="30" t="s">
        <v>15</v>
      </c>
      <c r="J23" s="30" t="s">
        <v>33</v>
      </c>
      <c r="L23" s="30" t="s">
        <v>15</v>
      </c>
      <c r="M23" s="30" t="s">
        <v>33</v>
      </c>
      <c r="O23" s="30" t="s">
        <v>15</v>
      </c>
      <c r="P23" s="30" t="s">
        <v>33</v>
      </c>
      <c r="R23" s="30" t="s">
        <v>15</v>
      </c>
      <c r="S23" s="30" t="s">
        <v>33</v>
      </c>
      <c r="U23" s="30" t="s">
        <v>15</v>
      </c>
      <c r="V23" s="30" t="s">
        <v>33</v>
      </c>
      <c r="X23" s="30" t="s">
        <v>15</v>
      </c>
      <c r="Y23" s="30" t="s">
        <v>33</v>
      </c>
      <c r="AA23" s="30" t="s">
        <v>15</v>
      </c>
      <c r="AB23" s="76" t="s">
        <v>33</v>
      </c>
      <c r="AD23" s="30" t="s">
        <v>15</v>
      </c>
      <c r="AE23" s="30" t="s">
        <v>33</v>
      </c>
      <c r="AG23" s="30" t="s">
        <v>15</v>
      </c>
      <c r="AH23" s="30" t="s">
        <v>33</v>
      </c>
      <c r="AJ23" s="30" t="s">
        <v>15</v>
      </c>
      <c r="AK23" s="30" t="s">
        <v>33</v>
      </c>
      <c r="AM23" s="30" t="s">
        <v>15</v>
      </c>
      <c r="AN23" s="30" t="s">
        <v>33</v>
      </c>
      <c r="AP23" s="30" t="s">
        <v>15</v>
      </c>
      <c r="AQ23" s="30" t="s">
        <v>33</v>
      </c>
      <c r="AS23" s="30" t="s">
        <v>15</v>
      </c>
      <c r="AT23" s="30" t="s">
        <v>33</v>
      </c>
      <c r="AV23" s="30" t="s">
        <v>15</v>
      </c>
      <c r="AW23" s="30" t="s">
        <v>33</v>
      </c>
      <c r="AY23" s="256" t="s">
        <v>15</v>
      </c>
      <c r="AZ23" s="256" t="s">
        <v>33</v>
      </c>
    </row>
    <row r="24" spans="1:52" ht="15" thickBot="1" x14ac:dyDescent="0.35">
      <c r="A24" s="12"/>
      <c r="B24" s="15"/>
      <c r="C24" s="14"/>
      <c r="D24" s="12"/>
      <c r="E24" s="13"/>
      <c r="F24" s="13"/>
    </row>
    <row r="25" spans="1:52" ht="15" thickBot="1" x14ac:dyDescent="0.35">
      <c r="A25" s="8">
        <v>11816</v>
      </c>
      <c r="B25" s="49"/>
      <c r="C25" s="10">
        <v>200</v>
      </c>
      <c r="D25" s="8" t="s">
        <v>3</v>
      </c>
      <c r="E25" s="72">
        <v>38</v>
      </c>
      <c r="F25" s="8" t="s">
        <v>1</v>
      </c>
      <c r="G25" s="8">
        <f>ROUNDDOWN((Consolidação!C70+Consolidação!E70)/E25,0)</f>
        <v>23</v>
      </c>
      <c r="H25" s="1"/>
      <c r="I25" s="105">
        <f>E25*$J$22</f>
        <v>0</v>
      </c>
      <c r="J25" s="8" t="s">
        <v>1</v>
      </c>
      <c r="L25" s="105">
        <f>E25*$M$22</f>
        <v>0</v>
      </c>
      <c r="M25" s="8" t="s">
        <v>1</v>
      </c>
      <c r="O25" s="105">
        <f>E25*$P$22</f>
        <v>0</v>
      </c>
      <c r="P25" s="8" t="s">
        <v>1</v>
      </c>
      <c r="R25" s="105">
        <f>E25*$S$22</f>
        <v>0</v>
      </c>
      <c r="S25" s="8" t="s">
        <v>1</v>
      </c>
      <c r="U25" s="105">
        <f>E25*$V$22</f>
        <v>0</v>
      </c>
      <c r="V25" s="8" t="s">
        <v>1</v>
      </c>
      <c r="X25" s="105">
        <f>E25*$Y$22</f>
        <v>0</v>
      </c>
      <c r="Y25" s="8" t="s">
        <v>1</v>
      </c>
      <c r="AA25" s="105">
        <f>E25*$AB$22</f>
        <v>0</v>
      </c>
      <c r="AB25" s="8" t="s">
        <v>1</v>
      </c>
      <c r="AD25" s="105">
        <f>E25*$AE$22</f>
        <v>0</v>
      </c>
      <c r="AE25" s="8" t="s">
        <v>1</v>
      </c>
      <c r="AG25" s="105">
        <f>E25*$AH$22</f>
        <v>0</v>
      </c>
      <c r="AH25" s="8" t="s">
        <v>1</v>
      </c>
      <c r="AJ25" s="105">
        <f>E25*$AK$22</f>
        <v>0</v>
      </c>
      <c r="AK25" s="8" t="s">
        <v>1</v>
      </c>
      <c r="AM25" s="105">
        <f>E25*$AN$22</f>
        <v>0</v>
      </c>
      <c r="AN25" s="8" t="s">
        <v>1</v>
      </c>
      <c r="AP25" s="105">
        <f>E25*$AQ$22</f>
        <v>0</v>
      </c>
      <c r="AQ25" s="8" t="s">
        <v>1</v>
      </c>
      <c r="AS25" s="105">
        <f>E25*$AT$22</f>
        <v>0</v>
      </c>
      <c r="AT25" s="8" t="s">
        <v>1</v>
      </c>
      <c r="AV25" s="105">
        <f>E25*$AW$22</f>
        <v>0</v>
      </c>
      <c r="AW25" s="8" t="s">
        <v>1</v>
      </c>
      <c r="AY25" s="104">
        <f>E25*$AZ$22</f>
        <v>0</v>
      </c>
      <c r="AZ25" s="8" t="s">
        <v>1</v>
      </c>
    </row>
    <row r="26" spans="1:52" ht="15" thickBot="1" x14ac:dyDescent="0.35">
      <c r="A26" s="8">
        <v>11818</v>
      </c>
      <c r="B26" s="50"/>
      <c r="C26" s="10">
        <v>41.6666666666666</v>
      </c>
      <c r="D26" s="8" t="s">
        <v>3</v>
      </c>
      <c r="E26" s="72">
        <f>($C$4*C26)/1000000</f>
        <v>9.999999999999984</v>
      </c>
      <c r="F26" s="8" t="s">
        <v>1</v>
      </c>
      <c r="G26" s="8">
        <f>ROUNDDOWN((Consolidação!C71+Consolidação!E71)/E26,0)</f>
        <v>3</v>
      </c>
      <c r="H26" s="1"/>
      <c r="I26" s="112">
        <f>E26*$J$22</f>
        <v>0</v>
      </c>
      <c r="J26" s="8" t="s">
        <v>1</v>
      </c>
      <c r="L26" s="104">
        <f>E26*$M$22</f>
        <v>0</v>
      </c>
      <c r="M26" s="8" t="s">
        <v>1</v>
      </c>
      <c r="O26" s="104">
        <f>E26*$P$22</f>
        <v>0</v>
      </c>
      <c r="P26" s="8" t="s">
        <v>1</v>
      </c>
      <c r="R26" s="104">
        <f>E26*$S$22</f>
        <v>0</v>
      </c>
      <c r="S26" s="8" t="s">
        <v>1</v>
      </c>
      <c r="U26" s="104">
        <f>E26*$V$22</f>
        <v>0</v>
      </c>
      <c r="V26" s="8" t="s">
        <v>1</v>
      </c>
      <c r="X26" s="112">
        <f>E26*$Y$22</f>
        <v>0</v>
      </c>
      <c r="Y26" s="8" t="s">
        <v>1</v>
      </c>
      <c r="AA26" s="112">
        <f>E26*$AB$22</f>
        <v>0</v>
      </c>
      <c r="AB26" s="8" t="s">
        <v>1</v>
      </c>
      <c r="AD26" s="112">
        <f>E26*$AE$22</f>
        <v>0</v>
      </c>
      <c r="AE26" s="8" t="s">
        <v>1</v>
      </c>
      <c r="AG26" s="112">
        <f>E26*$AH$22</f>
        <v>0</v>
      </c>
      <c r="AH26" s="8" t="s">
        <v>1</v>
      </c>
      <c r="AJ26" s="112">
        <f>E26*$AK$22</f>
        <v>0</v>
      </c>
      <c r="AK26" s="8" t="s">
        <v>1</v>
      </c>
      <c r="AM26" s="112">
        <f>E26*$AN$22</f>
        <v>0</v>
      </c>
      <c r="AN26" s="8" t="s">
        <v>1</v>
      </c>
      <c r="AP26" s="112">
        <f>E26*$AQ$22</f>
        <v>0</v>
      </c>
      <c r="AQ26" s="8" t="s">
        <v>1</v>
      </c>
      <c r="AS26" s="112">
        <f>E26*$AT$22</f>
        <v>0</v>
      </c>
      <c r="AT26" s="8" t="s">
        <v>1</v>
      </c>
      <c r="AV26" s="112">
        <f>E26*$AW$22</f>
        <v>0</v>
      </c>
      <c r="AW26" s="8" t="s">
        <v>1</v>
      </c>
      <c r="AY26" s="104">
        <f>E26*$AZ$22</f>
        <v>0</v>
      </c>
      <c r="AZ26" s="8" t="s">
        <v>1</v>
      </c>
    </row>
    <row r="27" spans="1:52" ht="15" thickBot="1" x14ac:dyDescent="0.35">
      <c r="A27" s="1"/>
      <c r="B27" s="33"/>
      <c r="C27" s="2"/>
      <c r="D27" s="1"/>
      <c r="E27" s="73"/>
      <c r="F27" s="1"/>
      <c r="G27" s="1"/>
      <c r="H27" s="1"/>
      <c r="I27" s="111"/>
      <c r="J27" s="1"/>
      <c r="L27" s="111"/>
      <c r="M27" s="1"/>
      <c r="O27" s="111"/>
      <c r="P27" s="1"/>
      <c r="R27" s="111"/>
      <c r="S27" s="1"/>
      <c r="U27" s="111"/>
      <c r="V27" s="1"/>
      <c r="X27" s="111"/>
      <c r="Y27" s="1"/>
      <c r="AA27" s="111"/>
      <c r="AB27" s="1"/>
      <c r="AD27" s="111"/>
      <c r="AE27" s="1"/>
      <c r="AG27" s="111"/>
      <c r="AH27" s="1"/>
      <c r="AJ27" s="111"/>
      <c r="AK27" s="1"/>
      <c r="AM27" s="111"/>
      <c r="AN27" s="1"/>
      <c r="AP27" s="111"/>
      <c r="AQ27" s="1"/>
      <c r="AS27" s="111"/>
      <c r="AT27" s="1"/>
      <c r="AV27" s="111"/>
      <c r="AW27" s="1"/>
      <c r="AY27" s="111"/>
      <c r="AZ27" s="1"/>
    </row>
    <row r="28" spans="1:52" ht="15" thickBot="1" x14ac:dyDescent="0.35">
      <c r="A28" s="4"/>
      <c r="B28" s="4"/>
      <c r="C28" s="4"/>
      <c r="D28" s="4"/>
      <c r="E28" s="4"/>
      <c r="F28" s="4"/>
      <c r="H28" s="1"/>
      <c r="I28" s="266" t="s">
        <v>207</v>
      </c>
      <c r="J28" s="76">
        <v>0</v>
      </c>
      <c r="L28" s="266" t="s">
        <v>213</v>
      </c>
      <c r="M28" s="76">
        <v>0</v>
      </c>
      <c r="O28" s="266" t="s">
        <v>222</v>
      </c>
      <c r="P28" s="76">
        <v>0</v>
      </c>
      <c r="R28" s="266" t="s">
        <v>239</v>
      </c>
      <c r="S28" s="76">
        <v>0</v>
      </c>
      <c r="U28" s="266" t="s">
        <v>241</v>
      </c>
      <c r="V28" s="76">
        <v>0</v>
      </c>
      <c r="X28" s="266" t="s">
        <v>251</v>
      </c>
      <c r="Y28" s="76">
        <v>0</v>
      </c>
      <c r="AA28" s="266" t="s">
        <v>252</v>
      </c>
      <c r="AB28" s="76">
        <v>0</v>
      </c>
      <c r="AD28" s="266" t="s">
        <v>257</v>
      </c>
      <c r="AE28" s="76">
        <v>0</v>
      </c>
      <c r="AG28" s="266" t="s">
        <v>260</v>
      </c>
      <c r="AH28" s="76">
        <v>0</v>
      </c>
      <c r="AJ28" s="266" t="s">
        <v>263</v>
      </c>
      <c r="AK28" s="76">
        <v>0</v>
      </c>
      <c r="AM28" s="266" t="s">
        <v>264</v>
      </c>
      <c r="AN28" s="76">
        <v>0</v>
      </c>
      <c r="AP28" s="266" t="s">
        <v>265</v>
      </c>
      <c r="AQ28" s="76">
        <v>0</v>
      </c>
      <c r="AS28" s="266" t="s">
        <v>283</v>
      </c>
      <c r="AT28" s="76">
        <v>0</v>
      </c>
      <c r="AV28" s="266" t="s">
        <v>286</v>
      </c>
      <c r="AW28" s="76">
        <v>0</v>
      </c>
      <c r="AY28" s="258" t="s">
        <v>107</v>
      </c>
      <c r="AZ28" s="257">
        <v>0</v>
      </c>
    </row>
    <row r="29" spans="1:52" ht="15" thickBot="1" x14ac:dyDescent="0.35">
      <c r="A29" s="75" t="s">
        <v>4</v>
      </c>
      <c r="B29" s="30" t="s">
        <v>36</v>
      </c>
      <c r="C29" s="28" t="s">
        <v>10</v>
      </c>
      <c r="D29" s="30" t="s">
        <v>33</v>
      </c>
      <c r="E29" s="29" t="s">
        <v>12</v>
      </c>
      <c r="F29" s="30" t="s">
        <v>33</v>
      </c>
      <c r="G29" s="30" t="s">
        <v>59</v>
      </c>
      <c r="H29" s="1"/>
      <c r="I29" s="30" t="s">
        <v>15</v>
      </c>
      <c r="J29" s="30" t="s">
        <v>33</v>
      </c>
      <c r="L29" s="30" t="s">
        <v>15</v>
      </c>
      <c r="M29" s="30" t="s">
        <v>33</v>
      </c>
      <c r="O29" s="30" t="s">
        <v>15</v>
      </c>
      <c r="P29" s="30" t="s">
        <v>33</v>
      </c>
      <c r="R29" s="30" t="s">
        <v>15</v>
      </c>
      <c r="S29" s="30" t="s">
        <v>33</v>
      </c>
      <c r="U29" s="30" t="s">
        <v>15</v>
      </c>
      <c r="V29" s="30" t="s">
        <v>33</v>
      </c>
      <c r="X29" s="30" t="s">
        <v>15</v>
      </c>
      <c r="Y29" s="30" t="s">
        <v>33</v>
      </c>
      <c r="AA29" s="30" t="s">
        <v>15</v>
      </c>
      <c r="AB29" s="30" t="s">
        <v>33</v>
      </c>
      <c r="AD29" s="30" t="s">
        <v>15</v>
      </c>
      <c r="AE29" s="30" t="s">
        <v>33</v>
      </c>
      <c r="AG29" s="30" t="s">
        <v>15</v>
      </c>
      <c r="AH29" s="30" t="s">
        <v>33</v>
      </c>
      <c r="AJ29" s="30" t="s">
        <v>15</v>
      </c>
      <c r="AK29" s="30" t="s">
        <v>33</v>
      </c>
      <c r="AM29" s="30" t="s">
        <v>15</v>
      </c>
      <c r="AN29" s="30" t="s">
        <v>33</v>
      </c>
      <c r="AP29" s="30" t="s">
        <v>15</v>
      </c>
      <c r="AQ29" s="30" t="s">
        <v>33</v>
      </c>
      <c r="AS29" s="30" t="s">
        <v>15</v>
      </c>
      <c r="AT29" s="30" t="s">
        <v>33</v>
      </c>
      <c r="AV29" s="30" t="s">
        <v>15</v>
      </c>
      <c r="AW29" s="30" t="s">
        <v>33</v>
      </c>
      <c r="AY29" s="256" t="s">
        <v>15</v>
      </c>
      <c r="AZ29" s="256" t="s">
        <v>33</v>
      </c>
    </row>
    <row r="30" spans="1:52" ht="15" thickBot="1" x14ac:dyDescent="0.35">
      <c r="A30" s="1"/>
      <c r="B30" s="33"/>
      <c r="C30" s="2"/>
      <c r="D30" s="1"/>
      <c r="E30" s="73"/>
      <c r="F30" s="1"/>
      <c r="H30" s="1"/>
      <c r="I30" s="111"/>
      <c r="J30" s="1"/>
      <c r="L30" s="111"/>
      <c r="M30" s="1"/>
      <c r="O30" s="111"/>
      <c r="P30" s="1"/>
      <c r="R30" s="111"/>
      <c r="S30" s="1"/>
      <c r="U30" s="111"/>
      <c r="V30" s="1"/>
      <c r="X30" s="111"/>
      <c r="Y30" s="1"/>
      <c r="AA30" s="111"/>
      <c r="AB30" s="1"/>
      <c r="AD30" s="111"/>
      <c r="AE30" s="1"/>
      <c r="AG30" s="111"/>
      <c r="AH30" s="1"/>
      <c r="AJ30" s="111"/>
      <c r="AK30" s="1"/>
      <c r="AM30" s="111"/>
      <c r="AN30" s="1"/>
      <c r="AP30" s="111"/>
      <c r="AQ30" s="1"/>
      <c r="AS30" s="111"/>
      <c r="AT30" s="1"/>
      <c r="AV30" s="111"/>
      <c r="AW30" s="1"/>
      <c r="AY30" s="111"/>
      <c r="AZ30" s="1"/>
    </row>
    <row r="31" spans="1:52" ht="15" thickBot="1" x14ac:dyDescent="0.35">
      <c r="A31" s="8">
        <v>11396</v>
      </c>
      <c r="B31" s="50"/>
      <c r="C31" s="19">
        <v>4.1666666666666601E-6</v>
      </c>
      <c r="D31" s="8" t="s">
        <v>104</v>
      </c>
      <c r="E31" s="72">
        <f t="shared" ref="E31:E36" si="0">($C$4*C31)</f>
        <v>0.99999999999999845</v>
      </c>
      <c r="F31" s="8" t="s">
        <v>104</v>
      </c>
      <c r="G31" s="8">
        <f>ROUNDDOWN((Consolidação!C56+Consolidação!E56)/E31,0)</f>
        <v>3</v>
      </c>
      <c r="H31" s="1"/>
      <c r="I31" s="112">
        <f t="shared" ref="I31:I36" si="1">E31*$J$28</f>
        <v>0</v>
      </c>
      <c r="J31" s="253" t="s">
        <v>104</v>
      </c>
      <c r="K31" s="254"/>
      <c r="L31" s="112">
        <f t="shared" ref="L31:L36" si="2">E31*$M$28</f>
        <v>0</v>
      </c>
      <c r="M31" s="253" t="s">
        <v>104</v>
      </c>
      <c r="N31" s="254"/>
      <c r="O31" s="112">
        <f t="shared" ref="O31:O36" si="3">E31*$P$28</f>
        <v>0</v>
      </c>
      <c r="P31" s="253" t="s">
        <v>104</v>
      </c>
      <c r="Q31" s="254"/>
      <c r="R31" s="104">
        <f t="shared" ref="R31:R36" si="4">E31*$S$28</f>
        <v>0</v>
      </c>
      <c r="S31" s="253" t="s">
        <v>104</v>
      </c>
      <c r="T31" s="254"/>
      <c r="U31" s="112">
        <f t="shared" ref="U31:U36" si="5">E31*$V$28</f>
        <v>0</v>
      </c>
      <c r="V31" s="253" t="s">
        <v>104</v>
      </c>
      <c r="W31" s="254"/>
      <c r="X31" s="112">
        <f t="shared" ref="X31:X36" si="6">E31*$Y$28</f>
        <v>0</v>
      </c>
      <c r="Y31" s="253" t="s">
        <v>104</v>
      </c>
      <c r="Z31" s="254"/>
      <c r="AA31" s="112">
        <f t="shared" ref="AA31:AA36" si="7">E31*$AB$28</f>
        <v>0</v>
      </c>
      <c r="AB31" s="253" t="s">
        <v>104</v>
      </c>
      <c r="AC31" s="254"/>
      <c r="AD31" s="112">
        <f t="shared" ref="AD31:AD36" si="8">E31*$AE$28</f>
        <v>0</v>
      </c>
      <c r="AE31" s="253" t="s">
        <v>104</v>
      </c>
      <c r="AF31" s="254"/>
      <c r="AG31" s="112">
        <f t="shared" ref="AG31:AG36" si="9">E31*$AH$28</f>
        <v>0</v>
      </c>
      <c r="AH31" s="253" t="s">
        <v>104</v>
      </c>
      <c r="AI31" s="254"/>
      <c r="AJ31" s="112">
        <f t="shared" ref="AJ31:AJ36" si="10">E31*$AK$28</f>
        <v>0</v>
      </c>
      <c r="AK31" s="253" t="s">
        <v>104</v>
      </c>
      <c r="AL31" s="254"/>
      <c r="AM31" s="112">
        <f t="shared" ref="AM31:AM36" si="11">E31*$AN$28</f>
        <v>0</v>
      </c>
      <c r="AN31" s="253" t="s">
        <v>104</v>
      </c>
      <c r="AO31" s="254"/>
      <c r="AP31" s="104">
        <f t="shared" ref="AP31:AP36" si="12">E31*$AQ$28</f>
        <v>0</v>
      </c>
      <c r="AQ31" s="253" t="s">
        <v>104</v>
      </c>
      <c r="AR31" s="254"/>
      <c r="AS31" s="104">
        <f t="shared" ref="AS31:AS36" si="13">E31*$AT$28</f>
        <v>0</v>
      </c>
      <c r="AT31" s="253" t="s">
        <v>104</v>
      </c>
      <c r="AU31" s="254"/>
      <c r="AV31" s="104">
        <f t="shared" ref="AV31:AV36" si="14">E31*$AW$28</f>
        <v>0</v>
      </c>
      <c r="AW31" s="253" t="s">
        <v>104</v>
      </c>
      <c r="AX31" s="254"/>
      <c r="AY31" s="105">
        <f t="shared" ref="AY31:AY36" si="15">E31*$AZ$28</f>
        <v>0</v>
      </c>
      <c r="AZ31" s="253" t="s">
        <v>104</v>
      </c>
    </row>
    <row r="32" spans="1:52" ht="15" thickBot="1" x14ac:dyDescent="0.35">
      <c r="A32" s="8">
        <v>11795</v>
      </c>
      <c r="B32" s="50"/>
      <c r="C32" s="19">
        <v>4.1666666666666601E-6</v>
      </c>
      <c r="D32" s="8" t="s">
        <v>104</v>
      </c>
      <c r="E32" s="72">
        <f t="shared" si="0"/>
        <v>0.99999999999999845</v>
      </c>
      <c r="F32" s="8" t="s">
        <v>104</v>
      </c>
      <c r="G32" s="8">
        <f>ROUNDDOWN((Consolidação!C63+Consolidação!E63)/E32,0)</f>
        <v>14</v>
      </c>
      <c r="H32" s="1"/>
      <c r="I32" s="112">
        <f t="shared" si="1"/>
        <v>0</v>
      </c>
      <c r="J32" s="253" t="s">
        <v>104</v>
      </c>
      <c r="K32" s="254"/>
      <c r="L32" s="112">
        <f t="shared" si="2"/>
        <v>0</v>
      </c>
      <c r="M32" s="253" t="s">
        <v>104</v>
      </c>
      <c r="N32" s="254"/>
      <c r="O32" s="112">
        <f t="shared" si="3"/>
        <v>0</v>
      </c>
      <c r="P32" s="253" t="s">
        <v>104</v>
      </c>
      <c r="Q32" s="254"/>
      <c r="R32" s="104">
        <f t="shared" si="4"/>
        <v>0</v>
      </c>
      <c r="S32" s="253" t="s">
        <v>104</v>
      </c>
      <c r="T32" s="254"/>
      <c r="U32" s="112">
        <f t="shared" si="5"/>
        <v>0</v>
      </c>
      <c r="V32" s="253" t="s">
        <v>104</v>
      </c>
      <c r="W32" s="254"/>
      <c r="X32" s="112">
        <f t="shared" si="6"/>
        <v>0</v>
      </c>
      <c r="Y32" s="253" t="s">
        <v>104</v>
      </c>
      <c r="Z32" s="254"/>
      <c r="AA32" s="112">
        <f t="shared" si="7"/>
        <v>0</v>
      </c>
      <c r="AB32" s="253" t="s">
        <v>104</v>
      </c>
      <c r="AC32" s="254"/>
      <c r="AD32" s="112">
        <f t="shared" si="8"/>
        <v>0</v>
      </c>
      <c r="AE32" s="253" t="s">
        <v>104</v>
      </c>
      <c r="AF32" s="254"/>
      <c r="AG32" s="112">
        <f t="shared" si="9"/>
        <v>0</v>
      </c>
      <c r="AH32" s="253" t="s">
        <v>104</v>
      </c>
      <c r="AI32" s="254"/>
      <c r="AJ32" s="112">
        <f t="shared" si="10"/>
        <v>0</v>
      </c>
      <c r="AK32" s="253" t="s">
        <v>104</v>
      </c>
      <c r="AL32" s="254"/>
      <c r="AM32" s="112">
        <f t="shared" si="11"/>
        <v>0</v>
      </c>
      <c r="AN32" s="253" t="s">
        <v>104</v>
      </c>
      <c r="AO32" s="254"/>
      <c r="AP32" s="104">
        <f t="shared" si="12"/>
        <v>0</v>
      </c>
      <c r="AQ32" s="253" t="s">
        <v>104</v>
      </c>
      <c r="AR32" s="254"/>
      <c r="AS32" s="104">
        <f t="shared" si="13"/>
        <v>0</v>
      </c>
      <c r="AT32" s="253" t="s">
        <v>104</v>
      </c>
      <c r="AU32" s="254"/>
      <c r="AV32" s="104">
        <f t="shared" si="14"/>
        <v>0</v>
      </c>
      <c r="AW32" s="8" t="s">
        <v>104</v>
      </c>
      <c r="AX32" s="254"/>
      <c r="AY32" s="105">
        <f t="shared" si="15"/>
        <v>0</v>
      </c>
      <c r="AZ32" s="8" t="s">
        <v>104</v>
      </c>
    </row>
    <row r="33" spans="1:52" ht="15" thickBot="1" x14ac:dyDescent="0.35">
      <c r="A33" s="8">
        <v>11796</v>
      </c>
      <c r="B33" s="50"/>
      <c r="C33" s="19">
        <v>4.1666666666666601E-6</v>
      </c>
      <c r="D33" s="8" t="s">
        <v>104</v>
      </c>
      <c r="E33" s="72">
        <f t="shared" si="0"/>
        <v>0.99999999999999845</v>
      </c>
      <c r="F33" s="8" t="s">
        <v>104</v>
      </c>
      <c r="G33" s="8">
        <f>ROUNDDOWN((Consolidação!C64+Consolidação!E64)/E33,0)</f>
        <v>2</v>
      </c>
      <c r="H33" s="1"/>
      <c r="I33" s="112">
        <f t="shared" si="1"/>
        <v>0</v>
      </c>
      <c r="J33" s="253" t="s">
        <v>104</v>
      </c>
      <c r="K33" s="254"/>
      <c r="L33" s="112">
        <f t="shared" si="2"/>
        <v>0</v>
      </c>
      <c r="M33" s="253" t="s">
        <v>104</v>
      </c>
      <c r="N33" s="254"/>
      <c r="O33" s="112">
        <f t="shared" si="3"/>
        <v>0</v>
      </c>
      <c r="P33" s="253" t="s">
        <v>104</v>
      </c>
      <c r="Q33" s="254"/>
      <c r="R33" s="104">
        <f t="shared" si="4"/>
        <v>0</v>
      </c>
      <c r="S33" s="253" t="s">
        <v>104</v>
      </c>
      <c r="T33" s="254"/>
      <c r="U33" s="112">
        <f t="shared" si="5"/>
        <v>0</v>
      </c>
      <c r="V33" s="253" t="s">
        <v>104</v>
      </c>
      <c r="W33" s="254"/>
      <c r="X33" s="112">
        <f t="shared" si="6"/>
        <v>0</v>
      </c>
      <c r="Y33" s="253" t="s">
        <v>104</v>
      </c>
      <c r="Z33" s="254"/>
      <c r="AA33" s="112">
        <f t="shared" si="7"/>
        <v>0</v>
      </c>
      <c r="AB33" s="253" t="s">
        <v>104</v>
      </c>
      <c r="AC33" s="254"/>
      <c r="AD33" s="112">
        <f t="shared" si="8"/>
        <v>0</v>
      </c>
      <c r="AE33" s="253" t="s">
        <v>104</v>
      </c>
      <c r="AF33" s="254"/>
      <c r="AG33" s="112">
        <f t="shared" si="9"/>
        <v>0</v>
      </c>
      <c r="AH33" s="253" t="s">
        <v>104</v>
      </c>
      <c r="AI33" s="254"/>
      <c r="AJ33" s="112">
        <f t="shared" si="10"/>
        <v>0</v>
      </c>
      <c r="AK33" s="253" t="s">
        <v>104</v>
      </c>
      <c r="AL33" s="254"/>
      <c r="AM33" s="112">
        <f t="shared" si="11"/>
        <v>0</v>
      </c>
      <c r="AN33" s="253" t="s">
        <v>104</v>
      </c>
      <c r="AO33" s="254"/>
      <c r="AP33" s="104">
        <f t="shared" si="12"/>
        <v>0</v>
      </c>
      <c r="AQ33" s="253" t="s">
        <v>104</v>
      </c>
      <c r="AR33" s="254"/>
      <c r="AS33" s="104">
        <f t="shared" si="13"/>
        <v>0</v>
      </c>
      <c r="AT33" s="253" t="s">
        <v>104</v>
      </c>
      <c r="AU33" s="254"/>
      <c r="AV33" s="104">
        <f t="shared" si="14"/>
        <v>0</v>
      </c>
      <c r="AW33" s="8" t="s">
        <v>104</v>
      </c>
      <c r="AX33" s="254"/>
      <c r="AY33" s="105">
        <f t="shared" si="15"/>
        <v>0</v>
      </c>
      <c r="AZ33" s="8" t="s">
        <v>104</v>
      </c>
    </row>
    <row r="34" spans="1:52" ht="15" thickBot="1" x14ac:dyDescent="0.35">
      <c r="A34" s="8">
        <v>11797</v>
      </c>
      <c r="B34" s="50"/>
      <c r="C34" s="19">
        <v>4.1666666666666601E-6</v>
      </c>
      <c r="D34" s="8" t="s">
        <v>104</v>
      </c>
      <c r="E34" s="72">
        <f t="shared" si="0"/>
        <v>0.99999999999999845</v>
      </c>
      <c r="F34" s="8" t="s">
        <v>104</v>
      </c>
      <c r="G34" s="8">
        <f>ROUNDDOWN((Consolidação!C65+Consolidação!E65)/E34,0)</f>
        <v>19</v>
      </c>
      <c r="H34" s="1"/>
      <c r="I34" s="112">
        <f t="shared" si="1"/>
        <v>0</v>
      </c>
      <c r="J34" s="253" t="s">
        <v>104</v>
      </c>
      <c r="K34" s="254"/>
      <c r="L34" s="112">
        <f t="shared" si="2"/>
        <v>0</v>
      </c>
      <c r="M34" s="253" t="s">
        <v>104</v>
      </c>
      <c r="N34" s="254"/>
      <c r="O34" s="112">
        <f t="shared" si="3"/>
        <v>0</v>
      </c>
      <c r="P34" s="253" t="s">
        <v>104</v>
      </c>
      <c r="Q34" s="254"/>
      <c r="R34" s="104">
        <f t="shared" si="4"/>
        <v>0</v>
      </c>
      <c r="S34" s="253" t="s">
        <v>104</v>
      </c>
      <c r="T34" s="254"/>
      <c r="U34" s="112">
        <f t="shared" si="5"/>
        <v>0</v>
      </c>
      <c r="V34" s="253" t="s">
        <v>104</v>
      </c>
      <c r="W34" s="254"/>
      <c r="X34" s="112">
        <f t="shared" si="6"/>
        <v>0</v>
      </c>
      <c r="Y34" s="253" t="s">
        <v>104</v>
      </c>
      <c r="Z34" s="254"/>
      <c r="AA34" s="112">
        <f t="shared" si="7"/>
        <v>0</v>
      </c>
      <c r="AB34" s="253" t="s">
        <v>104</v>
      </c>
      <c r="AC34" s="254"/>
      <c r="AD34" s="112">
        <f t="shared" si="8"/>
        <v>0</v>
      </c>
      <c r="AE34" s="253" t="s">
        <v>104</v>
      </c>
      <c r="AF34" s="254"/>
      <c r="AG34" s="112">
        <f t="shared" si="9"/>
        <v>0</v>
      </c>
      <c r="AH34" s="253" t="s">
        <v>104</v>
      </c>
      <c r="AI34" s="254"/>
      <c r="AJ34" s="112">
        <f t="shared" si="10"/>
        <v>0</v>
      </c>
      <c r="AK34" s="253" t="s">
        <v>104</v>
      </c>
      <c r="AL34" s="254"/>
      <c r="AM34" s="112">
        <f t="shared" si="11"/>
        <v>0</v>
      </c>
      <c r="AN34" s="253" t="s">
        <v>104</v>
      </c>
      <c r="AO34" s="254"/>
      <c r="AP34" s="104">
        <f t="shared" si="12"/>
        <v>0</v>
      </c>
      <c r="AQ34" s="253" t="s">
        <v>104</v>
      </c>
      <c r="AR34" s="254"/>
      <c r="AS34" s="104">
        <f t="shared" si="13"/>
        <v>0</v>
      </c>
      <c r="AT34" s="253" t="s">
        <v>104</v>
      </c>
      <c r="AU34" s="254"/>
      <c r="AV34" s="104">
        <f t="shared" si="14"/>
        <v>0</v>
      </c>
      <c r="AW34" s="8" t="s">
        <v>104</v>
      </c>
      <c r="AX34" s="254"/>
      <c r="AY34" s="105">
        <f t="shared" si="15"/>
        <v>0</v>
      </c>
      <c r="AZ34" s="8" t="s">
        <v>104</v>
      </c>
    </row>
    <row r="35" spans="1:52" ht="15" thickBot="1" x14ac:dyDescent="0.35">
      <c r="A35" s="8">
        <v>11808</v>
      </c>
      <c r="B35" s="50"/>
      <c r="C35" s="19">
        <v>4.1666666666666597E-3</v>
      </c>
      <c r="D35" s="8" t="s">
        <v>2</v>
      </c>
      <c r="E35" s="72">
        <f t="shared" si="0"/>
        <v>999.99999999999829</v>
      </c>
      <c r="F35" s="8" t="s">
        <v>2</v>
      </c>
      <c r="G35" s="8">
        <f>ROUNDDOWN((Consolidação!C68+Consolidação!E68)/E35,0)</f>
        <v>3</v>
      </c>
      <c r="H35" s="1"/>
      <c r="I35" s="112">
        <f t="shared" si="1"/>
        <v>0</v>
      </c>
      <c r="J35" s="253" t="s">
        <v>2</v>
      </c>
      <c r="K35" s="254"/>
      <c r="L35" s="112">
        <f t="shared" si="2"/>
        <v>0</v>
      </c>
      <c r="M35" s="253" t="s">
        <v>2</v>
      </c>
      <c r="N35" s="254"/>
      <c r="O35" s="112">
        <f t="shared" si="3"/>
        <v>0</v>
      </c>
      <c r="P35" s="253" t="s">
        <v>2</v>
      </c>
      <c r="Q35" s="254"/>
      <c r="R35" s="104">
        <f t="shared" si="4"/>
        <v>0</v>
      </c>
      <c r="S35" s="253" t="s">
        <v>2</v>
      </c>
      <c r="T35" s="254"/>
      <c r="U35" s="112">
        <f t="shared" si="5"/>
        <v>0</v>
      </c>
      <c r="V35" s="253" t="s">
        <v>2</v>
      </c>
      <c r="W35" s="254"/>
      <c r="X35" s="112">
        <f t="shared" si="6"/>
        <v>0</v>
      </c>
      <c r="Y35" s="253" t="s">
        <v>2</v>
      </c>
      <c r="Z35" s="254"/>
      <c r="AA35" s="112">
        <f t="shared" si="7"/>
        <v>0</v>
      </c>
      <c r="AB35" s="253" t="s">
        <v>2</v>
      </c>
      <c r="AC35" s="254"/>
      <c r="AD35" s="112">
        <f t="shared" si="8"/>
        <v>0</v>
      </c>
      <c r="AE35" s="253" t="s">
        <v>2</v>
      </c>
      <c r="AF35" s="254"/>
      <c r="AG35" s="112">
        <f t="shared" si="9"/>
        <v>0</v>
      </c>
      <c r="AH35" s="253" t="s">
        <v>2</v>
      </c>
      <c r="AI35" s="254"/>
      <c r="AJ35" s="112">
        <f t="shared" si="10"/>
        <v>0</v>
      </c>
      <c r="AK35" s="253" t="s">
        <v>2</v>
      </c>
      <c r="AL35" s="254"/>
      <c r="AM35" s="112">
        <f t="shared" si="11"/>
        <v>0</v>
      </c>
      <c r="AN35" s="253" t="s">
        <v>2</v>
      </c>
      <c r="AO35" s="254"/>
      <c r="AP35" s="104">
        <f t="shared" si="12"/>
        <v>0</v>
      </c>
      <c r="AQ35" s="253" t="s">
        <v>2</v>
      </c>
      <c r="AR35" s="254"/>
      <c r="AS35" s="104">
        <f t="shared" si="13"/>
        <v>0</v>
      </c>
      <c r="AT35" s="253" t="s">
        <v>2</v>
      </c>
      <c r="AU35" s="254"/>
      <c r="AV35" s="104">
        <f t="shared" si="14"/>
        <v>0</v>
      </c>
      <c r="AW35" s="8" t="s">
        <v>2</v>
      </c>
      <c r="AX35" s="254"/>
      <c r="AY35" s="105">
        <f t="shared" si="15"/>
        <v>0</v>
      </c>
      <c r="AZ35" s="8" t="s">
        <v>2</v>
      </c>
    </row>
    <row r="36" spans="1:52" ht="15" thickBot="1" x14ac:dyDescent="0.35">
      <c r="A36" s="8">
        <v>11922</v>
      </c>
      <c r="B36" s="50"/>
      <c r="C36" s="19">
        <v>1.75E-4</v>
      </c>
      <c r="D36" s="8" t="s">
        <v>2</v>
      </c>
      <c r="E36" s="503">
        <f t="shared" si="0"/>
        <v>42</v>
      </c>
      <c r="F36" s="8" t="s">
        <v>2</v>
      </c>
      <c r="G36" s="8">
        <f>ROUNDDOWN((Consolidação!C108+Consolidação!E108)/E36,0)</f>
        <v>250</v>
      </c>
      <c r="H36" s="1"/>
      <c r="I36" s="112">
        <f t="shared" si="1"/>
        <v>0</v>
      </c>
      <c r="J36" s="253" t="s">
        <v>2</v>
      </c>
      <c r="K36" s="254"/>
      <c r="L36" s="112">
        <f t="shared" si="2"/>
        <v>0</v>
      </c>
      <c r="M36" s="253" t="s">
        <v>2</v>
      </c>
      <c r="N36" s="254"/>
      <c r="O36" s="112">
        <f t="shared" si="3"/>
        <v>0</v>
      </c>
      <c r="P36" s="253" t="s">
        <v>2</v>
      </c>
      <c r="Q36" s="254"/>
      <c r="R36" s="104">
        <f t="shared" si="4"/>
        <v>0</v>
      </c>
      <c r="S36" s="253" t="s">
        <v>2</v>
      </c>
      <c r="T36" s="254"/>
      <c r="U36" s="112">
        <f t="shared" si="5"/>
        <v>0</v>
      </c>
      <c r="V36" s="253" t="s">
        <v>2</v>
      </c>
      <c r="W36" s="254"/>
      <c r="X36" s="112">
        <f t="shared" si="6"/>
        <v>0</v>
      </c>
      <c r="Y36" s="253" t="s">
        <v>2</v>
      </c>
      <c r="Z36" s="254"/>
      <c r="AA36" s="112">
        <f t="shared" si="7"/>
        <v>0</v>
      </c>
      <c r="AB36" s="253" t="s">
        <v>2</v>
      </c>
      <c r="AC36" s="254"/>
      <c r="AD36" s="112">
        <f t="shared" si="8"/>
        <v>0</v>
      </c>
      <c r="AE36" s="253" t="s">
        <v>2</v>
      </c>
      <c r="AF36" s="254"/>
      <c r="AG36" s="112">
        <f t="shared" si="9"/>
        <v>0</v>
      </c>
      <c r="AH36" s="253" t="s">
        <v>2</v>
      </c>
      <c r="AI36" s="254"/>
      <c r="AJ36" s="112">
        <f t="shared" si="10"/>
        <v>0</v>
      </c>
      <c r="AK36" s="253" t="s">
        <v>2</v>
      </c>
      <c r="AL36" s="254"/>
      <c r="AM36" s="112">
        <f t="shared" si="11"/>
        <v>0</v>
      </c>
      <c r="AN36" s="253" t="s">
        <v>2</v>
      </c>
      <c r="AO36" s="254"/>
      <c r="AP36" s="104">
        <f t="shared" si="12"/>
        <v>0</v>
      </c>
      <c r="AQ36" s="253" t="s">
        <v>2</v>
      </c>
      <c r="AR36" s="254"/>
      <c r="AS36" s="104">
        <f t="shared" si="13"/>
        <v>0</v>
      </c>
      <c r="AT36" s="253" t="s">
        <v>2</v>
      </c>
      <c r="AU36" s="254"/>
      <c r="AV36" s="104">
        <f t="shared" si="14"/>
        <v>0</v>
      </c>
      <c r="AW36" s="8" t="s">
        <v>2</v>
      </c>
      <c r="AX36" s="254"/>
      <c r="AY36" s="105">
        <f t="shared" si="15"/>
        <v>0</v>
      </c>
      <c r="AZ36" s="8" t="s">
        <v>2</v>
      </c>
    </row>
    <row r="37" spans="1:52" ht="15" thickBot="1" x14ac:dyDescent="0.35">
      <c r="A37" s="8">
        <v>11580</v>
      </c>
      <c r="B37" s="47"/>
      <c r="C37" s="19">
        <v>4.1666666666666601E-6</v>
      </c>
      <c r="D37" s="8" t="s">
        <v>2</v>
      </c>
      <c r="E37" s="503">
        <f>($C$4*C37)</f>
        <v>0.99999999999999845</v>
      </c>
      <c r="F37" s="8" t="s">
        <v>2</v>
      </c>
      <c r="G37" s="8">
        <f>ROUNDDOWN((Consolidação!C57+Consolidação!E57)/E37,0)</f>
        <v>642</v>
      </c>
      <c r="H37" s="1"/>
      <c r="I37" s="112">
        <f>E37*$J$28</f>
        <v>0</v>
      </c>
      <c r="J37" s="253" t="s">
        <v>2</v>
      </c>
      <c r="K37" s="254"/>
      <c r="L37" s="112">
        <f>E37*$M$28</f>
        <v>0</v>
      </c>
      <c r="M37" s="253" t="s">
        <v>2</v>
      </c>
      <c r="N37" s="254"/>
      <c r="O37" s="112">
        <f>E37*$P$28</f>
        <v>0</v>
      </c>
      <c r="P37" s="253" t="s">
        <v>2</v>
      </c>
      <c r="Q37" s="254"/>
      <c r="R37" s="104">
        <f>E37*$S$28</f>
        <v>0</v>
      </c>
      <c r="S37" s="253" t="s">
        <v>2</v>
      </c>
      <c r="T37" s="254"/>
      <c r="U37" s="112">
        <f>E37*$V$28</f>
        <v>0</v>
      </c>
      <c r="V37" s="253" t="s">
        <v>2</v>
      </c>
      <c r="W37" s="254"/>
      <c r="X37" s="112">
        <f>E37*$Y$28</f>
        <v>0</v>
      </c>
      <c r="Y37" s="253" t="s">
        <v>2</v>
      </c>
      <c r="Z37" s="254"/>
      <c r="AA37" s="112">
        <f>E37*$AB$28</f>
        <v>0</v>
      </c>
      <c r="AB37" s="253" t="s">
        <v>2</v>
      </c>
      <c r="AC37" s="254"/>
      <c r="AD37" s="112">
        <f>E37*$AE$28</f>
        <v>0</v>
      </c>
      <c r="AE37" s="253" t="s">
        <v>2</v>
      </c>
      <c r="AF37" s="254"/>
      <c r="AG37" s="112">
        <f>E37*$AH$28</f>
        <v>0</v>
      </c>
      <c r="AH37" s="253" t="s">
        <v>2</v>
      </c>
      <c r="AI37" s="254"/>
      <c r="AJ37" s="112">
        <f>E37*$AK$28</f>
        <v>0</v>
      </c>
      <c r="AK37" s="253" t="s">
        <v>2</v>
      </c>
      <c r="AL37" s="254"/>
      <c r="AM37" s="112">
        <f>E37*$AN$28</f>
        <v>0</v>
      </c>
      <c r="AN37" s="253" t="s">
        <v>2</v>
      </c>
      <c r="AO37" s="254"/>
      <c r="AP37" s="104">
        <f>E37*$AQ$28</f>
        <v>0</v>
      </c>
      <c r="AQ37" s="253" t="s">
        <v>2</v>
      </c>
      <c r="AR37" s="254"/>
      <c r="AS37" s="104">
        <f>E37*$AT$28</f>
        <v>0</v>
      </c>
      <c r="AT37" s="253" t="s">
        <v>2</v>
      </c>
      <c r="AU37" s="254"/>
      <c r="AV37" s="104">
        <f>E37*$AW$28</f>
        <v>0</v>
      </c>
      <c r="AW37" s="8" t="s">
        <v>2</v>
      </c>
      <c r="AX37" s="254"/>
      <c r="AY37" s="104">
        <f>E37*$AZ$28</f>
        <v>0</v>
      </c>
      <c r="AZ37" s="8" t="s">
        <v>2</v>
      </c>
    </row>
    <row r="40" spans="1:52" x14ac:dyDescent="0.3">
      <c r="C40" s="499"/>
    </row>
  </sheetData>
  <sortState xmlns:xlrd2="http://schemas.microsoft.com/office/spreadsheetml/2017/richdata2" ref="A31:AZ36">
    <sortCondition ref="A31:A36"/>
  </sortState>
  <mergeCells count="2">
    <mergeCell ref="H2:M2"/>
    <mergeCell ref="N2:S2"/>
  </mergeCells>
  <conditionalFormatting sqref="D8:D10">
    <cfRule type="cellIs" dxfId="51" priority="1" operator="equal">
      <formula>"≠"</formula>
    </cfRule>
  </conditionalFormatting>
  <conditionalFormatting sqref="D11">
    <cfRule type="containsText" dxfId="50" priority="15" operator="containsText" text="!!!">
      <formula>NOT(ISERROR(SEARCH("!!!",D11)))</formula>
    </cfRule>
  </conditionalFormatting>
  <conditionalFormatting sqref="E8:E10">
    <cfRule type="uniqueValues" dxfId="49" priority="2"/>
    <cfRule type="duplicateValues" dxfId="48" priority="3"/>
  </conditionalFormatting>
  <conditionalFormatting sqref="E11">
    <cfRule type="uniqueValues" dxfId="47" priority="16"/>
    <cfRule type="duplicateValues" dxfId="46" priority="17"/>
  </conditionalFormatting>
  <conditionalFormatting sqref="G16:G20 G25:G26 G31:G37">
    <cfRule type="top10" dxfId="45" priority="10" bottom="1" rank="1"/>
  </conditionalFormatting>
  <conditionalFormatting sqref="M3:M6">
    <cfRule type="cellIs" dxfId="44" priority="5" operator="between">
      <formula>0.0000000001</formula>
      <formula>0.9999999999</formula>
    </cfRule>
    <cfRule type="cellIs" dxfId="43" priority="6" operator="equal">
      <formula>1</formula>
    </cfRule>
    <cfRule type="cellIs" dxfId="42" priority="7" operator="greaterThan">
      <formula>0</formula>
    </cfRule>
  </conditionalFormatting>
  <conditionalFormatting sqref="M6">
    <cfRule type="cellIs" dxfId="41" priority="8" operator="equal">
      <formula>1</formula>
    </cfRule>
    <cfRule type="cellIs" dxfId="40" priority="9" operator="between">
      <formula>0.00000001</formula>
      <formula>0.99999999</formula>
    </cfRule>
  </conditionalFormatting>
  <conditionalFormatting sqref="S3:S5">
    <cfRule type="cellIs" dxfId="39" priority="12" operator="between">
      <formula>0.0000000001</formula>
      <formula>0.9999999999</formula>
    </cfRule>
    <cfRule type="cellIs" dxfId="38" priority="13" operator="equal">
      <formula>1</formula>
    </cfRule>
    <cfRule type="cellIs" dxfId="37" priority="14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39"/>
  <sheetViews>
    <sheetView zoomScaleNormal="100" workbookViewId="0">
      <selection activeCell="B13" sqref="B13"/>
    </sheetView>
  </sheetViews>
  <sheetFormatPr defaultRowHeight="14.4" x14ac:dyDescent="0.3"/>
  <cols>
    <col min="1" max="1" width="10.5546875" bestFit="1" customWidth="1"/>
    <col min="2" max="2" width="46.109375" customWidth="1"/>
    <col min="3" max="3" width="14.33203125" bestFit="1" customWidth="1"/>
    <col min="4" max="4" width="5.109375" bestFit="1" customWidth="1"/>
    <col min="5" max="5" width="11.5546875" bestFit="1" customWidth="1"/>
    <col min="6" max="6" width="5.109375" bestFit="1" customWidth="1"/>
    <col min="7" max="7" width="10.5546875" bestFit="1" customWidth="1"/>
    <col min="8" max="8" width="3.88671875" bestFit="1" customWidth="1"/>
    <col min="9" max="9" width="9.44140625" bestFit="1" customWidth="1"/>
    <col min="10" max="10" width="6.44140625" bestFit="1" customWidth="1"/>
    <col min="11" max="11" width="3" bestFit="1" customWidth="1"/>
    <col min="12" max="12" width="9.44140625" bestFit="1" customWidth="1"/>
    <col min="13" max="13" width="6" bestFit="1" customWidth="1"/>
    <col min="14" max="14" width="3.88671875" bestFit="1" customWidth="1"/>
    <col min="15" max="15" width="9.44140625" bestFit="1" customWidth="1"/>
    <col min="16" max="16" width="6" bestFit="1" customWidth="1"/>
    <col min="17" max="17" width="3" bestFit="1" customWidth="1"/>
    <col min="18" max="18" width="9.44140625" bestFit="1" customWidth="1"/>
    <col min="19" max="19" width="6" bestFit="1" customWidth="1"/>
    <col min="20" max="20" width="2.6640625" customWidth="1"/>
    <col min="21" max="21" width="9.44140625" bestFit="1" customWidth="1"/>
    <col min="22" max="22" width="6.44140625" bestFit="1" customWidth="1"/>
    <col min="23" max="23" width="2.6640625" customWidth="1"/>
    <col min="24" max="24" width="9.44140625" bestFit="1" customWidth="1"/>
    <col min="25" max="25" width="6" bestFit="1" customWidth="1"/>
    <col min="26" max="26" width="3.88671875" bestFit="1" customWidth="1"/>
    <col min="27" max="27" width="9.44140625" bestFit="1" customWidth="1"/>
    <col min="28" max="28" width="6.44140625" bestFit="1" customWidth="1"/>
    <col min="29" max="29" width="3" bestFit="1" customWidth="1"/>
    <col min="30" max="30" width="9.44140625" bestFit="1" customWidth="1"/>
    <col min="31" max="31" width="6" bestFit="1" customWidth="1"/>
    <col min="32" max="32" width="3.88671875" bestFit="1" customWidth="1"/>
    <col min="33" max="33" width="9.44140625" bestFit="1" customWidth="1"/>
    <col min="34" max="34" width="6" bestFit="1" customWidth="1"/>
    <col min="35" max="35" width="3" bestFit="1" customWidth="1"/>
    <col min="36" max="36" width="9.44140625" bestFit="1" customWidth="1"/>
    <col min="37" max="37" width="6" bestFit="1" customWidth="1"/>
    <col min="38" max="38" width="2.6640625" customWidth="1"/>
    <col min="39" max="39" width="9.44140625" bestFit="1" customWidth="1"/>
    <col min="40" max="40" width="6.44140625" bestFit="1" customWidth="1"/>
    <col min="41" max="41" width="2.6640625" customWidth="1"/>
    <col min="42" max="42" width="9.44140625" bestFit="1" customWidth="1"/>
    <col min="43" max="43" width="6" bestFit="1" customWidth="1"/>
    <col min="44" max="44" width="2.6640625" customWidth="1"/>
    <col min="45" max="45" width="9.44140625" bestFit="1" customWidth="1"/>
    <col min="46" max="46" width="6" bestFit="1" customWidth="1"/>
    <col min="47" max="47" width="2.6640625" customWidth="1"/>
    <col min="48" max="48" width="9.44140625" bestFit="1" customWidth="1"/>
    <col min="49" max="49" width="5.109375" bestFit="1" customWidth="1"/>
    <col min="50" max="50" width="2.6640625" customWidth="1"/>
    <col min="51" max="51" width="11.88671875" bestFit="1" customWidth="1"/>
    <col min="52" max="52" width="5.109375" bestFit="1" customWidth="1"/>
  </cols>
  <sheetData>
    <row r="1" spans="1:52" s="64" customFormat="1" ht="21.6" thickBot="1" x14ac:dyDescent="0.45">
      <c r="A1" s="64" t="s">
        <v>6</v>
      </c>
      <c r="B1" s="153">
        <v>20086</v>
      </c>
    </row>
    <row r="2" spans="1:52" ht="15" thickBot="1" x14ac:dyDescent="0.35">
      <c r="B2" t="s">
        <v>99</v>
      </c>
      <c r="H2" s="628" t="s">
        <v>46</v>
      </c>
      <c r="I2" s="629"/>
      <c r="J2" s="629"/>
      <c r="K2" s="629"/>
      <c r="L2" s="629"/>
      <c r="M2" s="629"/>
      <c r="N2" s="628" t="s">
        <v>119</v>
      </c>
      <c r="O2" s="629"/>
      <c r="P2" s="629"/>
      <c r="Q2" s="629"/>
      <c r="R2" s="629"/>
      <c r="S2" s="630"/>
      <c r="U2" s="628" t="s">
        <v>118</v>
      </c>
      <c r="V2" s="630"/>
      <c r="Z2" s="628" t="s">
        <v>46</v>
      </c>
      <c r="AA2" s="629"/>
      <c r="AB2" s="629"/>
      <c r="AC2" s="629"/>
      <c r="AD2" s="629"/>
      <c r="AE2" s="630"/>
      <c r="AF2" s="628" t="s">
        <v>119</v>
      </c>
      <c r="AG2" s="629"/>
      <c r="AH2" s="629"/>
      <c r="AI2" s="629"/>
      <c r="AJ2" s="629"/>
      <c r="AK2" s="630"/>
      <c r="AM2" s="626" t="s">
        <v>118</v>
      </c>
      <c r="AN2" s="627"/>
    </row>
    <row r="3" spans="1:52" x14ac:dyDescent="0.3">
      <c r="H3" s="154" t="s">
        <v>61</v>
      </c>
      <c r="I3" s="159">
        <v>786840</v>
      </c>
      <c r="J3" s="133" t="s">
        <v>43</v>
      </c>
      <c r="K3" s="133" t="s">
        <v>42</v>
      </c>
      <c r="L3" s="285">
        <v>45153</v>
      </c>
      <c r="M3" s="132" t="e">
        <f>ROUNDDOWN(IF(I3&lt;=#REF!+#REF!+#REF!+#REF!,1,(#REF!+#REF!+#REF!+#REF!)/I3),2)</f>
        <v>#REF!</v>
      </c>
      <c r="N3" s="154" t="s">
        <v>61</v>
      </c>
      <c r="O3" s="133">
        <f>ROUNDUP(I3/C6,0)</f>
        <v>2</v>
      </c>
      <c r="P3" s="133" t="s">
        <v>44</v>
      </c>
      <c r="Q3" s="133" t="s">
        <v>42</v>
      </c>
      <c r="R3" s="285">
        <f>IF(L3="","",L3-20)</f>
        <v>45133</v>
      </c>
      <c r="S3" s="132" t="e">
        <f>ROUNDDOWN(IF(I3&lt;=#REF!+#REF!+#REF!+#REF!+#REF!+#REF!,1,(#REF!+#REF!+#REF!+#REF!+#REF!+#REF!)/I3),2)</f>
        <v>#REF!</v>
      </c>
      <c r="U3" s="277">
        <f>786840-I3</f>
        <v>0</v>
      </c>
      <c r="V3" s="276" t="s">
        <v>43</v>
      </c>
      <c r="Z3" s="154" t="s">
        <v>61</v>
      </c>
      <c r="AA3" s="159"/>
      <c r="AB3" s="160" t="s">
        <v>43</v>
      </c>
      <c r="AC3" s="160" t="s">
        <v>42</v>
      </c>
      <c r="AD3" s="285"/>
      <c r="AE3" s="132" t="e">
        <f>ROUNDDOWN(IF(AA3+I11+I10+I9+I8+I7+I6+I5+I4+I3&lt;=#REF!+#REF!+#REF!+#REF!,1,IF((I3+I4+I5+I6+I7+I8+I9+I10+I11)&gt;(#REF!+#REF!+#REF!+#REF!),0,(#REF!+#REF!+#REF!+#REF!-I3-I4-I5-I6-I7-I8-I9-I10-I11)/AA3)),2)</f>
        <v>#REF!</v>
      </c>
      <c r="AF3" s="154" t="s">
        <v>61</v>
      </c>
      <c r="AG3" s="145">
        <f>IF(ROUNDUP(((AA3+I11+I10+I9+I8+I7+I6+I5+I4+I3)/C6)-O3-O4-O5-O6-O7-O8-O9-O10-O11,0)&lt;0,0,ROUNDUP(((AA3+I11+I10+I9+I8+I7+I6+I5+I4+I3)/C6)-O11-O10-O9-O8-O7-O6-O5-O4-O3,0))</f>
        <v>0</v>
      </c>
      <c r="AH3" s="145" t="s">
        <v>44</v>
      </c>
      <c r="AI3" s="145" t="s">
        <v>42</v>
      </c>
      <c r="AJ3" s="285" t="str">
        <f>IF(AD3="","",AD3-20)</f>
        <v/>
      </c>
      <c r="AK3" s="132" t="e">
        <f>ROUNDDOWN(IF(AA3+I11+I10+I9+I8+I7+I6+I5+I4+I3&lt;=#REF!+#REF!+#REF!+#REF!+#REF!+#REF!,1,IF((I3+I4+I5+I6+I7+I8+I9+I10+I11)&gt;(#REF!+#REF!+#REF!+#REF!+#REF!+#REF!),0,(#REF!+#REF!+#REF!+#REF!+#REF!+#REF!-I3-I4-I5-I6-I7-I8-I9-I10-I11)/AA3)),2)</f>
        <v>#REF!</v>
      </c>
      <c r="AM3" s="277"/>
      <c r="AN3" s="276" t="s">
        <v>43</v>
      </c>
    </row>
    <row r="4" spans="1:52" x14ac:dyDescent="0.3">
      <c r="B4" s="3" t="s">
        <v>13</v>
      </c>
      <c r="C4" s="31">
        <v>600000</v>
      </c>
      <c r="E4" s="101" t="s">
        <v>59</v>
      </c>
      <c r="H4" s="137" t="s">
        <v>62</v>
      </c>
      <c r="I4" s="150">
        <v>786810</v>
      </c>
      <c r="J4" s="41" t="s">
        <v>43</v>
      </c>
      <c r="K4" s="41" t="s">
        <v>42</v>
      </c>
      <c r="L4" s="146">
        <v>45184</v>
      </c>
      <c r="M4" s="134" t="e">
        <f>ROUNDDOWN(IF(I4+I3&lt;=#REF!+#REF!+#REF!+#REF!,1,IF(I3&gt;(#REF!+#REF!+#REF!+#REF!),0,(#REF!+#REF!+#REF!+#REF!-I3)/I4)),2)</f>
        <v>#REF!</v>
      </c>
      <c r="N4" s="137" t="s">
        <v>62</v>
      </c>
      <c r="O4" s="41">
        <f>IF(ROUNDUP(((I4+I3)/C6)-O3,0)&lt;0,0,ROUNDUP(((I4+I3)/C6)-O3,0))</f>
        <v>1</v>
      </c>
      <c r="P4" s="41" t="s">
        <v>44</v>
      </c>
      <c r="Q4" s="41" t="s">
        <v>42</v>
      </c>
      <c r="R4" s="146">
        <f t="shared" ref="R4:R11" si="0">IF(L4="","",L4-20)</f>
        <v>45164</v>
      </c>
      <c r="S4" s="134" t="e">
        <f>ROUNDDOWN(IF(I4+I3&lt;=#REF!+#REF!+#REF!+#REF!+#REF!+#REF!,1,IF(I3&gt;=(#REF!+#REF!+#REF!+#REF!+#REF!+#REF!),0,(#REF!+#REF!+#REF!+#REF!+#REF!+#REF!-I3)/I4)),2)</f>
        <v>#REF!</v>
      </c>
      <c r="U4" s="275">
        <f>786810-I4</f>
        <v>0</v>
      </c>
      <c r="V4" s="276" t="s">
        <v>43</v>
      </c>
      <c r="Z4" s="137" t="s">
        <v>62</v>
      </c>
      <c r="AA4" s="150"/>
      <c r="AB4" s="145" t="s">
        <v>43</v>
      </c>
      <c r="AC4" s="145" t="s">
        <v>42</v>
      </c>
      <c r="AD4" s="146"/>
      <c r="AE4" s="134" t="e">
        <f>ROUNDDOWN(IF(AA4+AA3+I11+I10+I9+I8+I7+I6+I5+I4+I3&lt;=#REF!+#REF!+#REF!+#REF!,1,IF((I3+I4+I5+I6+I7+I8+I9+I10+I11+AA3)&gt;(#REF!+#REF!+#REF!+#REF!),0,(#REF!+#REF!+#REF!+#REF!-I3-I4-I5-I6-I7-I8-I9-I10-I11-AA3)/AA4)),2)</f>
        <v>#REF!</v>
      </c>
      <c r="AF4" s="137" t="s">
        <v>62</v>
      </c>
      <c r="AG4" s="41">
        <f>IF(ROUNDUP(((AA4+AA3+I11+I10+I9+I8+I7+I6+I5+I4+I3)/C6)-O3-O4-O5-O6-O7-O8-O9-O10-O11-AG3,0)&lt;0,0,ROUNDUP(((AA4+AA3+I11+I10+I9+I8+I7+I6+I5+I4+I3)/C6)-AG3-O11-O10-O9-O8-O7-O6-O5-O4-O3,0))</f>
        <v>0</v>
      </c>
      <c r="AH4" s="41" t="s">
        <v>44</v>
      </c>
      <c r="AI4" s="41" t="s">
        <v>42</v>
      </c>
      <c r="AJ4" s="146" t="str">
        <f t="shared" ref="AJ4:AJ11" si="1">IF(AD4="","",AD4-20)</f>
        <v/>
      </c>
      <c r="AK4" s="134" t="e">
        <f>ROUNDDOWN(IF(AA4+AA3+I11+I10+I9+I8+I7+I6+I5+I4+I3&lt;=#REF!+#REF!+#REF!+#REF!+#REF!+#REF!,1,IF((I3+I4+I5+I6+I7+I8+I9+I10+I11+AA3)&gt;(#REF!+#REF!+#REF!+#REF!+#REF!+#REF!),0,(#REF!+#REF!+#REF!+#REF!+#REF!+#REF!-I3-I4-I5-I6-I7-I8-I9-I10-I11-AA3)/AA4)),2)</f>
        <v>#REF!</v>
      </c>
      <c r="AM4" s="275"/>
      <c r="AN4" s="276" t="s">
        <v>43</v>
      </c>
    </row>
    <row r="5" spans="1:52" x14ac:dyDescent="0.3">
      <c r="B5" s="3" t="s">
        <v>11</v>
      </c>
      <c r="C5" s="32">
        <f>ROUNDUP(I13/C6,0)</f>
        <v>4</v>
      </c>
      <c r="E5" s="100">
        <f>MIN(G18:G24,G29:G30,G35:G38)</f>
        <v>3</v>
      </c>
      <c r="H5" s="137" t="s">
        <v>63</v>
      </c>
      <c r="I5" s="150">
        <v>524490</v>
      </c>
      <c r="J5" s="41" t="s">
        <v>43</v>
      </c>
      <c r="K5" s="41" t="s">
        <v>42</v>
      </c>
      <c r="L5" s="139">
        <v>45306</v>
      </c>
      <c r="M5" s="134" t="e">
        <f>ROUNDDOWN(IF(I5+I4+I3&lt;=#REF!+#REF!+#REF!+#REF!,1,IF((I3+I4)&gt;=(#REF!+#REF!+#REF!+#REF!),0,(#REF!+#REF!+#REF!+#REF!-I3-I4)/I5)),2)</f>
        <v>#REF!</v>
      </c>
      <c r="N5" s="137" t="s">
        <v>63</v>
      </c>
      <c r="O5" s="41">
        <f>IF(ROUNDUP(((I5+I4+I3)/C6)-O3-O4,0)&lt;0,0,ROUNDUP(((I5+I4+I3)/C6)-O3-O4,0))</f>
        <v>1</v>
      </c>
      <c r="P5" s="41" t="s">
        <v>44</v>
      </c>
      <c r="Q5" s="41" t="s">
        <v>42</v>
      </c>
      <c r="R5" s="146">
        <f t="shared" si="0"/>
        <v>45286</v>
      </c>
      <c r="S5" s="134" t="e">
        <f>ROUNDDOWN(IF(I5+I4+I3&lt;=#REF!+#REF!+#REF!+#REF!+#REF!+#REF!,1,IF((I3+I4)&gt;(#REF!+#REF!+#REF!+#REF!+#REF!+#REF!),0,(#REF!+#REF!+#REF!+#REF!+#REF!+#REF!-I3-I4)/I5)),2)</f>
        <v>#REF!</v>
      </c>
      <c r="U5" s="275">
        <f>524490-I5</f>
        <v>0</v>
      </c>
      <c r="V5" s="276" t="s">
        <v>43</v>
      </c>
      <c r="Z5" s="137" t="s">
        <v>63</v>
      </c>
      <c r="AA5" s="150"/>
      <c r="AB5" s="145" t="s">
        <v>43</v>
      </c>
      <c r="AC5" s="145" t="s">
        <v>42</v>
      </c>
      <c r="AD5" s="139"/>
      <c r="AE5" s="134" t="e">
        <f>ROUNDDOWN(IF(AA5+AA4+AA3+I11+I10+I9+I8+I7+I6+I5+I4+I3&lt;=#REF!+#REF!+#REF!+#REF!,1,IF((I3+I4+I5+I6+I7+I8+I9+I10+I11+AA3+AA4)&gt;(#REF!+#REF!+#REF!+#REF!),0,(#REF!+#REF!+#REF!+#REF!-I3-I4-I5-I6-I7-I8-I9-I10-I11-AA3-AA4)/AA5)),2)</f>
        <v>#REF!</v>
      </c>
      <c r="AF5" s="137" t="s">
        <v>63</v>
      </c>
      <c r="AG5" s="41">
        <f>IF(ROUNDUP(((AA5+AA4+AA3+I11+I10+I9+I8+I7+I6+I5+I4+I3)/C6)-O3-O4-O5-O6-O7-O8-O9-O10-O11-AG3-AG4,0)&lt;0,0,ROUNDUP(((AA5+AA4+AA3+I11+I10+I9+I8+I7+I6+I5+I4+I3)/C6)-AG4-AG3-O11-O10-O9-O8-O7-O6-O5-O4-O3,0))</f>
        <v>0</v>
      </c>
      <c r="AH5" s="41" t="s">
        <v>44</v>
      </c>
      <c r="AI5" s="41" t="s">
        <v>42</v>
      </c>
      <c r="AJ5" s="146" t="str">
        <f t="shared" si="1"/>
        <v/>
      </c>
      <c r="AK5" s="134" t="e">
        <f>ROUNDDOWN(IF(AA5+AA4+AA3+I11+I10+I9+I8+I7+I6+I5+I4+I3&lt;=#REF!+#REF!+#REF!+#REF!+#REF!+#REF!,1,IF((I3+I4+I5+I6+I7+I8+I9+I10+I11+AA3+AA4)&gt;(#REF!+#REF!+#REF!+#REF!+#REF!+#REF!),0,(#REF!+#REF!+#REF!+#REF!+#REF!+#REF!-I3-I4-I5-I6-I7-I8-I9-I10-I11-AA3-AA4)/AA5)),2)</f>
        <v>#REF!</v>
      </c>
      <c r="AM5" s="275"/>
      <c r="AN5" s="276" t="s">
        <v>43</v>
      </c>
    </row>
    <row r="6" spans="1:52" x14ac:dyDescent="0.3">
      <c r="B6" s="3" t="s">
        <v>20</v>
      </c>
      <c r="C6" s="31">
        <v>570000</v>
      </c>
      <c r="H6" s="137" t="s">
        <v>64</v>
      </c>
      <c r="I6" s="150">
        <v>0</v>
      </c>
      <c r="J6" s="41" t="s">
        <v>43</v>
      </c>
      <c r="K6" s="41" t="s">
        <v>42</v>
      </c>
      <c r="L6" s="139"/>
      <c r="M6" s="134" t="e">
        <f>ROUNDDOWN(IF(I6+I5+I4+I3&lt;=#REF!+#REF!+#REF!+#REF!,1,IF((I3+I4+I5)&gt;(#REF!+#REF!+#REF!+#REF!),0,(#REF!+#REF!+#REF!+#REF!-I3-I4-I5)/I6)),2)</f>
        <v>#REF!</v>
      </c>
      <c r="N6" s="137" t="s">
        <v>64</v>
      </c>
      <c r="O6" s="152">
        <f>IF(ROUNDUP(((I6+I5+I4+I3)/C6)-O3-O4-O5,0)&lt;0,0,ROUNDUP(((I6+I5+I4+I3)/C6)-O3-O4-O5,0))</f>
        <v>0</v>
      </c>
      <c r="P6" s="41" t="s">
        <v>44</v>
      </c>
      <c r="Q6" s="41" t="s">
        <v>42</v>
      </c>
      <c r="R6" s="146" t="str">
        <f t="shared" si="0"/>
        <v/>
      </c>
      <c r="S6" s="134" t="e">
        <f>ROUNDDOWN(IF(I6+I5+I4+I3&lt;=#REF!+#REF!+#REF!+#REF!+#REF!+#REF!,1,IF((I3+I4+I5)&gt;(#REF!+#REF!+#REF!+#REF!+#REF!+#REF!),0,(#REF!+#REF!+#REF!+#REF!+#REF!+#REF!-I3-I4-I5)/I6)),2)</f>
        <v>#REF!</v>
      </c>
      <c r="U6" s="275"/>
      <c r="V6" s="276"/>
      <c r="Z6" s="137" t="s">
        <v>64</v>
      </c>
      <c r="AA6" s="150"/>
      <c r="AB6" s="41" t="s">
        <v>43</v>
      </c>
      <c r="AC6" s="41" t="s">
        <v>42</v>
      </c>
      <c r="AD6" s="139"/>
      <c r="AE6" s="134" t="e">
        <f>ROUNDDOWN(IF(AA6+AA4+AA3+I11+I10+I9+I8+I7+I6+I5+I4+I3&lt;=#REF!+#REF!+#REF!+#REF!,1,IF((I3+I4+I5+I6+I7+I8+I9+I10+I11+AA3+AA4+AA5)&gt;(#REF!+#REF!+#REF!+#REF!),0,(#REF!+#REF!+#REF!+#REF!-I3-I4-I5-I6-I7-I8-I9-I10-I11-AA3-AA4-AA5)/AA6)),2)</f>
        <v>#REF!</v>
      </c>
      <c r="AF6" s="137" t="s">
        <v>64</v>
      </c>
      <c r="AG6" s="41">
        <f>IF(ROUNDUP(((AA6+AA5+AA4+AA3+I11+I10+I9+I8+I7+I6+I5+I4+I3)/C6)-O3-O4-O5-O6-O7-O8-O9-O10-O11-AG3-AG4-AG5,0)&lt;0,0,ROUNDUP(((AA6+AA5+AA4+AA3+I11+I10+I9+I8+I7+I6+I5+I4+I3)/C6)-AG5-AG4-AG3-O11-O10-O9-O8-O7-O6-O5-O4-O3,0))</f>
        <v>0</v>
      </c>
      <c r="AH6" s="41" t="s">
        <v>44</v>
      </c>
      <c r="AI6" s="41" t="s">
        <v>42</v>
      </c>
      <c r="AJ6" s="146" t="str">
        <f t="shared" si="1"/>
        <v/>
      </c>
      <c r="AK6" s="134" t="e">
        <f>ROUNDDOWN(IF(AA6+AA5+AA4+AA3+I11+I10+I9+I8+I7+I6+I5+I4+I3&lt;=#REF!+#REF!+#REF!+#REF!+#REF!+#REF!,1,IF((I3+I4+I5+I6+I7+I8+I9+I10+I11+AA3+AA4+AA5)&gt;(#REF!+#REF!+#REF!+#REF!+#REF!+#REF!),0,(#REF!+#REF!+#REF!+#REF!+#REF!+#REF!-I3-I4-I5-I6-I7-I8-I9-I10-I11-AA3-AA4-AA5)/AA6)),2)</f>
        <v>#REF!</v>
      </c>
      <c r="AM6" s="275"/>
      <c r="AN6" s="276"/>
    </row>
    <row r="7" spans="1:52" x14ac:dyDescent="0.3">
      <c r="B7" s="3"/>
      <c r="C7" s="1"/>
      <c r="E7" s="101" t="s">
        <v>41</v>
      </c>
      <c r="H7" s="137" t="s">
        <v>65</v>
      </c>
      <c r="I7" s="123">
        <v>0</v>
      </c>
      <c r="J7" s="41" t="s">
        <v>43</v>
      </c>
      <c r="K7" s="41" t="s">
        <v>42</v>
      </c>
      <c r="L7" s="139"/>
      <c r="M7" s="134" t="e">
        <f>ROUNDDOWN(IF(I7+I6+I5+I4+I3&lt;=#REF!+#REF!+#REF!+#REF!,1,IF((I3+I4+I5+I6)&gt;(#REF!+#REF!+#REF!+#REF!),0,(#REF!+#REF!+#REF!+#REF!-I3-I4-I5-I6)/I7)),2)</f>
        <v>#REF!</v>
      </c>
      <c r="N7" s="137" t="s">
        <v>65</v>
      </c>
      <c r="O7" s="41">
        <f>IF(ROUNDUP(((I7+I6+I5+I4+I3)/C6)-O3-O4-O5-O6,0)&lt;0,0,ROUNDUP(((I7+I6+I5+I4+I3)/C6)-O6-O5-O4-O3,0))</f>
        <v>0</v>
      </c>
      <c r="P7" s="41" t="s">
        <v>44</v>
      </c>
      <c r="Q7" s="41" t="s">
        <v>42</v>
      </c>
      <c r="R7" s="146" t="str">
        <f t="shared" si="0"/>
        <v/>
      </c>
      <c r="S7" s="134" t="e">
        <f>ROUNDDOWN(IF(I7+I6+I5+I4+I3&lt;=#REF!+#REF!+#REF!+#REF!+#REF!+#REF!,1,IF((I3+I4+I5+I6)&gt;(#REF!+#REF!+#REF!+#REF!+#REF!+#REF!),0,(#REF!+#REF!+#REF!+#REF!+#REF!+#REF!-I3-I4-I5-I6)/I7)),2)</f>
        <v>#REF!</v>
      </c>
      <c r="U7" s="275"/>
      <c r="V7" s="276"/>
      <c r="Z7" s="137" t="s">
        <v>65</v>
      </c>
      <c r="AA7" s="150"/>
      <c r="AB7" s="41" t="s">
        <v>43</v>
      </c>
      <c r="AC7" s="41" t="s">
        <v>42</v>
      </c>
      <c r="AD7" s="139"/>
      <c r="AE7" s="134" t="e">
        <f>ROUNDDOWN(IF(AA7+AA6+AA5+AA4+AA3+I7+I6+I5+I4+I3&lt;=#REF!+#REF!+#REF!+#REF!,1,IF((I3+I4+I5+I6+I7+AA3+AA4+AA5+AA6)&gt;(#REF!+#REF!+#REF!+#REF!),0,(#REF!+#REF!+#REF!+#REF!-I3-I4-I5-I6-I7-AA3-AA4-AA5-AA6)/AA7)),2)</f>
        <v>#REF!</v>
      </c>
      <c r="AF7" s="137" t="s">
        <v>65</v>
      </c>
      <c r="AG7" s="41">
        <f>IF(ROUNDUP(((AA7+AA6+AA5+AA4+AA3+I11+I10+I9+I8+I7+I6+I5+I4+I3)/C6)-O3-O4-O5-O6-O7-O8-O9-O10-O11-AG3-AG4-AG5-AG6,0)&lt;0,0,ROUNDUP(((AA7+AA6+AA5+AA4+AA3+I11+I10+I9+I8+I7+I6+I5+I4+I3)/C6)-AG6-AG5-AG4-AG3-O11-O10-O9-O8-O7-O6-O5-O4-O3,0))</f>
        <v>0</v>
      </c>
      <c r="AH7" s="41" t="s">
        <v>44</v>
      </c>
      <c r="AI7" s="41" t="s">
        <v>42</v>
      </c>
      <c r="AJ7" s="146" t="str">
        <f t="shared" si="1"/>
        <v/>
      </c>
      <c r="AK7" s="134" t="e">
        <f>ROUNDDOWN(IF(AA7+AA6+AA5+AA4+AA3+I7+I6+I5+I4+I3&lt;=#REF!+#REF!+#REF!+#REF!+#REF!+#REF!,1,IF((I3+I4+I5+I6+I7+AA3+AA4+AA5+AA6)&gt;(#REF!+#REF!+#REF!+#REF!+#REF!+#REF!),0,(#REF!+#REF!+#REF!+#REF!+#REF!+#REF!-I3-I4-I5-I6-I7-AA3-AA4-AA5-AA6)/AA7)),2)</f>
        <v>#REF!</v>
      </c>
      <c r="AM7" s="275"/>
      <c r="AN7" s="276"/>
    </row>
    <row r="8" spans="1:52" x14ac:dyDescent="0.3">
      <c r="B8" s="3" t="s">
        <v>19</v>
      </c>
      <c r="C8" s="169" t="e">
        <f>IF((I13+AA13-#REF!-#REF!-#REF!-#REF!-#REF!-#REF!-#REF!)/C6&lt;0,0,ROUNDUP((I13+AA13-#REF!-#REF!-#REF!-#REF!-#REF!-#REF!-#REF!)/C6,0))</f>
        <v>#REF!</v>
      </c>
      <c r="D8" s="1" t="e">
        <f>IF(C8=E8,"=","≠")</f>
        <v>#REF!</v>
      </c>
      <c r="E8" s="100">
        <f>J15+M15+P15+S15+V15+Y15+AB15+AE15+AH15+AK15+AN15+AQ15+AT15+AW15</f>
        <v>0</v>
      </c>
      <c r="H8" s="137" t="s">
        <v>123</v>
      </c>
      <c r="I8" s="123">
        <v>0</v>
      </c>
      <c r="J8" s="41" t="s">
        <v>43</v>
      </c>
      <c r="K8" s="41" t="s">
        <v>42</v>
      </c>
      <c r="L8" s="139"/>
      <c r="M8" s="134" t="e">
        <f>ROUNDDOWN(IF(I8+I7+I6+I5+I4+I3&lt;=#REF!+#REF!+#REF!+#REF!,1,IF((I3+I4+I5+I6+I7)&gt;(#REF!+#REF!+#REF!+#REF!),0,(#REF!+#REF!+#REF!+#REF!-I3-I4-I5-I6-I7)/I8)),2)</f>
        <v>#REF!</v>
      </c>
      <c r="N8" s="137" t="s">
        <v>123</v>
      </c>
      <c r="O8" s="41">
        <f>IF(ROUNDUP(((I8+I7+I6+I5+I4+I3)/C6)-O3-O4-O5-O6-O7,0)&lt;0,0,ROUNDUP(((I8+I7+I6+I5+I4+I3)/C6)-O7-O6-O5-O4-O3,0))</f>
        <v>0</v>
      </c>
      <c r="P8" s="41" t="s">
        <v>44</v>
      </c>
      <c r="Q8" s="41" t="s">
        <v>42</v>
      </c>
      <c r="R8" s="146" t="str">
        <f t="shared" si="0"/>
        <v/>
      </c>
      <c r="S8" s="134" t="e">
        <f>ROUNDDOWN(IF(I8+I7+I6+I5+I4+I3&lt;=#REF!+#REF!+#REF!+#REF!+#REF!+#REF!,1,IF((I3+I4+I5+I6+I7)&gt;(#REF!+#REF!+#REF!+#REF!+#REF!+#REF!),0,(#REF!+#REF!+#REF!+#REF!+#REF!+#REF!-I3-I4-I5-I6-I7)/I8)),2)</f>
        <v>#REF!</v>
      </c>
      <c r="U8" s="275"/>
      <c r="V8" s="276"/>
      <c r="Z8" s="137" t="s">
        <v>123</v>
      </c>
      <c r="AA8" s="123"/>
      <c r="AB8" s="41" t="s">
        <v>43</v>
      </c>
      <c r="AC8" s="41" t="s">
        <v>42</v>
      </c>
      <c r="AD8" s="139"/>
      <c r="AE8" s="134" t="e">
        <f>ROUNDDOWN(IF(AA8+AA7+AA6+AA5+AA4+AA3+I11+I10+I9+I8+I7+I6+I5+I4+I3&lt;=#REF!+#REF!+#REF!+#REF!,1,IF((I3+I4+I5+I6+I7+I8+I9+I10+I11+AA3+AA4+AA5+AA6+AA7)&gt;(#REF!+#REF!+#REF!+#REF!),0,(#REF!+#REF!+#REF!+#REF!-I3-I4-I5-I6-I7-I8-I9-I10-I11-AA3-AA4-AA5-AA6-AA7)/AA8)),2)</f>
        <v>#REF!</v>
      </c>
      <c r="AF8" s="137" t="s">
        <v>123</v>
      </c>
      <c r="AG8" s="41">
        <f>IF(ROUNDUP(((AA8+AA7+AA6+AA5+AA4+AA3+I11+I10+I9+I8+I7+I6+I5+I4+I3)/C6)-O3-O4-O5-O6-O7-O8-O9-O10-O11-AG3-AG4-AG5-AG6-AG7,0)&lt;0,0,ROUNDUP(((AA8+AA7+AA6+AA5+AA4+AA3+I11+I10+I9+I8+I7+I6+I5+I4+I3)/C6)-AG7-AG6-AG5-AG4-AG3-O11-O10-O9-O8-O7-O6-O5-O4-O3,0))</f>
        <v>0</v>
      </c>
      <c r="AH8" s="41" t="s">
        <v>44</v>
      </c>
      <c r="AI8" s="41" t="s">
        <v>42</v>
      </c>
      <c r="AJ8" s="146" t="str">
        <f t="shared" si="1"/>
        <v/>
      </c>
      <c r="AK8" s="134" t="e">
        <f>ROUNDDOWN(IF(AA8+AA7+AA6+AA5+AA4+AA3+I11+I10+I9+I8+I7+I6+I5+I4+I3&lt;=#REF!+#REF!+#REF!+#REF!+#REF!+#REF!,1,IF((I3+I4+I5+I6+I7+I8+I9+I10+I11+AA3+AA4+AA5+AA6+AA7)&gt;(#REF!+#REF!+#REF!+#REF!+#REF!+#REF!),0,(#REF!+#REF!+#REF!+#REF!+#REF!+#REF!-I3-I4-I5-I6-I7-I8-I9-I10-I11-AA3-AA4-AA5-AA6-AA7)/AA8)),2)</f>
        <v>#REF!</v>
      </c>
      <c r="AM8" s="275"/>
      <c r="AN8" s="276"/>
    </row>
    <row r="9" spans="1:52" x14ac:dyDescent="0.3">
      <c r="B9" s="3" t="s">
        <v>38</v>
      </c>
      <c r="C9" s="169" t="e">
        <f>IF((I13+AA13-#REF!-#REF!-#REF!-#REF!-#REF!-#REF!-#REF!)/C6&lt;0,0,ROUNDUP((I13+AA13-#REF!-#REF!-#REF!-#REF!-#REF!-#REF!-#REF!)/C6,0))</f>
        <v>#REF!</v>
      </c>
      <c r="D9" s="1" t="e">
        <f>IF(C9=E9,"=","≠")</f>
        <v>#REF!</v>
      </c>
      <c r="E9" s="100">
        <f>J26+M26+P26+S26+V26+Y26+AB26+AE26+AH26+AK26+AN26+AQ26+AT26+AW26</f>
        <v>0</v>
      </c>
      <c r="H9" s="137" t="s">
        <v>154</v>
      </c>
      <c r="I9" s="123">
        <v>0</v>
      </c>
      <c r="J9" s="41" t="s">
        <v>43</v>
      </c>
      <c r="K9" s="41" t="s">
        <v>42</v>
      </c>
      <c r="L9" s="139"/>
      <c r="M9" s="134" t="e">
        <f>ROUNDDOWN(IF(I9+I8+I7+I6+I5+I4+I3&lt;=#REF!+#REF!+#REF!+#REF!,1,IF((I3+I4+I5+I6+I7+I8)&gt;(#REF!+#REF!+#REF!+#REF!),0,(#REF!+#REF!+#REF!+#REF!-I3-I4-I5-I6-I7-I8)/I9)),2)</f>
        <v>#REF!</v>
      </c>
      <c r="N9" s="137" t="s">
        <v>154</v>
      </c>
      <c r="O9" s="41">
        <f>IF(ROUNDUP(((I9+I8+I7+I6+I5+I4+I3)/C6)-O3-O4-O5-O6-O7-O8,0)&lt;0,0,ROUNDUP(((I9+I8+I7+I6+I5+I4+I3)/C6)-O8-O7-O6-O5-O4-O3,0))</f>
        <v>0</v>
      </c>
      <c r="P9" s="41" t="s">
        <v>44</v>
      </c>
      <c r="Q9" s="41" t="s">
        <v>42</v>
      </c>
      <c r="R9" s="146" t="str">
        <f t="shared" si="0"/>
        <v/>
      </c>
      <c r="S9" s="134" t="e">
        <f>ROUNDDOWN(IF(I9+I8+I7+I6+I5+I4+I3&lt;=#REF!+#REF!+#REF!+#REF!+#REF!+#REF!,1,IF((I3+I4+I5+I6+I7+I8)&gt;(#REF!+#REF!+#REF!+#REF!+#REF!+#REF!),0,(#REF!+#REF!+#REF!+#REF!+#REF!+#REF!-I3-I4-I5-I6-I7-I8)/I9)),2)</f>
        <v>#REF!</v>
      </c>
      <c r="U9" s="275"/>
      <c r="V9" s="276"/>
      <c r="Z9" s="137" t="s">
        <v>154</v>
      </c>
      <c r="AA9" s="123"/>
      <c r="AB9" s="41" t="s">
        <v>43</v>
      </c>
      <c r="AC9" s="41" t="s">
        <v>42</v>
      </c>
      <c r="AD9" s="139"/>
      <c r="AE9" s="134" t="e">
        <f>ROUNDDOWN(IF(AA9+AA8+AA7+AA6+AA5+AA4+AA3+I11+I10+I9+I8+I7+I6+I5+I4+I3&lt;=#REF!+#REF!+#REF!+#REF!,1,IF((I3+I4+I5+I6+I7+I8+I9+I10+I11+AA3+AA4+AA5+AA6+AA7+AA8)&gt;(#REF!+#REF!+#REF!+#REF!),0,(#REF!+#REF!+#REF!+#REF!-I3-I4-I5-I6-I7-I8-I9-I10-I11-AA3-AA4-AA5-AA6-AA7-AA8)/AA9)),2)</f>
        <v>#REF!</v>
      </c>
      <c r="AF9" s="137" t="s">
        <v>154</v>
      </c>
      <c r="AG9" s="41">
        <f>IF(ROUNDUP(((AA9+AA8+AA7+AA6+AA5+AA4+AA3+I11+I10+I9+I8+I7+I6+I5+I4+I3)/C6)-O3-O4-O5-O6-O7-O8-O9-O10-O11-AG3-AG4-AG5-AG6-AG7-AG8,0)&lt;0,0,ROUNDUP(((AA9+AA8+AA7+AA6+AA5+AA4+AA3+I11+I10+I9+I8+I7+I6+I5+I4+I3)/C6)-AG8-AG7-AG6-AG5-AG4-AG3-O11-O10-O9-O8-O7-O6-O5-O4-O3,0))</f>
        <v>0</v>
      </c>
      <c r="AH9" s="41" t="s">
        <v>44</v>
      </c>
      <c r="AI9" s="41" t="s">
        <v>42</v>
      </c>
      <c r="AJ9" s="146" t="str">
        <f t="shared" si="1"/>
        <v/>
      </c>
      <c r="AK9" s="134" t="e">
        <f>ROUNDDOWN(IF(AA9+AA8+AA7+AA6+AA5+AA4+AA3+I11+I10+I9+I8+I7+I6+I5+I4+I3&lt;=#REF!+#REF!+#REF!+#REF!+#REF!+#REF!,1,IF((I3+I4+I5+I6+I7+I8+I9+I10+I11+AA3+AA4+AA5+AA6+AA7+AA8)&gt;(#REF!+#REF!+#REF!+#REF!+#REF!+#REF!),0,(#REF!+#REF!+#REF!+#REF!+#REF!+#REF!-I3-I4-I5-I6-I7-I8-I9-I10-I11-AA3-AA4-AA5-AA6-AA7-AA8)/AA9)),2)</f>
        <v>#REF!</v>
      </c>
      <c r="AM9" s="275"/>
      <c r="AN9" s="276"/>
    </row>
    <row r="10" spans="1:52" x14ac:dyDescent="0.3">
      <c r="B10" s="3" t="s">
        <v>39</v>
      </c>
      <c r="C10" s="169" t="e">
        <f>IF((I13+AA13-#REF!-#REF!-#REF!-#REF!-#REF!-#REF!-#REF!)/C6&lt;0,0,ROUNDUP((I13+AA13-#REF!-#REF!-#REF!-#REF!-#REF!-#REF!-#REF!)/C6,0))</f>
        <v>#REF!</v>
      </c>
      <c r="D10" s="1" t="e">
        <f>IF(C10=E10,"=","≠")</f>
        <v>#REF!</v>
      </c>
      <c r="E10" s="100">
        <f>J32+M32+P32+S32+V32+Y32+AB32+AE32+AH32+AK32+AN32+AQ32+AT32+AW32</f>
        <v>0</v>
      </c>
      <c r="H10" s="137" t="s">
        <v>155</v>
      </c>
      <c r="I10" s="123">
        <v>0</v>
      </c>
      <c r="J10" s="41" t="s">
        <v>43</v>
      </c>
      <c r="K10" s="41" t="s">
        <v>42</v>
      </c>
      <c r="L10" s="139"/>
      <c r="M10" s="134" t="e">
        <f>ROUNDDOWN(IF(I10+I9+I8+I7+I6+I5+I4+I3&lt;=#REF!+#REF!+#REF!+#REF!,1,IF((I3+I4+I5+I6+I7+I8+I9)&gt;(#REF!+#REF!+#REF!+#REF!),0,(#REF!+#REF!+#REF!+#REF!-I3-I4-I5-I6-I7-I8-I9)/I10)),2)</f>
        <v>#REF!</v>
      </c>
      <c r="N10" s="137" t="s">
        <v>155</v>
      </c>
      <c r="O10" s="41">
        <f>IF(ROUNDUP(((I10+I9+I8+I7+I6+I5+I4+I3)/C6)-O3-O4-O5-O6-O7-O8-O9,0)&lt;0,0,ROUNDUP(((I10+I9+I8+I7+I6+I5+I4+I3)/C6)-O9-O8-O7-O6-O5-O4-O3,0))</f>
        <v>0</v>
      </c>
      <c r="P10" s="41" t="s">
        <v>44</v>
      </c>
      <c r="Q10" s="41" t="s">
        <v>42</v>
      </c>
      <c r="R10" s="146" t="str">
        <f t="shared" si="0"/>
        <v/>
      </c>
      <c r="S10" s="134" t="e">
        <f>ROUNDDOWN(IF(I10+I9+I8+I7+I6+I5+I4+I3&lt;=#REF!+#REF!+#REF!+#REF!+#REF!+#REF!,1,IF((I3+I4+I5+I6+I7+I8+I9)&gt;(#REF!+#REF!+#REF!+#REF!+#REF!+#REF!),0,(#REF!+#REF!+#REF!+#REF!+#REF!+#REF!-I3-I4-I5-I6-I7-I8-I9)/I10)),2)</f>
        <v>#REF!</v>
      </c>
      <c r="U10" s="275"/>
      <c r="V10" s="276"/>
      <c r="Z10" s="137" t="s">
        <v>155</v>
      </c>
      <c r="AA10" s="123"/>
      <c r="AB10" s="41" t="s">
        <v>43</v>
      </c>
      <c r="AC10" s="41" t="s">
        <v>42</v>
      </c>
      <c r="AD10" s="139"/>
      <c r="AE10" s="134" t="e">
        <f>ROUNDDOWN(IF(AA10+AA9+AA8+AA7+AA6+AA5+AA4+AA3+I11+I10+I9+I8+I7+I6+I5+I4+I3&lt;=#REF!+#REF!+#REF!+#REF!,1,IF((I3+I4+I5+I6+I7+I8+I9+I10+I11+AA3+AA4+AA5+AA6+AA7+AA8+AA9)&gt;(#REF!+#REF!+#REF!+#REF!),0,(#REF!+#REF!+#REF!+#REF!-I3-I4-I5-I6-I7-I8-I9-I10-I11-AA3-AA4-AA5-AA6-AA7-AA8-AA9)/AA10)),2)</f>
        <v>#REF!</v>
      </c>
      <c r="AF10" s="137" t="s">
        <v>155</v>
      </c>
      <c r="AG10" s="41">
        <f>IF(ROUNDUP(((AA10+AA9+AA8+AA7+AA6+AA5+AA4+AA3+I11+I10+I9+I8+I7+I6+I5+I4+I3)/C6)-O3-O4-O5-O6-O7-O8-O9-O10-O11-AG3-AG4-AG5-AG6-AG7-AG8-AG9,0)&lt;0,0,ROUNDUP(((AA10+AA9+AA8+AA7+AA6+AA5+AA4+AA3+I11+I10+I9+I8+I7+I6+I5+I4+I3)/C6)-AG9-AG8-AG7-AG6-AG5-AG4-AG3-O11-O10-O9-O8-O7-O6-O5-O4-O3,0))</f>
        <v>0</v>
      </c>
      <c r="AH10" s="41" t="s">
        <v>44</v>
      </c>
      <c r="AI10" s="41" t="s">
        <v>42</v>
      </c>
      <c r="AJ10" s="146" t="str">
        <f t="shared" si="1"/>
        <v/>
      </c>
      <c r="AK10" s="134" t="e">
        <f>ROUNDDOWN(IF(AA10+AA9+AA8+AA7+AA6+AA5+AA4+AA3+I11+I10+I9+I8+I7+I6+I5+I4+I3&lt;=#REF!+#REF!+#REF!+#REF!+#REF!+#REF!,1,IF((I3+I4+I5+I6+I7+I8+I9+I10+I11+AA3+AA4+AA5+AA6+AA7+AA8+AA9)&gt;(#REF!+#REF!+#REF!+#REF!+#REF!+#REF!),0,(#REF!+#REF!+#REF!+#REF!+#REF!+#REF!-I3-I4-I5-I6-I7-I8-I9-I10-I11-AA3-AA4-AA5-AA6-AA7-AA8-AA9)/AA10)),2)</f>
        <v>#REF!</v>
      </c>
      <c r="AM10" s="275"/>
      <c r="AN10" s="276"/>
    </row>
    <row r="11" spans="1:52" ht="15" thickBot="1" x14ac:dyDescent="0.35">
      <c r="B11" s="3"/>
      <c r="C11" s="103"/>
      <c r="D11" s="1"/>
      <c r="E11" s="1"/>
      <c r="H11" s="137" t="s">
        <v>156</v>
      </c>
      <c r="I11" s="123">
        <v>0</v>
      </c>
      <c r="J11" s="41" t="s">
        <v>43</v>
      </c>
      <c r="K11" s="41" t="s">
        <v>42</v>
      </c>
      <c r="L11" s="139"/>
      <c r="M11" s="135" t="e">
        <f>ROUNDDOWN(IF(I11+I10+I9+I8+I7+I6+I5+I4+I3&lt;=#REF!+#REF!+#REF!+#REF!,1,IF((I3+I4+I5+I6+I7+I8+I9+I10)&gt;(#REF!+#REF!+#REF!+#REF!),0,(#REF!+#REF!+#REF!+#REF!-I3-I4-I5-I6-I7-I8-I9-I10)/I11)),2)</f>
        <v>#REF!</v>
      </c>
      <c r="N11" s="137" t="s">
        <v>156</v>
      </c>
      <c r="O11" s="41">
        <f>IF(ROUNDUP(((I11+I10+I9+I8+I7+I6+I5+I4+I3)/C6)-O3-O4-O5-O6-O7-O8-O9-O10,0)&lt;0,0,ROUNDUP(((I11+I10+I9+I8+I7+I6+I5+I4+I3)/C6)-O10-O9-O8-O7-O6-O5-O4-O3,0))</f>
        <v>0</v>
      </c>
      <c r="P11" s="41" t="s">
        <v>44</v>
      </c>
      <c r="Q11" s="41" t="s">
        <v>42</v>
      </c>
      <c r="R11" s="146" t="str">
        <f t="shared" si="0"/>
        <v/>
      </c>
      <c r="S11" s="135" t="e">
        <f>ROUNDDOWN(IF(I11+I10+I9+I8+I7+I6+I5+I4+I3&lt;=#REF!+#REF!+#REF!+#REF!+#REF!+#REF!,1,IF((I3+I4+I5+I6+I7+I8+I9+I10)&gt;(#REF!+#REF!+#REF!+#REF!+#REF!+#REF!),0,(#REF!+#REF!+#REF!+#REF!+#REF!+#REF!-I3-I4-I5-I6-I7-I8-I9-I10)/I11)),2)</f>
        <v>#REF!</v>
      </c>
      <c r="U11" s="275"/>
      <c r="V11" s="276"/>
      <c r="Z11" s="137" t="s">
        <v>156</v>
      </c>
      <c r="AA11" s="123"/>
      <c r="AB11" s="41" t="s">
        <v>43</v>
      </c>
      <c r="AC11" s="41" t="s">
        <v>42</v>
      </c>
      <c r="AD11" s="139"/>
      <c r="AE11" s="135" t="e">
        <f>ROUNDDOWN(IF(AA11+AA10+AA9+AA8+AA7+AA6+AA5+AA4+AA3+I11+I10+I9+I8+I7+I6+I5+I4+I3&lt;=#REF!+#REF!+#REF!+#REF!,1,IF((I3+I4+I5+I6+I7+I8+I9+I10+I11+AA3+AA4+AA5+AA6+AA7+AA8+AA9+AA10)&gt;(#REF!+#REF!+#REF!+#REF!),0,(#REF!+#REF!+#REF!+#REF!-I3-I4-I5-I6-I7-I8-I9-I10-I11-AA3-AA4-AA5-AA6-AA7-AA8-AA9-AA10)/AA11)),2)</f>
        <v>#REF!</v>
      </c>
      <c r="AF11" s="137" t="s">
        <v>156</v>
      </c>
      <c r="AG11" s="41">
        <f>IF(ROUNDUP(((AA11+AA10+AA9+AA8+AA7+AA6+AA5+AA4+AA3+I11+I10+I9+I8+I7+I6+I5+I4+I3)/C6)-O3-O4-O5-O6-O7-O8-O9-O10-O11-AG3-AG4-AG5-AG6-AG7-AG8-AG9-AG10,0)&lt;0,0,ROUNDUP(((AA11+AA10+AA9+AA8+AA7+AA6+AA5+AA4+AA3+I11+I10+I9+I8+I7+I6+I5+I4+I3)/C6)-AG10-AG9-AG8-AG7-AG6-AG5-AG4-AG3-O11-O10-O9-O8-O7-O6-O5-O4-O3,0))</f>
        <v>0</v>
      </c>
      <c r="AH11" s="41" t="s">
        <v>44</v>
      </c>
      <c r="AI11" s="41" t="s">
        <v>42</v>
      </c>
      <c r="AJ11" s="146" t="str">
        <f t="shared" si="1"/>
        <v/>
      </c>
      <c r="AK11" s="135" t="e">
        <f>ROUNDDOWN(IF(AA11+AA10+AA9+AA8+AA7+AA6+AA5+AA4+AA3+I11+I10+I9+I8+I7+I6+I5+I4+I3&lt;=#REF!+#REF!+#REF!+#REF!+#REF!+#REF!,1,IF((I3+I4+I5+I6+I7+I8+I9+I10+I11+AA3+AA4+AA5+AA6+AA7+AA8+AA9+AA10)&gt;(#REF!+#REF!+#REF!+#REF!+#REF!+#REF!),0,(#REF!+#REF!+#REF!+#REF!+#REF!+#REF!-I3-I4-I5-I6-I7-I8-I9-I10-I11-AA3-AA4-AA5-AA6-AA7-AA8-AA9-AA10)/AA11)),2)</f>
        <v>#REF!</v>
      </c>
      <c r="AM11" s="275"/>
      <c r="AN11" s="276"/>
    </row>
    <row r="12" spans="1:52" ht="15" thickBot="1" x14ac:dyDescent="0.35">
      <c r="B12" s="54"/>
      <c r="C12" s="103"/>
      <c r="D12" s="1"/>
      <c r="E12" s="1"/>
      <c r="H12" s="137"/>
      <c r="I12" s="123"/>
      <c r="J12" s="124"/>
      <c r="K12" s="124"/>
      <c r="L12" s="124"/>
      <c r="M12" s="124"/>
      <c r="N12" s="122"/>
      <c r="O12" s="41"/>
      <c r="P12" s="124"/>
      <c r="Q12" s="124"/>
      <c r="R12" s="124"/>
      <c r="S12" s="126"/>
      <c r="U12" s="275"/>
      <c r="V12" s="276"/>
      <c r="Z12" s="122"/>
      <c r="AA12" s="124"/>
      <c r="AB12" s="124"/>
      <c r="AC12" s="124"/>
      <c r="AD12" s="124"/>
      <c r="AE12" s="126"/>
      <c r="AF12" s="122"/>
      <c r="AG12" s="124"/>
      <c r="AH12" s="124"/>
      <c r="AI12" s="124"/>
      <c r="AJ12" s="124"/>
      <c r="AK12" s="126"/>
      <c r="AM12" s="122"/>
      <c r="AN12" s="126"/>
    </row>
    <row r="13" spans="1:52" ht="15" thickBot="1" x14ac:dyDescent="0.35">
      <c r="B13" s="3"/>
      <c r="C13" s="103"/>
      <c r="D13" s="1"/>
      <c r="E13" s="1"/>
      <c r="H13" s="127"/>
      <c r="I13" s="149">
        <f>SUM(I3:I12)</f>
        <v>2098140</v>
      </c>
      <c r="J13" s="210" t="s">
        <v>43</v>
      </c>
      <c r="K13" s="129"/>
      <c r="L13" s="129"/>
      <c r="M13" s="148"/>
      <c r="N13" s="127"/>
      <c r="O13" s="142">
        <f>SUM(O3:O12)</f>
        <v>4</v>
      </c>
      <c r="P13" s="210" t="s">
        <v>44</v>
      </c>
      <c r="Q13" s="129"/>
      <c r="R13" s="129"/>
      <c r="S13" s="130"/>
      <c r="U13" s="127"/>
      <c r="V13" s="130"/>
      <c r="Z13" s="127"/>
      <c r="AA13" s="149">
        <f>SUM(AA3:AA12)</f>
        <v>0</v>
      </c>
      <c r="AB13" s="210" t="s">
        <v>43</v>
      </c>
      <c r="AC13" s="136"/>
      <c r="AD13" s="136"/>
      <c r="AE13" s="130"/>
      <c r="AF13" s="127"/>
      <c r="AG13" s="142">
        <f>SUM(AG3:AG12)</f>
        <v>0</v>
      </c>
      <c r="AH13" s="210" t="s">
        <v>44</v>
      </c>
      <c r="AI13" s="136"/>
      <c r="AJ13" s="136"/>
      <c r="AK13" s="130"/>
      <c r="AM13" s="281"/>
      <c r="AN13" s="282"/>
    </row>
    <row r="14" spans="1:52" ht="15" thickBot="1" x14ac:dyDescent="0.35">
      <c r="B14" s="3"/>
      <c r="C14" s="103"/>
      <c r="D14" s="1"/>
      <c r="E14" s="1"/>
      <c r="H14" s="102"/>
      <c r="I14" s="102"/>
      <c r="O14" s="118"/>
      <c r="P14" s="102"/>
    </row>
    <row r="15" spans="1:52" ht="15" thickBot="1" x14ac:dyDescent="0.35">
      <c r="A15" s="91"/>
      <c r="B15" s="91"/>
      <c r="C15" s="4"/>
      <c r="D15" s="4"/>
      <c r="E15" s="5"/>
      <c r="F15" s="4"/>
      <c r="I15" s="266" t="s">
        <v>207</v>
      </c>
      <c r="J15" s="76">
        <v>0</v>
      </c>
      <c r="L15" s="266" t="s">
        <v>213</v>
      </c>
      <c r="M15" s="76">
        <v>0</v>
      </c>
      <c r="O15" s="266" t="s">
        <v>222</v>
      </c>
      <c r="P15" s="76">
        <v>0</v>
      </c>
      <c r="R15" s="266" t="s">
        <v>239</v>
      </c>
      <c r="S15" s="76">
        <v>0</v>
      </c>
      <c r="U15" s="266" t="s">
        <v>241</v>
      </c>
      <c r="V15" s="76">
        <v>0</v>
      </c>
      <c r="X15" s="266" t="s">
        <v>251</v>
      </c>
      <c r="Y15" s="76">
        <v>0</v>
      </c>
      <c r="AA15" s="266" t="s">
        <v>252</v>
      </c>
      <c r="AB15" s="76">
        <v>0</v>
      </c>
      <c r="AD15" s="266" t="s">
        <v>257</v>
      </c>
      <c r="AE15" s="76">
        <v>0</v>
      </c>
      <c r="AG15" s="266" t="s">
        <v>260</v>
      </c>
      <c r="AH15" s="76">
        <v>0</v>
      </c>
      <c r="AJ15" s="266" t="s">
        <v>263</v>
      </c>
      <c r="AK15" s="76">
        <v>0</v>
      </c>
      <c r="AM15" s="266" t="s">
        <v>264</v>
      </c>
      <c r="AN15" s="76">
        <v>0</v>
      </c>
      <c r="AP15" s="266" t="s">
        <v>265</v>
      </c>
      <c r="AQ15" s="76">
        <v>0</v>
      </c>
      <c r="AS15" s="266" t="s">
        <v>283</v>
      </c>
      <c r="AT15" s="76">
        <v>0</v>
      </c>
      <c r="AV15" s="266" t="s">
        <v>286</v>
      </c>
      <c r="AW15" s="76">
        <v>0</v>
      </c>
      <c r="AY15" s="258" t="s">
        <v>107</v>
      </c>
      <c r="AZ15" s="257">
        <v>4</v>
      </c>
    </row>
    <row r="16" spans="1:52" ht="15" thickBot="1" x14ac:dyDescent="0.35">
      <c r="A16" s="30" t="s">
        <v>0</v>
      </c>
      <c r="B16" s="28" t="s">
        <v>25</v>
      </c>
      <c r="C16" s="28" t="s">
        <v>10</v>
      </c>
      <c r="D16" s="30" t="s">
        <v>33</v>
      </c>
      <c r="E16" s="29" t="s">
        <v>12</v>
      </c>
      <c r="F16" s="30" t="s">
        <v>33</v>
      </c>
      <c r="G16" s="30" t="s">
        <v>59</v>
      </c>
      <c r="H16" s="45"/>
      <c r="I16" s="30" t="s">
        <v>15</v>
      </c>
      <c r="J16" s="30" t="s">
        <v>33</v>
      </c>
      <c r="L16" s="30" t="s">
        <v>15</v>
      </c>
      <c r="M16" s="30" t="s">
        <v>33</v>
      </c>
      <c r="O16" s="30" t="s">
        <v>15</v>
      </c>
      <c r="P16" s="30" t="s">
        <v>33</v>
      </c>
      <c r="R16" s="30" t="s">
        <v>15</v>
      </c>
      <c r="S16" s="30" t="s">
        <v>33</v>
      </c>
      <c r="U16" s="30" t="s">
        <v>15</v>
      </c>
      <c r="V16" s="30" t="s">
        <v>33</v>
      </c>
      <c r="X16" s="30" t="s">
        <v>15</v>
      </c>
      <c r="Y16" s="30" t="s">
        <v>33</v>
      </c>
      <c r="AA16" s="30" t="s">
        <v>15</v>
      </c>
      <c r="AB16" s="30" t="s">
        <v>33</v>
      </c>
      <c r="AD16" s="30" t="s">
        <v>15</v>
      </c>
      <c r="AE16" s="30" t="s">
        <v>33</v>
      </c>
      <c r="AG16" s="30" t="s">
        <v>15</v>
      </c>
      <c r="AH16" s="30" t="s">
        <v>33</v>
      </c>
      <c r="AJ16" s="30" t="s">
        <v>15</v>
      </c>
      <c r="AK16" s="30" t="s">
        <v>33</v>
      </c>
      <c r="AM16" s="30" t="s">
        <v>15</v>
      </c>
      <c r="AN16" s="30" t="s">
        <v>33</v>
      </c>
      <c r="AP16" s="30" t="s">
        <v>15</v>
      </c>
      <c r="AQ16" s="30" t="s">
        <v>33</v>
      </c>
      <c r="AS16" s="30" t="s">
        <v>15</v>
      </c>
      <c r="AT16" s="30" t="s">
        <v>33</v>
      </c>
      <c r="AV16" s="30" t="s">
        <v>15</v>
      </c>
      <c r="AW16" s="30" t="s">
        <v>33</v>
      </c>
      <c r="AY16" s="256" t="s">
        <v>15</v>
      </c>
      <c r="AZ16" s="256" t="s">
        <v>33</v>
      </c>
    </row>
    <row r="17" spans="1:52" ht="15" thickBot="1" x14ac:dyDescent="0.35"/>
    <row r="18" spans="1:52" ht="15" thickBot="1" x14ac:dyDescent="0.35">
      <c r="A18" s="6">
        <v>2301</v>
      </c>
      <c r="B18" s="47"/>
      <c r="C18" s="10">
        <v>25</v>
      </c>
      <c r="D18" s="8" t="s">
        <v>3</v>
      </c>
      <c r="E18" s="56">
        <f>($C$4*C18)/1000000</f>
        <v>15</v>
      </c>
      <c r="F18" s="8" t="s">
        <v>1</v>
      </c>
      <c r="G18" s="8">
        <f>ROUNDDOWN((Consolidação!C10+Consolidação!E10)/E18,0)</f>
        <v>98</v>
      </c>
      <c r="H18" s="1"/>
      <c r="I18" s="57">
        <f>E18*$J$15</f>
        <v>0</v>
      </c>
      <c r="J18" s="8" t="s">
        <v>1</v>
      </c>
      <c r="L18" s="57">
        <f>E18*$M$15</f>
        <v>0</v>
      </c>
      <c r="M18" s="8" t="s">
        <v>1</v>
      </c>
      <c r="O18" s="57">
        <f>E18*$P$15</f>
        <v>0</v>
      </c>
      <c r="P18" s="8" t="s">
        <v>1</v>
      </c>
      <c r="R18" s="57">
        <f>E18*$S$15</f>
        <v>0</v>
      </c>
      <c r="S18" s="8" t="s">
        <v>1</v>
      </c>
      <c r="U18" s="57">
        <f>E18*$V$15</f>
        <v>0</v>
      </c>
      <c r="V18" s="8" t="s">
        <v>1</v>
      </c>
      <c r="X18" s="57">
        <f>E18*$Y$15</f>
        <v>0</v>
      </c>
      <c r="Y18" s="8" t="s">
        <v>1</v>
      </c>
      <c r="AA18" s="57">
        <f>E18*$AB$15</f>
        <v>0</v>
      </c>
      <c r="AB18" s="8" t="s">
        <v>1</v>
      </c>
      <c r="AD18" s="57">
        <f>E18*$AE$15</f>
        <v>0</v>
      </c>
      <c r="AE18" s="8" t="s">
        <v>1</v>
      </c>
      <c r="AG18" s="57">
        <f>E18*$AH$15</f>
        <v>0</v>
      </c>
      <c r="AH18" s="8" t="s">
        <v>1</v>
      </c>
      <c r="AJ18" s="57">
        <f>E18*$AK$15</f>
        <v>0</v>
      </c>
      <c r="AK18" s="8" t="s">
        <v>1</v>
      </c>
      <c r="AM18" s="57">
        <f t="shared" ref="AM18:AM24" si="2">E18*$AN$15</f>
        <v>0</v>
      </c>
      <c r="AN18" s="8" t="s">
        <v>1</v>
      </c>
      <c r="AP18" s="57">
        <f>E18*$AQ$15</f>
        <v>0</v>
      </c>
      <c r="AQ18" s="8" t="s">
        <v>1</v>
      </c>
      <c r="AS18" s="57">
        <f>E18*$AT$15</f>
        <v>0</v>
      </c>
      <c r="AT18" s="8" t="s">
        <v>1</v>
      </c>
      <c r="AV18" s="57">
        <f>E18*$AW$15</f>
        <v>0</v>
      </c>
      <c r="AW18" s="8" t="s">
        <v>1</v>
      </c>
      <c r="AY18" s="57">
        <f>E18*$AZ$15</f>
        <v>60</v>
      </c>
      <c r="AZ18" s="8" t="s">
        <v>1</v>
      </c>
    </row>
    <row r="19" spans="1:52" ht="15" thickBot="1" x14ac:dyDescent="0.35">
      <c r="A19" s="6">
        <v>2266</v>
      </c>
      <c r="B19" s="47"/>
      <c r="C19" s="10">
        <v>55</v>
      </c>
      <c r="D19" s="8" t="s">
        <v>3</v>
      </c>
      <c r="E19" s="56">
        <f t="shared" ref="E19:E24" si="3">($C$4*C19)/1000000</f>
        <v>33</v>
      </c>
      <c r="F19" s="8" t="s">
        <v>1</v>
      </c>
      <c r="G19" s="8">
        <f>ROUNDDOWN((Consolidação!C29+Consolidação!E29)/E19,0)</f>
        <v>80</v>
      </c>
      <c r="H19" s="1"/>
      <c r="I19" s="57">
        <f t="shared" ref="I19:I24" si="4">E19*$J$15</f>
        <v>0</v>
      </c>
      <c r="J19" s="8" t="s">
        <v>1</v>
      </c>
      <c r="L19" s="38">
        <f t="shared" ref="L19:L24" si="5">E19*$M$15</f>
        <v>0</v>
      </c>
      <c r="M19" s="8" t="s">
        <v>1</v>
      </c>
      <c r="O19" s="38">
        <f t="shared" ref="O19:O24" si="6">E19*$P$15</f>
        <v>0</v>
      </c>
      <c r="P19" s="8" t="s">
        <v>1</v>
      </c>
      <c r="R19" s="38">
        <f t="shared" ref="R19:R24" si="7">E19*$S$15</f>
        <v>0</v>
      </c>
      <c r="S19" s="8" t="s">
        <v>1</v>
      </c>
      <c r="U19" s="38">
        <f t="shared" ref="U19:U24" si="8">E19*$V$15</f>
        <v>0</v>
      </c>
      <c r="V19" s="8" t="s">
        <v>1</v>
      </c>
      <c r="X19" s="38">
        <f t="shared" ref="X19:X24" si="9">E19*$Y$15</f>
        <v>0</v>
      </c>
      <c r="Y19" s="8" t="s">
        <v>1</v>
      </c>
      <c r="AA19" s="38">
        <f t="shared" ref="AA19:AA24" si="10">E19*$AB$15</f>
        <v>0</v>
      </c>
      <c r="AB19" s="8" t="s">
        <v>1</v>
      </c>
      <c r="AD19" s="38">
        <f t="shared" ref="AD19:AD24" si="11">E19*$AE$15</f>
        <v>0</v>
      </c>
      <c r="AE19" s="8" t="s">
        <v>1</v>
      </c>
      <c r="AG19" s="38">
        <f t="shared" ref="AG19:AG24" si="12">E19*$AH$15</f>
        <v>0</v>
      </c>
      <c r="AH19" s="8" t="s">
        <v>1</v>
      </c>
      <c r="AJ19" s="38">
        <f t="shared" ref="AJ19:AJ24" si="13">E19*$AK$15</f>
        <v>0</v>
      </c>
      <c r="AK19" s="8" t="s">
        <v>1</v>
      </c>
      <c r="AM19" s="57">
        <f t="shared" si="2"/>
        <v>0</v>
      </c>
      <c r="AN19" s="8" t="s">
        <v>1</v>
      </c>
      <c r="AP19" s="57">
        <f t="shared" ref="AP19:AP24" si="14">E19*$AQ$15</f>
        <v>0</v>
      </c>
      <c r="AQ19" s="8" t="s">
        <v>1</v>
      </c>
      <c r="AS19" s="57">
        <f t="shared" ref="AS19:AS24" si="15">E19*$AT$15</f>
        <v>0</v>
      </c>
      <c r="AT19" s="8" t="s">
        <v>1</v>
      </c>
      <c r="AV19" s="57">
        <f t="shared" ref="AV19:AV24" si="16">E19*$AW$15</f>
        <v>0</v>
      </c>
      <c r="AW19" s="8" t="s">
        <v>1</v>
      </c>
      <c r="AY19" s="57">
        <f t="shared" ref="AY19:AY24" si="17">E19*$AZ$15</f>
        <v>132</v>
      </c>
      <c r="AZ19" s="8" t="s">
        <v>1</v>
      </c>
    </row>
    <row r="20" spans="1:52" ht="15" thickBot="1" x14ac:dyDescent="0.35">
      <c r="A20" s="6">
        <v>2020</v>
      </c>
      <c r="B20" s="48"/>
      <c r="C20" s="9">
        <v>16.05</v>
      </c>
      <c r="D20" s="8" t="s">
        <v>3</v>
      </c>
      <c r="E20" s="56">
        <f t="shared" si="3"/>
        <v>9.6300000000000008</v>
      </c>
      <c r="F20" s="7" t="s">
        <v>1</v>
      </c>
      <c r="G20" s="8">
        <f>ROUNDDOWN((Consolidação!C19+Consolidação!E19)/E20,0)</f>
        <v>119</v>
      </c>
      <c r="H20" s="1"/>
      <c r="I20" s="57">
        <f t="shared" si="4"/>
        <v>0</v>
      </c>
      <c r="J20" s="8" t="s">
        <v>1</v>
      </c>
      <c r="L20" s="38">
        <f t="shared" si="5"/>
        <v>0</v>
      </c>
      <c r="M20" s="8" t="s">
        <v>1</v>
      </c>
      <c r="O20" s="38">
        <f t="shared" si="6"/>
        <v>0</v>
      </c>
      <c r="P20" s="8" t="s">
        <v>1</v>
      </c>
      <c r="R20" s="38">
        <f t="shared" si="7"/>
        <v>0</v>
      </c>
      <c r="S20" s="8" t="s">
        <v>1</v>
      </c>
      <c r="U20" s="38">
        <f t="shared" si="8"/>
        <v>0</v>
      </c>
      <c r="V20" s="8" t="s">
        <v>1</v>
      </c>
      <c r="X20" s="38">
        <f t="shared" si="9"/>
        <v>0</v>
      </c>
      <c r="Y20" s="8" t="s">
        <v>1</v>
      </c>
      <c r="AA20" s="38">
        <f t="shared" si="10"/>
        <v>0</v>
      </c>
      <c r="AB20" s="8" t="s">
        <v>1</v>
      </c>
      <c r="AD20" s="38">
        <f t="shared" si="11"/>
        <v>0</v>
      </c>
      <c r="AE20" s="8" t="s">
        <v>1</v>
      </c>
      <c r="AG20" s="38">
        <f t="shared" si="12"/>
        <v>0</v>
      </c>
      <c r="AH20" s="8" t="s">
        <v>1</v>
      </c>
      <c r="AJ20" s="38">
        <f t="shared" si="13"/>
        <v>0</v>
      </c>
      <c r="AK20" s="8" t="s">
        <v>1</v>
      </c>
      <c r="AM20" s="57">
        <f t="shared" si="2"/>
        <v>0</v>
      </c>
      <c r="AN20" s="8" t="s">
        <v>1</v>
      </c>
      <c r="AP20" s="57">
        <f t="shared" si="14"/>
        <v>0</v>
      </c>
      <c r="AQ20" s="8" t="s">
        <v>1</v>
      </c>
      <c r="AS20" s="57">
        <f t="shared" si="15"/>
        <v>0</v>
      </c>
      <c r="AT20" s="8" t="s">
        <v>1</v>
      </c>
      <c r="AV20" s="57">
        <f t="shared" si="16"/>
        <v>0</v>
      </c>
      <c r="AW20" s="8" t="s">
        <v>1</v>
      </c>
      <c r="AY20" s="57">
        <f t="shared" si="17"/>
        <v>38.520000000000003</v>
      </c>
      <c r="AZ20" s="8" t="s">
        <v>1</v>
      </c>
    </row>
    <row r="21" spans="1:52" ht="15" thickBot="1" x14ac:dyDescent="0.35">
      <c r="A21" s="6">
        <v>2108</v>
      </c>
      <c r="B21" s="47"/>
      <c r="C21" s="10">
        <v>2.5</v>
      </c>
      <c r="D21" s="8" t="s">
        <v>3</v>
      </c>
      <c r="E21" s="56">
        <f t="shared" si="3"/>
        <v>1.5</v>
      </c>
      <c r="F21" s="8" t="s">
        <v>1</v>
      </c>
      <c r="G21" s="8">
        <f>ROUNDDOWN((Consolidação!C24+Consolidação!E24)/E21,0)</f>
        <v>242</v>
      </c>
      <c r="H21" s="1"/>
      <c r="I21" s="57">
        <f t="shared" si="4"/>
        <v>0</v>
      </c>
      <c r="J21" s="8" t="s">
        <v>1</v>
      </c>
      <c r="L21" s="38">
        <f t="shared" si="5"/>
        <v>0</v>
      </c>
      <c r="M21" s="8" t="s">
        <v>1</v>
      </c>
      <c r="O21" s="38">
        <f t="shared" si="6"/>
        <v>0</v>
      </c>
      <c r="P21" s="8" t="s">
        <v>1</v>
      </c>
      <c r="R21" s="38">
        <f t="shared" si="7"/>
        <v>0</v>
      </c>
      <c r="S21" s="8" t="s">
        <v>1</v>
      </c>
      <c r="U21" s="38">
        <f t="shared" si="8"/>
        <v>0</v>
      </c>
      <c r="V21" s="8" t="s">
        <v>1</v>
      </c>
      <c r="X21" s="38">
        <f t="shared" si="9"/>
        <v>0</v>
      </c>
      <c r="Y21" s="8" t="s">
        <v>1</v>
      </c>
      <c r="AA21" s="38">
        <f t="shared" si="10"/>
        <v>0</v>
      </c>
      <c r="AB21" s="8" t="s">
        <v>1</v>
      </c>
      <c r="AD21" s="38">
        <f t="shared" si="11"/>
        <v>0</v>
      </c>
      <c r="AE21" s="8" t="s">
        <v>1</v>
      </c>
      <c r="AG21" s="38">
        <f t="shared" si="12"/>
        <v>0</v>
      </c>
      <c r="AH21" s="8" t="s">
        <v>1</v>
      </c>
      <c r="AJ21" s="38">
        <f t="shared" si="13"/>
        <v>0</v>
      </c>
      <c r="AK21" s="8" t="s">
        <v>1</v>
      </c>
      <c r="AM21" s="57">
        <f t="shared" si="2"/>
        <v>0</v>
      </c>
      <c r="AN21" s="8" t="s">
        <v>1</v>
      </c>
      <c r="AP21" s="57">
        <f t="shared" si="14"/>
        <v>0</v>
      </c>
      <c r="AQ21" s="8" t="s">
        <v>1</v>
      </c>
      <c r="AS21" s="57">
        <f t="shared" si="15"/>
        <v>0</v>
      </c>
      <c r="AT21" s="8" t="s">
        <v>1</v>
      </c>
      <c r="AV21" s="57">
        <f t="shared" si="16"/>
        <v>0</v>
      </c>
      <c r="AW21" s="8" t="s">
        <v>1</v>
      </c>
      <c r="AY21" s="57">
        <f t="shared" si="17"/>
        <v>6</v>
      </c>
      <c r="AZ21" s="8" t="s">
        <v>1</v>
      </c>
    </row>
    <row r="22" spans="1:52" ht="15" thickBot="1" x14ac:dyDescent="0.35">
      <c r="A22" s="6">
        <v>2068</v>
      </c>
      <c r="B22" s="47"/>
      <c r="C22" s="10">
        <v>1</v>
      </c>
      <c r="D22" s="8" t="s">
        <v>3</v>
      </c>
      <c r="E22" s="56">
        <f t="shared" si="3"/>
        <v>0.6</v>
      </c>
      <c r="F22" s="7" t="s">
        <v>1</v>
      </c>
      <c r="G22" s="8">
        <f>ROUNDDOWN((Consolidação!C22+Consolidação!E22)/E22,0)</f>
        <v>178</v>
      </c>
      <c r="H22" s="1"/>
      <c r="I22" s="57">
        <f t="shared" si="4"/>
        <v>0</v>
      </c>
      <c r="J22" s="8" t="s">
        <v>1</v>
      </c>
      <c r="L22" s="38">
        <f t="shared" si="5"/>
        <v>0</v>
      </c>
      <c r="M22" s="8" t="s">
        <v>1</v>
      </c>
      <c r="O22" s="38">
        <f t="shared" si="6"/>
        <v>0</v>
      </c>
      <c r="P22" s="8" t="s">
        <v>1</v>
      </c>
      <c r="R22" s="38">
        <f t="shared" si="7"/>
        <v>0</v>
      </c>
      <c r="S22" s="8" t="s">
        <v>1</v>
      </c>
      <c r="U22" s="38">
        <f t="shared" si="8"/>
        <v>0</v>
      </c>
      <c r="V22" s="8" t="s">
        <v>1</v>
      </c>
      <c r="X22" s="38">
        <f t="shared" si="9"/>
        <v>0</v>
      </c>
      <c r="Y22" s="8" t="s">
        <v>1</v>
      </c>
      <c r="AA22" s="38">
        <f t="shared" si="10"/>
        <v>0</v>
      </c>
      <c r="AB22" s="8" t="s">
        <v>1</v>
      </c>
      <c r="AD22" s="38">
        <f t="shared" si="11"/>
        <v>0</v>
      </c>
      <c r="AE22" s="8" t="s">
        <v>1</v>
      </c>
      <c r="AG22" s="38">
        <f t="shared" si="12"/>
        <v>0</v>
      </c>
      <c r="AH22" s="8" t="s">
        <v>1</v>
      </c>
      <c r="AJ22" s="38">
        <f t="shared" si="13"/>
        <v>0</v>
      </c>
      <c r="AK22" s="8" t="s">
        <v>1</v>
      </c>
      <c r="AM22" s="57">
        <f t="shared" si="2"/>
        <v>0</v>
      </c>
      <c r="AN22" s="8" t="s">
        <v>1</v>
      </c>
      <c r="AP22" s="57">
        <f t="shared" si="14"/>
        <v>0</v>
      </c>
      <c r="AQ22" s="8" t="s">
        <v>1</v>
      </c>
      <c r="AS22" s="57">
        <f t="shared" si="15"/>
        <v>0</v>
      </c>
      <c r="AT22" s="8" t="s">
        <v>1</v>
      </c>
      <c r="AV22" s="57">
        <f t="shared" si="16"/>
        <v>0</v>
      </c>
      <c r="AW22" s="8" t="s">
        <v>1</v>
      </c>
      <c r="AY22" s="57">
        <f t="shared" si="17"/>
        <v>2.4</v>
      </c>
      <c r="AZ22" s="8" t="s">
        <v>1</v>
      </c>
    </row>
    <row r="23" spans="1:52" ht="15" thickBot="1" x14ac:dyDescent="0.35">
      <c r="A23" s="6">
        <v>2119</v>
      </c>
      <c r="B23" s="47"/>
      <c r="C23" s="10">
        <v>1</v>
      </c>
      <c r="D23" s="8" t="s">
        <v>3</v>
      </c>
      <c r="E23" s="56">
        <f t="shared" si="3"/>
        <v>0.6</v>
      </c>
      <c r="F23" s="8" t="s">
        <v>1</v>
      </c>
      <c r="G23" s="8">
        <f>ROUNDDOWN((Consolidação!C25+Consolidação!E25)/E23,0)</f>
        <v>118</v>
      </c>
      <c r="H23" s="1"/>
      <c r="I23" s="57">
        <f t="shared" si="4"/>
        <v>0</v>
      </c>
      <c r="J23" s="8" t="s">
        <v>1</v>
      </c>
      <c r="L23" s="38">
        <f t="shared" si="5"/>
        <v>0</v>
      </c>
      <c r="M23" s="8" t="s">
        <v>1</v>
      </c>
      <c r="O23" s="38">
        <f t="shared" si="6"/>
        <v>0</v>
      </c>
      <c r="P23" s="8" t="s">
        <v>1</v>
      </c>
      <c r="R23" s="38">
        <f t="shared" si="7"/>
        <v>0</v>
      </c>
      <c r="S23" s="8" t="s">
        <v>1</v>
      </c>
      <c r="U23" s="38">
        <f t="shared" si="8"/>
        <v>0</v>
      </c>
      <c r="V23" s="8" t="s">
        <v>1</v>
      </c>
      <c r="X23" s="38">
        <f t="shared" si="9"/>
        <v>0</v>
      </c>
      <c r="Y23" s="8" t="s">
        <v>1</v>
      </c>
      <c r="AA23" s="38">
        <f t="shared" si="10"/>
        <v>0</v>
      </c>
      <c r="AB23" s="8" t="s">
        <v>1</v>
      </c>
      <c r="AD23" s="38">
        <f t="shared" si="11"/>
        <v>0</v>
      </c>
      <c r="AE23" s="8" t="s">
        <v>1</v>
      </c>
      <c r="AG23" s="38">
        <f t="shared" si="12"/>
        <v>0</v>
      </c>
      <c r="AH23" s="8" t="s">
        <v>1</v>
      </c>
      <c r="AJ23" s="38">
        <f t="shared" si="13"/>
        <v>0</v>
      </c>
      <c r="AK23" s="8" t="s">
        <v>1</v>
      </c>
      <c r="AM23" s="57">
        <f t="shared" si="2"/>
        <v>0</v>
      </c>
      <c r="AN23" s="8" t="s">
        <v>1</v>
      </c>
      <c r="AP23" s="57">
        <f t="shared" si="14"/>
        <v>0</v>
      </c>
      <c r="AQ23" s="8" t="s">
        <v>1</v>
      </c>
      <c r="AS23" s="57">
        <f t="shared" si="15"/>
        <v>0</v>
      </c>
      <c r="AT23" s="8" t="s">
        <v>1</v>
      </c>
      <c r="AV23" s="57">
        <f t="shared" si="16"/>
        <v>0</v>
      </c>
      <c r="AW23" s="8" t="s">
        <v>1</v>
      </c>
      <c r="AY23" s="57">
        <f t="shared" si="17"/>
        <v>2.4</v>
      </c>
      <c r="AZ23" s="8" t="s">
        <v>1</v>
      </c>
    </row>
    <row r="24" spans="1:52" ht="15" thickBot="1" x14ac:dyDescent="0.35">
      <c r="A24" s="6">
        <v>2013</v>
      </c>
      <c r="B24" s="47"/>
      <c r="C24" s="10">
        <v>0.5</v>
      </c>
      <c r="D24" s="8" t="s">
        <v>3</v>
      </c>
      <c r="E24" s="56">
        <f t="shared" si="3"/>
        <v>0.3</v>
      </c>
      <c r="F24" s="7" t="s">
        <v>1</v>
      </c>
      <c r="G24" s="8">
        <f>ROUNDDOWN((Consolidação!C17+Consolidação!E17)/E24,0)</f>
        <v>255</v>
      </c>
      <c r="H24" s="1"/>
      <c r="I24" s="57">
        <f t="shared" si="4"/>
        <v>0</v>
      </c>
      <c r="J24" s="8" t="s">
        <v>1</v>
      </c>
      <c r="L24" s="38">
        <f t="shared" si="5"/>
        <v>0</v>
      </c>
      <c r="M24" s="8" t="s">
        <v>1</v>
      </c>
      <c r="O24" s="38">
        <f t="shared" si="6"/>
        <v>0</v>
      </c>
      <c r="P24" s="8" t="s">
        <v>1</v>
      </c>
      <c r="R24" s="38">
        <f t="shared" si="7"/>
        <v>0</v>
      </c>
      <c r="S24" s="8" t="s">
        <v>1</v>
      </c>
      <c r="U24" s="38">
        <f t="shared" si="8"/>
        <v>0</v>
      </c>
      <c r="V24" s="8" t="s">
        <v>1</v>
      </c>
      <c r="X24" s="38">
        <f t="shared" si="9"/>
        <v>0</v>
      </c>
      <c r="Y24" s="8" t="s">
        <v>1</v>
      </c>
      <c r="AA24" s="38">
        <f t="shared" si="10"/>
        <v>0</v>
      </c>
      <c r="AB24" s="8" t="s">
        <v>1</v>
      </c>
      <c r="AD24" s="38">
        <f t="shared" si="11"/>
        <v>0</v>
      </c>
      <c r="AE24" s="8" t="s">
        <v>1</v>
      </c>
      <c r="AG24" s="38">
        <f t="shared" si="12"/>
        <v>0</v>
      </c>
      <c r="AH24" s="8" t="s">
        <v>1</v>
      </c>
      <c r="AJ24" s="38">
        <f t="shared" si="13"/>
        <v>0</v>
      </c>
      <c r="AK24" s="8" t="s">
        <v>1</v>
      </c>
      <c r="AM24" s="57">
        <f t="shared" si="2"/>
        <v>0</v>
      </c>
      <c r="AN24" s="8" t="s">
        <v>1</v>
      </c>
      <c r="AP24" s="57">
        <f t="shared" si="14"/>
        <v>0</v>
      </c>
      <c r="AQ24" s="8" t="s">
        <v>1</v>
      </c>
      <c r="AS24" s="57">
        <f t="shared" si="15"/>
        <v>0</v>
      </c>
      <c r="AT24" s="8" t="s">
        <v>1</v>
      </c>
      <c r="AV24" s="57">
        <f t="shared" si="16"/>
        <v>0</v>
      </c>
      <c r="AW24" s="8" t="s">
        <v>1</v>
      </c>
      <c r="AY24" s="57">
        <f t="shared" si="17"/>
        <v>1.2</v>
      </c>
      <c r="AZ24" s="8" t="s">
        <v>1</v>
      </c>
    </row>
    <row r="25" spans="1:52" ht="15" thickBot="1" x14ac:dyDescent="0.35">
      <c r="I25" s="4"/>
      <c r="J25" s="4"/>
      <c r="L25" s="4"/>
      <c r="M25" s="4"/>
      <c r="O25" s="4"/>
      <c r="P25" s="4"/>
      <c r="R25" s="4"/>
      <c r="S25" s="4"/>
      <c r="U25" s="4"/>
      <c r="V25" s="4"/>
      <c r="X25" s="4"/>
      <c r="Y25" s="4"/>
      <c r="AA25" s="4"/>
      <c r="AB25" s="4"/>
      <c r="AD25" s="4"/>
      <c r="AE25" s="4"/>
      <c r="AG25" s="4"/>
      <c r="AH25" s="4"/>
      <c r="AJ25" s="4"/>
      <c r="AK25" s="4"/>
      <c r="AM25" s="4"/>
      <c r="AN25" s="4"/>
      <c r="AP25" s="4"/>
      <c r="AQ25" s="4"/>
      <c r="AS25" s="4"/>
      <c r="AT25" s="4"/>
      <c r="AV25" s="4"/>
      <c r="AW25" s="4"/>
      <c r="AY25" s="4"/>
      <c r="AZ25" s="4"/>
    </row>
    <row r="26" spans="1:52" ht="15" thickBot="1" x14ac:dyDescent="0.35">
      <c r="A26" s="4"/>
      <c r="B26" s="4"/>
      <c r="C26" s="4"/>
      <c r="D26" s="4"/>
      <c r="E26" s="5"/>
      <c r="F26" s="4"/>
      <c r="I26" s="266" t="s">
        <v>207</v>
      </c>
      <c r="J26" s="76">
        <v>0</v>
      </c>
      <c r="L26" s="266" t="s">
        <v>213</v>
      </c>
      <c r="M26" s="76">
        <v>0</v>
      </c>
      <c r="O26" s="266" t="s">
        <v>222</v>
      </c>
      <c r="P26" s="76">
        <v>0</v>
      </c>
      <c r="R26" s="266" t="s">
        <v>239</v>
      </c>
      <c r="S26" s="76">
        <v>0</v>
      </c>
      <c r="U26" s="266" t="s">
        <v>241</v>
      </c>
      <c r="V26" s="76">
        <v>0</v>
      </c>
      <c r="X26" s="266" t="s">
        <v>251</v>
      </c>
      <c r="Y26" s="76">
        <v>0</v>
      </c>
      <c r="AA26" s="266" t="s">
        <v>252</v>
      </c>
      <c r="AB26" s="76">
        <v>0</v>
      </c>
      <c r="AD26" s="266" t="s">
        <v>257</v>
      </c>
      <c r="AE26" s="76">
        <v>0</v>
      </c>
      <c r="AG26" s="266" t="s">
        <v>260</v>
      </c>
      <c r="AH26" s="76">
        <v>0</v>
      </c>
      <c r="AJ26" s="266" t="s">
        <v>263</v>
      </c>
      <c r="AK26" s="76">
        <v>0</v>
      </c>
      <c r="AM26" s="266" t="s">
        <v>264</v>
      </c>
      <c r="AN26" s="76">
        <v>0</v>
      </c>
      <c r="AP26" s="266" t="s">
        <v>265</v>
      </c>
      <c r="AQ26" s="76">
        <v>0</v>
      </c>
      <c r="AS26" s="266" t="s">
        <v>283</v>
      </c>
      <c r="AT26" s="76">
        <v>0</v>
      </c>
      <c r="AV26" s="266" t="s">
        <v>286</v>
      </c>
      <c r="AW26" s="76">
        <v>0</v>
      </c>
      <c r="AY26" s="258" t="s">
        <v>107</v>
      </c>
      <c r="AZ26" s="257">
        <v>4</v>
      </c>
    </row>
    <row r="27" spans="1:52" ht="15" thickBot="1" x14ac:dyDescent="0.35">
      <c r="A27" s="75" t="s">
        <v>4</v>
      </c>
      <c r="B27" s="30" t="s">
        <v>35</v>
      </c>
      <c r="C27" s="28" t="s">
        <v>10</v>
      </c>
      <c r="D27" s="30" t="s">
        <v>33</v>
      </c>
      <c r="E27" s="79" t="s">
        <v>12</v>
      </c>
      <c r="F27" s="30" t="s">
        <v>33</v>
      </c>
      <c r="G27" s="30" t="s">
        <v>59</v>
      </c>
      <c r="H27" s="45"/>
      <c r="I27" s="30" t="s">
        <v>15</v>
      </c>
      <c r="J27" s="30" t="s">
        <v>33</v>
      </c>
      <c r="L27" s="30" t="s">
        <v>15</v>
      </c>
      <c r="M27" s="30" t="s">
        <v>33</v>
      </c>
      <c r="O27" s="30" t="s">
        <v>15</v>
      </c>
      <c r="P27" s="30" t="s">
        <v>33</v>
      </c>
      <c r="R27" s="30" t="s">
        <v>15</v>
      </c>
      <c r="S27" s="30" t="s">
        <v>33</v>
      </c>
      <c r="U27" s="30" t="s">
        <v>15</v>
      </c>
      <c r="V27" s="30" t="s">
        <v>33</v>
      </c>
      <c r="X27" s="30" t="s">
        <v>15</v>
      </c>
      <c r="Y27" s="30" t="s">
        <v>33</v>
      </c>
      <c r="AA27" s="30" t="s">
        <v>15</v>
      </c>
      <c r="AB27" s="30" t="s">
        <v>33</v>
      </c>
      <c r="AD27" s="30" t="s">
        <v>15</v>
      </c>
      <c r="AE27" s="30" t="s">
        <v>33</v>
      </c>
      <c r="AG27" s="30" t="s">
        <v>15</v>
      </c>
      <c r="AH27" s="30" t="s">
        <v>33</v>
      </c>
      <c r="AJ27" s="30" t="s">
        <v>15</v>
      </c>
      <c r="AK27" s="30" t="s">
        <v>33</v>
      </c>
      <c r="AM27" s="30" t="s">
        <v>15</v>
      </c>
      <c r="AN27" s="30" t="s">
        <v>33</v>
      </c>
      <c r="AP27" s="30" t="s">
        <v>15</v>
      </c>
      <c r="AQ27" s="30" t="s">
        <v>33</v>
      </c>
      <c r="AS27" s="30" t="s">
        <v>15</v>
      </c>
      <c r="AT27" s="30" t="s">
        <v>33</v>
      </c>
      <c r="AV27" s="30" t="s">
        <v>15</v>
      </c>
      <c r="AW27" s="30" t="s">
        <v>33</v>
      </c>
      <c r="AY27" s="256" t="s">
        <v>15</v>
      </c>
      <c r="AZ27" s="256" t="s">
        <v>33</v>
      </c>
    </row>
    <row r="28" spans="1:52" ht="15" thickBot="1" x14ac:dyDescent="0.35">
      <c r="A28" s="12"/>
      <c r="B28" s="15"/>
      <c r="C28" s="14"/>
      <c r="D28" s="12"/>
      <c r="E28" s="13"/>
      <c r="F28" s="13"/>
      <c r="I28" s="13"/>
      <c r="J28" s="13"/>
      <c r="L28" s="13"/>
      <c r="M28" s="13"/>
      <c r="O28" s="13"/>
      <c r="P28" s="13"/>
      <c r="R28" s="13"/>
      <c r="S28" s="13"/>
      <c r="U28" s="13"/>
      <c r="V28" s="13"/>
      <c r="X28" s="13"/>
      <c r="Y28" s="13"/>
      <c r="AA28" s="13"/>
      <c r="AB28" s="13"/>
      <c r="AD28" s="13"/>
      <c r="AE28" s="13"/>
      <c r="AG28" s="13"/>
      <c r="AH28" s="13"/>
      <c r="AJ28" s="13"/>
      <c r="AK28" s="13"/>
      <c r="AM28" s="13"/>
      <c r="AN28" s="13"/>
      <c r="AP28" s="13"/>
      <c r="AQ28" s="13"/>
      <c r="AS28" s="13"/>
      <c r="AT28" s="13"/>
      <c r="AV28" s="13"/>
      <c r="AW28" s="13"/>
      <c r="AY28" s="13"/>
      <c r="AZ28" s="13"/>
    </row>
    <row r="29" spans="1:52" ht="15" thickBot="1" x14ac:dyDescent="0.35">
      <c r="A29" s="8">
        <v>11816</v>
      </c>
      <c r="B29" s="50"/>
      <c r="C29" s="10">
        <v>100.8333333333</v>
      </c>
      <c r="D29" s="8" t="s">
        <v>3</v>
      </c>
      <c r="E29" s="56">
        <f>($C$4*C29)/1000000</f>
        <v>60.499999999980005</v>
      </c>
      <c r="F29" s="8" t="s">
        <v>1</v>
      </c>
      <c r="G29" s="8">
        <f>ROUNDDOWN((Consolidação!C70+Consolidação!E70)/E29,0)</f>
        <v>14</v>
      </c>
      <c r="H29" s="1"/>
      <c r="I29" s="57">
        <f>E29*$J$26</f>
        <v>0</v>
      </c>
      <c r="J29" s="11" t="s">
        <v>1</v>
      </c>
      <c r="L29" s="57">
        <f>E29*$M$26</f>
        <v>0</v>
      </c>
      <c r="M29" s="11" t="s">
        <v>1</v>
      </c>
      <c r="O29" s="57">
        <f>E29*$P$26</f>
        <v>0</v>
      </c>
      <c r="P29" s="80" t="s">
        <v>1</v>
      </c>
      <c r="R29" s="57">
        <f>E29*$S$26</f>
        <v>0</v>
      </c>
      <c r="S29" s="80" t="s">
        <v>1</v>
      </c>
      <c r="U29" s="57">
        <f>E29*$V$26</f>
        <v>0</v>
      </c>
      <c r="V29" s="80" t="s">
        <v>1</v>
      </c>
      <c r="X29" s="57">
        <f>E29*$Y$26</f>
        <v>0</v>
      </c>
      <c r="Y29" s="80" t="s">
        <v>1</v>
      </c>
      <c r="AA29" s="57">
        <f>E29*$AB$26</f>
        <v>0</v>
      </c>
      <c r="AB29" s="80" t="s">
        <v>1</v>
      </c>
      <c r="AD29" s="57">
        <f>E29*$AE$26</f>
        <v>0</v>
      </c>
      <c r="AE29" s="80" t="s">
        <v>1</v>
      </c>
      <c r="AG29" s="57">
        <f>E29*$AH$26</f>
        <v>0</v>
      </c>
      <c r="AH29" s="80" t="s">
        <v>1</v>
      </c>
      <c r="AJ29" s="57">
        <f>E29*$AK$26</f>
        <v>0</v>
      </c>
      <c r="AK29" s="11" t="s">
        <v>1</v>
      </c>
      <c r="AM29" s="57">
        <f>E29*$AN$26</f>
        <v>0</v>
      </c>
      <c r="AN29" s="80" t="s">
        <v>1</v>
      </c>
      <c r="AP29" s="57">
        <f>E29*$AQ$26</f>
        <v>0</v>
      </c>
      <c r="AQ29" s="80" t="s">
        <v>1</v>
      </c>
      <c r="AS29" s="57">
        <f>E29*$AT$26</f>
        <v>0</v>
      </c>
      <c r="AT29" s="80" t="s">
        <v>1</v>
      </c>
      <c r="AV29" s="57">
        <f>E29*$AW$26</f>
        <v>0</v>
      </c>
      <c r="AW29" s="80" t="s">
        <v>1</v>
      </c>
      <c r="AY29" s="57">
        <f>E29*$AZ$26</f>
        <v>241.99999999992002</v>
      </c>
      <c r="AZ29" s="80" t="s">
        <v>1</v>
      </c>
    </row>
    <row r="30" spans="1:52" ht="15" thickBot="1" x14ac:dyDescent="0.35">
      <c r="A30" s="8">
        <v>11842</v>
      </c>
      <c r="B30" s="50"/>
      <c r="C30" s="10">
        <v>22.5</v>
      </c>
      <c r="D30" s="8" t="s">
        <v>3</v>
      </c>
      <c r="E30" s="56">
        <f>($C$4*C30)/1000000</f>
        <v>13.5</v>
      </c>
      <c r="F30" s="8" t="s">
        <v>1</v>
      </c>
      <c r="G30" s="8">
        <f>ROUNDDOWN((Consolidação!C73+Consolidação!E73)/E30,0)</f>
        <v>6</v>
      </c>
      <c r="H30" s="1"/>
      <c r="I30" s="57">
        <f>E30*$J$26</f>
        <v>0</v>
      </c>
      <c r="J30" s="8" t="s">
        <v>1</v>
      </c>
      <c r="L30" s="57">
        <f>E30*$M$26</f>
        <v>0</v>
      </c>
      <c r="M30" s="8" t="s">
        <v>1</v>
      </c>
      <c r="O30" s="57">
        <f>E30*$P$26</f>
        <v>0</v>
      </c>
      <c r="P30" s="11" t="s">
        <v>1</v>
      </c>
      <c r="R30" s="57">
        <f>E30*$S$26</f>
        <v>0</v>
      </c>
      <c r="S30" s="11" t="s">
        <v>1</v>
      </c>
      <c r="U30" s="57">
        <f>E30*$V$26</f>
        <v>0</v>
      </c>
      <c r="V30" s="11" t="s">
        <v>1</v>
      </c>
      <c r="X30" s="57">
        <f>E30*$Y$26</f>
        <v>0</v>
      </c>
      <c r="Y30" s="11" t="s">
        <v>1</v>
      </c>
      <c r="AA30" s="57">
        <f>E30*$AB$26</f>
        <v>0</v>
      </c>
      <c r="AB30" s="11" t="s">
        <v>1</v>
      </c>
      <c r="AD30" s="57">
        <f>E30*$AE$26</f>
        <v>0</v>
      </c>
      <c r="AE30" s="11" t="s">
        <v>1</v>
      </c>
      <c r="AG30" s="57">
        <f>E30*$AH$26</f>
        <v>0</v>
      </c>
      <c r="AH30" s="11" t="s">
        <v>1</v>
      </c>
      <c r="AJ30" s="57">
        <f>E30*$AK$26</f>
        <v>0</v>
      </c>
      <c r="AK30" s="8" t="s">
        <v>1</v>
      </c>
      <c r="AM30" s="57">
        <f>E30*$AN$26</f>
        <v>0</v>
      </c>
      <c r="AN30" s="11" t="s">
        <v>1</v>
      </c>
      <c r="AP30" s="57">
        <f>E30*$AQ$26</f>
        <v>0</v>
      </c>
      <c r="AQ30" s="11" t="s">
        <v>1</v>
      </c>
      <c r="AS30" s="57">
        <f>E30*$AT$26</f>
        <v>0</v>
      </c>
      <c r="AT30" s="11" t="s">
        <v>1</v>
      </c>
      <c r="AV30" s="57">
        <f>E30*$AW$26</f>
        <v>0</v>
      </c>
      <c r="AW30" s="11" t="s">
        <v>1</v>
      </c>
      <c r="AY30" s="57">
        <f>E30*$AZ$26</f>
        <v>54</v>
      </c>
      <c r="AZ30" s="11" t="s">
        <v>1</v>
      </c>
    </row>
    <row r="31" spans="1:52" ht="15" thickBot="1" x14ac:dyDescent="0.35">
      <c r="A31" s="1"/>
      <c r="B31" s="33"/>
      <c r="C31" s="2"/>
      <c r="D31" s="1"/>
      <c r="E31" s="81"/>
      <c r="F31" s="1"/>
      <c r="G31" s="1"/>
      <c r="H31" s="1"/>
      <c r="I31" s="82"/>
      <c r="J31" s="1"/>
      <c r="L31" s="82"/>
      <c r="M31" s="1"/>
      <c r="O31" s="82"/>
      <c r="P31" s="1"/>
      <c r="R31" s="82"/>
      <c r="S31" s="1"/>
      <c r="U31" s="82"/>
      <c r="V31" s="1"/>
      <c r="X31" s="82"/>
      <c r="Y31" s="1"/>
      <c r="AA31" s="82"/>
      <c r="AB31" s="1"/>
      <c r="AD31" s="82"/>
      <c r="AE31" s="1"/>
      <c r="AG31" s="82"/>
      <c r="AH31" s="1"/>
      <c r="AJ31" s="82"/>
      <c r="AK31" s="1"/>
      <c r="AM31" s="82"/>
      <c r="AN31" s="1"/>
      <c r="AP31" s="82"/>
      <c r="AQ31" s="1"/>
      <c r="AS31" s="82"/>
      <c r="AT31" s="1"/>
      <c r="AV31" s="82"/>
      <c r="AW31" s="1"/>
      <c r="AY31" s="82"/>
      <c r="AZ31" s="1"/>
    </row>
    <row r="32" spans="1:52" ht="15" thickBot="1" x14ac:dyDescent="0.35">
      <c r="A32" s="4"/>
      <c r="B32" s="4"/>
      <c r="C32" s="4"/>
      <c r="D32" s="4"/>
      <c r="E32" s="5"/>
      <c r="F32" s="4"/>
      <c r="I32" s="266" t="s">
        <v>207</v>
      </c>
      <c r="J32" s="76">
        <v>0</v>
      </c>
      <c r="L32" s="266" t="s">
        <v>213</v>
      </c>
      <c r="M32" s="76">
        <v>0</v>
      </c>
      <c r="O32" s="266" t="s">
        <v>222</v>
      </c>
      <c r="P32" s="76">
        <v>0</v>
      </c>
      <c r="R32" s="266" t="s">
        <v>239</v>
      </c>
      <c r="S32" s="76">
        <v>0</v>
      </c>
      <c r="U32" s="266" t="s">
        <v>241</v>
      </c>
      <c r="V32" s="76">
        <v>0</v>
      </c>
      <c r="X32" s="266" t="s">
        <v>251</v>
      </c>
      <c r="Y32" s="76">
        <v>0</v>
      </c>
      <c r="AA32" s="266" t="s">
        <v>252</v>
      </c>
      <c r="AB32" s="76">
        <v>0</v>
      </c>
      <c r="AD32" s="266" t="s">
        <v>257</v>
      </c>
      <c r="AE32" s="76">
        <v>0</v>
      </c>
      <c r="AG32" s="266" t="s">
        <v>260</v>
      </c>
      <c r="AH32" s="76">
        <v>0</v>
      </c>
      <c r="AJ32" s="266" t="s">
        <v>263</v>
      </c>
      <c r="AK32" s="76">
        <v>0</v>
      </c>
      <c r="AM32" s="266" t="s">
        <v>264</v>
      </c>
      <c r="AN32" s="76">
        <v>0</v>
      </c>
      <c r="AP32" s="266" t="s">
        <v>265</v>
      </c>
      <c r="AQ32" s="76">
        <v>0</v>
      </c>
      <c r="AS32" s="266" t="s">
        <v>283</v>
      </c>
      <c r="AT32" s="76">
        <v>0</v>
      </c>
      <c r="AV32" s="266" t="s">
        <v>286</v>
      </c>
      <c r="AW32" s="76">
        <v>0</v>
      </c>
      <c r="AY32" s="258" t="s">
        <v>107</v>
      </c>
      <c r="AZ32" s="257">
        <v>4</v>
      </c>
    </row>
    <row r="33" spans="1:52" ht="15" thickBot="1" x14ac:dyDescent="0.35">
      <c r="A33" s="75" t="s">
        <v>4</v>
      </c>
      <c r="B33" s="30" t="s">
        <v>36</v>
      </c>
      <c r="C33" s="28" t="s">
        <v>10</v>
      </c>
      <c r="D33" s="30" t="s">
        <v>33</v>
      </c>
      <c r="E33" s="79" t="s">
        <v>12</v>
      </c>
      <c r="F33" s="30" t="s">
        <v>33</v>
      </c>
      <c r="G33" s="30" t="s">
        <v>59</v>
      </c>
      <c r="H33" s="45"/>
      <c r="I33" s="30" t="s">
        <v>15</v>
      </c>
      <c r="J33" s="30" t="s">
        <v>33</v>
      </c>
      <c r="L33" s="30" t="s">
        <v>15</v>
      </c>
      <c r="M33" s="30" t="s">
        <v>33</v>
      </c>
      <c r="O33" s="30" t="s">
        <v>15</v>
      </c>
      <c r="P33" s="30" t="s">
        <v>33</v>
      </c>
      <c r="R33" s="30" t="s">
        <v>15</v>
      </c>
      <c r="S33" s="30" t="s">
        <v>33</v>
      </c>
      <c r="U33" s="30" t="s">
        <v>15</v>
      </c>
      <c r="V33" s="30" t="s">
        <v>33</v>
      </c>
      <c r="X33" s="30" t="s">
        <v>15</v>
      </c>
      <c r="Y33" s="30" t="s">
        <v>33</v>
      </c>
      <c r="AA33" s="30" t="s">
        <v>15</v>
      </c>
      <c r="AB33" s="30" t="s">
        <v>33</v>
      </c>
      <c r="AD33" s="30" t="s">
        <v>15</v>
      </c>
      <c r="AE33" s="30" t="s">
        <v>33</v>
      </c>
      <c r="AG33" s="30" t="s">
        <v>15</v>
      </c>
      <c r="AH33" s="30" t="s">
        <v>33</v>
      </c>
      <c r="AJ33" s="30" t="s">
        <v>15</v>
      </c>
      <c r="AK33" s="30" t="s">
        <v>33</v>
      </c>
      <c r="AM33" s="30" t="s">
        <v>15</v>
      </c>
      <c r="AN33" s="30" t="s">
        <v>33</v>
      </c>
      <c r="AP33" s="30" t="s">
        <v>15</v>
      </c>
      <c r="AQ33" s="30" t="s">
        <v>33</v>
      </c>
      <c r="AS33" s="30" t="s">
        <v>15</v>
      </c>
      <c r="AT33" s="30" t="s">
        <v>33</v>
      </c>
      <c r="AV33" s="30" t="s">
        <v>15</v>
      </c>
      <c r="AW33" s="30" t="s">
        <v>33</v>
      </c>
      <c r="AY33" s="256" t="s">
        <v>15</v>
      </c>
      <c r="AZ33" s="256" t="s">
        <v>33</v>
      </c>
    </row>
    <row r="34" spans="1:52" ht="15" thickBot="1" x14ac:dyDescent="0.35">
      <c r="A34" s="1"/>
      <c r="B34" s="33"/>
      <c r="C34" s="2"/>
      <c r="D34" s="1"/>
      <c r="E34" s="81"/>
      <c r="F34" s="1"/>
      <c r="G34" s="1"/>
      <c r="H34" s="1"/>
      <c r="I34" s="82"/>
      <c r="J34" s="1"/>
      <c r="L34" s="82"/>
      <c r="M34" s="1"/>
      <c r="O34" s="82"/>
      <c r="P34" s="1"/>
      <c r="R34" s="82"/>
      <c r="S34" s="1"/>
      <c r="U34" s="82"/>
      <c r="V34" s="1"/>
      <c r="X34" s="82"/>
      <c r="Y34" s="1"/>
      <c r="AA34" s="82"/>
      <c r="AB34" s="1"/>
      <c r="AD34" s="82"/>
      <c r="AE34" s="1"/>
      <c r="AG34" s="82"/>
      <c r="AH34" s="1"/>
      <c r="AJ34" s="82"/>
      <c r="AK34" s="1"/>
      <c r="AM34" s="82"/>
      <c r="AN34" s="1"/>
      <c r="AP34" s="82"/>
      <c r="AQ34" s="1"/>
      <c r="AS34" s="82"/>
      <c r="AT34" s="1"/>
      <c r="AV34" s="82"/>
      <c r="AW34" s="1"/>
      <c r="AY34" s="82"/>
      <c r="AZ34" s="1"/>
    </row>
    <row r="35" spans="1:52" ht="15" thickBot="1" x14ac:dyDescent="0.35">
      <c r="A35" s="8">
        <v>11845</v>
      </c>
      <c r="B35" s="50"/>
      <c r="C35" s="19">
        <v>3.3333333333299998E-2</v>
      </c>
      <c r="D35" s="8" t="s">
        <v>2</v>
      </c>
      <c r="E35" s="56">
        <f>($C$4*C35)</f>
        <v>19999.999999979998</v>
      </c>
      <c r="F35" s="8" t="s">
        <v>2</v>
      </c>
      <c r="G35" s="8">
        <f>ROUNDDOWN((Consolidação!C76+Consolidação!E76)/E35,0)</f>
        <v>4</v>
      </c>
      <c r="H35" s="1"/>
      <c r="I35" s="57">
        <f>E35*$J$32</f>
        <v>0</v>
      </c>
      <c r="J35" s="245" t="s">
        <v>2</v>
      </c>
      <c r="K35" s="251"/>
      <c r="L35" s="57">
        <f>E35*$M$32</f>
        <v>0</v>
      </c>
      <c r="M35" s="245" t="s">
        <v>2</v>
      </c>
      <c r="N35" s="251"/>
      <c r="O35" s="57">
        <f>E35*$P$32</f>
        <v>0</v>
      </c>
      <c r="P35" s="245" t="s">
        <v>2</v>
      </c>
      <c r="Q35" s="251"/>
      <c r="R35" s="57">
        <f>E35*$S$32</f>
        <v>0</v>
      </c>
      <c r="S35" s="245" t="s">
        <v>2</v>
      </c>
      <c r="T35" s="251"/>
      <c r="U35" s="57">
        <f>E35*$V$32</f>
        <v>0</v>
      </c>
      <c r="V35" s="245" t="s">
        <v>2</v>
      </c>
      <c r="W35" s="251"/>
      <c r="X35" s="57">
        <f>E35*$Y$32</f>
        <v>0</v>
      </c>
      <c r="Y35" s="245" t="s">
        <v>2</v>
      </c>
      <c r="Z35" s="251"/>
      <c r="AA35" s="57">
        <f>E35*$AB$32</f>
        <v>0</v>
      </c>
      <c r="AB35" s="245" t="s">
        <v>2</v>
      </c>
      <c r="AC35" s="251"/>
      <c r="AD35" s="57">
        <f>E35*$AE$32</f>
        <v>0</v>
      </c>
      <c r="AE35" s="245" t="s">
        <v>2</v>
      </c>
      <c r="AF35" s="251"/>
      <c r="AG35" s="57">
        <f>E35*$AH$32</f>
        <v>0</v>
      </c>
      <c r="AH35" s="245" t="s">
        <v>2</v>
      </c>
      <c r="AI35" s="251"/>
      <c r="AJ35" s="57">
        <f>E35*$AK$32</f>
        <v>0</v>
      </c>
      <c r="AK35" s="245" t="s">
        <v>2</v>
      </c>
      <c r="AL35" s="251"/>
      <c r="AM35" s="57">
        <f>E35*$AN$32</f>
        <v>0</v>
      </c>
      <c r="AN35" s="245" t="s">
        <v>2</v>
      </c>
      <c r="AO35" s="251"/>
      <c r="AP35" s="57">
        <f>E35*$AQ$32</f>
        <v>0</v>
      </c>
      <c r="AQ35" s="245" t="s">
        <v>2</v>
      </c>
      <c r="AR35" s="251"/>
      <c r="AS35" s="57">
        <f>E35*$AT$32</f>
        <v>0</v>
      </c>
      <c r="AT35" s="245" t="s">
        <v>2</v>
      </c>
      <c r="AU35" s="251"/>
      <c r="AV35" s="57">
        <f>E35*$AW$32</f>
        <v>0</v>
      </c>
      <c r="AW35" s="8" t="s">
        <v>2</v>
      </c>
      <c r="AX35" s="251"/>
      <c r="AY35" s="57">
        <f>E35*$AZ$32</f>
        <v>79999.999999919994</v>
      </c>
      <c r="AZ35" s="8" t="s">
        <v>2</v>
      </c>
    </row>
    <row r="36" spans="1:52" ht="15" thickBot="1" x14ac:dyDescent="0.35">
      <c r="A36" s="8">
        <v>11856</v>
      </c>
      <c r="B36" s="50"/>
      <c r="C36" s="19">
        <v>3.3333333332999997E-5</v>
      </c>
      <c r="D36" s="8" t="s">
        <v>104</v>
      </c>
      <c r="E36" s="56">
        <f>($C$4*C36)</f>
        <v>19.999999999799996</v>
      </c>
      <c r="F36" s="8" t="s">
        <v>104</v>
      </c>
      <c r="G36" s="8">
        <f>ROUNDDOWN((Consolidação!C79+Consolidação!E79)/E36,0)</f>
        <v>17</v>
      </c>
      <c r="H36" s="1"/>
      <c r="I36" s="57">
        <f>E36*$J$32</f>
        <v>0</v>
      </c>
      <c r="J36" s="245" t="s">
        <v>104</v>
      </c>
      <c r="K36" s="251"/>
      <c r="L36" s="57">
        <f>E36*$M$32</f>
        <v>0</v>
      </c>
      <c r="M36" s="245" t="s">
        <v>104</v>
      </c>
      <c r="N36" s="251"/>
      <c r="O36" s="57">
        <f>E36*$P$32</f>
        <v>0</v>
      </c>
      <c r="P36" s="245" t="s">
        <v>104</v>
      </c>
      <c r="Q36" s="251"/>
      <c r="R36" s="57">
        <f>E36*$S$32</f>
        <v>0</v>
      </c>
      <c r="S36" s="245" t="s">
        <v>104</v>
      </c>
      <c r="T36" s="251"/>
      <c r="U36" s="57">
        <f>E36*$V$32</f>
        <v>0</v>
      </c>
      <c r="V36" s="245" t="s">
        <v>104</v>
      </c>
      <c r="W36" s="251"/>
      <c r="X36" s="57">
        <f>E36*$Y$32</f>
        <v>0</v>
      </c>
      <c r="Y36" s="245" t="s">
        <v>104</v>
      </c>
      <c r="Z36" s="251"/>
      <c r="AA36" s="57">
        <f>E36*$AB$32</f>
        <v>0</v>
      </c>
      <c r="AB36" s="245" t="s">
        <v>104</v>
      </c>
      <c r="AC36" s="251"/>
      <c r="AD36" s="57">
        <f>E36*$AE$32</f>
        <v>0</v>
      </c>
      <c r="AE36" s="245" t="s">
        <v>104</v>
      </c>
      <c r="AF36" s="251"/>
      <c r="AG36" s="57">
        <f>E36*$AH$32</f>
        <v>0</v>
      </c>
      <c r="AH36" s="245" t="s">
        <v>104</v>
      </c>
      <c r="AI36" s="251"/>
      <c r="AJ36" s="57">
        <f>E36*$AK$32</f>
        <v>0</v>
      </c>
      <c r="AK36" s="245" t="s">
        <v>104</v>
      </c>
      <c r="AL36" s="251"/>
      <c r="AM36" s="57">
        <f>E36*$AN$32</f>
        <v>0</v>
      </c>
      <c r="AN36" s="245" t="s">
        <v>104</v>
      </c>
      <c r="AO36" s="251"/>
      <c r="AP36" s="57">
        <f>E36*$AQ$32</f>
        <v>0</v>
      </c>
      <c r="AQ36" s="245" t="s">
        <v>104</v>
      </c>
      <c r="AR36" s="251"/>
      <c r="AS36" s="57">
        <f>E36*$AT$32</f>
        <v>0</v>
      </c>
      <c r="AT36" s="245" t="s">
        <v>104</v>
      </c>
      <c r="AU36" s="251"/>
      <c r="AV36" s="57">
        <f>E36*$AW$32</f>
        <v>0</v>
      </c>
      <c r="AW36" s="8" t="s">
        <v>104</v>
      </c>
      <c r="AX36" s="251"/>
      <c r="AY36" s="57">
        <f>E36*$AZ$32</f>
        <v>79.999999999199986</v>
      </c>
      <c r="AZ36" s="8" t="s">
        <v>104</v>
      </c>
    </row>
    <row r="37" spans="1:52" ht="15" thickBot="1" x14ac:dyDescent="0.35">
      <c r="A37" s="116">
        <v>11921</v>
      </c>
      <c r="B37" s="114"/>
      <c r="C37" s="19">
        <v>6.6666665999999997E-4</v>
      </c>
      <c r="D37" s="8" t="s">
        <v>2</v>
      </c>
      <c r="E37" s="56">
        <f>($C$4*C37)</f>
        <v>399.99999599999995</v>
      </c>
      <c r="F37" s="8" t="s">
        <v>2</v>
      </c>
      <c r="G37" s="8">
        <f>ROUNDDOWN((Consolidação!C107+Consolidação!E107)/E37,0)</f>
        <v>60</v>
      </c>
      <c r="H37" s="1"/>
      <c r="I37" s="57">
        <f>E37*$J$32</f>
        <v>0</v>
      </c>
      <c r="J37" s="245" t="s">
        <v>2</v>
      </c>
      <c r="K37" s="251"/>
      <c r="L37" s="57">
        <f>E37*$M$32</f>
        <v>0</v>
      </c>
      <c r="M37" s="245" t="s">
        <v>2</v>
      </c>
      <c r="N37" s="251"/>
      <c r="O37" s="57">
        <f>E37*$P$32</f>
        <v>0</v>
      </c>
      <c r="P37" s="245" t="s">
        <v>2</v>
      </c>
      <c r="Q37" s="251"/>
      <c r="R37" s="57">
        <f>E37*$S$32</f>
        <v>0</v>
      </c>
      <c r="S37" s="245" t="s">
        <v>2</v>
      </c>
      <c r="T37" s="251"/>
      <c r="U37" s="57">
        <f>E37*$V$32</f>
        <v>0</v>
      </c>
      <c r="V37" s="245" t="s">
        <v>2</v>
      </c>
      <c r="W37" s="251"/>
      <c r="X37" s="57">
        <f>E37*$Y$32</f>
        <v>0</v>
      </c>
      <c r="Y37" s="245" t="s">
        <v>2</v>
      </c>
      <c r="Z37" s="251"/>
      <c r="AA37" s="57">
        <f>E37*$AB$32</f>
        <v>0</v>
      </c>
      <c r="AB37" s="245" t="s">
        <v>2</v>
      </c>
      <c r="AC37" s="251"/>
      <c r="AD37" s="57">
        <f>E37*$AE$32</f>
        <v>0</v>
      </c>
      <c r="AE37" s="245" t="s">
        <v>2</v>
      </c>
      <c r="AF37" s="251"/>
      <c r="AG37" s="57">
        <f>E37*$AH$32</f>
        <v>0</v>
      </c>
      <c r="AH37" s="245" t="s">
        <v>2</v>
      </c>
      <c r="AI37" s="251"/>
      <c r="AJ37" s="57">
        <f>E37*$AK$32</f>
        <v>0</v>
      </c>
      <c r="AK37" s="245" t="s">
        <v>2</v>
      </c>
      <c r="AL37" s="251"/>
      <c r="AM37" s="57">
        <f>E37*$AN$32</f>
        <v>0</v>
      </c>
      <c r="AN37" s="245" t="s">
        <v>2</v>
      </c>
      <c r="AO37" s="251"/>
      <c r="AP37" s="57">
        <f>E37*$AQ$32</f>
        <v>0</v>
      </c>
      <c r="AQ37" s="245" t="s">
        <v>2</v>
      </c>
      <c r="AR37" s="251"/>
      <c r="AS37" s="57">
        <f>E37*$AT$32</f>
        <v>0</v>
      </c>
      <c r="AT37" s="245" t="s">
        <v>2</v>
      </c>
      <c r="AU37" s="251"/>
      <c r="AV37" s="57">
        <f>E37*$AW$32</f>
        <v>0</v>
      </c>
      <c r="AW37" s="8" t="s">
        <v>2</v>
      </c>
      <c r="AX37" s="251"/>
      <c r="AY37" s="57">
        <f>E37*$AZ$32</f>
        <v>1599.9999839999998</v>
      </c>
      <c r="AZ37" s="8" t="s">
        <v>2</v>
      </c>
    </row>
    <row r="38" spans="1:52" ht="15" thickBot="1" x14ac:dyDescent="0.35">
      <c r="A38" s="8">
        <v>11854</v>
      </c>
      <c r="B38" s="50"/>
      <c r="C38" s="19">
        <v>6.6666665999999998E-7</v>
      </c>
      <c r="D38" s="8" t="s">
        <v>104</v>
      </c>
      <c r="E38" s="56">
        <f>($C$4*C38)</f>
        <v>0.39999999599999997</v>
      </c>
      <c r="F38" s="8" t="s">
        <v>104</v>
      </c>
      <c r="G38" s="8">
        <f>ROUNDDOWN((Consolidação!C78+Consolidação!E78)/E38,0)</f>
        <v>3</v>
      </c>
      <c r="H38" s="1"/>
      <c r="I38" s="57">
        <f>E38*$J$32</f>
        <v>0</v>
      </c>
      <c r="J38" s="245" t="s">
        <v>104</v>
      </c>
      <c r="K38" s="251"/>
      <c r="L38" s="57">
        <f>E38*$M$32</f>
        <v>0</v>
      </c>
      <c r="M38" s="245" t="s">
        <v>104</v>
      </c>
      <c r="N38" s="251"/>
      <c r="O38" s="57">
        <f>E38*$P$32</f>
        <v>0</v>
      </c>
      <c r="P38" s="245" t="s">
        <v>104</v>
      </c>
      <c r="Q38" s="251"/>
      <c r="R38" s="57">
        <f>E38*$S$32</f>
        <v>0</v>
      </c>
      <c r="S38" s="245" t="s">
        <v>104</v>
      </c>
      <c r="T38" s="251"/>
      <c r="U38" s="57">
        <f>E38*$V$32</f>
        <v>0</v>
      </c>
      <c r="V38" s="245" t="s">
        <v>104</v>
      </c>
      <c r="W38" s="251"/>
      <c r="X38" s="57">
        <f>E38*$Y$32</f>
        <v>0</v>
      </c>
      <c r="Y38" s="245" t="s">
        <v>104</v>
      </c>
      <c r="Z38" s="251"/>
      <c r="AA38" s="57">
        <f>E38*$AB$32</f>
        <v>0</v>
      </c>
      <c r="AB38" s="245" t="s">
        <v>104</v>
      </c>
      <c r="AC38" s="251"/>
      <c r="AD38" s="57">
        <f>E38*$AE$32</f>
        <v>0</v>
      </c>
      <c r="AE38" s="245" t="s">
        <v>104</v>
      </c>
      <c r="AF38" s="251"/>
      <c r="AG38" s="57">
        <f>E38*$AH$32</f>
        <v>0</v>
      </c>
      <c r="AH38" s="245" t="s">
        <v>104</v>
      </c>
      <c r="AI38" s="251"/>
      <c r="AJ38" s="57">
        <f>E38*$AK$32</f>
        <v>0</v>
      </c>
      <c r="AK38" s="245" t="s">
        <v>104</v>
      </c>
      <c r="AL38" s="251"/>
      <c r="AM38" s="57">
        <f>E38*$AN$32</f>
        <v>0</v>
      </c>
      <c r="AN38" s="245" t="s">
        <v>104</v>
      </c>
      <c r="AO38" s="251"/>
      <c r="AP38" s="57">
        <f>E38*$AQ$32</f>
        <v>0</v>
      </c>
      <c r="AQ38" s="245" t="s">
        <v>104</v>
      </c>
      <c r="AR38" s="251"/>
      <c r="AS38" s="57">
        <f>E38*$AT$32</f>
        <v>0</v>
      </c>
      <c r="AT38" s="245" t="s">
        <v>104</v>
      </c>
      <c r="AU38" s="251"/>
      <c r="AV38" s="57">
        <f>E38*$AW$32</f>
        <v>0</v>
      </c>
      <c r="AW38" s="8" t="s">
        <v>104</v>
      </c>
      <c r="AX38" s="251"/>
      <c r="AY38" s="57">
        <f>E38*$AZ$32</f>
        <v>1.5999999839999999</v>
      </c>
      <c r="AZ38" s="8" t="s">
        <v>104</v>
      </c>
    </row>
    <row r="39" spans="1:52" ht="15" thickBot="1" x14ac:dyDescent="0.35">
      <c r="A39" s="8">
        <v>11580</v>
      </c>
      <c r="B39" s="47"/>
      <c r="C39" s="19">
        <v>6.6666666666665997E-6</v>
      </c>
      <c r="D39" s="8" t="s">
        <v>2</v>
      </c>
      <c r="E39" s="56">
        <f>($C$4*C39)</f>
        <v>3.99999999999996</v>
      </c>
      <c r="F39" s="8" t="s">
        <v>2</v>
      </c>
      <c r="G39" s="8">
        <f>ROUNDDOWN((Consolidação!C57+Consolidação!E57)/E39,0)</f>
        <v>160</v>
      </c>
      <c r="H39" s="1"/>
      <c r="I39" s="57">
        <f>E39*$J$32</f>
        <v>0</v>
      </c>
      <c r="J39" s="245" t="s">
        <v>2</v>
      </c>
      <c r="K39" s="251"/>
      <c r="L39" s="57">
        <f>E39*$M$32</f>
        <v>0</v>
      </c>
      <c r="M39" s="245" t="s">
        <v>2</v>
      </c>
      <c r="N39" s="251"/>
      <c r="O39" s="57">
        <f>E39*$P$32</f>
        <v>0</v>
      </c>
      <c r="P39" s="245" t="s">
        <v>2</v>
      </c>
      <c r="Q39" s="251"/>
      <c r="R39" s="57">
        <f>E39*$S$32</f>
        <v>0</v>
      </c>
      <c r="S39" s="245" t="s">
        <v>2</v>
      </c>
      <c r="T39" s="251"/>
      <c r="U39" s="57">
        <f>E39*$V$32</f>
        <v>0</v>
      </c>
      <c r="V39" s="245" t="s">
        <v>2</v>
      </c>
      <c r="W39" s="251"/>
      <c r="X39" s="57">
        <f>E39*$Y$32</f>
        <v>0</v>
      </c>
      <c r="Y39" s="245" t="s">
        <v>2</v>
      </c>
      <c r="Z39" s="251"/>
      <c r="AA39" s="57">
        <f>E39*$AB$32</f>
        <v>0</v>
      </c>
      <c r="AB39" s="245" t="s">
        <v>2</v>
      </c>
      <c r="AC39" s="251"/>
      <c r="AD39" s="57">
        <f>E39*$AE$32</f>
        <v>0</v>
      </c>
      <c r="AE39" s="245" t="s">
        <v>2</v>
      </c>
      <c r="AF39" s="251"/>
      <c r="AG39" s="57">
        <f>E39*$AH$32</f>
        <v>0</v>
      </c>
      <c r="AH39" s="245" t="s">
        <v>2</v>
      </c>
      <c r="AI39" s="251"/>
      <c r="AJ39" s="57">
        <f>E39*$AK$32</f>
        <v>0</v>
      </c>
      <c r="AK39" s="245" t="s">
        <v>2</v>
      </c>
      <c r="AL39" s="251"/>
      <c r="AM39" s="57">
        <f>E39*$AN$32</f>
        <v>0</v>
      </c>
      <c r="AN39" s="245" t="s">
        <v>2</v>
      </c>
      <c r="AO39" s="251"/>
      <c r="AP39" s="57">
        <f>E39*$AQ$32</f>
        <v>0</v>
      </c>
      <c r="AQ39" s="245" t="s">
        <v>2</v>
      </c>
      <c r="AR39" s="251"/>
      <c r="AS39" s="57">
        <f>E39*$AT$32</f>
        <v>0</v>
      </c>
      <c r="AT39" s="245" t="s">
        <v>2</v>
      </c>
      <c r="AU39" s="251"/>
      <c r="AV39" s="57">
        <f>E39*$AW$32</f>
        <v>0</v>
      </c>
      <c r="AW39" s="8" t="s">
        <v>2</v>
      </c>
      <c r="AX39" s="251"/>
      <c r="AY39" s="57">
        <f>E39*$AZ$32</f>
        <v>15.99999999999984</v>
      </c>
      <c r="AZ39" s="8" t="s">
        <v>2</v>
      </c>
    </row>
  </sheetData>
  <mergeCells count="6">
    <mergeCell ref="AM2:AN2"/>
    <mergeCell ref="H2:M2"/>
    <mergeCell ref="N2:S2"/>
    <mergeCell ref="U2:V2"/>
    <mergeCell ref="Z2:AE2"/>
    <mergeCell ref="AF2:AK2"/>
  </mergeCells>
  <conditionalFormatting sqref="D8:D14">
    <cfRule type="cellIs" dxfId="165" priority="56" operator="equal">
      <formula>"≠"</formula>
    </cfRule>
  </conditionalFormatting>
  <conditionalFormatting sqref="E8:E14">
    <cfRule type="uniqueValues" dxfId="164" priority="87"/>
    <cfRule type="duplicateValues" dxfId="163" priority="88"/>
  </conditionalFormatting>
  <conditionalFormatting sqref="G18:G24 G29:G30 G35:G39">
    <cfRule type="cellIs" dxfId="162" priority="66" operator="equal">
      <formula>$E$5</formula>
    </cfRule>
  </conditionalFormatting>
  <conditionalFormatting sqref="M3:M11 S3:S11 AE13 AK13">
    <cfRule type="cellIs" dxfId="161" priority="62" operator="between">
      <formula>0.0000000001</formula>
      <formula>0.9999999999</formula>
    </cfRule>
    <cfRule type="cellIs" dxfId="160" priority="63" operator="equal">
      <formula>1</formula>
    </cfRule>
    <cfRule type="cellIs" dxfId="159" priority="64" operator="greaterThan">
      <formula>0</formula>
    </cfRule>
  </conditionalFormatting>
  <conditionalFormatting sqref="AE3:AE7 AK3:AK7">
    <cfRule type="cellIs" dxfId="158" priority="10" operator="equal">
      <formula>1</formula>
    </cfRule>
    <cfRule type="cellIs" dxfId="157" priority="11" operator="between">
      <formula>0.000000000001</formula>
      <formula>0.999999999999</formula>
    </cfRule>
  </conditionalFormatting>
  <conditionalFormatting sqref="AE3:AE11 AK3:AK11">
    <cfRule type="cellIs" dxfId="156" priority="1" operator="between">
      <formula>0.0000000001</formula>
      <formula>0.9999999999</formula>
    </cfRule>
    <cfRule type="cellIs" dxfId="155" priority="2" operator="equal">
      <formula>1</formula>
    </cfRule>
    <cfRule type="cellIs" dxfId="154" priority="3" operator="greaterThan">
      <formula>0</formula>
    </cfRule>
  </conditionalFormatting>
  <pageMargins left="0.51181102362204722" right="0.51181102362204722" top="0.78740157480314965" bottom="0.78740157480314965" header="0.31496062992125984" footer="0.31496062992125984"/>
  <pageSetup paperSize="9" scale="85" orientation="landscape" horizontalDpi="3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41"/>
  <sheetViews>
    <sheetView topLeftCell="A2" zoomScaleNormal="100" workbookViewId="0">
      <selection activeCell="B19" sqref="B19"/>
    </sheetView>
  </sheetViews>
  <sheetFormatPr defaultRowHeight="14.4" x14ac:dyDescent="0.3"/>
  <cols>
    <col min="1" max="1" width="10.5546875" bestFit="1" customWidth="1"/>
    <col min="2" max="2" width="46.5546875" customWidth="1"/>
    <col min="3" max="3" width="14.33203125" bestFit="1" customWidth="1"/>
    <col min="4" max="4" width="5.109375" bestFit="1" customWidth="1"/>
    <col min="5" max="5" width="11.5546875" bestFit="1" customWidth="1"/>
    <col min="6" max="6" width="5.109375" bestFit="1" customWidth="1"/>
    <col min="7" max="7" width="10.5546875" bestFit="1" customWidth="1"/>
    <col min="8" max="8" width="3.88671875" bestFit="1" customWidth="1"/>
    <col min="9" max="9" width="12.5546875" bestFit="1" customWidth="1"/>
    <col min="10" max="10" width="6.44140625" bestFit="1" customWidth="1"/>
    <col min="11" max="11" width="3" customWidth="1"/>
    <col min="12" max="12" width="9.44140625" bestFit="1" customWidth="1"/>
    <col min="13" max="13" width="6" bestFit="1" customWidth="1"/>
    <col min="14" max="14" width="3.88671875" customWidth="1"/>
    <col min="15" max="15" width="12.5546875" bestFit="1" customWidth="1"/>
    <col min="16" max="16" width="6" bestFit="1" customWidth="1"/>
    <col min="17" max="17" width="3" bestFit="1" customWidth="1"/>
    <col min="18" max="18" width="12.5546875" bestFit="1" customWidth="1"/>
    <col min="19" max="19" width="6" bestFit="1" customWidth="1"/>
    <col min="20" max="20" width="2.6640625" customWidth="1"/>
    <col min="21" max="21" width="9.44140625" bestFit="1" customWidth="1"/>
    <col min="22" max="22" width="6.44140625" customWidth="1"/>
    <col min="23" max="23" width="2.6640625" customWidth="1"/>
    <col min="24" max="24" width="12.5546875" customWidth="1"/>
    <col min="25" max="25" width="6" customWidth="1"/>
    <col min="26" max="26" width="3.88671875" bestFit="1" customWidth="1"/>
    <col min="27" max="27" width="9.44140625" bestFit="1" customWidth="1"/>
    <col min="28" max="28" width="6.44140625" bestFit="1" customWidth="1"/>
    <col min="29" max="29" width="3" bestFit="1" customWidth="1"/>
    <col min="30" max="30" width="11.5546875" bestFit="1" customWidth="1"/>
    <col min="31" max="31" width="6" bestFit="1" customWidth="1"/>
    <col min="32" max="32" width="3.88671875" bestFit="1" customWidth="1"/>
    <col min="33" max="33" width="9.44140625" bestFit="1" customWidth="1"/>
    <col min="34" max="34" width="6" bestFit="1" customWidth="1"/>
    <col min="35" max="35" width="3" bestFit="1" customWidth="1"/>
    <col min="36" max="36" width="9.44140625" bestFit="1" customWidth="1"/>
    <col min="37" max="37" width="6" bestFit="1" customWidth="1"/>
    <col min="38" max="38" width="2.6640625" customWidth="1"/>
    <col min="39" max="39" width="9.44140625" bestFit="1" customWidth="1"/>
    <col min="40" max="40" width="6.44140625" bestFit="1" customWidth="1"/>
    <col min="41" max="41" width="2.6640625" customWidth="1"/>
    <col min="42" max="42" width="9.44140625" bestFit="1" customWidth="1"/>
    <col min="43" max="43" width="6" bestFit="1" customWidth="1"/>
    <col min="44" max="44" width="2.6640625" customWidth="1"/>
    <col min="45" max="45" width="9.44140625" bestFit="1" customWidth="1"/>
    <col min="46" max="46" width="6" bestFit="1" customWidth="1"/>
    <col min="47" max="47" width="2.6640625" customWidth="1"/>
    <col min="48" max="48" width="9.44140625" customWidth="1"/>
    <col min="49" max="49" width="5.109375" bestFit="1" customWidth="1"/>
    <col min="50" max="50" width="2.6640625" customWidth="1"/>
    <col min="51" max="51" width="12.5546875" bestFit="1" customWidth="1"/>
    <col min="52" max="52" width="5.109375" bestFit="1" customWidth="1"/>
  </cols>
  <sheetData>
    <row r="1" spans="1:52" ht="21.6" thickBot="1" x14ac:dyDescent="0.45">
      <c r="A1" t="s">
        <v>6</v>
      </c>
      <c r="B1" s="18">
        <v>20085</v>
      </c>
      <c r="I1" s="43"/>
    </row>
    <row r="2" spans="1:52" ht="15" thickBot="1" x14ac:dyDescent="0.35">
      <c r="B2" t="s">
        <v>60</v>
      </c>
      <c r="H2" s="628" t="s">
        <v>46</v>
      </c>
      <c r="I2" s="629"/>
      <c r="J2" s="629"/>
      <c r="K2" s="629"/>
      <c r="L2" s="629"/>
      <c r="M2" s="630"/>
      <c r="N2" s="628" t="s">
        <v>119</v>
      </c>
      <c r="O2" s="629"/>
      <c r="P2" s="629"/>
      <c r="Q2" s="629"/>
      <c r="R2" s="629"/>
      <c r="S2" s="630"/>
      <c r="U2" s="628" t="s">
        <v>118</v>
      </c>
      <c r="V2" s="630"/>
      <c r="Z2" s="628" t="s">
        <v>46</v>
      </c>
      <c r="AA2" s="629"/>
      <c r="AB2" s="629"/>
      <c r="AC2" s="629"/>
      <c r="AD2" s="629"/>
      <c r="AE2" s="630"/>
      <c r="AF2" s="628" t="s">
        <v>119</v>
      </c>
      <c r="AG2" s="629"/>
      <c r="AH2" s="629"/>
      <c r="AI2" s="629"/>
      <c r="AJ2" s="629"/>
      <c r="AK2" s="630"/>
      <c r="AM2" s="626" t="s">
        <v>118</v>
      </c>
      <c r="AN2" s="627"/>
    </row>
    <row r="3" spans="1:52" ht="15" customHeight="1" x14ac:dyDescent="0.3">
      <c r="G3" s="186"/>
      <c r="H3" s="154" t="s">
        <v>61</v>
      </c>
      <c r="I3" s="159">
        <v>8837940</v>
      </c>
      <c r="J3" s="133" t="s">
        <v>43</v>
      </c>
      <c r="K3" s="133" t="s">
        <v>42</v>
      </c>
      <c r="L3" s="285">
        <v>45117</v>
      </c>
      <c r="M3" s="132" t="e">
        <f>ROUNDDOWN(IF(I3&lt;=#REF!+#REF!+#REF!+#REF!,1,(#REF!+#REF!+#REF!+#REF!)/I3),2)</f>
        <v>#REF!</v>
      </c>
      <c r="N3" s="133" t="s">
        <v>61</v>
      </c>
      <c r="O3" s="133">
        <f>ROUNDUP(I3/C6,0)</f>
        <v>32</v>
      </c>
      <c r="P3" s="133" t="s">
        <v>44</v>
      </c>
      <c r="Q3" s="133" t="s">
        <v>42</v>
      </c>
      <c r="R3" s="285">
        <f>IF(L3="","",L3-20)</f>
        <v>45097</v>
      </c>
      <c r="S3" s="132" t="e">
        <f>ROUNDDOWN(IF(I3&lt;=#REF!+#REF!+#REF!+#REF!+#REF!+#REF!,1,(#REF!+#REF!+#REF!+#REF!+#REF!+#REF!)/I3),2)</f>
        <v>#REF!</v>
      </c>
      <c r="T3" s="188"/>
      <c r="U3" s="277">
        <f>8837940-I3</f>
        <v>0</v>
      </c>
      <c r="V3" s="278" t="s">
        <v>43</v>
      </c>
      <c r="X3" s="102"/>
      <c r="Z3" s="158" t="s">
        <v>61</v>
      </c>
      <c r="AA3" s="159">
        <v>8837940</v>
      </c>
      <c r="AB3" s="160" t="s">
        <v>43</v>
      </c>
      <c r="AC3" s="160" t="s">
        <v>42</v>
      </c>
      <c r="AD3" s="285"/>
      <c r="AE3" s="132" t="e">
        <f>ROUNDDOWN(IF(AA3+I7+I6+I5+I4+I3&lt;=#REF!+#REF!+#REF!+#REF!,1,IF((I3+I4+I5+I6+I7)&gt;(#REF!+#REF!+#REF!+#REF!),0,(#REF!+#REF!+#REF!+#REF!-I3-I4-I5-I6-I7)/AA3)),2)</f>
        <v>#REF!</v>
      </c>
      <c r="AF3" s="145" t="s">
        <v>61</v>
      </c>
      <c r="AG3" s="145">
        <f>IF(ROUNDUP(((AA3+I11+I10+I9+I8+I7+I6+I5+I4+I3)/C6)-O3-O4-O5-O6-O7-O8-O9-O10-O11,0)&lt;0,0,ROUNDUP(((AA3+I11+I10+I9+I8+I7+I6+I5+I4+I3)/C6)-O11-O10-O9-O8-O7-O6-O5-O4-O3,0))</f>
        <v>31</v>
      </c>
      <c r="AH3" s="145" t="s">
        <v>44</v>
      </c>
      <c r="AI3" s="145" t="s">
        <v>42</v>
      </c>
      <c r="AJ3" s="285" t="str">
        <f>IF(AD3="","",AD3-20)</f>
        <v/>
      </c>
      <c r="AK3" s="132" t="e">
        <f>ROUNDDOWN(IF(AA3+I7+I6+I5+I4+I3&lt;=#REF!+#REF!+#REF!+#REF!+#REF!+#REF!,1,IF((I3+I4+I5+I6+I7)&gt;(#REF!+#REF!+#REF!+#REF!+#REF!+#REF!),0,(#REF!+#REF!+#REF!+#REF!+#REF!+#REF!-I3-I4-I5-I6-I7)/AA3)),2)</f>
        <v>#REF!</v>
      </c>
      <c r="AM3" s="277"/>
      <c r="AN3" s="278" t="s">
        <v>43</v>
      </c>
    </row>
    <row r="4" spans="1:52" x14ac:dyDescent="0.3">
      <c r="B4" s="3" t="s">
        <v>13</v>
      </c>
      <c r="C4" s="31">
        <v>300000</v>
      </c>
      <c r="E4" s="101" t="s">
        <v>59</v>
      </c>
      <c r="G4" s="186"/>
      <c r="H4" s="137" t="s">
        <v>62</v>
      </c>
      <c r="I4" s="150">
        <v>8837940</v>
      </c>
      <c r="J4" s="41" t="s">
        <v>43</v>
      </c>
      <c r="K4" s="41" t="s">
        <v>42</v>
      </c>
      <c r="L4" s="146">
        <v>45184</v>
      </c>
      <c r="M4" s="134" t="e">
        <f>ROUNDDOWN(IF(I4+I3&lt;=#REF!+#REF!+#REF!+#REF!,1,IF(I3&gt;(#REF!+#REF!+#REF!+#REF!),0,(#REF!+#REF!+#REF!+#REF!-I3)/I4)),2)</f>
        <v>#REF!</v>
      </c>
      <c r="N4" s="41" t="s">
        <v>62</v>
      </c>
      <c r="O4" s="41">
        <f>IF(ROUNDUP(((I4+I3)/C6)-O3,0)&lt;0,0,ROUNDUP(((I4+I3)/C6)-O3,0))</f>
        <v>31</v>
      </c>
      <c r="P4" s="41" t="s">
        <v>44</v>
      </c>
      <c r="Q4" s="41" t="s">
        <v>42</v>
      </c>
      <c r="R4" s="146">
        <f t="shared" ref="R4:R11" si="0">IF(L4="","",L4-20)</f>
        <v>45164</v>
      </c>
      <c r="S4" s="134" t="e">
        <f>ROUNDDOWN(IF(I4+I3&lt;=#REF!+#REF!+#REF!+#REF!+#REF!+#REF!,1,IF(I3&gt;(#REF!+#REF!+#REF!+#REF!+#REF!+#REF!),0,(#REF!+#REF!+#REF!+#REF!+#REF!+#REF!-I3)/I4)),2)</f>
        <v>#REF!</v>
      </c>
      <c r="T4" s="188"/>
      <c r="U4" s="275">
        <f>8837940-I4</f>
        <v>0</v>
      </c>
      <c r="V4" s="276" t="s">
        <v>43</v>
      </c>
      <c r="X4" s="102"/>
      <c r="Z4" s="144" t="s">
        <v>62</v>
      </c>
      <c r="AA4" s="150"/>
      <c r="AB4" s="145" t="s">
        <v>43</v>
      </c>
      <c r="AC4" s="145" t="s">
        <v>42</v>
      </c>
      <c r="AD4" s="146"/>
      <c r="AE4" s="134" t="e">
        <f>ROUNDDOWN(IF(AA4+AA3+I7+I6+I5+I4+I3&lt;=#REF!+#REF!+#REF!+#REF!,1,IF((I3+I4+I5+I6+I7+AA3)&gt;(#REF!+#REF!+#REF!+#REF!),0,(#REF!+#REF!+#REF!+#REF!-I3-I4-I5-I6-I7-AA3)/AA4)),2)</f>
        <v>#REF!</v>
      </c>
      <c r="AF4" s="41" t="s">
        <v>62</v>
      </c>
      <c r="AG4" s="65">
        <f>IF(ROUNDUP(((AA4+AA3+I11+I10+I9+I8+I7+I6+I5+I4+I3)/C6)-O3-O4-O5-O6-O7-O8-O9-O10-O11-AG3,0)&lt;0,0,ROUNDUP(((AA4+AA3+I11+I10+I9+I8+I7+I6+I5+I4+I3)/C6)-AG3-O11-O10-O9-O8-O7-O6-O5-O4-O3,0))</f>
        <v>0</v>
      </c>
      <c r="AH4" s="41" t="s">
        <v>44</v>
      </c>
      <c r="AI4" s="41" t="s">
        <v>42</v>
      </c>
      <c r="AJ4" s="146" t="str">
        <f t="shared" ref="AJ4:AJ11" si="1">IF(AD4="","",AD4-20)</f>
        <v/>
      </c>
      <c r="AK4" s="134" t="e">
        <f>ROUNDDOWN(IF(AA4+AA3+I7+I6+I5+I4+I3&lt;=#REF!+#REF!+#REF!+#REF!+#REF!+#REF!,1,IF((I3+I4+I5+I6+I7+AA3)&gt;(#REF!+#REF!+#REF!+#REF!+#REF!+#REF!),0,(#REF!+#REF!+#REF!+#REF!+#REF!+#REF!-I3-I4-I5-I6-I7-AA3)/AA4)),2)</f>
        <v>#REF!</v>
      </c>
      <c r="AM4" s="275"/>
      <c r="AN4" s="276" t="s">
        <v>43</v>
      </c>
    </row>
    <row r="5" spans="1:52" x14ac:dyDescent="0.3">
      <c r="B5" s="3" t="s">
        <v>11</v>
      </c>
      <c r="C5" s="99">
        <f>ROUNDUP(I13/C6,0)</f>
        <v>125</v>
      </c>
      <c r="E5" s="100">
        <f>MIN(G18:G24,G29:G30,G35:G38)</f>
        <v>29</v>
      </c>
      <c r="G5" s="474"/>
      <c r="H5" s="137" t="s">
        <v>63</v>
      </c>
      <c r="I5" s="150">
        <v>8837940</v>
      </c>
      <c r="J5" s="41" t="s">
        <v>43</v>
      </c>
      <c r="K5" s="41" t="s">
        <v>42</v>
      </c>
      <c r="L5" s="139">
        <v>45306</v>
      </c>
      <c r="M5" s="473" t="e">
        <f>ROUNDDOWN(IF(I5+I4+I3&lt;=#REF!+#REF!+#REF!+#REF!,1,IF((I3+I4)&gt;(#REF!+#REF!+#REF!+#REF!),0,(#REF!+#REF!+#REF!+#REF!-I3-I4)/I5)),2)</f>
        <v>#REF!</v>
      </c>
      <c r="N5" s="41" t="s">
        <v>63</v>
      </c>
      <c r="O5" s="152">
        <f>IF(ROUNDUP(((I5+I4+I3)/C6)-O3-O4,0)&lt;0,0,ROUNDUP(((I5+I4+I3)/C6)-O3-O4,0))</f>
        <v>31</v>
      </c>
      <c r="P5" s="41" t="s">
        <v>44</v>
      </c>
      <c r="Q5" s="41" t="s">
        <v>42</v>
      </c>
      <c r="R5" s="146">
        <f t="shared" si="0"/>
        <v>45286</v>
      </c>
      <c r="S5" s="473" t="e">
        <f>ROUNDDOWN(IF(I5+I4+I3&lt;=#REF!+#REF!+#REF!+#REF!+#REF!+#REF!,1,IF((I3+I4)&gt;(#REF!+#REF!+#REF!+#REF!+#REF!+#REF!),0,(#REF!+#REF!+#REF!+#REF!+#REF!+#REF!-I3-I4)/I5)),2)</f>
        <v>#REF!</v>
      </c>
      <c r="T5" s="188"/>
      <c r="U5" s="275">
        <f>8837940-I5</f>
        <v>0</v>
      </c>
      <c r="V5" s="276" t="s">
        <v>43</v>
      </c>
      <c r="X5" s="102"/>
      <c r="Z5" s="144" t="s">
        <v>63</v>
      </c>
      <c r="AA5" s="150"/>
      <c r="AB5" s="145" t="s">
        <v>43</v>
      </c>
      <c r="AC5" s="145" t="s">
        <v>42</v>
      </c>
      <c r="AD5" s="139"/>
      <c r="AE5" s="134" t="e">
        <f>ROUNDDOWN(IF(AA5+AA4+AA3+I7+I6+I5+I4+I3&lt;=#REF!+#REF!+#REF!+#REF!,1,IF((I3+I4+I5+I6+I7+AA3+AA4)&gt;(#REF!+#REF!+#REF!+#REF!),0,(#REF!+#REF!+#REF!+#REF!-I3-I4-I5-I6-I7-AA3-AA4)/AA5)),2)</f>
        <v>#REF!</v>
      </c>
      <c r="AF5" s="41" t="s">
        <v>63</v>
      </c>
      <c r="AG5" s="145">
        <f>IF(ROUNDUP(((AA5+AA4+AA3+I11+I10+I9+I8+I7+I6+I5+I4+I3)/C6)-O3-O4-O5-O6-O7-O8-O9-O10-O11-AG3-AG4,0)&lt;0,0,ROUNDUP(((AA5+AA4+AA3+I11+I10+I9+I8+I7+I6+I5+I4+I3)/C6)-AG4-AG3-O11-O10-O9-O8-O7-O6-O5-O4-O3,0))</f>
        <v>0</v>
      </c>
      <c r="AH5" s="41" t="s">
        <v>44</v>
      </c>
      <c r="AI5" s="41" t="s">
        <v>42</v>
      </c>
      <c r="AJ5" s="146" t="str">
        <f t="shared" si="1"/>
        <v/>
      </c>
      <c r="AK5" s="134" t="e">
        <f>ROUNDDOWN(IF(AA5+AA4+AA3+I7+I6+I5+I4+I3&lt;=#REF!+#REF!+#REF!+#REF!+#REF!+#REF!,1,IF((I3+I4+I5+I6+I7+AA3+AA4)&gt;(#REF!+#REF!+#REF!+#REF!+#REF!+#REF!),0,(#REF!+#REF!+#REF!+#REF!+#REF!+#REF!-I3-I4-I5-I6-I7-AA3-AA4)/AA5)),2)</f>
        <v>#REF!</v>
      </c>
      <c r="AM5" s="275"/>
      <c r="AN5" s="276" t="s">
        <v>43</v>
      </c>
    </row>
    <row r="6" spans="1:52" x14ac:dyDescent="0.3">
      <c r="B6" s="3" t="s">
        <v>20</v>
      </c>
      <c r="C6" s="31">
        <v>285000</v>
      </c>
      <c r="G6" s="474"/>
      <c r="H6" s="137" t="s">
        <v>64</v>
      </c>
      <c r="I6" s="150">
        <v>8837880</v>
      </c>
      <c r="J6" s="41" t="s">
        <v>43</v>
      </c>
      <c r="K6" s="41" t="s">
        <v>42</v>
      </c>
      <c r="L6" s="139">
        <v>45366</v>
      </c>
      <c r="M6" s="134" t="e">
        <f>ROUNDDOWN(IF(I6+I5+I4+I3&lt;=#REF!+#REF!+#REF!+#REF!,1,IF((I3+I4+I5)&gt;(#REF!+#REF!+#REF!+#REF!),0,(#REF!+#REF!+#REF!+#REF!-I3-I4-I5)/I6)),2)</f>
        <v>#REF!</v>
      </c>
      <c r="N6" s="41" t="s">
        <v>64</v>
      </c>
      <c r="O6" s="152">
        <f>IF(ROUNDUP(((I6+I5+I4+I3)/C6)-O3-O4-O5,0)&lt;0,0,ROUNDUP(((I6+I5+I4+I3)/C6)-O3-O4-O5,0))</f>
        <v>31</v>
      </c>
      <c r="P6" s="41" t="s">
        <v>44</v>
      </c>
      <c r="Q6" s="41" t="s">
        <v>42</v>
      </c>
      <c r="R6" s="146">
        <f t="shared" si="0"/>
        <v>45346</v>
      </c>
      <c r="S6" s="134" t="e">
        <f>ROUNDDOWN(IF(I6+I5+I4+I3&lt;=#REF!+#REF!+#REF!+#REF!+#REF!+#REF!,1,IF((I3+I4+I5)&gt;(#REF!+#REF!+#REF!+#REF!+#REF!+#REF!),0,(#REF!+#REF!+#REF!+#REF!+#REF!+#REF!-I3-I4-I5)/I6)),2)</f>
        <v>#REF!</v>
      </c>
      <c r="T6" s="188"/>
      <c r="U6" s="275">
        <f>8837880-I6</f>
        <v>0</v>
      </c>
      <c r="V6" s="276" t="s">
        <v>43</v>
      </c>
      <c r="X6" s="102"/>
      <c r="Z6" s="137" t="s">
        <v>64</v>
      </c>
      <c r="AA6" s="150"/>
      <c r="AB6" s="41" t="s">
        <v>43</v>
      </c>
      <c r="AC6" s="41" t="s">
        <v>42</v>
      </c>
      <c r="AD6" s="139"/>
      <c r="AE6" s="134" t="e">
        <f>ROUNDDOWN(IF(AA6+AA5+AA4+AA3+I7+I6+I5+I4+I3&lt;=#REF!+#REF!+#REF!+#REF!,1,IF((I3+I4+I5+I6+I7+AA3+AA4+AA5)&gt;(#REF!+#REF!+#REF!+#REF!),0,(#REF!+#REF!+#REF!+#REF!-I3-I4-I5-I6-I7-AA3-AA4-AA5)/AA6)),2)</f>
        <v>#REF!</v>
      </c>
      <c r="AF6" s="41" t="s">
        <v>64</v>
      </c>
      <c r="AG6" s="41">
        <f>IF(ROUNDUP(((AA6+AA5+AA4+AA3+I11+I10+I9+I8+I7+I6+I5+I4+I3)/C6)-O3-O4-O5-O6-O7-O8-O9-O10-O11-AG3-AG4-AG5,0)&lt;0,0,ROUNDUP(((AA6+AA5+AA4+AA3+I11+I10+I9+I8+I7+I6+I5+I4+I3)/C6)-AG5-AG4-AG3-O11-O10-O9-O8-O7-O6-O5-O4-O3,0))</f>
        <v>0</v>
      </c>
      <c r="AH6" s="41" t="s">
        <v>44</v>
      </c>
      <c r="AI6" s="41" t="s">
        <v>42</v>
      </c>
      <c r="AJ6" s="146" t="str">
        <f t="shared" si="1"/>
        <v/>
      </c>
      <c r="AK6" s="134" t="e">
        <f>ROUNDDOWN(IF(AA6+AA5+AA4+AA3+I7+I6+I5+I4+I3&lt;=#REF!+#REF!+#REF!+#REF!+#REF!+#REF!,1,IF((I3+I4+I5+I6+I7+AA3+AA4+AA5)&gt;(#REF!+#REF!+#REF!+#REF!+#REF!+#REF!),0,(#REF!+#REF!+#REF!+#REF!+#REF!+#REF!-I3-I4-I5-I6-I7-AA3-AA4-AA5)/AA6)),2)</f>
        <v>#REF!</v>
      </c>
      <c r="AM6" s="275"/>
      <c r="AN6" s="276" t="s">
        <v>43</v>
      </c>
    </row>
    <row r="7" spans="1:52" x14ac:dyDescent="0.3">
      <c r="B7" s="3"/>
      <c r="C7" s="1"/>
      <c r="E7" s="101" t="s">
        <v>41</v>
      </c>
      <c r="H7" s="137" t="s">
        <v>65</v>
      </c>
      <c r="I7" s="150">
        <v>0</v>
      </c>
      <c r="J7" s="41" t="s">
        <v>43</v>
      </c>
      <c r="K7" s="41" t="s">
        <v>42</v>
      </c>
      <c r="L7" s="139"/>
      <c r="M7" s="473" t="e">
        <f>ROUNDDOWN(IF(I7+I6+I5+I4+I3&lt;=#REF!+#REF!+#REF!+#REF!,1,IF((I3+I4+I5+I6)&gt;(#REF!+#REF!+#REF!+#REF!),0,(#REF!+#REF!+#REF!+#REF!-I3-I4-I5-I6)/I7)),2)</f>
        <v>#REF!</v>
      </c>
      <c r="N7" s="41" t="s">
        <v>65</v>
      </c>
      <c r="O7" s="41">
        <f>IF(ROUNDUP(((I7+I6+I5+I4+I3)/C6)-O3-O4-O5-O6,0)&lt;0,0,ROUNDUP(((I7+I6+I5+I4+I3)/C6)-O6-O5-O4-O3,0))</f>
        <v>0</v>
      </c>
      <c r="P7" s="41" t="s">
        <v>44</v>
      </c>
      <c r="Q7" s="41" t="s">
        <v>42</v>
      </c>
      <c r="R7" s="146" t="str">
        <f t="shared" si="0"/>
        <v/>
      </c>
      <c r="S7" s="473" t="e">
        <f>ROUNDDOWN(IF(I7+I6+I5+I4+I3&lt;=#REF!+#REF!+#REF!+#REF!+#REF!+#REF!,1,IF((I3+I4+I5+I6)&gt;(#REF!+#REF!+#REF!+#REF!+#REF!+#REF!),0,(#REF!+#REF!+#REF!+#REF!+#REF!+#REF!-I3-I4-I5-I6)/I7)),2)</f>
        <v>#REF!</v>
      </c>
      <c r="T7" s="188"/>
      <c r="U7" s="275"/>
      <c r="V7" s="276"/>
      <c r="X7" s="202"/>
      <c r="Z7" s="137" t="s">
        <v>65</v>
      </c>
      <c r="AA7" s="150"/>
      <c r="AB7" s="41" t="s">
        <v>43</v>
      </c>
      <c r="AC7" s="41" t="s">
        <v>42</v>
      </c>
      <c r="AD7" s="139"/>
      <c r="AE7" s="134" t="e">
        <f>ROUNDDOWN(IF(AA7+AA6+AA5+AA4+AA3+I7+I6+I5+I4+I3&lt;=#REF!+#REF!+#REF!+#REF!,1,IF((I3+I4+I5+I6+I7+AA3+AA4+AA5+AA6)&gt;(#REF!+#REF!+#REF!+#REF!),0,(#REF!+#REF!+#REF!+#REF!-I3-I4-I5-I6-I7-AA3-AA4-AA5-AA6)/AA7)),2)</f>
        <v>#REF!</v>
      </c>
      <c r="AF7" s="137" t="s">
        <v>65</v>
      </c>
      <c r="AG7" s="41">
        <f>IF(ROUNDUP(((AA7+AA6+AA5+AA4+AA3+I11+I10+I9+I8+I7+I6+I5+I4+I3)/C6)-O3-O4-O5-O6-O7-O8-O9-O10-O11-AG3-AG4-AG5-AG6,0)&lt;0,0,ROUNDUP(((AA7+AA6+AA5+AA4+AA3+I11+I10+I9+I8+I7+I6+I5+I4+I3)/C6)-AG6-AG5-AG4-AG3-O11-O10-O9-O8-O7-O6-O5-O4-O3,0))</f>
        <v>0</v>
      </c>
      <c r="AH7" s="41" t="s">
        <v>44</v>
      </c>
      <c r="AI7" s="41" t="s">
        <v>42</v>
      </c>
      <c r="AJ7" s="146" t="str">
        <f t="shared" si="1"/>
        <v/>
      </c>
      <c r="AK7" s="134" t="e">
        <f>ROUNDDOWN(IF(AA7+AA6+AA5+AA4+AA3+I7+I6+I5+I4+I3&lt;=#REF!+#REF!+#REF!+#REF!+#REF!+#REF!,1,IF((I3+I4+I5+I6+I7+AA3+AA4+AA5+AA6)&gt;(#REF!+#REF!+#REF!+#REF!+#REF!+#REF!),0,(#REF!+#REF!+#REF!+#REF!+#REF!+#REF!-I3-I4-I5-I6-I7-AA3-AA4-AA5-AA6)/AA7)),2)</f>
        <v>#REF!</v>
      </c>
      <c r="AM7" s="275"/>
      <c r="AN7" s="276"/>
    </row>
    <row r="8" spans="1:52" x14ac:dyDescent="0.3">
      <c r="B8" s="3" t="s">
        <v>19</v>
      </c>
      <c r="C8" s="169" t="e">
        <f>IF((I13+AA13-#REF!-#REF!-#REF!-#REF!-#REF!-#REF!-#REF!)/C6&lt;0,0,ROUNDUP((I13+AA13-#REF!-#REF!-#REF!-#REF!-#REF!-#REF!-#REF!)/C6,0))</f>
        <v>#REF!</v>
      </c>
      <c r="D8" s="1" t="e">
        <f>IF(C8=E8,"=","≠")</f>
        <v>#REF!</v>
      </c>
      <c r="E8" s="100">
        <f>J15+M15+P15+S15+V15+Y15+AB15+AE15+AH15+AK15+AN15+AQ15+AT15+AW15</f>
        <v>46</v>
      </c>
      <c r="H8" s="137" t="s">
        <v>123</v>
      </c>
      <c r="I8" s="123">
        <v>0</v>
      </c>
      <c r="J8" s="41" t="s">
        <v>43</v>
      </c>
      <c r="K8" s="41" t="s">
        <v>42</v>
      </c>
      <c r="L8" s="139"/>
      <c r="M8" s="134" t="e">
        <f>ROUNDDOWN(IF(I8+I7+I6+I5+I4+I3&lt;=#REF!+#REF!+#REF!+#REF!,1,IF((I3+I4+I5+I6+I7)&gt;(#REF!+#REF!+#REF!+#REF!),0,(#REF!+#REF!+#REF!+#REF!-I3-I4-I5-I6-I7)/I8)),2)</f>
        <v>#REF!</v>
      </c>
      <c r="N8" s="137" t="s">
        <v>123</v>
      </c>
      <c r="O8" s="41">
        <f>IF(ROUNDUP(((I8+I7+I6+I5+I4+I3)/C6)-O3-O4-O5-O6-O7,0)&lt;0,0,ROUNDUP(((I8+I7+I6+I5+I4+I3)/C6)-O7-O6-O5-O4-O3,0))</f>
        <v>0</v>
      </c>
      <c r="P8" s="41" t="s">
        <v>44</v>
      </c>
      <c r="Q8" s="41" t="s">
        <v>42</v>
      </c>
      <c r="R8" s="146" t="str">
        <f t="shared" si="0"/>
        <v/>
      </c>
      <c r="S8" s="134" t="e">
        <f>ROUNDDOWN(IF(I8+I7+I6+I5+I4+I3&lt;=#REF!+#REF!+#REF!+#REF!+#REF!+#REF!,1,IF((I3+I4+I5+I6+I7)&gt;(#REF!+#REF!+#REF!+#REF!+#REF!+#REF!),0,(#REF!+#REF!+#REF!+#REF!+#REF!+#REF!-I3-I4-I5-I6-I7)/I8)),2)</f>
        <v>#REF!</v>
      </c>
      <c r="U8" s="275"/>
      <c r="V8" s="276"/>
      <c r="Z8" s="137" t="s">
        <v>123</v>
      </c>
      <c r="AA8" s="123"/>
      <c r="AB8" s="41" t="s">
        <v>43</v>
      </c>
      <c r="AC8" s="41" t="s">
        <v>42</v>
      </c>
      <c r="AD8" s="139"/>
      <c r="AE8" s="134" t="e">
        <f>ROUNDDOWN(IF(AA8+AA7+AA6+AA5+AA4+AA3+I11+I10+I9+I8+I7+I6+I5+I4+I3&lt;=#REF!+#REF!+#REF!+#REF!,1,IF((I3+I4+I5+I6+I7+I8+I9+I10+I11+AA3+AA4+AA5+AA6+AA7)&gt;(#REF!+#REF!+#REF!+#REF!),0,(#REF!+#REF!+#REF!+#REF!-I3-I4-I5-I6-I7-I8-I9-I10-I11-AA3-AA4-AA5-AA6-AA7)/AA8)),2)</f>
        <v>#REF!</v>
      </c>
      <c r="AF8" s="137" t="s">
        <v>123</v>
      </c>
      <c r="AG8" s="41">
        <f>IF(ROUNDUP(((AA8+AA7+AA6+AA5+AA4+AA3+I11+I10+I9+I8+I7+I6+I5+I4+I3)/C6)-O3-O4-O5-O6-O7-O8-O9-O10-O11-AG3-AG4-AG5-AG6-AG7,0)&lt;0,0,ROUNDUP(((AA8+AA7+AA6+AA5+AA4+AA3+I11+I10+I9+I8+I7+I6+I5+I4+I3)/C6)-AG7-AG6-AG5-AG4-AG3-O11-O10-O9-O8-O7-O6-O5-O4-O3,0))</f>
        <v>0</v>
      </c>
      <c r="AH8" s="41" t="s">
        <v>44</v>
      </c>
      <c r="AI8" s="41" t="s">
        <v>42</v>
      </c>
      <c r="AJ8" s="146" t="str">
        <f t="shared" si="1"/>
        <v/>
      </c>
      <c r="AK8" s="134" t="e">
        <f>ROUNDDOWN(IF(AA8+AA7+AA6+AA5+AA4+AA3+I11+I10+I9+I8+I7+I6+I5+I4+I3&lt;=#REF!+#REF!+#REF!+#REF!+#REF!+#REF!,1,IF((I3+I4+I5+I6+I7+I8+I9+I10+I11+AA3+AA4+AA5+AA6+AA7)&gt;(#REF!+#REF!+#REF!+#REF!+#REF!+#REF!),0,(#REF!+#REF!+#REF!+#REF!+#REF!+#REF!-I3-I4-I5-I6-I7-I8-I9-I10-I11-AA3-AA4-AA5-AA6-AA7)/AA8)),2)</f>
        <v>#REF!</v>
      </c>
      <c r="AM8" s="275"/>
      <c r="AN8" s="276"/>
    </row>
    <row r="9" spans="1:52" x14ac:dyDescent="0.3">
      <c r="B9" s="3" t="s">
        <v>38</v>
      </c>
      <c r="C9" s="169" t="e">
        <f>IF((I13+AA13-#REF!-#REF!-#REF!-#REF!-#REF!-#REF!-#REF!)/C6&lt;0,0,ROUNDUP((I13+AA13-#REF!-#REF!-#REF!-#REF!-#REF!-#REF!-#REF!)/C6,0))</f>
        <v>#REF!</v>
      </c>
      <c r="D9" s="1" t="e">
        <f>IF(C9=E9,"=","≠")</f>
        <v>#REF!</v>
      </c>
      <c r="E9" s="100">
        <f>J26+M26+P26+S26+V26+Y26+AB26+AE26+AH26+AK26+AN26+AQ26+AT26+AW26</f>
        <v>47</v>
      </c>
      <c r="H9" s="137" t="s">
        <v>154</v>
      </c>
      <c r="I9" s="123">
        <v>0</v>
      </c>
      <c r="J9" s="41" t="s">
        <v>43</v>
      </c>
      <c r="K9" s="41" t="s">
        <v>42</v>
      </c>
      <c r="L9" s="139"/>
      <c r="M9" s="134" t="e">
        <f>ROUNDDOWN(IF(I9+I8+I7+I6+I5+I4+I3&lt;=#REF!+#REF!+#REF!+#REF!,1,IF((I3+I4+I5+I6+I7+I8)&gt;(#REF!+#REF!+#REF!+#REF!),0,(#REF!+#REF!+#REF!+#REF!-I3-I4-I5-I6-I7-I8)/I9)),2)</f>
        <v>#REF!</v>
      </c>
      <c r="N9" s="137" t="s">
        <v>154</v>
      </c>
      <c r="O9" s="41">
        <f>IF(ROUNDUP(((I9+I8+I7+I6+I5+I4+I3)/C6)-O3-O4-O5-O6-O7-O8,0)&lt;0,0,ROUNDUP(((I9+I8+I7+I6+I5+I4+I3)/C6)-O8-O7-O6-O5-O4-O3,0))</f>
        <v>0</v>
      </c>
      <c r="P9" s="41" t="s">
        <v>44</v>
      </c>
      <c r="Q9" s="41" t="s">
        <v>42</v>
      </c>
      <c r="R9" s="146" t="str">
        <f t="shared" si="0"/>
        <v/>
      </c>
      <c r="S9" s="134" t="e">
        <f>ROUNDDOWN(IF(I9+I8+I7+I6+I5+I4+I3&lt;=#REF!+#REF!+#REF!+#REF!+#REF!+#REF!,1,IF((I3+I4+I5+I6+I7+I8)&gt;(#REF!+#REF!+#REF!+#REF!+#REF!+#REF!),0,(#REF!+#REF!+#REF!+#REF!+#REF!+#REF!-I3-I4-I5-I6-I7-I8)/I9)),2)</f>
        <v>#REF!</v>
      </c>
      <c r="U9" s="275"/>
      <c r="V9" s="276"/>
      <c r="Z9" s="137" t="s">
        <v>154</v>
      </c>
      <c r="AA9" s="123"/>
      <c r="AB9" s="41" t="s">
        <v>43</v>
      </c>
      <c r="AC9" s="41" t="s">
        <v>42</v>
      </c>
      <c r="AD9" s="139"/>
      <c r="AE9" s="134" t="e">
        <f>ROUNDDOWN(IF(AA9+AA8+AA7+AA6+AA5+AA4+AA3+I11+I10+I9+I8+I7+I6+I5+I4+I3&lt;=#REF!+#REF!+#REF!+#REF!,1,IF((I3+I4+I5+I6+I7+I8+I9+I10+I11+AA3+AA4+AA5+AA6+AA7+AA8)&gt;(#REF!+#REF!+#REF!+#REF!),0,(#REF!+#REF!+#REF!+#REF!-I3-I4-I5-I6-I7-I8-I9-I10-I11-AA3-AA4-AA5-AA6-AA7-AA8)/AA9)),2)</f>
        <v>#REF!</v>
      </c>
      <c r="AF9" s="137" t="s">
        <v>154</v>
      </c>
      <c r="AG9" s="41">
        <f>IF(ROUNDUP(((AA9+AA8+AA7+AA6+AA5+AA4+AA3+I11+I10+I9+I8+I7+I6+I5+I4+I3)/C6)-O3-O4-O5-O6-O7-O8-O9-O10-O11-AG3-AG4-AG5-AG6-AG7-AG8,0)&lt;0,0,ROUNDUP(((AA9+AA8+AA7+AA6+AA5+AA4+AA3+I11+I10+I9+I8+I7+I6+I5+I4+I3)/C6)-AG8-AG7-AG6-AG5-AG4-AG3-O11-O10-O9-O8-O7-O6-O5-O4-O3,0))</f>
        <v>0</v>
      </c>
      <c r="AH9" s="41" t="s">
        <v>44</v>
      </c>
      <c r="AI9" s="41" t="s">
        <v>42</v>
      </c>
      <c r="AJ9" s="146" t="str">
        <f t="shared" si="1"/>
        <v/>
      </c>
      <c r="AK9" s="134" t="e">
        <f>ROUNDDOWN(IF(AA9+AA8+AA7+AA6+AA5+AA4+AA3+I11+I10+I9+I8+I7+I6+I5+I4+I3&lt;=#REF!+#REF!+#REF!+#REF!+#REF!+#REF!,1,IF((I3+I4+I5+I6+I7+I8+I9+I10+I11+AA3+AA4+AA5+AA6+AA7+AA8)&gt;(#REF!+#REF!+#REF!+#REF!+#REF!+#REF!),0,(#REF!+#REF!+#REF!+#REF!+#REF!+#REF!-I3-I4-I5-I6-I7-I8-I9-I10-I11-AA3-AA4-AA5-AA6-AA7-AA8)/AA9)),2)</f>
        <v>#REF!</v>
      </c>
      <c r="AM9" s="275"/>
      <c r="AN9" s="276"/>
    </row>
    <row r="10" spans="1:52" x14ac:dyDescent="0.3">
      <c r="B10" s="3" t="s">
        <v>39</v>
      </c>
      <c r="C10" s="169" t="e">
        <f>IF((I13+AA13-#REF!-#REF!-#REF!-#REF!-#REF!-#REF!-#REF!)/C6&lt;0,0,ROUNDUP((I13+AA13-#REF!-#REF!-#REF!-#REF!-#REF!-#REF!-#REF!)/C6,0))</f>
        <v>#REF!</v>
      </c>
      <c r="D10" s="1" t="e">
        <f>IF(C10=E10,"=","≠")</f>
        <v>#REF!</v>
      </c>
      <c r="E10" s="100">
        <f>J32+M32+P32+S32+V32+Y32+AB32+AE32+AH32+AK32+AN32+AQ32+AT32+AW32</f>
        <v>62</v>
      </c>
      <c r="H10" s="137" t="s">
        <v>155</v>
      </c>
      <c r="I10" s="123">
        <v>0</v>
      </c>
      <c r="J10" s="41" t="s">
        <v>43</v>
      </c>
      <c r="K10" s="41" t="s">
        <v>42</v>
      </c>
      <c r="L10" s="139"/>
      <c r="M10" s="134" t="e">
        <f>ROUNDDOWN(IF(I10+I9+I8+I7+I6+I5+I4+I3&lt;=#REF!+#REF!+#REF!+#REF!,1,IF((I3+I4+I5+I6+I7+I8+I9)&gt;(#REF!+#REF!+#REF!+#REF!),0,(#REF!+#REF!+#REF!+#REF!-I3-I4-I5-I6-I7-I8-I9)/I10)),2)</f>
        <v>#REF!</v>
      </c>
      <c r="N10" s="137" t="s">
        <v>155</v>
      </c>
      <c r="O10" s="41">
        <f>IF(ROUNDUP(((I10+I9+I8+I7+I6+I5+I4+I3)/C6)-O3-O4-O5-O6-O7-O8-O9,0)&lt;0,0,ROUNDUP(((I10+I9+I8+I7+I6+I5+I4+I3)/C6)-O9-O8-O7-O6-O5-O4-O3,0))</f>
        <v>0</v>
      </c>
      <c r="P10" s="41" t="s">
        <v>44</v>
      </c>
      <c r="Q10" s="41" t="s">
        <v>42</v>
      </c>
      <c r="R10" s="146" t="str">
        <f t="shared" si="0"/>
        <v/>
      </c>
      <c r="S10" s="134" t="e">
        <f>ROUNDDOWN(IF(I10+I9+I8+I7+I6+I5+I4+I3&lt;=#REF!+#REF!+#REF!+#REF!+#REF!+#REF!,1,IF((I3+I4+I5+I6+I7+I8+I9)&gt;(#REF!+#REF!+#REF!+#REF!+#REF!+#REF!),0,(#REF!+#REF!+#REF!+#REF!+#REF!+#REF!-I3-I4-I5-I6-I7-I8-I9)/I10)),2)</f>
        <v>#REF!</v>
      </c>
      <c r="U10" s="275"/>
      <c r="V10" s="276"/>
      <c r="Z10" s="137" t="s">
        <v>155</v>
      </c>
      <c r="AA10" s="123"/>
      <c r="AB10" s="41" t="s">
        <v>43</v>
      </c>
      <c r="AC10" s="41" t="s">
        <v>42</v>
      </c>
      <c r="AD10" s="139"/>
      <c r="AE10" s="134" t="e">
        <f>ROUNDDOWN(IF(AA10+AA9+AA8+AA7+AA6+AA5+AA4+AA3+I11+I10+I9+I8+I7+I6+I5+I4+I3&lt;=#REF!+#REF!+#REF!+#REF!,1,IF((I3+I4+I5+I6+I7+I8+I9+I10+I11+AA3+AA4+AA5+AA6+AA7+AA8+AA9)&gt;(#REF!+#REF!+#REF!+#REF!),0,(#REF!+#REF!+#REF!+#REF!-I3-I4-I5-I6-I7-I8-I9-I10-I11-AA3-AA4-AA5-AA6-AA7-AA8-AA9)/AA10)),2)</f>
        <v>#REF!</v>
      </c>
      <c r="AF10" s="137" t="s">
        <v>155</v>
      </c>
      <c r="AG10" s="41">
        <f>IF(ROUNDUP(((AA10+AA9+AA8+AA7+AA6+AA5+AA4+AA3+I11+I10+I9+I8+I7+I6+I5+I4+I3)/C6)-O3-O4-O5-O6-O7-O8-O9-O10-O11-AG3-AG4-AG5-AG6-AG7-AG8-AG9,0)&lt;0,0,ROUNDUP(((AA10+AA9+AA8+AA7+AA6+AA5+AA4+AA3+I11+I10+I9+I8+I7+I6+I5+I4+I3)/C6)-AG9-AG8-AG7-AG6-AG5-AG4-AG3-O11-O10-O9-O8-O7-O6-O5-O4-O3,0))</f>
        <v>0</v>
      </c>
      <c r="AH10" s="41" t="s">
        <v>44</v>
      </c>
      <c r="AI10" s="41" t="s">
        <v>42</v>
      </c>
      <c r="AJ10" s="146" t="str">
        <f t="shared" si="1"/>
        <v/>
      </c>
      <c r="AK10" s="134" t="e">
        <f>ROUNDDOWN(IF(AA10+AA9+AA8+AA7+AA6+AA5+AA4+AA3+I11+I10+I9+I8+I7+I6+I5+I4+I3&lt;=#REF!+#REF!+#REF!+#REF!+#REF!+#REF!,1,IF((I3+I4+I5+I6+I7+I8+I9+I10+I11+AA3+AA4+AA5+AA6+AA7+AA8+AA9)&gt;(#REF!+#REF!+#REF!+#REF!+#REF!+#REF!),0,(#REF!+#REF!+#REF!+#REF!+#REF!+#REF!-I3-I4-I5-I6-I7-I8-I9-I10-I11-AA3-AA4-AA5-AA6-AA7-AA8-AA9)/AA10)),2)</f>
        <v>#REF!</v>
      </c>
      <c r="AM10" s="275"/>
      <c r="AN10" s="276"/>
    </row>
    <row r="11" spans="1:52" ht="15" thickBot="1" x14ac:dyDescent="0.35">
      <c r="B11" s="3"/>
      <c r="C11" s="103"/>
      <c r="D11" s="1"/>
      <c r="E11" s="1"/>
      <c r="H11" s="137" t="s">
        <v>156</v>
      </c>
      <c r="I11" s="123">
        <v>0</v>
      </c>
      <c r="J11" s="41" t="s">
        <v>43</v>
      </c>
      <c r="K11" s="41" t="s">
        <v>42</v>
      </c>
      <c r="L11" s="139"/>
      <c r="M11" s="135" t="e">
        <f>ROUNDDOWN(IF(I11+I10+I9+I8+I7+I6+I5+I4+I3&lt;=#REF!+#REF!+#REF!+#REF!,1,IF((I3+I4+I5+I6+I7+I8+I9+I10)&gt;(#REF!+#REF!+#REF!+#REF!),0,(#REF!+#REF!+#REF!+#REF!-I3-I4-I5-I6-I7-I8-I9-I10)/I11)),2)</f>
        <v>#REF!</v>
      </c>
      <c r="N11" s="137" t="s">
        <v>156</v>
      </c>
      <c r="O11" s="41">
        <f>IF(ROUNDUP(((I11+I10+I9+I8+I7+I6+I5+I4+I3)/C6)-O3-O4-O5-O6-O7-O8-O9-O10,0)&lt;0,0,ROUNDUP(((I11+I10+I9+I8+I7+I6+I5+I4+I3)/C6)-O10-O9-O8-O7-O6-O5-O4-O3,0))</f>
        <v>0</v>
      </c>
      <c r="P11" s="41" t="s">
        <v>44</v>
      </c>
      <c r="Q11" s="41" t="s">
        <v>42</v>
      </c>
      <c r="R11" s="146" t="str">
        <f t="shared" si="0"/>
        <v/>
      </c>
      <c r="S11" s="135" t="e">
        <f>ROUNDDOWN(IF(I11+I10+I9+I8+I7+I6+I5+I4+I3&lt;=#REF!+#REF!+#REF!+#REF!+#REF!+#REF!,1,IF((I3+I4+I5+I6+I7+I8+I9+I10)&gt;(#REF!+#REF!+#REF!+#REF!+#REF!+#REF!),0,(#REF!+#REF!+#REF!+#REF!+#REF!+#REF!-I3-I4-I5-I6-I7-I8-I9-I10)/I11)),2)</f>
        <v>#REF!</v>
      </c>
      <c r="U11" s="275"/>
      <c r="V11" s="276"/>
      <c r="Z11" s="137" t="s">
        <v>156</v>
      </c>
      <c r="AA11" s="123"/>
      <c r="AB11" s="41" t="s">
        <v>43</v>
      </c>
      <c r="AC11" s="41" t="s">
        <v>42</v>
      </c>
      <c r="AD11" s="139"/>
      <c r="AE11" s="135" t="e">
        <f>ROUNDDOWN(IF(AA11+AA10+AA9+AA8+AA7+AA6+AA5+AA4+AA3+I11+I10+I9+I8+I7+I6+I5+I4+I3&lt;=#REF!+#REF!+#REF!+#REF!,1,IF((I3+I4+I5+I6+I7+I8+I9+I10+I11+AA3+AA4+AA5+AA6+AA7+AA8+AA9+AA10)&gt;(#REF!+#REF!+#REF!+#REF!),0,(#REF!+#REF!+#REF!+#REF!-I3-I4-I5-I6-I7-I8-I9-I10-I11-AA3-AA4-AA5-AA6-AA7-AA8-AA9-AA10)/AA11)),2)</f>
        <v>#REF!</v>
      </c>
      <c r="AF11" s="137" t="s">
        <v>156</v>
      </c>
      <c r="AG11" s="41">
        <f>IF(ROUNDUP(((AA11+AA10+AA9+AA8+AA7+AA6+AA5+AA4+AA3+I11+I10+I9+I8+I7+I6+I5+I4+I3)/C6)-O3-O4-O5-O6-O7-O8-O9-O10-O11-AG3-AG4-AG5-AG6-AG7-AG8-AG9-AG10,0)&lt;0,0,ROUNDUP(((AA11+AA10+AA9+AA8+AA7+AA6+AA5+AA4+AA3+I11+I10+I9+I8+I7+I6+I5+I4+I3)/C6)-AG10-AG9-AG8-AG7-AG6-AG5-AG4-AG3-O11-O10-O9-O8-O7-O6-O5-O4-O3,0))</f>
        <v>0</v>
      </c>
      <c r="AH11" s="41" t="s">
        <v>44</v>
      </c>
      <c r="AI11" s="41" t="s">
        <v>42</v>
      </c>
      <c r="AJ11" s="146" t="str">
        <f t="shared" si="1"/>
        <v/>
      </c>
      <c r="AK11" s="135" t="e">
        <f>ROUNDDOWN(IF(AA11+AA10+AA9+AA8+AA7+AA6+AA5+AA4+AA3+I11+I10+I9+I8+I7+I6+I5+I4+I3&lt;=#REF!+#REF!+#REF!+#REF!+#REF!+#REF!,1,IF((I3+I4+I5+I6+I7+I8+I9+I10+I11+AA3+AA4+AA5+AA6+AA7+AA8+AA9+AA10)&gt;(#REF!+#REF!+#REF!+#REF!+#REF!+#REF!),0,(#REF!+#REF!+#REF!+#REF!+#REF!+#REF!-I3-I4-I5-I6-I7-I8-I9-I10-I11-AA3-AA4-AA5-AA6-AA7-AA8-AA9-AA10)/AA11)),2)</f>
        <v>#REF!</v>
      </c>
      <c r="AM11" s="275"/>
      <c r="AN11" s="276"/>
    </row>
    <row r="12" spans="1:52" ht="15" thickBot="1" x14ac:dyDescent="0.35">
      <c r="B12" s="3"/>
      <c r="C12" s="103"/>
      <c r="D12" s="1" t="s">
        <v>24</v>
      </c>
      <c r="E12" s="1"/>
      <c r="H12" s="137"/>
      <c r="I12" s="123"/>
      <c r="J12" s="124"/>
      <c r="K12" s="124"/>
      <c r="L12" s="124"/>
      <c r="M12" s="124"/>
      <c r="N12" s="122"/>
      <c r="O12" s="41"/>
      <c r="P12" s="124"/>
      <c r="Q12" s="124"/>
      <c r="R12" s="124"/>
      <c r="S12" s="126"/>
      <c r="U12" s="122"/>
      <c r="V12" s="126"/>
      <c r="Z12" s="122"/>
      <c r="AA12" s="124"/>
      <c r="AB12" s="124"/>
      <c r="AC12" s="124"/>
      <c r="AD12" s="124"/>
      <c r="AE12" s="126"/>
      <c r="AF12" s="122"/>
      <c r="AG12" s="124"/>
      <c r="AH12" s="124"/>
      <c r="AI12" s="124"/>
      <c r="AJ12" s="124"/>
      <c r="AK12" s="126"/>
      <c r="AM12" s="122"/>
      <c r="AN12" s="126"/>
    </row>
    <row r="13" spans="1:52" ht="15" thickBot="1" x14ac:dyDescent="0.35">
      <c r="B13" s="3"/>
      <c r="C13" s="103"/>
      <c r="D13" s="1"/>
      <c r="E13" s="1"/>
      <c r="H13" s="127"/>
      <c r="I13" s="149">
        <f>SUM(I3:I12)</f>
        <v>35351700</v>
      </c>
      <c r="J13" s="210" t="s">
        <v>43</v>
      </c>
      <c r="K13" s="129"/>
      <c r="L13" s="129"/>
      <c r="M13" s="148"/>
      <c r="N13" s="127"/>
      <c r="O13" s="142">
        <f>SUM(O3:O12)</f>
        <v>125</v>
      </c>
      <c r="P13" s="210" t="s">
        <v>44</v>
      </c>
      <c r="Q13" s="129"/>
      <c r="R13" s="129"/>
      <c r="S13" s="130"/>
      <c r="U13" s="127"/>
      <c r="V13" s="130"/>
      <c r="Z13" s="127"/>
      <c r="AA13" s="149">
        <f>SUM(AA3:AA12)</f>
        <v>8837940</v>
      </c>
      <c r="AB13" s="210" t="s">
        <v>43</v>
      </c>
      <c r="AC13" s="136"/>
      <c r="AD13" s="136"/>
      <c r="AE13" s="130"/>
      <c r="AF13" s="127"/>
      <c r="AG13" s="142">
        <f>SUM(AG3:AG12)</f>
        <v>31</v>
      </c>
      <c r="AH13" s="210" t="s">
        <v>44</v>
      </c>
      <c r="AI13" s="136"/>
      <c r="AJ13" s="136"/>
      <c r="AK13" s="130"/>
      <c r="AM13" s="281"/>
      <c r="AN13" s="282"/>
    </row>
    <row r="14" spans="1:52" ht="15" thickBot="1" x14ac:dyDescent="0.35">
      <c r="B14" s="3"/>
      <c r="C14" s="103"/>
      <c r="D14" s="1"/>
      <c r="E14" s="1"/>
      <c r="H14" s="102"/>
      <c r="I14" s="102"/>
      <c r="O14" s="118"/>
      <c r="P14" s="1"/>
      <c r="R14" s="43"/>
    </row>
    <row r="15" spans="1:52" ht="15" thickBot="1" x14ac:dyDescent="0.35">
      <c r="A15" s="4"/>
      <c r="B15" s="4"/>
      <c r="C15" s="4"/>
      <c r="D15" s="4"/>
      <c r="E15" s="5"/>
      <c r="F15" s="4"/>
      <c r="I15" s="266" t="s">
        <v>207</v>
      </c>
      <c r="J15" s="76">
        <v>0</v>
      </c>
      <c r="L15" s="266" t="s">
        <v>213</v>
      </c>
      <c r="M15" s="76">
        <v>0</v>
      </c>
      <c r="O15" s="266" t="s">
        <v>222</v>
      </c>
      <c r="P15" s="76">
        <v>18</v>
      </c>
      <c r="R15" s="266" t="s">
        <v>239</v>
      </c>
      <c r="S15" s="76">
        <v>28</v>
      </c>
      <c r="U15" s="266" t="s">
        <v>241</v>
      </c>
      <c r="V15" s="76">
        <v>0</v>
      </c>
      <c r="X15" s="266" t="s">
        <v>251</v>
      </c>
      <c r="Y15" s="76">
        <v>0</v>
      </c>
      <c r="AA15" s="266" t="s">
        <v>252</v>
      </c>
      <c r="AB15" s="76">
        <v>0</v>
      </c>
      <c r="AD15" s="266" t="s">
        <v>257</v>
      </c>
      <c r="AE15" s="76">
        <v>0</v>
      </c>
      <c r="AG15" s="266" t="s">
        <v>260</v>
      </c>
      <c r="AH15" s="76">
        <v>0</v>
      </c>
      <c r="AJ15" s="266" t="s">
        <v>263</v>
      </c>
      <c r="AK15" s="76">
        <v>0</v>
      </c>
      <c r="AM15" s="266" t="s">
        <v>264</v>
      </c>
      <c r="AN15" s="76">
        <v>0</v>
      </c>
      <c r="AP15" s="266" t="s">
        <v>265</v>
      </c>
      <c r="AQ15" s="76">
        <v>0</v>
      </c>
      <c r="AS15" s="266" t="s">
        <v>283</v>
      </c>
      <c r="AT15" s="76">
        <v>0</v>
      </c>
      <c r="AV15" s="266" t="s">
        <v>286</v>
      </c>
      <c r="AW15" s="76">
        <v>0</v>
      </c>
      <c r="AY15" s="258" t="s">
        <v>107</v>
      </c>
      <c r="AZ15" s="257">
        <v>112</v>
      </c>
    </row>
    <row r="16" spans="1:52" ht="15" thickBot="1" x14ac:dyDescent="0.35">
      <c r="A16" s="30" t="s">
        <v>0</v>
      </c>
      <c r="B16" s="28" t="s">
        <v>25</v>
      </c>
      <c r="C16" s="28" t="s">
        <v>10</v>
      </c>
      <c r="D16" s="30" t="s">
        <v>33</v>
      </c>
      <c r="E16" s="29" t="s">
        <v>12</v>
      </c>
      <c r="F16" s="30" t="s">
        <v>33</v>
      </c>
      <c r="G16" s="30" t="s">
        <v>59</v>
      </c>
      <c r="H16" s="45"/>
      <c r="I16" s="30" t="s">
        <v>15</v>
      </c>
      <c r="J16" s="30" t="s">
        <v>33</v>
      </c>
      <c r="L16" s="30" t="s">
        <v>15</v>
      </c>
      <c r="M16" s="30" t="s">
        <v>33</v>
      </c>
      <c r="O16" s="30" t="s">
        <v>15</v>
      </c>
      <c r="P16" s="30" t="s">
        <v>33</v>
      </c>
      <c r="R16" s="30" t="s">
        <v>15</v>
      </c>
      <c r="S16" s="30" t="s">
        <v>33</v>
      </c>
      <c r="U16" s="30" t="s">
        <v>15</v>
      </c>
      <c r="V16" s="30" t="s">
        <v>33</v>
      </c>
      <c r="X16" s="30" t="s">
        <v>15</v>
      </c>
      <c r="Y16" s="30" t="s">
        <v>33</v>
      </c>
      <c r="AA16" s="30" t="s">
        <v>15</v>
      </c>
      <c r="AB16" s="30" t="s">
        <v>33</v>
      </c>
      <c r="AD16" s="30" t="s">
        <v>15</v>
      </c>
      <c r="AE16" s="30" t="s">
        <v>33</v>
      </c>
      <c r="AG16" s="30" t="s">
        <v>15</v>
      </c>
      <c r="AH16" s="30" t="s">
        <v>33</v>
      </c>
      <c r="AJ16" s="30" t="s">
        <v>15</v>
      </c>
      <c r="AK16" s="30" t="s">
        <v>33</v>
      </c>
      <c r="AM16" s="30" t="s">
        <v>15</v>
      </c>
      <c r="AN16" s="30" t="s">
        <v>33</v>
      </c>
      <c r="AP16" s="30" t="s">
        <v>15</v>
      </c>
      <c r="AQ16" s="30" t="s">
        <v>33</v>
      </c>
      <c r="AS16" s="30" t="s">
        <v>15</v>
      </c>
      <c r="AT16" s="30" t="s">
        <v>33</v>
      </c>
      <c r="AV16" s="30" t="s">
        <v>15</v>
      </c>
      <c r="AW16" s="30" t="s">
        <v>33</v>
      </c>
      <c r="AY16" s="256" t="s">
        <v>15</v>
      </c>
      <c r="AZ16" s="256" t="s">
        <v>33</v>
      </c>
    </row>
    <row r="17" spans="1:52" ht="15" thickBot="1" x14ac:dyDescent="0.35"/>
    <row r="18" spans="1:52" ht="15" thickBot="1" x14ac:dyDescent="0.35">
      <c r="A18" s="6">
        <v>2301</v>
      </c>
      <c r="B18" s="47"/>
      <c r="C18" s="10">
        <v>100</v>
      </c>
      <c r="D18" s="8" t="s">
        <v>3</v>
      </c>
      <c r="E18" s="56">
        <f>($C$4*C18)/1000000</f>
        <v>30</v>
      </c>
      <c r="F18" s="8" t="s">
        <v>1</v>
      </c>
      <c r="G18" s="8">
        <f>ROUNDDOWN((Consolidação!C10+Consolidação!E10)/E18,0)</f>
        <v>49</v>
      </c>
      <c r="H18" s="1"/>
      <c r="I18" s="57">
        <f>E18*$J$15</f>
        <v>0</v>
      </c>
      <c r="J18" s="8" t="s">
        <v>1</v>
      </c>
      <c r="L18" s="38">
        <f>E18*$M$15</f>
        <v>0</v>
      </c>
      <c r="M18" s="8" t="s">
        <v>1</v>
      </c>
      <c r="O18" s="38">
        <f>E18*$P$15</f>
        <v>540</v>
      </c>
      <c r="P18" s="8" t="s">
        <v>1</v>
      </c>
      <c r="R18" s="38">
        <f>E18*$S$15</f>
        <v>840</v>
      </c>
      <c r="S18" s="8" t="s">
        <v>1</v>
      </c>
      <c r="U18" s="38">
        <f>E18*$V$15</f>
        <v>0</v>
      </c>
      <c r="V18" s="8" t="s">
        <v>1</v>
      </c>
      <c r="X18" s="38">
        <f>E18*$Y$15</f>
        <v>0</v>
      </c>
      <c r="Y18" s="8" t="s">
        <v>1</v>
      </c>
      <c r="AA18" s="38">
        <f>E18*$AB$15</f>
        <v>0</v>
      </c>
      <c r="AB18" s="8" t="s">
        <v>1</v>
      </c>
      <c r="AD18" s="38">
        <f>E18*$AE$15</f>
        <v>0</v>
      </c>
      <c r="AE18" s="8" t="s">
        <v>1</v>
      </c>
      <c r="AG18" s="38">
        <f>E18*$AH$15</f>
        <v>0</v>
      </c>
      <c r="AH18" s="8" t="s">
        <v>1</v>
      </c>
      <c r="AJ18" s="38">
        <f>E18*$AK$15</f>
        <v>0</v>
      </c>
      <c r="AK18" s="8" t="s">
        <v>1</v>
      </c>
      <c r="AM18" s="38">
        <f>E18*$AN$15</f>
        <v>0</v>
      </c>
      <c r="AN18" s="8" t="s">
        <v>1</v>
      </c>
      <c r="AP18" s="38">
        <f>E18*$AQ$15</f>
        <v>0</v>
      </c>
      <c r="AQ18" s="8" t="s">
        <v>1</v>
      </c>
      <c r="AS18" s="38">
        <f>E18*$AT$15</f>
        <v>0</v>
      </c>
      <c r="AT18" s="8" t="s">
        <v>1</v>
      </c>
      <c r="AV18" s="38">
        <f>E18*$AW$15</f>
        <v>0</v>
      </c>
      <c r="AW18" s="8" t="s">
        <v>1</v>
      </c>
      <c r="AY18" s="38">
        <f t="shared" ref="AY18:AY24" si="2">E18*$AZ$15</f>
        <v>3360</v>
      </c>
      <c r="AZ18" s="8" t="s">
        <v>1</v>
      </c>
    </row>
    <row r="19" spans="1:52" ht="15" thickBot="1" x14ac:dyDescent="0.35">
      <c r="A19" s="6">
        <v>2266</v>
      </c>
      <c r="B19" s="47"/>
      <c r="C19" s="10">
        <v>220</v>
      </c>
      <c r="D19" s="8" t="s">
        <v>3</v>
      </c>
      <c r="E19" s="56">
        <f t="shared" ref="E19:E24" si="3">($C$4*C19)/1000000</f>
        <v>66</v>
      </c>
      <c r="F19" s="8" t="s">
        <v>1</v>
      </c>
      <c r="G19" s="8">
        <f>ROUNDDOWN((Consolidação!C29+Consolidação!E29)/E19,0)</f>
        <v>40</v>
      </c>
      <c r="H19" s="1"/>
      <c r="I19" s="57">
        <f t="shared" ref="I19:I24" si="4">E19*$J$15</f>
        <v>0</v>
      </c>
      <c r="J19" s="8" t="s">
        <v>1</v>
      </c>
      <c r="L19" s="38">
        <f t="shared" ref="L19:L24" si="5">E19*$M$15</f>
        <v>0</v>
      </c>
      <c r="M19" s="8" t="s">
        <v>1</v>
      </c>
      <c r="O19" s="38">
        <f t="shared" ref="O19:O24" si="6">E19*$P$15</f>
        <v>1188</v>
      </c>
      <c r="P19" s="8" t="s">
        <v>1</v>
      </c>
      <c r="R19" s="38">
        <f t="shared" ref="R19:R24" si="7">E19*$S$15</f>
        <v>1848</v>
      </c>
      <c r="S19" s="8" t="s">
        <v>1</v>
      </c>
      <c r="U19" s="38">
        <f t="shared" ref="U19:U24" si="8">E19*$V$15</f>
        <v>0</v>
      </c>
      <c r="V19" s="8" t="s">
        <v>1</v>
      </c>
      <c r="X19" s="38">
        <f t="shared" ref="X19:X24" si="9">E19*$Y$15</f>
        <v>0</v>
      </c>
      <c r="Y19" s="8" t="s">
        <v>1</v>
      </c>
      <c r="AA19" s="38">
        <f t="shared" ref="AA19:AA24" si="10">E19*$AB$15</f>
        <v>0</v>
      </c>
      <c r="AB19" s="8" t="s">
        <v>1</v>
      </c>
      <c r="AD19" s="38">
        <f t="shared" ref="AD19:AD24" si="11">E19*$AE$15</f>
        <v>0</v>
      </c>
      <c r="AE19" s="8" t="s">
        <v>1</v>
      </c>
      <c r="AG19" s="38">
        <f t="shared" ref="AG19:AG24" si="12">E19*$AH$15</f>
        <v>0</v>
      </c>
      <c r="AH19" s="8" t="s">
        <v>1</v>
      </c>
      <c r="AJ19" s="38">
        <f t="shared" ref="AJ19:AJ24" si="13">E19*$AK$15</f>
        <v>0</v>
      </c>
      <c r="AK19" s="8" t="s">
        <v>1</v>
      </c>
      <c r="AM19" s="38">
        <f t="shared" ref="AM19:AM24" si="14">E19*$AN$15</f>
        <v>0</v>
      </c>
      <c r="AN19" s="8" t="s">
        <v>1</v>
      </c>
      <c r="AP19" s="38">
        <f t="shared" ref="AP19:AP24" si="15">E19*$AQ$15</f>
        <v>0</v>
      </c>
      <c r="AQ19" s="8" t="s">
        <v>1</v>
      </c>
      <c r="AS19" s="38">
        <f t="shared" ref="AS19:AS24" si="16">E19*$AT$15</f>
        <v>0</v>
      </c>
      <c r="AT19" s="8" t="s">
        <v>1</v>
      </c>
      <c r="AV19" s="38">
        <f t="shared" ref="AV19:AV24" si="17">E19*$AW$15</f>
        <v>0</v>
      </c>
      <c r="AW19" s="8" t="s">
        <v>1</v>
      </c>
      <c r="AY19" s="38">
        <f t="shared" si="2"/>
        <v>7392</v>
      </c>
      <c r="AZ19" s="8" t="s">
        <v>1</v>
      </c>
    </row>
    <row r="20" spans="1:52" ht="15" thickBot="1" x14ac:dyDescent="0.35">
      <c r="A20" s="6">
        <v>2020</v>
      </c>
      <c r="B20" s="48"/>
      <c r="C20" s="9">
        <v>64.2</v>
      </c>
      <c r="D20" s="8" t="s">
        <v>3</v>
      </c>
      <c r="E20" s="56">
        <f t="shared" si="3"/>
        <v>19.260000000000002</v>
      </c>
      <c r="F20" s="7" t="s">
        <v>1</v>
      </c>
      <c r="G20" s="8">
        <f>ROUNDDOWN((Consolidação!C19+Consolidação!E19)/E20,0)</f>
        <v>59</v>
      </c>
      <c r="H20" s="1"/>
      <c r="I20" s="57">
        <f t="shared" si="4"/>
        <v>0</v>
      </c>
      <c r="J20" s="8" t="s">
        <v>1</v>
      </c>
      <c r="L20" s="38">
        <f t="shared" si="5"/>
        <v>0</v>
      </c>
      <c r="M20" s="8" t="s">
        <v>1</v>
      </c>
      <c r="O20" s="38">
        <f t="shared" si="6"/>
        <v>346.68</v>
      </c>
      <c r="P20" s="8" t="s">
        <v>1</v>
      </c>
      <c r="R20" s="38">
        <f t="shared" si="7"/>
        <v>539.28000000000009</v>
      </c>
      <c r="S20" s="8" t="s">
        <v>1</v>
      </c>
      <c r="U20" s="38">
        <f t="shared" si="8"/>
        <v>0</v>
      </c>
      <c r="V20" s="8" t="s">
        <v>1</v>
      </c>
      <c r="X20" s="38">
        <f t="shared" si="9"/>
        <v>0</v>
      </c>
      <c r="Y20" s="8" t="s">
        <v>1</v>
      </c>
      <c r="AA20" s="38">
        <f t="shared" si="10"/>
        <v>0</v>
      </c>
      <c r="AB20" s="8" t="s">
        <v>1</v>
      </c>
      <c r="AD20" s="38">
        <f t="shared" si="11"/>
        <v>0</v>
      </c>
      <c r="AE20" s="8" t="s">
        <v>1</v>
      </c>
      <c r="AG20" s="38">
        <f t="shared" si="12"/>
        <v>0</v>
      </c>
      <c r="AH20" s="8" t="s">
        <v>1</v>
      </c>
      <c r="AJ20" s="38">
        <f t="shared" si="13"/>
        <v>0</v>
      </c>
      <c r="AK20" s="8" t="s">
        <v>1</v>
      </c>
      <c r="AM20" s="38">
        <f t="shared" si="14"/>
        <v>0</v>
      </c>
      <c r="AN20" s="8" t="s">
        <v>1</v>
      </c>
      <c r="AP20" s="38">
        <f t="shared" si="15"/>
        <v>0</v>
      </c>
      <c r="AQ20" s="8" t="s">
        <v>1</v>
      </c>
      <c r="AS20" s="38">
        <f t="shared" si="16"/>
        <v>0</v>
      </c>
      <c r="AT20" s="8" t="s">
        <v>1</v>
      </c>
      <c r="AV20" s="38">
        <f t="shared" si="17"/>
        <v>0</v>
      </c>
      <c r="AW20" s="8" t="s">
        <v>1</v>
      </c>
      <c r="AY20" s="38">
        <f t="shared" si="2"/>
        <v>2157.1200000000003</v>
      </c>
      <c r="AZ20" s="8" t="s">
        <v>1</v>
      </c>
    </row>
    <row r="21" spans="1:52" ht="15" thickBot="1" x14ac:dyDescent="0.35">
      <c r="A21" s="6">
        <v>2108</v>
      </c>
      <c r="B21" s="47"/>
      <c r="C21" s="10">
        <v>10</v>
      </c>
      <c r="D21" s="8" t="s">
        <v>3</v>
      </c>
      <c r="E21" s="56">
        <f t="shared" si="3"/>
        <v>3</v>
      </c>
      <c r="F21" s="8" t="s">
        <v>1</v>
      </c>
      <c r="G21" s="8">
        <f>ROUNDDOWN((Consolidação!C24+Consolidação!E24)/E21,0)</f>
        <v>121</v>
      </c>
      <c r="H21" s="1"/>
      <c r="I21" s="57">
        <f t="shared" si="4"/>
        <v>0</v>
      </c>
      <c r="J21" s="8" t="s">
        <v>1</v>
      </c>
      <c r="L21" s="38">
        <f t="shared" si="5"/>
        <v>0</v>
      </c>
      <c r="M21" s="8" t="s">
        <v>1</v>
      </c>
      <c r="O21" s="38">
        <f t="shared" si="6"/>
        <v>54</v>
      </c>
      <c r="P21" s="8" t="s">
        <v>1</v>
      </c>
      <c r="R21" s="38">
        <f t="shared" si="7"/>
        <v>84</v>
      </c>
      <c r="S21" s="8" t="s">
        <v>1</v>
      </c>
      <c r="U21" s="38">
        <f t="shared" si="8"/>
        <v>0</v>
      </c>
      <c r="V21" s="8" t="s">
        <v>1</v>
      </c>
      <c r="X21" s="38">
        <f t="shared" si="9"/>
        <v>0</v>
      </c>
      <c r="Y21" s="8" t="s">
        <v>1</v>
      </c>
      <c r="AA21" s="38">
        <f t="shared" si="10"/>
        <v>0</v>
      </c>
      <c r="AB21" s="8" t="s">
        <v>1</v>
      </c>
      <c r="AD21" s="38">
        <f t="shared" si="11"/>
        <v>0</v>
      </c>
      <c r="AE21" s="8" t="s">
        <v>1</v>
      </c>
      <c r="AG21" s="38">
        <f t="shared" si="12"/>
        <v>0</v>
      </c>
      <c r="AH21" s="8" t="s">
        <v>1</v>
      </c>
      <c r="AJ21" s="38">
        <f t="shared" si="13"/>
        <v>0</v>
      </c>
      <c r="AK21" s="8" t="s">
        <v>1</v>
      </c>
      <c r="AM21" s="38">
        <f t="shared" si="14"/>
        <v>0</v>
      </c>
      <c r="AN21" s="8" t="s">
        <v>1</v>
      </c>
      <c r="AP21" s="38">
        <f t="shared" si="15"/>
        <v>0</v>
      </c>
      <c r="AQ21" s="8" t="s">
        <v>1</v>
      </c>
      <c r="AS21" s="38">
        <f t="shared" si="16"/>
        <v>0</v>
      </c>
      <c r="AT21" s="8" t="s">
        <v>1</v>
      </c>
      <c r="AV21" s="38">
        <f t="shared" si="17"/>
        <v>0</v>
      </c>
      <c r="AW21" s="8" t="s">
        <v>1</v>
      </c>
      <c r="AY21" s="38">
        <f t="shared" si="2"/>
        <v>336</v>
      </c>
      <c r="AZ21" s="8" t="s">
        <v>1</v>
      </c>
    </row>
    <row r="22" spans="1:52" ht="15" thickBot="1" x14ac:dyDescent="0.35">
      <c r="A22" s="6">
        <v>2068</v>
      </c>
      <c r="B22" s="47"/>
      <c r="C22" s="10">
        <v>4</v>
      </c>
      <c r="D22" s="8" t="s">
        <v>3</v>
      </c>
      <c r="E22" s="56">
        <f t="shared" si="3"/>
        <v>1.2</v>
      </c>
      <c r="F22" s="7" t="s">
        <v>1</v>
      </c>
      <c r="G22" s="8">
        <f>ROUNDDOWN((Consolidação!C22+Consolidação!E22)/E22,0)</f>
        <v>89</v>
      </c>
      <c r="H22" s="1"/>
      <c r="I22" s="57">
        <f t="shared" si="4"/>
        <v>0</v>
      </c>
      <c r="J22" s="8" t="s">
        <v>1</v>
      </c>
      <c r="L22" s="38">
        <f t="shared" si="5"/>
        <v>0</v>
      </c>
      <c r="M22" s="8" t="s">
        <v>1</v>
      </c>
      <c r="O22" s="38">
        <f t="shared" si="6"/>
        <v>21.599999999999998</v>
      </c>
      <c r="P22" s="8" t="s">
        <v>1</v>
      </c>
      <c r="R22" s="38">
        <f t="shared" si="7"/>
        <v>33.6</v>
      </c>
      <c r="S22" s="8" t="s">
        <v>1</v>
      </c>
      <c r="U22" s="38">
        <f t="shared" si="8"/>
        <v>0</v>
      </c>
      <c r="V22" s="8" t="s">
        <v>1</v>
      </c>
      <c r="X22" s="38">
        <f t="shared" si="9"/>
        <v>0</v>
      </c>
      <c r="Y22" s="8" t="s">
        <v>1</v>
      </c>
      <c r="AA22" s="38">
        <f t="shared" si="10"/>
        <v>0</v>
      </c>
      <c r="AB22" s="8" t="s">
        <v>1</v>
      </c>
      <c r="AD22" s="38">
        <f t="shared" si="11"/>
        <v>0</v>
      </c>
      <c r="AE22" s="8" t="s">
        <v>1</v>
      </c>
      <c r="AG22" s="38">
        <f t="shared" si="12"/>
        <v>0</v>
      </c>
      <c r="AH22" s="8" t="s">
        <v>1</v>
      </c>
      <c r="AJ22" s="38">
        <f t="shared" si="13"/>
        <v>0</v>
      </c>
      <c r="AK22" s="8" t="s">
        <v>1</v>
      </c>
      <c r="AM22" s="38">
        <f t="shared" si="14"/>
        <v>0</v>
      </c>
      <c r="AN22" s="8" t="s">
        <v>1</v>
      </c>
      <c r="AP22" s="38">
        <f t="shared" si="15"/>
        <v>0</v>
      </c>
      <c r="AQ22" s="8" t="s">
        <v>1</v>
      </c>
      <c r="AS22" s="38">
        <f t="shared" si="16"/>
        <v>0</v>
      </c>
      <c r="AT22" s="8" t="s">
        <v>1</v>
      </c>
      <c r="AV22" s="38">
        <f t="shared" si="17"/>
        <v>0</v>
      </c>
      <c r="AW22" s="8" t="s">
        <v>1</v>
      </c>
      <c r="AY22" s="38">
        <f t="shared" si="2"/>
        <v>134.4</v>
      </c>
      <c r="AZ22" s="8" t="s">
        <v>1</v>
      </c>
    </row>
    <row r="23" spans="1:52" ht="15" thickBot="1" x14ac:dyDescent="0.35">
      <c r="A23" s="6">
        <v>2119</v>
      </c>
      <c r="B23" s="47"/>
      <c r="C23" s="10">
        <v>4</v>
      </c>
      <c r="D23" s="8" t="s">
        <v>3</v>
      </c>
      <c r="E23" s="56">
        <f t="shared" si="3"/>
        <v>1.2</v>
      </c>
      <c r="F23" s="8" t="s">
        <v>1</v>
      </c>
      <c r="G23" s="8">
        <f>ROUNDDOWN((Consolidação!C25+Consolidação!E25)/E23,0)</f>
        <v>59</v>
      </c>
      <c r="H23" s="1"/>
      <c r="I23" s="57">
        <f t="shared" si="4"/>
        <v>0</v>
      </c>
      <c r="J23" s="8" t="s">
        <v>1</v>
      </c>
      <c r="L23" s="38">
        <f t="shared" si="5"/>
        <v>0</v>
      </c>
      <c r="M23" s="8" t="s">
        <v>1</v>
      </c>
      <c r="O23" s="38">
        <f t="shared" si="6"/>
        <v>21.599999999999998</v>
      </c>
      <c r="P23" s="8" t="s">
        <v>1</v>
      </c>
      <c r="R23" s="38">
        <f t="shared" si="7"/>
        <v>33.6</v>
      </c>
      <c r="S23" s="8" t="s">
        <v>1</v>
      </c>
      <c r="U23" s="38">
        <f t="shared" si="8"/>
        <v>0</v>
      </c>
      <c r="V23" s="8" t="s">
        <v>1</v>
      </c>
      <c r="X23" s="38">
        <f t="shared" si="9"/>
        <v>0</v>
      </c>
      <c r="Y23" s="8" t="s">
        <v>1</v>
      </c>
      <c r="AA23" s="38">
        <f t="shared" si="10"/>
        <v>0</v>
      </c>
      <c r="AB23" s="8" t="s">
        <v>1</v>
      </c>
      <c r="AD23" s="38">
        <f t="shared" si="11"/>
        <v>0</v>
      </c>
      <c r="AE23" s="8" t="s">
        <v>1</v>
      </c>
      <c r="AG23" s="38">
        <f t="shared" si="12"/>
        <v>0</v>
      </c>
      <c r="AH23" s="8" t="s">
        <v>1</v>
      </c>
      <c r="AJ23" s="38">
        <f t="shared" si="13"/>
        <v>0</v>
      </c>
      <c r="AK23" s="8" t="s">
        <v>1</v>
      </c>
      <c r="AM23" s="38">
        <f t="shared" si="14"/>
        <v>0</v>
      </c>
      <c r="AN23" s="8" t="s">
        <v>1</v>
      </c>
      <c r="AP23" s="38">
        <f t="shared" si="15"/>
        <v>0</v>
      </c>
      <c r="AQ23" s="8" t="s">
        <v>1</v>
      </c>
      <c r="AS23" s="38">
        <f t="shared" si="16"/>
        <v>0</v>
      </c>
      <c r="AT23" s="8" t="s">
        <v>1</v>
      </c>
      <c r="AV23" s="38">
        <f t="shared" si="17"/>
        <v>0</v>
      </c>
      <c r="AW23" s="8" t="s">
        <v>1</v>
      </c>
      <c r="AY23" s="38">
        <f t="shared" si="2"/>
        <v>134.4</v>
      </c>
      <c r="AZ23" s="8" t="s">
        <v>1</v>
      </c>
    </row>
    <row r="24" spans="1:52" ht="15" thickBot="1" x14ac:dyDescent="0.35">
      <c r="A24" s="6">
        <v>2013</v>
      </c>
      <c r="B24" s="47"/>
      <c r="C24" s="10">
        <v>2</v>
      </c>
      <c r="D24" s="8" t="s">
        <v>3</v>
      </c>
      <c r="E24" s="56">
        <f t="shared" si="3"/>
        <v>0.6</v>
      </c>
      <c r="F24" s="7" t="s">
        <v>1</v>
      </c>
      <c r="G24" s="8">
        <f>ROUNDDOWN((Consolidação!C17+Consolidação!E17)/E24,0)</f>
        <v>127</v>
      </c>
      <c r="H24" s="1"/>
      <c r="I24" s="57">
        <f t="shared" si="4"/>
        <v>0</v>
      </c>
      <c r="J24" s="8" t="s">
        <v>1</v>
      </c>
      <c r="L24" s="38">
        <f t="shared" si="5"/>
        <v>0</v>
      </c>
      <c r="M24" s="8" t="s">
        <v>1</v>
      </c>
      <c r="O24" s="38">
        <f t="shared" si="6"/>
        <v>10.799999999999999</v>
      </c>
      <c r="P24" s="8" t="s">
        <v>1</v>
      </c>
      <c r="R24" s="38">
        <f t="shared" si="7"/>
        <v>16.8</v>
      </c>
      <c r="S24" s="8" t="s">
        <v>1</v>
      </c>
      <c r="U24" s="38">
        <f t="shared" si="8"/>
        <v>0</v>
      </c>
      <c r="V24" s="8" t="s">
        <v>1</v>
      </c>
      <c r="X24" s="38">
        <f t="shared" si="9"/>
        <v>0</v>
      </c>
      <c r="Y24" s="8" t="s">
        <v>1</v>
      </c>
      <c r="AA24" s="38">
        <f t="shared" si="10"/>
        <v>0</v>
      </c>
      <c r="AB24" s="8" t="s">
        <v>1</v>
      </c>
      <c r="AD24" s="38">
        <f t="shared" si="11"/>
        <v>0</v>
      </c>
      <c r="AE24" s="8" t="s">
        <v>1</v>
      </c>
      <c r="AG24" s="38">
        <f t="shared" si="12"/>
        <v>0</v>
      </c>
      <c r="AH24" s="8" t="s">
        <v>1</v>
      </c>
      <c r="AJ24" s="38">
        <f t="shared" si="13"/>
        <v>0</v>
      </c>
      <c r="AK24" s="8" t="s">
        <v>1</v>
      </c>
      <c r="AM24" s="38">
        <f t="shared" si="14"/>
        <v>0</v>
      </c>
      <c r="AN24" s="8" t="s">
        <v>1</v>
      </c>
      <c r="AP24" s="38">
        <f t="shared" si="15"/>
        <v>0</v>
      </c>
      <c r="AQ24" s="8" t="s">
        <v>1</v>
      </c>
      <c r="AS24" s="38">
        <f t="shared" si="16"/>
        <v>0</v>
      </c>
      <c r="AT24" s="8" t="s">
        <v>1</v>
      </c>
      <c r="AV24" s="38">
        <f t="shared" si="17"/>
        <v>0</v>
      </c>
      <c r="AW24" s="8" t="s">
        <v>1</v>
      </c>
      <c r="AY24" s="38">
        <f t="shared" si="2"/>
        <v>67.2</v>
      </c>
      <c r="AZ24" s="8" t="s">
        <v>1</v>
      </c>
    </row>
    <row r="25" spans="1:52" ht="15" thickBot="1" x14ac:dyDescent="0.35">
      <c r="I25" s="4"/>
      <c r="J25" s="4"/>
      <c r="L25" s="4"/>
      <c r="M25" s="4"/>
      <c r="O25" s="4"/>
      <c r="P25" s="4"/>
      <c r="R25" s="4"/>
      <c r="S25" s="4"/>
      <c r="U25" s="4"/>
      <c r="V25" s="4"/>
      <c r="X25" s="4"/>
      <c r="Y25" s="4"/>
      <c r="AA25" s="4"/>
      <c r="AB25" s="4"/>
      <c r="AD25" s="4"/>
      <c r="AE25" s="4"/>
      <c r="AG25" s="4"/>
      <c r="AH25" s="4"/>
      <c r="AJ25" s="4"/>
      <c r="AK25" s="4"/>
      <c r="AM25" s="4"/>
      <c r="AN25" s="4"/>
      <c r="AP25" s="4"/>
      <c r="AQ25" s="4"/>
      <c r="AS25" s="4"/>
      <c r="AT25" s="4"/>
      <c r="AV25" s="4"/>
      <c r="AW25" s="4"/>
      <c r="AY25" s="4"/>
      <c r="AZ25" s="4"/>
    </row>
    <row r="26" spans="1:52" ht="15" thickBot="1" x14ac:dyDescent="0.35">
      <c r="A26" s="4"/>
      <c r="B26" s="4"/>
      <c r="C26" s="4"/>
      <c r="D26" s="4"/>
      <c r="E26" s="5"/>
      <c r="F26" s="4"/>
      <c r="I26" s="266" t="s">
        <v>207</v>
      </c>
      <c r="J26" s="76">
        <v>1</v>
      </c>
      <c r="L26" s="266" t="s">
        <v>213</v>
      </c>
      <c r="M26" s="76">
        <v>0</v>
      </c>
      <c r="O26" s="266" t="s">
        <v>222</v>
      </c>
      <c r="P26" s="76">
        <v>18</v>
      </c>
      <c r="R26" s="266" t="s">
        <v>239</v>
      </c>
      <c r="S26" s="76">
        <v>28</v>
      </c>
      <c r="U26" s="266" t="s">
        <v>241</v>
      </c>
      <c r="V26" s="76">
        <v>0</v>
      </c>
      <c r="X26" s="266" t="s">
        <v>251</v>
      </c>
      <c r="Y26" s="76">
        <v>0</v>
      </c>
      <c r="AA26" s="266" t="s">
        <v>252</v>
      </c>
      <c r="AB26" s="76">
        <v>0</v>
      </c>
      <c r="AD26" s="266" t="s">
        <v>257</v>
      </c>
      <c r="AE26" s="76">
        <v>0</v>
      </c>
      <c r="AG26" s="266" t="s">
        <v>260</v>
      </c>
      <c r="AH26" s="76">
        <v>0</v>
      </c>
      <c r="AJ26" s="266" t="s">
        <v>263</v>
      </c>
      <c r="AK26" s="76">
        <v>0</v>
      </c>
      <c r="AM26" s="266" t="s">
        <v>264</v>
      </c>
      <c r="AN26" s="76">
        <v>0</v>
      </c>
      <c r="AP26" s="266" t="s">
        <v>265</v>
      </c>
      <c r="AQ26" s="76">
        <v>0</v>
      </c>
      <c r="AS26" s="266" t="s">
        <v>283</v>
      </c>
      <c r="AT26" s="76">
        <v>0</v>
      </c>
      <c r="AV26" s="266" t="s">
        <v>286</v>
      </c>
      <c r="AW26" s="76">
        <v>0</v>
      </c>
      <c r="AY26" s="258" t="s">
        <v>107</v>
      </c>
      <c r="AZ26" s="257">
        <v>112</v>
      </c>
    </row>
    <row r="27" spans="1:52" ht="15" thickBot="1" x14ac:dyDescent="0.35">
      <c r="A27" s="75" t="s">
        <v>4</v>
      </c>
      <c r="B27" s="30" t="s">
        <v>35</v>
      </c>
      <c r="C27" s="28" t="s">
        <v>10</v>
      </c>
      <c r="D27" s="30" t="s">
        <v>33</v>
      </c>
      <c r="E27" s="79" t="s">
        <v>12</v>
      </c>
      <c r="F27" s="30" t="s">
        <v>33</v>
      </c>
      <c r="G27" s="30" t="s">
        <v>59</v>
      </c>
      <c r="H27" s="45"/>
      <c r="I27" s="30" t="s">
        <v>15</v>
      </c>
      <c r="J27" s="30" t="s">
        <v>33</v>
      </c>
      <c r="L27" s="30" t="s">
        <v>15</v>
      </c>
      <c r="M27" s="30" t="s">
        <v>33</v>
      </c>
      <c r="O27" s="30" t="s">
        <v>15</v>
      </c>
      <c r="P27" s="30" t="s">
        <v>33</v>
      </c>
      <c r="R27" s="30" t="s">
        <v>15</v>
      </c>
      <c r="S27" s="30" t="s">
        <v>33</v>
      </c>
      <c r="U27" s="30" t="s">
        <v>15</v>
      </c>
      <c r="V27" s="30" t="s">
        <v>33</v>
      </c>
      <c r="X27" s="30" t="s">
        <v>15</v>
      </c>
      <c r="Y27" s="30" t="s">
        <v>33</v>
      </c>
      <c r="AA27" s="30" t="s">
        <v>15</v>
      </c>
      <c r="AB27" s="30" t="s">
        <v>33</v>
      </c>
      <c r="AD27" s="30" t="s">
        <v>15</v>
      </c>
      <c r="AE27" s="30" t="s">
        <v>33</v>
      </c>
      <c r="AG27" s="30" t="s">
        <v>15</v>
      </c>
      <c r="AH27" s="30" t="s">
        <v>33</v>
      </c>
      <c r="AJ27" s="30" t="s">
        <v>15</v>
      </c>
      <c r="AK27" s="30" t="s">
        <v>33</v>
      </c>
      <c r="AM27" s="30" t="s">
        <v>15</v>
      </c>
      <c r="AN27" s="30" t="s">
        <v>33</v>
      </c>
      <c r="AP27" s="30" t="s">
        <v>15</v>
      </c>
      <c r="AQ27" s="30" t="s">
        <v>33</v>
      </c>
      <c r="AS27" s="30" t="s">
        <v>15</v>
      </c>
      <c r="AT27" s="30" t="s">
        <v>33</v>
      </c>
      <c r="AV27" s="30" t="s">
        <v>15</v>
      </c>
      <c r="AW27" s="30" t="s">
        <v>33</v>
      </c>
      <c r="AY27" s="256" t="s">
        <v>15</v>
      </c>
      <c r="AZ27" s="256" t="s">
        <v>33</v>
      </c>
    </row>
    <row r="28" spans="1:52" ht="15" thickBot="1" x14ac:dyDescent="0.35">
      <c r="A28" s="12"/>
      <c r="B28" s="15"/>
      <c r="C28" s="14"/>
      <c r="D28" s="12"/>
      <c r="E28" s="13"/>
      <c r="F28" s="13"/>
      <c r="I28" s="13"/>
      <c r="J28" s="13"/>
      <c r="L28" s="13"/>
      <c r="M28" s="13"/>
      <c r="O28" s="13"/>
      <c r="P28" s="13"/>
      <c r="R28" s="13"/>
      <c r="S28" s="13"/>
      <c r="U28" s="13"/>
      <c r="V28" s="13"/>
      <c r="X28" s="13"/>
      <c r="Y28" s="13"/>
      <c r="AA28" s="13"/>
      <c r="AB28" s="13"/>
      <c r="AD28" s="13"/>
      <c r="AE28" s="13"/>
      <c r="AG28" s="13"/>
      <c r="AH28" s="13"/>
      <c r="AJ28" s="13"/>
      <c r="AK28" s="13"/>
      <c r="AM28" s="13"/>
      <c r="AN28" s="13"/>
      <c r="AP28" s="13"/>
      <c r="AQ28" s="13"/>
      <c r="AS28" s="13"/>
      <c r="AT28" s="13"/>
      <c r="AV28" s="13"/>
      <c r="AW28" s="13"/>
      <c r="AY28" s="13"/>
      <c r="AZ28" s="13"/>
    </row>
    <row r="29" spans="1:52" ht="15" thickBot="1" x14ac:dyDescent="0.35">
      <c r="A29" s="8">
        <v>11813</v>
      </c>
      <c r="B29" s="50"/>
      <c r="C29" s="10">
        <v>280</v>
      </c>
      <c r="D29" s="8" t="s">
        <v>3</v>
      </c>
      <c r="E29" s="56">
        <f>($C$4*C29)/1000000</f>
        <v>84</v>
      </c>
      <c r="F29" s="8" t="s">
        <v>1</v>
      </c>
      <c r="G29" s="8">
        <f>ROUNDDOWN((Consolidação!C69+Consolidação!E69)/E29,0)</f>
        <v>85</v>
      </c>
      <c r="H29" s="1"/>
      <c r="I29" s="57">
        <f>E29*$J$26</f>
        <v>84</v>
      </c>
      <c r="J29" s="11" t="s">
        <v>1</v>
      </c>
      <c r="L29" s="57">
        <f>E29*$M$26</f>
        <v>0</v>
      </c>
      <c r="M29" s="11" t="s">
        <v>1</v>
      </c>
      <c r="O29" s="57">
        <f>E29*$P$26</f>
        <v>1512</v>
      </c>
      <c r="P29" s="80" t="s">
        <v>1</v>
      </c>
      <c r="R29" s="57">
        <f>E29*$S$26</f>
        <v>2352</v>
      </c>
      <c r="S29" s="80" t="s">
        <v>1</v>
      </c>
      <c r="U29" s="57">
        <f>E29*$V$26</f>
        <v>0</v>
      </c>
      <c r="V29" s="80" t="s">
        <v>1</v>
      </c>
      <c r="X29" s="57">
        <f>E29*$Y$26</f>
        <v>0</v>
      </c>
      <c r="Y29" s="80" t="s">
        <v>1</v>
      </c>
      <c r="AA29" s="57">
        <f>E29*$AB$26</f>
        <v>0</v>
      </c>
      <c r="AB29" s="80" t="s">
        <v>1</v>
      </c>
      <c r="AD29" s="57">
        <f>E29*$AE$26</f>
        <v>0</v>
      </c>
      <c r="AE29" s="80" t="s">
        <v>1</v>
      </c>
      <c r="AG29" s="57">
        <f>E29*$AH$26</f>
        <v>0</v>
      </c>
      <c r="AH29" s="80" t="s">
        <v>1</v>
      </c>
      <c r="AJ29" s="57">
        <f>E29*$AK$26</f>
        <v>0</v>
      </c>
      <c r="AK29" s="11" t="s">
        <v>1</v>
      </c>
      <c r="AM29" s="57">
        <f>E29*$AN$26</f>
        <v>0</v>
      </c>
      <c r="AN29" s="80" t="s">
        <v>1</v>
      </c>
      <c r="AP29" s="57">
        <f>E29*$AQ$26</f>
        <v>0</v>
      </c>
      <c r="AQ29" s="80" t="s">
        <v>1</v>
      </c>
      <c r="AS29" s="57">
        <f>E29*$AT$26</f>
        <v>0</v>
      </c>
      <c r="AT29" s="80" t="s">
        <v>1</v>
      </c>
      <c r="AV29" s="57">
        <f>E29*$AW$26</f>
        <v>0</v>
      </c>
      <c r="AW29" s="80" t="s">
        <v>1</v>
      </c>
      <c r="AY29" s="57">
        <f>E29*$AZ$26</f>
        <v>9408</v>
      </c>
      <c r="AZ29" s="80" t="s">
        <v>1</v>
      </c>
    </row>
    <row r="30" spans="1:52" ht="15" thickBot="1" x14ac:dyDescent="0.35">
      <c r="A30" s="8">
        <v>11843</v>
      </c>
      <c r="B30" s="50"/>
      <c r="C30" s="10">
        <v>46.6666666666667</v>
      </c>
      <c r="D30" s="8" t="s">
        <v>3</v>
      </c>
      <c r="E30" s="56">
        <f>($C$4*C30)/1000000</f>
        <v>14.000000000000009</v>
      </c>
      <c r="F30" s="8" t="s">
        <v>1</v>
      </c>
      <c r="G30" s="8">
        <f>ROUNDDOWN((Consolidação!C74+Consolidação!E74)/E30,0)</f>
        <v>29</v>
      </c>
      <c r="H30" s="1"/>
      <c r="I30" s="57">
        <f>E30*$J$26</f>
        <v>14.000000000000009</v>
      </c>
      <c r="J30" s="8" t="s">
        <v>1</v>
      </c>
      <c r="L30" s="57">
        <f>E30*$M$26</f>
        <v>0</v>
      </c>
      <c r="M30" s="8" t="s">
        <v>1</v>
      </c>
      <c r="O30" s="57">
        <f>E30*$P$26</f>
        <v>252.00000000000017</v>
      </c>
      <c r="P30" s="11" t="s">
        <v>1</v>
      </c>
      <c r="R30" s="57">
        <f>E30*$S$26</f>
        <v>392.00000000000023</v>
      </c>
      <c r="S30" s="11" t="s">
        <v>1</v>
      </c>
      <c r="U30" s="57">
        <f>E30*$V$26</f>
        <v>0</v>
      </c>
      <c r="V30" s="11" t="s">
        <v>1</v>
      </c>
      <c r="X30" s="57">
        <f>E30*$Y$26</f>
        <v>0</v>
      </c>
      <c r="Y30" s="11" t="s">
        <v>1</v>
      </c>
      <c r="AA30" s="57">
        <f>E30*$AB$26</f>
        <v>0</v>
      </c>
      <c r="AB30" s="11" t="s">
        <v>1</v>
      </c>
      <c r="AD30" s="57">
        <f>E30*$AE$26</f>
        <v>0</v>
      </c>
      <c r="AE30" s="11" t="s">
        <v>1</v>
      </c>
      <c r="AG30" s="57">
        <f>E30*$AH$26</f>
        <v>0</v>
      </c>
      <c r="AH30" s="11" t="s">
        <v>1</v>
      </c>
      <c r="AJ30" s="57">
        <f>E30*$AK$26</f>
        <v>0</v>
      </c>
      <c r="AK30" s="8" t="s">
        <v>1</v>
      </c>
      <c r="AM30" s="57">
        <f>E30*$AN$26</f>
        <v>0</v>
      </c>
      <c r="AN30" s="11" t="s">
        <v>1</v>
      </c>
      <c r="AP30" s="57">
        <f>E30*$AQ$26</f>
        <v>0</v>
      </c>
      <c r="AQ30" s="11" t="s">
        <v>1</v>
      </c>
      <c r="AS30" s="57">
        <f>E30*$AT$26</f>
        <v>0</v>
      </c>
      <c r="AT30" s="11" t="s">
        <v>1</v>
      </c>
      <c r="AV30" s="57">
        <f>E30*$AW$26</f>
        <v>0</v>
      </c>
      <c r="AW30" s="11" t="s">
        <v>1</v>
      </c>
      <c r="AY30" s="57">
        <f>E30*$AZ$26</f>
        <v>1568.0000000000009</v>
      </c>
      <c r="AZ30" s="11" t="s">
        <v>1</v>
      </c>
    </row>
    <row r="31" spans="1:52" ht="15" thickBot="1" x14ac:dyDescent="0.35">
      <c r="A31" s="1"/>
      <c r="B31" s="33"/>
      <c r="C31" s="199"/>
      <c r="D31" s="1"/>
      <c r="E31" s="81"/>
      <c r="F31" s="1"/>
      <c r="G31" s="1"/>
      <c r="H31" s="1"/>
      <c r="I31" s="82"/>
      <c r="J31" s="1"/>
      <c r="L31" s="82"/>
      <c r="M31" s="1"/>
      <c r="O31" s="82"/>
      <c r="P31" s="1"/>
      <c r="R31" s="82"/>
      <c r="S31" s="1"/>
      <c r="U31" s="82"/>
      <c r="V31" s="1"/>
      <c r="X31" s="82"/>
      <c r="Y31" s="1"/>
      <c r="AA31" s="82"/>
      <c r="AB31" s="1"/>
      <c r="AD31" s="82"/>
      <c r="AE31" s="1"/>
      <c r="AG31" s="82"/>
      <c r="AH31" s="1"/>
      <c r="AJ31" s="82"/>
      <c r="AK31" s="1"/>
      <c r="AM31" s="82"/>
      <c r="AN31" s="1"/>
      <c r="AP31" s="82"/>
      <c r="AQ31" s="1"/>
      <c r="AS31" s="82"/>
      <c r="AT31" s="1"/>
      <c r="AV31" s="82"/>
      <c r="AW31" s="1"/>
      <c r="AY31" s="82"/>
      <c r="AZ31" s="1"/>
    </row>
    <row r="32" spans="1:52" ht="15" thickBot="1" x14ac:dyDescent="0.35">
      <c r="A32" s="4"/>
      <c r="B32" s="4"/>
      <c r="C32" s="4"/>
      <c r="D32" s="4"/>
      <c r="E32" s="5"/>
      <c r="F32" s="4"/>
      <c r="I32" s="266" t="s">
        <v>207</v>
      </c>
      <c r="J32" s="76">
        <v>16</v>
      </c>
      <c r="L32" s="266" t="s">
        <v>213</v>
      </c>
      <c r="M32" s="76">
        <v>0</v>
      </c>
      <c r="O32" s="266" t="s">
        <v>222</v>
      </c>
      <c r="P32" s="76">
        <v>18</v>
      </c>
      <c r="R32" s="266" t="s">
        <v>239</v>
      </c>
      <c r="S32" s="76">
        <v>28</v>
      </c>
      <c r="U32" s="266" t="s">
        <v>241</v>
      </c>
      <c r="V32" s="76">
        <v>0</v>
      </c>
      <c r="X32" s="266" t="s">
        <v>251</v>
      </c>
      <c r="Y32" s="76">
        <v>0</v>
      </c>
      <c r="AA32" s="266" t="s">
        <v>252</v>
      </c>
      <c r="AB32" s="76">
        <v>0</v>
      </c>
      <c r="AD32" s="266" t="s">
        <v>257</v>
      </c>
      <c r="AE32" s="76">
        <v>0</v>
      </c>
      <c r="AG32" s="266" t="s">
        <v>260</v>
      </c>
      <c r="AH32" s="76">
        <v>0</v>
      </c>
      <c r="AJ32" s="266" t="s">
        <v>263</v>
      </c>
      <c r="AK32" s="76">
        <v>0</v>
      </c>
      <c r="AM32" s="266" t="s">
        <v>264</v>
      </c>
      <c r="AN32" s="76">
        <v>0</v>
      </c>
      <c r="AP32" s="266" t="s">
        <v>265</v>
      </c>
      <c r="AQ32" s="76">
        <v>0</v>
      </c>
      <c r="AS32" s="266" t="s">
        <v>283</v>
      </c>
      <c r="AT32" s="76">
        <v>0</v>
      </c>
      <c r="AV32" s="266" t="s">
        <v>286</v>
      </c>
      <c r="AW32" s="76">
        <v>0</v>
      </c>
      <c r="AY32" s="258" t="s">
        <v>107</v>
      </c>
      <c r="AZ32" s="257">
        <v>112</v>
      </c>
    </row>
    <row r="33" spans="1:52" ht="15" thickBot="1" x14ac:dyDescent="0.35">
      <c r="A33" s="75" t="s">
        <v>4</v>
      </c>
      <c r="B33" s="30" t="s">
        <v>36</v>
      </c>
      <c r="C33" s="28" t="s">
        <v>10</v>
      </c>
      <c r="D33" s="30" t="s">
        <v>33</v>
      </c>
      <c r="E33" s="79" t="s">
        <v>12</v>
      </c>
      <c r="F33" s="30" t="s">
        <v>33</v>
      </c>
      <c r="G33" s="30" t="s">
        <v>59</v>
      </c>
      <c r="H33" s="45"/>
      <c r="I33" s="30" t="s">
        <v>15</v>
      </c>
      <c r="J33" s="30" t="s">
        <v>33</v>
      </c>
      <c r="L33" s="30" t="s">
        <v>15</v>
      </c>
      <c r="M33" s="30" t="s">
        <v>33</v>
      </c>
      <c r="O33" s="30" t="s">
        <v>15</v>
      </c>
      <c r="P33" s="30" t="s">
        <v>33</v>
      </c>
      <c r="R33" s="30" t="s">
        <v>15</v>
      </c>
      <c r="S33" s="30" t="s">
        <v>33</v>
      </c>
      <c r="U33" s="30" t="s">
        <v>15</v>
      </c>
      <c r="V33" s="30" t="s">
        <v>33</v>
      </c>
      <c r="X33" s="30" t="s">
        <v>15</v>
      </c>
      <c r="Y33" s="30" t="s">
        <v>33</v>
      </c>
      <c r="AA33" s="30" t="s">
        <v>15</v>
      </c>
      <c r="AB33" s="30" t="s">
        <v>33</v>
      </c>
      <c r="AD33" s="30" t="s">
        <v>15</v>
      </c>
      <c r="AE33" s="30" t="s">
        <v>33</v>
      </c>
      <c r="AG33" s="30" t="s">
        <v>15</v>
      </c>
      <c r="AH33" s="30" t="s">
        <v>33</v>
      </c>
      <c r="AJ33" s="30" t="s">
        <v>15</v>
      </c>
      <c r="AK33" s="30" t="s">
        <v>33</v>
      </c>
      <c r="AM33" s="30" t="s">
        <v>15</v>
      </c>
      <c r="AN33" s="30" t="s">
        <v>33</v>
      </c>
      <c r="AP33" s="30" t="s">
        <v>15</v>
      </c>
      <c r="AQ33" s="30" t="s">
        <v>33</v>
      </c>
      <c r="AS33" s="30" t="s">
        <v>15</v>
      </c>
      <c r="AT33" s="30" t="s">
        <v>33</v>
      </c>
      <c r="AV33" s="30" t="s">
        <v>15</v>
      </c>
      <c r="AW33" s="30" t="s">
        <v>33</v>
      </c>
      <c r="AY33" s="256" t="s">
        <v>15</v>
      </c>
      <c r="AZ33" s="256" t="s">
        <v>33</v>
      </c>
    </row>
    <row r="34" spans="1:52" ht="15" thickBot="1" x14ac:dyDescent="0.35">
      <c r="A34" s="1"/>
      <c r="B34" s="33"/>
      <c r="C34" s="2"/>
      <c r="D34" s="1"/>
      <c r="E34" s="81"/>
      <c r="F34" s="1"/>
      <c r="G34" s="1"/>
      <c r="H34" s="1"/>
      <c r="I34" s="82"/>
      <c r="J34" s="1"/>
      <c r="L34" s="82"/>
      <c r="M34" s="1"/>
      <c r="O34" s="82"/>
      <c r="P34" s="1"/>
      <c r="R34" s="82"/>
      <c r="S34" s="1"/>
      <c r="U34" s="82"/>
      <c r="V34" s="1"/>
      <c r="X34" s="82"/>
      <c r="Y34" s="1"/>
      <c r="AA34" s="82"/>
      <c r="AB34" s="1"/>
      <c r="AD34" s="82"/>
      <c r="AE34" s="1"/>
      <c r="AG34" s="82"/>
      <c r="AH34" s="1"/>
      <c r="AJ34" s="82"/>
      <c r="AK34" s="1"/>
      <c r="AM34" s="82"/>
      <c r="AN34" s="1"/>
      <c r="AP34" s="82"/>
      <c r="AQ34" s="1"/>
      <c r="AS34" s="82"/>
      <c r="AT34" s="1"/>
      <c r="AV34" s="82"/>
      <c r="AW34" s="1"/>
      <c r="AY34" s="82"/>
      <c r="AZ34" s="1"/>
    </row>
    <row r="35" spans="1:52" ht="15" thickBot="1" x14ac:dyDescent="0.35">
      <c r="A35" s="8">
        <v>11844</v>
      </c>
      <c r="B35" s="50"/>
      <c r="C35" s="19">
        <v>3.3333333333333E-2</v>
      </c>
      <c r="D35" s="8" t="s">
        <v>2</v>
      </c>
      <c r="E35" s="40">
        <f>($C$4*C35)</f>
        <v>9999.9999999999</v>
      </c>
      <c r="F35" s="8" t="s">
        <v>2</v>
      </c>
      <c r="G35" s="8">
        <f>ROUNDDOWN((Consolidação!C75+Consolidação!E75)/E35,0)</f>
        <v>47</v>
      </c>
      <c r="H35" s="1"/>
      <c r="I35" s="57">
        <f>E35*$J$32</f>
        <v>159999.9999999984</v>
      </c>
      <c r="J35" s="245" t="s">
        <v>2</v>
      </c>
      <c r="K35" s="251"/>
      <c r="L35" s="57">
        <f>E35*$M$32</f>
        <v>0</v>
      </c>
      <c r="M35" s="245" t="s">
        <v>2</v>
      </c>
      <c r="N35" s="251"/>
      <c r="O35" s="57">
        <f>E35*$P$32</f>
        <v>179999.9999999982</v>
      </c>
      <c r="P35" s="245" t="s">
        <v>2</v>
      </c>
      <c r="Q35" s="251"/>
      <c r="R35" s="57">
        <f>E35*$S$32</f>
        <v>279999.99999999721</v>
      </c>
      <c r="S35" s="245" t="s">
        <v>2</v>
      </c>
      <c r="T35" s="251"/>
      <c r="U35" s="57">
        <f>E35*$V$32</f>
        <v>0</v>
      </c>
      <c r="V35" s="245" t="s">
        <v>2</v>
      </c>
      <c r="W35" s="251"/>
      <c r="X35" s="57">
        <f>E35*$Y$32</f>
        <v>0</v>
      </c>
      <c r="Y35" s="245" t="s">
        <v>2</v>
      </c>
      <c r="Z35" s="251"/>
      <c r="AA35" s="57">
        <f>E35*$AB$32</f>
        <v>0</v>
      </c>
      <c r="AB35" s="245" t="s">
        <v>2</v>
      </c>
      <c r="AC35" s="251"/>
      <c r="AD35" s="57">
        <f>E35*$AE$32</f>
        <v>0</v>
      </c>
      <c r="AE35" s="245" t="s">
        <v>2</v>
      </c>
      <c r="AF35" s="251"/>
      <c r="AG35" s="57">
        <f>E35*$AH$32</f>
        <v>0</v>
      </c>
      <c r="AH35" s="245" t="s">
        <v>2</v>
      </c>
      <c r="AI35" s="251"/>
      <c r="AJ35" s="57">
        <f>E35*$AK$32</f>
        <v>0</v>
      </c>
      <c r="AK35" s="245" t="s">
        <v>2</v>
      </c>
      <c r="AL35" s="251"/>
      <c r="AM35" s="57">
        <f>E35*$AN$32</f>
        <v>0</v>
      </c>
      <c r="AN35" s="245" t="s">
        <v>2</v>
      </c>
      <c r="AO35" s="251"/>
      <c r="AP35" s="57">
        <f>E35*$AQ$32</f>
        <v>0</v>
      </c>
      <c r="AQ35" s="245" t="s">
        <v>2</v>
      </c>
      <c r="AR35" s="251"/>
      <c r="AS35" s="57">
        <f>E35*$AT$32</f>
        <v>0</v>
      </c>
      <c r="AT35" s="245" t="s">
        <v>2</v>
      </c>
      <c r="AU35" s="251"/>
      <c r="AV35" s="57">
        <f>E35*$AW$32</f>
        <v>0</v>
      </c>
      <c r="AW35" s="8" t="s">
        <v>2</v>
      </c>
      <c r="AX35" s="251"/>
      <c r="AY35" s="57">
        <f>E35*$AZ$32</f>
        <v>1119999.9999999888</v>
      </c>
      <c r="AZ35" s="8" t="s">
        <v>2</v>
      </c>
    </row>
    <row r="36" spans="1:52" ht="15" thickBot="1" x14ac:dyDescent="0.35">
      <c r="A36" s="8">
        <v>11856</v>
      </c>
      <c r="B36" s="50"/>
      <c r="C36" s="19">
        <v>3.3333333333333003E-5</v>
      </c>
      <c r="D36" s="8" t="s">
        <v>104</v>
      </c>
      <c r="E36" s="40">
        <f>($C$4*C36)</f>
        <v>9.9999999999999005</v>
      </c>
      <c r="F36" s="8" t="s">
        <v>104</v>
      </c>
      <c r="G36" s="197">
        <f>ROUNDDOWN((Consolidação!C79+Consolidação!E79)/E36,0)</f>
        <v>35</v>
      </c>
      <c r="H36" s="1"/>
      <c r="I36" s="57">
        <f>E36*$J$32</f>
        <v>159.99999999999841</v>
      </c>
      <c r="J36" s="245" t="s">
        <v>104</v>
      </c>
      <c r="K36" s="251"/>
      <c r="L36" s="57">
        <f>E36*$M$32</f>
        <v>0</v>
      </c>
      <c r="M36" s="245" t="s">
        <v>104</v>
      </c>
      <c r="N36" s="251"/>
      <c r="O36" s="57">
        <f>E36*$P$32</f>
        <v>179.99999999999821</v>
      </c>
      <c r="P36" s="245" t="s">
        <v>104</v>
      </c>
      <c r="Q36" s="251"/>
      <c r="R36" s="57">
        <f>E36*$S$32</f>
        <v>279.99999999999721</v>
      </c>
      <c r="S36" s="245" t="s">
        <v>104</v>
      </c>
      <c r="T36" s="251"/>
      <c r="U36" s="57">
        <f>E36*$V$32</f>
        <v>0</v>
      </c>
      <c r="V36" s="245" t="s">
        <v>104</v>
      </c>
      <c r="W36" s="251"/>
      <c r="X36" s="57">
        <f>E36*$Y$32</f>
        <v>0</v>
      </c>
      <c r="Y36" s="245" t="s">
        <v>104</v>
      </c>
      <c r="Z36" s="251"/>
      <c r="AA36" s="57">
        <f>E36*$AB$32</f>
        <v>0</v>
      </c>
      <c r="AB36" s="245" t="s">
        <v>104</v>
      </c>
      <c r="AC36" s="251"/>
      <c r="AD36" s="57">
        <f>E36*$AE$32</f>
        <v>0</v>
      </c>
      <c r="AE36" s="245" t="s">
        <v>104</v>
      </c>
      <c r="AF36" s="251"/>
      <c r="AG36" s="57">
        <f>E36*$AH$32</f>
        <v>0</v>
      </c>
      <c r="AH36" s="245" t="s">
        <v>104</v>
      </c>
      <c r="AI36" s="251"/>
      <c r="AJ36" s="57">
        <f>E36*$AK$32</f>
        <v>0</v>
      </c>
      <c r="AK36" s="245" t="s">
        <v>104</v>
      </c>
      <c r="AL36" s="251"/>
      <c r="AM36" s="57">
        <f>E36*$AN$32</f>
        <v>0</v>
      </c>
      <c r="AN36" s="245" t="s">
        <v>104</v>
      </c>
      <c r="AO36" s="251"/>
      <c r="AP36" s="57">
        <f>E36*$AQ$32</f>
        <v>0</v>
      </c>
      <c r="AQ36" s="245" t="s">
        <v>104</v>
      </c>
      <c r="AR36" s="251"/>
      <c r="AS36" s="57">
        <f>E36*$AT$32</f>
        <v>0</v>
      </c>
      <c r="AT36" s="245" t="s">
        <v>104</v>
      </c>
      <c r="AU36" s="251"/>
      <c r="AV36" s="57">
        <f>E36*$AW$32</f>
        <v>0</v>
      </c>
      <c r="AW36" s="8" t="s">
        <v>104</v>
      </c>
      <c r="AX36" s="251"/>
      <c r="AY36" s="57">
        <f>E36*$AZ$32</f>
        <v>1119.9999999999889</v>
      </c>
      <c r="AZ36" s="8" t="s">
        <v>104</v>
      </c>
    </row>
    <row r="37" spans="1:52" ht="15" thickBot="1" x14ac:dyDescent="0.35">
      <c r="A37" s="116">
        <v>11921</v>
      </c>
      <c r="B37" s="114"/>
      <c r="C37" s="19">
        <v>6.6666666666700004E-4</v>
      </c>
      <c r="D37" s="8" t="s">
        <v>2</v>
      </c>
      <c r="E37" s="40">
        <f>($C$4*C37)</f>
        <v>200.00000000010002</v>
      </c>
      <c r="F37" s="8" t="s">
        <v>2</v>
      </c>
      <c r="G37" s="8">
        <f>ROUNDDOWN((Consolidação!C107+Consolidação!E107)/E37,0)</f>
        <v>120</v>
      </c>
      <c r="H37" s="1"/>
      <c r="I37" s="57">
        <f>E37*$J$32</f>
        <v>3200.0000000016003</v>
      </c>
      <c r="J37" s="245" t="s">
        <v>2</v>
      </c>
      <c r="K37" s="251"/>
      <c r="L37" s="57">
        <f>E37*$M$32</f>
        <v>0</v>
      </c>
      <c r="M37" s="245" t="s">
        <v>2</v>
      </c>
      <c r="N37" s="251"/>
      <c r="O37" s="57">
        <f>E37*$P$32</f>
        <v>3600.0000000018003</v>
      </c>
      <c r="P37" s="245" t="s">
        <v>2</v>
      </c>
      <c r="Q37" s="251"/>
      <c r="R37" s="57">
        <f>E37*$S$32</f>
        <v>5600.0000000028003</v>
      </c>
      <c r="S37" s="245" t="s">
        <v>2</v>
      </c>
      <c r="T37" s="251"/>
      <c r="U37" s="57">
        <f>E37*$V$32</f>
        <v>0</v>
      </c>
      <c r="V37" s="245" t="s">
        <v>2</v>
      </c>
      <c r="W37" s="251"/>
      <c r="X37" s="57">
        <f>E37*$Y$32</f>
        <v>0</v>
      </c>
      <c r="Y37" s="245" t="s">
        <v>2</v>
      </c>
      <c r="Z37" s="251"/>
      <c r="AA37" s="57">
        <f>E37*$AB$32</f>
        <v>0</v>
      </c>
      <c r="AB37" s="245" t="s">
        <v>2</v>
      </c>
      <c r="AC37" s="251"/>
      <c r="AD37" s="57">
        <f>E37*$AE$32</f>
        <v>0</v>
      </c>
      <c r="AE37" s="245" t="s">
        <v>2</v>
      </c>
      <c r="AF37" s="251"/>
      <c r="AG37" s="57">
        <f>E37*$AH$32</f>
        <v>0</v>
      </c>
      <c r="AH37" s="245" t="s">
        <v>2</v>
      </c>
      <c r="AI37" s="251"/>
      <c r="AJ37" s="57">
        <f>E37*$AK$32</f>
        <v>0</v>
      </c>
      <c r="AK37" s="245" t="s">
        <v>2</v>
      </c>
      <c r="AL37" s="251"/>
      <c r="AM37" s="57">
        <f>E37*$AN$32</f>
        <v>0</v>
      </c>
      <c r="AN37" s="245" t="s">
        <v>2</v>
      </c>
      <c r="AO37" s="251"/>
      <c r="AP37" s="57">
        <f>E37*$AQ$32</f>
        <v>0</v>
      </c>
      <c r="AQ37" s="245" t="s">
        <v>2</v>
      </c>
      <c r="AR37" s="251"/>
      <c r="AS37" s="57">
        <f>E37*$AT$32</f>
        <v>0</v>
      </c>
      <c r="AT37" s="245" t="s">
        <v>2</v>
      </c>
      <c r="AU37" s="251"/>
      <c r="AV37" s="57">
        <f>E37*$AW$32</f>
        <v>0</v>
      </c>
      <c r="AW37" s="8" t="s">
        <v>2</v>
      </c>
      <c r="AX37" s="251"/>
      <c r="AY37" s="57">
        <f>E37*$AZ$32</f>
        <v>22400.000000011201</v>
      </c>
      <c r="AZ37" s="8" t="s">
        <v>2</v>
      </c>
    </row>
    <row r="38" spans="1:52" ht="15" thickBot="1" x14ac:dyDescent="0.35">
      <c r="A38" s="8">
        <v>11853</v>
      </c>
      <c r="B38" s="50"/>
      <c r="C38" s="19">
        <v>6.6666666666700001E-7</v>
      </c>
      <c r="D38" s="8" t="s">
        <v>104</v>
      </c>
      <c r="E38" s="40">
        <f>($C$4*C38)</f>
        <v>0.20000000000010001</v>
      </c>
      <c r="F38" s="8" t="s">
        <v>104</v>
      </c>
      <c r="G38" s="8">
        <f>ROUNDDOWN((Consolidação!C77+Consolidação!E77)/E38,0)</f>
        <v>68</v>
      </c>
      <c r="H38" s="1"/>
      <c r="I38" s="57">
        <f>E38*$J$32</f>
        <v>3.2000000000016002</v>
      </c>
      <c r="J38" s="245" t="s">
        <v>104</v>
      </c>
      <c r="K38" s="251"/>
      <c r="L38" s="57">
        <f>E38*$M$32</f>
        <v>0</v>
      </c>
      <c r="M38" s="245" t="s">
        <v>104</v>
      </c>
      <c r="N38" s="251"/>
      <c r="O38" s="57">
        <f>E38*$P$32</f>
        <v>3.6000000000018004</v>
      </c>
      <c r="P38" s="245" t="s">
        <v>104</v>
      </c>
      <c r="Q38" s="251"/>
      <c r="R38" s="57">
        <f>E38*$S$32</f>
        <v>5.6000000000028001</v>
      </c>
      <c r="S38" s="245" t="s">
        <v>104</v>
      </c>
      <c r="T38" s="251"/>
      <c r="U38" s="57">
        <f>E38*$V$32</f>
        <v>0</v>
      </c>
      <c r="V38" s="245" t="s">
        <v>104</v>
      </c>
      <c r="W38" s="251"/>
      <c r="X38" s="57">
        <f>E38*$Y$32</f>
        <v>0</v>
      </c>
      <c r="Y38" s="245" t="s">
        <v>104</v>
      </c>
      <c r="Z38" s="251"/>
      <c r="AA38" s="57">
        <f>E38*$AB$32</f>
        <v>0</v>
      </c>
      <c r="AB38" s="245" t="s">
        <v>104</v>
      </c>
      <c r="AC38" s="251"/>
      <c r="AD38" s="57">
        <f>E38*$AE$32</f>
        <v>0</v>
      </c>
      <c r="AE38" s="245" t="s">
        <v>104</v>
      </c>
      <c r="AF38" s="251"/>
      <c r="AG38" s="57">
        <f>E38*$AH$32</f>
        <v>0</v>
      </c>
      <c r="AH38" s="245" t="s">
        <v>104</v>
      </c>
      <c r="AI38" s="251"/>
      <c r="AJ38" s="57">
        <f>E38*$AK$32</f>
        <v>0</v>
      </c>
      <c r="AK38" s="245" t="s">
        <v>104</v>
      </c>
      <c r="AL38" s="251"/>
      <c r="AM38" s="57">
        <f>E38*$AN$32</f>
        <v>0</v>
      </c>
      <c r="AN38" s="245" t="s">
        <v>104</v>
      </c>
      <c r="AO38" s="251"/>
      <c r="AP38" s="57">
        <f>E38*$AQ$32</f>
        <v>0</v>
      </c>
      <c r="AQ38" s="245" t="s">
        <v>104</v>
      </c>
      <c r="AR38" s="251"/>
      <c r="AS38" s="57">
        <f>E38*$AT$32</f>
        <v>0</v>
      </c>
      <c r="AT38" s="245" t="s">
        <v>104</v>
      </c>
      <c r="AU38" s="251"/>
      <c r="AV38" s="57">
        <f>E38*$AW$32</f>
        <v>0</v>
      </c>
      <c r="AW38" s="8" t="s">
        <v>104</v>
      </c>
      <c r="AX38" s="251"/>
      <c r="AY38" s="57">
        <f>E38*$AZ$32</f>
        <v>22.4000000000112</v>
      </c>
      <c r="AZ38" s="8" t="s">
        <v>104</v>
      </c>
    </row>
    <row r="39" spans="1:52" ht="15" thickBot="1" x14ac:dyDescent="0.35">
      <c r="A39" s="8">
        <v>11580</v>
      </c>
      <c r="B39" s="47"/>
      <c r="C39" s="19">
        <v>6.6666666599999998E-6</v>
      </c>
      <c r="D39" s="8" t="s">
        <v>2</v>
      </c>
      <c r="E39" s="40">
        <f>($C$4*C39)</f>
        <v>1.9999999979999998</v>
      </c>
      <c r="F39" s="8" t="s">
        <v>2</v>
      </c>
      <c r="G39" s="8">
        <f>ROUNDDOWN((Consolidação!C57+Consolidação!E57)/E39,0)</f>
        <v>321</v>
      </c>
      <c r="H39" s="1"/>
      <c r="I39" s="57">
        <f>E39*$J$32</f>
        <v>31.999999967999997</v>
      </c>
      <c r="J39" s="245" t="s">
        <v>2</v>
      </c>
      <c r="K39" s="251"/>
      <c r="L39" s="57">
        <f>E39*$M$32</f>
        <v>0</v>
      </c>
      <c r="M39" s="245" t="s">
        <v>2</v>
      </c>
      <c r="N39" s="251"/>
      <c r="O39" s="57">
        <f>E39*$P$32</f>
        <v>35.999999963999997</v>
      </c>
      <c r="P39" s="245" t="s">
        <v>2</v>
      </c>
      <c r="Q39" s="251"/>
      <c r="R39" s="57">
        <f>E39*$S$32</f>
        <v>55.999999943999995</v>
      </c>
      <c r="S39" s="245" t="s">
        <v>2</v>
      </c>
      <c r="T39" s="251"/>
      <c r="U39" s="57">
        <f>E39*$V$32</f>
        <v>0</v>
      </c>
      <c r="V39" s="245" t="s">
        <v>2</v>
      </c>
      <c r="W39" s="251"/>
      <c r="X39" s="57">
        <f>E39*$Y$32</f>
        <v>0</v>
      </c>
      <c r="Y39" s="245" t="s">
        <v>2</v>
      </c>
      <c r="Z39" s="251"/>
      <c r="AA39" s="57">
        <f>E39*$AB$32</f>
        <v>0</v>
      </c>
      <c r="AB39" s="245" t="s">
        <v>2</v>
      </c>
      <c r="AC39" s="251"/>
      <c r="AD39" s="57">
        <f>E39*$AE$32</f>
        <v>0</v>
      </c>
      <c r="AE39" s="245" t="s">
        <v>2</v>
      </c>
      <c r="AF39" s="251"/>
      <c r="AG39" s="57">
        <f>E39*$AH$32</f>
        <v>0</v>
      </c>
      <c r="AH39" s="245" t="s">
        <v>2</v>
      </c>
      <c r="AI39" s="251"/>
      <c r="AJ39" s="57">
        <f>E39*$AK$32</f>
        <v>0</v>
      </c>
      <c r="AK39" s="245" t="s">
        <v>2</v>
      </c>
      <c r="AL39" s="251"/>
      <c r="AM39" s="57">
        <f>E39*$AN$32</f>
        <v>0</v>
      </c>
      <c r="AN39" s="245" t="s">
        <v>2</v>
      </c>
      <c r="AO39" s="251"/>
      <c r="AP39" s="57">
        <f>E39*$AQ$32</f>
        <v>0</v>
      </c>
      <c r="AQ39" s="245" t="s">
        <v>2</v>
      </c>
      <c r="AR39" s="251"/>
      <c r="AS39" s="57">
        <f>E39*$AT$32</f>
        <v>0</v>
      </c>
      <c r="AT39" s="245" t="s">
        <v>2</v>
      </c>
      <c r="AU39" s="251"/>
      <c r="AV39" s="57">
        <f>E39*$AW$32</f>
        <v>0</v>
      </c>
      <c r="AW39" s="8" t="s">
        <v>2</v>
      </c>
      <c r="AX39" s="251"/>
      <c r="AY39" s="57">
        <f>E39*$AZ$32</f>
        <v>223.99999977599998</v>
      </c>
      <c r="AZ39" s="8" t="s">
        <v>2</v>
      </c>
    </row>
    <row r="41" spans="1:52" x14ac:dyDescent="0.3">
      <c r="B41" s="115"/>
    </row>
  </sheetData>
  <mergeCells count="6">
    <mergeCell ref="AM2:AN2"/>
    <mergeCell ref="H2:M2"/>
    <mergeCell ref="N2:S2"/>
    <mergeCell ref="U2:V2"/>
    <mergeCell ref="Z2:AE2"/>
    <mergeCell ref="AF2:AK2"/>
  </mergeCells>
  <conditionalFormatting sqref="D8:D10">
    <cfRule type="cellIs" dxfId="153" priority="24" operator="equal">
      <formula>"≠"</formula>
    </cfRule>
  </conditionalFormatting>
  <conditionalFormatting sqref="D11:D14">
    <cfRule type="containsText" dxfId="152" priority="39" operator="containsText" text="!!!">
      <formula>NOT(ISERROR(SEARCH("!!!",D11)))</formula>
    </cfRule>
  </conditionalFormatting>
  <conditionalFormatting sqref="E8:E14">
    <cfRule type="uniqueValues" dxfId="151" priority="72"/>
    <cfRule type="duplicateValues" dxfId="150" priority="73"/>
  </conditionalFormatting>
  <conditionalFormatting sqref="G18:G24 G29:G30 G35:G39">
    <cfRule type="cellIs" dxfId="149" priority="37" operator="equal">
      <formula>$E$5</formula>
    </cfRule>
  </conditionalFormatting>
  <conditionalFormatting sqref="M3:M11 S3:S11">
    <cfRule type="cellIs" dxfId="148" priority="10" operator="between">
      <formula>0.0000000001</formula>
      <formula>0.9999999999</formula>
    </cfRule>
    <cfRule type="cellIs" dxfId="147" priority="11" operator="equal">
      <formula>1</formula>
    </cfRule>
    <cfRule type="cellIs" dxfId="146" priority="12" operator="greaterThan">
      <formula>0</formula>
    </cfRule>
  </conditionalFormatting>
  <conditionalFormatting sqref="AE3:AE7 AK3:AK7">
    <cfRule type="cellIs" dxfId="145" priority="19" operator="equal">
      <formula>1</formula>
    </cfRule>
    <cfRule type="cellIs" dxfId="144" priority="20" operator="between">
      <formula>0.000000000001</formula>
      <formula>0.999999999999</formula>
    </cfRule>
  </conditionalFormatting>
  <conditionalFormatting sqref="AE3:AE11 AK3:AK11">
    <cfRule type="cellIs" dxfId="143" priority="1" operator="between">
      <formula>0.0000000001</formula>
      <formula>0.9999999999</formula>
    </cfRule>
    <cfRule type="cellIs" dxfId="142" priority="2" operator="equal">
      <formula>1</formula>
    </cfRule>
    <cfRule type="cellIs" dxfId="141" priority="3" operator="greaterThan">
      <formula>0</formula>
    </cfRule>
  </conditionalFormatting>
  <conditionalFormatting sqref="AE13 AK13">
    <cfRule type="cellIs" dxfId="140" priority="7" operator="between">
      <formula>0.0000000001</formula>
      <formula>0.9999999999</formula>
    </cfRule>
    <cfRule type="cellIs" dxfId="139" priority="8" operator="equal">
      <formula>1</formula>
    </cfRule>
    <cfRule type="cellIs" dxfId="138" priority="9" operator="greaterThan">
      <formula>0</formula>
    </cfRule>
  </conditionalFormatting>
  <pageMargins left="0.31496062992125984" right="0.31496062992125984" top="0.59055118110236227" bottom="0.59055118110236227" header="0.31496062992125984" footer="0.31496062992125984"/>
  <pageSetup paperSize="9" scale="85" orientation="portrait" horizontalDpi="3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52"/>
  <sheetViews>
    <sheetView zoomScaleNormal="100" workbookViewId="0">
      <selection activeCell="B1" sqref="B1"/>
    </sheetView>
  </sheetViews>
  <sheetFormatPr defaultRowHeight="14.4" x14ac:dyDescent="0.3"/>
  <cols>
    <col min="1" max="1" width="10.5546875" bestFit="1" customWidth="1"/>
    <col min="2" max="2" width="49.5546875" customWidth="1"/>
    <col min="3" max="3" width="14.33203125" bestFit="1" customWidth="1"/>
    <col min="4" max="4" width="5.109375" bestFit="1" customWidth="1"/>
    <col min="5" max="5" width="12.5546875" bestFit="1" customWidth="1"/>
    <col min="6" max="6" width="5.109375" bestFit="1" customWidth="1"/>
    <col min="7" max="7" width="10.5546875" bestFit="1" customWidth="1"/>
    <col min="8" max="8" width="3.88671875" bestFit="1" customWidth="1"/>
    <col min="9" max="9" width="12.5546875" bestFit="1" customWidth="1"/>
    <col min="10" max="10" width="6.44140625" bestFit="1" customWidth="1"/>
    <col min="11" max="11" width="3" bestFit="1" customWidth="1"/>
    <col min="12" max="12" width="9.44140625" bestFit="1" customWidth="1"/>
    <col min="13" max="13" width="6" bestFit="1" customWidth="1"/>
    <col min="14" max="14" width="3.88671875" bestFit="1" customWidth="1"/>
    <col min="15" max="15" width="12.5546875" bestFit="1" customWidth="1"/>
    <col min="16" max="16" width="6" bestFit="1" customWidth="1"/>
    <col min="17" max="17" width="3" bestFit="1" customWidth="1"/>
    <col min="18" max="18" width="9.44140625" bestFit="1" customWidth="1"/>
    <col min="19" max="19" width="6" bestFit="1" customWidth="1"/>
    <col min="20" max="20" width="2.6640625" customWidth="1"/>
    <col min="21" max="21" width="10.109375" bestFit="1" customWidth="1"/>
    <col min="22" max="22" width="6.44140625" bestFit="1" customWidth="1"/>
    <col min="23" max="23" width="3" bestFit="1" customWidth="1"/>
    <col min="24" max="24" width="9.44140625" bestFit="1" customWidth="1"/>
    <col min="25" max="25" width="6" bestFit="1" customWidth="1"/>
    <col min="26" max="26" width="3.88671875" bestFit="1" customWidth="1"/>
    <col min="27" max="27" width="9.44140625" bestFit="1" customWidth="1"/>
    <col min="28" max="28" width="6.44140625" bestFit="1" customWidth="1"/>
    <col min="29" max="29" width="3" customWidth="1"/>
    <col min="30" max="30" width="9.44140625" bestFit="1" customWidth="1"/>
    <col min="31" max="31" width="6" bestFit="1" customWidth="1"/>
    <col min="32" max="32" width="3.88671875" bestFit="1" customWidth="1"/>
    <col min="33" max="33" width="9.44140625" bestFit="1" customWidth="1"/>
    <col min="34" max="34" width="6" bestFit="1" customWidth="1"/>
    <col min="35" max="35" width="3" bestFit="1" customWidth="1"/>
    <col min="36" max="36" width="9.44140625" bestFit="1" customWidth="1"/>
    <col min="37" max="37" width="6" bestFit="1" customWidth="1"/>
    <col min="38" max="38" width="2.6640625" customWidth="1"/>
    <col min="39" max="39" width="9.44140625" bestFit="1" customWidth="1"/>
    <col min="40" max="40" width="6.44140625" bestFit="1" customWidth="1"/>
    <col min="41" max="41" width="2.6640625" customWidth="1"/>
    <col min="42" max="42" width="9.44140625" bestFit="1" customWidth="1"/>
    <col min="43" max="43" width="6" bestFit="1" customWidth="1"/>
    <col min="44" max="44" width="2.6640625" customWidth="1"/>
    <col min="45" max="45" width="9.44140625" bestFit="1" customWidth="1"/>
    <col min="46" max="46" width="6" bestFit="1" customWidth="1"/>
    <col min="47" max="47" width="2.6640625" customWidth="1"/>
    <col min="48" max="48" width="9.44140625" bestFit="1" customWidth="1"/>
    <col min="49" max="49" width="5.109375" bestFit="1" customWidth="1"/>
    <col min="50" max="50" width="2.6640625" customWidth="1"/>
    <col min="51" max="51" width="11.88671875" bestFit="1" customWidth="1"/>
    <col min="52" max="52" width="5.109375" customWidth="1"/>
  </cols>
  <sheetData>
    <row r="1" spans="1:52" ht="21.6" thickBot="1" x14ac:dyDescent="0.45">
      <c r="A1" t="s">
        <v>6</v>
      </c>
      <c r="B1" s="18">
        <v>20087</v>
      </c>
    </row>
    <row r="2" spans="1:52" ht="15" thickBot="1" x14ac:dyDescent="0.35">
      <c r="B2" t="s">
        <v>157</v>
      </c>
      <c r="H2" s="626" t="s">
        <v>46</v>
      </c>
      <c r="I2" s="631"/>
      <c r="J2" s="631"/>
      <c r="K2" s="631"/>
      <c r="L2" s="631"/>
      <c r="M2" s="627"/>
      <c r="N2" s="626" t="s">
        <v>45</v>
      </c>
      <c r="O2" s="631"/>
      <c r="P2" s="631"/>
      <c r="Q2" s="631"/>
      <c r="R2" s="631"/>
      <c r="S2" s="627"/>
      <c r="U2" s="626" t="s">
        <v>118</v>
      </c>
      <c r="V2" s="627"/>
      <c r="Z2" s="628" t="s">
        <v>110</v>
      </c>
      <c r="AA2" s="629"/>
      <c r="AB2" s="629"/>
      <c r="AC2" s="629"/>
      <c r="AD2" s="629"/>
      <c r="AE2" s="630"/>
      <c r="AF2" s="628" t="s">
        <v>45</v>
      </c>
      <c r="AG2" s="629"/>
      <c r="AH2" s="629"/>
      <c r="AI2" s="629"/>
      <c r="AJ2" s="629"/>
      <c r="AK2" s="630"/>
      <c r="AM2" s="626" t="s">
        <v>118</v>
      </c>
      <c r="AN2" s="627"/>
      <c r="AU2" s="191"/>
      <c r="AV2" s="191"/>
      <c r="AW2" s="191"/>
      <c r="AX2" s="191"/>
      <c r="AY2" s="191"/>
      <c r="AZ2" s="191"/>
    </row>
    <row r="3" spans="1:52" x14ac:dyDescent="0.3">
      <c r="H3" s="137" t="s">
        <v>61</v>
      </c>
      <c r="I3" s="150">
        <v>0</v>
      </c>
      <c r="J3" s="145" t="s">
        <v>43</v>
      </c>
      <c r="K3" s="145" t="s">
        <v>42</v>
      </c>
      <c r="L3" s="139">
        <v>45153</v>
      </c>
      <c r="M3" s="132" t="e">
        <f>ROUNDDOWN(IF(I3&lt;=#REF!+#REF!+#REF!+#REF!,1,(#REF!+#REF!+#REF!+#REF!)/I3),2)</f>
        <v>#REF!</v>
      </c>
      <c r="N3" s="144" t="s">
        <v>61</v>
      </c>
      <c r="O3" s="160">
        <f>ROUNDUP(I3/C6,0)</f>
        <v>0</v>
      </c>
      <c r="P3" s="160" t="s">
        <v>44</v>
      </c>
      <c r="Q3" s="160" t="s">
        <v>42</v>
      </c>
      <c r="R3" s="285">
        <f>IF(L3="","",L3-20)</f>
        <v>45133</v>
      </c>
      <c r="S3" s="132" t="e">
        <f>ROUNDDOWN(IF(I3&lt;=#REF!+#REF!+#REF!+#REF!+#REF!+#REF!,1,(#REF!+#REF!+#REF!+#REF!+#REF!+#REF!)/I3),2)</f>
        <v>#REF!</v>
      </c>
      <c r="U3" s="277">
        <f>10000000-I3</f>
        <v>10000000</v>
      </c>
      <c r="V3" s="278" t="s">
        <v>43</v>
      </c>
      <c r="Z3" s="144" t="s">
        <v>61</v>
      </c>
      <c r="AA3" s="150">
        <v>5100000</v>
      </c>
      <c r="AB3" s="145" t="s">
        <v>43</v>
      </c>
      <c r="AC3" s="145" t="s">
        <v>42</v>
      </c>
      <c r="AD3" s="285"/>
      <c r="AE3" s="132" t="e">
        <f>ROUNDDOWN(IF(AA3+I11+I10+I9+I8+I7+I6+I5+I4+I3&lt;=#REF!+#REF!+#REF!+#REF!,1,IF((I3+I4+I5+I6+I7+I8+I9+I10+I11)&gt;(#REF!+#REF!+#REF!+#REF!),0,(#REF!+#REF!+#REF!+#REF!-I3-I4-I5-I6-I7-I8-I9-I10-I11)/AA3)),2)</f>
        <v>#REF!</v>
      </c>
      <c r="AF3" s="144" t="s">
        <v>61</v>
      </c>
      <c r="AG3" s="145">
        <f>IF(ROUNDUP(((AA3+I11+I10+I9+I8+I7+I6+I5+I4+I3)/C6)-O3-O4-O5-O6-O7-O8-O9-O10-O11,0)&lt;0,0,ROUNDUP(((AA3+I11+I10+I9+I8+I7+I6+I5+I4+I3)/C6)-O11-O10-O9-O8-O7-O6-O5-O4-O3,0))</f>
        <v>3</v>
      </c>
      <c r="AH3" s="145" t="s">
        <v>44</v>
      </c>
      <c r="AI3" s="145" t="s">
        <v>42</v>
      </c>
      <c r="AJ3" s="285" t="str">
        <f>IF(AD3="","",AD3-20)</f>
        <v/>
      </c>
      <c r="AK3" s="132" t="e">
        <f>ROUNDDOWN(IF(AA3+I11+I10+I9+I8+I7+I6+I5+I4+I3&lt;=#REF!+#REF!+#REF!+#REF!+#REF!+#REF!,1,IF((I3+I4+I5+I6+I7+I8+I9+I10+I11)&gt;(#REF!+#REF!+#REF!+#REF!+#REF!+#REF!),0,(#REF!+#REF!+#REF!+#REF!+#REF!+#REF!-I3-I4-I5-I6-I7-I8-I9-I10-I11)/AA3)),2)</f>
        <v>#REF!</v>
      </c>
      <c r="AM3" s="277"/>
      <c r="AN3" s="278" t="s">
        <v>43</v>
      </c>
      <c r="AU3" s="191"/>
      <c r="AV3" s="191"/>
      <c r="AW3" s="191"/>
      <c r="AX3" s="191"/>
      <c r="AY3" s="191"/>
      <c r="AZ3" s="191"/>
    </row>
    <row r="4" spans="1:52" x14ac:dyDescent="0.3">
      <c r="B4" s="3" t="s">
        <v>13</v>
      </c>
      <c r="C4" s="31">
        <v>1920000</v>
      </c>
      <c r="E4" s="101" t="s">
        <v>59</v>
      </c>
      <c r="H4" s="144" t="s">
        <v>62</v>
      </c>
      <c r="I4" s="150">
        <v>0</v>
      </c>
      <c r="J4" s="145" t="s">
        <v>43</v>
      </c>
      <c r="K4" s="145" t="s">
        <v>42</v>
      </c>
      <c r="L4" s="139">
        <v>45184</v>
      </c>
      <c r="M4" s="134" t="e">
        <f>ROUNDDOWN(IF(I4+I3&lt;=#REF!+#REF!+#REF!+#REF!,1,IF(I3&gt;(#REF!+#REF!+#REF!+#REF!),0,(#REF!+#REF!+#REF!+#REF!-I3)/I4)),2)</f>
        <v>#REF!</v>
      </c>
      <c r="N4" s="144" t="s">
        <v>62</v>
      </c>
      <c r="O4" s="145">
        <f>IF(ROUNDUP(((I4+I3)/C6)-O3,0)&lt;0,0,ROUNDUP(((I4+I3)/C6)-O3,0))</f>
        <v>0</v>
      </c>
      <c r="P4" s="145" t="s">
        <v>44</v>
      </c>
      <c r="Q4" s="145" t="s">
        <v>42</v>
      </c>
      <c r="R4" s="146">
        <f t="shared" ref="R4:R11" si="0">IF(L4="","",L4-20)</f>
        <v>45164</v>
      </c>
      <c r="S4" s="134" t="e">
        <f>ROUNDDOWN(IF(I4+I3&lt;=#REF!+#REF!+#REF!+#REF!+#REF!+#REF!,1,IF(I3&gt;(#REF!+#REF!+#REF!+#REF!+#REF!+#REF!),0,(#REF!+#REF!+#REF!+#REF!+#REF!+#REF!-I3)/I4)),2)</f>
        <v>#REF!</v>
      </c>
      <c r="U4" s="275">
        <f>8656020-I4</f>
        <v>8656020</v>
      </c>
      <c r="V4" s="276" t="s">
        <v>43</v>
      </c>
      <c r="Z4" s="144" t="s">
        <v>62</v>
      </c>
      <c r="AA4" s="150">
        <v>0</v>
      </c>
      <c r="AB4" s="145" t="s">
        <v>43</v>
      </c>
      <c r="AC4" s="145" t="s">
        <v>42</v>
      </c>
      <c r="AD4" s="139"/>
      <c r="AE4" s="134" t="e">
        <f>ROUNDDOWN(IF(AA4+AA3+I11+I10+I9+I8+I7+I6+I5+I4+I3&lt;=#REF!+#REF!+#REF!+#REF!,1,IF((I3+I4+I5+I6+I7+I8+I9+I10+I11+AA3)&gt;(#REF!+#REF!+#REF!+#REF!),0,(#REF!+#REF!+#REF!+#REF!-I3-I4-I5-I6-I7-I8-I9-I10-I11-AA3)/AA4)),2)</f>
        <v>#REF!</v>
      </c>
      <c r="AF4" s="144" t="s">
        <v>62</v>
      </c>
      <c r="AG4" s="65">
        <f>IF(ROUNDUP(((AA4+AA3+I11+I10+I9+I8+I7+I6+I5+I4+I3)/C6)-O3-O4-O5-O6-O7-O8-O9-O10-O11-AG3,0)&lt;0,0,ROUNDUP(((AA4+AA3+I11+I10+I9+I8+I7+I6+I5+I4+I3)/C6)-AG3-O11-O10-O9-O8-O7-O6-O5-O4-O3,0))</f>
        <v>0</v>
      </c>
      <c r="AH4" s="145" t="s">
        <v>44</v>
      </c>
      <c r="AI4" s="145" t="s">
        <v>42</v>
      </c>
      <c r="AJ4" s="146" t="str">
        <f t="shared" ref="AJ4:AJ11" si="1">IF(AD4="","",AD4-20)</f>
        <v/>
      </c>
      <c r="AK4" s="134" t="e">
        <f>ROUNDDOWN(IF(AA4+AA3+I11+I10+I9+I8+I7+I6+I5+I4+I3&lt;=#REF!+#REF!+#REF!+#REF!+#REF!+#REF!,1,IF((I3+I4+I5+I6+I7+I8+I9+I10+I11+AA3)&gt;(#REF!+#REF!+#REF!+#REF!+#REF!+#REF!),0,(#REF!+#REF!+#REF!+#REF!+#REF!+#REF!-I3-I4-I5-I6-I7-I8-I9-I10-I11-AA3)/AA4)),2)</f>
        <v>#REF!</v>
      </c>
      <c r="AM4" s="275"/>
      <c r="AN4" s="276" t="s">
        <v>43</v>
      </c>
      <c r="AU4" s="191"/>
      <c r="AV4" s="191"/>
      <c r="AW4" s="191"/>
      <c r="AX4" s="191"/>
      <c r="AY4" s="191"/>
      <c r="AZ4" s="191"/>
    </row>
    <row r="5" spans="1:52" x14ac:dyDescent="0.3">
      <c r="B5" s="3" t="s">
        <v>11</v>
      </c>
      <c r="C5" s="99">
        <f>ROUNDUP(I13/C6,0)</f>
        <v>0</v>
      </c>
      <c r="E5" s="100">
        <f>MIN(G18:G27,G32:G37,G42:G43,G48:G51)</f>
        <v>4</v>
      </c>
      <c r="H5" s="144" t="s">
        <v>63</v>
      </c>
      <c r="I5" s="150">
        <v>0</v>
      </c>
      <c r="J5" s="145" t="s">
        <v>43</v>
      </c>
      <c r="K5" s="145" t="s">
        <v>42</v>
      </c>
      <c r="L5" s="139">
        <v>45306</v>
      </c>
      <c r="M5" s="134" t="e">
        <f>ROUNDDOWN(IF(I5+I4+I3&lt;=#REF!+#REF!+#REF!+#REF!,1,IF((I3+I4)&gt;(#REF!+#REF!+#REF!+#REF!),0,(#REF!+#REF!+#REF!+#REF!-I3-I4)/I5)),2)</f>
        <v>#REF!</v>
      </c>
      <c r="N5" s="144" t="s">
        <v>63</v>
      </c>
      <c r="O5" s="145">
        <f>IF(ROUNDUP(((I5+I4+I3)/C6)-O3-O4,0)&lt;0,0,ROUNDUP(((I5+I4+I3)/C6)-O3-O4,0))</f>
        <v>0</v>
      </c>
      <c r="P5" s="145" t="s">
        <v>44</v>
      </c>
      <c r="Q5" s="145" t="s">
        <v>42</v>
      </c>
      <c r="R5" s="146">
        <f t="shared" si="0"/>
        <v>45286</v>
      </c>
      <c r="S5" s="134" t="e">
        <f>ROUNDDOWN(IF(I5+I4+I3&lt;=#REF!+#REF!+#REF!+#REF!+#REF!+#REF!,1,IF((I3+I4)&gt;(#REF!+#REF!+#REF!+#REF!+#REF!+#REF!),0,(#REF!+#REF!+#REF!+#REF!+#REF!+#REF!-I3-I4)/I5)),2)</f>
        <v>#REF!</v>
      </c>
      <c r="U5" s="275">
        <f>8656020-I5</f>
        <v>8656020</v>
      </c>
      <c r="V5" s="276" t="s">
        <v>43</v>
      </c>
      <c r="Z5" s="144" t="s">
        <v>63</v>
      </c>
      <c r="AA5" s="123">
        <v>0</v>
      </c>
      <c r="AB5" s="145" t="s">
        <v>43</v>
      </c>
      <c r="AC5" s="145" t="s">
        <v>42</v>
      </c>
      <c r="AD5" s="139"/>
      <c r="AE5" s="134" t="e">
        <f>ROUNDDOWN(IF(AA5+AA4+AA3+I11+I10+I9+I8+I7+I6+I5+I4+I3&lt;=#REF!+#REF!+#REF!+#REF!,1,IF((I3+I4+I5+I6+I7+I8+I9+I10+I11+AA3+AA4)&gt;(#REF!+#REF!+#REF!+#REF!),0,(#REF!+#REF!+#REF!+#REF!-I3-I4-I5-I6-I7-I8-I9-I10-I11-AA3-AA4)/AA5)),2)</f>
        <v>#REF!</v>
      </c>
      <c r="AF5" s="144" t="s">
        <v>63</v>
      </c>
      <c r="AG5" s="145">
        <f>IF(ROUNDUP(((AA5+AA4+AA3+I11+I10+I9+I8+I7+I6+I5+I4+I3)/C6)-O3-O4-O5-O6-O7-O8-O9-O10-O11-AG3-AG4,0)&lt;0,0,ROUNDUP(((AA5+AA4+AA3+I11+I10+I9+I8+I7+I6+I5+I4+I3)/C6)-AG4-AG3-O11-O10-O9-O8-O7-O6-O5-O4-O3,0))</f>
        <v>0</v>
      </c>
      <c r="AH5" s="145" t="s">
        <v>44</v>
      </c>
      <c r="AI5" s="145" t="s">
        <v>42</v>
      </c>
      <c r="AJ5" s="146" t="str">
        <f t="shared" si="1"/>
        <v/>
      </c>
      <c r="AK5" s="134" t="e">
        <f>ROUNDDOWN(IF(AA5+AA4+AA3+I11+I10+I9+I8+I7+I6+I5+I4+I3&lt;=#REF!+#REF!+#REF!+#REF!+#REF!+#REF!,1,IF((I3+I4+I5+I6+I7+I8+I9+I10+I11+AA3+AA4)&gt;(#REF!+#REF!+#REF!+#REF!+#REF!+#REF!),0,(#REF!+#REF!+#REF!+#REF!+#REF!+#REF!-I3-I4-I5-I6-I7-I8-I9-I10-I11-AA3-AA4)/AA5)),2)</f>
        <v>#REF!</v>
      </c>
      <c r="AM5" s="275"/>
      <c r="AN5" s="276" t="s">
        <v>43</v>
      </c>
      <c r="AU5" s="191"/>
      <c r="AV5" s="191"/>
      <c r="AW5" s="191"/>
      <c r="AX5" s="191"/>
      <c r="AY5" s="191"/>
      <c r="AZ5" s="191"/>
    </row>
    <row r="6" spans="1:52" x14ac:dyDescent="0.3">
      <c r="B6" s="3" t="s">
        <v>20</v>
      </c>
      <c r="C6" s="31">
        <v>1824000</v>
      </c>
      <c r="H6" s="137" t="s">
        <v>64</v>
      </c>
      <c r="I6" s="150">
        <v>0</v>
      </c>
      <c r="J6" s="145" t="s">
        <v>43</v>
      </c>
      <c r="K6" s="145" t="s">
        <v>42</v>
      </c>
      <c r="L6" s="139">
        <v>45366</v>
      </c>
      <c r="M6" s="134" t="e">
        <f>ROUNDDOWN(IF(I6+I5+I4+I3&lt;=#REF!+#REF!+#REF!+#REF!,1,IF((I3+I4+I5)&gt;(#REF!+#REF!+#REF!+#REF!),0,(#REF!+#REF!+#REF!+#REF!-I3-I4-I5)/I6)),2)</f>
        <v>#REF!</v>
      </c>
      <c r="N6" s="137" t="s">
        <v>64</v>
      </c>
      <c r="O6" s="41">
        <f>IF(ROUNDUP(((I6+I5+I4+I3)/C6)-O3-O4-O5,0)&lt;0,0,ROUNDUP(((I6+I5+I4+I3)/C6)-O5-O4-O3,0))</f>
        <v>0</v>
      </c>
      <c r="P6" s="145" t="s">
        <v>44</v>
      </c>
      <c r="Q6" s="145" t="s">
        <v>42</v>
      </c>
      <c r="R6" s="146">
        <f t="shared" si="0"/>
        <v>45346</v>
      </c>
      <c r="S6" s="134" t="e">
        <f>ROUNDDOWN(IF(I6+I5+I4+I3&lt;=#REF!+#REF!+#REF!+#REF!+#REF!+#REF!,1,IF((I3+I4+I5)&gt;(#REF!+#REF!+#REF!+#REF!+#REF!+#REF!),0,(#REF!+#REF!+#REF!+#REF!+#REF!+#REF!-I3-I4-I5)/I6)),2)</f>
        <v>#REF!</v>
      </c>
      <c r="U6" s="275">
        <f>7312010-I6</f>
        <v>7312010</v>
      </c>
      <c r="V6" s="276" t="s">
        <v>43</v>
      </c>
      <c r="Z6" s="144" t="s">
        <v>64</v>
      </c>
      <c r="AA6" s="123">
        <v>0</v>
      </c>
      <c r="AB6" s="41" t="s">
        <v>43</v>
      </c>
      <c r="AC6" s="41" t="s">
        <v>42</v>
      </c>
      <c r="AD6" s="139"/>
      <c r="AE6" s="134" t="e">
        <f>ROUNDDOWN(IF(AA6+AA5+AA4+AA3+I11+I10+I9+I8+I7+I6+I5+I4+I3&lt;=#REF!+#REF!+#REF!+#REF!,1,IF((I3+I4+I5+I6+I7+I8+I9+I10+I11+AA3+AA4+AA5)&gt;(#REF!+#REF!+#REF!+#REF!),0,(#REF!+#REF!+#REF!+#REF!-I3-I4-I5-I6-I7-I8-I9-I10-I11-AA3-AA4-AA5)/AA6)),2)</f>
        <v>#REF!</v>
      </c>
      <c r="AF6" s="144" t="s">
        <v>64</v>
      </c>
      <c r="AG6" s="41">
        <f>IF(ROUNDUP(((AA6+AA5+AA4+AA3+I11+I10+I9+I8+I7+I6+I5+I4+I3)/C6)-O3-O4-O5-O6-O7-O8-O9-O10-O11-AG3-AG4-AG5,0)&lt;0,0,ROUNDUP(((AA6+AA5+AA4+AA3+I11+I10+I9+I8+I7+I6+I5+I4+I3)/C6)-AG5-AG4-AG3-O11-O10-O9-O8-O7-O6-O5-O4-O3,0))</f>
        <v>0</v>
      </c>
      <c r="AH6" s="41" t="s">
        <v>44</v>
      </c>
      <c r="AI6" s="41" t="s">
        <v>42</v>
      </c>
      <c r="AJ6" s="146" t="str">
        <f t="shared" si="1"/>
        <v/>
      </c>
      <c r="AK6" s="134" t="e">
        <f>ROUNDDOWN(IF(AA6+AA5+AA4+AA3+I11+I10+I9+I8+I7+I6+I5+I4+I3&lt;=#REF!+#REF!+#REF!+#REF!+#REF!+#REF!,1,IF((I3+I4+I5+I6+I7+I8+I9+I10+I11+AA3+AA4+AA5)&gt;(#REF!+#REF!+#REF!+#REF!+#REF!+#REF!),0,(#REF!+#REF!+#REF!+#REF!+#REF!+#REF!-I3-I4-I5-I6-I7-I8-I9-I10-I11-AA3-AA4-AA5)/AA6)),2)</f>
        <v>#REF!</v>
      </c>
      <c r="AM6" s="275"/>
      <c r="AN6" s="276" t="s">
        <v>43</v>
      </c>
    </row>
    <row r="7" spans="1:52" x14ac:dyDescent="0.3">
      <c r="B7" s="3"/>
      <c r="C7" s="1"/>
      <c r="E7" s="101" t="s">
        <v>41</v>
      </c>
      <c r="H7" s="137"/>
      <c r="I7" s="123">
        <v>0</v>
      </c>
      <c r="J7" s="145" t="s">
        <v>43</v>
      </c>
      <c r="K7" s="145" t="s">
        <v>42</v>
      </c>
      <c r="L7" s="139"/>
      <c r="M7" s="453" t="e">
        <f>ROUNDDOWN(IF(I7+I6+I5+I4+I3&lt;=#REF!+#REF!+#REF!+#REF!,1,IF((I3+I4+I5+I6)&gt;(#REF!+#REF!+#REF!+#REF!),0,(#REF!+#REF!+#REF!+#REF!-I3-I4-I5-I6)/I7)),2)</f>
        <v>#REF!</v>
      </c>
      <c r="N7" s="144"/>
      <c r="O7" s="41">
        <f>IF(ROUNDUP(((I7+I6+I5+I4+I3)/C6)-O3-O4-O5-O6,0)&lt;0,0,ROUNDUP(((I7+I6+I5+I4+I3)/C6)-O6-O5-O4-O3,0))</f>
        <v>0</v>
      </c>
      <c r="P7" s="145" t="s">
        <v>44</v>
      </c>
      <c r="Q7" s="145" t="s">
        <v>42</v>
      </c>
      <c r="R7" s="146" t="str">
        <f t="shared" si="0"/>
        <v/>
      </c>
      <c r="S7" s="453" t="e">
        <f>ROUNDDOWN(IF(I7+I6+I5+I4+I3&lt;=#REF!+#REF!+#REF!+#REF!+#REF!+#REF!,1,IF((I3+I4+I5+I6)&gt;(#REF!+#REF!+#REF!+#REF!+#REF!+#REF!),0,(#REF!+#REF!+#REF!+#REF!+#REF!+#REF!-I3-I4-I5-I6)/I7)),2)</f>
        <v>#REF!</v>
      </c>
      <c r="U7" s="275"/>
      <c r="V7" s="276"/>
      <c r="Z7" s="144" t="s">
        <v>65</v>
      </c>
      <c r="AA7" s="123">
        <v>0</v>
      </c>
      <c r="AB7" s="41" t="s">
        <v>43</v>
      </c>
      <c r="AC7" s="41" t="s">
        <v>42</v>
      </c>
      <c r="AD7" s="139"/>
      <c r="AE7" s="134" t="e">
        <f>ROUNDDOWN(IF(AA7+AA6+AA5+AA4+AA3+I11+I10+I9+I8+I7+I6+I5+I4+I3&lt;=#REF!+#REF!+#REF!+#REF!,1,IF((I3+I4+I5+I6+I7+I8+I9+I10+I11+AA3+AA4+AA5+AA6)&gt;(#REF!+#REF!+#REF!+#REF!),0,(#REF!+#REF!+#REF!+#REF!-I3-I4-I5-I6-I7-I8-I9-I10-I11-AA3-AA4-AA5-AA6)/AA7)),2)</f>
        <v>#REF!</v>
      </c>
      <c r="AF7" s="144" t="s">
        <v>65</v>
      </c>
      <c r="AG7" s="41">
        <f>IF(ROUNDUP(((AA7+AA6+AA5+AA4+AA3+I11+I10+I9+I8+I7+I6+I5+I4+I3)/C6)-O3-O4-O5-O6-O7-O8-O9-O10-O11-AG3-AG4-AG5-AG6,0)&lt;0,0,ROUNDUP(((AA7+AA6+AA5+AA4+AA3+I11+I10+I9+I8+I7+I6+I5+I4+I3)/C6)-AG6-AG5-AG4-AG3-O11-O10-O9-O8-O7-O6-O5-O4-O3,0))</f>
        <v>0</v>
      </c>
      <c r="AH7" s="41" t="s">
        <v>44</v>
      </c>
      <c r="AI7" s="41" t="s">
        <v>42</v>
      </c>
      <c r="AJ7" s="146" t="str">
        <f t="shared" si="1"/>
        <v/>
      </c>
      <c r="AK7" s="134" t="e">
        <f>ROUNDDOWN(IF(AA7+AA6+AA5+AA4+AA3+I11+I10+I9+I8+I7+I6+I5+I4+I3&lt;=#REF!+#REF!+#REF!+#REF!+#REF!+#REF!,1,IF((I3+I4+I5+I6+I7+I8+I9+I10+I11+AA3+AA4+AA5+AA6)&gt;(#REF!+#REF!+#REF!+#REF!+#REF!+#REF!),0,(#REF!+#REF!+#REF!+#REF!+#REF!+#REF!-I3-I4-I5-I6-I7-I8-I9-I10-I11-AA3-AA4-AA5-AA6)/AA7)),2)</f>
        <v>#REF!</v>
      </c>
      <c r="AM7" s="275"/>
      <c r="AN7" s="276"/>
    </row>
    <row r="8" spans="1:52" x14ac:dyDescent="0.3">
      <c r="B8" s="3" t="s">
        <v>19</v>
      </c>
      <c r="C8" s="151" t="e">
        <f>IF((I13+AA13-#REF!-#REF!-#REF!-#REF!-#REF!-#REF!-#REF!)/C6&lt;0,0,ROUNDUP((I13+AA13-#REF!-#REF!-#REF!-#REF!-#REF!-#REF!-#REF!)/C6,0))</f>
        <v>#REF!</v>
      </c>
      <c r="D8" s="1" t="e">
        <f>IF(C8=E8,"=","≠")</f>
        <v>#REF!</v>
      </c>
      <c r="E8" s="100">
        <f>J15+M15+P15+S15+V15+Y15+AB15+AE15+AH15+AK15+AN15+AQ15+AT15+AW15</f>
        <v>0</v>
      </c>
      <c r="G8" s="43"/>
      <c r="H8" s="144"/>
      <c r="I8" s="150">
        <v>0</v>
      </c>
      <c r="J8" s="145" t="s">
        <v>43</v>
      </c>
      <c r="K8" s="145" t="s">
        <v>42</v>
      </c>
      <c r="L8" s="146"/>
      <c r="M8" s="473" t="e">
        <f>ROUNDDOWN(IF(I8+I7+I6+I5+I4+I3&lt;=#REF!+#REF!+#REF!+#REF!,1,IF((I3+I4+I5+I6+I7)&gt;(#REF!+#REF!+#REF!+#REF!),0,(#REF!+#REF!+#REF!+#REF!-I3-I4-I5-I6-I7)/I8)),2)</f>
        <v>#REF!</v>
      </c>
      <c r="N8" s="137"/>
      <c r="O8" s="145">
        <f>IF(ROUNDUP(((I8+I7+I6+I5+I4+I3)/C6)-O7-O6-O5-O4-O3,0)&lt;0,0,ROUNDUP(((I8+I7+I6+I5+I4+I3)/C6)-O7-O6-O5-O4-O3,0))</f>
        <v>0</v>
      </c>
      <c r="P8" s="145" t="s">
        <v>44</v>
      </c>
      <c r="Q8" s="145" t="s">
        <v>42</v>
      </c>
      <c r="R8" s="146" t="str">
        <f t="shared" si="0"/>
        <v/>
      </c>
      <c r="S8" s="134" t="e">
        <f>ROUNDDOWN(IF(I8+I7+I6+I5+I4+I3&lt;=#REF!+#REF!+#REF!+#REF!+#REF!+#REF!,1,IF((I3+I4+I5+I6+I7)&gt;(#REF!+#REF!+#REF!+#REF!+#REF!+#REF!),0,(#REF!+#REF!+#REF!+#REF!+#REF!+#REF!-I3-I4-I5-I6-I7)/I8)),2)</f>
        <v>#REF!</v>
      </c>
      <c r="U8" s="275"/>
      <c r="V8" s="276"/>
      <c r="Z8" s="137" t="s">
        <v>123</v>
      </c>
      <c r="AA8" s="123">
        <v>0</v>
      </c>
      <c r="AB8" s="41" t="s">
        <v>43</v>
      </c>
      <c r="AC8" s="41" t="s">
        <v>42</v>
      </c>
      <c r="AD8" s="139"/>
      <c r="AE8" s="134" t="e">
        <f>ROUNDDOWN(IF(AA8+AA7+AA6+AA5+AA4+AA3+I11+I10+I9+I8+I7+I6+I5+I4+I3&lt;=#REF!+#REF!+#REF!+#REF!,1,IF((I3+I4+I5+I6+I7+I8+I9+I10+I11+AA3+AA4+AA5+AA6+AA7)&gt;(#REF!+#REF!+#REF!+#REF!),0,(#REF!+#REF!+#REF!+#REF!-I3-I4-I5-I6-I7-I8-I9-I10-I11-AA3-AA4-AA5-AA6-AA7)/AA8)),2)</f>
        <v>#REF!</v>
      </c>
      <c r="AF8" s="137" t="s">
        <v>123</v>
      </c>
      <c r="AG8" s="41">
        <f>IF(ROUNDUP(((AA8+AA7+AA6+AA5+AA4+AA3+I11+I10+I9+I8+I7+I6+I5+I4+I3)/C6)-O3-O4-O5-O6-O7-O8-O9-O10-O11-AG3-AG4-AG5-AG6-AG7,0)&lt;0,0,ROUNDUP(((AA8+AA7+AA6+AA5+AA4+AA3+I11+I10+I9+I8+I7+I6+I5+I4+I3)/C6)-AG7-AG6-AG5-AG4-AG3-O11-O10-O9-O8-O7-O6-O5-O4-O3,0))</f>
        <v>0</v>
      </c>
      <c r="AH8" s="41" t="s">
        <v>44</v>
      </c>
      <c r="AI8" s="41" t="s">
        <v>42</v>
      </c>
      <c r="AJ8" s="146" t="str">
        <f t="shared" si="1"/>
        <v/>
      </c>
      <c r="AK8" s="134" t="e">
        <f>ROUNDDOWN(IF(AA8+AA7+AA6+AA5+AA4+AA3+I11+I10+I9+I8+I7+I6+I5+I4+I3&lt;=#REF!+#REF!+#REF!+#REF!+#REF!+#REF!,1,IF((I3+I4+I5+I6+I7+I8+I9+I10+I11+AA3+AA4+AA5+AA6+AA7)&gt;(#REF!+#REF!+#REF!+#REF!+#REF!+#REF!),0,(#REF!+#REF!+#REF!+#REF!+#REF!+#REF!-I3-I4-I5-I6-I7-I8-I9-I10-I11-AA3-AA4-AA5-AA6-AA7)/AA8)),2)</f>
        <v>#REF!</v>
      </c>
      <c r="AM8" s="275"/>
      <c r="AN8" s="276"/>
    </row>
    <row r="9" spans="1:52" x14ac:dyDescent="0.3">
      <c r="B9" s="3" t="s">
        <v>22</v>
      </c>
      <c r="C9" s="151" t="e">
        <f>IF((I13+AA13-#REF!-#REF!-#REF!-#REF!-#REF!-#REF!-#REF!)/C6&lt;0,0,ROUNDUP((I13+AA13-#REF!-#REF!-#REF!-#REF!-#REF!-#REF!-#REF!)/C6,0))</f>
        <v>#REF!</v>
      </c>
      <c r="D9" s="1" t="e">
        <f>IF(C9=E9,"=","≠")</f>
        <v>#REF!</v>
      </c>
      <c r="E9" s="100">
        <f>J29+M29+P29+S29+V29+Y29+AB29+AE29+AH29+AK29+AN29+AQ29+AT29+AW29</f>
        <v>2</v>
      </c>
      <c r="H9" s="137"/>
      <c r="I9" s="123">
        <v>0</v>
      </c>
      <c r="J9" s="145" t="s">
        <v>43</v>
      </c>
      <c r="K9" s="145" t="s">
        <v>42</v>
      </c>
      <c r="L9" s="139"/>
      <c r="M9" s="134" t="e">
        <f>ROUNDDOWN(IF(I9+I8+I7+I6+I5+I4+I3&lt;=#REF!+#REF!+#REF!+#REF!,1,IF((I3+I4+I5+I6+I7+I8)&gt;(#REF!+#REF!+#REF!+#REF!),0,(#REF!+#REF!+#REF!+#REF!-I3-I4-I5-I6-I7-I8)/I9)),2)</f>
        <v>#REF!</v>
      </c>
      <c r="N9" s="137"/>
      <c r="O9" s="41">
        <f>IF(ROUNDUP(((I9+I8+I7+I6+I5+I4+I3)/C6)-O3-O4-O5-O6-O7-O8,0)&lt;0,0,ROUNDUP(((I9+I8+I7+I6+I5+I4+I3)/C6)-O8-O7-O6-O5-O4-O3,0))</f>
        <v>0</v>
      </c>
      <c r="P9" s="41" t="s">
        <v>44</v>
      </c>
      <c r="Q9" s="41" t="s">
        <v>42</v>
      </c>
      <c r="R9" s="146" t="str">
        <f t="shared" si="0"/>
        <v/>
      </c>
      <c r="S9" s="134" t="e">
        <f>ROUNDDOWN(IF(I9+I8+I7+I6+I5+I4+I3&lt;=#REF!+#REF!+#REF!+#REF!+#REF!+#REF!,1,IF((I3+I4+I5+I6+I7+I8)&gt;(#REF!+#REF!+#REF!+#REF!+#REF!+#REF!),0,(#REF!+#REF!+#REF!+#REF!+#REF!+#REF!-I3-I4-I5-I6-I7-I8)/I9)),2)</f>
        <v>#REF!</v>
      </c>
      <c r="U9" s="122"/>
      <c r="V9" s="126"/>
      <c r="Z9" s="137" t="s">
        <v>154</v>
      </c>
      <c r="AA9" s="123">
        <v>0</v>
      </c>
      <c r="AB9" s="41" t="s">
        <v>43</v>
      </c>
      <c r="AC9" s="41" t="s">
        <v>42</v>
      </c>
      <c r="AD9" s="139"/>
      <c r="AE9" s="134" t="e">
        <f>ROUNDDOWN(IF(AA9+AA8+AA7+AA6+AA5+AA4+AA3+I11+I10+I9+I8+I7+I6+I5+I4+I3&lt;=#REF!+#REF!+#REF!+#REF!,1,IF((I3+I4+I5+I6+I7+I8+I9+I10+I11+AA3+AA4+AA5+AA6+AA7+AA8)&gt;(#REF!+#REF!+#REF!+#REF!),0,(#REF!+#REF!+#REF!+#REF!-I3-I4-I5-I6-I7-I8-I9-I10-I11-AA3-AA4-AA5-AA6-AA7-AA8)/AA9)),2)</f>
        <v>#REF!</v>
      </c>
      <c r="AF9" s="137" t="s">
        <v>154</v>
      </c>
      <c r="AG9" s="41">
        <f>IF(ROUNDUP(((AA9+AA8+AA7+AA6+AA5+AA4+AA3+I11+I10+I9+I8+I7+I6+I5+I4+I3)/C6)-O3-O4-O5-O6-O7-O8-O9-O10-O11-AG3-AG4-AG5-AG6-AG7-AG8,0)&lt;0,0,ROUNDUP(((AA9+AA8+AA7+AA6+AA5+AA4+AA3+I11+I10+I9+I8+I7+I6+I5+I4+I3)/C6)-AG8-AG7-AG6-AG5-AG4-AG3-O11-O10-O9-O8-O7-O6-O5-O4-O3,0))</f>
        <v>0</v>
      </c>
      <c r="AH9" s="41" t="s">
        <v>44</v>
      </c>
      <c r="AI9" s="41" t="s">
        <v>42</v>
      </c>
      <c r="AJ9" s="146" t="str">
        <f t="shared" si="1"/>
        <v/>
      </c>
      <c r="AK9" s="134" t="e">
        <f>ROUNDDOWN(IF(AA9+AA8+AA7+AA6+AA5+AA4+AA3+I11+I10+I9+I8+I7+I6+I5+I4+I3&lt;=#REF!+#REF!+#REF!+#REF!+#REF!+#REF!,1,IF((I3+I4+I5+I6+I7+I8+I9+I10+I11+AA3+AA4+AA5+AA6+AA7+AA8)&gt;(#REF!+#REF!+#REF!+#REF!+#REF!+#REF!),0,(#REF!+#REF!+#REF!+#REF!+#REF!+#REF!-I3-I4-I5-I6-I7-I8-I9-I10-I11-AA3-AA4-AA5-AA6-AA7-AA8)/AA9)),2)</f>
        <v>#REF!</v>
      </c>
      <c r="AM9" s="275"/>
      <c r="AN9" s="276"/>
    </row>
    <row r="10" spans="1:52" x14ac:dyDescent="0.3">
      <c r="B10" s="3" t="s">
        <v>31</v>
      </c>
      <c r="C10" s="151" t="e">
        <f>IF((I13+AA13-#REF!-#REF!-#REF!-#REF!-#REF!-#REF!-#REF!)/C6&lt;0,0,ROUNDUP((I13+AA13-#REF!-#REF!-#REF!-#REF!-#REF!-#REF!-#REF!)/C6,0))</f>
        <v>#REF!</v>
      </c>
      <c r="D10" s="1" t="e">
        <f>IF(C10=E10,"=","≠")</f>
        <v>#REF!</v>
      </c>
      <c r="E10" s="100">
        <f>J39+M39+P39+S39+V39+Y39+AB39+AE39+AH39+AK39+AN39+AQ39+AT39+AW39</f>
        <v>3</v>
      </c>
      <c r="H10" s="137"/>
      <c r="I10" s="123">
        <v>0</v>
      </c>
      <c r="J10" s="41" t="s">
        <v>43</v>
      </c>
      <c r="K10" s="41" t="s">
        <v>42</v>
      </c>
      <c r="L10" s="139"/>
      <c r="M10" s="134" t="e">
        <f>ROUNDDOWN(IF(I10+I9+I8+I7+I6+I5+I4+I3&lt;=#REF!+#REF!+#REF!+#REF!,1,IF((I3+I4+I5+I6+I7+I8+I9)&gt;(#REF!+#REF!+#REF!+#REF!),0,(#REF!+#REF!+#REF!+#REF!-I3-I4-I5-I6-I7-I8-I9)/I10)),2)</f>
        <v>#REF!</v>
      </c>
      <c r="N10" s="137"/>
      <c r="O10" s="41">
        <f>IF(ROUNDUP(((I10+I9+I8+I7+I6+I5+I4+I3)/C6)-O3-O4-O5-O6-O7-O8-O9,0)&lt;0,0,ROUNDUP(((I10+I9+I8+I7+I6+I5+I4+I3)/C6)-O9-O8-O7-O6-O5-O4-O3,0))</f>
        <v>0</v>
      </c>
      <c r="P10" s="41" t="s">
        <v>44</v>
      </c>
      <c r="Q10" s="41" t="s">
        <v>42</v>
      </c>
      <c r="R10" s="146" t="str">
        <f t="shared" si="0"/>
        <v/>
      </c>
      <c r="S10" s="134" t="e">
        <f>ROUNDDOWN(IF(I10+I9+I8+I7+I6+I5+I4+I3&lt;=#REF!+#REF!+#REF!+#REF!+#REF!+#REF!,1,IF((I3+I4+I5+I6+I7+I8+I9)&gt;(#REF!+#REF!+#REF!+#REF!+#REF!+#REF!),0,(#REF!+#REF!+#REF!+#REF!+#REF!+#REF!-I3-I4-I5-I6-I7-I8-I9)/I10)),2)</f>
        <v>#REF!</v>
      </c>
      <c r="U10" s="122"/>
      <c r="V10" s="126"/>
      <c r="Z10" s="137" t="s">
        <v>155</v>
      </c>
      <c r="AA10" s="123">
        <v>0</v>
      </c>
      <c r="AB10" s="41" t="s">
        <v>43</v>
      </c>
      <c r="AC10" s="41" t="s">
        <v>42</v>
      </c>
      <c r="AD10" s="139"/>
      <c r="AE10" s="134" t="e">
        <f>ROUNDDOWN(IF(AA10+AA9+AA8+AA7+AA6+AA5+AA4+AA3+I11+I10+I9+I8+I7+I6+I5+I4+I3&lt;=#REF!+#REF!+#REF!+#REF!,1,IF((I3+I4+I5+I6+I7+I8+I9+I10+I11+AA3+AA4+AA5+AA6+AA7+AA8+AA9)&gt;(#REF!+#REF!+#REF!+#REF!),0,(#REF!+#REF!+#REF!+#REF!-I3-I4-I5-I6-I7-I8-I9-I10-I11-AA3-AA4-AA5-AA6-AA7-AA8-AA9)/AA10)),2)</f>
        <v>#REF!</v>
      </c>
      <c r="AF10" s="137" t="s">
        <v>155</v>
      </c>
      <c r="AG10" s="41">
        <f>IF(ROUNDUP(((AA10+AA9+AA8+AA7+AA6+AA5+AA4+AA3+I11+I10+I9+I8+I7+I6+I5+I4+I3)/C6)-O3-O4-O5-O6-O7-O8-O9-O10-O11-AG3-AG4-AG5-AG6-AG7-AG8-AG9,0)&lt;0,0,ROUNDUP(((AA10+AA9+AA8+AA7+AA6+AA5+AA4+AA3+I11+I10+I9+I8+I7+I6+I5+I4+I3)/C6)-AG9-AG8-AG7-AG6-AG5-AG4-AG3-O11-O10-O9-O8-O7-O6-O5-O4-O3,0))</f>
        <v>0</v>
      </c>
      <c r="AH10" s="41" t="s">
        <v>44</v>
      </c>
      <c r="AI10" s="41" t="s">
        <v>42</v>
      </c>
      <c r="AJ10" s="146" t="str">
        <f t="shared" si="1"/>
        <v/>
      </c>
      <c r="AK10" s="134" t="e">
        <f>ROUNDDOWN(IF(AA10+AA9+AA8+AA7+AA6+AA5+AA4+AA3+I11+I10+I9+I8+I7+I6+I5+I4+I3&lt;=#REF!+#REF!+#REF!+#REF!+#REF!+#REF!,1,IF((I3+I4+I5+I6+I7+I8+I9+I10+I11+AA3+AA4+AA5+AA6+AA7+AA8+AA9)&gt;(#REF!+#REF!+#REF!+#REF!+#REF!+#REF!),0,(#REF!+#REF!+#REF!+#REF!+#REF!+#REF!-I3-I4-I5-I6-I7-I8-I9-I10-I11-AA3-AA4-AA5-AA6-AA7-AA8-AA9)/AA10)),2)</f>
        <v>#REF!</v>
      </c>
      <c r="AM10" s="275"/>
      <c r="AN10" s="276"/>
    </row>
    <row r="11" spans="1:52" ht="15" thickBot="1" x14ac:dyDescent="0.35">
      <c r="B11" s="3" t="s">
        <v>32</v>
      </c>
      <c r="C11" s="151" t="e">
        <f>IF((I13+AA13-#REF!-#REF!-#REF!-#REF!-#REF!-#REF!-#REF!)/C6&lt;0,0,ROUNDUP((I13+AA13-#REF!-#REF!-#REF!-#REF!-#REF!-#REF!-#REF!)/C6,0))</f>
        <v>#REF!</v>
      </c>
      <c r="D11" s="1" t="e">
        <f>IF(C11=E11,"=","≠")</f>
        <v>#REF!</v>
      </c>
      <c r="E11" s="100">
        <f>J45+M45+P45+S45+V45+Y45+AB45+AE45+AH45+AK45+AN45+AQ45+AT45+AW45</f>
        <v>3</v>
      </c>
      <c r="H11" s="137"/>
      <c r="I11" s="123">
        <v>0</v>
      </c>
      <c r="J11" s="41" t="s">
        <v>43</v>
      </c>
      <c r="K11" s="41" t="s">
        <v>42</v>
      </c>
      <c r="L11" s="139"/>
      <c r="M11" s="135" t="e">
        <f>ROUNDDOWN(IF(I11+I10+I9+I8+I7+I6+I5+I4+I3&lt;=#REF!+#REF!+#REF!+#REF!,1,IF((I3+I4+I5+I6+I7+I8+I9+I10)&gt;(#REF!+#REF!+#REF!+#REF!),0,(#REF!+#REF!+#REF!+#REF!-I3-I4-I5-I6-I7-I8-I9-I10)/I11)),2)</f>
        <v>#REF!</v>
      </c>
      <c r="N11" s="137"/>
      <c r="O11" s="41">
        <f>IF(ROUNDUP(((I11+I10+I9+I8+I7+I6+I5+I4+I3)/C6)-O3-O4-O5-O6-O7-O8-O9-O10,0)&lt;0,0,ROUNDUP(((I11+I10+I9+I8+I7+I6+I5+I4+I3)/C6)-O10-O9-O8-O7-O6-O5-O4-O3,0))</f>
        <v>0</v>
      </c>
      <c r="P11" s="41" t="s">
        <v>44</v>
      </c>
      <c r="Q11" s="41" t="s">
        <v>42</v>
      </c>
      <c r="R11" s="146" t="str">
        <f t="shared" si="0"/>
        <v/>
      </c>
      <c r="S11" s="135" t="e">
        <f>ROUNDDOWN(IF(I11+I10+I9+I8+I7+I6+I5+I4+I3&lt;=#REF!+#REF!+#REF!+#REF!+#REF!+#REF!,1,IF((I3+I4+I5+I6+I7+I8+I9+I10)&gt;(#REF!+#REF!+#REF!+#REF!+#REF!+#REF!),0,(#REF!+#REF!+#REF!+#REF!+#REF!+#REF!-I3-I4-I5-I6-I7-I8-I9-I10)/I11)),2)</f>
        <v>#REF!</v>
      </c>
      <c r="U11" s="122"/>
      <c r="V11" s="126"/>
      <c r="Z11" s="137" t="s">
        <v>156</v>
      </c>
      <c r="AA11" s="123">
        <v>0</v>
      </c>
      <c r="AB11" s="41" t="s">
        <v>43</v>
      </c>
      <c r="AC11" s="41" t="s">
        <v>42</v>
      </c>
      <c r="AD11" s="139"/>
      <c r="AE11" s="135" t="e">
        <f>ROUNDDOWN(IF(AA11+AA10+AA9+AA8+AA7+AA6+AA5+AA4+AA3+I11+I10+I9+I8+I7+I6+I5+I4+I3&lt;=#REF!+#REF!+#REF!+#REF!,1,IF((I3+I4+I5+I6+I7+I8+I9+I10+I11+AA3+AA4+AA5+AA6+AA7+AA8+AA9+AA10)&gt;(#REF!+#REF!+#REF!+#REF!),0,(#REF!+#REF!+#REF!+#REF!-I3-I4-I5-I6-I7-I8-I9-I10-I11-AA3-AA4-AA5-AA6-AA7-AA8-AA9-AA10)/AA11)),2)</f>
        <v>#REF!</v>
      </c>
      <c r="AF11" s="137" t="s">
        <v>156</v>
      </c>
      <c r="AG11" s="41">
        <f>IF(ROUNDUP(((AA11+AA10+AA9+AA8+AA7+AA6+AA5+AA4+AA3+I11+I10+I9+I8+I7+I6+I5+I4+I3)/C6)-O3-O4-O5-O6-O7-O8-O9-O10-O11-AG3-AG4-AG5-AG6-AG7-AG8-AG9-AG10,0)&lt;0,0,ROUNDUP(((AA11+AA10+AA9+AA8+AA7+AA6+AA5+AA4+AA3+I11+I10+I9+I8+I7+I6+I5+I4+I3)/C6)-AG10-AG9-AG8-AG7-AG6-AG5-AG4-AG3-O11-O10-O9-O8-O7-O6-O5-O4-O3,0))</f>
        <v>0</v>
      </c>
      <c r="AH11" s="41" t="s">
        <v>44</v>
      </c>
      <c r="AI11" s="41" t="s">
        <v>42</v>
      </c>
      <c r="AJ11" s="146" t="str">
        <f t="shared" si="1"/>
        <v/>
      </c>
      <c r="AK11" s="135" t="e">
        <f>ROUNDDOWN(IF(AA11+AA10+AA9+AA8+AA7+AA6+AA5+AA4+AA3+I11+I10+I9+I8+I7+I6+I5+I4+I3&lt;=#REF!+#REF!+#REF!+#REF!+#REF!+#REF!,1,IF((I3+I4+I5+I6+I7+I8+I9+I10+I11+AA3+AA4+AA5+AA6+AA7+AA8+AA9+AA10)&gt;(#REF!+#REF!+#REF!+#REF!+#REF!+#REF!),0,(#REF!+#REF!+#REF!+#REF!+#REF!+#REF!-I3-I4-I5-I6-I7-I8-I9-I10-I11-AA3-AA4-AA5-AA6-AA7-AA8-AA9-AA10)/AA11)),2)</f>
        <v>#REF!</v>
      </c>
      <c r="AM11" s="275"/>
      <c r="AN11" s="276"/>
    </row>
    <row r="12" spans="1:52" ht="15" thickBot="1" x14ac:dyDescent="0.35">
      <c r="B12" s="3"/>
      <c r="C12" s="45"/>
      <c r="D12" s="1"/>
      <c r="E12" s="1"/>
      <c r="G12" s="43"/>
      <c r="H12" s="137"/>
      <c r="I12" s="123"/>
      <c r="J12" s="124"/>
      <c r="K12" s="124"/>
      <c r="L12" s="124"/>
      <c r="M12" s="124"/>
      <c r="N12" s="122"/>
      <c r="O12" s="41"/>
      <c r="P12" s="124"/>
      <c r="Q12" s="124"/>
      <c r="R12" s="124"/>
      <c r="S12" s="126"/>
      <c r="U12" s="122"/>
      <c r="V12" s="126"/>
      <c r="Z12" s="144"/>
      <c r="AA12" s="123"/>
      <c r="AB12" s="41"/>
      <c r="AC12" s="41"/>
      <c r="AD12" s="139"/>
      <c r="AE12" s="163"/>
      <c r="AF12" s="144"/>
      <c r="AG12" s="41"/>
      <c r="AH12" s="41"/>
      <c r="AI12" s="41"/>
      <c r="AJ12" s="146"/>
      <c r="AK12" s="163"/>
      <c r="AM12" s="275"/>
      <c r="AN12" s="276"/>
    </row>
    <row r="13" spans="1:52" ht="15" thickBot="1" x14ac:dyDescent="0.35">
      <c r="B13" s="3"/>
      <c r="C13" s="45"/>
      <c r="D13" s="1"/>
      <c r="E13" s="1"/>
      <c r="H13" s="127"/>
      <c r="I13" s="149">
        <f>SUM(I3:I12)</f>
        <v>0</v>
      </c>
      <c r="J13" s="210" t="s">
        <v>43</v>
      </c>
      <c r="K13" s="129"/>
      <c r="L13" s="129"/>
      <c r="M13" s="148"/>
      <c r="N13" s="127"/>
      <c r="O13" s="142">
        <f>SUM(O3:O12)</f>
        <v>0</v>
      </c>
      <c r="P13" s="210" t="s">
        <v>44</v>
      </c>
      <c r="Q13" s="129"/>
      <c r="R13" s="129"/>
      <c r="S13" s="130"/>
      <c r="U13" s="127"/>
      <c r="V13" s="130"/>
      <c r="Z13" s="127"/>
      <c r="AA13" s="149">
        <f>SUM(AA3:AA12)</f>
        <v>5100000</v>
      </c>
      <c r="AB13" s="210" t="s">
        <v>43</v>
      </c>
      <c r="AC13" s="129"/>
      <c r="AD13" s="129"/>
      <c r="AE13" s="130"/>
      <c r="AF13" s="127"/>
      <c r="AG13" s="142">
        <f>SUM(AG3:AG12)</f>
        <v>3</v>
      </c>
      <c r="AH13" s="210" t="s">
        <v>44</v>
      </c>
      <c r="AI13" s="129"/>
      <c r="AJ13" s="129"/>
      <c r="AK13" s="130"/>
      <c r="AM13" s="283"/>
      <c r="AN13" s="282"/>
    </row>
    <row r="14" spans="1:52" ht="15" thickBot="1" x14ac:dyDescent="0.35">
      <c r="B14" s="3"/>
      <c r="C14" s="45"/>
      <c r="D14" s="1"/>
      <c r="E14" s="1"/>
      <c r="H14" s="65"/>
      <c r="I14" s="205"/>
      <c r="J14" s="65"/>
      <c r="K14" s="65"/>
      <c r="L14" s="206"/>
      <c r="M14" s="162"/>
      <c r="N14" s="65"/>
      <c r="O14" s="65"/>
      <c r="P14" s="65"/>
      <c r="Q14" s="65"/>
      <c r="R14" s="207"/>
      <c r="S14" s="162"/>
      <c r="U14" s="190"/>
      <c r="AA14" s="192"/>
      <c r="AB14" s="190"/>
      <c r="AE14" s="284"/>
    </row>
    <row r="15" spans="1:52" ht="15" thickBot="1" x14ac:dyDescent="0.35">
      <c r="A15" s="4"/>
      <c r="B15" s="4"/>
      <c r="C15" s="4"/>
      <c r="D15" s="4"/>
      <c r="E15" s="5"/>
      <c r="F15" s="4"/>
      <c r="I15" s="266" t="s">
        <v>207</v>
      </c>
      <c r="J15" s="76">
        <v>0</v>
      </c>
      <c r="L15" s="266" t="s">
        <v>213</v>
      </c>
      <c r="M15" s="76">
        <v>0</v>
      </c>
      <c r="O15" s="266" t="s">
        <v>222</v>
      </c>
      <c r="P15" s="76">
        <v>0</v>
      </c>
      <c r="R15" s="266" t="s">
        <v>239</v>
      </c>
      <c r="S15" s="76">
        <v>0</v>
      </c>
      <c r="U15" s="266" t="s">
        <v>241</v>
      </c>
      <c r="V15" s="76">
        <v>0</v>
      </c>
      <c r="X15" s="266" t="s">
        <v>251</v>
      </c>
      <c r="Y15" s="76">
        <v>0</v>
      </c>
      <c r="AA15" s="266" t="s">
        <v>252</v>
      </c>
      <c r="AB15" s="76">
        <v>0</v>
      </c>
      <c r="AD15" s="266" t="s">
        <v>257</v>
      </c>
      <c r="AE15" s="76">
        <v>0</v>
      </c>
      <c r="AG15" s="266" t="s">
        <v>260</v>
      </c>
      <c r="AH15" s="76">
        <v>0</v>
      </c>
      <c r="AJ15" s="266" t="s">
        <v>263</v>
      </c>
      <c r="AK15" s="76">
        <v>0</v>
      </c>
      <c r="AM15" s="266" t="s">
        <v>264</v>
      </c>
      <c r="AN15" s="76">
        <v>0</v>
      </c>
      <c r="AP15" s="266" t="s">
        <v>265</v>
      </c>
      <c r="AQ15" s="76">
        <v>0</v>
      </c>
      <c r="AS15" s="266" t="s">
        <v>283</v>
      </c>
      <c r="AT15" s="76">
        <v>0</v>
      </c>
      <c r="AV15" s="266" t="s">
        <v>286</v>
      </c>
      <c r="AW15" s="76">
        <v>0</v>
      </c>
      <c r="AY15" s="258" t="s">
        <v>107</v>
      </c>
      <c r="AZ15" s="257">
        <v>16</v>
      </c>
    </row>
    <row r="16" spans="1:52" ht="15" thickBot="1" x14ac:dyDescent="0.35">
      <c r="A16" s="30" t="s">
        <v>0</v>
      </c>
      <c r="B16" s="28" t="s">
        <v>25</v>
      </c>
      <c r="C16" s="28" t="s">
        <v>10</v>
      </c>
      <c r="D16" s="30" t="s">
        <v>33</v>
      </c>
      <c r="E16" s="79" t="s">
        <v>12</v>
      </c>
      <c r="F16" s="30" t="s">
        <v>33</v>
      </c>
      <c r="G16" s="30" t="s">
        <v>59</v>
      </c>
      <c r="H16" s="45"/>
      <c r="I16" s="30" t="s">
        <v>15</v>
      </c>
      <c r="J16" s="30" t="s">
        <v>33</v>
      </c>
      <c r="L16" s="30" t="s">
        <v>15</v>
      </c>
      <c r="M16" s="30" t="s">
        <v>33</v>
      </c>
      <c r="O16" s="30" t="s">
        <v>15</v>
      </c>
      <c r="P16" s="30" t="s">
        <v>33</v>
      </c>
      <c r="R16" s="30" t="s">
        <v>15</v>
      </c>
      <c r="S16" s="30" t="s">
        <v>33</v>
      </c>
      <c r="U16" s="30" t="s">
        <v>15</v>
      </c>
      <c r="V16" s="30" t="s">
        <v>33</v>
      </c>
      <c r="X16" s="30" t="s">
        <v>15</v>
      </c>
      <c r="Y16" s="30" t="s">
        <v>33</v>
      </c>
      <c r="AA16" s="30" t="s">
        <v>15</v>
      </c>
      <c r="AB16" s="30" t="s">
        <v>33</v>
      </c>
      <c r="AD16" s="30" t="s">
        <v>15</v>
      </c>
      <c r="AE16" s="30" t="s">
        <v>33</v>
      </c>
      <c r="AG16" s="30" t="s">
        <v>15</v>
      </c>
      <c r="AH16" s="30" t="s">
        <v>33</v>
      </c>
      <c r="AJ16" s="30" t="s">
        <v>15</v>
      </c>
      <c r="AK16" s="30" t="s">
        <v>33</v>
      </c>
      <c r="AM16" s="30" t="s">
        <v>15</v>
      </c>
      <c r="AN16" s="30" t="s">
        <v>33</v>
      </c>
      <c r="AP16" s="30" t="s">
        <v>15</v>
      </c>
      <c r="AQ16" s="30" t="s">
        <v>33</v>
      </c>
      <c r="AS16" s="30" t="s">
        <v>15</v>
      </c>
      <c r="AT16" s="30" t="s">
        <v>33</v>
      </c>
      <c r="AV16" s="30" t="s">
        <v>15</v>
      </c>
      <c r="AW16" s="30" t="s">
        <v>33</v>
      </c>
      <c r="AY16" s="256" t="s">
        <v>15</v>
      </c>
      <c r="AZ16" s="256" t="s">
        <v>33</v>
      </c>
    </row>
    <row r="17" spans="1:52" ht="15" thickBot="1" x14ac:dyDescent="0.35"/>
    <row r="18" spans="1:52" ht="15" thickBot="1" x14ac:dyDescent="0.35">
      <c r="A18" s="6">
        <v>2314</v>
      </c>
      <c r="B18" s="47"/>
      <c r="C18" s="17">
        <v>28.782499999999999</v>
      </c>
      <c r="D18" s="8" t="s">
        <v>3</v>
      </c>
      <c r="E18" s="502">
        <f t="shared" ref="E18:E27" si="2">($C$4*C18)/1000000</f>
        <v>55.2624</v>
      </c>
      <c r="F18" s="8" t="s">
        <v>1</v>
      </c>
      <c r="G18" s="8">
        <f>ROUNDDOWN((Consolidação!C12+Consolidação!E12)/E18,0)</f>
        <v>74</v>
      </c>
      <c r="H18" s="1"/>
      <c r="I18" s="57">
        <f>E18*$J$15</f>
        <v>0</v>
      </c>
      <c r="J18" s="8" t="s">
        <v>1</v>
      </c>
      <c r="L18" s="38">
        <f>E18*$M$15</f>
        <v>0</v>
      </c>
      <c r="M18" s="8" t="s">
        <v>1</v>
      </c>
      <c r="O18" s="38">
        <f>E18*$P$15</f>
        <v>0</v>
      </c>
      <c r="P18" s="8" t="s">
        <v>1</v>
      </c>
      <c r="R18" s="38">
        <f>E18*$S$15</f>
        <v>0</v>
      </c>
      <c r="S18" s="8" t="s">
        <v>1</v>
      </c>
      <c r="U18" s="38">
        <f>E18*$V$15</f>
        <v>0</v>
      </c>
      <c r="V18" s="8" t="s">
        <v>1</v>
      </c>
      <c r="X18" s="38">
        <f>E18*$Y$15</f>
        <v>0</v>
      </c>
      <c r="Y18" s="8" t="s">
        <v>1</v>
      </c>
      <c r="AA18" s="38">
        <f>E18*$AB$15</f>
        <v>0</v>
      </c>
      <c r="AB18" s="8" t="s">
        <v>1</v>
      </c>
      <c r="AD18" s="38">
        <f>E18*$AE$15</f>
        <v>0</v>
      </c>
      <c r="AE18" s="8" t="s">
        <v>1</v>
      </c>
      <c r="AG18" s="38">
        <f>E18*$AH$15</f>
        <v>0</v>
      </c>
      <c r="AH18" s="8" t="s">
        <v>1</v>
      </c>
      <c r="AJ18" s="38">
        <f>E18*$AK$15</f>
        <v>0</v>
      </c>
      <c r="AK18" s="8" t="s">
        <v>1</v>
      </c>
      <c r="AM18" s="38">
        <f>E18*$AN$15</f>
        <v>0</v>
      </c>
      <c r="AN18" s="8" t="s">
        <v>1</v>
      </c>
      <c r="AP18" s="38">
        <f>E18*$AQ$15</f>
        <v>0</v>
      </c>
      <c r="AQ18" s="8" t="s">
        <v>1</v>
      </c>
      <c r="AS18" s="38">
        <f>E18*$AT$15</f>
        <v>0</v>
      </c>
      <c r="AT18" s="8" t="s">
        <v>1</v>
      </c>
      <c r="AV18" s="38">
        <f>E18*$AW$15</f>
        <v>0</v>
      </c>
      <c r="AW18" s="8" t="s">
        <v>1</v>
      </c>
      <c r="AY18" s="259">
        <f>E18*$AZ$15</f>
        <v>884.19839999999999</v>
      </c>
      <c r="AZ18" s="8" t="s">
        <v>1</v>
      </c>
    </row>
    <row r="19" spans="1:52" ht="15" thickBot="1" x14ac:dyDescent="0.35">
      <c r="A19" s="6">
        <v>2242</v>
      </c>
      <c r="B19" s="47"/>
      <c r="C19" s="17">
        <v>9.375</v>
      </c>
      <c r="D19" s="8" t="s">
        <v>3</v>
      </c>
      <c r="E19" s="502">
        <f>($C$4*C19)/1000000</f>
        <v>18</v>
      </c>
      <c r="F19" s="8" t="s">
        <v>1</v>
      </c>
      <c r="G19" s="8">
        <f>ROUNDDOWN((Consolidação!C28+Consolidação!E28)/E19,0)</f>
        <v>69</v>
      </c>
      <c r="H19" s="1"/>
      <c r="I19" s="57">
        <f t="shared" ref="I19:I27" si="3">E19*$J$15</f>
        <v>0</v>
      </c>
      <c r="J19" s="8" t="s">
        <v>1</v>
      </c>
      <c r="L19" s="38">
        <f t="shared" ref="L19:L27" si="4">E19*$M$15</f>
        <v>0</v>
      </c>
      <c r="M19" s="8" t="s">
        <v>1</v>
      </c>
      <c r="O19" s="38">
        <f t="shared" ref="O19:O27" si="5">E19*$P$15</f>
        <v>0</v>
      </c>
      <c r="P19" s="8" t="s">
        <v>1</v>
      </c>
      <c r="R19" s="38">
        <f t="shared" ref="R19:R27" si="6">E19*$S$15</f>
        <v>0</v>
      </c>
      <c r="S19" s="8" t="s">
        <v>1</v>
      </c>
      <c r="U19" s="38">
        <f t="shared" ref="U19:U27" si="7">E19*$V$15</f>
        <v>0</v>
      </c>
      <c r="V19" s="8" t="s">
        <v>1</v>
      </c>
      <c r="X19" s="38">
        <f t="shared" ref="X19:X27" si="8">E19*$Y$15</f>
        <v>0</v>
      </c>
      <c r="Y19" s="8" t="s">
        <v>1</v>
      </c>
      <c r="AA19" s="38">
        <f t="shared" ref="AA19:AA27" si="9">E19*$AB$15</f>
        <v>0</v>
      </c>
      <c r="AB19" s="8" t="s">
        <v>1</v>
      </c>
      <c r="AD19" s="38">
        <f t="shared" ref="AD19:AD27" si="10">E19*$AE$15</f>
        <v>0</v>
      </c>
      <c r="AE19" s="8" t="s">
        <v>1</v>
      </c>
      <c r="AG19" s="38">
        <f t="shared" ref="AG19:AG27" si="11">E19*$AH$15</f>
        <v>0</v>
      </c>
      <c r="AH19" s="8" t="s">
        <v>1</v>
      </c>
      <c r="AJ19" s="38">
        <f t="shared" ref="AJ19:AJ27" si="12">E19*$AK$15</f>
        <v>0</v>
      </c>
      <c r="AK19" s="8" t="s">
        <v>1</v>
      </c>
      <c r="AM19" s="38">
        <f t="shared" ref="AM19:AM27" si="13">E19*$AN$15</f>
        <v>0</v>
      </c>
      <c r="AN19" s="8" t="s">
        <v>1</v>
      </c>
      <c r="AP19" s="38">
        <f t="shared" ref="AP19:AP27" si="14">E19*$AQ$15</f>
        <v>0</v>
      </c>
      <c r="AQ19" s="8" t="s">
        <v>1</v>
      </c>
      <c r="AS19" s="38">
        <f t="shared" ref="AS19:AS27" si="15">E19*$AT$15</f>
        <v>0</v>
      </c>
      <c r="AT19" s="8" t="s">
        <v>1</v>
      </c>
      <c r="AV19" s="38">
        <f t="shared" ref="AV19:AV27" si="16">E19*$AW$15</f>
        <v>0</v>
      </c>
      <c r="AW19" s="8" t="s">
        <v>1</v>
      </c>
      <c r="AY19" s="259">
        <f t="shared" ref="AY19:AY27" si="17">E19*$AZ$15</f>
        <v>288</v>
      </c>
      <c r="AZ19" s="8" t="s">
        <v>1</v>
      </c>
    </row>
    <row r="20" spans="1:52" ht="15" thickBot="1" x14ac:dyDescent="0.35">
      <c r="A20" s="6">
        <v>2022</v>
      </c>
      <c r="B20" s="48"/>
      <c r="C20" s="27">
        <v>7.0049999999999999</v>
      </c>
      <c r="D20" s="8" t="s">
        <v>3</v>
      </c>
      <c r="E20" s="502">
        <f>($C$4*C20)/1000000</f>
        <v>13.4496</v>
      </c>
      <c r="F20" s="7" t="s">
        <v>1</v>
      </c>
      <c r="G20" s="8">
        <f>ROUNDDOWN((Consolidação!C20+Consolidação!E20)/E20,0)</f>
        <v>121</v>
      </c>
      <c r="H20" s="1"/>
      <c r="I20" s="57">
        <f t="shared" si="3"/>
        <v>0</v>
      </c>
      <c r="J20" s="8" t="s">
        <v>1</v>
      </c>
      <c r="L20" s="38">
        <f t="shared" si="4"/>
        <v>0</v>
      </c>
      <c r="M20" s="8" t="s">
        <v>1</v>
      </c>
      <c r="O20" s="38">
        <f t="shared" si="5"/>
        <v>0</v>
      </c>
      <c r="P20" s="8" t="s">
        <v>1</v>
      </c>
      <c r="R20" s="38">
        <f t="shared" si="6"/>
        <v>0</v>
      </c>
      <c r="S20" s="8" t="s">
        <v>1</v>
      </c>
      <c r="U20" s="38">
        <f t="shared" si="7"/>
        <v>0</v>
      </c>
      <c r="V20" s="8" t="s">
        <v>1</v>
      </c>
      <c r="X20" s="38">
        <f t="shared" si="8"/>
        <v>0</v>
      </c>
      <c r="Y20" s="8" t="s">
        <v>1</v>
      </c>
      <c r="AA20" s="38">
        <f t="shared" si="9"/>
        <v>0</v>
      </c>
      <c r="AB20" s="8" t="s">
        <v>1</v>
      </c>
      <c r="AD20" s="38">
        <f t="shared" si="10"/>
        <v>0</v>
      </c>
      <c r="AE20" s="8" t="s">
        <v>1</v>
      </c>
      <c r="AG20" s="38">
        <f t="shared" si="11"/>
        <v>0</v>
      </c>
      <c r="AH20" s="8" t="s">
        <v>1</v>
      </c>
      <c r="AJ20" s="38">
        <f t="shared" si="12"/>
        <v>0</v>
      </c>
      <c r="AK20" s="8" t="s">
        <v>1</v>
      </c>
      <c r="AM20" s="38">
        <f t="shared" si="13"/>
        <v>0</v>
      </c>
      <c r="AN20" s="8" t="s">
        <v>1</v>
      </c>
      <c r="AP20" s="38">
        <f t="shared" si="14"/>
        <v>0</v>
      </c>
      <c r="AQ20" s="8" t="s">
        <v>1</v>
      </c>
      <c r="AS20" s="38">
        <f t="shared" si="15"/>
        <v>0</v>
      </c>
      <c r="AT20" s="8" t="s">
        <v>1</v>
      </c>
      <c r="AV20" s="38">
        <f t="shared" si="16"/>
        <v>0</v>
      </c>
      <c r="AW20" s="8" t="s">
        <v>1</v>
      </c>
      <c r="AY20" s="259">
        <f t="shared" si="17"/>
        <v>215.1936</v>
      </c>
      <c r="AZ20" s="8" t="s">
        <v>1</v>
      </c>
    </row>
    <row r="21" spans="1:52" ht="15" thickBot="1" x14ac:dyDescent="0.35">
      <c r="A21" s="6">
        <v>2266</v>
      </c>
      <c r="B21" s="47"/>
      <c r="C21" s="17">
        <v>5.3125</v>
      </c>
      <c r="D21" s="8" t="s">
        <v>3</v>
      </c>
      <c r="E21" s="502">
        <f t="shared" si="2"/>
        <v>10.199999999999999</v>
      </c>
      <c r="F21" s="8" t="s">
        <v>1</v>
      </c>
      <c r="G21" s="8">
        <f>ROUNDDOWN((Consolidação!C29+Consolidação!E29)/E21,0)</f>
        <v>259</v>
      </c>
      <c r="H21" s="1"/>
      <c r="I21" s="57">
        <f t="shared" si="3"/>
        <v>0</v>
      </c>
      <c r="J21" s="8" t="s">
        <v>1</v>
      </c>
      <c r="L21" s="38">
        <f t="shared" si="4"/>
        <v>0</v>
      </c>
      <c r="M21" s="8" t="s">
        <v>1</v>
      </c>
      <c r="O21" s="38">
        <f t="shared" si="5"/>
        <v>0</v>
      </c>
      <c r="P21" s="8" t="s">
        <v>1</v>
      </c>
      <c r="R21" s="38">
        <f t="shared" si="6"/>
        <v>0</v>
      </c>
      <c r="S21" s="8" t="s">
        <v>1</v>
      </c>
      <c r="U21" s="38">
        <f t="shared" si="7"/>
        <v>0</v>
      </c>
      <c r="V21" s="8" t="s">
        <v>1</v>
      </c>
      <c r="X21" s="38">
        <f t="shared" si="8"/>
        <v>0</v>
      </c>
      <c r="Y21" s="8" t="s">
        <v>1</v>
      </c>
      <c r="AA21" s="38">
        <f t="shared" si="9"/>
        <v>0</v>
      </c>
      <c r="AB21" s="8" t="s">
        <v>1</v>
      </c>
      <c r="AD21" s="38">
        <f t="shared" si="10"/>
        <v>0</v>
      </c>
      <c r="AE21" s="8" t="s">
        <v>1</v>
      </c>
      <c r="AG21" s="38">
        <f t="shared" si="11"/>
        <v>0</v>
      </c>
      <c r="AH21" s="8" t="s">
        <v>1</v>
      </c>
      <c r="AJ21" s="38">
        <f t="shared" si="12"/>
        <v>0</v>
      </c>
      <c r="AK21" s="8" t="s">
        <v>1</v>
      </c>
      <c r="AM21" s="38">
        <f t="shared" si="13"/>
        <v>0</v>
      </c>
      <c r="AN21" s="8" t="s">
        <v>1</v>
      </c>
      <c r="AP21" s="38">
        <f t="shared" si="14"/>
        <v>0</v>
      </c>
      <c r="AQ21" s="8" t="s">
        <v>1</v>
      </c>
      <c r="AS21" s="38">
        <f t="shared" si="15"/>
        <v>0</v>
      </c>
      <c r="AT21" s="8" t="s">
        <v>1</v>
      </c>
      <c r="AV21" s="38">
        <f t="shared" si="16"/>
        <v>0</v>
      </c>
      <c r="AW21" s="8" t="s">
        <v>1</v>
      </c>
      <c r="AY21" s="259">
        <f t="shared" si="17"/>
        <v>163.19999999999999</v>
      </c>
      <c r="AZ21" s="8" t="s">
        <v>1</v>
      </c>
    </row>
    <row r="22" spans="1:52" ht="15" thickBot="1" x14ac:dyDescent="0.35">
      <c r="A22" s="6">
        <v>2020</v>
      </c>
      <c r="B22" s="47"/>
      <c r="C22" s="17">
        <v>5.35</v>
      </c>
      <c r="D22" s="8" t="s">
        <v>3</v>
      </c>
      <c r="E22" s="502">
        <f>($C$4*C22)/1000000</f>
        <v>10.272</v>
      </c>
      <c r="F22" s="7" t="s">
        <v>1</v>
      </c>
      <c r="G22" s="8">
        <f>ROUNDDOWN((Consolidação!C19+Consolidação!E19)/E22,0)</f>
        <v>112</v>
      </c>
      <c r="H22" s="1"/>
      <c r="I22" s="57">
        <f t="shared" si="3"/>
        <v>0</v>
      </c>
      <c r="J22" s="8" t="s">
        <v>1</v>
      </c>
      <c r="L22" s="38">
        <f t="shared" si="4"/>
        <v>0</v>
      </c>
      <c r="M22" s="8" t="s">
        <v>1</v>
      </c>
      <c r="O22" s="38">
        <f t="shared" si="5"/>
        <v>0</v>
      </c>
      <c r="P22" s="8" t="s">
        <v>1</v>
      </c>
      <c r="R22" s="38">
        <f t="shared" si="6"/>
        <v>0</v>
      </c>
      <c r="S22" s="8" t="s">
        <v>1</v>
      </c>
      <c r="U22" s="38">
        <f t="shared" si="7"/>
        <v>0</v>
      </c>
      <c r="V22" s="8" t="s">
        <v>1</v>
      </c>
      <c r="X22" s="38">
        <f t="shared" si="8"/>
        <v>0</v>
      </c>
      <c r="Y22" s="8" t="s">
        <v>1</v>
      </c>
      <c r="AA22" s="38">
        <f t="shared" si="9"/>
        <v>0</v>
      </c>
      <c r="AB22" s="8" t="s">
        <v>1</v>
      </c>
      <c r="AD22" s="38">
        <f t="shared" si="10"/>
        <v>0</v>
      </c>
      <c r="AE22" s="8" t="s">
        <v>1</v>
      </c>
      <c r="AG22" s="38">
        <f t="shared" si="11"/>
        <v>0</v>
      </c>
      <c r="AH22" s="8" t="s">
        <v>1</v>
      </c>
      <c r="AJ22" s="38">
        <f t="shared" si="12"/>
        <v>0</v>
      </c>
      <c r="AK22" s="8" t="s">
        <v>1</v>
      </c>
      <c r="AM22" s="38">
        <f t="shared" si="13"/>
        <v>0</v>
      </c>
      <c r="AN22" s="8" t="s">
        <v>1</v>
      </c>
      <c r="AP22" s="38">
        <f t="shared" si="14"/>
        <v>0</v>
      </c>
      <c r="AQ22" s="8" t="s">
        <v>1</v>
      </c>
      <c r="AS22" s="38">
        <f t="shared" si="15"/>
        <v>0</v>
      </c>
      <c r="AT22" s="8" t="s">
        <v>1</v>
      </c>
      <c r="AV22" s="38">
        <f t="shared" si="16"/>
        <v>0</v>
      </c>
      <c r="AW22" s="8" t="s">
        <v>1</v>
      </c>
      <c r="AY22" s="259">
        <f t="shared" si="17"/>
        <v>164.352</v>
      </c>
      <c r="AZ22" s="8" t="s">
        <v>1</v>
      </c>
    </row>
    <row r="23" spans="1:52" ht="15" thickBot="1" x14ac:dyDescent="0.35">
      <c r="A23" s="6">
        <v>2074</v>
      </c>
      <c r="B23" s="47"/>
      <c r="C23" s="17">
        <v>3.125</v>
      </c>
      <c r="D23" s="8" t="s">
        <v>3</v>
      </c>
      <c r="E23" s="502">
        <f t="shared" si="2"/>
        <v>6</v>
      </c>
      <c r="F23" s="7" t="s">
        <v>1</v>
      </c>
      <c r="G23" s="8">
        <f>ROUNDDOWN((Consolidação!C23+Consolidação!E23)/E23,0)</f>
        <v>73</v>
      </c>
      <c r="H23" s="1"/>
      <c r="I23" s="57">
        <f t="shared" si="3"/>
        <v>0</v>
      </c>
      <c r="J23" s="8" t="s">
        <v>1</v>
      </c>
      <c r="L23" s="38">
        <f t="shared" si="4"/>
        <v>0</v>
      </c>
      <c r="M23" s="8" t="s">
        <v>1</v>
      </c>
      <c r="O23" s="38">
        <f t="shared" si="5"/>
        <v>0</v>
      </c>
      <c r="P23" s="8" t="s">
        <v>1</v>
      </c>
      <c r="R23" s="38">
        <f t="shared" si="6"/>
        <v>0</v>
      </c>
      <c r="S23" s="8" t="s">
        <v>1</v>
      </c>
      <c r="U23" s="38">
        <f t="shared" si="7"/>
        <v>0</v>
      </c>
      <c r="V23" s="8" t="s">
        <v>1</v>
      </c>
      <c r="X23" s="38">
        <f t="shared" si="8"/>
        <v>0</v>
      </c>
      <c r="Y23" s="8" t="s">
        <v>1</v>
      </c>
      <c r="AA23" s="38">
        <f t="shared" si="9"/>
        <v>0</v>
      </c>
      <c r="AB23" s="8" t="s">
        <v>1</v>
      </c>
      <c r="AD23" s="38">
        <f t="shared" si="10"/>
        <v>0</v>
      </c>
      <c r="AE23" s="8" t="s">
        <v>1</v>
      </c>
      <c r="AG23" s="38">
        <f t="shared" si="11"/>
        <v>0</v>
      </c>
      <c r="AH23" s="8" t="s">
        <v>1</v>
      </c>
      <c r="AJ23" s="38">
        <f t="shared" si="12"/>
        <v>0</v>
      </c>
      <c r="AK23" s="8" t="s">
        <v>1</v>
      </c>
      <c r="AM23" s="38">
        <f t="shared" si="13"/>
        <v>0</v>
      </c>
      <c r="AN23" s="8" t="s">
        <v>1</v>
      </c>
      <c r="AP23" s="38">
        <f t="shared" si="14"/>
        <v>0</v>
      </c>
      <c r="AQ23" s="8" t="s">
        <v>1</v>
      </c>
      <c r="AS23" s="38">
        <f t="shared" si="15"/>
        <v>0</v>
      </c>
      <c r="AT23" s="8" t="s">
        <v>1</v>
      </c>
      <c r="AV23" s="38">
        <f t="shared" si="16"/>
        <v>0</v>
      </c>
      <c r="AW23" s="8" t="s">
        <v>1</v>
      </c>
      <c r="AY23" s="259">
        <f t="shared" si="17"/>
        <v>96</v>
      </c>
      <c r="AZ23" s="8" t="s">
        <v>1</v>
      </c>
    </row>
    <row r="24" spans="1:52" ht="15" thickBot="1" x14ac:dyDescent="0.35">
      <c r="A24" s="6">
        <v>2108</v>
      </c>
      <c r="B24" s="47"/>
      <c r="C24" s="17">
        <v>1.5562499999999999</v>
      </c>
      <c r="D24" s="8" t="s">
        <v>3</v>
      </c>
      <c r="E24" s="502">
        <f>($C$4*C24)/1000000</f>
        <v>2.988</v>
      </c>
      <c r="F24" s="7" t="s">
        <v>1</v>
      </c>
      <c r="G24" s="8">
        <f>ROUNDDOWN((Consolidação!C24+Consolidação!E24)/E24,0)</f>
        <v>121</v>
      </c>
      <c r="H24" s="1"/>
      <c r="I24" s="57">
        <f t="shared" si="3"/>
        <v>0</v>
      </c>
      <c r="J24" s="8" t="s">
        <v>1</v>
      </c>
      <c r="L24" s="38">
        <f t="shared" si="4"/>
        <v>0</v>
      </c>
      <c r="M24" s="8" t="s">
        <v>1</v>
      </c>
      <c r="O24" s="38">
        <f t="shared" si="5"/>
        <v>0</v>
      </c>
      <c r="P24" s="8" t="s">
        <v>1</v>
      </c>
      <c r="R24" s="38">
        <f t="shared" si="6"/>
        <v>0</v>
      </c>
      <c r="S24" s="8" t="s">
        <v>1</v>
      </c>
      <c r="U24" s="38">
        <f t="shared" si="7"/>
        <v>0</v>
      </c>
      <c r="V24" s="8" t="s">
        <v>1</v>
      </c>
      <c r="X24" s="38">
        <f t="shared" si="8"/>
        <v>0</v>
      </c>
      <c r="Y24" s="8" t="s">
        <v>1</v>
      </c>
      <c r="AA24" s="38">
        <f t="shared" si="9"/>
        <v>0</v>
      </c>
      <c r="AB24" s="8" t="s">
        <v>1</v>
      </c>
      <c r="AD24" s="38">
        <f t="shared" si="10"/>
        <v>0</v>
      </c>
      <c r="AE24" s="8" t="s">
        <v>1</v>
      </c>
      <c r="AG24" s="38">
        <f t="shared" si="11"/>
        <v>0</v>
      </c>
      <c r="AH24" s="8" t="s">
        <v>1</v>
      </c>
      <c r="AJ24" s="38">
        <f t="shared" si="12"/>
        <v>0</v>
      </c>
      <c r="AK24" s="8" t="s">
        <v>1</v>
      </c>
      <c r="AM24" s="38">
        <f t="shared" si="13"/>
        <v>0</v>
      </c>
      <c r="AN24" s="8" t="s">
        <v>1</v>
      </c>
      <c r="AP24" s="38">
        <f t="shared" si="14"/>
        <v>0</v>
      </c>
      <c r="AQ24" s="8" t="s">
        <v>1</v>
      </c>
      <c r="AS24" s="38">
        <f t="shared" si="15"/>
        <v>0</v>
      </c>
      <c r="AT24" s="8" t="s">
        <v>1</v>
      </c>
      <c r="AV24" s="38">
        <f t="shared" si="16"/>
        <v>0</v>
      </c>
      <c r="AW24" s="8" t="s">
        <v>1</v>
      </c>
      <c r="AY24" s="259">
        <f t="shared" si="17"/>
        <v>47.808</v>
      </c>
      <c r="AZ24" s="8" t="s">
        <v>1</v>
      </c>
    </row>
    <row r="25" spans="1:52" ht="15" thickBot="1" x14ac:dyDescent="0.35">
      <c r="A25" s="6">
        <v>2297</v>
      </c>
      <c r="B25" s="227"/>
      <c r="C25" s="17">
        <v>1.25</v>
      </c>
      <c r="D25" s="8" t="s">
        <v>3</v>
      </c>
      <c r="E25" s="502">
        <f>($C$4*C25)/1000000</f>
        <v>2.4</v>
      </c>
      <c r="F25" s="7" t="s">
        <v>1</v>
      </c>
      <c r="G25" s="8">
        <f>ROUNDDOWN((Consolidação!C30+Consolidação!E30)/E25,0)</f>
        <v>80</v>
      </c>
      <c r="H25" s="1"/>
      <c r="I25" s="57">
        <f t="shared" si="3"/>
        <v>0</v>
      </c>
      <c r="J25" s="8" t="s">
        <v>1</v>
      </c>
      <c r="L25" s="38">
        <f t="shared" si="4"/>
        <v>0</v>
      </c>
      <c r="M25" s="8" t="s">
        <v>1</v>
      </c>
      <c r="O25" s="38">
        <f t="shared" si="5"/>
        <v>0</v>
      </c>
      <c r="P25" s="8" t="s">
        <v>1</v>
      </c>
      <c r="R25" s="38">
        <f t="shared" si="6"/>
        <v>0</v>
      </c>
      <c r="S25" s="8" t="s">
        <v>1</v>
      </c>
      <c r="U25" s="38">
        <f t="shared" si="7"/>
        <v>0</v>
      </c>
      <c r="V25" s="8" t="s">
        <v>1</v>
      </c>
      <c r="X25" s="38">
        <f t="shared" si="8"/>
        <v>0</v>
      </c>
      <c r="Y25" s="8" t="s">
        <v>1</v>
      </c>
      <c r="AA25" s="38">
        <f t="shared" si="9"/>
        <v>0</v>
      </c>
      <c r="AB25" s="8" t="s">
        <v>1</v>
      </c>
      <c r="AD25" s="38">
        <f t="shared" si="10"/>
        <v>0</v>
      </c>
      <c r="AE25" s="8" t="s">
        <v>1</v>
      </c>
      <c r="AG25" s="38">
        <f t="shared" si="11"/>
        <v>0</v>
      </c>
      <c r="AH25" s="8" t="s">
        <v>1</v>
      </c>
      <c r="AJ25" s="38">
        <f t="shared" si="12"/>
        <v>0</v>
      </c>
      <c r="AK25" s="8" t="s">
        <v>1</v>
      </c>
      <c r="AM25" s="38">
        <f t="shared" si="13"/>
        <v>0</v>
      </c>
      <c r="AN25" s="8" t="s">
        <v>1</v>
      </c>
      <c r="AP25" s="38">
        <f t="shared" si="14"/>
        <v>0</v>
      </c>
      <c r="AQ25" s="8" t="s">
        <v>1</v>
      </c>
      <c r="AS25" s="38">
        <f t="shared" si="15"/>
        <v>0</v>
      </c>
      <c r="AT25" s="8" t="s">
        <v>1</v>
      </c>
      <c r="AV25" s="38">
        <f t="shared" si="16"/>
        <v>0</v>
      </c>
      <c r="AW25" s="8" t="s">
        <v>1</v>
      </c>
      <c r="AY25" s="259">
        <f t="shared" si="17"/>
        <v>38.4</v>
      </c>
      <c r="AZ25" s="8" t="s">
        <v>1</v>
      </c>
    </row>
    <row r="26" spans="1:52" ht="15" thickBot="1" x14ac:dyDescent="0.35">
      <c r="A26" s="6">
        <v>2068</v>
      </c>
      <c r="B26" s="47"/>
      <c r="C26" s="17">
        <v>0.78125</v>
      </c>
      <c r="D26" s="8" t="s">
        <v>3</v>
      </c>
      <c r="E26" s="502">
        <f t="shared" si="2"/>
        <v>1.5</v>
      </c>
      <c r="F26" s="7" t="s">
        <v>1</v>
      </c>
      <c r="G26" s="8">
        <f>ROUNDDOWN((Consolidação!C22+Consolidação!E22)/E26,0)</f>
        <v>71</v>
      </c>
      <c r="H26" s="1"/>
      <c r="I26" s="57">
        <f t="shared" si="3"/>
        <v>0</v>
      </c>
      <c r="J26" s="8" t="s">
        <v>1</v>
      </c>
      <c r="L26" s="38">
        <f t="shared" si="4"/>
        <v>0</v>
      </c>
      <c r="M26" s="8" t="s">
        <v>1</v>
      </c>
      <c r="O26" s="38">
        <f t="shared" si="5"/>
        <v>0</v>
      </c>
      <c r="P26" s="8" t="s">
        <v>1</v>
      </c>
      <c r="R26" s="38">
        <f t="shared" si="6"/>
        <v>0</v>
      </c>
      <c r="S26" s="8" t="s">
        <v>1</v>
      </c>
      <c r="U26" s="38">
        <f t="shared" si="7"/>
        <v>0</v>
      </c>
      <c r="V26" s="8" t="s">
        <v>1</v>
      </c>
      <c r="X26" s="38">
        <f t="shared" si="8"/>
        <v>0</v>
      </c>
      <c r="Y26" s="8" t="s">
        <v>1</v>
      </c>
      <c r="AA26" s="38">
        <f t="shared" si="9"/>
        <v>0</v>
      </c>
      <c r="AB26" s="8" t="s">
        <v>1</v>
      </c>
      <c r="AD26" s="38">
        <f t="shared" si="10"/>
        <v>0</v>
      </c>
      <c r="AE26" s="8" t="s">
        <v>1</v>
      </c>
      <c r="AG26" s="38">
        <f t="shared" si="11"/>
        <v>0</v>
      </c>
      <c r="AH26" s="8" t="s">
        <v>1</v>
      </c>
      <c r="AJ26" s="38">
        <f t="shared" si="12"/>
        <v>0</v>
      </c>
      <c r="AK26" s="8" t="s">
        <v>1</v>
      </c>
      <c r="AM26" s="38">
        <f t="shared" si="13"/>
        <v>0</v>
      </c>
      <c r="AN26" s="8" t="s">
        <v>1</v>
      </c>
      <c r="AP26" s="38">
        <f t="shared" si="14"/>
        <v>0</v>
      </c>
      <c r="AQ26" s="8" t="s">
        <v>1</v>
      </c>
      <c r="AS26" s="38">
        <f t="shared" si="15"/>
        <v>0</v>
      </c>
      <c r="AT26" s="8" t="s">
        <v>1</v>
      </c>
      <c r="AV26" s="38">
        <f t="shared" si="16"/>
        <v>0</v>
      </c>
      <c r="AW26" s="8" t="s">
        <v>1</v>
      </c>
      <c r="AY26" s="259">
        <f t="shared" si="17"/>
        <v>24</v>
      </c>
      <c r="AZ26" s="8" t="s">
        <v>1</v>
      </c>
    </row>
    <row r="27" spans="1:52" ht="15" thickBot="1" x14ac:dyDescent="0.35">
      <c r="A27" s="6">
        <v>2013</v>
      </c>
      <c r="B27" s="50"/>
      <c r="C27" s="17">
        <v>0.3125</v>
      </c>
      <c r="D27" s="8" t="s">
        <v>3</v>
      </c>
      <c r="E27" s="502">
        <f t="shared" si="2"/>
        <v>0.6</v>
      </c>
      <c r="F27" s="7" t="s">
        <v>1</v>
      </c>
      <c r="G27" s="8">
        <f>ROUNDDOWN((Consolidação!C17+Consolidação!E17)/E27,0)</f>
        <v>127</v>
      </c>
      <c r="H27" s="1"/>
      <c r="I27" s="57">
        <f t="shared" si="3"/>
        <v>0</v>
      </c>
      <c r="J27" s="8" t="s">
        <v>1</v>
      </c>
      <c r="L27" s="38">
        <f t="shared" si="4"/>
        <v>0</v>
      </c>
      <c r="M27" s="8" t="s">
        <v>1</v>
      </c>
      <c r="O27" s="38">
        <f t="shared" si="5"/>
        <v>0</v>
      </c>
      <c r="P27" s="8" t="s">
        <v>1</v>
      </c>
      <c r="R27" s="38">
        <f t="shared" si="6"/>
        <v>0</v>
      </c>
      <c r="S27" s="8" t="s">
        <v>1</v>
      </c>
      <c r="U27" s="38">
        <f t="shared" si="7"/>
        <v>0</v>
      </c>
      <c r="V27" s="8" t="s">
        <v>1</v>
      </c>
      <c r="X27" s="38">
        <f t="shared" si="8"/>
        <v>0</v>
      </c>
      <c r="Y27" s="8" t="s">
        <v>1</v>
      </c>
      <c r="AA27" s="38">
        <f t="shared" si="9"/>
        <v>0</v>
      </c>
      <c r="AB27" s="8" t="s">
        <v>1</v>
      </c>
      <c r="AD27" s="38">
        <f t="shared" si="10"/>
        <v>0</v>
      </c>
      <c r="AE27" s="8" t="s">
        <v>1</v>
      </c>
      <c r="AG27" s="38">
        <f t="shared" si="11"/>
        <v>0</v>
      </c>
      <c r="AH27" s="8" t="s">
        <v>1</v>
      </c>
      <c r="AJ27" s="38">
        <f t="shared" si="12"/>
        <v>0</v>
      </c>
      <c r="AK27" s="8" t="s">
        <v>1</v>
      </c>
      <c r="AM27" s="38">
        <f t="shared" si="13"/>
        <v>0</v>
      </c>
      <c r="AN27" s="8" t="s">
        <v>1</v>
      </c>
      <c r="AP27" s="38">
        <f t="shared" si="14"/>
        <v>0</v>
      </c>
      <c r="AQ27" s="8" t="s">
        <v>1</v>
      </c>
      <c r="AS27" s="38">
        <f t="shared" si="15"/>
        <v>0</v>
      </c>
      <c r="AT27" s="8" t="s">
        <v>1</v>
      </c>
      <c r="AV27" s="38">
        <f t="shared" si="16"/>
        <v>0</v>
      </c>
      <c r="AW27" s="8" t="s">
        <v>1</v>
      </c>
      <c r="AY27" s="259">
        <f t="shared" si="17"/>
        <v>9.6</v>
      </c>
      <c r="AZ27" s="8" t="s">
        <v>1</v>
      </c>
    </row>
    <row r="28" spans="1:52" ht="15" thickBot="1" x14ac:dyDescent="0.35">
      <c r="A28" s="16"/>
      <c r="C28" s="2"/>
      <c r="D28" s="1"/>
      <c r="E28" s="2"/>
      <c r="F28" s="1"/>
      <c r="G28" s="1"/>
      <c r="H28" s="1"/>
      <c r="I28" s="3"/>
      <c r="J28" s="1"/>
      <c r="L28" s="3"/>
      <c r="M28" s="1"/>
      <c r="O28" s="3"/>
      <c r="P28" s="1"/>
      <c r="R28" s="3"/>
      <c r="S28" s="1"/>
      <c r="U28" s="3"/>
      <c r="V28" s="1"/>
      <c r="X28" s="3"/>
      <c r="Y28" s="1"/>
      <c r="AA28" s="3"/>
      <c r="AB28" s="1"/>
      <c r="AD28" s="3"/>
      <c r="AE28" s="1"/>
      <c r="AG28" s="3"/>
      <c r="AH28" s="1"/>
      <c r="AJ28" s="3"/>
      <c r="AK28" s="1"/>
      <c r="AM28" s="3"/>
      <c r="AN28" s="1"/>
      <c r="AP28" s="3"/>
      <c r="AQ28" s="1"/>
      <c r="AS28" s="3"/>
      <c r="AT28" s="1"/>
      <c r="AV28" s="3"/>
      <c r="AW28" s="1"/>
      <c r="AY28" s="3"/>
      <c r="AZ28" s="1"/>
    </row>
    <row r="29" spans="1:52" ht="15" thickBot="1" x14ac:dyDescent="0.35">
      <c r="A29" s="4"/>
      <c r="B29" s="4"/>
      <c r="C29" s="4"/>
      <c r="D29" s="4"/>
      <c r="E29" s="5"/>
      <c r="F29" s="4"/>
      <c r="I29" s="266" t="s">
        <v>207</v>
      </c>
      <c r="J29" s="76">
        <v>2</v>
      </c>
      <c r="L29" s="266" t="s">
        <v>213</v>
      </c>
      <c r="M29" s="76">
        <v>0</v>
      </c>
      <c r="O29" s="266" t="s">
        <v>222</v>
      </c>
      <c r="P29" s="76">
        <v>0</v>
      </c>
      <c r="R29" s="266" t="s">
        <v>239</v>
      </c>
      <c r="S29" s="76">
        <v>0</v>
      </c>
      <c r="U29" s="266" t="s">
        <v>241</v>
      </c>
      <c r="V29" s="76">
        <v>0</v>
      </c>
      <c r="X29" s="266" t="s">
        <v>251</v>
      </c>
      <c r="Y29" s="76">
        <v>0</v>
      </c>
      <c r="AA29" s="266" t="s">
        <v>252</v>
      </c>
      <c r="AB29" s="76">
        <v>0</v>
      </c>
      <c r="AD29" s="266" t="s">
        <v>257</v>
      </c>
      <c r="AE29" s="76">
        <v>0</v>
      </c>
      <c r="AG29" s="266" t="s">
        <v>260</v>
      </c>
      <c r="AH29" s="76">
        <v>0</v>
      </c>
      <c r="AJ29" s="266" t="s">
        <v>263</v>
      </c>
      <c r="AK29" s="76">
        <v>0</v>
      </c>
      <c r="AM29" s="266" t="s">
        <v>264</v>
      </c>
      <c r="AN29" s="76">
        <v>0</v>
      </c>
      <c r="AP29" s="266" t="s">
        <v>265</v>
      </c>
      <c r="AQ29" s="76">
        <v>0</v>
      </c>
      <c r="AS29" s="266" t="s">
        <v>283</v>
      </c>
      <c r="AT29" s="76">
        <v>0</v>
      </c>
      <c r="AV29" s="266" t="s">
        <v>286</v>
      </c>
      <c r="AW29" s="76">
        <v>0</v>
      </c>
      <c r="AY29" s="258" t="s">
        <v>107</v>
      </c>
      <c r="AZ29" s="257">
        <v>16</v>
      </c>
    </row>
    <row r="30" spans="1:52" ht="15" thickBot="1" x14ac:dyDescent="0.35">
      <c r="A30" s="30" t="s">
        <v>0</v>
      </c>
      <c r="B30" s="28" t="s">
        <v>37</v>
      </c>
      <c r="C30" s="28" t="s">
        <v>10</v>
      </c>
      <c r="D30" s="30" t="s">
        <v>33</v>
      </c>
      <c r="E30" s="79" t="s">
        <v>12</v>
      </c>
      <c r="F30" s="30" t="s">
        <v>33</v>
      </c>
      <c r="G30" s="30" t="s">
        <v>59</v>
      </c>
      <c r="H30" s="45"/>
      <c r="I30" s="30" t="s">
        <v>15</v>
      </c>
      <c r="J30" s="30" t="s">
        <v>33</v>
      </c>
      <c r="L30" s="30" t="s">
        <v>15</v>
      </c>
      <c r="M30" s="30" t="s">
        <v>33</v>
      </c>
      <c r="O30" s="30" t="s">
        <v>15</v>
      </c>
      <c r="P30" s="30" t="s">
        <v>33</v>
      </c>
      <c r="R30" s="30" t="s">
        <v>15</v>
      </c>
      <c r="S30" s="30" t="s">
        <v>33</v>
      </c>
      <c r="U30" s="30" t="s">
        <v>15</v>
      </c>
      <c r="V30" s="30" t="s">
        <v>33</v>
      </c>
      <c r="X30" s="30" t="s">
        <v>15</v>
      </c>
      <c r="Y30" s="30" t="s">
        <v>33</v>
      </c>
      <c r="AA30" s="30" t="s">
        <v>15</v>
      </c>
      <c r="AB30" s="30" t="s">
        <v>33</v>
      </c>
      <c r="AD30" s="30" t="s">
        <v>15</v>
      </c>
      <c r="AE30" s="30" t="s">
        <v>33</v>
      </c>
      <c r="AG30" s="30" t="s">
        <v>15</v>
      </c>
      <c r="AH30" s="30" t="s">
        <v>33</v>
      </c>
      <c r="AJ30" s="30" t="s">
        <v>15</v>
      </c>
      <c r="AK30" s="30" t="s">
        <v>33</v>
      </c>
      <c r="AM30" s="30" t="s">
        <v>15</v>
      </c>
      <c r="AN30" s="30" t="s">
        <v>33</v>
      </c>
      <c r="AP30" s="30" t="s">
        <v>15</v>
      </c>
      <c r="AQ30" s="30" t="s">
        <v>33</v>
      </c>
      <c r="AS30" s="30" t="s">
        <v>15</v>
      </c>
      <c r="AT30" s="30" t="s">
        <v>33</v>
      </c>
      <c r="AV30" s="30" t="s">
        <v>15</v>
      </c>
      <c r="AW30" s="30" t="s">
        <v>33</v>
      </c>
      <c r="AY30" s="256" t="s">
        <v>15</v>
      </c>
      <c r="AZ30" s="256" t="s">
        <v>33</v>
      </c>
    </row>
    <row r="31" spans="1:52" ht="15" thickBot="1" x14ac:dyDescent="0.35">
      <c r="A31" s="16"/>
      <c r="C31" s="2"/>
      <c r="D31" s="1"/>
      <c r="E31" s="2"/>
      <c r="F31" s="1"/>
      <c r="G31" s="1"/>
      <c r="H31" s="1"/>
      <c r="I31" s="3"/>
      <c r="J31" s="1"/>
      <c r="L31" s="3"/>
      <c r="M31" s="1"/>
      <c r="O31" s="3"/>
      <c r="P31" s="1"/>
      <c r="R31" s="3"/>
      <c r="S31" s="1"/>
      <c r="U31" s="3"/>
      <c r="V31" s="1"/>
      <c r="X31" s="3"/>
      <c r="Y31" s="1"/>
      <c r="AA31" s="3"/>
      <c r="AB31" s="1"/>
      <c r="AD31" s="3"/>
      <c r="AE31" s="1"/>
      <c r="AG31" s="3"/>
      <c r="AH31" s="1"/>
      <c r="AJ31" s="3"/>
      <c r="AK31" s="1"/>
      <c r="AM31" s="3"/>
      <c r="AN31" s="1"/>
      <c r="AP31" s="3"/>
      <c r="AQ31" s="1"/>
      <c r="AS31" s="3"/>
      <c r="AT31" s="1"/>
      <c r="AV31" s="3"/>
      <c r="AW31" s="1"/>
      <c r="AY31" s="3"/>
      <c r="AZ31" s="1"/>
    </row>
    <row r="32" spans="1:52" ht="15" thickBot="1" x14ac:dyDescent="0.35">
      <c r="A32" s="6">
        <v>2232</v>
      </c>
      <c r="B32" s="50"/>
      <c r="C32" s="17">
        <v>1.3281000000000001</v>
      </c>
      <c r="D32" s="8" t="s">
        <v>3</v>
      </c>
      <c r="E32" s="502">
        <f>($C$4*C32)/1000000</f>
        <v>2.5499520000000002</v>
      </c>
      <c r="F32" s="8" t="s">
        <v>1</v>
      </c>
      <c r="G32" s="119">
        <f>ROUNDDOWN((Consolidação!C27+Consolidação!E27)/E32,0)</f>
        <v>76</v>
      </c>
      <c r="H32" s="1"/>
      <c r="I32" s="57">
        <f t="shared" ref="I32:I37" si="18">E32*$J$29</f>
        <v>5.0999040000000004</v>
      </c>
      <c r="J32" s="11" t="s">
        <v>1</v>
      </c>
      <c r="L32" s="57">
        <f t="shared" ref="L32:L37" si="19">E32*$M$29</f>
        <v>0</v>
      </c>
      <c r="M32" s="11" t="s">
        <v>1</v>
      </c>
      <c r="O32" s="57">
        <f t="shared" ref="O32:O37" si="20">E32*$P$29</f>
        <v>0</v>
      </c>
      <c r="P32" s="11" t="s">
        <v>1</v>
      </c>
      <c r="R32" s="57">
        <f t="shared" ref="R32:R37" si="21">E32*$S$29</f>
        <v>0</v>
      </c>
      <c r="S32" s="11" t="s">
        <v>1</v>
      </c>
      <c r="U32" s="57">
        <f t="shared" ref="U32:U37" si="22">E32*$V$29</f>
        <v>0</v>
      </c>
      <c r="V32" s="11" t="s">
        <v>1</v>
      </c>
      <c r="X32" s="57">
        <f t="shared" ref="X32:X37" si="23">E32*$Y$29</f>
        <v>0</v>
      </c>
      <c r="Y32" s="11" t="s">
        <v>1</v>
      </c>
      <c r="AA32" s="57">
        <f t="shared" ref="AA32:AA37" si="24">E32*$AB$29</f>
        <v>0</v>
      </c>
      <c r="AB32" s="11" t="s">
        <v>1</v>
      </c>
      <c r="AD32" s="57">
        <f t="shared" ref="AD32:AD37" si="25">E32*$AE$29</f>
        <v>0</v>
      </c>
      <c r="AE32" s="11" t="s">
        <v>1</v>
      </c>
      <c r="AG32" s="57">
        <f t="shared" ref="AG32:AG37" si="26">E32*$AH$29</f>
        <v>0</v>
      </c>
      <c r="AH32" s="11" t="s">
        <v>1</v>
      </c>
      <c r="AJ32" s="57">
        <f t="shared" ref="AJ32:AJ37" si="27">E32*$AK$29</f>
        <v>0</v>
      </c>
      <c r="AK32" s="11" t="s">
        <v>1</v>
      </c>
      <c r="AM32" s="57">
        <f t="shared" ref="AM32:AM37" si="28">E32*$AN$29</f>
        <v>0</v>
      </c>
      <c r="AN32" s="11" t="s">
        <v>1</v>
      </c>
      <c r="AP32" s="57">
        <f t="shared" ref="AP32:AP37" si="29">E32*$AQ$29</f>
        <v>0</v>
      </c>
      <c r="AQ32" s="11" t="s">
        <v>1</v>
      </c>
      <c r="AS32" s="57">
        <f t="shared" ref="AS32:AS37" si="30">E32*$AT$29</f>
        <v>0</v>
      </c>
      <c r="AT32" s="11" t="s">
        <v>1</v>
      </c>
      <c r="AV32" s="57">
        <f t="shared" ref="AV32:AV37" si="31">E32*$AW$29</f>
        <v>0</v>
      </c>
      <c r="AW32" s="11" t="s">
        <v>1</v>
      </c>
      <c r="AY32" s="259">
        <f t="shared" ref="AY32:AY37" si="32">E32*$AZ$29</f>
        <v>40.799232000000003</v>
      </c>
      <c r="AZ32" s="11" t="s">
        <v>1</v>
      </c>
    </row>
    <row r="33" spans="1:52" ht="15" thickBot="1" x14ac:dyDescent="0.35">
      <c r="A33" s="6">
        <v>2058</v>
      </c>
      <c r="B33" s="50"/>
      <c r="C33" s="17">
        <v>0.18037</v>
      </c>
      <c r="D33" s="8" t="s">
        <v>3</v>
      </c>
      <c r="E33" s="502">
        <f>($C$4*C33)/1000000</f>
        <v>0.34631040000000002</v>
      </c>
      <c r="F33" s="8" t="s">
        <v>1</v>
      </c>
      <c r="G33" s="119">
        <f>ROUNDDOWN((Consolidação!C21+Consolidação!E21)/E33,0)</f>
        <v>124</v>
      </c>
      <c r="H33" s="1"/>
      <c r="I33" s="57">
        <f t="shared" si="18"/>
        <v>0.69262080000000004</v>
      </c>
      <c r="J33" s="11" t="s">
        <v>1</v>
      </c>
      <c r="L33" s="57">
        <f t="shared" si="19"/>
        <v>0</v>
      </c>
      <c r="M33" s="11" t="s">
        <v>1</v>
      </c>
      <c r="O33" s="57">
        <f t="shared" si="20"/>
        <v>0</v>
      </c>
      <c r="P33" s="11" t="s">
        <v>1</v>
      </c>
      <c r="R33" s="57">
        <f t="shared" si="21"/>
        <v>0</v>
      </c>
      <c r="S33" s="11" t="s">
        <v>1</v>
      </c>
      <c r="U33" s="57">
        <f t="shared" si="22"/>
        <v>0</v>
      </c>
      <c r="V33" s="11" t="s">
        <v>1</v>
      </c>
      <c r="X33" s="57">
        <f t="shared" si="23"/>
        <v>0</v>
      </c>
      <c r="Y33" s="11" t="s">
        <v>1</v>
      </c>
      <c r="AA33" s="57">
        <f t="shared" si="24"/>
        <v>0</v>
      </c>
      <c r="AB33" s="11" t="s">
        <v>1</v>
      </c>
      <c r="AD33" s="57">
        <f t="shared" si="25"/>
        <v>0</v>
      </c>
      <c r="AE33" s="11" t="s">
        <v>1</v>
      </c>
      <c r="AG33" s="57">
        <f t="shared" si="26"/>
        <v>0</v>
      </c>
      <c r="AH33" s="11" t="s">
        <v>1</v>
      </c>
      <c r="AJ33" s="57">
        <f t="shared" si="27"/>
        <v>0</v>
      </c>
      <c r="AK33" s="11" t="s">
        <v>1</v>
      </c>
      <c r="AM33" s="57">
        <f t="shared" si="28"/>
        <v>0</v>
      </c>
      <c r="AN33" s="11" t="s">
        <v>1</v>
      </c>
      <c r="AP33" s="57">
        <f t="shared" si="29"/>
        <v>0</v>
      </c>
      <c r="AQ33" s="11" t="s">
        <v>1</v>
      </c>
      <c r="AS33" s="57">
        <f t="shared" si="30"/>
        <v>0</v>
      </c>
      <c r="AT33" s="11" t="s">
        <v>1</v>
      </c>
      <c r="AV33" s="57">
        <f t="shared" si="31"/>
        <v>0</v>
      </c>
      <c r="AW33" s="11" t="s">
        <v>1</v>
      </c>
      <c r="AY33" s="259">
        <f t="shared" si="32"/>
        <v>5.5409664000000003</v>
      </c>
      <c r="AZ33" s="11" t="s">
        <v>1</v>
      </c>
    </row>
    <row r="34" spans="1:52" ht="15" thickBot="1" x14ac:dyDescent="0.35">
      <c r="A34" s="6">
        <v>2302</v>
      </c>
      <c r="B34" s="50"/>
      <c r="C34" s="17">
        <v>4.2000000000000003E-2</v>
      </c>
      <c r="D34" s="8" t="s">
        <v>3</v>
      </c>
      <c r="E34" s="502">
        <f>($C$4*C34)/1000000</f>
        <v>8.0640000000000003E-2</v>
      </c>
      <c r="F34" s="8" t="s">
        <v>1</v>
      </c>
      <c r="G34" s="119">
        <f>ROUNDDOWN((Consolidação!C31+Consolidação!E31)/E34,0)</f>
        <v>45</v>
      </c>
      <c r="H34" s="1"/>
      <c r="I34" s="57">
        <f t="shared" si="18"/>
        <v>0.16128000000000001</v>
      </c>
      <c r="J34" s="11" t="s">
        <v>1</v>
      </c>
      <c r="L34" s="57">
        <f t="shared" si="19"/>
        <v>0</v>
      </c>
      <c r="M34" s="11" t="s">
        <v>1</v>
      </c>
      <c r="O34" s="57">
        <f t="shared" si="20"/>
        <v>0</v>
      </c>
      <c r="P34" s="11" t="s">
        <v>1</v>
      </c>
      <c r="R34" s="57">
        <f t="shared" si="21"/>
        <v>0</v>
      </c>
      <c r="S34" s="11" t="s">
        <v>1</v>
      </c>
      <c r="U34" s="57">
        <f t="shared" si="22"/>
        <v>0</v>
      </c>
      <c r="V34" s="11" t="s">
        <v>1</v>
      </c>
      <c r="X34" s="57">
        <f t="shared" si="23"/>
        <v>0</v>
      </c>
      <c r="Y34" s="11" t="s">
        <v>1</v>
      </c>
      <c r="AA34" s="57">
        <f t="shared" si="24"/>
        <v>0</v>
      </c>
      <c r="AB34" s="11" t="s">
        <v>1</v>
      </c>
      <c r="AD34" s="57">
        <f t="shared" si="25"/>
        <v>0</v>
      </c>
      <c r="AE34" s="11" t="s">
        <v>1</v>
      </c>
      <c r="AG34" s="57">
        <f t="shared" si="26"/>
        <v>0</v>
      </c>
      <c r="AH34" s="11" t="s">
        <v>1</v>
      </c>
      <c r="AJ34" s="57">
        <f t="shared" si="27"/>
        <v>0</v>
      </c>
      <c r="AK34" s="11" t="s">
        <v>1</v>
      </c>
      <c r="AM34" s="57">
        <f t="shared" si="28"/>
        <v>0</v>
      </c>
      <c r="AN34" s="11" t="s">
        <v>1</v>
      </c>
      <c r="AP34" s="57">
        <f t="shared" si="29"/>
        <v>0</v>
      </c>
      <c r="AQ34" s="11" t="s">
        <v>1</v>
      </c>
      <c r="AS34" s="57">
        <f t="shared" si="30"/>
        <v>0</v>
      </c>
      <c r="AT34" s="11" t="s">
        <v>1</v>
      </c>
      <c r="AV34" s="57">
        <f t="shared" si="31"/>
        <v>0</v>
      </c>
      <c r="AW34" s="11" t="s">
        <v>1</v>
      </c>
      <c r="AY34" s="259">
        <f t="shared" si="32"/>
        <v>1.2902400000000001</v>
      </c>
      <c r="AZ34" s="11" t="s">
        <v>1</v>
      </c>
    </row>
    <row r="35" spans="1:52" ht="15" thickBot="1" x14ac:dyDescent="0.35">
      <c r="A35" s="6">
        <v>2303</v>
      </c>
      <c r="B35" s="50"/>
      <c r="C35" s="17">
        <v>1.2E-2</v>
      </c>
      <c r="D35" s="8" t="s">
        <v>3</v>
      </c>
      <c r="E35" s="502">
        <f>($C$4*C35)/1000000</f>
        <v>2.3040000000000001E-2</v>
      </c>
      <c r="F35" s="8" t="s">
        <v>1</v>
      </c>
      <c r="G35" s="119">
        <f>ROUNDDOWN((Consolidação!C32+Consolidação!E32)/E35,0)</f>
        <v>636</v>
      </c>
      <c r="H35" s="1"/>
      <c r="I35" s="57">
        <f t="shared" si="18"/>
        <v>4.6080000000000003E-2</v>
      </c>
      <c r="J35" s="11" t="s">
        <v>1</v>
      </c>
      <c r="L35" s="57">
        <f t="shared" si="19"/>
        <v>0</v>
      </c>
      <c r="M35" s="11" t="s">
        <v>1</v>
      </c>
      <c r="O35" s="57">
        <f t="shared" si="20"/>
        <v>0</v>
      </c>
      <c r="P35" s="11" t="s">
        <v>1</v>
      </c>
      <c r="R35" s="57">
        <f t="shared" si="21"/>
        <v>0</v>
      </c>
      <c r="S35" s="11" t="s">
        <v>1</v>
      </c>
      <c r="U35" s="57">
        <f t="shared" si="22"/>
        <v>0</v>
      </c>
      <c r="V35" s="11" t="s">
        <v>1</v>
      </c>
      <c r="X35" s="57">
        <f t="shared" si="23"/>
        <v>0</v>
      </c>
      <c r="Y35" s="11" t="s">
        <v>1</v>
      </c>
      <c r="AA35" s="57">
        <f t="shared" si="24"/>
        <v>0</v>
      </c>
      <c r="AB35" s="11" t="s">
        <v>1</v>
      </c>
      <c r="AD35" s="57">
        <f t="shared" si="25"/>
        <v>0</v>
      </c>
      <c r="AE35" s="11" t="s">
        <v>1</v>
      </c>
      <c r="AG35" s="57">
        <f t="shared" si="26"/>
        <v>0</v>
      </c>
      <c r="AH35" s="11" t="s">
        <v>1</v>
      </c>
      <c r="AJ35" s="57">
        <f t="shared" si="27"/>
        <v>0</v>
      </c>
      <c r="AK35" s="11" t="s">
        <v>1</v>
      </c>
      <c r="AM35" s="57">
        <f t="shared" si="28"/>
        <v>0</v>
      </c>
      <c r="AN35" s="11" t="s">
        <v>1</v>
      </c>
      <c r="AP35" s="57">
        <f t="shared" si="29"/>
        <v>0</v>
      </c>
      <c r="AQ35" s="11" t="s">
        <v>1</v>
      </c>
      <c r="AS35" s="57">
        <f t="shared" si="30"/>
        <v>0</v>
      </c>
      <c r="AT35" s="11" t="s">
        <v>1</v>
      </c>
      <c r="AV35" s="57">
        <f t="shared" si="31"/>
        <v>0</v>
      </c>
      <c r="AW35" s="11" t="s">
        <v>1</v>
      </c>
      <c r="AY35" s="259">
        <f t="shared" si="32"/>
        <v>0.36864000000000002</v>
      </c>
      <c r="AZ35" s="11" t="s">
        <v>1</v>
      </c>
    </row>
    <row r="36" spans="1:52" ht="15" thickBot="1" x14ac:dyDescent="0.35">
      <c r="A36" s="6">
        <v>2306</v>
      </c>
      <c r="B36" s="50"/>
      <c r="C36" s="20">
        <v>0.15620000000000001</v>
      </c>
      <c r="D36" s="8" t="s">
        <v>3</v>
      </c>
      <c r="E36" s="500">
        <f>($C$4*C36)/10000000</f>
        <v>2.99904E-2</v>
      </c>
      <c r="F36" s="8" t="s">
        <v>1</v>
      </c>
      <c r="G36" s="119">
        <f>ROUNDDOWN((Consolidação!C35+Consolidação!E35)/E36,0)</f>
        <v>340</v>
      </c>
      <c r="H36" s="1"/>
      <c r="I36" s="57">
        <f t="shared" si="18"/>
        <v>5.9980800000000001E-2</v>
      </c>
      <c r="J36" s="8" t="s">
        <v>1</v>
      </c>
      <c r="L36" s="57">
        <f t="shared" si="19"/>
        <v>0</v>
      </c>
      <c r="M36" s="8" t="s">
        <v>1</v>
      </c>
      <c r="O36" s="57">
        <f t="shared" si="20"/>
        <v>0</v>
      </c>
      <c r="P36" s="8" t="s">
        <v>1</v>
      </c>
      <c r="R36" s="57">
        <f t="shared" si="21"/>
        <v>0</v>
      </c>
      <c r="S36" s="8" t="s">
        <v>1</v>
      </c>
      <c r="U36" s="57">
        <f t="shared" si="22"/>
        <v>0</v>
      </c>
      <c r="V36" s="8" t="s">
        <v>1</v>
      </c>
      <c r="X36" s="57">
        <f t="shared" si="23"/>
        <v>0</v>
      </c>
      <c r="Y36" s="8" t="s">
        <v>1</v>
      </c>
      <c r="AA36" s="57">
        <f t="shared" si="24"/>
        <v>0</v>
      </c>
      <c r="AB36" s="8" t="s">
        <v>1</v>
      </c>
      <c r="AD36" s="57">
        <f t="shared" si="25"/>
        <v>0</v>
      </c>
      <c r="AE36" s="8" t="s">
        <v>1</v>
      </c>
      <c r="AG36" s="57">
        <f t="shared" si="26"/>
        <v>0</v>
      </c>
      <c r="AH36" s="8" t="s">
        <v>1</v>
      </c>
      <c r="AJ36" s="57">
        <f t="shared" si="27"/>
        <v>0</v>
      </c>
      <c r="AK36" s="8" t="s">
        <v>1</v>
      </c>
      <c r="AM36" s="57">
        <f t="shared" si="28"/>
        <v>0</v>
      </c>
      <c r="AN36" s="8" t="s">
        <v>1</v>
      </c>
      <c r="AP36" s="57">
        <f t="shared" si="29"/>
        <v>0</v>
      </c>
      <c r="AQ36" s="8" t="s">
        <v>1</v>
      </c>
      <c r="AS36" s="57">
        <f t="shared" si="30"/>
        <v>0</v>
      </c>
      <c r="AT36" s="8" t="s">
        <v>1</v>
      </c>
      <c r="AV36" s="57">
        <f t="shared" si="31"/>
        <v>0</v>
      </c>
      <c r="AW36" s="8" t="s">
        <v>1</v>
      </c>
      <c r="AY36" s="259">
        <f t="shared" si="32"/>
        <v>0.47984640000000001</v>
      </c>
      <c r="AZ36" s="8" t="s">
        <v>1</v>
      </c>
    </row>
    <row r="37" spans="1:52" ht="15" thickBot="1" x14ac:dyDescent="0.35">
      <c r="A37" s="6">
        <v>2016</v>
      </c>
      <c r="B37" s="50"/>
      <c r="C37" s="20">
        <v>1.125E-4</v>
      </c>
      <c r="D37" s="8" t="s">
        <v>7</v>
      </c>
      <c r="E37" s="502">
        <f>($C$4*C37)/1000</f>
        <v>0.216</v>
      </c>
      <c r="F37" s="8" t="s">
        <v>5</v>
      </c>
      <c r="G37" s="119">
        <f>ROUNDDOWN((Consolidação!C18+Consolidação!E18)/E37,0)</f>
        <v>1575</v>
      </c>
      <c r="H37" s="1"/>
      <c r="I37" s="57">
        <f t="shared" si="18"/>
        <v>0.432</v>
      </c>
      <c r="J37" s="8" t="s">
        <v>5</v>
      </c>
      <c r="L37" s="57">
        <f t="shared" si="19"/>
        <v>0</v>
      </c>
      <c r="M37" s="8" t="s">
        <v>5</v>
      </c>
      <c r="O37" s="57">
        <f t="shared" si="20"/>
        <v>0</v>
      </c>
      <c r="P37" s="8" t="s">
        <v>5</v>
      </c>
      <c r="R37" s="57">
        <f t="shared" si="21"/>
        <v>0</v>
      </c>
      <c r="S37" s="8" t="s">
        <v>5</v>
      </c>
      <c r="U37" s="57">
        <f t="shared" si="22"/>
        <v>0</v>
      </c>
      <c r="V37" s="8" t="s">
        <v>5</v>
      </c>
      <c r="X37" s="57">
        <f t="shared" si="23"/>
        <v>0</v>
      </c>
      <c r="Y37" s="8" t="s">
        <v>5</v>
      </c>
      <c r="AA37" s="57">
        <f t="shared" si="24"/>
        <v>0</v>
      </c>
      <c r="AB37" s="8" t="s">
        <v>5</v>
      </c>
      <c r="AD37" s="57">
        <f t="shared" si="25"/>
        <v>0</v>
      </c>
      <c r="AE37" s="8" t="s">
        <v>5</v>
      </c>
      <c r="AG37" s="57">
        <f t="shared" si="26"/>
        <v>0</v>
      </c>
      <c r="AH37" s="8" t="s">
        <v>5</v>
      </c>
      <c r="AJ37" s="57">
        <f t="shared" si="27"/>
        <v>0</v>
      </c>
      <c r="AK37" s="8" t="s">
        <v>5</v>
      </c>
      <c r="AM37" s="57">
        <f t="shared" si="28"/>
        <v>0</v>
      </c>
      <c r="AN37" s="8" t="s">
        <v>5</v>
      </c>
      <c r="AP37" s="57">
        <f t="shared" si="29"/>
        <v>0</v>
      </c>
      <c r="AQ37" s="8" t="s">
        <v>5</v>
      </c>
      <c r="AS37" s="57">
        <f t="shared" si="30"/>
        <v>0</v>
      </c>
      <c r="AT37" s="8" t="s">
        <v>5</v>
      </c>
      <c r="AV37" s="57">
        <f t="shared" si="31"/>
        <v>0</v>
      </c>
      <c r="AW37" s="8" t="s">
        <v>5</v>
      </c>
      <c r="AY37" s="259">
        <f t="shared" si="32"/>
        <v>3.456</v>
      </c>
      <c r="AZ37" s="8" t="s">
        <v>5</v>
      </c>
    </row>
    <row r="38" spans="1:52" ht="15" thickBot="1" x14ac:dyDescent="0.35">
      <c r="E38" s="501"/>
    </row>
    <row r="39" spans="1:52" ht="15" thickBot="1" x14ac:dyDescent="0.35">
      <c r="A39" s="4"/>
      <c r="B39" s="4"/>
      <c r="C39" s="4"/>
      <c r="D39" s="4"/>
      <c r="E39" s="5"/>
      <c r="F39" s="4"/>
      <c r="I39" s="266" t="s">
        <v>207</v>
      </c>
      <c r="J39" s="76">
        <v>3</v>
      </c>
      <c r="L39" s="266" t="s">
        <v>213</v>
      </c>
      <c r="M39" s="76">
        <v>0</v>
      </c>
      <c r="O39" s="266" t="s">
        <v>222</v>
      </c>
      <c r="P39" s="76">
        <v>0</v>
      </c>
      <c r="R39" s="266" t="s">
        <v>239</v>
      </c>
      <c r="S39" s="76">
        <v>0</v>
      </c>
      <c r="U39" s="266" t="s">
        <v>241</v>
      </c>
      <c r="V39" s="76">
        <v>0</v>
      </c>
      <c r="X39" s="266" t="s">
        <v>251</v>
      </c>
      <c r="Y39" s="76">
        <v>0</v>
      </c>
      <c r="AA39" s="266" t="s">
        <v>252</v>
      </c>
      <c r="AB39" s="76">
        <v>0</v>
      </c>
      <c r="AD39" s="266" t="s">
        <v>257</v>
      </c>
      <c r="AE39" s="76">
        <v>0</v>
      </c>
      <c r="AG39" s="266" t="s">
        <v>260</v>
      </c>
      <c r="AH39" s="76">
        <v>0</v>
      </c>
      <c r="AJ39" s="266" t="s">
        <v>263</v>
      </c>
      <c r="AK39" s="76">
        <v>0</v>
      </c>
      <c r="AM39" s="266" t="s">
        <v>264</v>
      </c>
      <c r="AN39" s="76">
        <v>0</v>
      </c>
      <c r="AP39" s="266" t="s">
        <v>265</v>
      </c>
      <c r="AQ39" s="76">
        <v>0</v>
      </c>
      <c r="AS39" s="266" t="s">
        <v>283</v>
      </c>
      <c r="AT39" s="76">
        <v>0</v>
      </c>
      <c r="AV39" s="266" t="s">
        <v>286</v>
      </c>
      <c r="AW39" s="76">
        <v>0</v>
      </c>
      <c r="AY39" s="258" t="s">
        <v>107</v>
      </c>
      <c r="AZ39" s="257">
        <v>16</v>
      </c>
    </row>
    <row r="40" spans="1:52" ht="15" thickBot="1" x14ac:dyDescent="0.35">
      <c r="A40" s="75" t="s">
        <v>4</v>
      </c>
      <c r="B40" s="30" t="s">
        <v>35</v>
      </c>
      <c r="C40" s="28" t="s">
        <v>10</v>
      </c>
      <c r="D40" s="30" t="s">
        <v>33</v>
      </c>
      <c r="E40" s="79" t="s">
        <v>12</v>
      </c>
      <c r="F40" s="30" t="s">
        <v>33</v>
      </c>
      <c r="G40" s="30" t="s">
        <v>59</v>
      </c>
      <c r="H40" s="45"/>
      <c r="I40" s="30" t="s">
        <v>15</v>
      </c>
      <c r="J40" s="30" t="s">
        <v>33</v>
      </c>
      <c r="L40" s="30" t="s">
        <v>15</v>
      </c>
      <c r="M40" s="30" t="s">
        <v>33</v>
      </c>
      <c r="O40" s="30" t="s">
        <v>15</v>
      </c>
      <c r="P40" s="30" t="s">
        <v>33</v>
      </c>
      <c r="R40" s="30" t="s">
        <v>15</v>
      </c>
      <c r="S40" s="30" t="s">
        <v>33</v>
      </c>
      <c r="U40" s="30" t="s">
        <v>15</v>
      </c>
      <c r="V40" s="30" t="s">
        <v>33</v>
      </c>
      <c r="X40" s="30" t="s">
        <v>15</v>
      </c>
      <c r="Y40" s="30" t="s">
        <v>33</v>
      </c>
      <c r="AA40" s="30" t="s">
        <v>15</v>
      </c>
      <c r="AB40" s="30" t="s">
        <v>33</v>
      </c>
      <c r="AD40" s="30" t="s">
        <v>15</v>
      </c>
      <c r="AE40" s="30" t="s">
        <v>33</v>
      </c>
      <c r="AG40" s="30" t="s">
        <v>15</v>
      </c>
      <c r="AH40" s="30" t="s">
        <v>33</v>
      </c>
      <c r="AJ40" s="30" t="s">
        <v>15</v>
      </c>
      <c r="AK40" s="30" t="s">
        <v>33</v>
      </c>
      <c r="AM40" s="30" t="s">
        <v>15</v>
      </c>
      <c r="AN40" s="30" t="s">
        <v>33</v>
      </c>
      <c r="AP40" s="30" t="s">
        <v>15</v>
      </c>
      <c r="AQ40" s="30" t="s">
        <v>33</v>
      </c>
      <c r="AS40" s="30" t="s">
        <v>15</v>
      </c>
      <c r="AT40" s="30" t="s">
        <v>33</v>
      </c>
      <c r="AV40" s="30" t="s">
        <v>15</v>
      </c>
      <c r="AW40" s="30" t="s">
        <v>33</v>
      </c>
      <c r="AY40" s="256" t="s">
        <v>15</v>
      </c>
      <c r="AZ40" s="256" t="s">
        <v>33</v>
      </c>
    </row>
    <row r="41" spans="1:52" ht="15" thickBot="1" x14ac:dyDescent="0.35">
      <c r="A41" s="84"/>
      <c r="B41" s="85"/>
      <c r="C41" s="86"/>
      <c r="D41" s="84"/>
      <c r="E41" s="87"/>
      <c r="F41" s="87"/>
      <c r="I41" s="13"/>
      <c r="J41" s="13"/>
      <c r="L41" s="13"/>
      <c r="M41" s="13"/>
      <c r="O41" s="13"/>
      <c r="P41" s="13"/>
      <c r="R41" s="13"/>
      <c r="S41" s="13"/>
      <c r="U41" s="13"/>
      <c r="V41" s="13"/>
      <c r="X41" s="13"/>
      <c r="Y41" s="13"/>
      <c r="AA41" s="13"/>
      <c r="AB41" s="13"/>
      <c r="AD41" s="13"/>
      <c r="AE41" s="13"/>
      <c r="AG41" s="13"/>
      <c r="AH41" s="13"/>
      <c r="AJ41" s="13"/>
      <c r="AK41" s="13"/>
      <c r="AM41" s="13"/>
      <c r="AN41" s="13"/>
      <c r="AP41" s="13"/>
      <c r="AQ41" s="13"/>
      <c r="AS41" s="13"/>
      <c r="AT41" s="13"/>
      <c r="AV41" s="13"/>
      <c r="AW41" s="13"/>
      <c r="AY41" s="13"/>
      <c r="AZ41" s="13"/>
    </row>
    <row r="42" spans="1:52" ht="15" thickBot="1" x14ac:dyDescent="0.35">
      <c r="A42" s="8">
        <v>11876</v>
      </c>
      <c r="B42" s="50"/>
      <c r="C42" s="10">
        <v>21.3541666666667</v>
      </c>
      <c r="D42" s="8" t="s">
        <v>3</v>
      </c>
      <c r="E42" s="167">
        <f>($C$4*C42)/1000000</f>
        <v>41.000000000000064</v>
      </c>
      <c r="F42" s="8" t="s">
        <v>1</v>
      </c>
      <c r="G42" s="8">
        <f>ROUNDDOWN((Consolidação!C88+Consolidação!E88)/E42,0)</f>
        <v>7</v>
      </c>
      <c r="H42" s="1"/>
      <c r="I42" s="57">
        <f>E42*$J$39</f>
        <v>123.0000000000002</v>
      </c>
      <c r="J42" s="80" t="s">
        <v>1</v>
      </c>
      <c r="L42" s="57">
        <f>E42*$M$39</f>
        <v>0</v>
      </c>
      <c r="M42" s="80" t="s">
        <v>1</v>
      </c>
      <c r="O42" s="57">
        <f>E42*$P$39</f>
        <v>0</v>
      </c>
      <c r="P42" s="80" t="s">
        <v>1</v>
      </c>
      <c r="R42" s="57">
        <f>E42*$S$39</f>
        <v>0</v>
      </c>
      <c r="S42" s="80" t="s">
        <v>1</v>
      </c>
      <c r="U42" s="57">
        <f>E42*$V$39</f>
        <v>0</v>
      </c>
      <c r="V42" s="80" t="s">
        <v>1</v>
      </c>
      <c r="X42" s="57">
        <f>E42*$Y$39</f>
        <v>0</v>
      </c>
      <c r="Y42" s="80" t="s">
        <v>1</v>
      </c>
      <c r="AA42" s="57">
        <f>E42*$AB$39</f>
        <v>0</v>
      </c>
      <c r="AB42" s="80" t="s">
        <v>1</v>
      </c>
      <c r="AD42" s="57">
        <f>E42*$AE$39</f>
        <v>0</v>
      </c>
      <c r="AE42" s="80" t="s">
        <v>1</v>
      </c>
      <c r="AG42" s="57">
        <f>E42*$AH$39</f>
        <v>0</v>
      </c>
      <c r="AH42" s="80" t="s">
        <v>1</v>
      </c>
      <c r="AJ42" s="57">
        <f>E42*$AK$39</f>
        <v>0</v>
      </c>
      <c r="AK42" s="80" t="s">
        <v>1</v>
      </c>
      <c r="AM42" s="57">
        <f>E42*$AN$39</f>
        <v>0</v>
      </c>
      <c r="AN42" s="80" t="s">
        <v>1</v>
      </c>
      <c r="AP42" s="57">
        <f>E42*$AQ$39</f>
        <v>0</v>
      </c>
      <c r="AQ42" s="80" t="s">
        <v>1</v>
      </c>
      <c r="AS42" s="57">
        <f>E42*$AT$39</f>
        <v>0</v>
      </c>
      <c r="AT42" s="80" t="s">
        <v>1</v>
      </c>
      <c r="AV42" s="57">
        <f>E42*$AW$39</f>
        <v>0</v>
      </c>
      <c r="AW42" s="80" t="s">
        <v>1</v>
      </c>
      <c r="AY42" s="259">
        <f>E42*$AZ$39</f>
        <v>656.00000000000102</v>
      </c>
      <c r="AZ42" s="80" t="s">
        <v>1</v>
      </c>
    </row>
    <row r="43" spans="1:52" ht="15" thickBot="1" x14ac:dyDescent="0.35">
      <c r="A43" s="8">
        <v>11816</v>
      </c>
      <c r="B43" s="50"/>
      <c r="C43" s="10">
        <v>99.4791666666667</v>
      </c>
      <c r="D43" s="8" t="s">
        <v>3</v>
      </c>
      <c r="E43" s="167">
        <f>($C$4*C43)/1000000</f>
        <v>191.00000000000006</v>
      </c>
      <c r="F43" s="8" t="s">
        <v>1</v>
      </c>
      <c r="G43" s="8">
        <f>ROUNDDOWN((Consolidação!C70+Consolidação!E70)/E43,0)</f>
        <v>4</v>
      </c>
      <c r="H43" s="1"/>
      <c r="I43" s="57">
        <f>E43*$J$39</f>
        <v>573.00000000000023</v>
      </c>
      <c r="J43" s="8" t="s">
        <v>1</v>
      </c>
      <c r="L43" s="57">
        <f>E43*$M$39</f>
        <v>0</v>
      </c>
      <c r="M43" s="8" t="s">
        <v>1</v>
      </c>
      <c r="O43" s="57">
        <f>E43*$P$39</f>
        <v>0</v>
      </c>
      <c r="P43" s="8" t="s">
        <v>1</v>
      </c>
      <c r="R43" s="57">
        <f>E43*$S$39</f>
        <v>0</v>
      </c>
      <c r="S43" s="8" t="s">
        <v>1</v>
      </c>
      <c r="U43" s="57">
        <f>E43*$V$39</f>
        <v>0</v>
      </c>
      <c r="V43" s="8" t="s">
        <v>1</v>
      </c>
      <c r="X43" s="57">
        <f>E43*$Y$39</f>
        <v>0</v>
      </c>
      <c r="Y43" s="8" t="s">
        <v>1</v>
      </c>
      <c r="AA43" s="57">
        <f>E43*$AB$39</f>
        <v>0</v>
      </c>
      <c r="AB43" s="8" t="s">
        <v>1</v>
      </c>
      <c r="AD43" s="57">
        <f>E43*$AE$39</f>
        <v>0</v>
      </c>
      <c r="AE43" s="8" t="s">
        <v>1</v>
      </c>
      <c r="AG43" s="57">
        <f>E43*$AH$39</f>
        <v>0</v>
      </c>
      <c r="AH43" s="8" t="s">
        <v>1</v>
      </c>
      <c r="AJ43" s="57">
        <f>E43*$AK$39</f>
        <v>0</v>
      </c>
      <c r="AK43" s="8" t="s">
        <v>1</v>
      </c>
      <c r="AM43" s="57">
        <f>E43*$AN$39</f>
        <v>0</v>
      </c>
      <c r="AN43" s="8" t="s">
        <v>1</v>
      </c>
      <c r="AP43" s="57">
        <f>E43*$AQ$39</f>
        <v>0</v>
      </c>
      <c r="AQ43" s="8" t="s">
        <v>1</v>
      </c>
      <c r="AS43" s="57">
        <f>E43*$AT$39</f>
        <v>0</v>
      </c>
      <c r="AT43" s="8" t="s">
        <v>1</v>
      </c>
      <c r="AV43" s="57">
        <f>E43*$AW$39</f>
        <v>0</v>
      </c>
      <c r="AW43" s="8" t="s">
        <v>1</v>
      </c>
      <c r="AY43" s="259">
        <f>E43*$AZ$39</f>
        <v>3056.0000000000009</v>
      </c>
      <c r="AZ43" s="8" t="s">
        <v>1</v>
      </c>
    </row>
    <row r="44" spans="1:52" ht="15" thickBot="1" x14ac:dyDescent="0.35">
      <c r="A44" s="1"/>
      <c r="B44" s="33"/>
      <c r="C44" s="201"/>
      <c r="D44" s="1"/>
      <c r="E44" s="73"/>
      <c r="F44" s="1"/>
      <c r="G44" s="1"/>
      <c r="H44" s="1"/>
      <c r="I44" s="82"/>
      <c r="J44" s="1"/>
      <c r="L44" s="74"/>
      <c r="M44" s="1"/>
      <c r="O44" s="74"/>
      <c r="P44" s="1"/>
      <c r="R44" s="74"/>
      <c r="S44" s="1"/>
      <c r="U44" s="74"/>
      <c r="V44" s="1"/>
      <c r="X44" s="74"/>
      <c r="Y44" s="1"/>
      <c r="AA44" s="74"/>
      <c r="AB44" s="1"/>
      <c r="AD44" s="74"/>
      <c r="AE44" s="1"/>
      <c r="AG44" s="74"/>
      <c r="AH44" s="1"/>
      <c r="AJ44" s="74"/>
      <c r="AK44" s="1"/>
      <c r="AM44" s="74"/>
      <c r="AN44" s="1"/>
      <c r="AP44" s="74"/>
      <c r="AQ44" s="1"/>
      <c r="AS44" s="74"/>
      <c r="AT44" s="1"/>
      <c r="AV44" s="74"/>
      <c r="AW44" s="1"/>
      <c r="AY44" s="74"/>
      <c r="AZ44" s="1"/>
    </row>
    <row r="45" spans="1:52" ht="15" thickBot="1" x14ac:dyDescent="0.35">
      <c r="A45" s="4"/>
      <c r="B45" s="4"/>
      <c r="C45" s="4"/>
      <c r="D45" s="4"/>
      <c r="E45" s="5"/>
      <c r="F45" s="4"/>
      <c r="I45" s="266" t="s">
        <v>207</v>
      </c>
      <c r="J45" s="76">
        <v>3</v>
      </c>
      <c r="L45" s="266" t="s">
        <v>213</v>
      </c>
      <c r="M45" s="76">
        <v>0</v>
      </c>
      <c r="O45" s="266" t="s">
        <v>222</v>
      </c>
      <c r="P45" s="76">
        <v>0</v>
      </c>
      <c r="R45" s="266" t="s">
        <v>239</v>
      </c>
      <c r="S45" s="76">
        <v>0</v>
      </c>
      <c r="U45" s="266" t="s">
        <v>241</v>
      </c>
      <c r="V45" s="76">
        <v>0</v>
      </c>
      <c r="X45" s="266" t="s">
        <v>251</v>
      </c>
      <c r="Y45" s="76">
        <v>0</v>
      </c>
      <c r="AA45" s="266" t="s">
        <v>252</v>
      </c>
      <c r="AB45" s="76">
        <v>0</v>
      </c>
      <c r="AD45" s="266" t="s">
        <v>257</v>
      </c>
      <c r="AE45" s="76">
        <v>0</v>
      </c>
      <c r="AG45" s="266" t="s">
        <v>260</v>
      </c>
      <c r="AH45" s="76">
        <v>0</v>
      </c>
      <c r="AJ45" s="266" t="s">
        <v>263</v>
      </c>
      <c r="AK45" s="76">
        <v>0</v>
      </c>
      <c r="AM45" s="266" t="s">
        <v>264</v>
      </c>
      <c r="AN45" s="76">
        <v>0</v>
      </c>
      <c r="AP45" s="266" t="s">
        <v>265</v>
      </c>
      <c r="AQ45" s="76">
        <v>0</v>
      </c>
      <c r="AS45" s="266" t="s">
        <v>283</v>
      </c>
      <c r="AT45" s="76">
        <v>0</v>
      </c>
      <c r="AV45" s="266" t="s">
        <v>286</v>
      </c>
      <c r="AW45" s="76">
        <v>0</v>
      </c>
      <c r="AY45" s="258" t="s">
        <v>107</v>
      </c>
      <c r="AZ45" s="257">
        <v>16</v>
      </c>
    </row>
    <row r="46" spans="1:52" ht="15" thickBot="1" x14ac:dyDescent="0.35">
      <c r="A46" s="75" t="s">
        <v>4</v>
      </c>
      <c r="B46" s="30" t="s">
        <v>36</v>
      </c>
      <c r="C46" s="28" t="s">
        <v>10</v>
      </c>
      <c r="D46" s="30" t="s">
        <v>33</v>
      </c>
      <c r="E46" s="79" t="s">
        <v>12</v>
      </c>
      <c r="F46" s="30" t="s">
        <v>33</v>
      </c>
      <c r="G46" s="30" t="s">
        <v>59</v>
      </c>
      <c r="H46" s="45"/>
      <c r="I46" s="30" t="s">
        <v>15</v>
      </c>
      <c r="J46" s="30" t="s">
        <v>33</v>
      </c>
      <c r="L46" s="30" t="s">
        <v>15</v>
      </c>
      <c r="M46" s="30" t="s">
        <v>33</v>
      </c>
      <c r="O46" s="30" t="s">
        <v>15</v>
      </c>
      <c r="P46" s="30" t="s">
        <v>33</v>
      </c>
      <c r="R46" s="30" t="s">
        <v>15</v>
      </c>
      <c r="S46" s="30" t="s">
        <v>33</v>
      </c>
      <c r="U46" s="30" t="s">
        <v>15</v>
      </c>
      <c r="V46" s="30" t="s">
        <v>33</v>
      </c>
      <c r="X46" s="30" t="s">
        <v>15</v>
      </c>
      <c r="Y46" s="30" t="s">
        <v>33</v>
      </c>
      <c r="AA46" s="30" t="s">
        <v>15</v>
      </c>
      <c r="AB46" s="30" t="s">
        <v>33</v>
      </c>
      <c r="AD46" s="30" t="s">
        <v>15</v>
      </c>
      <c r="AE46" s="30" t="s">
        <v>33</v>
      </c>
      <c r="AG46" s="30" t="s">
        <v>15</v>
      </c>
      <c r="AH46" s="30" t="s">
        <v>33</v>
      </c>
      <c r="AJ46" s="30" t="s">
        <v>15</v>
      </c>
      <c r="AK46" s="30" t="s">
        <v>33</v>
      </c>
      <c r="AM46" s="30" t="s">
        <v>15</v>
      </c>
      <c r="AN46" s="30" t="s">
        <v>33</v>
      </c>
      <c r="AP46" s="30" t="s">
        <v>15</v>
      </c>
      <c r="AQ46" s="30" t="s">
        <v>33</v>
      </c>
      <c r="AS46" s="30" t="s">
        <v>15</v>
      </c>
      <c r="AT46" s="30" t="s">
        <v>33</v>
      </c>
      <c r="AV46" s="30" t="s">
        <v>15</v>
      </c>
      <c r="AW46" s="30" t="s">
        <v>33</v>
      </c>
      <c r="AY46" s="256" t="s">
        <v>15</v>
      </c>
      <c r="AZ46" s="256" t="s">
        <v>33</v>
      </c>
    </row>
    <row r="47" spans="1:52" ht="15" thickBot="1" x14ac:dyDescent="0.35">
      <c r="A47" s="1"/>
      <c r="B47" s="33"/>
      <c r="C47" s="2"/>
      <c r="D47" s="1"/>
      <c r="E47" s="73"/>
      <c r="F47" s="1"/>
      <c r="G47" s="1"/>
      <c r="H47" s="1"/>
      <c r="I47" s="82"/>
      <c r="J47" s="1"/>
      <c r="L47" s="74"/>
      <c r="M47" s="1"/>
      <c r="O47" s="74"/>
      <c r="P47" s="1"/>
      <c r="R47" s="74"/>
      <c r="S47" s="1"/>
      <c r="U47" s="74"/>
      <c r="V47" s="1"/>
      <c r="X47" s="74"/>
      <c r="Y47" s="1"/>
      <c r="AA47" s="74"/>
      <c r="AB47" s="1"/>
      <c r="AD47" s="74"/>
      <c r="AE47" s="1"/>
      <c r="AG47" s="74"/>
      <c r="AH47" s="1"/>
      <c r="AJ47" s="74"/>
      <c r="AK47" s="1"/>
      <c r="AM47" s="74"/>
      <c r="AN47" s="1"/>
      <c r="AP47" s="74"/>
      <c r="AQ47" s="1"/>
      <c r="AS47" s="74"/>
      <c r="AT47" s="1"/>
      <c r="AV47" s="74"/>
      <c r="AW47" s="1"/>
      <c r="AY47" s="74"/>
      <c r="AZ47" s="1"/>
    </row>
    <row r="48" spans="1:52" ht="15" thickBot="1" x14ac:dyDescent="0.35">
      <c r="A48" s="8">
        <v>11869</v>
      </c>
      <c r="B48" s="50"/>
      <c r="C48" s="19">
        <v>3.3333333333333298E-2</v>
      </c>
      <c r="D48" s="8" t="s">
        <v>2</v>
      </c>
      <c r="E48" s="167">
        <f>($C$4*C48)</f>
        <v>63999.999999999935</v>
      </c>
      <c r="F48" s="8" t="s">
        <v>2</v>
      </c>
      <c r="G48" s="8">
        <f>ROUNDDOWN((Consolidação!C82+Consolidação!E82)/E48,0)</f>
        <v>4</v>
      </c>
      <c r="H48" s="1"/>
      <c r="I48" s="57">
        <f>E48*$J$45</f>
        <v>191999.9999999998</v>
      </c>
      <c r="J48" s="245" t="s">
        <v>2</v>
      </c>
      <c r="K48" s="251"/>
      <c r="L48" s="57">
        <f>E48*$M$45</f>
        <v>0</v>
      </c>
      <c r="M48" s="245" t="s">
        <v>2</v>
      </c>
      <c r="N48" s="251"/>
      <c r="O48" s="57">
        <f>E48*$P$45</f>
        <v>0</v>
      </c>
      <c r="P48" s="245" t="s">
        <v>2</v>
      </c>
      <c r="Q48" s="251"/>
      <c r="R48" s="57">
        <f>E48*$S$45</f>
        <v>0</v>
      </c>
      <c r="S48" s="245" t="s">
        <v>2</v>
      </c>
      <c r="T48" s="251"/>
      <c r="U48" s="57">
        <f>E48*$V$45</f>
        <v>0</v>
      </c>
      <c r="V48" s="245" t="s">
        <v>2</v>
      </c>
      <c r="W48" s="251"/>
      <c r="X48" s="57">
        <f>E48*$Y$45</f>
        <v>0</v>
      </c>
      <c r="Y48" s="245" t="s">
        <v>2</v>
      </c>
      <c r="Z48" s="251"/>
      <c r="AA48" s="57">
        <f>E48*$AB$45</f>
        <v>0</v>
      </c>
      <c r="AB48" s="245" t="s">
        <v>2</v>
      </c>
      <c r="AC48" s="251"/>
      <c r="AD48" s="57">
        <f>E48*$AE$45</f>
        <v>0</v>
      </c>
      <c r="AE48" s="245" t="s">
        <v>2</v>
      </c>
      <c r="AF48" s="251"/>
      <c r="AG48" s="57">
        <f>E48*$AH$45</f>
        <v>0</v>
      </c>
      <c r="AH48" s="245" t="s">
        <v>2</v>
      </c>
      <c r="AI48" s="251"/>
      <c r="AJ48" s="57">
        <f>E48*$AK$45</f>
        <v>0</v>
      </c>
      <c r="AK48" s="245" t="s">
        <v>2</v>
      </c>
      <c r="AL48" s="251"/>
      <c r="AM48" s="57">
        <f>E48*$AN$45</f>
        <v>0</v>
      </c>
      <c r="AN48" s="245" t="s">
        <v>2</v>
      </c>
      <c r="AO48" s="251"/>
      <c r="AP48" s="57">
        <f>E48*$AQ$45</f>
        <v>0</v>
      </c>
      <c r="AQ48" s="245" t="s">
        <v>2</v>
      </c>
      <c r="AR48" s="251"/>
      <c r="AS48" s="57">
        <f>E48*$AT$45</f>
        <v>0</v>
      </c>
      <c r="AT48" s="245" t="s">
        <v>2</v>
      </c>
      <c r="AU48" s="251"/>
      <c r="AV48" s="57">
        <f>E48*$AW$45</f>
        <v>0</v>
      </c>
      <c r="AW48" s="8" t="s">
        <v>2</v>
      </c>
      <c r="AX48" s="251"/>
      <c r="AY48" s="259">
        <f>E48*$AZ$45</f>
        <v>1023999.999999999</v>
      </c>
      <c r="AZ48" s="8" t="s">
        <v>2</v>
      </c>
    </row>
    <row r="49" spans="1:52" ht="15" thickBot="1" x14ac:dyDescent="0.35">
      <c r="A49" s="7">
        <v>11872</v>
      </c>
      <c r="B49" s="264"/>
      <c r="C49" s="83">
        <v>3.3333333333333301E-5</v>
      </c>
      <c r="D49" s="7" t="s">
        <v>104</v>
      </c>
      <c r="E49" s="455">
        <f>($C$4*C49)</f>
        <v>63.999999999999936</v>
      </c>
      <c r="F49" s="7" t="s">
        <v>104</v>
      </c>
      <c r="G49" s="8">
        <f>ROUNDDOWN((Consolidação!C85+Consolidação!E85)/E49,0)</f>
        <v>9</v>
      </c>
      <c r="H49" s="1"/>
      <c r="I49" s="57">
        <f>E49*$J$45</f>
        <v>191.9999999999998</v>
      </c>
      <c r="J49" s="252" t="s">
        <v>104</v>
      </c>
      <c r="K49" s="251"/>
      <c r="L49" s="57">
        <f>E49*$M$45</f>
        <v>0</v>
      </c>
      <c r="M49" s="252" t="s">
        <v>104</v>
      </c>
      <c r="N49" s="251"/>
      <c r="O49" s="57">
        <f>E49*$P$45</f>
        <v>0</v>
      </c>
      <c r="P49" s="252" t="s">
        <v>104</v>
      </c>
      <c r="Q49" s="251"/>
      <c r="R49" s="57">
        <f>E49*$S$45</f>
        <v>0</v>
      </c>
      <c r="S49" s="252" t="s">
        <v>104</v>
      </c>
      <c r="T49" s="251"/>
      <c r="U49" s="57">
        <f>E49*$V$45</f>
        <v>0</v>
      </c>
      <c r="V49" s="252" t="s">
        <v>104</v>
      </c>
      <c r="W49" s="251"/>
      <c r="X49" s="57">
        <f>E49*$Y$45</f>
        <v>0</v>
      </c>
      <c r="Y49" s="252" t="s">
        <v>104</v>
      </c>
      <c r="Z49" s="251"/>
      <c r="AA49" s="57">
        <f>E49*$AB$45</f>
        <v>0</v>
      </c>
      <c r="AB49" s="252" t="s">
        <v>104</v>
      </c>
      <c r="AC49" s="251"/>
      <c r="AD49" s="57">
        <f>E49*$AE$45</f>
        <v>0</v>
      </c>
      <c r="AE49" s="252" t="s">
        <v>104</v>
      </c>
      <c r="AF49" s="251"/>
      <c r="AG49" s="57">
        <f>E49*$AH$45</f>
        <v>0</v>
      </c>
      <c r="AH49" s="252" t="s">
        <v>104</v>
      </c>
      <c r="AI49" s="251"/>
      <c r="AJ49" s="57">
        <f>E49*$AK$45</f>
        <v>0</v>
      </c>
      <c r="AK49" s="252" t="s">
        <v>104</v>
      </c>
      <c r="AL49" s="251"/>
      <c r="AM49" s="57">
        <f>E49*$AN$45</f>
        <v>0</v>
      </c>
      <c r="AN49" s="252" t="s">
        <v>104</v>
      </c>
      <c r="AO49" s="251"/>
      <c r="AP49" s="57">
        <f>E49*$AQ$45</f>
        <v>0</v>
      </c>
      <c r="AQ49" s="252" t="s">
        <v>104</v>
      </c>
      <c r="AR49" s="251"/>
      <c r="AS49" s="57">
        <f>E49*$AT$45</f>
        <v>0</v>
      </c>
      <c r="AT49" s="252" t="s">
        <v>104</v>
      </c>
      <c r="AU49" s="251"/>
      <c r="AV49" s="57">
        <f>E49*$AW$45</f>
        <v>0</v>
      </c>
      <c r="AW49" s="7" t="s">
        <v>104</v>
      </c>
      <c r="AX49" s="251"/>
      <c r="AY49" s="259">
        <f>E49*$AZ$45</f>
        <v>1023.999999999999</v>
      </c>
      <c r="AZ49" s="7" t="s">
        <v>104</v>
      </c>
    </row>
    <row r="50" spans="1:52" ht="17.25" customHeight="1" thickBot="1" x14ac:dyDescent="0.35">
      <c r="A50" s="116">
        <v>11921</v>
      </c>
      <c r="B50" s="114"/>
      <c r="C50" s="26">
        <v>6.6666666666666599E-4</v>
      </c>
      <c r="D50" s="25" t="s">
        <v>2</v>
      </c>
      <c r="E50" s="456">
        <f>($C$4*C50)</f>
        <v>1279.9999999999986</v>
      </c>
      <c r="F50" s="25" t="s">
        <v>2</v>
      </c>
      <c r="G50" s="8">
        <f>ROUNDDOWN((Consolidação!C107+Consolidação!E107)/E50,0)</f>
        <v>18</v>
      </c>
      <c r="H50" s="42"/>
      <c r="I50" s="57">
        <f>E50*$J$45</f>
        <v>3839.9999999999959</v>
      </c>
      <c r="J50" s="246" t="s">
        <v>2</v>
      </c>
      <c r="K50" s="251"/>
      <c r="L50" s="57">
        <f>E50*$M$45</f>
        <v>0</v>
      </c>
      <c r="M50" s="246" t="s">
        <v>2</v>
      </c>
      <c r="N50" s="251"/>
      <c r="O50" s="57">
        <f>E50*$P$45</f>
        <v>0</v>
      </c>
      <c r="P50" s="246" t="s">
        <v>2</v>
      </c>
      <c r="Q50" s="251"/>
      <c r="R50" s="57">
        <f>E50*$S$45</f>
        <v>0</v>
      </c>
      <c r="S50" s="246" t="s">
        <v>2</v>
      </c>
      <c r="T50" s="251"/>
      <c r="U50" s="57">
        <f>E50*$V$45</f>
        <v>0</v>
      </c>
      <c r="V50" s="246" t="s">
        <v>2</v>
      </c>
      <c r="W50" s="251"/>
      <c r="X50" s="57">
        <f>E50*$Y$45</f>
        <v>0</v>
      </c>
      <c r="Y50" s="246" t="s">
        <v>2</v>
      </c>
      <c r="Z50" s="251"/>
      <c r="AA50" s="57">
        <f>E50*$AB$45</f>
        <v>0</v>
      </c>
      <c r="AB50" s="246" t="s">
        <v>2</v>
      </c>
      <c r="AC50" s="251"/>
      <c r="AD50" s="57">
        <f>E50*$AE$45</f>
        <v>0</v>
      </c>
      <c r="AE50" s="246" t="s">
        <v>2</v>
      </c>
      <c r="AF50" s="251"/>
      <c r="AG50" s="57">
        <f>E50*$AH$45</f>
        <v>0</v>
      </c>
      <c r="AH50" s="246" t="s">
        <v>2</v>
      </c>
      <c r="AI50" s="251"/>
      <c r="AJ50" s="57">
        <f>E50*$AK$45</f>
        <v>0</v>
      </c>
      <c r="AK50" s="246" t="s">
        <v>2</v>
      </c>
      <c r="AL50" s="251"/>
      <c r="AM50" s="57">
        <f>E50*$AN$45</f>
        <v>0</v>
      </c>
      <c r="AN50" s="246" t="s">
        <v>2</v>
      </c>
      <c r="AO50" s="251"/>
      <c r="AP50" s="57">
        <f>E50*$AQ$45</f>
        <v>0</v>
      </c>
      <c r="AQ50" s="246" t="s">
        <v>2</v>
      </c>
      <c r="AR50" s="251"/>
      <c r="AS50" s="57">
        <f>E50*$AT$45</f>
        <v>0</v>
      </c>
      <c r="AT50" s="246" t="s">
        <v>2</v>
      </c>
      <c r="AU50" s="251"/>
      <c r="AV50" s="57">
        <f>E50*$AW$45</f>
        <v>0</v>
      </c>
      <c r="AW50" s="25" t="s">
        <v>2</v>
      </c>
      <c r="AX50" s="251"/>
      <c r="AY50" s="259">
        <f>E50*$AZ$45</f>
        <v>20479.999999999978</v>
      </c>
      <c r="AZ50" s="25" t="s">
        <v>2</v>
      </c>
    </row>
    <row r="51" spans="1:52" ht="15" thickBot="1" x14ac:dyDescent="0.35">
      <c r="A51" s="8">
        <v>11895</v>
      </c>
      <c r="B51" s="50"/>
      <c r="C51" s="26">
        <v>6.6666666666666597E-7</v>
      </c>
      <c r="D51" s="7" t="s">
        <v>104</v>
      </c>
      <c r="E51" s="167">
        <f>($C$4*C51)</f>
        <v>1.2799999999999987</v>
      </c>
      <c r="F51" s="7" t="s">
        <v>104</v>
      </c>
      <c r="G51" s="8">
        <f>ROUNDDOWN((Consolidação!C97+Consolidação!E97)/E51,0)</f>
        <v>4</v>
      </c>
      <c r="H51" s="1"/>
      <c r="I51" s="57">
        <f>E51*$J$45</f>
        <v>3.8399999999999963</v>
      </c>
      <c r="J51" s="252" t="s">
        <v>104</v>
      </c>
      <c r="K51" s="251"/>
      <c r="L51" s="57">
        <f>E51*$M$45</f>
        <v>0</v>
      </c>
      <c r="M51" s="252" t="s">
        <v>104</v>
      </c>
      <c r="N51" s="251"/>
      <c r="O51" s="57">
        <f>E51*$P$45</f>
        <v>0</v>
      </c>
      <c r="P51" s="252" t="s">
        <v>104</v>
      </c>
      <c r="Q51" s="251"/>
      <c r="R51" s="57">
        <f>E51*$S$45</f>
        <v>0</v>
      </c>
      <c r="S51" s="252" t="s">
        <v>104</v>
      </c>
      <c r="T51" s="251"/>
      <c r="U51" s="57">
        <f>E51*$V$45</f>
        <v>0</v>
      </c>
      <c r="V51" s="252" t="s">
        <v>104</v>
      </c>
      <c r="W51" s="251"/>
      <c r="X51" s="57">
        <f>E51*$Y$45</f>
        <v>0</v>
      </c>
      <c r="Y51" s="252" t="s">
        <v>104</v>
      </c>
      <c r="Z51" s="251"/>
      <c r="AA51" s="57">
        <f>E51*$AB$45</f>
        <v>0</v>
      </c>
      <c r="AB51" s="252" t="s">
        <v>104</v>
      </c>
      <c r="AC51" s="251"/>
      <c r="AD51" s="57">
        <f>E51*$AE$45</f>
        <v>0</v>
      </c>
      <c r="AE51" s="252" t="s">
        <v>104</v>
      </c>
      <c r="AF51" s="251"/>
      <c r="AG51" s="57">
        <f>E51*$AH$45</f>
        <v>0</v>
      </c>
      <c r="AH51" s="252" t="s">
        <v>104</v>
      </c>
      <c r="AI51" s="251"/>
      <c r="AJ51" s="57">
        <f>E51*$AK$45</f>
        <v>0</v>
      </c>
      <c r="AK51" s="252" t="s">
        <v>104</v>
      </c>
      <c r="AL51" s="251"/>
      <c r="AM51" s="57">
        <f>E51*$AN$45</f>
        <v>0</v>
      </c>
      <c r="AN51" s="252" t="s">
        <v>104</v>
      </c>
      <c r="AO51" s="251"/>
      <c r="AP51" s="57">
        <f>E51*$AQ$45</f>
        <v>0</v>
      </c>
      <c r="AQ51" s="252" t="s">
        <v>104</v>
      </c>
      <c r="AR51" s="251"/>
      <c r="AS51" s="57">
        <f>E51*$AT$45</f>
        <v>0</v>
      </c>
      <c r="AT51" s="252" t="s">
        <v>104</v>
      </c>
      <c r="AU51" s="251"/>
      <c r="AV51" s="57">
        <f>E51*$AW$45</f>
        <v>0</v>
      </c>
      <c r="AW51" s="7" t="s">
        <v>104</v>
      </c>
      <c r="AX51" s="251"/>
      <c r="AY51" s="259">
        <f>E51*$AZ$45</f>
        <v>20.479999999999979</v>
      </c>
      <c r="AZ51" s="7" t="s">
        <v>104</v>
      </c>
    </row>
    <row r="52" spans="1:52" ht="15" thickBot="1" x14ac:dyDescent="0.35">
      <c r="A52" s="8">
        <v>11580</v>
      </c>
      <c r="B52" s="47"/>
      <c r="C52" s="26">
        <v>6.6666666666665997E-6</v>
      </c>
      <c r="D52" s="8" t="s">
        <v>2</v>
      </c>
      <c r="E52" s="167">
        <f>ROUNDUP($C$4*C52,0)</f>
        <v>13</v>
      </c>
      <c r="F52" s="8" t="s">
        <v>2</v>
      </c>
      <c r="G52" s="8">
        <f>ROUNDDOWN((Consolidação!C57+Consolidação!E57)/E52,0)</f>
        <v>49</v>
      </c>
      <c r="H52" s="1"/>
      <c r="I52" s="57">
        <f>E52*$J$45</f>
        <v>39</v>
      </c>
      <c r="J52" s="245" t="s">
        <v>2</v>
      </c>
      <c r="K52" s="251"/>
      <c r="L52" s="57">
        <f>E52*$M$45</f>
        <v>0</v>
      </c>
      <c r="M52" s="245" t="s">
        <v>2</v>
      </c>
      <c r="N52" s="251"/>
      <c r="O52" s="57">
        <f>E52*$P$45</f>
        <v>0</v>
      </c>
      <c r="P52" s="245" t="s">
        <v>2</v>
      </c>
      <c r="Q52" s="251"/>
      <c r="R52" s="57">
        <f>E52*$S$45</f>
        <v>0</v>
      </c>
      <c r="S52" s="245" t="s">
        <v>2</v>
      </c>
      <c r="T52" s="251"/>
      <c r="U52" s="57">
        <f>E52*$V$45</f>
        <v>0</v>
      </c>
      <c r="V52" s="245" t="s">
        <v>2</v>
      </c>
      <c r="W52" s="251"/>
      <c r="X52" s="57">
        <f>E52*$Y$45</f>
        <v>0</v>
      </c>
      <c r="Y52" s="245" t="s">
        <v>2</v>
      </c>
      <c r="Z52" s="251"/>
      <c r="AA52" s="57">
        <f>E52*$AB$45</f>
        <v>0</v>
      </c>
      <c r="AB52" s="245" t="s">
        <v>2</v>
      </c>
      <c r="AC52" s="251"/>
      <c r="AD52" s="57">
        <f>E52*$AE$45</f>
        <v>0</v>
      </c>
      <c r="AE52" s="245" t="s">
        <v>2</v>
      </c>
      <c r="AF52" s="251"/>
      <c r="AG52" s="57">
        <f>E52*$AH$45</f>
        <v>0</v>
      </c>
      <c r="AH52" s="245" t="s">
        <v>2</v>
      </c>
      <c r="AI52" s="251"/>
      <c r="AJ52" s="57">
        <f>E52*$AK$45</f>
        <v>0</v>
      </c>
      <c r="AK52" s="245" t="s">
        <v>2</v>
      </c>
      <c r="AL52" s="251"/>
      <c r="AM52" s="57">
        <f>E52*$AN$45</f>
        <v>0</v>
      </c>
      <c r="AN52" s="245" t="s">
        <v>2</v>
      </c>
      <c r="AO52" s="251"/>
      <c r="AP52" s="57">
        <f>E52*$AQ$45</f>
        <v>0</v>
      </c>
      <c r="AQ52" s="245" t="s">
        <v>2</v>
      </c>
      <c r="AR52" s="251"/>
      <c r="AS52" s="57">
        <f>E52*$AT$45</f>
        <v>0</v>
      </c>
      <c r="AT52" s="245" t="s">
        <v>2</v>
      </c>
      <c r="AU52" s="251"/>
      <c r="AV52" s="57">
        <f>E52*$AW$45</f>
        <v>0</v>
      </c>
      <c r="AW52" s="8" t="s">
        <v>2</v>
      </c>
      <c r="AX52" s="251"/>
      <c r="AY52" s="259">
        <f>E52*$AZ$45</f>
        <v>208</v>
      </c>
      <c r="AZ52" s="8" t="s">
        <v>2</v>
      </c>
    </row>
  </sheetData>
  <mergeCells count="6">
    <mergeCell ref="AM2:AN2"/>
    <mergeCell ref="H2:M2"/>
    <mergeCell ref="N2:S2"/>
    <mergeCell ref="Z2:AE2"/>
    <mergeCell ref="AF2:AK2"/>
    <mergeCell ref="U2:V2"/>
  </mergeCells>
  <conditionalFormatting sqref="D8:D11">
    <cfRule type="cellIs" dxfId="137" priority="51" operator="equal">
      <formula>"≠"</formula>
    </cfRule>
  </conditionalFormatting>
  <conditionalFormatting sqref="D12:D14">
    <cfRule type="containsText" dxfId="136" priority="58" operator="containsText" text="!!!">
      <formula>NOT(ISERROR(SEARCH("!!!",D12)))</formula>
    </cfRule>
  </conditionalFormatting>
  <conditionalFormatting sqref="E8:E11">
    <cfRule type="uniqueValues" dxfId="135" priority="45"/>
    <cfRule type="duplicateValues" dxfId="134" priority="46"/>
  </conditionalFormatting>
  <conditionalFormatting sqref="E12:E14">
    <cfRule type="uniqueValues" dxfId="133" priority="132"/>
    <cfRule type="duplicateValues" dxfId="132" priority="133"/>
  </conditionalFormatting>
  <conditionalFormatting sqref="G48:G52 G18:G27 G32:G37 G42:G43">
    <cfRule type="top10" dxfId="131" priority="50" bottom="1" rank="1"/>
  </conditionalFormatting>
  <conditionalFormatting sqref="M3:M11 S3:S11">
    <cfRule type="cellIs" dxfId="130" priority="7" operator="between">
      <formula>0.0000000001</formula>
      <formula>0.9999999999</formula>
    </cfRule>
    <cfRule type="cellIs" dxfId="129" priority="8" operator="equal">
      <formula>1</formula>
    </cfRule>
    <cfRule type="cellIs" dxfId="128" priority="9" operator="greaterThan">
      <formula>0</formula>
    </cfRule>
  </conditionalFormatting>
  <conditionalFormatting sqref="M14 S14">
    <cfRule type="cellIs" dxfId="127" priority="55" operator="between">
      <formula>0.0000000001</formula>
      <formula>0.9999999999</formula>
    </cfRule>
    <cfRule type="cellIs" dxfId="126" priority="56" operator="equal">
      <formula>1</formula>
    </cfRule>
    <cfRule type="cellIs" dxfId="125" priority="57" operator="greaterThan">
      <formula>0</formula>
    </cfRule>
  </conditionalFormatting>
  <conditionalFormatting sqref="AE3:AE13 AK3:AK13">
    <cfRule type="cellIs" dxfId="124" priority="1" operator="between">
      <formula>0.0000000001</formula>
      <formula>0.9999999999</formula>
    </cfRule>
    <cfRule type="cellIs" dxfId="123" priority="2" operator="equal">
      <formula>1</formula>
    </cfRule>
    <cfRule type="cellIs" dxfId="122" priority="3" operator="greaterThan">
      <formula>0</formula>
    </cfRule>
  </conditionalFormatting>
  <conditionalFormatting sqref="AE7 AK7">
    <cfRule type="cellIs" dxfId="121" priority="21" operator="equal">
      <formula>1</formula>
    </cfRule>
    <cfRule type="cellIs" dxfId="120" priority="22" operator="between">
      <formula>0.000000000001</formula>
      <formula>0.999999999999</formula>
    </cfRule>
  </conditionalFormatting>
  <printOptions horizontalCentered="1" verticalCentered="1"/>
  <pageMargins left="0.31496062992125984" right="0.31496062992125984" top="0.19685039370078741" bottom="0.19685039370078741" header="0.31496062992125984" footer="0.31496062992125984"/>
  <pageSetup paperSize="9" scale="6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57"/>
  <sheetViews>
    <sheetView zoomScaleNormal="100" workbookViewId="0">
      <selection activeCell="B1" sqref="B1"/>
    </sheetView>
  </sheetViews>
  <sheetFormatPr defaultRowHeight="14.4" x14ac:dyDescent="0.3"/>
  <cols>
    <col min="1" max="1" width="10.6640625" customWidth="1"/>
    <col min="2" max="2" width="49.44140625" customWidth="1"/>
    <col min="3" max="3" width="14.33203125" bestFit="1" customWidth="1"/>
    <col min="4" max="4" width="5.109375" bestFit="1" customWidth="1"/>
    <col min="5" max="5" width="11.5546875" bestFit="1" customWidth="1"/>
    <col min="6" max="6" width="5.109375" bestFit="1" customWidth="1"/>
    <col min="7" max="7" width="10.5546875" bestFit="1" customWidth="1"/>
    <col min="8" max="8" width="3.88671875" bestFit="1" customWidth="1"/>
    <col min="9" max="9" width="9.44140625" bestFit="1" customWidth="1"/>
    <col min="10" max="10" width="6.44140625" bestFit="1" customWidth="1"/>
    <col min="11" max="11" width="3" bestFit="1" customWidth="1"/>
    <col min="12" max="12" width="9.44140625" bestFit="1" customWidth="1"/>
    <col min="13" max="13" width="6" bestFit="1" customWidth="1"/>
    <col min="14" max="14" width="3.88671875" bestFit="1" customWidth="1"/>
    <col min="15" max="15" width="9.44140625" customWidth="1"/>
    <col min="16" max="16" width="6" bestFit="1" customWidth="1"/>
    <col min="17" max="17" width="3" bestFit="1" customWidth="1"/>
    <col min="18" max="18" width="9.44140625" bestFit="1" customWidth="1"/>
    <col min="19" max="19" width="6" bestFit="1" customWidth="1"/>
    <col min="20" max="20" width="2.6640625" customWidth="1"/>
    <col min="21" max="21" width="10.109375" bestFit="1" customWidth="1"/>
    <col min="22" max="22" width="6.44140625" bestFit="1" customWidth="1"/>
    <col min="23" max="23" width="3" bestFit="1" customWidth="1"/>
    <col min="24" max="24" width="9.44140625" bestFit="1" customWidth="1"/>
    <col min="25" max="25" width="6" bestFit="1" customWidth="1"/>
    <col min="26" max="26" width="3.88671875" bestFit="1" customWidth="1"/>
    <col min="27" max="27" width="9.44140625" bestFit="1" customWidth="1"/>
    <col min="28" max="28" width="6.44140625" bestFit="1" customWidth="1"/>
    <col min="29" max="29" width="3" bestFit="1" customWidth="1"/>
    <col min="30" max="30" width="9.44140625" bestFit="1" customWidth="1"/>
    <col min="31" max="31" width="6" bestFit="1" customWidth="1"/>
    <col min="32" max="32" width="3.88671875" bestFit="1" customWidth="1"/>
    <col min="33" max="33" width="9.44140625" bestFit="1" customWidth="1"/>
    <col min="34" max="34" width="6" bestFit="1" customWidth="1"/>
    <col min="35" max="35" width="3" bestFit="1" customWidth="1"/>
    <col min="36" max="36" width="9.44140625" bestFit="1" customWidth="1"/>
    <col min="37" max="37" width="6" bestFit="1" customWidth="1"/>
    <col min="38" max="38" width="2.6640625" customWidth="1"/>
    <col min="39" max="39" width="10.109375" bestFit="1" customWidth="1"/>
    <col min="40" max="40" width="6.44140625" bestFit="1" customWidth="1"/>
    <col min="41" max="41" width="2.6640625" customWidth="1"/>
    <col min="42" max="42" width="9.44140625" bestFit="1" customWidth="1"/>
    <col min="43" max="43" width="6" bestFit="1" customWidth="1"/>
    <col min="44" max="44" width="2.6640625" customWidth="1"/>
    <col min="45" max="45" width="9.44140625" bestFit="1" customWidth="1"/>
    <col min="46" max="46" width="6" bestFit="1" customWidth="1"/>
    <col min="47" max="47" width="2.6640625" customWidth="1"/>
    <col min="48" max="48" width="9.44140625" bestFit="1" customWidth="1"/>
    <col min="49" max="49" width="5.109375" bestFit="1" customWidth="1"/>
    <col min="50" max="50" width="2.6640625" customWidth="1"/>
    <col min="51" max="51" width="12.5546875" bestFit="1" customWidth="1"/>
    <col min="52" max="52" width="5.109375" bestFit="1" customWidth="1"/>
  </cols>
  <sheetData>
    <row r="1" spans="1:52" ht="21.6" thickBot="1" x14ac:dyDescent="0.45">
      <c r="A1" t="s">
        <v>6</v>
      </c>
      <c r="B1" s="18">
        <v>20088</v>
      </c>
    </row>
    <row r="2" spans="1:52" ht="15" thickBot="1" x14ac:dyDescent="0.35">
      <c r="B2" t="s">
        <v>98</v>
      </c>
      <c r="H2" s="628" t="s">
        <v>110</v>
      </c>
      <c r="I2" s="629"/>
      <c r="J2" s="629"/>
      <c r="K2" s="629"/>
      <c r="L2" s="629"/>
      <c r="M2" s="630"/>
      <c r="N2" s="628" t="s">
        <v>45</v>
      </c>
      <c r="O2" s="629"/>
      <c r="P2" s="629"/>
      <c r="Q2" s="629"/>
      <c r="R2" s="629"/>
      <c r="S2" s="630"/>
      <c r="U2" s="626" t="s">
        <v>118</v>
      </c>
      <c r="V2" s="627"/>
      <c r="Z2" s="628" t="s">
        <v>110</v>
      </c>
      <c r="AA2" s="629"/>
      <c r="AB2" s="629"/>
      <c r="AC2" s="629"/>
      <c r="AD2" s="629"/>
      <c r="AE2" s="630"/>
      <c r="AF2" s="628" t="s">
        <v>45</v>
      </c>
      <c r="AG2" s="629"/>
      <c r="AH2" s="629"/>
      <c r="AI2" s="629"/>
      <c r="AJ2" s="629"/>
      <c r="AK2" s="630"/>
      <c r="AM2" s="626" t="s">
        <v>118</v>
      </c>
      <c r="AN2" s="627"/>
    </row>
    <row r="3" spans="1:52" x14ac:dyDescent="0.3">
      <c r="H3" s="137" t="s">
        <v>61</v>
      </c>
      <c r="I3" s="123">
        <v>850440</v>
      </c>
      <c r="J3" s="41" t="s">
        <v>43</v>
      </c>
      <c r="K3" s="41" t="s">
        <v>42</v>
      </c>
      <c r="L3" s="139">
        <v>45153</v>
      </c>
      <c r="M3" s="132" t="e">
        <f>ROUNDDOWN(IF(I3&lt;=#REF!+#REF!+#REF!+#REF!,1,(#REF!+#REF!+#REF!+#REF!)/I3),2)</f>
        <v>#REF!</v>
      </c>
      <c r="N3" s="144" t="s">
        <v>61</v>
      </c>
      <c r="O3" s="160">
        <f>ROUNDUP(I3/C6,0)</f>
        <v>2</v>
      </c>
      <c r="P3" s="160" t="s">
        <v>44</v>
      </c>
      <c r="Q3" s="160" t="s">
        <v>42</v>
      </c>
      <c r="R3" s="285">
        <f t="shared" ref="R3:R11" si="0">IF(L3="","",L3-20)</f>
        <v>45133</v>
      </c>
      <c r="S3" s="132" t="e">
        <f>ROUNDDOWN(IF(I3&lt;=#REF!+#REF!+#REF!+#REF!+#REF!+#REF!,1,(#REF!+#REF!+#REF!+#REF!+#REF!+#REF!)/I3),2)</f>
        <v>#REF!</v>
      </c>
      <c r="U3" s="275">
        <f>13878060-I3</f>
        <v>13027620</v>
      </c>
      <c r="V3" s="276" t="s">
        <v>43</v>
      </c>
      <c r="Z3" s="144" t="s">
        <v>61</v>
      </c>
      <c r="AA3" s="150">
        <v>0</v>
      </c>
      <c r="AB3" s="145" t="s">
        <v>43</v>
      </c>
      <c r="AC3" s="145" t="s">
        <v>42</v>
      </c>
      <c r="AD3" s="285"/>
      <c r="AE3" s="132" t="e">
        <f>ROUNDDOWN(IF(AA3+I11+I10+I9+I8+I7+I6+I5+I4+I3&lt;=#REF!+#REF!+#REF!+#REF!,1,IF((I3+I4+I5+I6+I7+I8+I9+I10+I11)&gt;(#REF!+#REF!+#REF!+#REF!),0,(#REF!+#REF!+#REF!+#REF!-I3-I4-I5-I6-I7-I8-I9-I10-I11)/AA3)),2)</f>
        <v>#REF!</v>
      </c>
      <c r="AF3" s="144" t="s">
        <v>61</v>
      </c>
      <c r="AG3" s="145">
        <f>IF(ROUNDUP(((AA3+I11+I10+I9+I8+I7+I6+I5+I4+I3)/C6)-O3-O4-O5-O6-O7-O8-O9-O10-O11,0)&lt;0,0,ROUNDUP(((AA3+I11+I10+I9+I8+I7+I6+I5+I4+I3)/C6)-O11-O10-O9-O8-O7-O6-O5-O4-O3,0))</f>
        <v>0</v>
      </c>
      <c r="AH3" s="145" t="s">
        <v>44</v>
      </c>
      <c r="AI3" s="145" t="s">
        <v>42</v>
      </c>
      <c r="AJ3" s="285" t="str">
        <f>IF(AD3="","",AD3-20)</f>
        <v/>
      </c>
      <c r="AK3" s="132" t="e">
        <f>ROUNDDOWN(IF(AA3+I11+I10+I9+I8+I7+I6+I5+I4+I3&lt;=#REF!+#REF!+#REF!+#REF!+#REF!+#REF!,1,IF((I3+I4+I5+I6+I7+I8+I9+I10+I11)&gt;(#REF!+#REF!+#REF!+#REF!+#REF!+#REF!),0,(#REF!+#REF!+#REF!+#REF!+#REF!+#REF!-I3-I4-I5-I6-I7-I8-I9-I10-I11)/AA3)),2)</f>
        <v>#REF!</v>
      </c>
      <c r="AM3" s="277"/>
      <c r="AN3" s="276" t="s">
        <v>43</v>
      </c>
    </row>
    <row r="4" spans="1:52" x14ac:dyDescent="0.3">
      <c r="B4" s="3" t="s">
        <v>13</v>
      </c>
      <c r="C4" s="31">
        <v>468000</v>
      </c>
      <c r="E4" s="101" t="s">
        <v>59</v>
      </c>
      <c r="H4" s="144" t="s">
        <v>62</v>
      </c>
      <c r="I4" s="150">
        <v>0</v>
      </c>
      <c r="J4" s="145" t="s">
        <v>43</v>
      </c>
      <c r="K4" s="145" t="s">
        <v>42</v>
      </c>
      <c r="L4" s="139">
        <v>45184</v>
      </c>
      <c r="M4" s="134" t="e">
        <f>ROUNDDOWN(IF(I4+I3&lt;=#REF!+#REF!+#REF!+#REF!,1,IF(I3&gt;(#REF!+#REF!+#REF!+#REF!),0,(#REF!+#REF!+#REF!+#REF!-I3)/I4)),2)</f>
        <v>#REF!</v>
      </c>
      <c r="N4" s="144" t="s">
        <v>62</v>
      </c>
      <c r="O4" s="145">
        <f>IF(ROUNDUP(((I4+I3)/C6)-O3,0)&lt;0,0,ROUNDUP(((I4+I3)/C6)-O3,0))</f>
        <v>0</v>
      </c>
      <c r="P4" s="145" t="s">
        <v>44</v>
      </c>
      <c r="Q4" s="145" t="s">
        <v>42</v>
      </c>
      <c r="R4" s="146">
        <f t="shared" si="0"/>
        <v>45164</v>
      </c>
      <c r="S4" s="134" t="e">
        <f>ROUNDDOWN(IF(I4+I3&lt;=#REF!+#REF!+#REF!+#REF!+#REF!+#REF!,1,IF(I3&gt;(#REF!+#REF!+#REF!+#REF!+#REF!+#REF!),0,(#REF!+#REF!+#REF!+#REF!+#REF!+#REF!-I3)/I4)),2)</f>
        <v>#REF!</v>
      </c>
      <c r="U4" s="275">
        <f>13878060-I4</f>
        <v>13878060</v>
      </c>
      <c r="V4" s="276" t="s">
        <v>43</v>
      </c>
      <c r="Z4" s="144" t="s">
        <v>62</v>
      </c>
      <c r="AA4" s="150">
        <v>0</v>
      </c>
      <c r="AB4" s="145" t="s">
        <v>43</v>
      </c>
      <c r="AC4" s="145" t="s">
        <v>42</v>
      </c>
      <c r="AD4" s="139"/>
      <c r="AE4" s="134" t="e">
        <f>ROUNDDOWN(IF(AA4+AA3+I11+I10+I9+I8+I7+I6+I5+I4+I3&lt;=#REF!+#REF!+#REF!+#REF!,1,IF((I3+I4+I5+I6+I7+I8+I9+I10+I11+AA3)&gt;(#REF!+#REF!+#REF!+#REF!),0,(#REF!+#REF!+#REF!+#REF!-I3-I4-I5-I6-I7-I8-I9-I10-I11-AA3)/AA4)),2)</f>
        <v>#REF!</v>
      </c>
      <c r="AF4" s="144" t="s">
        <v>62</v>
      </c>
      <c r="AG4" s="65">
        <f>IF(ROUNDUP(((AA4+AA3+I11+I10+I9+I8+I7+I6+I5+I4+I3)/C6)-O3-O4-O5-O6-O7-O8-O9-O10-O11-AG3,0)&lt;0,0,ROUNDUP(((AA4+AA3+I11+I10+I9+I8+I7+I6+I5+I4+I3)/C6)-AG3-O11-O10-O9-O8-O7-O6-O5-O4-O3,0))</f>
        <v>0</v>
      </c>
      <c r="AH4" s="145" t="s">
        <v>44</v>
      </c>
      <c r="AI4" s="145" t="s">
        <v>42</v>
      </c>
      <c r="AJ4" s="146" t="str">
        <f t="shared" ref="AJ4:AJ11" si="1">IF(AD4="","",AD4-20)</f>
        <v/>
      </c>
      <c r="AK4" s="134" t="e">
        <f>ROUNDDOWN(IF(AA4+AA3+I11+I10+I9+I8+I7+I6+I5+I4+I3&lt;=#REF!+#REF!+#REF!+#REF!+#REF!+#REF!,1,IF((I3+I4+I5+I6+I7+I8+I9+I10+I11+AA3)&gt;(#REF!+#REF!+#REF!+#REF!+#REF!+#REF!),0,(#REF!+#REF!+#REF!+#REF!+#REF!+#REF!-I3-I4-I5-I6-I7-I8-I9-I10-I11-AA3)/AA4)),2)</f>
        <v>#REF!</v>
      </c>
      <c r="AM4" s="275"/>
      <c r="AN4" s="276" t="s">
        <v>43</v>
      </c>
    </row>
    <row r="5" spans="1:52" x14ac:dyDescent="0.3">
      <c r="B5" s="3" t="s">
        <v>11</v>
      </c>
      <c r="C5" s="99">
        <f>ROUNDUP(I13/C6,0)</f>
        <v>2</v>
      </c>
      <c r="E5" s="120">
        <f>MIN(G18:G27,G32:G36,G41:G42,G47:G50)</f>
        <v>10</v>
      </c>
      <c r="H5" s="144" t="s">
        <v>63</v>
      </c>
      <c r="I5" s="123">
        <v>0</v>
      </c>
      <c r="J5" s="145" t="s">
        <v>43</v>
      </c>
      <c r="K5" s="145" t="s">
        <v>42</v>
      </c>
      <c r="L5" s="139">
        <v>45306</v>
      </c>
      <c r="M5" s="134" t="e">
        <f>ROUNDDOWN(IF(I5+I4+I3&lt;=#REF!+#REF!+#REF!+#REF!,1,IF((I3+I4)&gt;(#REF!+#REF!+#REF!+#REF!),0,(#REF!+#REF!+#REF!+#REF!-I3-I4)/I5)),2)</f>
        <v>#REF!</v>
      </c>
      <c r="N5" s="144" t="s">
        <v>63</v>
      </c>
      <c r="O5" s="145">
        <f>IF(ROUNDUP(((I5+I4+I3)/C6)-O3-O4,0)&lt;0,0,ROUNDUP(((I5+I4+I3)/C6)-O3-O4,0))</f>
        <v>0</v>
      </c>
      <c r="P5" s="145" t="s">
        <v>44</v>
      </c>
      <c r="Q5" s="145" t="s">
        <v>42</v>
      </c>
      <c r="R5" s="146">
        <f t="shared" si="0"/>
        <v>45286</v>
      </c>
      <c r="S5" s="134" t="e">
        <f>ROUNDDOWN(IF(I5+I4+I3&lt;=#REF!+#REF!+#REF!+#REF!+#REF!+#REF!,1,IF((I3+I4)&gt;(#REF!+#REF!+#REF!+#REF!+#REF!+#REF!),0,(#REF!+#REF!+#REF!+#REF!+#REF!+#REF!-I3-I4)/I5)),2)</f>
        <v>#REF!</v>
      </c>
      <c r="U5" s="275">
        <f>13878060-I5</f>
        <v>13878060</v>
      </c>
      <c r="V5" s="276" t="s">
        <v>43</v>
      </c>
      <c r="Z5" s="144" t="s">
        <v>63</v>
      </c>
      <c r="AA5" s="123">
        <v>0</v>
      </c>
      <c r="AB5" s="145" t="s">
        <v>43</v>
      </c>
      <c r="AC5" s="145" t="s">
        <v>42</v>
      </c>
      <c r="AD5" s="139"/>
      <c r="AE5" s="134" t="e">
        <f>ROUNDDOWN(IF(AA5+AA4+AA3+I11+I10+I9+I8+I7+I6+I5+I4+I3&lt;=#REF!+#REF!+#REF!+#REF!,1,IF((I3+I4+I5+I6+I7+I8+I9+I10+I11+AA3+AA4)&gt;(#REF!+#REF!+#REF!+#REF!),0,(#REF!+#REF!+#REF!+#REF!-I3-I4-I5-I6-I7-I8-I9-I10-I11-AA3-AA4)/AA5)),2)</f>
        <v>#REF!</v>
      </c>
      <c r="AF5" s="144" t="s">
        <v>63</v>
      </c>
      <c r="AG5" s="145">
        <f>IF(ROUNDUP(((AA5+AA4+AA3+I11+I10+I9+I8+I7+I6+I5+I4+I3)/C6)-O3-O4-O5-O6-O7-O8-O9-O10-O11-AG3-AG4,0)&lt;0,0,ROUNDUP(((AA5+AA4+AA3+I11+I10+I9+I8+I7+I6+I5+I4+I3)/C6)-AG4-AG3-O11-O10-O9-O8-O7-O6-O5-O4-O3,0))</f>
        <v>0</v>
      </c>
      <c r="AH5" s="145" t="s">
        <v>44</v>
      </c>
      <c r="AI5" s="145" t="s">
        <v>42</v>
      </c>
      <c r="AJ5" s="146" t="str">
        <f t="shared" si="1"/>
        <v/>
      </c>
      <c r="AK5" s="134" t="e">
        <f>ROUNDDOWN(IF(AA5+AA4+AA3+I11+I10+I9+I8+I7+I6+I5+I4+I3&lt;=#REF!+#REF!+#REF!+#REF!+#REF!+#REF!,1,IF((I3+I4+I5+I6+I7+I8+I9+I10+I11+AA3+AA4)&gt;(#REF!+#REF!+#REF!+#REF!+#REF!+#REF!),0,(#REF!+#REF!+#REF!+#REF!+#REF!+#REF!-I3-I4-I5-I6-I7-I8-I9-I10-I11-AA3-AA4)/AA5)),2)</f>
        <v>#REF!</v>
      </c>
      <c r="AM5" s="275"/>
      <c r="AN5" s="276" t="s">
        <v>43</v>
      </c>
    </row>
    <row r="6" spans="1:52" x14ac:dyDescent="0.3">
      <c r="B6" s="3" t="s">
        <v>20</v>
      </c>
      <c r="C6" s="31">
        <v>444600</v>
      </c>
      <c r="H6" s="137" t="s">
        <v>64</v>
      </c>
      <c r="I6" s="123">
        <v>0</v>
      </c>
      <c r="J6" s="41" t="s">
        <v>43</v>
      </c>
      <c r="K6" s="41" t="s">
        <v>42</v>
      </c>
      <c r="L6" s="139">
        <v>45366</v>
      </c>
      <c r="M6" s="134" t="e">
        <f>ROUNDDOWN(IF(I6+I5+I4+I3&lt;=#REF!+#REF!+#REF!+#REF!,1,IF((I3+I4+I5)&gt;(#REF!+#REF!+#REF!+#REF!),0,(#REF!+#REF!+#REF!+#REF!-I3-I4-I5)/I6)),2)</f>
        <v>#REF!</v>
      </c>
      <c r="N6" s="137" t="s">
        <v>64</v>
      </c>
      <c r="O6" s="41">
        <f>IF(ROUNDUP(((I6+I5+I4+I3)/C6)-O3-O4-O5,0)&lt;0,0,ROUNDUP(((I6+I5+I4+I3)/C6)-O5-O4-O3,0))</f>
        <v>0</v>
      </c>
      <c r="P6" s="41" t="s">
        <v>44</v>
      </c>
      <c r="Q6" s="41" t="s">
        <v>42</v>
      </c>
      <c r="R6" s="146">
        <f t="shared" si="0"/>
        <v>45346</v>
      </c>
      <c r="S6" s="134" t="e">
        <f>ROUNDDOWN(IF(I6+I5+I4+I3&lt;=#REF!+#REF!+#REF!+#REF!+#REF!+#REF!,1,IF((I3+I4+I5)&gt;(#REF!+#REF!+#REF!+#REF!+#REF!+#REF!),0,(#REF!+#REF!+#REF!+#REF!+#REF!+#REF!-I3-I4-I5)/I6)),2)</f>
        <v>#REF!</v>
      </c>
      <c r="U6" s="275">
        <f>13878120-I6</f>
        <v>13878120</v>
      </c>
      <c r="V6" s="276" t="s">
        <v>43</v>
      </c>
      <c r="Z6" s="144" t="s">
        <v>64</v>
      </c>
      <c r="AA6" s="123">
        <v>0</v>
      </c>
      <c r="AB6" s="41" t="s">
        <v>43</v>
      </c>
      <c r="AC6" s="41" t="s">
        <v>42</v>
      </c>
      <c r="AD6" s="139"/>
      <c r="AE6" s="134" t="e">
        <f>ROUNDDOWN(IF(AA6+AA5+AA4+AA3+I11+I10+I9+I8+I7+I6+I5+I4+I3&lt;=#REF!+#REF!+#REF!+#REF!,1,IF((I3+I4+I5+I6+I7+I8+I9+I10+I11+AA3+AA4+AA5)&gt;(#REF!+#REF!+#REF!+#REF!),0,(#REF!+#REF!+#REF!+#REF!-I3-I4-I5-I6-I7-I8-I9-I10-I11-AA3-AA4-AA5)/AA6)),2)</f>
        <v>#REF!</v>
      </c>
      <c r="AF6" s="144" t="s">
        <v>64</v>
      </c>
      <c r="AG6" s="41">
        <f>IF(ROUNDUP(((AA6+AA5+AA4+AA3+I11+I10+I9+I8+I7+I6+I5+I4+I3)/C6)-O3-O4-O5-O6-O7-O8-O9-O10-O11-AG3-AG4-AG5,0)&lt;0,0,ROUNDUP(((AA6+AA5+AA4+AA3+I11+I10+I9+I8+I7+I6+I5+I4+I3)/C6)-AG5-AG4-AG3-O11-O10-O9-O8-O7-O6-O5-O4-O3,0))</f>
        <v>0</v>
      </c>
      <c r="AH6" s="41" t="s">
        <v>44</v>
      </c>
      <c r="AI6" s="41" t="s">
        <v>42</v>
      </c>
      <c r="AJ6" s="146" t="str">
        <f t="shared" si="1"/>
        <v/>
      </c>
      <c r="AK6" s="134" t="e">
        <f>ROUNDDOWN(IF(AA6+AA5+AA4+AA3+I11+I10+I9+I8+I7+I6+I5+I4+I3&lt;=#REF!+#REF!+#REF!+#REF!+#REF!+#REF!,1,IF((I3+I4+I5+I6+I7+I8+I9+I10+I11+AA3+AA4+AA5)&gt;(#REF!+#REF!+#REF!+#REF!+#REF!+#REF!),0,(#REF!+#REF!+#REF!+#REF!+#REF!+#REF!-I3-I4-I5-I6-I7-I8-I9-I10-I11-AA3-AA4-AA5)/AA6)),2)</f>
        <v>#REF!</v>
      </c>
      <c r="AM6" s="275"/>
      <c r="AN6" s="276" t="s">
        <v>43</v>
      </c>
    </row>
    <row r="7" spans="1:52" x14ac:dyDescent="0.3">
      <c r="B7" s="3"/>
      <c r="C7" s="1"/>
      <c r="E7" s="101" t="s">
        <v>41</v>
      </c>
      <c r="H7" s="137"/>
      <c r="I7" s="123">
        <v>0</v>
      </c>
      <c r="J7" s="41" t="s">
        <v>43</v>
      </c>
      <c r="K7" s="41" t="s">
        <v>42</v>
      </c>
      <c r="L7" s="139"/>
      <c r="M7" s="453" t="e">
        <f>ROUNDDOWN(IF(I7+I6+I5+I4+I3&lt;=#REF!+#REF!+#REF!+#REF!,1,IF((I3+I4+I5+I6)&gt;(#REF!+#REF!+#REF!+#REF!),0,(#REF!+#REF!+#REF!+#REF!-I3-I4-I5-I6)/I7)),2)</f>
        <v>#REF!</v>
      </c>
      <c r="N7" s="144"/>
      <c r="O7" s="41">
        <f>IF(ROUNDUP(((I7+I6+I5+I4+I3)/C6)-O3-O4-O5-O6,0)&lt;0,0,ROUNDUP(((I7+I6+I5+I4+I3)/C6)-O6-O5-O4-O3,0))</f>
        <v>0</v>
      </c>
      <c r="P7" s="41" t="s">
        <v>44</v>
      </c>
      <c r="Q7" s="41" t="s">
        <v>42</v>
      </c>
      <c r="R7" s="146" t="str">
        <f t="shared" si="0"/>
        <v/>
      </c>
      <c r="S7" s="453" t="e">
        <f>ROUNDDOWN(IF(I7+I6+I5+I4+I3&lt;=#REF!+#REF!+#REF!+#REF!+#REF!+#REF!,1,IF((I3+I4+I5+I6)&gt;(#REF!+#REF!+#REF!+#REF!+#REF!+#REF!),0,(#REF!+#REF!+#REF!+#REF!+#REF!+#REF!-I3-I4-I5-I6)/I7)),2)</f>
        <v>#REF!</v>
      </c>
      <c r="U7" s="275"/>
      <c r="V7" s="276"/>
      <c r="Z7" s="144" t="s">
        <v>65</v>
      </c>
      <c r="AA7" s="123">
        <v>0</v>
      </c>
      <c r="AB7" s="41" t="s">
        <v>43</v>
      </c>
      <c r="AC7" s="41" t="s">
        <v>42</v>
      </c>
      <c r="AD7" s="139"/>
      <c r="AE7" s="134" t="e">
        <f>ROUNDDOWN(IF(AA7+AA6+AA5+AA4+AA3+I11+I10+I9+I8+I7+I6+I5+I4+I3&lt;=#REF!+#REF!+#REF!+#REF!,1,IF((I3+I4+I5+I6+I7+I8+I9+I10+I11+AA3+AA4+AA5+AA6)&gt;(#REF!+#REF!+#REF!+#REF!),0,(#REF!+#REF!+#REF!+#REF!-I3-I4-I5-I6-I7-I8-I9-I10-I11-AA3-AA4-AA5-AA6)/AA7)),2)</f>
        <v>#REF!</v>
      </c>
      <c r="AF7" s="144" t="s">
        <v>65</v>
      </c>
      <c r="AG7" s="41">
        <f>IF(ROUNDUP(((AA7+AA6+AA5+AA4+AA3+I11+I10+I9+I8+I7+I6+I5+I4+I3)/C6)-O3-O4-O5-O6-O7-O8-O9-O10-O11-AG3-AG4-AG5-AG6,0)&lt;0,0,ROUNDUP(((AA7+AA6+AA5+AA4+AA3+I11+I10+I9+I8+I7+I6+I5+I4+I3)/C6)-AG6-AG5-AG4-AG3-O11-O10-O9-O8-O7-O6-O5-O4-O3,0))</f>
        <v>0</v>
      </c>
      <c r="AH7" s="41" t="s">
        <v>44</v>
      </c>
      <c r="AI7" s="41" t="s">
        <v>42</v>
      </c>
      <c r="AJ7" s="146" t="str">
        <f t="shared" si="1"/>
        <v/>
      </c>
      <c r="AK7" s="134" t="e">
        <f>ROUNDDOWN(IF(AA7+AA6+AA5+AA4+AA3+I11+I10+I9+I8+I7+I6+I5+I4+I3&lt;=#REF!+#REF!+#REF!+#REF!+#REF!+#REF!,1,IF((I3+I4+I5+I6+I7+I8+I9+I10+I11+AA3+AA4+AA5+AA6)&gt;(#REF!+#REF!+#REF!+#REF!+#REF!+#REF!),0,(#REF!+#REF!+#REF!+#REF!+#REF!+#REF!-I3-I4-I5-I6-I7-I8-I9-I10-I11-AA3-AA4-AA5-AA6)/AA7)),2)</f>
        <v>#REF!</v>
      </c>
      <c r="AM7" s="275"/>
      <c r="AN7" s="276"/>
    </row>
    <row r="8" spans="1:52" x14ac:dyDescent="0.3">
      <c r="B8" s="3" t="s">
        <v>19</v>
      </c>
      <c r="C8" s="151" t="e">
        <f>IF((I13+AA13-#REF!-#REF!-#REF!-#REF!-#REF!-#REF!-#REF!)/C6&lt;0,0,ROUNDUP((I13+AA13-#REF!-#REF!-#REF!-#REF!-#REF!-#REF!-#REF!)/C6,0))</f>
        <v>#REF!</v>
      </c>
      <c r="D8" s="1" t="e">
        <f>IF(C8=E8,"=","≠")</f>
        <v>#REF!</v>
      </c>
      <c r="E8" s="100">
        <f>J15+M15+P15+S15+V15+Y15+AB15+AE15+AH15+AK15+AN15+AQ15+AT15+AW15</f>
        <v>0</v>
      </c>
      <c r="G8" s="43"/>
      <c r="H8" s="144"/>
      <c r="I8" s="150">
        <v>0</v>
      </c>
      <c r="J8" s="145" t="s">
        <v>43</v>
      </c>
      <c r="K8" s="145" t="s">
        <v>42</v>
      </c>
      <c r="L8" s="146"/>
      <c r="M8" s="473" t="e">
        <f>ROUNDDOWN(IF(I8+I7+I6+I5+I4+I3&lt;=#REF!+#REF!+#REF!+#REF!,1,IF((I3+I4+I5+I6+I7)&gt;(#REF!+#REF!+#REF!+#REF!),0,(#REF!+#REF!+#REF!+#REF!-I3-I4-I5-I6-I7)/I8)),2)</f>
        <v>#REF!</v>
      </c>
      <c r="N8" s="137"/>
      <c r="O8" s="145">
        <f>IF(ROUNDUP(((I8+I7+I6+I5+I4+I3)/C6)-O7-O6-O5-O4-O3,0)&lt;0,0,ROUNDUP(((I8+I7+I6+I5+I4+I3)/C6)-O7-O6-O5-O4-O3,0))</f>
        <v>0</v>
      </c>
      <c r="P8" s="145" t="s">
        <v>44</v>
      </c>
      <c r="Q8" s="145" t="s">
        <v>42</v>
      </c>
      <c r="R8" s="146" t="str">
        <f t="shared" si="0"/>
        <v/>
      </c>
      <c r="S8" s="134" t="e">
        <f>ROUNDDOWN(IF(I8+I7+I6+I5+I4+I3&lt;=#REF!+#REF!+#REF!+#REF!+#REF!+#REF!,1,IF((I3+I4+I5+I6+I7)&gt;(#REF!+#REF!+#REF!+#REF!+#REF!+#REF!),0,(#REF!+#REF!+#REF!+#REF!+#REF!+#REF!-I3-I4-I5-I6-I7)/I8)),2)</f>
        <v>#REF!</v>
      </c>
      <c r="U8" s="275"/>
      <c r="V8" s="276"/>
      <c r="Z8" s="137" t="s">
        <v>123</v>
      </c>
      <c r="AA8" s="123">
        <v>0</v>
      </c>
      <c r="AB8" s="41" t="s">
        <v>43</v>
      </c>
      <c r="AC8" s="41" t="s">
        <v>42</v>
      </c>
      <c r="AD8" s="139"/>
      <c r="AE8" s="134" t="e">
        <f>ROUNDDOWN(IF(AA8+AA7+AA6+AA5+AA4+AA3+I11+I10+I9+I8+I7+I6+I5+I4+I3&lt;=#REF!+#REF!+#REF!+#REF!,1,IF((I3+I4+I5+I6+I7+I8+I9+I10+I11+AA3+AA4+AA5+AA6+AA7)&gt;(#REF!+#REF!+#REF!+#REF!),0,(#REF!+#REF!+#REF!+#REF!-I3-I4-I5-I6-I7-I8-I9-I10-I11-AA3-AA4-AA5-AA6-AA7)/AA8)),2)</f>
        <v>#REF!</v>
      </c>
      <c r="AF8" s="137" t="s">
        <v>123</v>
      </c>
      <c r="AG8" s="41">
        <f>IF(ROUNDUP(((AA8+AA7+AA6+AA5+AA4+AA3+I11+I10+I9+I8+I7+I6+I5+I4+I3)/C6)-O3-O4-O5-O6-O7-O8-O9-O10-O11-AG3-AG4-AG5-AG6-AG7,0)&lt;0,0,ROUNDUP(((AA8+AA7+AA6+AA5+AA4+AA3+I11+I10+I9+I8+I7+I6+I5+I4+I3)/C6)-AG7-AG6-AG5-AG4-AG3-O11-O10-O9-O8-O7-O6-O5-O4-O3,0))</f>
        <v>0</v>
      </c>
      <c r="AH8" s="41" t="s">
        <v>44</v>
      </c>
      <c r="AI8" s="41" t="s">
        <v>42</v>
      </c>
      <c r="AJ8" s="146" t="str">
        <f t="shared" si="1"/>
        <v/>
      </c>
      <c r="AK8" s="134" t="e">
        <f>ROUNDDOWN(IF(AA8+AA7+AA6+AA5+AA4+AA3+I11+I10+I9+I8+I7+I6+I5+I4+I3&lt;=#REF!+#REF!+#REF!+#REF!+#REF!+#REF!,1,IF((I3+I4+I5+I6+I7+I8+I9+I10+I11+AA3+AA4+AA5+AA6+AA7)&gt;(#REF!+#REF!+#REF!+#REF!+#REF!+#REF!),0,(#REF!+#REF!+#REF!+#REF!+#REF!+#REF!-I3-I4-I5-I6-I7-I8-I9-I10-I11-AA3-AA4-AA5-AA6-AA7)/AA8)),2)</f>
        <v>#REF!</v>
      </c>
      <c r="AM8" s="275"/>
      <c r="AN8" s="276"/>
    </row>
    <row r="9" spans="1:52" x14ac:dyDescent="0.3">
      <c r="B9" s="3" t="s">
        <v>22</v>
      </c>
      <c r="C9" s="151" t="e">
        <f>IF((I13+AA13-#REF!-#REF!-#REF!-#REF!-#REF!-#REF!-#REF!)/C6&lt;0,0,ROUNDUP((I13+AA13-#REF!-#REF!-#REF!-#REF!-#REF!-#REF!-#REF!)/C6,0))</f>
        <v>#REF!</v>
      </c>
      <c r="D9" s="1" t="e">
        <f>IF(C9=E9,"=","≠")</f>
        <v>#REF!</v>
      </c>
      <c r="E9" s="100">
        <f>J29+M29+P29+S29+V29+Y29+AB29+AE29+AH29+AK29+AN29+AQ29+AT29+AW29</f>
        <v>0</v>
      </c>
      <c r="H9" s="137"/>
      <c r="I9" s="123">
        <v>0</v>
      </c>
      <c r="J9" s="145" t="s">
        <v>43</v>
      </c>
      <c r="K9" s="145" t="s">
        <v>42</v>
      </c>
      <c r="L9" s="139"/>
      <c r="M9" s="134" t="e">
        <f>ROUNDDOWN(IF(I9+I8+I7+I6+I5+I4+I3&lt;=#REF!+#REF!+#REF!+#REF!,1,IF((I3+I4+I5+I6+I7+I8)&gt;(#REF!+#REF!+#REF!+#REF!),0,(#REF!+#REF!+#REF!+#REF!-I3-I4-I5-I6-I7-I8)/I9)),2)</f>
        <v>#REF!</v>
      </c>
      <c r="N9" s="137"/>
      <c r="O9" s="41">
        <f>IF(ROUNDUP(((I9+I8+I7+I6+I5+I4+I3)/C6)-O3-O4-O5-O6-O7-O8,0)&lt;0,0,ROUNDUP(((I9+I8+I7+I6+I5+I4+I3)/C6)-O8-O7-O6-O5-O4-O3,0))</f>
        <v>0</v>
      </c>
      <c r="P9" s="41" t="s">
        <v>44</v>
      </c>
      <c r="Q9" s="41" t="s">
        <v>42</v>
      </c>
      <c r="R9" s="146" t="str">
        <f t="shared" si="0"/>
        <v/>
      </c>
      <c r="S9" s="134" t="e">
        <f>ROUNDDOWN(IF(I9+I8+I7+I6+I5+I4+I3&lt;=#REF!+#REF!+#REF!+#REF!+#REF!+#REF!,1,IF((I3+I4+I5+I6+I7+I8)&gt;(#REF!+#REF!+#REF!+#REF!+#REF!+#REF!),0,(#REF!+#REF!+#REF!+#REF!+#REF!+#REF!-I3-I4-I5-I6-I7-I8)/I9)),2)</f>
        <v>#REF!</v>
      </c>
      <c r="U9" s="122"/>
      <c r="V9" s="126"/>
      <c r="Z9" s="137" t="s">
        <v>154</v>
      </c>
      <c r="AA9" s="123">
        <v>0</v>
      </c>
      <c r="AB9" s="41" t="s">
        <v>43</v>
      </c>
      <c r="AC9" s="41" t="s">
        <v>42</v>
      </c>
      <c r="AD9" s="139"/>
      <c r="AE9" s="134" t="e">
        <f>ROUNDDOWN(IF(AA9+AA8+AA7+AA6+AA5+AA4+AA3+I11+I10+I9+I8+I7+I6+I5+I4+I3&lt;=#REF!+#REF!+#REF!+#REF!,1,IF((I3+I4+I5+I6+I7+I8+I9+I10+I11+AA3+AA4+AA5+AA6+AA7+AA8)&gt;(#REF!+#REF!+#REF!+#REF!),0,(#REF!+#REF!+#REF!+#REF!-I3-I4-I5-I6-I7-I8-I9-I10-I11-AA3-AA4-AA5-AA6-AA7-AA8)/AA9)),2)</f>
        <v>#REF!</v>
      </c>
      <c r="AF9" s="137" t="s">
        <v>154</v>
      </c>
      <c r="AG9" s="41">
        <f>IF(ROUNDUP(((AA9+AA8+AA7+AA6+AA5+AA4+AA3+I11+I10+I9+I8+I7+I6+I5+I4+I3)/C6)-O3-O4-O5-O6-O7-O8-O9-O10-O11-AG3-AG4-AG5-AG6-AG7-AG8,0)&lt;0,0,ROUNDUP(((AA9+AA8+AA7+AA6+AA5+AA4+AA3+I11+I10+I9+I8+I7+I6+I5+I4+I3)/C6)-AG8-AG7-AG6-AG5-AG4-AG3-O11-O10-O9-O8-O7-O6-O5-O4-O3,0))</f>
        <v>0</v>
      </c>
      <c r="AH9" s="41" t="s">
        <v>44</v>
      </c>
      <c r="AI9" s="41" t="s">
        <v>42</v>
      </c>
      <c r="AJ9" s="146" t="str">
        <f t="shared" si="1"/>
        <v/>
      </c>
      <c r="AK9" s="134" t="e">
        <f>ROUNDDOWN(IF(AA9+AA8+AA7+AA6+AA5+AA4+AA3+I11+I10+I9+I8+I7+I6+I5+I4+I3&lt;=#REF!+#REF!+#REF!+#REF!+#REF!+#REF!,1,IF((I3+I4+I5+I6+I7+I8+I9+I10+I11+AA3+AA4+AA5+AA6+AA7+AA8)&gt;(#REF!+#REF!+#REF!+#REF!+#REF!+#REF!),0,(#REF!+#REF!+#REF!+#REF!+#REF!+#REF!-I3-I4-I5-I6-I7-I8-I9-I10-I11-AA3-AA4-AA5-AA6-AA7-AA8)/AA9)),2)</f>
        <v>#REF!</v>
      </c>
      <c r="AM9" s="275"/>
      <c r="AN9" s="276"/>
    </row>
    <row r="10" spans="1:52" x14ac:dyDescent="0.3">
      <c r="B10" s="3" t="s">
        <v>31</v>
      </c>
      <c r="C10" s="151" t="e">
        <f>IF((I13+AA13-#REF!-#REF!-#REF!-#REF!-#REF!-#REF!-#REF!)/C6&lt;0,0,ROUNDUP((I13+AA13-#REF!-#REF!-#REF!-#REF!-#REF!-#REF!-#REF!)/C6,0))</f>
        <v>#REF!</v>
      </c>
      <c r="D10" s="1" t="e">
        <f>IF(C10=E10,"=","≠")</f>
        <v>#REF!</v>
      </c>
      <c r="E10" s="100">
        <f>J38+M38+P38+S38+V38+Y38+AB38+AE38+AH38+AK38+AN38+AQ38+AT38+AW38</f>
        <v>0</v>
      </c>
      <c r="H10" s="137"/>
      <c r="I10" s="123">
        <v>0</v>
      </c>
      <c r="J10" s="41" t="s">
        <v>43</v>
      </c>
      <c r="K10" s="41" t="s">
        <v>42</v>
      </c>
      <c r="L10" s="139"/>
      <c r="M10" s="134" t="e">
        <f>ROUNDDOWN(IF(I10+I9+I8+I7+I6+I5+I4+I3&lt;=#REF!+#REF!+#REF!+#REF!,1,IF((I3+I4+I5+I6+I7+I8+I9)&gt;(#REF!+#REF!+#REF!+#REF!),0,(#REF!+#REF!+#REF!+#REF!-I3-I4-I5-I6-I7-I8-I9)/I10)),2)</f>
        <v>#REF!</v>
      </c>
      <c r="N10" s="137"/>
      <c r="O10" s="41">
        <f>IF(ROUNDUP(((I10+I9+I8+I7+I6+I5+I4+I3)/C6)-O3-O4-O5-O6-O7-O8-O9,0)&lt;0,0,ROUNDUP(((I10+I9+I8+I7+I6+I5+I4+I3)/C6)-O9-O8-O7-O6-O5-O4-O3,0))</f>
        <v>0</v>
      </c>
      <c r="P10" s="41" t="s">
        <v>44</v>
      </c>
      <c r="Q10" s="41" t="s">
        <v>42</v>
      </c>
      <c r="R10" s="146" t="str">
        <f t="shared" si="0"/>
        <v/>
      </c>
      <c r="S10" s="134" t="e">
        <f>ROUNDDOWN(IF(I10+I9+I8+I7+I6+I5+I4+I3&lt;=#REF!+#REF!+#REF!+#REF!+#REF!+#REF!,1,IF((I3+I4+I5+I6+I7+I8+I9)&gt;(#REF!+#REF!+#REF!+#REF!+#REF!+#REF!),0,(#REF!+#REF!+#REF!+#REF!+#REF!+#REF!-I3-I4-I5-I6-I7-I8-I9)/I10)),2)</f>
        <v>#REF!</v>
      </c>
      <c r="U10" s="122"/>
      <c r="V10" s="126"/>
      <c r="Z10" s="137" t="s">
        <v>155</v>
      </c>
      <c r="AA10" s="123">
        <v>0</v>
      </c>
      <c r="AB10" s="41" t="s">
        <v>43</v>
      </c>
      <c r="AC10" s="41" t="s">
        <v>42</v>
      </c>
      <c r="AD10" s="139"/>
      <c r="AE10" s="134" t="e">
        <f>ROUNDDOWN(IF(AA10+AA9+AA8+AA7+AA6+AA5+AA4+AA3+I11+I10+I9+I8+I7+I6+I5+I4+I3&lt;=#REF!+#REF!+#REF!+#REF!,1,IF((I3+I4+I5+I6+I7+I8+I9+I10+I11+AA3+AA4+AA5+AA6+AA7+AA8+AA9)&gt;(#REF!+#REF!+#REF!+#REF!),0,(#REF!+#REF!+#REF!+#REF!-I3-I4-I5-I6-I7-I8-I9-I10-I11-AA3-AA4-AA5-AA6-AA7-AA8-AA9)/AA10)),2)</f>
        <v>#REF!</v>
      </c>
      <c r="AF10" s="137" t="s">
        <v>155</v>
      </c>
      <c r="AG10" s="41">
        <f>IF(ROUNDUP(((AA10+AA9+AA8+AA7+AA6+AA5+AA4+AA3+I11+I10+I9+I8+I7+I6+I5+I4+I3)/C6)-O3-O4-O5-O6-O7-O8-O9-O10-O11-AG3-AG4-AG5-AG6-AG7-AG8-AG9,0)&lt;0,0,ROUNDUP(((AA10+AA9+AA8+AA7+AA6+AA5+AA4+AA3+I11+I10+I9+I8+I7+I6+I5+I4+I3)/C6)-AG9-AG8-AG7-AG6-AG5-AG4-AG3-O11-O10-O9-O8-O7-O6-O5-O4-O3,0))</f>
        <v>0</v>
      </c>
      <c r="AH10" s="41" t="s">
        <v>44</v>
      </c>
      <c r="AI10" s="41" t="s">
        <v>42</v>
      </c>
      <c r="AJ10" s="146" t="str">
        <f t="shared" si="1"/>
        <v/>
      </c>
      <c r="AK10" s="134" t="e">
        <f>ROUNDDOWN(IF(AA10+AA9+AA8+AA7+AA6+AA5+AA4+AA3+I11+I10+I9+I8+I7+I6+I5+I4+I3&lt;=#REF!+#REF!+#REF!+#REF!+#REF!+#REF!,1,IF((I3+I4+I5+I6+I7+I8+I9+I10+I11+AA3+AA4+AA5+AA6+AA7+AA8+AA9)&gt;(#REF!+#REF!+#REF!+#REF!+#REF!+#REF!),0,(#REF!+#REF!+#REF!+#REF!+#REF!+#REF!-I3-I4-I5-I6-I7-I8-I9-I10-I11-AA3-AA4-AA5-AA6-AA7-AA8-AA9)/AA10)),2)</f>
        <v>#REF!</v>
      </c>
      <c r="AM10" s="275"/>
      <c r="AN10" s="276"/>
    </row>
    <row r="11" spans="1:52" ht="15" thickBot="1" x14ac:dyDescent="0.35">
      <c r="B11" s="3" t="s">
        <v>32</v>
      </c>
      <c r="C11" s="151" t="e">
        <f>IF((I13+AA13-#REF!-#REF!-#REF!-#REF!-#REF!-#REF!-#REF!)/C6&lt;0,0,ROUNDUP((I13+AA13-#REF!-#REF!-#REF!-#REF!-#REF!-#REF!-#REF!)/C6,0))</f>
        <v>#REF!</v>
      </c>
      <c r="D11" s="1" t="e">
        <f>IF(C11=E11,"=","≠")</f>
        <v>#REF!</v>
      </c>
      <c r="E11" s="100">
        <f>J44+M44+P44+S44+V44+Y44+AB44+AE44+AH44+AK44+AN44+AQ44+AT44+AW44</f>
        <v>0</v>
      </c>
      <c r="H11" s="137"/>
      <c r="I11" s="123">
        <v>0</v>
      </c>
      <c r="J11" s="41" t="s">
        <v>43</v>
      </c>
      <c r="K11" s="41" t="s">
        <v>42</v>
      </c>
      <c r="L11" s="139"/>
      <c r="M11" s="135" t="e">
        <f>ROUNDDOWN(IF(I11+I10+I9+I8+I7+I6+I5+I4+I3&lt;=#REF!+#REF!+#REF!+#REF!,1,IF((I3+I4+I5+I6+I7+I8+I9+I10)&gt;(#REF!+#REF!+#REF!+#REF!),0,(#REF!+#REF!+#REF!+#REF!-I3-I4-I5-I6-I7-I8-I9-I10)/I11)),2)</f>
        <v>#REF!</v>
      </c>
      <c r="N11" s="137"/>
      <c r="O11" s="41">
        <f>IF(ROUNDUP(((I11+I10+I9+I8+I7+I6+I5+I4+I3)/C6)-O3-O4-O5-O6-O7-O8-O9-O10,0)&lt;0,0,ROUNDUP(((I11+I10+I9+I8+I7+I6+I5+I4+I3)/C6)-O10-O9-O8-O7-O6-O5-O4-O3,0))</f>
        <v>0</v>
      </c>
      <c r="P11" s="41" t="s">
        <v>44</v>
      </c>
      <c r="Q11" s="41" t="s">
        <v>42</v>
      </c>
      <c r="R11" s="146" t="str">
        <f t="shared" si="0"/>
        <v/>
      </c>
      <c r="S11" s="135" t="e">
        <f>ROUNDDOWN(IF(I11+I10+I9+I8+I7+I6+I5+I4+I3&lt;=#REF!+#REF!+#REF!+#REF!+#REF!+#REF!,1,IF((I3+I4+I5+I6+I7+I8+I9+I10)&gt;(#REF!+#REF!+#REF!+#REF!+#REF!+#REF!),0,(#REF!+#REF!+#REF!+#REF!+#REF!+#REF!-I3-I4-I5-I6-I7-I8-I9-I10)/I11)),2)</f>
        <v>#REF!</v>
      </c>
      <c r="U11" s="122"/>
      <c r="V11" s="126"/>
      <c r="Z11" s="137" t="s">
        <v>156</v>
      </c>
      <c r="AA11" s="123">
        <v>0</v>
      </c>
      <c r="AB11" s="41" t="s">
        <v>43</v>
      </c>
      <c r="AC11" s="41" t="s">
        <v>42</v>
      </c>
      <c r="AD11" s="139"/>
      <c r="AE11" s="135" t="e">
        <f>ROUNDDOWN(IF(AA11+AA10+AA9+AA8+AA7+AA6+AA5+AA4+AA3+I11+I10+I9+I8+I7+I6+I5+I4+I3&lt;=#REF!+#REF!+#REF!+#REF!,1,IF((I3+I4+I5+I6+I7+I8+I9+I10+I11+AA3+AA4+AA5+AA6+AA7+AA8+AA9+AA10)&gt;(#REF!+#REF!+#REF!+#REF!),0,(#REF!+#REF!+#REF!+#REF!-I3-I4-I5-I6-I7-I8-I9-I10-I11-AA3-AA4-AA5-AA6-AA7-AA8-AA9-AA10)/AA11)),2)</f>
        <v>#REF!</v>
      </c>
      <c r="AF11" s="137" t="s">
        <v>156</v>
      </c>
      <c r="AG11" s="41">
        <f>IF(ROUNDUP(((AA11+AA10+AA9+AA8+AA7+AA6+AA5+AA4+AA3+I11+I10+I9+I8+I7+I6+I5+I4+I3)/C6)-O3-O4-O5-O6-O7-O8-O9-O10-O11-AG3-AG4-AG5-AG6-AG7-AG8-AG9-AG10,0)&lt;0,0,ROUNDUP(((AA11+AA10+AA9+AA8+AA7+AA6+AA5+AA4+AA3+I11+I10+I9+I8+I7+I6+I5+I4+I3)/C6)-AG10-AG9-AG8-AG7-AG6-AG5-AG4-AG3-O11-O10-O9-O8-O7-O6-O5-O4-O3,0))</f>
        <v>0</v>
      </c>
      <c r="AH11" s="41" t="s">
        <v>44</v>
      </c>
      <c r="AI11" s="41" t="s">
        <v>42</v>
      </c>
      <c r="AJ11" s="146" t="str">
        <f t="shared" si="1"/>
        <v/>
      </c>
      <c r="AK11" s="135" t="e">
        <f>ROUNDDOWN(IF(AA11+AA10+AA9+AA8+AA7+AA6+AA5+AA4+AA3+I11+I10+I9+I8+I7+I6+I5+I4+I3&lt;=#REF!+#REF!+#REF!+#REF!+#REF!+#REF!,1,IF((I3+I4+I5+I6+I7+I8+I9+I10+I11+AA3+AA4+AA5+AA6+AA7+AA8+AA9+AA10)&gt;(#REF!+#REF!+#REF!+#REF!+#REF!+#REF!),0,(#REF!+#REF!+#REF!+#REF!+#REF!+#REF!-I3-I4-I5-I6-I7-I8-I9-I10-I11-AA3-AA4-AA5-AA6-AA7-AA8-AA9-AA10)/AA11)),2)</f>
        <v>#REF!</v>
      </c>
      <c r="AM11" s="275"/>
      <c r="AN11" s="276"/>
    </row>
    <row r="12" spans="1:52" ht="15" thickBot="1" x14ac:dyDescent="0.35">
      <c r="B12" s="3"/>
      <c r="C12" s="45"/>
      <c r="D12" s="1"/>
      <c r="E12" s="1"/>
      <c r="G12" s="43"/>
      <c r="H12" s="137"/>
      <c r="I12" s="123"/>
      <c r="J12" s="124"/>
      <c r="K12" s="124"/>
      <c r="L12" s="124"/>
      <c r="M12" s="124"/>
      <c r="N12" s="122"/>
      <c r="O12" s="41"/>
      <c r="P12" s="124"/>
      <c r="Q12" s="124"/>
      <c r="R12" s="124"/>
      <c r="S12" s="126"/>
      <c r="U12" s="122"/>
      <c r="V12" s="126"/>
      <c r="Z12" s="144"/>
      <c r="AA12" s="123"/>
      <c r="AB12" s="41"/>
      <c r="AC12" s="41"/>
      <c r="AD12" s="139"/>
      <c r="AE12" s="163"/>
      <c r="AF12" s="144"/>
      <c r="AG12" s="41"/>
      <c r="AH12" s="41"/>
      <c r="AI12" s="41"/>
      <c r="AJ12" s="146"/>
      <c r="AK12" s="163"/>
      <c r="AM12" s="275"/>
      <c r="AN12" s="276"/>
    </row>
    <row r="13" spans="1:52" ht="15" thickBot="1" x14ac:dyDescent="0.35">
      <c r="B13" s="3"/>
      <c r="C13" s="45"/>
      <c r="D13" s="1"/>
      <c r="E13" s="1"/>
      <c r="G13" s="43"/>
      <c r="H13" s="127"/>
      <c r="I13" s="149">
        <f>SUM(I3:I12)</f>
        <v>850440</v>
      </c>
      <c r="J13" s="210" t="s">
        <v>43</v>
      </c>
      <c r="K13" s="129"/>
      <c r="L13" s="129"/>
      <c r="M13" s="148"/>
      <c r="N13" s="127"/>
      <c r="O13" s="142">
        <f>SUM(O3:O12)</f>
        <v>2</v>
      </c>
      <c r="P13" s="210" t="s">
        <v>44</v>
      </c>
      <c r="Q13" s="129"/>
      <c r="R13" s="129"/>
      <c r="S13" s="130"/>
      <c r="U13" s="127"/>
      <c r="V13" s="130"/>
      <c r="Z13" s="127"/>
      <c r="AA13" s="149">
        <f>SUM(AA3:AA12)</f>
        <v>0</v>
      </c>
      <c r="AB13" s="210" t="s">
        <v>43</v>
      </c>
      <c r="AC13" s="129"/>
      <c r="AD13" s="129"/>
      <c r="AE13" s="130"/>
      <c r="AF13" s="127"/>
      <c r="AG13" s="142">
        <f>SUM(AG3:AG12)</f>
        <v>0</v>
      </c>
      <c r="AH13" s="210" t="s">
        <v>44</v>
      </c>
      <c r="AI13" s="129"/>
      <c r="AJ13" s="129"/>
      <c r="AK13" s="130"/>
      <c r="AM13" s="283"/>
      <c r="AN13" s="282"/>
    </row>
    <row r="14" spans="1:52" ht="15" thickBot="1" x14ac:dyDescent="0.35">
      <c r="B14" s="3"/>
      <c r="C14" s="45"/>
      <c r="D14" s="1"/>
      <c r="E14" s="1"/>
      <c r="G14" s="43"/>
      <c r="I14" s="43"/>
    </row>
    <row r="15" spans="1:52" ht="15" thickBot="1" x14ac:dyDescent="0.35">
      <c r="A15" s="4"/>
      <c r="B15" s="4"/>
      <c r="C15" s="4"/>
      <c r="D15" s="4"/>
      <c r="E15" s="5"/>
      <c r="F15" s="4"/>
      <c r="I15" s="266" t="s">
        <v>207</v>
      </c>
      <c r="J15" s="76">
        <v>0</v>
      </c>
      <c r="L15" s="266" t="s">
        <v>213</v>
      </c>
      <c r="M15" s="76">
        <v>0</v>
      </c>
      <c r="O15" s="266" t="s">
        <v>222</v>
      </c>
      <c r="P15" s="76">
        <v>0</v>
      </c>
      <c r="R15" s="266" t="s">
        <v>239</v>
      </c>
      <c r="S15" s="76">
        <v>0</v>
      </c>
      <c r="U15" s="266" t="s">
        <v>241</v>
      </c>
      <c r="V15" s="76">
        <v>0</v>
      </c>
      <c r="X15" s="266" t="s">
        <v>251</v>
      </c>
      <c r="Y15" s="76">
        <v>0</v>
      </c>
      <c r="AA15" s="266" t="s">
        <v>252</v>
      </c>
      <c r="AB15" s="76">
        <v>0</v>
      </c>
      <c r="AD15" s="266" t="s">
        <v>257</v>
      </c>
      <c r="AE15" s="76">
        <v>0</v>
      </c>
      <c r="AG15" s="266" t="s">
        <v>260</v>
      </c>
      <c r="AH15" s="76">
        <v>0</v>
      </c>
      <c r="AJ15" s="266" t="s">
        <v>263</v>
      </c>
      <c r="AK15" s="76">
        <v>0</v>
      </c>
      <c r="AM15" s="266" t="s">
        <v>264</v>
      </c>
      <c r="AN15" s="76">
        <v>0</v>
      </c>
      <c r="AP15" s="266" t="s">
        <v>265</v>
      </c>
      <c r="AQ15" s="76">
        <v>0</v>
      </c>
      <c r="AS15" s="266" t="s">
        <v>283</v>
      </c>
      <c r="AT15" s="76">
        <v>0</v>
      </c>
      <c r="AV15" s="266" t="s">
        <v>286</v>
      </c>
      <c r="AW15" s="76">
        <v>0</v>
      </c>
      <c r="AY15" s="258" t="s">
        <v>107</v>
      </c>
      <c r="AZ15" s="257">
        <v>100</v>
      </c>
    </row>
    <row r="16" spans="1:52" ht="15" thickBot="1" x14ac:dyDescent="0.35">
      <c r="A16" s="30" t="s">
        <v>0</v>
      </c>
      <c r="B16" s="28" t="s">
        <v>25</v>
      </c>
      <c r="C16" s="28" t="s">
        <v>10</v>
      </c>
      <c r="D16" s="30" t="s">
        <v>33</v>
      </c>
      <c r="E16" s="29" t="s">
        <v>12</v>
      </c>
      <c r="F16" s="30" t="s">
        <v>33</v>
      </c>
      <c r="G16" s="30" t="s">
        <v>59</v>
      </c>
      <c r="H16" s="45"/>
      <c r="I16" s="30" t="s">
        <v>15</v>
      </c>
      <c r="J16" s="30" t="s">
        <v>33</v>
      </c>
      <c r="L16" s="30" t="s">
        <v>15</v>
      </c>
      <c r="M16" s="30" t="s">
        <v>33</v>
      </c>
      <c r="O16" s="30" t="s">
        <v>15</v>
      </c>
      <c r="P16" s="30" t="s">
        <v>33</v>
      </c>
      <c r="R16" s="30" t="s">
        <v>15</v>
      </c>
      <c r="S16" s="30" t="s">
        <v>33</v>
      </c>
      <c r="U16" s="30" t="s">
        <v>15</v>
      </c>
      <c r="V16" s="30" t="s">
        <v>33</v>
      </c>
      <c r="X16" s="30" t="s">
        <v>15</v>
      </c>
      <c r="Y16" s="30" t="s">
        <v>33</v>
      </c>
      <c r="AA16" s="30" t="s">
        <v>15</v>
      </c>
      <c r="AB16" s="30" t="s">
        <v>33</v>
      </c>
      <c r="AD16" s="30" t="s">
        <v>15</v>
      </c>
      <c r="AE16" s="30" t="s">
        <v>33</v>
      </c>
      <c r="AG16" s="30" t="s">
        <v>15</v>
      </c>
      <c r="AH16" s="30" t="s">
        <v>33</v>
      </c>
      <c r="AJ16" s="30" t="s">
        <v>15</v>
      </c>
      <c r="AK16" s="30" t="s">
        <v>33</v>
      </c>
      <c r="AM16" s="30" t="s">
        <v>15</v>
      </c>
      <c r="AN16" s="30" t="s">
        <v>33</v>
      </c>
      <c r="AP16" s="30" t="s">
        <v>15</v>
      </c>
      <c r="AQ16" s="30" t="s">
        <v>33</v>
      </c>
      <c r="AS16" s="30" t="s">
        <v>15</v>
      </c>
      <c r="AT16" s="30" t="s">
        <v>33</v>
      </c>
      <c r="AV16" s="30" t="s">
        <v>15</v>
      </c>
      <c r="AW16" s="30" t="s">
        <v>33</v>
      </c>
      <c r="AY16" s="256" t="s">
        <v>15</v>
      </c>
      <c r="AZ16" s="256" t="s">
        <v>33</v>
      </c>
    </row>
    <row r="17" spans="1:52" ht="15" thickBot="1" x14ac:dyDescent="0.35"/>
    <row r="18" spans="1:52" ht="15" thickBot="1" x14ac:dyDescent="0.35">
      <c r="A18" s="6">
        <v>2314</v>
      </c>
      <c r="B18" s="47"/>
      <c r="C18" s="10">
        <v>115.13</v>
      </c>
      <c r="D18" s="8" t="s">
        <v>3</v>
      </c>
      <c r="E18" s="502">
        <f t="shared" ref="E18:E27" si="2">($C$4*C18)/1000000</f>
        <v>53.880839999999999</v>
      </c>
      <c r="F18" s="8" t="s">
        <v>1</v>
      </c>
      <c r="G18" s="8">
        <f>ROUNDDOWN((Consolidação!C12+Consolidação!E12)/E18,0)</f>
        <v>76</v>
      </c>
      <c r="H18" s="1"/>
      <c r="I18" s="57">
        <f>E18*$J$15</f>
        <v>0</v>
      </c>
      <c r="J18" s="11" t="s">
        <v>1</v>
      </c>
      <c r="L18" s="38">
        <f>E18*$M$15</f>
        <v>0</v>
      </c>
      <c r="M18" s="11" t="s">
        <v>1</v>
      </c>
      <c r="O18" s="38">
        <f>E18*$P$15</f>
        <v>0</v>
      </c>
      <c r="P18" s="11" t="s">
        <v>1</v>
      </c>
      <c r="R18" s="38">
        <f>E18*$S$15</f>
        <v>0</v>
      </c>
      <c r="S18" s="11" t="s">
        <v>1</v>
      </c>
      <c r="U18" s="38">
        <f>E18*$V$15</f>
        <v>0</v>
      </c>
      <c r="V18" s="11" t="s">
        <v>1</v>
      </c>
      <c r="X18" s="38">
        <f>E18*$Y$15</f>
        <v>0</v>
      </c>
      <c r="Y18" s="11" t="s">
        <v>1</v>
      </c>
      <c r="AA18" s="38">
        <f>E18*$AB$15</f>
        <v>0</v>
      </c>
      <c r="AB18" s="11" t="s">
        <v>1</v>
      </c>
      <c r="AD18" s="38">
        <f>E18*$AE$15</f>
        <v>0</v>
      </c>
      <c r="AE18" s="11" t="s">
        <v>1</v>
      </c>
      <c r="AG18" s="38">
        <f>E18*$AH$15</f>
        <v>0</v>
      </c>
      <c r="AH18" s="11" t="s">
        <v>1</v>
      </c>
      <c r="AJ18" s="38">
        <f>E18*$AK$15</f>
        <v>0</v>
      </c>
      <c r="AK18" s="11" t="s">
        <v>1</v>
      </c>
      <c r="AM18" s="38">
        <f>E18*$AN$15</f>
        <v>0</v>
      </c>
      <c r="AN18" s="8" t="s">
        <v>1</v>
      </c>
      <c r="AP18" s="38">
        <f>E18*$AQ$15</f>
        <v>0</v>
      </c>
      <c r="AQ18" s="8" t="s">
        <v>1</v>
      </c>
      <c r="AS18" s="38">
        <f>E18*$AT$15</f>
        <v>0</v>
      </c>
      <c r="AT18" s="8" t="s">
        <v>1</v>
      </c>
      <c r="AV18" s="38">
        <f>E18*$AW$15</f>
        <v>0</v>
      </c>
      <c r="AW18" s="8" t="s">
        <v>1</v>
      </c>
      <c r="AY18" s="38">
        <f>E18*$AZ$15</f>
        <v>5388.0839999999998</v>
      </c>
      <c r="AZ18" s="8" t="s">
        <v>1</v>
      </c>
    </row>
    <row r="19" spans="1:52" ht="15" thickBot="1" x14ac:dyDescent="0.35">
      <c r="A19" s="6">
        <v>2242</v>
      </c>
      <c r="B19" s="47"/>
      <c r="C19" s="10">
        <v>37.5</v>
      </c>
      <c r="D19" s="8" t="s">
        <v>3</v>
      </c>
      <c r="E19" s="502">
        <f>($C$4*C19)/1000000</f>
        <v>17.55</v>
      </c>
      <c r="F19" s="8" t="s">
        <v>1</v>
      </c>
      <c r="G19" s="8">
        <f>ROUNDDOWN((Consolidação!C28+Consolidação!E28)/E19,0)</f>
        <v>71</v>
      </c>
      <c r="H19" s="196"/>
      <c r="I19" s="57">
        <f t="shared" ref="I19:I27" si="3">E19*$J$15</f>
        <v>0</v>
      </c>
      <c r="J19" s="11" t="s">
        <v>1</v>
      </c>
      <c r="L19" s="38">
        <f t="shared" ref="L19:L27" si="4">E19*$M$15</f>
        <v>0</v>
      </c>
      <c r="M19" s="11" t="s">
        <v>1</v>
      </c>
      <c r="O19" s="38">
        <f t="shared" ref="O19:O27" si="5">E19*$P$15</f>
        <v>0</v>
      </c>
      <c r="P19" s="11" t="s">
        <v>1</v>
      </c>
      <c r="R19" s="38">
        <f t="shared" ref="R19:R27" si="6">E19*$S$15</f>
        <v>0</v>
      </c>
      <c r="S19" s="11" t="s">
        <v>1</v>
      </c>
      <c r="U19" s="38">
        <f t="shared" ref="U19:U27" si="7">E19*$V$15</f>
        <v>0</v>
      </c>
      <c r="V19" s="11" t="s">
        <v>1</v>
      </c>
      <c r="X19" s="38">
        <f t="shared" ref="X19:X27" si="8">E19*$Y$15</f>
        <v>0</v>
      </c>
      <c r="Y19" s="11" t="s">
        <v>1</v>
      </c>
      <c r="AA19" s="38">
        <f t="shared" ref="AA19:AA27" si="9">E19*$AB$15</f>
        <v>0</v>
      </c>
      <c r="AB19" s="11" t="s">
        <v>1</v>
      </c>
      <c r="AD19" s="38">
        <f t="shared" ref="AD19:AD27" si="10">E19*$AE$15</f>
        <v>0</v>
      </c>
      <c r="AE19" s="11" t="s">
        <v>1</v>
      </c>
      <c r="AG19" s="38">
        <f t="shared" ref="AG19:AG27" si="11">E19*$AH$15</f>
        <v>0</v>
      </c>
      <c r="AH19" s="11" t="s">
        <v>1</v>
      </c>
      <c r="AJ19" s="38">
        <f t="shared" ref="AJ19:AJ27" si="12">E19*$AK$15</f>
        <v>0</v>
      </c>
      <c r="AK19" s="11" t="s">
        <v>1</v>
      </c>
      <c r="AM19" s="38">
        <f t="shared" ref="AM19:AM27" si="13">E19*$AN$15</f>
        <v>0</v>
      </c>
      <c r="AN19" s="8" t="s">
        <v>1</v>
      </c>
      <c r="AP19" s="38">
        <f t="shared" ref="AP19:AP27" si="14">E19*$AQ$15</f>
        <v>0</v>
      </c>
      <c r="AQ19" s="8" t="s">
        <v>1</v>
      </c>
      <c r="AS19" s="38">
        <f t="shared" ref="AS19:AS27" si="15">E19*$AT$15</f>
        <v>0</v>
      </c>
      <c r="AT19" s="8" t="s">
        <v>1</v>
      </c>
      <c r="AV19" s="38">
        <f t="shared" ref="AV19:AV27" si="16">E19*$AW$15</f>
        <v>0</v>
      </c>
      <c r="AW19" s="8" t="s">
        <v>1</v>
      </c>
      <c r="AY19" s="38">
        <f t="shared" ref="AY19:AY27" si="17">E19*$AZ$15</f>
        <v>1755</v>
      </c>
      <c r="AZ19" s="8" t="s">
        <v>1</v>
      </c>
    </row>
    <row r="20" spans="1:52" ht="15" thickBot="1" x14ac:dyDescent="0.35">
      <c r="A20" s="6">
        <v>2022</v>
      </c>
      <c r="B20" s="48"/>
      <c r="C20" s="9">
        <v>28.02</v>
      </c>
      <c r="D20" s="8" t="s">
        <v>3</v>
      </c>
      <c r="E20" s="502">
        <f>($C$4*C20)/1000000</f>
        <v>13.11336</v>
      </c>
      <c r="F20" s="7" t="s">
        <v>1</v>
      </c>
      <c r="G20" s="8">
        <f>ROUNDDOWN((Consolidação!C20+Consolidação!E20)/E20,0)</f>
        <v>124</v>
      </c>
      <c r="H20" s="1"/>
      <c r="I20" s="57">
        <f t="shared" si="3"/>
        <v>0</v>
      </c>
      <c r="J20" s="11" t="s">
        <v>1</v>
      </c>
      <c r="L20" s="38">
        <f t="shared" si="4"/>
        <v>0</v>
      </c>
      <c r="M20" s="11" t="s">
        <v>1</v>
      </c>
      <c r="O20" s="38">
        <f t="shared" si="5"/>
        <v>0</v>
      </c>
      <c r="P20" s="11" t="s">
        <v>1</v>
      </c>
      <c r="R20" s="38">
        <f t="shared" si="6"/>
        <v>0</v>
      </c>
      <c r="S20" s="11" t="s">
        <v>1</v>
      </c>
      <c r="U20" s="38">
        <f t="shared" si="7"/>
        <v>0</v>
      </c>
      <c r="V20" s="11" t="s">
        <v>1</v>
      </c>
      <c r="X20" s="38">
        <f t="shared" si="8"/>
        <v>0</v>
      </c>
      <c r="Y20" s="11" t="s">
        <v>1</v>
      </c>
      <c r="AA20" s="38">
        <f t="shared" si="9"/>
        <v>0</v>
      </c>
      <c r="AB20" s="11" t="s">
        <v>1</v>
      </c>
      <c r="AD20" s="38">
        <f t="shared" si="10"/>
        <v>0</v>
      </c>
      <c r="AE20" s="11" t="s">
        <v>1</v>
      </c>
      <c r="AG20" s="38">
        <f t="shared" si="11"/>
        <v>0</v>
      </c>
      <c r="AH20" s="11" t="s">
        <v>1</v>
      </c>
      <c r="AJ20" s="38">
        <f t="shared" si="12"/>
        <v>0</v>
      </c>
      <c r="AK20" s="11" t="s">
        <v>1</v>
      </c>
      <c r="AM20" s="38">
        <f t="shared" si="13"/>
        <v>0</v>
      </c>
      <c r="AN20" s="8" t="s">
        <v>1</v>
      </c>
      <c r="AP20" s="38">
        <f t="shared" si="14"/>
        <v>0</v>
      </c>
      <c r="AQ20" s="8" t="s">
        <v>1</v>
      </c>
      <c r="AS20" s="38">
        <f t="shared" si="15"/>
        <v>0</v>
      </c>
      <c r="AT20" s="8" t="s">
        <v>1</v>
      </c>
      <c r="AV20" s="38">
        <f t="shared" si="16"/>
        <v>0</v>
      </c>
      <c r="AW20" s="8" t="s">
        <v>1</v>
      </c>
      <c r="AY20" s="38">
        <f t="shared" si="17"/>
        <v>1311.336</v>
      </c>
      <c r="AZ20" s="8" t="s">
        <v>1</v>
      </c>
    </row>
    <row r="21" spans="1:52" ht="15" thickBot="1" x14ac:dyDescent="0.35">
      <c r="A21" s="6">
        <v>2266</v>
      </c>
      <c r="B21" s="47"/>
      <c r="C21" s="10">
        <v>21.25</v>
      </c>
      <c r="D21" s="8" t="s">
        <v>3</v>
      </c>
      <c r="E21" s="502">
        <f t="shared" si="2"/>
        <v>9.9450000000000003</v>
      </c>
      <c r="F21" s="8" t="s">
        <v>1</v>
      </c>
      <c r="G21" s="8">
        <f>ROUNDDOWN((Consolidação!C29+Consolidação!E29)/E21,0)</f>
        <v>265</v>
      </c>
      <c r="H21" s="1"/>
      <c r="I21" s="57">
        <f t="shared" si="3"/>
        <v>0</v>
      </c>
      <c r="J21" s="11" t="s">
        <v>1</v>
      </c>
      <c r="L21" s="38">
        <f t="shared" si="4"/>
        <v>0</v>
      </c>
      <c r="M21" s="11" t="s">
        <v>1</v>
      </c>
      <c r="O21" s="38">
        <f t="shared" si="5"/>
        <v>0</v>
      </c>
      <c r="P21" s="11" t="s">
        <v>1</v>
      </c>
      <c r="R21" s="38">
        <f t="shared" si="6"/>
        <v>0</v>
      </c>
      <c r="S21" s="11" t="s">
        <v>1</v>
      </c>
      <c r="U21" s="38">
        <f t="shared" si="7"/>
        <v>0</v>
      </c>
      <c r="V21" s="11" t="s">
        <v>1</v>
      </c>
      <c r="X21" s="38">
        <f t="shared" si="8"/>
        <v>0</v>
      </c>
      <c r="Y21" s="11" t="s">
        <v>1</v>
      </c>
      <c r="AA21" s="38">
        <f t="shared" si="9"/>
        <v>0</v>
      </c>
      <c r="AB21" s="11" t="s">
        <v>1</v>
      </c>
      <c r="AD21" s="38">
        <f t="shared" si="10"/>
        <v>0</v>
      </c>
      <c r="AE21" s="11" t="s">
        <v>1</v>
      </c>
      <c r="AG21" s="38">
        <f t="shared" si="11"/>
        <v>0</v>
      </c>
      <c r="AH21" s="11" t="s">
        <v>1</v>
      </c>
      <c r="AJ21" s="38">
        <f t="shared" si="12"/>
        <v>0</v>
      </c>
      <c r="AK21" s="11" t="s">
        <v>1</v>
      </c>
      <c r="AM21" s="38">
        <f t="shared" si="13"/>
        <v>0</v>
      </c>
      <c r="AN21" s="8" t="s">
        <v>1</v>
      </c>
      <c r="AP21" s="38">
        <f t="shared" si="14"/>
        <v>0</v>
      </c>
      <c r="AQ21" s="8" t="s">
        <v>1</v>
      </c>
      <c r="AS21" s="38">
        <f t="shared" si="15"/>
        <v>0</v>
      </c>
      <c r="AT21" s="8" t="s">
        <v>1</v>
      </c>
      <c r="AV21" s="38">
        <f t="shared" si="16"/>
        <v>0</v>
      </c>
      <c r="AW21" s="8" t="s">
        <v>1</v>
      </c>
      <c r="AY21" s="38">
        <f t="shared" si="17"/>
        <v>994.5</v>
      </c>
      <c r="AZ21" s="8" t="s">
        <v>1</v>
      </c>
    </row>
    <row r="22" spans="1:52" ht="15" thickBot="1" x14ac:dyDescent="0.35">
      <c r="A22" s="6">
        <v>2020</v>
      </c>
      <c r="B22" s="47"/>
      <c r="C22" s="10">
        <v>21.4</v>
      </c>
      <c r="D22" s="8" t="s">
        <v>3</v>
      </c>
      <c r="E22" s="502">
        <f t="shared" si="2"/>
        <v>10.0152</v>
      </c>
      <c r="F22" s="7" t="s">
        <v>1</v>
      </c>
      <c r="G22" s="8">
        <f>ROUNDDOWN((Consolidação!C19+Consolidação!E19)/E22,0)</f>
        <v>115</v>
      </c>
      <c r="H22" s="1"/>
      <c r="I22" s="57">
        <f t="shared" si="3"/>
        <v>0</v>
      </c>
      <c r="J22" s="11" t="s">
        <v>1</v>
      </c>
      <c r="L22" s="38">
        <f t="shared" si="4"/>
        <v>0</v>
      </c>
      <c r="M22" s="11" t="s">
        <v>1</v>
      </c>
      <c r="O22" s="38">
        <f t="shared" si="5"/>
        <v>0</v>
      </c>
      <c r="P22" s="11" t="s">
        <v>1</v>
      </c>
      <c r="R22" s="38">
        <f t="shared" si="6"/>
        <v>0</v>
      </c>
      <c r="S22" s="11" t="s">
        <v>1</v>
      </c>
      <c r="U22" s="38">
        <f t="shared" si="7"/>
        <v>0</v>
      </c>
      <c r="V22" s="11" t="s">
        <v>1</v>
      </c>
      <c r="X22" s="38">
        <f t="shared" si="8"/>
        <v>0</v>
      </c>
      <c r="Y22" s="11" t="s">
        <v>1</v>
      </c>
      <c r="AA22" s="38">
        <f t="shared" si="9"/>
        <v>0</v>
      </c>
      <c r="AB22" s="11" t="s">
        <v>1</v>
      </c>
      <c r="AD22" s="38">
        <f t="shared" si="10"/>
        <v>0</v>
      </c>
      <c r="AE22" s="11" t="s">
        <v>1</v>
      </c>
      <c r="AG22" s="38">
        <f t="shared" si="11"/>
        <v>0</v>
      </c>
      <c r="AH22" s="11" t="s">
        <v>1</v>
      </c>
      <c r="AJ22" s="38">
        <f t="shared" si="12"/>
        <v>0</v>
      </c>
      <c r="AK22" s="11" t="s">
        <v>1</v>
      </c>
      <c r="AM22" s="38">
        <f t="shared" si="13"/>
        <v>0</v>
      </c>
      <c r="AN22" s="8" t="s">
        <v>1</v>
      </c>
      <c r="AP22" s="38">
        <f t="shared" si="14"/>
        <v>0</v>
      </c>
      <c r="AQ22" s="8" t="s">
        <v>1</v>
      </c>
      <c r="AS22" s="38">
        <f t="shared" si="15"/>
        <v>0</v>
      </c>
      <c r="AT22" s="8" t="s">
        <v>1</v>
      </c>
      <c r="AV22" s="38">
        <f t="shared" si="16"/>
        <v>0</v>
      </c>
      <c r="AW22" s="8" t="s">
        <v>1</v>
      </c>
      <c r="AY22" s="38">
        <f t="shared" si="17"/>
        <v>1001.52</v>
      </c>
      <c r="AZ22" s="8" t="s">
        <v>1</v>
      </c>
    </row>
    <row r="23" spans="1:52" ht="15" thickBot="1" x14ac:dyDescent="0.35">
      <c r="A23" s="6">
        <v>2074</v>
      </c>
      <c r="B23" s="47"/>
      <c r="C23" s="10">
        <v>12.5</v>
      </c>
      <c r="D23" s="8" t="s">
        <v>3</v>
      </c>
      <c r="E23" s="502">
        <f t="shared" si="2"/>
        <v>5.85</v>
      </c>
      <c r="F23" s="7" t="s">
        <v>1</v>
      </c>
      <c r="G23" s="8">
        <f>ROUNDDOWN((Consolidação!C23+Consolidação!E23)/E23,0)</f>
        <v>75</v>
      </c>
      <c r="H23" s="1"/>
      <c r="I23" s="57">
        <f t="shared" si="3"/>
        <v>0</v>
      </c>
      <c r="J23" s="11" t="s">
        <v>1</v>
      </c>
      <c r="L23" s="38">
        <f t="shared" si="4"/>
        <v>0</v>
      </c>
      <c r="M23" s="11" t="s">
        <v>1</v>
      </c>
      <c r="O23" s="38">
        <f t="shared" si="5"/>
        <v>0</v>
      </c>
      <c r="P23" s="11" t="s">
        <v>1</v>
      </c>
      <c r="R23" s="38">
        <f t="shared" si="6"/>
        <v>0</v>
      </c>
      <c r="S23" s="11" t="s">
        <v>1</v>
      </c>
      <c r="U23" s="38">
        <f t="shared" si="7"/>
        <v>0</v>
      </c>
      <c r="V23" s="11" t="s">
        <v>1</v>
      </c>
      <c r="X23" s="38">
        <f t="shared" si="8"/>
        <v>0</v>
      </c>
      <c r="Y23" s="11" t="s">
        <v>1</v>
      </c>
      <c r="AA23" s="38">
        <f t="shared" si="9"/>
        <v>0</v>
      </c>
      <c r="AB23" s="11" t="s">
        <v>1</v>
      </c>
      <c r="AD23" s="38">
        <f t="shared" si="10"/>
        <v>0</v>
      </c>
      <c r="AE23" s="11" t="s">
        <v>1</v>
      </c>
      <c r="AG23" s="38">
        <f t="shared" si="11"/>
        <v>0</v>
      </c>
      <c r="AH23" s="11" t="s">
        <v>1</v>
      </c>
      <c r="AJ23" s="38">
        <f t="shared" si="12"/>
        <v>0</v>
      </c>
      <c r="AK23" s="11" t="s">
        <v>1</v>
      </c>
      <c r="AM23" s="38">
        <f t="shared" si="13"/>
        <v>0</v>
      </c>
      <c r="AN23" s="8" t="s">
        <v>1</v>
      </c>
      <c r="AP23" s="38">
        <f t="shared" si="14"/>
        <v>0</v>
      </c>
      <c r="AQ23" s="8" t="s">
        <v>1</v>
      </c>
      <c r="AS23" s="38">
        <f t="shared" si="15"/>
        <v>0</v>
      </c>
      <c r="AT23" s="8" t="s">
        <v>1</v>
      </c>
      <c r="AV23" s="38">
        <f t="shared" si="16"/>
        <v>0</v>
      </c>
      <c r="AW23" s="8" t="s">
        <v>1</v>
      </c>
      <c r="AY23" s="38">
        <f t="shared" si="17"/>
        <v>585</v>
      </c>
      <c r="AZ23" s="8" t="s">
        <v>1</v>
      </c>
    </row>
    <row r="24" spans="1:52" ht="15" thickBot="1" x14ac:dyDescent="0.35">
      <c r="A24" s="6">
        <v>2108</v>
      </c>
      <c r="B24" s="47"/>
      <c r="C24" s="10">
        <v>6.2249999999999996</v>
      </c>
      <c r="D24" s="8" t="s">
        <v>3</v>
      </c>
      <c r="E24" s="502">
        <f>($C$4*C24)/1000000</f>
        <v>2.9133</v>
      </c>
      <c r="F24" s="7" t="s">
        <v>1</v>
      </c>
      <c r="G24" s="8">
        <f>ROUNDDOWN((Consolidação!C24+Consolidação!E24)/E24,0)</f>
        <v>125</v>
      </c>
      <c r="H24" s="1"/>
      <c r="I24" s="57">
        <f t="shared" si="3"/>
        <v>0</v>
      </c>
      <c r="J24" s="11" t="s">
        <v>1</v>
      </c>
      <c r="L24" s="38">
        <f t="shared" si="4"/>
        <v>0</v>
      </c>
      <c r="M24" s="11" t="s">
        <v>1</v>
      </c>
      <c r="O24" s="38">
        <f t="shared" si="5"/>
        <v>0</v>
      </c>
      <c r="P24" s="11" t="s">
        <v>1</v>
      </c>
      <c r="R24" s="38">
        <f t="shared" si="6"/>
        <v>0</v>
      </c>
      <c r="S24" s="11" t="s">
        <v>1</v>
      </c>
      <c r="U24" s="38">
        <f t="shared" si="7"/>
        <v>0</v>
      </c>
      <c r="V24" s="11" t="s">
        <v>1</v>
      </c>
      <c r="X24" s="38">
        <f t="shared" si="8"/>
        <v>0</v>
      </c>
      <c r="Y24" s="11" t="s">
        <v>1</v>
      </c>
      <c r="AA24" s="38">
        <f t="shared" si="9"/>
        <v>0</v>
      </c>
      <c r="AB24" s="11" t="s">
        <v>1</v>
      </c>
      <c r="AD24" s="38">
        <f t="shared" si="10"/>
        <v>0</v>
      </c>
      <c r="AE24" s="11" t="s">
        <v>1</v>
      </c>
      <c r="AG24" s="38">
        <f t="shared" si="11"/>
        <v>0</v>
      </c>
      <c r="AH24" s="11" t="s">
        <v>1</v>
      </c>
      <c r="AJ24" s="38">
        <f t="shared" si="12"/>
        <v>0</v>
      </c>
      <c r="AK24" s="11" t="s">
        <v>1</v>
      </c>
      <c r="AM24" s="38">
        <f t="shared" si="13"/>
        <v>0</v>
      </c>
      <c r="AN24" s="8" t="s">
        <v>1</v>
      </c>
      <c r="AP24" s="38">
        <f t="shared" si="14"/>
        <v>0</v>
      </c>
      <c r="AQ24" s="8" t="s">
        <v>1</v>
      </c>
      <c r="AS24" s="38">
        <f t="shared" si="15"/>
        <v>0</v>
      </c>
      <c r="AT24" s="8" t="s">
        <v>1</v>
      </c>
      <c r="AV24" s="38">
        <f t="shared" si="16"/>
        <v>0</v>
      </c>
      <c r="AW24" s="8" t="s">
        <v>1</v>
      </c>
      <c r="AY24" s="38">
        <f t="shared" si="17"/>
        <v>291.33</v>
      </c>
      <c r="AZ24" s="8" t="s">
        <v>1</v>
      </c>
    </row>
    <row r="25" spans="1:52" ht="15" thickBot="1" x14ac:dyDescent="0.35">
      <c r="A25" s="6">
        <v>2297</v>
      </c>
      <c r="B25" s="227"/>
      <c r="C25" s="10">
        <v>5</v>
      </c>
      <c r="D25" s="8" t="s">
        <v>3</v>
      </c>
      <c r="E25" s="502">
        <f>($C$4*C25)/1000000</f>
        <v>2.34</v>
      </c>
      <c r="F25" s="7" t="s">
        <v>1</v>
      </c>
      <c r="G25" s="8">
        <f>ROUNDDOWN((Consolidação!C30+Consolidação!E30)/E25,0)</f>
        <v>82</v>
      </c>
      <c r="H25" s="1"/>
      <c r="I25" s="57">
        <f t="shared" si="3"/>
        <v>0</v>
      </c>
      <c r="J25" s="11" t="s">
        <v>1</v>
      </c>
      <c r="L25" s="38">
        <f t="shared" si="4"/>
        <v>0</v>
      </c>
      <c r="M25" s="11" t="s">
        <v>1</v>
      </c>
      <c r="O25" s="38">
        <f t="shared" si="5"/>
        <v>0</v>
      </c>
      <c r="P25" s="11" t="s">
        <v>1</v>
      </c>
      <c r="R25" s="38">
        <f t="shared" si="6"/>
        <v>0</v>
      </c>
      <c r="S25" s="11" t="s">
        <v>1</v>
      </c>
      <c r="U25" s="38">
        <f t="shared" si="7"/>
        <v>0</v>
      </c>
      <c r="V25" s="11" t="s">
        <v>1</v>
      </c>
      <c r="X25" s="38">
        <f t="shared" si="8"/>
        <v>0</v>
      </c>
      <c r="Y25" s="11" t="s">
        <v>1</v>
      </c>
      <c r="AA25" s="38">
        <f t="shared" si="9"/>
        <v>0</v>
      </c>
      <c r="AB25" s="11" t="s">
        <v>1</v>
      </c>
      <c r="AD25" s="38">
        <f t="shared" si="10"/>
        <v>0</v>
      </c>
      <c r="AE25" s="11" t="s">
        <v>1</v>
      </c>
      <c r="AG25" s="38">
        <f t="shared" si="11"/>
        <v>0</v>
      </c>
      <c r="AH25" s="11" t="s">
        <v>1</v>
      </c>
      <c r="AJ25" s="38">
        <f t="shared" si="12"/>
        <v>0</v>
      </c>
      <c r="AK25" s="11" t="s">
        <v>1</v>
      </c>
      <c r="AM25" s="38">
        <f t="shared" si="13"/>
        <v>0</v>
      </c>
      <c r="AN25" s="8" t="s">
        <v>1</v>
      </c>
      <c r="AP25" s="38">
        <f t="shared" si="14"/>
        <v>0</v>
      </c>
      <c r="AQ25" s="8" t="s">
        <v>1</v>
      </c>
      <c r="AS25" s="38">
        <f t="shared" si="15"/>
        <v>0</v>
      </c>
      <c r="AT25" s="8" t="s">
        <v>1</v>
      </c>
      <c r="AV25" s="38">
        <f t="shared" si="16"/>
        <v>0</v>
      </c>
      <c r="AW25" s="8" t="s">
        <v>1</v>
      </c>
      <c r="AY25" s="38">
        <f t="shared" si="17"/>
        <v>234</v>
      </c>
      <c r="AZ25" s="8" t="s">
        <v>1</v>
      </c>
    </row>
    <row r="26" spans="1:52" ht="15" thickBot="1" x14ac:dyDescent="0.35">
      <c r="A26" s="6">
        <v>2068</v>
      </c>
      <c r="B26" s="47"/>
      <c r="C26" s="10">
        <v>3.125</v>
      </c>
      <c r="D26" s="8" t="s">
        <v>3</v>
      </c>
      <c r="E26" s="502">
        <f t="shared" si="2"/>
        <v>1.4624999999999999</v>
      </c>
      <c r="F26" s="7" t="s">
        <v>1</v>
      </c>
      <c r="G26" s="8">
        <f>ROUNDDOWN((Consolidação!C22+Consolidação!E22)/E26,0)</f>
        <v>73</v>
      </c>
      <c r="H26" s="1"/>
      <c r="I26" s="57">
        <f t="shared" si="3"/>
        <v>0</v>
      </c>
      <c r="J26" s="11" t="s">
        <v>1</v>
      </c>
      <c r="L26" s="38">
        <f t="shared" si="4"/>
        <v>0</v>
      </c>
      <c r="M26" s="11" t="s">
        <v>1</v>
      </c>
      <c r="O26" s="38">
        <f t="shared" si="5"/>
        <v>0</v>
      </c>
      <c r="P26" s="11" t="s">
        <v>1</v>
      </c>
      <c r="R26" s="38">
        <f t="shared" si="6"/>
        <v>0</v>
      </c>
      <c r="S26" s="11" t="s">
        <v>1</v>
      </c>
      <c r="U26" s="38">
        <f t="shared" si="7"/>
        <v>0</v>
      </c>
      <c r="V26" s="11" t="s">
        <v>1</v>
      </c>
      <c r="X26" s="38">
        <f t="shared" si="8"/>
        <v>0</v>
      </c>
      <c r="Y26" s="11" t="s">
        <v>1</v>
      </c>
      <c r="AA26" s="38">
        <f t="shared" si="9"/>
        <v>0</v>
      </c>
      <c r="AB26" s="11" t="s">
        <v>1</v>
      </c>
      <c r="AD26" s="38">
        <f t="shared" si="10"/>
        <v>0</v>
      </c>
      <c r="AE26" s="11" t="s">
        <v>1</v>
      </c>
      <c r="AG26" s="38">
        <f t="shared" si="11"/>
        <v>0</v>
      </c>
      <c r="AH26" s="11" t="s">
        <v>1</v>
      </c>
      <c r="AJ26" s="38">
        <f t="shared" si="12"/>
        <v>0</v>
      </c>
      <c r="AK26" s="11" t="s">
        <v>1</v>
      </c>
      <c r="AM26" s="38">
        <f t="shared" si="13"/>
        <v>0</v>
      </c>
      <c r="AN26" s="8" t="s">
        <v>1</v>
      </c>
      <c r="AP26" s="38">
        <f t="shared" si="14"/>
        <v>0</v>
      </c>
      <c r="AQ26" s="8" t="s">
        <v>1</v>
      </c>
      <c r="AS26" s="38">
        <f t="shared" si="15"/>
        <v>0</v>
      </c>
      <c r="AT26" s="8" t="s">
        <v>1</v>
      </c>
      <c r="AV26" s="38">
        <f t="shared" si="16"/>
        <v>0</v>
      </c>
      <c r="AW26" s="8" t="s">
        <v>1</v>
      </c>
      <c r="AY26" s="38">
        <f t="shared" si="17"/>
        <v>146.25</v>
      </c>
      <c r="AZ26" s="8" t="s">
        <v>1</v>
      </c>
    </row>
    <row r="27" spans="1:52" ht="15" thickBot="1" x14ac:dyDescent="0.35">
      <c r="A27" s="6">
        <v>2013</v>
      </c>
      <c r="B27" s="50"/>
      <c r="C27" s="17">
        <v>1.25</v>
      </c>
      <c r="D27" s="8" t="s">
        <v>3</v>
      </c>
      <c r="E27" s="502">
        <f t="shared" si="2"/>
        <v>0.58499999999999996</v>
      </c>
      <c r="F27" s="7" t="s">
        <v>1</v>
      </c>
      <c r="G27" s="8">
        <f>ROUNDDOWN((Consolidação!C17+Consolidação!E17)/E27,0)</f>
        <v>130</v>
      </c>
      <c r="H27" s="1"/>
      <c r="I27" s="57">
        <f t="shared" si="3"/>
        <v>0</v>
      </c>
      <c r="J27" s="11" t="s">
        <v>1</v>
      </c>
      <c r="L27" s="38">
        <f t="shared" si="4"/>
        <v>0</v>
      </c>
      <c r="M27" s="11" t="s">
        <v>1</v>
      </c>
      <c r="O27" s="38">
        <f t="shared" si="5"/>
        <v>0</v>
      </c>
      <c r="P27" s="11" t="s">
        <v>1</v>
      </c>
      <c r="R27" s="38">
        <f t="shared" si="6"/>
        <v>0</v>
      </c>
      <c r="S27" s="11" t="s">
        <v>1</v>
      </c>
      <c r="U27" s="38">
        <f t="shared" si="7"/>
        <v>0</v>
      </c>
      <c r="V27" s="11" t="s">
        <v>1</v>
      </c>
      <c r="X27" s="38">
        <f t="shared" si="8"/>
        <v>0</v>
      </c>
      <c r="Y27" s="11" t="s">
        <v>1</v>
      </c>
      <c r="AA27" s="38">
        <f t="shared" si="9"/>
        <v>0</v>
      </c>
      <c r="AB27" s="11" t="s">
        <v>1</v>
      </c>
      <c r="AD27" s="38">
        <f t="shared" si="10"/>
        <v>0</v>
      </c>
      <c r="AE27" s="11" t="s">
        <v>1</v>
      </c>
      <c r="AG27" s="38">
        <f t="shared" si="11"/>
        <v>0</v>
      </c>
      <c r="AH27" s="11" t="s">
        <v>1</v>
      </c>
      <c r="AJ27" s="38">
        <f t="shared" si="12"/>
        <v>0</v>
      </c>
      <c r="AK27" s="11" t="s">
        <v>1</v>
      </c>
      <c r="AM27" s="38">
        <f t="shared" si="13"/>
        <v>0</v>
      </c>
      <c r="AN27" s="8" t="s">
        <v>1</v>
      </c>
      <c r="AP27" s="38">
        <f t="shared" si="14"/>
        <v>0</v>
      </c>
      <c r="AQ27" s="8" t="s">
        <v>1</v>
      </c>
      <c r="AS27" s="38">
        <f t="shared" si="15"/>
        <v>0</v>
      </c>
      <c r="AT27" s="8" t="s">
        <v>1</v>
      </c>
      <c r="AV27" s="38">
        <f t="shared" si="16"/>
        <v>0</v>
      </c>
      <c r="AW27" s="8" t="s">
        <v>1</v>
      </c>
      <c r="AY27" s="38">
        <f t="shared" si="17"/>
        <v>58.5</v>
      </c>
      <c r="AZ27" s="8" t="s">
        <v>1</v>
      </c>
    </row>
    <row r="28" spans="1:52" ht="15" thickBot="1" x14ac:dyDescent="0.35">
      <c r="A28" s="16"/>
      <c r="C28" s="2"/>
      <c r="D28" s="1"/>
      <c r="E28" s="2"/>
      <c r="F28" s="1"/>
      <c r="G28" s="1"/>
      <c r="H28" s="1"/>
      <c r="I28" s="3"/>
      <c r="J28" s="1"/>
      <c r="L28" s="3"/>
      <c r="M28" s="1"/>
      <c r="O28" s="3"/>
      <c r="P28" s="1"/>
      <c r="R28" s="3"/>
      <c r="S28" s="1"/>
      <c r="U28" s="3"/>
      <c r="V28" s="1"/>
      <c r="X28" s="3"/>
      <c r="Y28" s="1"/>
      <c r="AA28" s="3"/>
      <c r="AB28" s="1"/>
      <c r="AD28" s="3"/>
      <c r="AE28" s="1"/>
      <c r="AG28" s="3"/>
      <c r="AH28" s="1"/>
      <c r="AJ28" s="3"/>
      <c r="AK28" s="1"/>
      <c r="AM28" s="3"/>
      <c r="AN28" s="1"/>
      <c r="AP28" s="3"/>
      <c r="AQ28" s="1"/>
      <c r="AS28" s="3"/>
      <c r="AT28" s="1"/>
      <c r="AV28" s="3"/>
      <c r="AW28" s="1"/>
      <c r="AY28" s="3"/>
      <c r="AZ28" s="1"/>
    </row>
    <row r="29" spans="1:52" ht="15" thickBot="1" x14ac:dyDescent="0.35">
      <c r="A29" s="4"/>
      <c r="B29" s="4"/>
      <c r="C29" s="4"/>
      <c r="D29" s="4"/>
      <c r="E29" s="5"/>
      <c r="F29" s="4"/>
      <c r="I29" s="266" t="s">
        <v>207</v>
      </c>
      <c r="J29" s="76">
        <v>0</v>
      </c>
      <c r="L29" s="266" t="s">
        <v>213</v>
      </c>
      <c r="M29" s="76">
        <v>0</v>
      </c>
      <c r="O29" s="266" t="s">
        <v>222</v>
      </c>
      <c r="P29" s="76">
        <v>0</v>
      </c>
      <c r="R29" s="266" t="s">
        <v>239</v>
      </c>
      <c r="S29" s="76">
        <v>0</v>
      </c>
      <c r="U29" s="266" t="s">
        <v>241</v>
      </c>
      <c r="V29" s="76">
        <v>0</v>
      </c>
      <c r="X29" s="266" t="s">
        <v>251</v>
      </c>
      <c r="Y29" s="76">
        <v>0</v>
      </c>
      <c r="AA29" s="266" t="s">
        <v>252</v>
      </c>
      <c r="AB29" s="76">
        <v>0</v>
      </c>
      <c r="AD29" s="266" t="s">
        <v>257</v>
      </c>
      <c r="AE29" s="76">
        <v>0</v>
      </c>
      <c r="AG29" s="266" t="s">
        <v>260</v>
      </c>
      <c r="AH29" s="76">
        <v>0</v>
      </c>
      <c r="AJ29" s="266" t="s">
        <v>263</v>
      </c>
      <c r="AK29" s="76">
        <v>0</v>
      </c>
      <c r="AM29" s="266" t="s">
        <v>264</v>
      </c>
      <c r="AN29" s="76">
        <v>0</v>
      </c>
      <c r="AP29" s="266" t="s">
        <v>265</v>
      </c>
      <c r="AQ29" s="76">
        <v>0</v>
      </c>
      <c r="AS29" s="266" t="s">
        <v>283</v>
      </c>
      <c r="AT29" s="76">
        <v>0</v>
      </c>
      <c r="AV29" s="266" t="s">
        <v>286</v>
      </c>
      <c r="AW29" s="76">
        <v>0</v>
      </c>
      <c r="AY29" s="258" t="s">
        <v>107</v>
      </c>
      <c r="AZ29" s="257">
        <v>100</v>
      </c>
    </row>
    <row r="30" spans="1:52" ht="15" thickBot="1" x14ac:dyDescent="0.35">
      <c r="A30" s="30" t="s">
        <v>0</v>
      </c>
      <c r="B30" s="28" t="s">
        <v>37</v>
      </c>
      <c r="C30" s="28" t="s">
        <v>10</v>
      </c>
      <c r="D30" s="30" t="s">
        <v>33</v>
      </c>
      <c r="E30" s="79" t="s">
        <v>12</v>
      </c>
      <c r="F30" s="30" t="s">
        <v>33</v>
      </c>
      <c r="G30" s="30" t="s">
        <v>59</v>
      </c>
      <c r="H30" s="45"/>
      <c r="I30" s="30" t="s">
        <v>15</v>
      </c>
      <c r="J30" s="28" t="s">
        <v>33</v>
      </c>
      <c r="L30" s="30" t="s">
        <v>15</v>
      </c>
      <c r="M30" s="28" t="s">
        <v>33</v>
      </c>
      <c r="O30" s="30" t="s">
        <v>15</v>
      </c>
      <c r="P30" s="28" t="s">
        <v>33</v>
      </c>
      <c r="R30" s="30" t="s">
        <v>15</v>
      </c>
      <c r="S30" s="28" t="s">
        <v>33</v>
      </c>
      <c r="U30" s="30" t="s">
        <v>15</v>
      </c>
      <c r="V30" s="28" t="s">
        <v>33</v>
      </c>
      <c r="X30" s="30" t="s">
        <v>15</v>
      </c>
      <c r="Y30" s="28" t="s">
        <v>33</v>
      </c>
      <c r="AA30" s="30" t="s">
        <v>15</v>
      </c>
      <c r="AB30" s="28" t="s">
        <v>33</v>
      </c>
      <c r="AD30" s="30" t="s">
        <v>15</v>
      </c>
      <c r="AE30" s="28" t="s">
        <v>33</v>
      </c>
      <c r="AG30" s="30" t="s">
        <v>15</v>
      </c>
      <c r="AH30" s="28" t="s">
        <v>33</v>
      </c>
      <c r="AJ30" s="30" t="s">
        <v>15</v>
      </c>
      <c r="AK30" s="30" t="s">
        <v>33</v>
      </c>
      <c r="AM30" s="30" t="s">
        <v>15</v>
      </c>
      <c r="AN30" s="30" t="s">
        <v>33</v>
      </c>
      <c r="AP30" s="30" t="s">
        <v>15</v>
      </c>
      <c r="AQ30" s="30" t="s">
        <v>33</v>
      </c>
      <c r="AS30" s="30" t="s">
        <v>15</v>
      </c>
      <c r="AT30" s="30" t="s">
        <v>33</v>
      </c>
      <c r="AV30" s="30" t="s">
        <v>15</v>
      </c>
      <c r="AW30" s="30" t="s">
        <v>33</v>
      </c>
      <c r="AY30" s="256" t="s">
        <v>15</v>
      </c>
      <c r="AZ30" s="256" t="s">
        <v>33</v>
      </c>
    </row>
    <row r="31" spans="1:52" ht="15" thickBot="1" x14ac:dyDescent="0.35">
      <c r="A31" s="16"/>
      <c r="C31" s="2"/>
      <c r="D31" s="1"/>
      <c r="E31" s="2"/>
      <c r="F31" s="1"/>
      <c r="G31" s="1"/>
      <c r="H31" s="1"/>
      <c r="I31" s="3"/>
      <c r="J31" s="1"/>
      <c r="L31" s="3"/>
      <c r="M31" s="1"/>
      <c r="O31" s="3"/>
      <c r="P31" s="1"/>
      <c r="R31" s="3"/>
      <c r="S31" s="1"/>
      <c r="U31" s="3"/>
      <c r="V31" s="1"/>
      <c r="X31" s="3"/>
      <c r="Y31" s="1"/>
      <c r="AA31" s="3"/>
      <c r="AB31" s="1"/>
      <c r="AD31" s="3"/>
      <c r="AE31" s="1"/>
      <c r="AG31" s="3"/>
      <c r="AH31" s="1"/>
      <c r="AJ31" s="3"/>
      <c r="AK31" s="1"/>
      <c r="AM31" s="3"/>
      <c r="AN31" s="1"/>
      <c r="AP31" s="3"/>
      <c r="AQ31" s="1"/>
      <c r="AS31" s="3"/>
      <c r="AT31" s="1"/>
      <c r="AV31" s="3"/>
      <c r="AW31" s="1"/>
      <c r="AY31" s="3"/>
      <c r="AZ31" s="1"/>
    </row>
    <row r="32" spans="1:52" ht="15" thickBot="1" x14ac:dyDescent="0.35">
      <c r="A32" s="6">
        <v>2232</v>
      </c>
      <c r="B32" s="50"/>
      <c r="C32" s="17">
        <v>5.3125</v>
      </c>
      <c r="D32" s="8" t="s">
        <v>3</v>
      </c>
      <c r="E32" s="502">
        <f>($C$4*C32)/1000000</f>
        <v>2.4862500000000001</v>
      </c>
      <c r="F32" s="8" t="s">
        <v>1</v>
      </c>
      <c r="G32" s="119">
        <f>ROUNDDOWN((Consolidação!C27+Consolidação!E27)/E32,0)</f>
        <v>78</v>
      </c>
      <c r="H32" s="1"/>
      <c r="I32" s="57">
        <f>E32*$J$29</f>
        <v>0</v>
      </c>
      <c r="J32" s="11" t="s">
        <v>1</v>
      </c>
      <c r="L32" s="57">
        <f>E32*$M$29</f>
        <v>0</v>
      </c>
      <c r="M32" s="11" t="s">
        <v>1</v>
      </c>
      <c r="O32" s="57">
        <f>E32*$P$29</f>
        <v>0</v>
      </c>
      <c r="P32" s="11" t="s">
        <v>1</v>
      </c>
      <c r="R32" s="57">
        <f>E32*$S$29</f>
        <v>0</v>
      </c>
      <c r="S32" s="11" t="s">
        <v>1</v>
      </c>
      <c r="U32" s="57">
        <f>E32*$V$29</f>
        <v>0</v>
      </c>
      <c r="V32" s="11" t="s">
        <v>1</v>
      </c>
      <c r="X32" s="57">
        <f>E32*$Y$29</f>
        <v>0</v>
      </c>
      <c r="Y32" s="11" t="s">
        <v>1</v>
      </c>
      <c r="AA32" s="57">
        <f>E32*$AB$29</f>
        <v>0</v>
      </c>
      <c r="AB32" s="11" t="s">
        <v>1</v>
      </c>
      <c r="AD32" s="57">
        <f>E32*$AE$29</f>
        <v>0</v>
      </c>
      <c r="AE32" s="11" t="s">
        <v>1</v>
      </c>
      <c r="AG32" s="57">
        <f>E32*$AH$29</f>
        <v>0</v>
      </c>
      <c r="AH32" s="11" t="s">
        <v>1</v>
      </c>
      <c r="AJ32" s="57">
        <f>E32*$AK$29</f>
        <v>0</v>
      </c>
      <c r="AK32" s="11" t="s">
        <v>1</v>
      </c>
      <c r="AM32" s="57">
        <f>E32*$AN$29</f>
        <v>0</v>
      </c>
      <c r="AN32" s="11" t="s">
        <v>1</v>
      </c>
      <c r="AP32" s="57">
        <f>E32*$AQ$29</f>
        <v>0</v>
      </c>
      <c r="AQ32" s="11" t="s">
        <v>1</v>
      </c>
      <c r="AS32" s="57">
        <f>E32*$AT$29</f>
        <v>0</v>
      </c>
      <c r="AT32" s="11" t="s">
        <v>1</v>
      </c>
      <c r="AV32" s="57">
        <f>E32*$AW$29</f>
        <v>0</v>
      </c>
      <c r="AW32" s="11" t="s">
        <v>1</v>
      </c>
      <c r="AY32" s="38">
        <f>E32*$AZ$29</f>
        <v>248.625</v>
      </c>
      <c r="AZ32" s="11" t="s">
        <v>1</v>
      </c>
    </row>
    <row r="33" spans="1:52" ht="15" thickBot="1" x14ac:dyDescent="0.35">
      <c r="A33" s="6">
        <v>2058</v>
      </c>
      <c r="B33" s="50"/>
      <c r="C33" s="17">
        <v>0.83</v>
      </c>
      <c r="D33" s="8" t="s">
        <v>3</v>
      </c>
      <c r="E33" s="502">
        <f>($C$4*C33)/1000000</f>
        <v>0.38844000000000001</v>
      </c>
      <c r="F33" s="8" t="s">
        <v>1</v>
      </c>
      <c r="G33" s="119">
        <f>ROUNDDOWN((Consolidação!C21+Consolidação!E21)/E33,0)</f>
        <v>110</v>
      </c>
      <c r="H33" s="1"/>
      <c r="I33" s="57">
        <f>E33*$J$29</f>
        <v>0</v>
      </c>
      <c r="J33" s="11" t="s">
        <v>1</v>
      </c>
      <c r="L33" s="57">
        <f>E33*$M$29</f>
        <v>0</v>
      </c>
      <c r="M33" s="11" t="s">
        <v>1</v>
      </c>
      <c r="O33" s="57">
        <f>E33*$P$29</f>
        <v>0</v>
      </c>
      <c r="P33" s="11" t="s">
        <v>1</v>
      </c>
      <c r="R33" s="57">
        <f>E33*$S$29</f>
        <v>0</v>
      </c>
      <c r="S33" s="11" t="s">
        <v>1</v>
      </c>
      <c r="U33" s="57">
        <f>E33*$V$29</f>
        <v>0</v>
      </c>
      <c r="V33" s="11" t="s">
        <v>1</v>
      </c>
      <c r="X33" s="57">
        <f>E33*$Y$29</f>
        <v>0</v>
      </c>
      <c r="Y33" s="11" t="s">
        <v>1</v>
      </c>
      <c r="AA33" s="57">
        <f>E33*$AB$29</f>
        <v>0</v>
      </c>
      <c r="AB33" s="11" t="s">
        <v>1</v>
      </c>
      <c r="AD33" s="57">
        <f>E33*$AE$29</f>
        <v>0</v>
      </c>
      <c r="AE33" s="11" t="s">
        <v>1</v>
      </c>
      <c r="AG33" s="57">
        <f>E33*$AH$29</f>
        <v>0</v>
      </c>
      <c r="AH33" s="11" t="s">
        <v>1</v>
      </c>
      <c r="AJ33" s="57">
        <f>E33*$AK$29</f>
        <v>0</v>
      </c>
      <c r="AK33" s="11" t="s">
        <v>1</v>
      </c>
      <c r="AM33" s="57">
        <f>E33*$AN$29</f>
        <v>0</v>
      </c>
      <c r="AN33" s="11" t="s">
        <v>1</v>
      </c>
      <c r="AP33" s="57">
        <f>E33*$AQ$29</f>
        <v>0</v>
      </c>
      <c r="AQ33" s="11" t="s">
        <v>1</v>
      </c>
      <c r="AS33" s="57">
        <f>E33*$AT$29</f>
        <v>0</v>
      </c>
      <c r="AT33" s="11" t="s">
        <v>1</v>
      </c>
      <c r="AV33" s="57">
        <f>E33*$AW$29</f>
        <v>0</v>
      </c>
      <c r="AW33" s="11" t="s">
        <v>1</v>
      </c>
      <c r="AY33" s="38">
        <f>E33*$AZ$29</f>
        <v>38.844000000000001</v>
      </c>
      <c r="AZ33" s="11" t="s">
        <v>1</v>
      </c>
    </row>
    <row r="34" spans="1:52" ht="15" thickBot="1" x14ac:dyDescent="0.35">
      <c r="A34" s="6">
        <v>2302</v>
      </c>
      <c r="B34" s="50"/>
      <c r="C34" s="17">
        <v>0.1075</v>
      </c>
      <c r="D34" s="8" t="s">
        <v>3</v>
      </c>
      <c r="E34" s="502">
        <f>($C$4*C34)/1000000</f>
        <v>5.0310000000000001E-2</v>
      </c>
      <c r="F34" s="8" t="s">
        <v>1</v>
      </c>
      <c r="G34" s="119">
        <f>ROUNDDOWN((Consolidação!C31+Consolidação!E31)/E34,0)</f>
        <v>72</v>
      </c>
      <c r="H34" s="1"/>
      <c r="I34" s="57">
        <f>E34*$J$29</f>
        <v>0</v>
      </c>
      <c r="J34" s="11" t="s">
        <v>1</v>
      </c>
      <c r="L34" s="57">
        <f>E34*$M$29</f>
        <v>0</v>
      </c>
      <c r="M34" s="11" t="s">
        <v>1</v>
      </c>
      <c r="O34" s="57">
        <f>E34*$P$29</f>
        <v>0</v>
      </c>
      <c r="P34" s="11" t="s">
        <v>1</v>
      </c>
      <c r="R34" s="57">
        <f>E34*$S$29</f>
        <v>0</v>
      </c>
      <c r="S34" s="11" t="s">
        <v>1</v>
      </c>
      <c r="U34" s="57">
        <f>E34*$V$29</f>
        <v>0</v>
      </c>
      <c r="V34" s="11" t="s">
        <v>1</v>
      </c>
      <c r="X34" s="57">
        <f>E34*$Y$29</f>
        <v>0</v>
      </c>
      <c r="Y34" s="11" t="s">
        <v>1</v>
      </c>
      <c r="AA34" s="57">
        <f>E34*$AB$29</f>
        <v>0</v>
      </c>
      <c r="AB34" s="11" t="s">
        <v>1</v>
      </c>
      <c r="AD34" s="57">
        <f>E34*$AE$29</f>
        <v>0</v>
      </c>
      <c r="AE34" s="11" t="s">
        <v>1</v>
      </c>
      <c r="AG34" s="57">
        <f>E34*$AH$29</f>
        <v>0</v>
      </c>
      <c r="AH34" s="11" t="s">
        <v>1</v>
      </c>
      <c r="AJ34" s="57">
        <f>E34*$AK$29</f>
        <v>0</v>
      </c>
      <c r="AK34" s="11" t="s">
        <v>1</v>
      </c>
      <c r="AM34" s="57">
        <f>E34*$AN$29</f>
        <v>0</v>
      </c>
      <c r="AN34" s="11" t="s">
        <v>1</v>
      </c>
      <c r="AP34" s="57">
        <f>E34*$AQ$29</f>
        <v>0</v>
      </c>
      <c r="AQ34" s="11" t="s">
        <v>1</v>
      </c>
      <c r="AS34" s="57">
        <f>E34*$AT$29</f>
        <v>0</v>
      </c>
      <c r="AT34" s="11" t="s">
        <v>1</v>
      </c>
      <c r="AV34" s="57">
        <f>E34*$AW$29</f>
        <v>0</v>
      </c>
      <c r="AW34" s="11" t="s">
        <v>1</v>
      </c>
      <c r="AY34" s="38">
        <f>E34*$AZ$29</f>
        <v>5.0309999999999997</v>
      </c>
      <c r="AZ34" s="11" t="s">
        <v>1</v>
      </c>
    </row>
    <row r="35" spans="1:52" ht="15" thickBot="1" x14ac:dyDescent="0.35">
      <c r="A35" s="6">
        <v>2306</v>
      </c>
      <c r="B35" s="50"/>
      <c r="C35" s="17">
        <v>6.25E-2</v>
      </c>
      <c r="D35" s="8" t="s">
        <v>3</v>
      </c>
      <c r="E35" s="502">
        <f>($C$4*C35)/1000000</f>
        <v>2.9250000000000002E-2</v>
      </c>
      <c r="F35" s="8" t="s">
        <v>1</v>
      </c>
      <c r="G35" s="119">
        <f>ROUNDDOWN((Consolidação!C35+Consolidação!E35)/E35,0)</f>
        <v>348</v>
      </c>
      <c r="H35" s="1"/>
      <c r="I35" s="57">
        <f>E35*$J$29</f>
        <v>0</v>
      </c>
      <c r="J35" s="11" t="s">
        <v>1</v>
      </c>
      <c r="L35" s="57">
        <f>E35*$M$29</f>
        <v>0</v>
      </c>
      <c r="M35" s="11" t="s">
        <v>1</v>
      </c>
      <c r="O35" s="57">
        <f>E35*$P$29</f>
        <v>0</v>
      </c>
      <c r="P35" s="11" t="s">
        <v>1</v>
      </c>
      <c r="R35" s="57">
        <f>E35*$S$29</f>
        <v>0</v>
      </c>
      <c r="S35" s="11" t="s">
        <v>1</v>
      </c>
      <c r="U35" s="57">
        <f>E35*$V$29</f>
        <v>0</v>
      </c>
      <c r="V35" s="11" t="s">
        <v>1</v>
      </c>
      <c r="X35" s="57">
        <f>E35*$Y$29</f>
        <v>0</v>
      </c>
      <c r="Y35" s="11" t="s">
        <v>1</v>
      </c>
      <c r="AA35" s="57">
        <f>E35*$AB$29</f>
        <v>0</v>
      </c>
      <c r="AB35" s="11" t="s">
        <v>1</v>
      </c>
      <c r="AD35" s="57">
        <f>E35*$AE$29</f>
        <v>0</v>
      </c>
      <c r="AE35" s="11" t="s">
        <v>1</v>
      </c>
      <c r="AG35" s="57">
        <f>E35*$AH$29</f>
        <v>0</v>
      </c>
      <c r="AH35" s="11" t="s">
        <v>1</v>
      </c>
      <c r="AJ35" s="57">
        <f>E35*$AK$29</f>
        <v>0</v>
      </c>
      <c r="AK35" s="11" t="s">
        <v>1</v>
      </c>
      <c r="AM35" s="57">
        <f>E35*$AN$29</f>
        <v>0</v>
      </c>
      <c r="AN35" s="11" t="s">
        <v>1</v>
      </c>
      <c r="AP35" s="57">
        <f>E35*$AQ$29</f>
        <v>0</v>
      </c>
      <c r="AQ35" s="11" t="s">
        <v>1</v>
      </c>
      <c r="AS35" s="57">
        <f>E35*$AT$29</f>
        <v>0</v>
      </c>
      <c r="AT35" s="11" t="s">
        <v>1</v>
      </c>
      <c r="AV35" s="57">
        <f>E35*$AW$29</f>
        <v>0</v>
      </c>
      <c r="AW35" s="11" t="s">
        <v>1</v>
      </c>
      <c r="AY35" s="38">
        <f>E35*$AZ$29</f>
        <v>2.9250000000000003</v>
      </c>
      <c r="AZ35" s="11" t="s">
        <v>1</v>
      </c>
    </row>
    <row r="36" spans="1:52" ht="15" thickBot="1" x14ac:dyDescent="0.35">
      <c r="A36" s="6">
        <v>2016</v>
      </c>
      <c r="B36" s="50"/>
      <c r="C36" s="19">
        <v>4.4999999999999999E-4</v>
      </c>
      <c r="D36" s="8" t="s">
        <v>7</v>
      </c>
      <c r="E36" s="502">
        <f>($C$4*C36)/1000</f>
        <v>0.21059999999999998</v>
      </c>
      <c r="F36" s="8" t="s">
        <v>5</v>
      </c>
      <c r="G36" s="119">
        <f>ROUNDDOWN((Consolidação!C18+Consolidação!E18)/E36,0)</f>
        <v>1616</v>
      </c>
      <c r="H36" s="1"/>
      <c r="I36" s="57">
        <f>E36*$J$29</f>
        <v>0</v>
      </c>
      <c r="J36" s="11" t="s">
        <v>5</v>
      </c>
      <c r="L36" s="57">
        <f>E36*$M$29</f>
        <v>0</v>
      </c>
      <c r="M36" s="11" t="s">
        <v>5</v>
      </c>
      <c r="O36" s="57">
        <f>E36*$P$29</f>
        <v>0</v>
      </c>
      <c r="P36" s="11" t="s">
        <v>5</v>
      </c>
      <c r="R36" s="57">
        <f>E36*$S$29</f>
        <v>0</v>
      </c>
      <c r="S36" s="11" t="s">
        <v>5</v>
      </c>
      <c r="U36" s="57">
        <f>E36*$V$29</f>
        <v>0</v>
      </c>
      <c r="V36" s="11" t="s">
        <v>5</v>
      </c>
      <c r="X36" s="57">
        <f>E36*$Y$29</f>
        <v>0</v>
      </c>
      <c r="Y36" s="11" t="s">
        <v>5</v>
      </c>
      <c r="AA36" s="57">
        <f>E36*$AB$29</f>
        <v>0</v>
      </c>
      <c r="AB36" s="11" t="s">
        <v>5</v>
      </c>
      <c r="AD36" s="57">
        <f>E36*$AE$29</f>
        <v>0</v>
      </c>
      <c r="AE36" s="11" t="s">
        <v>5</v>
      </c>
      <c r="AG36" s="57">
        <f>E36*$AH$29</f>
        <v>0</v>
      </c>
      <c r="AH36" s="11" t="s">
        <v>5</v>
      </c>
      <c r="AJ36" s="57">
        <f>E36*$AK$29</f>
        <v>0</v>
      </c>
      <c r="AK36" s="11" t="s">
        <v>5</v>
      </c>
      <c r="AM36" s="57">
        <f>E36*$AN$29</f>
        <v>0</v>
      </c>
      <c r="AN36" s="8" t="s">
        <v>5</v>
      </c>
      <c r="AP36" s="57">
        <f>E36*$AQ$29</f>
        <v>0</v>
      </c>
      <c r="AQ36" s="8" t="s">
        <v>5</v>
      </c>
      <c r="AS36" s="57">
        <f>E36*$AT$29</f>
        <v>0</v>
      </c>
      <c r="AT36" s="8" t="s">
        <v>5</v>
      </c>
      <c r="AV36" s="57">
        <f>E36*$AW$29</f>
        <v>0</v>
      </c>
      <c r="AW36" s="8" t="s">
        <v>5</v>
      </c>
      <c r="AY36" s="38">
        <f>E36*$AZ$29</f>
        <v>21.06</v>
      </c>
      <c r="AZ36" s="8" t="s">
        <v>5</v>
      </c>
    </row>
    <row r="37" spans="1:52" ht="15" thickBot="1" x14ac:dyDescent="0.35"/>
    <row r="38" spans="1:52" ht="15" thickBot="1" x14ac:dyDescent="0.35">
      <c r="A38" s="4"/>
      <c r="B38" s="4"/>
      <c r="C38" s="4"/>
      <c r="D38" s="4"/>
      <c r="E38" s="5"/>
      <c r="F38" s="4"/>
      <c r="I38" s="266" t="s">
        <v>207</v>
      </c>
      <c r="J38" s="76">
        <v>0</v>
      </c>
      <c r="L38" s="266" t="s">
        <v>213</v>
      </c>
      <c r="M38" s="76">
        <v>0</v>
      </c>
      <c r="O38" s="266" t="s">
        <v>222</v>
      </c>
      <c r="P38" s="76">
        <v>0</v>
      </c>
      <c r="R38" s="266" t="s">
        <v>239</v>
      </c>
      <c r="S38" s="76">
        <v>0</v>
      </c>
      <c r="U38" s="266" t="s">
        <v>241</v>
      </c>
      <c r="V38" s="76">
        <v>0</v>
      </c>
      <c r="X38" s="266" t="s">
        <v>251</v>
      </c>
      <c r="Y38" s="76">
        <v>0</v>
      </c>
      <c r="AA38" s="266" t="s">
        <v>252</v>
      </c>
      <c r="AB38" s="76">
        <v>0</v>
      </c>
      <c r="AD38" s="266" t="s">
        <v>257</v>
      </c>
      <c r="AE38" s="76">
        <v>0</v>
      </c>
      <c r="AG38" s="266" t="s">
        <v>260</v>
      </c>
      <c r="AH38" s="76">
        <v>0</v>
      </c>
      <c r="AJ38" s="266" t="s">
        <v>263</v>
      </c>
      <c r="AK38" s="76">
        <v>0</v>
      </c>
      <c r="AM38" s="266" t="s">
        <v>264</v>
      </c>
      <c r="AN38" s="76">
        <v>0</v>
      </c>
      <c r="AP38" s="266" t="s">
        <v>265</v>
      </c>
      <c r="AQ38" s="76">
        <v>0</v>
      </c>
      <c r="AS38" s="266" t="s">
        <v>283</v>
      </c>
      <c r="AT38" s="76">
        <v>0</v>
      </c>
      <c r="AV38" s="266" t="s">
        <v>286</v>
      </c>
      <c r="AW38" s="76">
        <v>0</v>
      </c>
      <c r="AY38" s="258" t="s">
        <v>107</v>
      </c>
      <c r="AZ38" s="257">
        <v>100</v>
      </c>
    </row>
    <row r="39" spans="1:52" ht="15" thickBot="1" x14ac:dyDescent="0.35">
      <c r="A39" s="75" t="s">
        <v>4</v>
      </c>
      <c r="B39" s="30" t="s">
        <v>35</v>
      </c>
      <c r="C39" s="28" t="s">
        <v>10</v>
      </c>
      <c r="D39" s="30" t="s">
        <v>33</v>
      </c>
      <c r="E39" s="79" t="s">
        <v>12</v>
      </c>
      <c r="F39" s="30" t="s">
        <v>33</v>
      </c>
      <c r="G39" s="30" t="s">
        <v>59</v>
      </c>
      <c r="H39" s="45"/>
      <c r="I39" s="30" t="s">
        <v>15</v>
      </c>
      <c r="J39" s="28" t="s">
        <v>33</v>
      </c>
      <c r="L39" s="30" t="s">
        <v>15</v>
      </c>
      <c r="M39" s="28" t="s">
        <v>33</v>
      </c>
      <c r="O39" s="30" t="s">
        <v>15</v>
      </c>
      <c r="P39" s="28" t="s">
        <v>33</v>
      </c>
      <c r="R39" s="30" t="s">
        <v>15</v>
      </c>
      <c r="S39" s="30" t="s">
        <v>33</v>
      </c>
      <c r="U39" s="30" t="s">
        <v>15</v>
      </c>
      <c r="V39" s="28" t="s">
        <v>33</v>
      </c>
      <c r="X39" s="30" t="s">
        <v>15</v>
      </c>
      <c r="Y39" s="28" t="s">
        <v>33</v>
      </c>
      <c r="AA39" s="30" t="s">
        <v>15</v>
      </c>
      <c r="AB39" s="28" t="s">
        <v>33</v>
      </c>
      <c r="AD39" s="30" t="s">
        <v>15</v>
      </c>
      <c r="AE39" s="28" t="s">
        <v>33</v>
      </c>
      <c r="AG39" s="30" t="s">
        <v>15</v>
      </c>
      <c r="AH39" s="28" t="s">
        <v>33</v>
      </c>
      <c r="AJ39" s="30" t="s">
        <v>15</v>
      </c>
      <c r="AK39" s="30" t="s">
        <v>33</v>
      </c>
      <c r="AM39" s="30" t="s">
        <v>15</v>
      </c>
      <c r="AN39" s="30" t="s">
        <v>33</v>
      </c>
      <c r="AP39" s="30" t="s">
        <v>15</v>
      </c>
      <c r="AQ39" s="30" t="s">
        <v>33</v>
      </c>
      <c r="AS39" s="30" t="s">
        <v>15</v>
      </c>
      <c r="AT39" s="30" t="s">
        <v>33</v>
      </c>
      <c r="AV39" s="30" t="s">
        <v>15</v>
      </c>
      <c r="AW39" s="30" t="s">
        <v>33</v>
      </c>
      <c r="AY39" s="256" t="s">
        <v>15</v>
      </c>
      <c r="AZ39" s="256" t="s">
        <v>33</v>
      </c>
    </row>
    <row r="40" spans="1:52" ht="15" thickBot="1" x14ac:dyDescent="0.35">
      <c r="A40" s="1"/>
      <c r="B40" s="33"/>
      <c r="C40" s="3"/>
      <c r="D40" s="1"/>
      <c r="AM40" s="13"/>
      <c r="AN40" s="13"/>
      <c r="AP40" s="13"/>
      <c r="AQ40" s="13"/>
      <c r="AS40" s="13"/>
      <c r="AT40" s="13"/>
      <c r="AV40" s="13"/>
      <c r="AW40" s="13"/>
      <c r="AY40" s="13"/>
      <c r="AZ40" s="13"/>
    </row>
    <row r="41" spans="1:52" ht="15" thickBot="1" x14ac:dyDescent="0.35">
      <c r="A41" s="8">
        <v>11877</v>
      </c>
      <c r="B41" s="50"/>
      <c r="C41" s="10">
        <v>38.461538461538403</v>
      </c>
      <c r="D41" s="8" t="s">
        <v>3</v>
      </c>
      <c r="E41" s="72">
        <f>($C$4*C41)/1000000</f>
        <v>17.999999999999975</v>
      </c>
      <c r="F41" s="8" t="s">
        <v>1</v>
      </c>
      <c r="G41" s="8">
        <f>ROUNDDOWN((Consolidação!C89+Consolidação!E89)/E41,0)</f>
        <v>29</v>
      </c>
      <c r="H41" s="1"/>
      <c r="I41" s="57">
        <f>E41*$J$38</f>
        <v>0</v>
      </c>
      <c r="J41" s="11" t="s">
        <v>1</v>
      </c>
      <c r="L41" s="57">
        <f>E41*$M$38</f>
        <v>0</v>
      </c>
      <c r="M41" s="11" t="s">
        <v>1</v>
      </c>
      <c r="O41" s="57">
        <f>E41*$P$38</f>
        <v>0</v>
      </c>
      <c r="P41" s="11" t="s">
        <v>1</v>
      </c>
      <c r="R41" s="57">
        <f>E41*$S$38</f>
        <v>0</v>
      </c>
      <c r="S41" s="11" t="s">
        <v>1</v>
      </c>
      <c r="U41" s="57">
        <f>E41*$V$38</f>
        <v>0</v>
      </c>
      <c r="V41" s="11" t="s">
        <v>1</v>
      </c>
      <c r="X41" s="57">
        <f>E41*$Y$38</f>
        <v>0</v>
      </c>
      <c r="Y41" s="11" t="s">
        <v>1</v>
      </c>
      <c r="AA41" s="57">
        <f>E41*$AB$38</f>
        <v>0</v>
      </c>
      <c r="AB41" s="11" t="s">
        <v>1</v>
      </c>
      <c r="AD41" s="57">
        <f>E41*$AE$38</f>
        <v>0</v>
      </c>
      <c r="AE41" s="11" t="s">
        <v>1</v>
      </c>
      <c r="AG41" s="57">
        <f>E41*$AH$38</f>
        <v>0</v>
      </c>
      <c r="AH41" s="11" t="s">
        <v>1</v>
      </c>
      <c r="AJ41" s="57">
        <f>E41*$AK$38</f>
        <v>0</v>
      </c>
      <c r="AK41" s="11" t="s">
        <v>1</v>
      </c>
      <c r="AM41" s="57">
        <f>E41*$AN$38</f>
        <v>0</v>
      </c>
      <c r="AN41" s="80" t="s">
        <v>1</v>
      </c>
      <c r="AP41" s="57">
        <f>E41*$AQ$38</f>
        <v>0</v>
      </c>
      <c r="AQ41" s="80" t="s">
        <v>1</v>
      </c>
      <c r="AS41" s="57">
        <f>E41*$AT$38</f>
        <v>0</v>
      </c>
      <c r="AT41" s="80" t="s">
        <v>1</v>
      </c>
      <c r="AV41" s="57">
        <f>E41*$AW$38</f>
        <v>0</v>
      </c>
      <c r="AW41" s="80" t="s">
        <v>1</v>
      </c>
      <c r="AY41" s="38">
        <f>E41*$AZ$38</f>
        <v>1799.9999999999975</v>
      </c>
      <c r="AZ41" s="80" t="s">
        <v>1</v>
      </c>
    </row>
    <row r="42" spans="1:52" ht="15" thickBot="1" x14ac:dyDescent="0.35">
      <c r="A42" s="8">
        <v>11816</v>
      </c>
      <c r="B42" s="50"/>
      <c r="C42" s="10">
        <v>173.07692307692301</v>
      </c>
      <c r="D42" s="8" t="s">
        <v>3</v>
      </c>
      <c r="E42" s="72">
        <f>($C$4*C42)/1000000</f>
        <v>80.999999999999972</v>
      </c>
      <c r="F42" s="8" t="s">
        <v>1</v>
      </c>
      <c r="G42" s="8">
        <f>ROUNDDOWN((Consolidação!C70+Consolidação!E70)/E42,0)</f>
        <v>11</v>
      </c>
      <c r="H42" s="1"/>
      <c r="I42" s="57">
        <f>E42*$J$38</f>
        <v>0</v>
      </c>
      <c r="J42" s="11" t="s">
        <v>1</v>
      </c>
      <c r="L42" s="57">
        <f>E42*$M$38</f>
        <v>0</v>
      </c>
      <c r="M42" s="11" t="s">
        <v>1</v>
      </c>
      <c r="O42" s="57">
        <f>E42*$P$38</f>
        <v>0</v>
      </c>
      <c r="P42" s="11" t="s">
        <v>1</v>
      </c>
      <c r="R42" s="57">
        <f>E42*$S$38</f>
        <v>0</v>
      </c>
      <c r="S42" s="11" t="s">
        <v>1</v>
      </c>
      <c r="U42" s="57">
        <f>E42*$V$38</f>
        <v>0</v>
      </c>
      <c r="V42" s="11" t="s">
        <v>1</v>
      </c>
      <c r="X42" s="57">
        <f>E42*$Y$38</f>
        <v>0</v>
      </c>
      <c r="Y42" s="11" t="s">
        <v>1</v>
      </c>
      <c r="AA42" s="57">
        <f>E42*$AB$38</f>
        <v>0</v>
      </c>
      <c r="AB42" s="11" t="s">
        <v>1</v>
      </c>
      <c r="AD42" s="57">
        <f>E42*$AE$38</f>
        <v>0</v>
      </c>
      <c r="AE42" s="11" t="s">
        <v>1</v>
      </c>
      <c r="AG42" s="57">
        <f>E42*$AH$38</f>
        <v>0</v>
      </c>
      <c r="AH42" s="11" t="s">
        <v>1</v>
      </c>
      <c r="AJ42" s="57">
        <f>E42*$AK$38</f>
        <v>0</v>
      </c>
      <c r="AK42" s="11" t="s">
        <v>1</v>
      </c>
      <c r="AM42" s="57">
        <f>E42*$AN$38</f>
        <v>0</v>
      </c>
      <c r="AN42" s="8" t="s">
        <v>1</v>
      </c>
      <c r="AP42" s="57">
        <f>E42*$AQ$38</f>
        <v>0</v>
      </c>
      <c r="AQ42" s="8" t="s">
        <v>1</v>
      </c>
      <c r="AS42" s="57">
        <f>E42*$AT$38</f>
        <v>0</v>
      </c>
      <c r="AT42" s="8" t="s">
        <v>1</v>
      </c>
      <c r="AV42" s="57">
        <f>E42*$AW$38</f>
        <v>0</v>
      </c>
      <c r="AW42" s="8" t="s">
        <v>1</v>
      </c>
      <c r="AY42" s="38">
        <f>E42*$AZ$38</f>
        <v>8099.9999999999973</v>
      </c>
      <c r="AZ42" s="8" t="s">
        <v>1</v>
      </c>
    </row>
    <row r="43" spans="1:52" ht="15" thickBot="1" x14ac:dyDescent="0.35">
      <c r="A43" s="1"/>
      <c r="B43" s="33"/>
      <c r="C43" s="200"/>
      <c r="D43" s="1"/>
      <c r="E43" s="81"/>
      <c r="F43" s="1"/>
      <c r="G43" s="1"/>
      <c r="H43" s="1"/>
      <c r="I43" s="82"/>
      <c r="J43" s="1"/>
      <c r="L43" s="82"/>
      <c r="M43" s="1"/>
      <c r="O43" s="82"/>
      <c r="P43" s="1"/>
      <c r="R43" s="82"/>
      <c r="S43" s="1"/>
      <c r="U43" s="82"/>
      <c r="V43" s="1"/>
      <c r="X43" s="82"/>
      <c r="Y43" s="1"/>
      <c r="AA43" s="82"/>
      <c r="AB43" s="1"/>
      <c r="AD43" s="82"/>
      <c r="AE43" s="1"/>
      <c r="AG43" s="82"/>
      <c r="AH43" s="1"/>
      <c r="AJ43" s="82"/>
      <c r="AK43" s="1"/>
      <c r="AM43" s="74"/>
      <c r="AN43" s="1"/>
      <c r="AP43" s="74"/>
      <c r="AQ43" s="1"/>
      <c r="AS43" s="74"/>
      <c r="AT43" s="1"/>
      <c r="AV43" s="74"/>
      <c r="AW43" s="1"/>
      <c r="AY43" s="74"/>
      <c r="AZ43" s="1"/>
    </row>
    <row r="44" spans="1:52" ht="15" thickBot="1" x14ac:dyDescent="0.35">
      <c r="A44" s="4"/>
      <c r="B44" s="4"/>
      <c r="C44" s="4"/>
      <c r="D44" s="4"/>
      <c r="E44" s="5"/>
      <c r="F44" s="4"/>
      <c r="I44" s="266" t="s">
        <v>207</v>
      </c>
      <c r="J44" s="76">
        <v>0</v>
      </c>
      <c r="L44" s="266" t="s">
        <v>213</v>
      </c>
      <c r="M44" s="76">
        <v>0</v>
      </c>
      <c r="O44" s="266" t="s">
        <v>222</v>
      </c>
      <c r="P44" s="76">
        <v>0</v>
      </c>
      <c r="R44" s="266" t="s">
        <v>239</v>
      </c>
      <c r="S44" s="76">
        <v>0</v>
      </c>
      <c r="U44" s="266" t="s">
        <v>241</v>
      </c>
      <c r="V44" s="76">
        <v>0</v>
      </c>
      <c r="X44" s="266" t="s">
        <v>251</v>
      </c>
      <c r="Y44" s="76">
        <v>0</v>
      </c>
      <c r="AA44" s="266" t="s">
        <v>252</v>
      </c>
      <c r="AB44" s="76">
        <v>0</v>
      </c>
      <c r="AD44" s="266" t="s">
        <v>257</v>
      </c>
      <c r="AE44" s="76">
        <v>0</v>
      </c>
      <c r="AG44" s="266" t="s">
        <v>260</v>
      </c>
      <c r="AH44" s="76">
        <v>0</v>
      </c>
      <c r="AJ44" s="266" t="s">
        <v>263</v>
      </c>
      <c r="AK44" s="76">
        <v>0</v>
      </c>
      <c r="AM44" s="266" t="s">
        <v>264</v>
      </c>
      <c r="AN44" s="76">
        <v>0</v>
      </c>
      <c r="AP44" s="266" t="s">
        <v>265</v>
      </c>
      <c r="AQ44" s="76">
        <v>0</v>
      </c>
      <c r="AS44" s="266" t="s">
        <v>283</v>
      </c>
      <c r="AT44" s="76">
        <v>0</v>
      </c>
      <c r="AV44" s="266" t="s">
        <v>286</v>
      </c>
      <c r="AW44" s="76">
        <v>0</v>
      </c>
      <c r="AY44" s="258" t="s">
        <v>107</v>
      </c>
      <c r="AZ44" s="257">
        <v>100</v>
      </c>
    </row>
    <row r="45" spans="1:52" ht="15" thickBot="1" x14ac:dyDescent="0.35">
      <c r="A45" s="75" t="s">
        <v>4</v>
      </c>
      <c r="B45" s="30" t="s">
        <v>36</v>
      </c>
      <c r="C45" s="28" t="s">
        <v>10</v>
      </c>
      <c r="D45" s="30" t="s">
        <v>33</v>
      </c>
      <c r="E45" s="79" t="s">
        <v>12</v>
      </c>
      <c r="F45" s="30" t="s">
        <v>33</v>
      </c>
      <c r="G45" s="30" t="s">
        <v>59</v>
      </c>
      <c r="H45" s="45"/>
      <c r="I45" s="30" t="s">
        <v>15</v>
      </c>
      <c r="J45" s="28" t="s">
        <v>33</v>
      </c>
      <c r="L45" s="30" t="s">
        <v>15</v>
      </c>
      <c r="M45" s="28" t="s">
        <v>33</v>
      </c>
      <c r="O45" s="30" t="s">
        <v>15</v>
      </c>
      <c r="P45" s="28" t="s">
        <v>33</v>
      </c>
      <c r="R45" s="30" t="s">
        <v>15</v>
      </c>
      <c r="S45" s="28" t="s">
        <v>33</v>
      </c>
      <c r="U45" s="30" t="s">
        <v>15</v>
      </c>
      <c r="V45" s="28" t="s">
        <v>33</v>
      </c>
      <c r="X45" s="30" t="s">
        <v>15</v>
      </c>
      <c r="Y45" s="28" t="s">
        <v>33</v>
      </c>
      <c r="AA45" s="30" t="s">
        <v>15</v>
      </c>
      <c r="AB45" s="28" t="s">
        <v>33</v>
      </c>
      <c r="AD45" s="30" t="s">
        <v>15</v>
      </c>
      <c r="AE45" s="28" t="s">
        <v>33</v>
      </c>
      <c r="AG45" s="30" t="s">
        <v>15</v>
      </c>
      <c r="AH45" s="28" t="s">
        <v>33</v>
      </c>
      <c r="AJ45" s="30" t="s">
        <v>15</v>
      </c>
      <c r="AK45" s="30" t="s">
        <v>33</v>
      </c>
      <c r="AM45" s="30" t="s">
        <v>15</v>
      </c>
      <c r="AN45" s="30" t="s">
        <v>33</v>
      </c>
      <c r="AP45" s="30" t="s">
        <v>15</v>
      </c>
      <c r="AQ45" s="30" t="s">
        <v>33</v>
      </c>
      <c r="AS45" s="30" t="s">
        <v>15</v>
      </c>
      <c r="AT45" s="30" t="s">
        <v>33</v>
      </c>
      <c r="AV45" s="30" t="s">
        <v>15</v>
      </c>
      <c r="AW45" s="30" t="s">
        <v>33</v>
      </c>
      <c r="AY45" s="256" t="s">
        <v>15</v>
      </c>
      <c r="AZ45" s="256" t="s">
        <v>33</v>
      </c>
    </row>
    <row r="46" spans="1:52" ht="15" thickBot="1" x14ac:dyDescent="0.35">
      <c r="A46" s="1"/>
      <c r="B46" s="33"/>
      <c r="C46" s="2"/>
      <c r="D46" s="1"/>
      <c r="E46" s="73"/>
      <c r="F46" s="1"/>
      <c r="G46" s="1"/>
      <c r="H46" s="1"/>
      <c r="I46" s="82"/>
      <c r="J46" s="1"/>
      <c r="L46" s="74"/>
      <c r="M46" s="1"/>
      <c r="O46" s="74"/>
      <c r="P46" s="1"/>
      <c r="R46" s="74"/>
      <c r="S46" s="1"/>
      <c r="U46" s="74"/>
      <c r="V46" s="1"/>
      <c r="X46" s="74"/>
      <c r="Y46" s="1"/>
      <c r="AA46" s="74"/>
      <c r="AB46" s="1"/>
      <c r="AD46" s="74"/>
      <c r="AE46" s="1"/>
      <c r="AG46" s="74"/>
      <c r="AH46" s="1"/>
      <c r="AJ46" s="74"/>
      <c r="AK46" s="1"/>
      <c r="AM46" s="74"/>
      <c r="AN46" s="1"/>
      <c r="AP46" s="74"/>
      <c r="AQ46" s="1"/>
      <c r="AS46" s="74"/>
      <c r="AT46" s="1"/>
      <c r="AV46" s="74"/>
      <c r="AW46" s="1"/>
      <c r="AY46" s="74"/>
      <c r="AZ46" s="1"/>
    </row>
    <row r="47" spans="1:52" ht="15" thickBot="1" x14ac:dyDescent="0.35">
      <c r="A47" s="8">
        <v>11870</v>
      </c>
      <c r="B47" s="50"/>
      <c r="C47" s="19">
        <v>3.3333333333333298E-2</v>
      </c>
      <c r="D47" s="8" t="s">
        <v>2</v>
      </c>
      <c r="E47" s="40">
        <f>($C$4*C47)</f>
        <v>15599.999999999984</v>
      </c>
      <c r="F47" s="8" t="s">
        <v>2</v>
      </c>
      <c r="G47" s="8">
        <f>ROUNDDOWN((Consolidação!C83+Consolidação!E83)/E47,0)</f>
        <v>15</v>
      </c>
      <c r="H47" s="1"/>
      <c r="I47" s="57">
        <f>E47*$J$44</f>
        <v>0</v>
      </c>
      <c r="J47" s="245" t="s">
        <v>2</v>
      </c>
      <c r="K47" s="251"/>
      <c r="L47" s="57">
        <f>E47*$M$44</f>
        <v>0</v>
      </c>
      <c r="M47" s="245" t="s">
        <v>2</v>
      </c>
      <c r="N47" s="251"/>
      <c r="O47" s="57">
        <f>E47*$P$44</f>
        <v>0</v>
      </c>
      <c r="P47" s="245" t="s">
        <v>2</v>
      </c>
      <c r="Q47" s="251"/>
      <c r="R47" s="57">
        <f>E47*$S$44</f>
        <v>0</v>
      </c>
      <c r="S47" s="245" t="s">
        <v>2</v>
      </c>
      <c r="T47" s="251"/>
      <c r="U47" s="57">
        <f>E47*$V$44</f>
        <v>0</v>
      </c>
      <c r="V47" s="245" t="s">
        <v>2</v>
      </c>
      <c r="W47" s="251"/>
      <c r="X47" s="57">
        <f>E47*$Y$44</f>
        <v>0</v>
      </c>
      <c r="Y47" s="245" t="s">
        <v>2</v>
      </c>
      <c r="Z47" s="251"/>
      <c r="AA47" s="57">
        <f>E47*$AB$44</f>
        <v>0</v>
      </c>
      <c r="AB47" s="245" t="s">
        <v>2</v>
      </c>
      <c r="AC47" s="251"/>
      <c r="AD47" s="57">
        <f>E47*$AE$44</f>
        <v>0</v>
      </c>
      <c r="AE47" s="245" t="s">
        <v>2</v>
      </c>
      <c r="AF47" s="251"/>
      <c r="AG47" s="57">
        <f>E47*$AH$44</f>
        <v>0</v>
      </c>
      <c r="AH47" s="245" t="s">
        <v>2</v>
      </c>
      <c r="AI47" s="251"/>
      <c r="AJ47" s="57">
        <f>E47*$AK$44</f>
        <v>0</v>
      </c>
      <c r="AK47" s="245" t="s">
        <v>2</v>
      </c>
      <c r="AL47" s="251"/>
      <c r="AM47" s="57">
        <f>E47*$AN$44</f>
        <v>0</v>
      </c>
      <c r="AN47" s="245" t="s">
        <v>2</v>
      </c>
      <c r="AO47" s="251"/>
      <c r="AP47" s="57">
        <f>E47*$AQ$44</f>
        <v>0</v>
      </c>
      <c r="AQ47" s="245" t="s">
        <v>2</v>
      </c>
      <c r="AR47" s="251"/>
      <c r="AS47" s="57">
        <f>E47*$AT$44</f>
        <v>0</v>
      </c>
      <c r="AT47" s="245" t="s">
        <v>2</v>
      </c>
      <c r="AU47" s="251"/>
      <c r="AV47" s="57">
        <f>E47*$AW$44</f>
        <v>0</v>
      </c>
      <c r="AW47" s="8" t="s">
        <v>2</v>
      </c>
      <c r="AX47" s="251"/>
      <c r="AY47" s="38">
        <f>E47*$AZ$44</f>
        <v>1559999.9999999984</v>
      </c>
      <c r="AZ47" s="8" t="s">
        <v>2</v>
      </c>
    </row>
    <row r="48" spans="1:52" ht="15" thickBot="1" x14ac:dyDescent="0.35">
      <c r="A48" s="8">
        <v>11872</v>
      </c>
      <c r="B48" s="50"/>
      <c r="C48" s="19">
        <v>3.3333333333333301E-5</v>
      </c>
      <c r="D48" s="8" t="s">
        <v>104</v>
      </c>
      <c r="E48" s="40">
        <f>($C$4*C48)</f>
        <v>15.599999999999985</v>
      </c>
      <c r="F48" s="8" t="s">
        <v>104</v>
      </c>
      <c r="G48" s="8">
        <f>ROUNDDOWN((Consolidação!C85+Consolidação!E85)/E48,0)</f>
        <v>37</v>
      </c>
      <c r="H48" s="1"/>
      <c r="I48" s="57">
        <f>E48*$J$44</f>
        <v>0</v>
      </c>
      <c r="J48" s="245" t="s">
        <v>104</v>
      </c>
      <c r="K48" s="251"/>
      <c r="L48" s="57">
        <f>E48*$M$44</f>
        <v>0</v>
      </c>
      <c r="M48" s="245" t="s">
        <v>104</v>
      </c>
      <c r="N48" s="251"/>
      <c r="O48" s="57">
        <f>E48*$P$44</f>
        <v>0</v>
      </c>
      <c r="P48" s="245" t="s">
        <v>104</v>
      </c>
      <c r="Q48" s="251"/>
      <c r="R48" s="57">
        <f>E48*$S$44</f>
        <v>0</v>
      </c>
      <c r="S48" s="245" t="s">
        <v>104</v>
      </c>
      <c r="T48" s="251"/>
      <c r="U48" s="57">
        <f>E48*$V$44</f>
        <v>0</v>
      </c>
      <c r="V48" s="245" t="s">
        <v>104</v>
      </c>
      <c r="W48" s="251"/>
      <c r="X48" s="57">
        <f>E48*$Y$44</f>
        <v>0</v>
      </c>
      <c r="Y48" s="245" t="s">
        <v>104</v>
      </c>
      <c r="Z48" s="251"/>
      <c r="AA48" s="57">
        <f>E48*$AB$44</f>
        <v>0</v>
      </c>
      <c r="AB48" s="245" t="s">
        <v>104</v>
      </c>
      <c r="AC48" s="251"/>
      <c r="AD48" s="57">
        <f>E48*$AE$44</f>
        <v>0</v>
      </c>
      <c r="AE48" s="245" t="s">
        <v>104</v>
      </c>
      <c r="AF48" s="251"/>
      <c r="AG48" s="57">
        <f>E48*$AH$44</f>
        <v>0</v>
      </c>
      <c r="AH48" s="245" t="s">
        <v>104</v>
      </c>
      <c r="AI48" s="251"/>
      <c r="AJ48" s="57">
        <f>E48*$AK$44</f>
        <v>0</v>
      </c>
      <c r="AK48" s="245" t="s">
        <v>104</v>
      </c>
      <c r="AL48" s="251"/>
      <c r="AM48" s="57">
        <f>E48*$AN$44</f>
        <v>0</v>
      </c>
      <c r="AN48" s="245" t="s">
        <v>104</v>
      </c>
      <c r="AO48" s="251"/>
      <c r="AP48" s="57">
        <f>E48*$AQ$44</f>
        <v>0</v>
      </c>
      <c r="AQ48" s="245" t="s">
        <v>104</v>
      </c>
      <c r="AR48" s="251"/>
      <c r="AS48" s="57">
        <f>E48*$AT$44</f>
        <v>0</v>
      </c>
      <c r="AT48" s="245" t="s">
        <v>104</v>
      </c>
      <c r="AU48" s="251"/>
      <c r="AV48" s="57">
        <f>E48*$AW$44</f>
        <v>0</v>
      </c>
      <c r="AW48" s="8" t="s">
        <v>104</v>
      </c>
      <c r="AX48" s="251"/>
      <c r="AY48" s="38">
        <f>E48*$AZ$44</f>
        <v>1559.9999999999986</v>
      </c>
      <c r="AZ48" s="8" t="s">
        <v>104</v>
      </c>
    </row>
    <row r="49" spans="1:52" ht="15" thickBot="1" x14ac:dyDescent="0.35">
      <c r="A49" s="116">
        <v>11921</v>
      </c>
      <c r="B49" s="114"/>
      <c r="C49" s="26">
        <v>6.6666666670000001E-4</v>
      </c>
      <c r="D49" s="25" t="s">
        <v>2</v>
      </c>
      <c r="E49" s="225">
        <f>($C$4*C49)</f>
        <v>312.00000001559999</v>
      </c>
      <c r="F49" s="25" t="s">
        <v>2</v>
      </c>
      <c r="G49" s="8">
        <f>ROUNDDOWN((Consolidação!C107+Consolidação!E107)/E49,0)</f>
        <v>77</v>
      </c>
      <c r="H49" s="42"/>
      <c r="I49" s="57">
        <f>E49*$J$44</f>
        <v>0</v>
      </c>
      <c r="J49" s="246" t="s">
        <v>2</v>
      </c>
      <c r="K49" s="251"/>
      <c r="L49" s="57">
        <f>E49*$M$44</f>
        <v>0</v>
      </c>
      <c r="M49" s="246" t="s">
        <v>2</v>
      </c>
      <c r="N49" s="251"/>
      <c r="O49" s="57">
        <f>E49*$P$44</f>
        <v>0</v>
      </c>
      <c r="P49" s="246" t="s">
        <v>2</v>
      </c>
      <c r="Q49" s="251"/>
      <c r="R49" s="57">
        <f>E49*$S$44</f>
        <v>0</v>
      </c>
      <c r="S49" s="246" t="s">
        <v>2</v>
      </c>
      <c r="T49" s="251"/>
      <c r="U49" s="57">
        <f>E49*$V$44</f>
        <v>0</v>
      </c>
      <c r="V49" s="246" t="s">
        <v>2</v>
      </c>
      <c r="W49" s="251"/>
      <c r="X49" s="57">
        <f>E49*$Y$44</f>
        <v>0</v>
      </c>
      <c r="Y49" s="246" t="s">
        <v>2</v>
      </c>
      <c r="Z49" s="251"/>
      <c r="AA49" s="57">
        <f>E49*$AB$44</f>
        <v>0</v>
      </c>
      <c r="AB49" s="246" t="s">
        <v>2</v>
      </c>
      <c r="AC49" s="251"/>
      <c r="AD49" s="57">
        <f>E49*$AE$44</f>
        <v>0</v>
      </c>
      <c r="AE49" s="246" t="s">
        <v>2</v>
      </c>
      <c r="AF49" s="251"/>
      <c r="AG49" s="57">
        <f>E49*$AH$44</f>
        <v>0</v>
      </c>
      <c r="AH49" s="246" t="s">
        <v>2</v>
      </c>
      <c r="AI49" s="251"/>
      <c r="AJ49" s="57">
        <f>E49*$AK$44</f>
        <v>0</v>
      </c>
      <c r="AK49" s="246" t="s">
        <v>2</v>
      </c>
      <c r="AL49" s="251"/>
      <c r="AM49" s="57">
        <f>E49*$AN$44</f>
        <v>0</v>
      </c>
      <c r="AN49" s="246" t="s">
        <v>2</v>
      </c>
      <c r="AO49" s="251"/>
      <c r="AP49" s="57">
        <f>E49*$AQ$44</f>
        <v>0</v>
      </c>
      <c r="AQ49" s="246" t="s">
        <v>2</v>
      </c>
      <c r="AR49" s="251"/>
      <c r="AS49" s="57">
        <f>E49*$AT$44</f>
        <v>0</v>
      </c>
      <c r="AT49" s="246" t="s">
        <v>2</v>
      </c>
      <c r="AU49" s="251"/>
      <c r="AV49" s="57">
        <f>E49*$AW$44</f>
        <v>0</v>
      </c>
      <c r="AW49" s="25" t="s">
        <v>2</v>
      </c>
      <c r="AX49" s="251"/>
      <c r="AY49" s="38">
        <f>E49*$AZ$44</f>
        <v>31200.000001559998</v>
      </c>
      <c r="AZ49" s="25" t="s">
        <v>2</v>
      </c>
    </row>
    <row r="50" spans="1:52" ht="15" thickBot="1" x14ac:dyDescent="0.35">
      <c r="A50" s="8">
        <v>11894</v>
      </c>
      <c r="B50" s="50"/>
      <c r="C50" s="26">
        <v>6.6666700000000005E-7</v>
      </c>
      <c r="D50" s="8" t="s">
        <v>104</v>
      </c>
      <c r="E50" s="40">
        <f>($C$4*C50)</f>
        <v>0.31200015600000003</v>
      </c>
      <c r="F50" s="8" t="s">
        <v>104</v>
      </c>
      <c r="G50" s="8">
        <f>ROUNDDOWN((Consolidação!C96+Consolidação!E96)/E50,0)</f>
        <v>10</v>
      </c>
      <c r="H50" s="1"/>
      <c r="I50" s="57">
        <f>E50*$J$44</f>
        <v>0</v>
      </c>
      <c r="J50" s="245" t="s">
        <v>104</v>
      </c>
      <c r="K50" s="251"/>
      <c r="L50" s="57">
        <f>E50*$M$44</f>
        <v>0</v>
      </c>
      <c r="M50" s="245" t="s">
        <v>104</v>
      </c>
      <c r="N50" s="251"/>
      <c r="O50" s="57">
        <f>E50*$P$44</f>
        <v>0</v>
      </c>
      <c r="P50" s="245" t="s">
        <v>104</v>
      </c>
      <c r="Q50" s="251"/>
      <c r="R50" s="57">
        <f>E50*$S$44</f>
        <v>0</v>
      </c>
      <c r="S50" s="245" t="s">
        <v>104</v>
      </c>
      <c r="T50" s="251"/>
      <c r="U50" s="57">
        <f>E50*$V$44</f>
        <v>0</v>
      </c>
      <c r="V50" s="245" t="s">
        <v>104</v>
      </c>
      <c r="W50" s="251"/>
      <c r="X50" s="57">
        <f>E50*$Y$44</f>
        <v>0</v>
      </c>
      <c r="Y50" s="245" t="s">
        <v>104</v>
      </c>
      <c r="Z50" s="251"/>
      <c r="AA50" s="57">
        <f>E50*$AB$44</f>
        <v>0</v>
      </c>
      <c r="AB50" s="245" t="s">
        <v>104</v>
      </c>
      <c r="AC50" s="251"/>
      <c r="AD50" s="57">
        <f>E50*$AE$44</f>
        <v>0</v>
      </c>
      <c r="AE50" s="245" t="s">
        <v>104</v>
      </c>
      <c r="AF50" s="251"/>
      <c r="AG50" s="57">
        <f>E50*$AH$44</f>
        <v>0</v>
      </c>
      <c r="AH50" s="245" t="s">
        <v>104</v>
      </c>
      <c r="AI50" s="251"/>
      <c r="AJ50" s="57">
        <f>E50*$AK$44</f>
        <v>0</v>
      </c>
      <c r="AK50" s="245" t="s">
        <v>104</v>
      </c>
      <c r="AL50" s="251"/>
      <c r="AM50" s="57">
        <f>E50*$AN$44</f>
        <v>0</v>
      </c>
      <c r="AN50" s="245" t="s">
        <v>104</v>
      </c>
      <c r="AO50" s="251"/>
      <c r="AP50" s="57">
        <f>E50*$AQ$44</f>
        <v>0</v>
      </c>
      <c r="AQ50" s="245" t="s">
        <v>104</v>
      </c>
      <c r="AR50" s="251"/>
      <c r="AS50" s="57">
        <f>E50*$AT$44</f>
        <v>0</v>
      </c>
      <c r="AT50" s="245" t="s">
        <v>104</v>
      </c>
      <c r="AU50" s="251"/>
      <c r="AV50" s="57">
        <f>E50*$AW$44</f>
        <v>0</v>
      </c>
      <c r="AW50" s="8" t="s">
        <v>104</v>
      </c>
      <c r="AX50" s="251"/>
      <c r="AY50" s="38">
        <f>E50*$AZ$44</f>
        <v>31.200015600000004</v>
      </c>
      <c r="AZ50" s="8" t="s">
        <v>104</v>
      </c>
    </row>
    <row r="51" spans="1:52" ht="15" thickBot="1" x14ac:dyDescent="0.35">
      <c r="A51" s="8">
        <v>11580</v>
      </c>
      <c r="B51" s="47"/>
      <c r="C51" s="26">
        <v>8.5469999999999997E-6</v>
      </c>
      <c r="D51" s="8" t="s">
        <v>2</v>
      </c>
      <c r="E51" s="40">
        <f>($C$4*C51)</f>
        <v>3.9999959999999999</v>
      </c>
      <c r="F51" s="8" t="s">
        <v>2</v>
      </c>
      <c r="G51" s="8">
        <f>ROUNDDOWN((Consolidação!C57+Consolidação!E57)/E51,0)</f>
        <v>160</v>
      </c>
      <c r="H51" s="1"/>
      <c r="I51" s="57">
        <f>E51*$J$44</f>
        <v>0</v>
      </c>
      <c r="J51" s="245" t="s">
        <v>2</v>
      </c>
      <c r="K51" s="251"/>
      <c r="L51" s="57">
        <f>E51*$M$44</f>
        <v>0</v>
      </c>
      <c r="M51" s="245" t="s">
        <v>2</v>
      </c>
      <c r="N51" s="251"/>
      <c r="O51" s="57">
        <f>E51*$P$44</f>
        <v>0</v>
      </c>
      <c r="P51" s="245" t="s">
        <v>2</v>
      </c>
      <c r="Q51" s="251"/>
      <c r="R51" s="57">
        <f>E51*$S$44</f>
        <v>0</v>
      </c>
      <c r="S51" s="245" t="s">
        <v>2</v>
      </c>
      <c r="T51" s="251"/>
      <c r="U51" s="57">
        <f>E51*$V$44</f>
        <v>0</v>
      </c>
      <c r="V51" s="245" t="s">
        <v>2</v>
      </c>
      <c r="W51" s="251"/>
      <c r="X51" s="57">
        <f>E51*$Y$44</f>
        <v>0</v>
      </c>
      <c r="Y51" s="245" t="s">
        <v>2</v>
      </c>
      <c r="Z51" s="251"/>
      <c r="AA51" s="57">
        <f>E51*$AB$44</f>
        <v>0</v>
      </c>
      <c r="AB51" s="245" t="s">
        <v>2</v>
      </c>
      <c r="AC51" s="251"/>
      <c r="AD51" s="57">
        <f>E51*$AE$44</f>
        <v>0</v>
      </c>
      <c r="AE51" s="245" t="s">
        <v>2</v>
      </c>
      <c r="AF51" s="251"/>
      <c r="AG51" s="57">
        <f>E51*$AH$44</f>
        <v>0</v>
      </c>
      <c r="AH51" s="245" t="s">
        <v>2</v>
      </c>
      <c r="AI51" s="251"/>
      <c r="AJ51" s="57">
        <f>E51*$AK$44</f>
        <v>0</v>
      </c>
      <c r="AK51" s="245" t="s">
        <v>2</v>
      </c>
      <c r="AL51" s="251"/>
      <c r="AM51" s="57">
        <f>E51*$AN$44</f>
        <v>0</v>
      </c>
      <c r="AN51" s="245" t="s">
        <v>2</v>
      </c>
      <c r="AO51" s="251"/>
      <c r="AP51" s="57">
        <f>E51*$AQ$44</f>
        <v>0</v>
      </c>
      <c r="AQ51" s="245" t="s">
        <v>2</v>
      </c>
      <c r="AR51" s="251"/>
      <c r="AS51" s="57">
        <f>E51*$AT$44</f>
        <v>0</v>
      </c>
      <c r="AT51" s="245" t="s">
        <v>2</v>
      </c>
      <c r="AU51" s="251"/>
      <c r="AV51" s="57">
        <f>E51*$AW$44</f>
        <v>0</v>
      </c>
      <c r="AW51" s="8" t="s">
        <v>2</v>
      </c>
      <c r="AX51" s="251"/>
      <c r="AY51" s="38">
        <f>E51*$AZ$44</f>
        <v>399.99959999999999</v>
      </c>
      <c r="AZ51" s="8" t="s">
        <v>2</v>
      </c>
    </row>
    <row r="57" spans="1:52" x14ac:dyDescent="0.3">
      <c r="E57" s="164"/>
    </row>
  </sheetData>
  <mergeCells count="6">
    <mergeCell ref="N2:S2"/>
    <mergeCell ref="H2:M2"/>
    <mergeCell ref="Z2:AE2"/>
    <mergeCell ref="AF2:AK2"/>
    <mergeCell ref="AM2:AN2"/>
    <mergeCell ref="U2:V2"/>
  </mergeCells>
  <conditionalFormatting sqref="D8:D11">
    <cfRule type="cellIs" dxfId="119" priority="32" operator="equal">
      <formula>"≠"</formula>
    </cfRule>
  </conditionalFormatting>
  <conditionalFormatting sqref="D12:D14">
    <cfRule type="containsText" dxfId="118" priority="39" operator="containsText" text="!!!">
      <formula>NOT(ISERROR(SEARCH("!!!",D12)))</formula>
    </cfRule>
  </conditionalFormatting>
  <conditionalFormatting sqref="E8:E14">
    <cfRule type="uniqueValues" dxfId="117" priority="143"/>
    <cfRule type="duplicateValues" dxfId="116" priority="144"/>
    <cfRule type="uniqueValues" dxfId="115" priority="145"/>
    <cfRule type="duplicateValues" dxfId="114" priority="146"/>
  </conditionalFormatting>
  <conditionalFormatting sqref="E9">
    <cfRule type="uniqueValues" dxfId="113" priority="44"/>
    <cfRule type="duplicateValues" dxfId="112" priority="45"/>
  </conditionalFormatting>
  <conditionalFormatting sqref="G41:G42 G32:G36 G18:G27 G47:G51">
    <cfRule type="top10" dxfId="111" priority="31" bottom="1" rank="1"/>
  </conditionalFormatting>
  <conditionalFormatting sqref="M3:M11 S3:S11 AE3:AE13 AK3:AK13">
    <cfRule type="cellIs" dxfId="110" priority="36" operator="between">
      <formula>0.0000000001</formula>
      <formula>0.9999999999</formula>
    </cfRule>
    <cfRule type="cellIs" dxfId="109" priority="37" operator="equal">
      <formula>1</formula>
    </cfRule>
    <cfRule type="cellIs" dxfId="108" priority="38" operator="greaterThan">
      <formula>0</formula>
    </cfRule>
  </conditionalFormatting>
  <printOptions horizontalCentered="1" verticalCentered="1"/>
  <pageMargins left="0.31496062992125984" right="0.31496062992125984" top="0.39370078740157483" bottom="0.39370078740157483" header="0.31496062992125984" footer="0.31496062992125984"/>
  <pageSetup paperSize="9" scale="8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51"/>
  <sheetViews>
    <sheetView zoomScaleNormal="100" workbookViewId="0">
      <selection activeCell="B8" sqref="B8"/>
    </sheetView>
  </sheetViews>
  <sheetFormatPr defaultRowHeight="14.4" x14ac:dyDescent="0.3"/>
  <cols>
    <col min="1" max="1" width="10.5546875" bestFit="1" customWidth="1"/>
    <col min="2" max="2" width="51.33203125" customWidth="1"/>
    <col min="3" max="3" width="14.33203125" bestFit="1" customWidth="1"/>
    <col min="4" max="4" width="5.109375" customWidth="1"/>
    <col min="5" max="5" width="12.5546875" bestFit="1" customWidth="1"/>
    <col min="6" max="6" width="5.109375" bestFit="1" customWidth="1"/>
    <col min="7" max="7" width="10.5546875" bestFit="1" customWidth="1"/>
    <col min="8" max="8" width="3.88671875" bestFit="1" customWidth="1"/>
    <col min="9" max="9" width="10.109375" bestFit="1" customWidth="1"/>
    <col min="10" max="10" width="6.44140625" bestFit="1" customWidth="1"/>
    <col min="11" max="11" width="3" bestFit="1" customWidth="1"/>
    <col min="12" max="12" width="9.88671875" bestFit="1" customWidth="1"/>
    <col min="13" max="13" width="6" bestFit="1" customWidth="1"/>
    <col min="14" max="14" width="3.88671875" customWidth="1"/>
    <col min="15" max="15" width="9.88671875" bestFit="1" customWidth="1"/>
    <col min="16" max="16" width="6" bestFit="1" customWidth="1"/>
    <col min="17" max="17" width="3" bestFit="1" customWidth="1"/>
    <col min="18" max="18" width="12.5546875" bestFit="1" customWidth="1"/>
    <col min="19" max="19" width="6" bestFit="1" customWidth="1"/>
    <col min="20" max="20" width="2.6640625" customWidth="1"/>
    <col min="21" max="21" width="9.88671875" bestFit="1" customWidth="1"/>
    <col min="22" max="22" width="6.44140625" customWidth="1"/>
    <col min="23" max="23" width="2.6640625" customWidth="1"/>
    <col min="24" max="24" width="9.88671875" bestFit="1" customWidth="1"/>
    <col min="25" max="25" width="6" customWidth="1"/>
    <col min="26" max="26" width="3.88671875" bestFit="1" customWidth="1"/>
    <col min="27" max="27" width="9.88671875" bestFit="1" customWidth="1"/>
    <col min="28" max="28" width="6.44140625" bestFit="1" customWidth="1"/>
    <col min="29" max="29" width="3" bestFit="1" customWidth="1"/>
    <col min="30" max="30" width="9.88671875" bestFit="1" customWidth="1"/>
    <col min="31" max="31" width="6" bestFit="1" customWidth="1"/>
    <col min="32" max="32" width="3.88671875" bestFit="1" customWidth="1"/>
    <col min="33" max="33" width="9.88671875" bestFit="1" customWidth="1"/>
    <col min="34" max="34" width="6" customWidth="1"/>
    <col min="35" max="35" width="3" bestFit="1" customWidth="1"/>
    <col min="36" max="36" width="9.88671875" bestFit="1" customWidth="1"/>
    <col min="37" max="37" width="6" bestFit="1" customWidth="1"/>
    <col min="38" max="38" width="2.6640625" customWidth="1"/>
    <col min="39" max="39" width="9.88671875" bestFit="1" customWidth="1"/>
    <col min="40" max="40" width="6.44140625" bestFit="1" customWidth="1"/>
    <col min="41" max="41" width="2.6640625" customWidth="1"/>
    <col min="42" max="42" width="9.88671875" bestFit="1" customWidth="1"/>
    <col min="43" max="43" width="6" customWidth="1"/>
    <col min="44" max="44" width="2.6640625" customWidth="1"/>
    <col min="45" max="45" width="9.88671875" customWidth="1"/>
    <col min="46" max="46" width="6" customWidth="1"/>
    <col min="47" max="47" width="2.6640625" customWidth="1"/>
    <col min="48" max="48" width="9.88671875" customWidth="1"/>
    <col min="49" max="49" width="5.109375" bestFit="1" customWidth="1"/>
    <col min="50" max="50" width="2.6640625" customWidth="1"/>
    <col min="51" max="51" width="11.88671875" bestFit="1" customWidth="1"/>
    <col min="52" max="52" width="5.109375" bestFit="1" customWidth="1"/>
  </cols>
  <sheetData>
    <row r="1" spans="1:52" ht="21.6" thickBot="1" x14ac:dyDescent="0.45">
      <c r="A1" t="s">
        <v>6</v>
      </c>
      <c r="B1" s="18">
        <v>20090</v>
      </c>
      <c r="C1" s="189"/>
    </row>
    <row r="2" spans="1:52" ht="15" thickBot="1" x14ac:dyDescent="0.35">
      <c r="B2" t="s">
        <v>159</v>
      </c>
      <c r="H2" s="628" t="s">
        <v>46</v>
      </c>
      <c r="I2" s="629"/>
      <c r="J2" s="629"/>
      <c r="K2" s="629"/>
      <c r="L2" s="629"/>
      <c r="M2" s="630"/>
      <c r="N2" s="628" t="s">
        <v>45</v>
      </c>
      <c r="O2" s="629"/>
      <c r="P2" s="629"/>
      <c r="Q2" s="629"/>
      <c r="R2" s="629"/>
      <c r="S2" s="630"/>
      <c r="U2" s="626" t="s">
        <v>118</v>
      </c>
      <c r="V2" s="627"/>
      <c r="Z2" s="628" t="s">
        <v>46</v>
      </c>
      <c r="AA2" s="629"/>
      <c r="AB2" s="629"/>
      <c r="AC2" s="629"/>
      <c r="AD2" s="629"/>
      <c r="AE2" s="630"/>
      <c r="AF2" s="628" t="s">
        <v>45</v>
      </c>
      <c r="AG2" s="629"/>
      <c r="AH2" s="629"/>
      <c r="AI2" s="629"/>
      <c r="AJ2" s="629"/>
      <c r="AK2" s="630"/>
      <c r="AM2" s="626" t="s">
        <v>118</v>
      </c>
      <c r="AN2" s="627"/>
    </row>
    <row r="3" spans="1:52" x14ac:dyDescent="0.3">
      <c r="H3" s="144" t="s">
        <v>61</v>
      </c>
      <c r="I3" s="159">
        <v>2406570</v>
      </c>
      <c r="J3" s="160" t="s">
        <v>43</v>
      </c>
      <c r="K3" s="160" t="s">
        <v>42</v>
      </c>
      <c r="L3" s="139">
        <v>45153</v>
      </c>
      <c r="M3" s="132" t="e">
        <f>ROUNDDOWN(IF(I3&lt;=#REF!+#REF!+#REF!+#REF!,1,(#REF!+#REF!+#REF!+#REF!)/I3),2)</f>
        <v>#REF!</v>
      </c>
      <c r="N3" s="145" t="s">
        <v>61</v>
      </c>
      <c r="O3" s="160">
        <f>ROUNDUP(I3/C6,0)</f>
        <v>4</v>
      </c>
      <c r="P3" s="145" t="s">
        <v>44</v>
      </c>
      <c r="Q3" s="145" t="s">
        <v>42</v>
      </c>
      <c r="R3" s="285">
        <f>IF(L3="","",L3-20)</f>
        <v>45133</v>
      </c>
      <c r="S3" s="132" t="e">
        <f>ROUNDDOWN(IF(I3&lt;=#REF!+#REF!+#REF!+#REF!+#REF!+#REF!,1,(#REF!+#REF!+#REF!+#REF!+#REF!+#REF!)/I3),2)</f>
        <v>#REF!</v>
      </c>
      <c r="U3" s="275">
        <f>8894400-I3</f>
        <v>6487830</v>
      </c>
      <c r="V3" s="276" t="s">
        <v>43</v>
      </c>
      <c r="X3" s="43"/>
      <c r="Z3" s="144" t="s">
        <v>61</v>
      </c>
      <c r="AA3" s="159">
        <v>5743520</v>
      </c>
      <c r="AB3" s="160" t="s">
        <v>43</v>
      </c>
      <c r="AC3" s="160" t="s">
        <v>42</v>
      </c>
      <c r="AD3" s="285"/>
      <c r="AE3" s="132" t="e">
        <f>ROUNDDOWN(IF(AA3+I8+I7+I6+I5+I4+I3&lt;=#REF!+#REF!+#REF!+#REF!,1,IF((I3+I4+I5+I6+I7+I8)&gt;(#REF!+#REF!+#REF!+#REF!),0,(#REF!+#REF!+#REF!+#REF!-I3-I4-I5-I6-I7-I8)/AA3)),2)</f>
        <v>#REF!</v>
      </c>
      <c r="AF3" s="145" t="s">
        <v>61</v>
      </c>
      <c r="AG3" s="65">
        <f>IF(ROUNDUP(((AA3+I8+I7+I6+I5+I4+I3)/C6)-O3-O4-O5-O6-O7-O8,0)&lt;0,0,ROUNDUP(((AA3+I8+I7+I6+I5+I4+I3)/C6)-O8-O7-O6-O5-O4-O3,0))</f>
        <v>10</v>
      </c>
      <c r="AH3" s="145" t="s">
        <v>44</v>
      </c>
      <c r="AI3" s="145" t="s">
        <v>42</v>
      </c>
      <c r="AJ3" s="285" t="str">
        <f>IF(AD3="","",AD3-20)</f>
        <v/>
      </c>
      <c r="AK3" s="132" t="e">
        <f>ROUNDDOWN(IF(AA3+I8+I7+I6+I5+I4+I3&lt;=#REF!+#REF!+#REF!+#REF!+#REF!+#REF!,1,IF((I3+I4+I5+I6+I7+I8)&gt;(#REF!+#REF!+#REF!+#REF!+#REF!+#REF!),0,(#REF!+#REF!+#REF!+#REF!+#REF!+#REF!-I3-I4-I5-I6-I7-I8)/AA3)),2)</f>
        <v>#REF!</v>
      </c>
      <c r="AM3" s="277"/>
      <c r="AN3" s="276" t="s">
        <v>43</v>
      </c>
    </row>
    <row r="4" spans="1:52" x14ac:dyDescent="0.3">
      <c r="B4" s="168" t="s">
        <v>13</v>
      </c>
      <c r="C4" s="31">
        <v>650000</v>
      </c>
      <c r="D4" s="43"/>
      <c r="E4" s="52" t="s">
        <v>59</v>
      </c>
      <c r="F4" s="43"/>
      <c r="H4" s="144" t="s">
        <v>62</v>
      </c>
      <c r="I4" s="150">
        <v>8894370</v>
      </c>
      <c r="J4" s="145" t="s">
        <v>43</v>
      </c>
      <c r="K4" s="145" t="s">
        <v>42</v>
      </c>
      <c r="L4" s="139">
        <v>45184</v>
      </c>
      <c r="M4" s="134" t="e">
        <f>ROUNDDOWN(IF(I4+I3&lt;=#REF!+#REF!+#REF!+#REF!,1,IF(I3&gt;(#REF!+#REF!+#REF!+#REF!),0,(#REF!+#REF!+#REF!+#REF!-I3)/I4)),2)</f>
        <v>#REF!</v>
      </c>
      <c r="N4" s="145" t="s">
        <v>62</v>
      </c>
      <c r="O4" s="145">
        <f>IF(ROUNDUP(((I4+I3)/C6)-O3,0)&lt;0,0,ROUNDUP(((I4+I3)/C6)-O3,0))</f>
        <v>15</v>
      </c>
      <c r="P4" s="41" t="s">
        <v>44</v>
      </c>
      <c r="Q4" s="41" t="s">
        <v>42</v>
      </c>
      <c r="R4" s="146">
        <f>IF(L4="","",L4-20)</f>
        <v>45164</v>
      </c>
      <c r="S4" s="134" t="e">
        <f>ROUNDDOWN(IF(I4+I3&lt;=#REF!+#REF!+#REF!+#REF!+#REF!+#REF!,1,IF(I3&gt;(#REF!+#REF!+#REF!+#REF!+#REF!+#REF!),0,(#REF!+#REF!+#REF!+#REF!+#REF!+#REF!-I3)/I4)),2)</f>
        <v>#REF!</v>
      </c>
      <c r="U4" s="275">
        <f>8894370-I4</f>
        <v>0</v>
      </c>
      <c r="V4" s="276" t="s">
        <v>43</v>
      </c>
      <c r="X4" s="43"/>
      <c r="Z4" s="144" t="s">
        <v>62</v>
      </c>
      <c r="AA4" s="150"/>
      <c r="AB4" s="145" t="s">
        <v>43</v>
      </c>
      <c r="AC4" s="145" t="s">
        <v>42</v>
      </c>
      <c r="AD4" s="146"/>
      <c r="AE4" s="134" t="e">
        <f>ROUNDDOWN(IF(AA4+AA3+I8+I7+I6+I5+I4+I3&lt;=#REF!+#REF!+#REF!+#REF!,1,IF((I3+I4+I5+I6+I7+I8+AA3)&gt;(#REF!+#REF!+#REF!+#REF!),0,(#REF!+#REF!+#REF!+#REF!-I3-I4-I5-I6-I7-I8-AA3)/AA4)),2)</f>
        <v>#REF!</v>
      </c>
      <c r="AF4" s="145" t="s">
        <v>62</v>
      </c>
      <c r="AG4" s="41">
        <f>IF(ROUNDUP(((AA4+AA3+I8+I7+I6+I5+I4+I3)/C6)-O3-O4-O5-O6-O7-O8-AG3,0)&lt;0,0,ROUNDUP(((AA4+AA3+I8+I7+I6+I5+I4+I3)/C6)-AG3-O8-O7-O6-O5-O4-O3,0))</f>
        <v>0</v>
      </c>
      <c r="AH4" s="41" t="s">
        <v>44</v>
      </c>
      <c r="AI4" s="41" t="s">
        <v>42</v>
      </c>
      <c r="AJ4" s="146" t="str">
        <f>IF(AD4="","",AD4-20)</f>
        <v/>
      </c>
      <c r="AK4" s="134" t="e">
        <f>ROUNDDOWN(IF(AA4+AA3+I8+I7+I6+I5+I4+I3&lt;=#REF!+#REF!+#REF!+#REF!+#REF!+#REF!,1,IF((I3+I4+I5+I6+I7+I8+AA3)&gt;(#REF!+#REF!+#REF!+#REF!+#REF!+#REF!),0,(#REF!+#REF!+#REF!+#REF!+#REF!+#REF!-I3-I4-I5-I6-I7-I8-AA3)/AA4)),2)</f>
        <v>#REF!</v>
      </c>
      <c r="AM4" s="275"/>
      <c r="AN4" s="276" t="s">
        <v>43</v>
      </c>
    </row>
    <row r="5" spans="1:52" x14ac:dyDescent="0.3">
      <c r="B5" s="168" t="s">
        <v>11</v>
      </c>
      <c r="C5" s="31">
        <f>ROUNDUP(I13/C6,0)</f>
        <v>28</v>
      </c>
      <c r="D5" s="43"/>
      <c r="E5" s="120">
        <f>MIN(G18:G23,G28:G32,G37:G38,G43:G46)</f>
        <v>5</v>
      </c>
      <c r="F5" s="43"/>
      <c r="G5" s="43"/>
      <c r="H5" s="144" t="s">
        <v>63</v>
      </c>
      <c r="I5" s="150">
        <v>5929620</v>
      </c>
      <c r="J5" s="145" t="s">
        <v>43</v>
      </c>
      <c r="K5" s="145" t="s">
        <v>42</v>
      </c>
      <c r="L5" s="139">
        <v>45306</v>
      </c>
      <c r="M5" s="134" t="e">
        <f>ROUNDDOWN(IF(I5+I4+I3&lt;=#REF!+#REF!+#REF!+#REF!,1,IF((I3+I4)&gt;(#REF!+#REF!+#REF!+#REF!),0,(#REF!+#REF!+#REF!+#REF!-I3-I4)/I5)),2)</f>
        <v>#REF!</v>
      </c>
      <c r="N5" s="144" t="s">
        <v>63</v>
      </c>
      <c r="O5" s="145">
        <f>IF(ROUNDUP(((I5+I4+I3)/C6)-O3-O4,0)&lt;0,0,ROUNDUP(((I5+I4+I3)/C6)-O3-O4,0))</f>
        <v>9</v>
      </c>
      <c r="P5" s="41" t="s">
        <v>44</v>
      </c>
      <c r="Q5" s="41" t="s">
        <v>42</v>
      </c>
      <c r="R5" s="146">
        <f>IF(L5="","",L5-20)</f>
        <v>45286</v>
      </c>
      <c r="S5" s="134" t="e">
        <f>ROUNDDOWN(IF(I5+I4+I3&lt;=#REF!+#REF!+#REF!+#REF!+#REF!+#REF!,1,IF((I3+I4)&gt;(#REF!+#REF!+#REF!+#REF!+#REF!+#REF!),0,(#REF!+#REF!+#REF!+#REF!+#REF!+#REF!-I3-I4)/I5)),2)</f>
        <v>#REF!</v>
      </c>
      <c r="U5" s="275">
        <f>5929620-I5</f>
        <v>0</v>
      </c>
      <c r="V5" s="276" t="s">
        <v>43</v>
      </c>
      <c r="Z5" s="144" t="s">
        <v>63</v>
      </c>
      <c r="AA5" s="150"/>
      <c r="AB5" s="145" t="s">
        <v>43</v>
      </c>
      <c r="AC5" s="145" t="s">
        <v>42</v>
      </c>
      <c r="AD5" s="139"/>
      <c r="AE5" s="134" t="e">
        <f>ROUNDDOWN(IF(AA5+AA4+AA3+I8+I7+I6+I5+I4+I3&lt;=#REF!+#REF!+#REF!+#REF!,1,IF((I3+I4+I5+I6+I7+I8+AA3+AA4)&gt;(#REF!+#REF!+#REF!+#REF!),0,(#REF!+#REF!+#REF!+#REF!-I3-I4-I5-I6-I7-I8-AA3-AA4)/AA5)),2)</f>
        <v>#REF!</v>
      </c>
      <c r="AF5" s="145" t="s">
        <v>63</v>
      </c>
      <c r="AG5" s="41">
        <f>IF(ROUNDUP(((AA5+AA4+AA3+I8+I7+I6+I5+I4+I3)/C6)-O3-O4-O5-O6-O7-O8-AG3-AG4,0)&lt;0,0,ROUNDUP(((AA5+AA4+AA3+I8+I7+I6+I5+I4+I3)/C6)-AG4-AG3-O8-O7-O6-O5-O4-O3,0))</f>
        <v>0</v>
      </c>
      <c r="AH5" s="41" t="s">
        <v>44</v>
      </c>
      <c r="AI5" s="41" t="s">
        <v>42</v>
      </c>
      <c r="AJ5" s="146" t="str">
        <f>IF(AD5="","",AD5-20)</f>
        <v/>
      </c>
      <c r="AK5" s="134" t="e">
        <f>ROUNDDOWN(IF(AA5+AA4+AA3+I8+I7+I6+I5+I4+I3&lt;=#REF!+#REF!+#REF!+#REF!+#REF!+#REF!,1,IF((I3+I4+I5+I6+I7+I8+AA3+AA4)&gt;(#REF!+#REF!+#REF!+#REF!+#REF!+#REF!),0,(#REF!+#REF!+#REF!+#REF!+#REF!+#REF!-I3-I4-I5-I6-I7-I8-AA3-AA4)/AA5)),2)</f>
        <v>#REF!</v>
      </c>
      <c r="AM5" s="275"/>
      <c r="AN5" s="276" t="s">
        <v>43</v>
      </c>
    </row>
    <row r="6" spans="1:52" x14ac:dyDescent="0.3">
      <c r="B6" s="168" t="s">
        <v>20</v>
      </c>
      <c r="C6" s="31">
        <v>617500</v>
      </c>
      <c r="D6" s="43"/>
      <c r="E6" s="43"/>
      <c r="F6" s="43"/>
      <c r="G6" s="43"/>
      <c r="H6" s="144" t="s">
        <v>64</v>
      </c>
      <c r="I6" s="150">
        <v>0</v>
      </c>
      <c r="J6" s="145" t="s">
        <v>43</v>
      </c>
      <c r="K6" s="145" t="s">
        <v>42</v>
      </c>
      <c r="L6" s="139"/>
      <c r="M6" s="134" t="e">
        <f>ROUNDDOWN(IF(I6+I5+I4+I3&lt;=#REF!+#REF!+#REF!+#REF!,1,IF((I3+I4+I5)&gt;(#REF!+#REF!+#REF!+#REF!),0,(#REF!+#REF!+#REF!+#REF!-I3-I4-I5)/I6)),2)</f>
        <v>#REF!</v>
      </c>
      <c r="N6" s="144" t="s">
        <v>64</v>
      </c>
      <c r="O6" s="145">
        <f>IF(ROUNDUP(((I6+I5+I4+I3)/C6)-O3-O4-O5,0)&lt;0,0,ROUNDUP(((I6+I5+I4+I3)/C6)-O5-O4-O3,0))</f>
        <v>0</v>
      </c>
      <c r="P6" s="41" t="s">
        <v>44</v>
      </c>
      <c r="Q6" s="41" t="s">
        <v>42</v>
      </c>
      <c r="R6" s="146" t="str">
        <f t="shared" ref="R6:R11" si="0">IF(L6="","",L6-20)</f>
        <v/>
      </c>
      <c r="S6" s="134" t="e">
        <f>ROUNDDOWN(IF(I6+I5+I4+I3&lt;=#REF!+#REF!+#REF!+#REF!+#REF!+#REF!,1,IF((I3+I4+I5)&gt;(#REF!+#REF!+#REF!+#REF!+#REF!+#REF!),0,(#REF!+#REF!+#REF!+#REF!+#REF!+#REF!-I3-I4-I5)/I6)),2)</f>
        <v>#REF!</v>
      </c>
      <c r="U6" s="275"/>
      <c r="V6" s="276"/>
      <c r="Z6" s="144" t="s">
        <v>64</v>
      </c>
      <c r="AA6" s="150"/>
      <c r="AB6" s="145" t="s">
        <v>43</v>
      </c>
      <c r="AC6" s="145" t="s">
        <v>42</v>
      </c>
      <c r="AD6" s="139"/>
      <c r="AE6" s="134" t="e">
        <f>ROUNDDOWN(IF(AA6+AA5+AA4+AA3+I8+I7+I6+I5+I4+I3&lt;=#REF!+#REF!+#REF!+#REF!,1,IF((I3+I4+I5+I6+I7+I8+AA3+AA4+AA5)&gt;(#REF!+#REF!+#REF!+#REF!),0,(#REF!+#REF!+#REF!+#REF!-I3-I4-I5-I6-I7-I8-AA3-AA4-AA5)/AA6)),2)</f>
        <v>#REF!</v>
      </c>
      <c r="AF6" s="145" t="s">
        <v>64</v>
      </c>
      <c r="AG6" s="41">
        <f>IF(ROUNDUP(((AA6+AA5+AA4+AA3+I8+I7+I6+I5+I4+I3)/C6)-O3-O4-O5-O6-O7-O8-AG3-AG4-AG5,0)&lt;0,0,ROUNDUP(((AA6+AA5+AA4+AA3+I8+I7+I6+I5+I4+I3)/C6)-AG5-AG4-AG3-O8-O7-O6-O5-O4-O3,0))</f>
        <v>0</v>
      </c>
      <c r="AH6" s="41" t="s">
        <v>44</v>
      </c>
      <c r="AI6" s="41" t="s">
        <v>42</v>
      </c>
      <c r="AJ6" s="146" t="str">
        <f t="shared" ref="AJ6:AJ11" si="1">IF(AD6="","",AD6-20)</f>
        <v/>
      </c>
      <c r="AK6" s="134" t="e">
        <f>ROUNDDOWN(IF(AA6+AA5+AA4+AA3+I8+I7+I6+I5+I4+I3&lt;=#REF!+#REF!+#REF!+#REF!+#REF!+#REF!,1,IF((I3+I4+I5+I6+I7+I8+AA3+AA4+AA5)&gt;(#REF!+#REF!+#REF!+#REF!+#REF!+#REF!),0,(#REF!+#REF!+#REF!+#REF!+#REF!+#REF!-I3-I4-I5-I6-I7-I8-AA3-AA4-AA5)/AA6)),2)</f>
        <v>#REF!</v>
      </c>
      <c r="AM6" s="275"/>
      <c r="AN6" s="276"/>
    </row>
    <row r="7" spans="1:52" x14ac:dyDescent="0.3">
      <c r="B7" s="168"/>
      <c r="C7" s="108"/>
      <c r="D7" s="43"/>
      <c r="E7" s="52" t="s">
        <v>41</v>
      </c>
      <c r="F7" s="43"/>
      <c r="G7" s="43"/>
      <c r="H7" s="144" t="s">
        <v>65</v>
      </c>
      <c r="I7" s="150">
        <v>0</v>
      </c>
      <c r="J7" s="145" t="s">
        <v>43</v>
      </c>
      <c r="K7" s="145" t="s">
        <v>42</v>
      </c>
      <c r="L7" s="139"/>
      <c r="M7" s="134" t="e">
        <f>ROUNDDOWN(IF(I7+I6+I5+I4+I3&lt;=#REF!+#REF!+#REF!+#REF!,1,IF((I3+I4+I5+I6)&gt;(#REF!+#REF!+#REF!+#REF!),0,(#REF!+#REF!+#REF!+#REF!-I3-I4-I5-I6)/I7)),2)</f>
        <v>#REF!</v>
      </c>
      <c r="N7" s="145" t="s">
        <v>65</v>
      </c>
      <c r="O7" s="145">
        <f>IF(ROUNDUP(((I7+I6+I5+I4+I3)/C6)-O3-O4-O5-O6,0)&lt;0,0,ROUNDUP(((I7+I6+I5+I4+I3)/C6)-O6-O5-O4-O3,0))</f>
        <v>0</v>
      </c>
      <c r="P7" s="41" t="s">
        <v>44</v>
      </c>
      <c r="Q7" s="41" t="s">
        <v>42</v>
      </c>
      <c r="R7" s="146" t="str">
        <f t="shared" si="0"/>
        <v/>
      </c>
      <c r="S7" s="134" t="e">
        <f>ROUNDDOWN(IF(I7+I6+I5+I4+I3&lt;=#REF!+#REF!+#REF!+#REF!+#REF!+#REF!,1,IF((I3+I4+I5+I6)&gt;(#REF!+#REF!+#REF!+#REF!+#REF!+#REF!),0,(#REF!+#REF!+#REF!+#REF!+#REF!+#REF!-I3-I4-I5-I6)/I7)),2)</f>
        <v>#REF!</v>
      </c>
      <c r="U7" s="275"/>
      <c r="V7" s="276"/>
      <c r="Z7" s="144" t="s">
        <v>65</v>
      </c>
      <c r="AA7" s="150"/>
      <c r="AB7" s="145" t="s">
        <v>43</v>
      </c>
      <c r="AC7" s="145" t="s">
        <v>42</v>
      </c>
      <c r="AD7" s="139"/>
      <c r="AE7" s="134" t="e">
        <f>ROUNDDOWN(IF(AA7+AA6+AA5+AA4+AA3+I8+I7+I6+I5+I4+I3&lt;=#REF!+#REF!+#REF!+#REF!,1,IF((I3+I4+I5+I6+I7+I8+AA3+AA4+AA5+AA6)&gt;(#REF!+#REF!+#REF!+#REF!),0,(#REF!+#REF!+#REF!+#REF!-I3-I4-I5-I6-I7-I8-AA3-AA4-AA5-AA6)/AA7)),2)</f>
        <v>#REF!</v>
      </c>
      <c r="AF7" s="145" t="s">
        <v>65</v>
      </c>
      <c r="AG7" s="41">
        <f>IF(ROUNDUP(((AA7+AA6+AA5+AA4+AA3+I8+I7+I6+I5+I4+I3)/C6)-O3-O4-O5-O6-O7-O8-AG3-AG4-AG5-AG6,0)&lt;0,0,ROUNDUP(((AA7+AA6+AA5+AA4+AA3+I8+I7+I6+I5+I4+I3)/C6)-AG6-AG5-AG4-AG3-O8-O7-O6-O5-O4-O3,0))</f>
        <v>0</v>
      </c>
      <c r="AH7" s="41" t="s">
        <v>44</v>
      </c>
      <c r="AI7" s="41" t="s">
        <v>42</v>
      </c>
      <c r="AJ7" s="146" t="str">
        <f t="shared" si="1"/>
        <v/>
      </c>
      <c r="AK7" s="134" t="e">
        <f>ROUNDDOWN(IF(AA7+AA6+AA5+AA4+AA3+I8+I7+I6+I5+I4+I3&lt;=#REF!+#REF!+#REF!+#REF!+#REF!+#REF!,1,IF((I3+I4+I5+I6+I7+I8+AA3+AA4+AA5+AA6)&gt;(#REF!+#REF!+#REF!+#REF!+#REF!+#REF!),0,(#REF!+#REF!+#REF!+#REF!+#REF!+#REF!-I3-I4-I5-I6-I7-I8-AA3-AA4-AA5-AA6)/AA7)),2)</f>
        <v>#REF!</v>
      </c>
      <c r="AM7" s="275"/>
      <c r="AN7" s="276"/>
    </row>
    <row r="8" spans="1:52" x14ac:dyDescent="0.3">
      <c r="B8" s="168" t="s">
        <v>19</v>
      </c>
      <c r="C8" s="169" t="e">
        <f>IF((I13+AA13-#REF!-#REF!-#REF!-#REF!-#REF!-#REF!-#REF!)/C6&lt;0,0,ROUNDUP((I13+AA13-#REF!-#REF!-#REF!-#REF!-#REF!-#REF!-#REF!)/C6,0))</f>
        <v>#REF!</v>
      </c>
      <c r="D8" s="108" t="e">
        <f>IF(C8=E8,"=","≠")</f>
        <v>#REF!</v>
      </c>
      <c r="E8" s="120">
        <f>J15+M15+P15+S15+V15+Y15+AB15+AE15+AH15+AK15+AN15+AQ15+AT15+AW15</f>
        <v>10</v>
      </c>
      <c r="F8" s="43"/>
      <c r="G8" s="43"/>
      <c r="H8" s="122" t="s">
        <v>123</v>
      </c>
      <c r="I8" s="123">
        <v>0</v>
      </c>
      <c r="J8" s="145" t="s">
        <v>43</v>
      </c>
      <c r="K8" s="145" t="s">
        <v>42</v>
      </c>
      <c r="L8" s="139"/>
      <c r="M8" s="134" t="e">
        <f>ROUNDDOWN(IF(I8+I7+I6+I5+I4+I3&lt;=#REF!+#REF!+#REF!+#REF!,1,IF((I3+I4+I5+I6+I7)&gt;(#REF!+#REF!+#REF!+#REF!),0,(#REF!+#REF!+#REF!+#REF!-I3-I4-I5-I6-I7)/I8)),2)</f>
        <v>#REF!</v>
      </c>
      <c r="N8" s="124" t="s">
        <v>123</v>
      </c>
      <c r="O8" s="145">
        <f>IF(ROUNDUP(((I8+I7+I6+I5+I4+I3)/C6)-O3-O4-O5-O6-O7,0)&lt;0,0,ROUNDUP(((I8+I7+I6+I5+I4+I3)/C6)-O7-O6-O5-O4-O3,0))</f>
        <v>0</v>
      </c>
      <c r="P8" s="41" t="s">
        <v>44</v>
      </c>
      <c r="Q8" s="41" t="s">
        <v>42</v>
      </c>
      <c r="R8" s="146" t="str">
        <f t="shared" si="0"/>
        <v/>
      </c>
      <c r="S8" s="134" t="e">
        <f>ROUNDDOWN(IF(I8+I7+I6+I5+I4+I3&lt;=#REF!+#REF!+#REF!+#REF!+#REF!+#REF!,1,IF((I3+I4+I5+I6+I7)&gt;(#REF!+#REF!+#REF!+#REF!+#REF!+#REF!),0,(#REF!+#REF!+#REF!+#REF!+#REF!+#REF!-I3-I4-I5-I6-I7)/I8)),2)</f>
        <v>#REF!</v>
      </c>
      <c r="U8" s="275"/>
      <c r="V8" s="276"/>
      <c r="Z8" s="122" t="s">
        <v>123</v>
      </c>
      <c r="AA8" s="123"/>
      <c r="AB8" s="145" t="s">
        <v>43</v>
      </c>
      <c r="AC8" s="145" t="s">
        <v>42</v>
      </c>
      <c r="AD8" s="139"/>
      <c r="AE8" s="524" t="e">
        <f>ROUNDDOWN(IF(AA8+AA7+AA6+AA5+AA4+AA3+I8+I7+I6+I5+I4+I3&lt;=#REF!+#REF!+#REF!+#REF!,1,IF((I3+I4+I5+I6+I7+I8+AA3+AA4+AA5+AA6+AA7)&gt;(#REF!+#REF!+#REF!+#REF!),0,(#REF!+#REF!+#REF!+#REF!-I3-I4-I5-I6-I7-I8-AA3-AA4-AA5-AA6-AA7)/AA8)),2)</f>
        <v>#REF!</v>
      </c>
      <c r="AF8" s="124" t="s">
        <v>123</v>
      </c>
      <c r="AG8" s="41">
        <f>IF(ROUNDUP(((AA8+AA7+AA6+AA5+AA4+AA3+I8+I7+I6+I5+I4+I3)/C6)-O3-O4-O5-O6-O7-O8-AG3-AG4-AG5-AG6-AG7,0)&lt;0,0,ROUNDUP(((AA8+AA7+AA6+AA5+AA4+AA3+I8+I7+I6+I5+I4+I3)/C6)-AG7-AG6-AG5-AG4-AG3-O8-O7-O6-O5-O4-O3,0))</f>
        <v>0</v>
      </c>
      <c r="AH8" s="41" t="s">
        <v>44</v>
      </c>
      <c r="AI8" s="41" t="s">
        <v>42</v>
      </c>
      <c r="AJ8" s="146" t="str">
        <f t="shared" si="1"/>
        <v/>
      </c>
      <c r="AK8" s="134" t="e">
        <f>ROUNDDOWN(IF(AA8+AA7+AA6+AA5+AA4+AA3+I8+I7+I6+I5+I4+I3&lt;=#REF!+#REF!+#REF!+#REF!+#REF!+#REF!,1,IF((I3+I4+I5+I6+I7+I8+AA3+AA4+AA5+AA6+AA8)&gt;(#REF!+#REF!+#REF!+#REF!+#REF!+#REF!),0,(#REF!+#REF!+#REF!+#REF!+#REF!+#REF!-I3-I4-I5-I6-I7-I8-AA3-AA4-AA5-AA6-AA7)/AA8)),2)</f>
        <v>#REF!</v>
      </c>
      <c r="AM8" s="275"/>
      <c r="AN8" s="276"/>
    </row>
    <row r="9" spans="1:52" x14ac:dyDescent="0.3">
      <c r="B9" s="168" t="s">
        <v>22</v>
      </c>
      <c r="C9" s="169" t="e">
        <f>IF((I13+AA13-#REF!-#REF!-#REF!-#REF!-#REF!-#REF!-#REF!)/C6&lt;0,0,ROUNDUP((I13+AA13-#REF!-#REF!-#REF!-#REF!-#REF!-#REF!-#REF!)/C6,0))</f>
        <v>#REF!</v>
      </c>
      <c r="D9" s="108" t="e">
        <f>IF(C9=E9,"=","≠")</f>
        <v>#REF!</v>
      </c>
      <c r="E9" s="120">
        <f>J25+M25+P25+S25+V25+Y25+AB25+AE25+AH25+AK25+AN25+AQ25+AT25+AW25</f>
        <v>10</v>
      </c>
      <c r="F9" s="43"/>
      <c r="G9" s="43"/>
      <c r="H9" s="137" t="s">
        <v>154</v>
      </c>
      <c r="I9" s="123">
        <v>0</v>
      </c>
      <c r="J9" s="41" t="s">
        <v>43</v>
      </c>
      <c r="K9" s="41" t="s">
        <v>42</v>
      </c>
      <c r="L9" s="139"/>
      <c r="M9" s="134" t="e">
        <f>ROUNDDOWN(IF(I9+I8+I7+I6+I5+I4+I3&lt;=#REF!+#REF!+#REF!+#REF!,1,IF((I3+I4+I5+I6+I7+I8)&gt;(#REF!+#REF!+#REF!+#REF!),0,(#REF!+#REF!+#REF!+#REF!-I3-I4-I5-I6-I7-I8)/I9)),2)</f>
        <v>#REF!</v>
      </c>
      <c r="N9" s="137" t="s">
        <v>154</v>
      </c>
      <c r="O9" s="41">
        <f>IF(ROUNDUP(((I9+I8+I7+I6+I5+I4+I3)/C6)-O3-O4-O5-O6-O7-O8,0)&lt;0,0,ROUNDUP(((I9+I8+I7+I6+I5+I4+I3)/C6)-O8-O7-O6-O5-O4-O3,0))</f>
        <v>0</v>
      </c>
      <c r="P9" s="41" t="s">
        <v>44</v>
      </c>
      <c r="Q9" s="41" t="s">
        <v>42</v>
      </c>
      <c r="R9" s="146" t="str">
        <f t="shared" si="0"/>
        <v/>
      </c>
      <c r="S9" s="134" t="e">
        <f>ROUNDDOWN(IF(I9+I8+I7+I6+I5+I4+I3&lt;=#REF!+#REF!+#REF!+#REF!+#REF!+#REF!,1,IF((I3+I4+I5+I6+I7+I8)&gt;(#REF!+#REF!+#REF!+#REF!+#REF!+#REF!),0,(#REF!+#REF!+#REF!+#REF!+#REF!+#REF!-I3-I4-I5-I6-I7-I8)/I9)),2)</f>
        <v>#REF!</v>
      </c>
      <c r="U9" s="122"/>
      <c r="V9" s="126"/>
      <c r="Z9" s="137" t="s">
        <v>154</v>
      </c>
      <c r="AA9" s="123"/>
      <c r="AB9" s="41" t="s">
        <v>43</v>
      </c>
      <c r="AC9" s="41" t="s">
        <v>42</v>
      </c>
      <c r="AD9" s="139"/>
      <c r="AE9" s="134" t="e">
        <f>ROUNDDOWN(IF(AA9+AA8+AA7+AA6+AA5+AA4+AA3+I11+I10+I9+I8+I7+I6+I5+I4+I3&lt;=#REF!+#REF!+#REF!+#REF!,1,IF((I3+I4+I5+I6+I7+I8+I9+I10+I11+AA3+AA4+AA5+AA6+AA7+AA8)&gt;(#REF!+#REF!+#REF!+#REF!),0,(#REF!+#REF!+#REF!+#REF!-I3-I4-I5-I6-I7-I8-I9-I10-I11-AA3-AA4-AA5-AA6-AA7-AA8)/AA9)),2)</f>
        <v>#REF!</v>
      </c>
      <c r="AF9" s="137" t="s">
        <v>154</v>
      </c>
      <c r="AG9" s="41">
        <f>IF(ROUNDUP(((AA9+AA8+AA7+AA6+AA5+AA4+AA3+I11+I10+I9+I8+I7+I6+I5+I4+I3)/C6)-O3-O4-O5-O6-O7-O8-O9-O10-O11-AG3-AG4-AG5-AG6-AG7-AG8,0)&lt;0,0,ROUNDUP(((AA9+AA8+AA7+AA6+AA5+AA4+AA3+I11+I10+I9+I8+I7+I6+I5+I4+I3)/C6)-AG8-AG7-AG6-AG5-AG4-AG3-O11-O10-O9-O8-O7-O6-O5-O4-O3,0))</f>
        <v>0</v>
      </c>
      <c r="AH9" s="41" t="s">
        <v>44</v>
      </c>
      <c r="AI9" s="41" t="s">
        <v>42</v>
      </c>
      <c r="AJ9" s="146" t="str">
        <f t="shared" si="1"/>
        <v/>
      </c>
      <c r="AK9" s="134" t="e">
        <f>ROUNDDOWN(IF(AA9+AA8+AA7+AA6+AA5+AA4+AA3+I11+I10+I9+I8+I7+I6+I5+I4+I3&lt;=#REF!+#REF!+#REF!+#REF!+#REF!+#REF!,1,IF((I3+I4+I5+I6+I7+I8+I9+I10+I11+AA3+AA4+AA5+AA6+AA7+AA8)&gt;(#REF!+#REF!+#REF!+#REF!+#REF!+#REF!),0,(#REF!+#REF!+#REF!+#REF!+#REF!+#REF!-I3-I4-I5-I6-I7-I8-I9-I10-I11-AA3-AA4-AA5-AA6-AA7-AA8)/AA9)),2)</f>
        <v>#REF!</v>
      </c>
      <c r="AM9" s="275"/>
      <c r="AN9" s="276"/>
    </row>
    <row r="10" spans="1:52" x14ac:dyDescent="0.3">
      <c r="B10" s="168" t="s">
        <v>31</v>
      </c>
      <c r="C10" s="169" t="e">
        <f>IF((I13+AA13-#REF!-#REF!-#REF!-#REF!-#REF!-#REF!-#REF!)/C6&lt;0,0,ROUNDUP((I13+AA13-#REF!-#REF!-#REF!-#REF!-#REF!-#REF!-#REF!)/C6,0))</f>
        <v>#REF!</v>
      </c>
      <c r="D10" s="108" t="e">
        <f>IF(C10=E10,"=","≠")</f>
        <v>#REF!</v>
      </c>
      <c r="E10" s="120">
        <f>J34+M34+P34+S34+V34+Y34+AB34+AE34+AH34+AK34+AN34+AQ34+AT34+AW34</f>
        <v>10</v>
      </c>
      <c r="F10" s="43"/>
      <c r="G10" s="43"/>
      <c r="H10" s="137" t="s">
        <v>155</v>
      </c>
      <c r="I10" s="123">
        <v>0</v>
      </c>
      <c r="J10" s="41" t="s">
        <v>43</v>
      </c>
      <c r="K10" s="41" t="s">
        <v>42</v>
      </c>
      <c r="L10" s="139"/>
      <c r="M10" s="134" t="e">
        <f>ROUNDDOWN(IF(I10+I9+I8+I7+I6+I5+I4+I3&lt;=#REF!+#REF!+#REF!+#REF!,1,IF((I3+I4+I5+I6+I7+I8+I9)&gt;(#REF!+#REF!+#REF!+#REF!),0,(#REF!+#REF!+#REF!+#REF!-I3-I4-I5-I6-I7-I8-I9)/I10)),2)</f>
        <v>#REF!</v>
      </c>
      <c r="N10" s="137" t="s">
        <v>155</v>
      </c>
      <c r="O10" s="41">
        <f>IF(ROUNDUP(((I10+I9+I8+I7+I6+I5+I4+I3)/C6)-O3-O4-O5-O6-O7-O8-O9,0)&lt;0,0,ROUNDUP(((I10+I9+I8+I7+I6+I5+I4+I3)/C6)-O9-O8-O7-O6-O5-O4-O3,0))</f>
        <v>0</v>
      </c>
      <c r="P10" s="41" t="s">
        <v>44</v>
      </c>
      <c r="Q10" s="41" t="s">
        <v>42</v>
      </c>
      <c r="R10" s="146" t="str">
        <f t="shared" si="0"/>
        <v/>
      </c>
      <c r="S10" s="134" t="e">
        <f>ROUNDDOWN(IF(I10+I9+I8+I7+I6+I5+I4+I3&lt;=#REF!+#REF!+#REF!+#REF!+#REF!+#REF!,1,IF((I3+I4+I5+I6+I7+I8+I9)&gt;(#REF!+#REF!+#REF!+#REF!+#REF!+#REF!),0,(#REF!+#REF!+#REF!+#REF!+#REF!+#REF!-I3-I4-I5-I6-I7-I8-I9)/I10)),2)</f>
        <v>#REF!</v>
      </c>
      <c r="U10" s="122"/>
      <c r="V10" s="126"/>
      <c r="Z10" s="137" t="s">
        <v>155</v>
      </c>
      <c r="AA10" s="123"/>
      <c r="AB10" s="41" t="s">
        <v>43</v>
      </c>
      <c r="AC10" s="41" t="s">
        <v>42</v>
      </c>
      <c r="AD10" s="139"/>
      <c r="AE10" s="134" t="e">
        <f>ROUNDDOWN(IF(AA10+AA9+AA8+AA7+AA6+AA5+AA4+AA3+I11+I10+I9+I8+I7+I6+I5+I4+I3&lt;=#REF!+#REF!+#REF!+#REF!,1,IF((I3+I4+I5+I6+I7+I8+I9+I10+I11+AA3+AA4+AA5+AA6+AA7+AA8+AA9)&gt;(#REF!+#REF!+#REF!+#REF!),0,(#REF!+#REF!+#REF!+#REF!-I3-I4-I5-I6-I7-I8-I9-I10-I11-AA3-AA4-AA5-AA6-AA7-AA8-AA9)/AA10)),2)</f>
        <v>#REF!</v>
      </c>
      <c r="AF10" s="137" t="s">
        <v>155</v>
      </c>
      <c r="AG10" s="41">
        <f>IF(ROUNDUP(((AA10+AA9+AA8+AA7+AA6+AA5+AA4+AA3+I11+I10+I9+I8+I7+I6+I5+I4+I3)/C6)-O3-O4-O5-O6-O7-O8-O9-O10-O11-AG3-AG4-AG5-AG6-AG7-AG8-AG9,0)&lt;0,0,ROUNDUP(((AA10+AA9+AA8+AA7+AA6+AA5+AA4+AA3+I11+I10+I9+I8+I7+I6+I5+I4+I3)/C6)-AG9-AG8-AG7-AG6-AG5-AG4-AG3-O11-O10-O9-O8-O7-O6-O5-O4-O3,0))</f>
        <v>0</v>
      </c>
      <c r="AH10" s="41" t="s">
        <v>44</v>
      </c>
      <c r="AI10" s="41" t="s">
        <v>42</v>
      </c>
      <c r="AJ10" s="146" t="str">
        <f t="shared" si="1"/>
        <v/>
      </c>
      <c r="AK10" s="134" t="e">
        <f>ROUNDDOWN(IF(AA10+AA9+AA8+AA7+AA6+AA5+AA4+AA3+I11+I10+I9+I8+I7+I6+I5+I4+I3&lt;=#REF!+#REF!+#REF!+#REF!+#REF!+#REF!,1,IF((I3+I4+I5+I6+I7+I8+I9+I10+I11+AA3+AA4+AA5+AA6+AA7+AA8+AA9)&gt;(#REF!+#REF!+#REF!+#REF!+#REF!+#REF!),0,(#REF!+#REF!+#REF!+#REF!+#REF!+#REF!-I3-I4-I5-I6-I7-I8-I9-I10-I11-AA3-AA4-AA5-AA6-AA7-AA8-AA9)/AA10)),2)</f>
        <v>#REF!</v>
      </c>
      <c r="AM10" s="275"/>
      <c r="AN10" s="276"/>
    </row>
    <row r="11" spans="1:52" ht="15" thickBot="1" x14ac:dyDescent="0.35">
      <c r="B11" s="168" t="s">
        <v>32</v>
      </c>
      <c r="C11" s="169" t="e">
        <f>IF((I13+AA13-#REF!-#REF!-#REF!-#REF!-#REF!-#REF!-#REF!)/C6&lt;0,0,ROUNDUP((I13+AA13-#REF!-#REF!-#REF!-#REF!-#REF!-#REF!-#REF!)/C6,0))</f>
        <v>#REF!</v>
      </c>
      <c r="D11" s="108" t="e">
        <f>IF(C11=E11,"=","≠")</f>
        <v>#REF!</v>
      </c>
      <c r="E11" s="120">
        <f>J40+M40+P40+S40+V40+Y40+AB40+AE40+AH40+AK40+AN40+AQ40+AT40+AW40</f>
        <v>10</v>
      </c>
      <c r="F11" s="43"/>
      <c r="G11" s="43"/>
      <c r="H11" s="137" t="s">
        <v>156</v>
      </c>
      <c r="I11" s="123">
        <v>0</v>
      </c>
      <c r="J11" s="41" t="s">
        <v>43</v>
      </c>
      <c r="K11" s="41" t="s">
        <v>42</v>
      </c>
      <c r="L11" s="139"/>
      <c r="M11" s="135" t="e">
        <f>ROUNDDOWN(IF(I11+I10+I9+I8+I7+I6+I5+I4+I3&lt;=#REF!+#REF!+#REF!+#REF!,1,IF((I3+I4+I5+I6+I7+I8+I9+I10)&gt;(#REF!+#REF!+#REF!+#REF!),0,(#REF!+#REF!+#REF!+#REF!-I3-I4-I5-I6-I7-I8-I9-I10)/I11)),2)</f>
        <v>#REF!</v>
      </c>
      <c r="N11" s="137" t="s">
        <v>156</v>
      </c>
      <c r="O11" s="41">
        <f>IF(ROUNDUP(((I11+I10+I9+I8+I7+I6+I5+I4+I3)/C6)-O3-O4-O5-O6-O7-O8-O9-O10,0)&lt;0,0,ROUNDUP(((I11+I10+I9+I8+I7+I6+I5+I4+I3)/C6)-O10-O9-O8-O7-O6-O5-O4-O3,0))</f>
        <v>0</v>
      </c>
      <c r="P11" s="41" t="s">
        <v>44</v>
      </c>
      <c r="Q11" s="41" t="s">
        <v>42</v>
      </c>
      <c r="R11" s="146" t="str">
        <f t="shared" si="0"/>
        <v/>
      </c>
      <c r="S11" s="135" t="e">
        <f>ROUNDDOWN(IF(I11+I10+I9+I8+I7+I6+I5+I4+I3&lt;=#REF!+#REF!+#REF!+#REF!+#REF!+#REF!,1,IF((I3+I4+I5+I6+I7+I8+I9+I10)&gt;(#REF!+#REF!+#REF!+#REF!+#REF!+#REF!),0,(#REF!+#REF!+#REF!+#REF!+#REF!+#REF!-I3-I4-I5-I6-I7-I8-I9-I10)/I11)),2)</f>
        <v>#REF!</v>
      </c>
      <c r="U11" s="122"/>
      <c r="V11" s="126"/>
      <c r="Z11" s="137" t="s">
        <v>156</v>
      </c>
      <c r="AA11" s="123"/>
      <c r="AB11" s="41" t="s">
        <v>43</v>
      </c>
      <c r="AC11" s="41" t="s">
        <v>42</v>
      </c>
      <c r="AD11" s="139"/>
      <c r="AE11" s="135" t="e">
        <f>ROUNDDOWN(IF(AA11+AA10+AA9+AA8+AA7+AA6+AA5+AA4+AA3+I11+I10+I9+I8+I7+I6+I5+I4+I3&lt;=#REF!+#REF!+#REF!+#REF!,1,IF((I3+I4+I5+I6+I7+I8+I9+I10+I11+AA3+AA4+AA5+AA6+AA7+AA8+AA9+AA10)&gt;(#REF!+#REF!+#REF!+#REF!),0,(#REF!+#REF!+#REF!+#REF!-I3-I4-I5-I6-I7-I8-I9-I10-I11-AA3-AA4-AA5-AA6-AA7-AA8-AA9-AA10)/AA11)),2)</f>
        <v>#REF!</v>
      </c>
      <c r="AF11" s="137" t="s">
        <v>156</v>
      </c>
      <c r="AG11" s="41">
        <f>IF(ROUNDUP(((AA11+AA10+AA9+AA8+AA7+AA6+AA5+AA4+AA3+I11+I10+I9+I8+I7+I6+I5+I4+I3)/C6)-O3-O4-O5-O6-O7-O8-O9-O10-O11-AG3-AG4-AG5-AG6-AG7-AG8-AG9-AG10,0)&lt;0,0,ROUNDUP(((AA11+AA10+AA9+AA8+AA7+AA6+AA5+AA4+AA3+I11+I10+I9+I8+I7+I6+I5+I4+I3)/C6)-AG10-AG9-AG8-AG7-AG6-AG5-AG4-AG3-O11-O10-O9-O8-O7-O6-O5-O4-O3,0))</f>
        <v>0</v>
      </c>
      <c r="AH11" s="41" t="s">
        <v>44</v>
      </c>
      <c r="AI11" s="41" t="s">
        <v>42</v>
      </c>
      <c r="AJ11" s="146" t="str">
        <f t="shared" si="1"/>
        <v/>
      </c>
      <c r="AK11" s="135" t="e">
        <f>ROUNDDOWN(IF(AA11+AA10+AA9+AA8+AA7+AA6+AA5+AA4+AA3+I11+I10+I9+I8+I7+I6+I5+I4+I3&lt;=#REF!+#REF!+#REF!+#REF!+#REF!+#REF!,1,IF((I3+I4+I5+I6+I7+I8+I9+I10+I11+AA3+AA4+AA5+AA6+AA7+AA8+AA9+AA10)&gt;(#REF!+#REF!+#REF!+#REF!+#REF!+#REF!),0,(#REF!+#REF!+#REF!+#REF!+#REF!+#REF!-I3-I4-I5-I6-I7-I8-I9-I10-I11-AA3-AA4-AA5-AA6-AA7-AA8-AA9-AA10)/AA11)),2)</f>
        <v>#REF!</v>
      </c>
      <c r="AM11" s="275"/>
      <c r="AN11" s="276"/>
    </row>
    <row r="12" spans="1:52" ht="15" thickBot="1" x14ac:dyDescent="0.35">
      <c r="B12" s="168"/>
      <c r="C12" s="108"/>
      <c r="D12" s="43"/>
      <c r="E12" s="43"/>
      <c r="F12" s="43"/>
      <c r="G12" s="43"/>
      <c r="H12" s="137"/>
      <c r="I12" s="123"/>
      <c r="J12" s="124"/>
      <c r="K12" s="124"/>
      <c r="L12" s="124"/>
      <c r="M12" s="124"/>
      <c r="N12" s="122"/>
      <c r="O12" s="41"/>
      <c r="P12" s="124"/>
      <c r="Q12" s="124"/>
      <c r="R12" s="124"/>
      <c r="S12" s="126"/>
      <c r="U12" s="122"/>
      <c r="V12" s="126"/>
      <c r="Z12" s="144"/>
      <c r="AA12" s="123"/>
      <c r="AB12" s="41"/>
      <c r="AC12" s="41"/>
      <c r="AD12" s="139"/>
      <c r="AE12" s="163"/>
      <c r="AF12" s="144"/>
      <c r="AG12" s="41"/>
      <c r="AH12" s="41"/>
      <c r="AI12" s="41"/>
      <c r="AJ12" s="146"/>
      <c r="AK12" s="163"/>
      <c r="AM12" s="275"/>
      <c r="AN12" s="276"/>
    </row>
    <row r="13" spans="1:52" ht="15" thickBot="1" x14ac:dyDescent="0.35">
      <c r="B13" s="168"/>
      <c r="C13" s="108"/>
      <c r="D13" s="43"/>
      <c r="E13" s="43"/>
      <c r="F13" s="43"/>
      <c r="G13" s="43"/>
      <c r="H13" s="127"/>
      <c r="I13" s="149">
        <f>SUM(I3:I12)</f>
        <v>17230560</v>
      </c>
      <c r="J13" s="210" t="s">
        <v>43</v>
      </c>
      <c r="K13" s="129"/>
      <c r="L13" s="129"/>
      <c r="M13" s="148"/>
      <c r="N13" s="127"/>
      <c r="O13" s="142">
        <f>SUM(O3:O12)</f>
        <v>28</v>
      </c>
      <c r="P13" s="210" t="s">
        <v>44</v>
      </c>
      <c r="Q13" s="129"/>
      <c r="R13" s="129"/>
      <c r="S13" s="130"/>
      <c r="U13" s="127"/>
      <c r="V13" s="130"/>
      <c r="Z13" s="127"/>
      <c r="AA13" s="149">
        <f>SUM(AA3:AA12)</f>
        <v>5743520</v>
      </c>
      <c r="AB13" s="210" t="s">
        <v>43</v>
      </c>
      <c r="AC13" s="129"/>
      <c r="AD13" s="129"/>
      <c r="AE13" s="130"/>
      <c r="AF13" s="127"/>
      <c r="AG13" s="142">
        <f>SUM(AG3:AG12)</f>
        <v>10</v>
      </c>
      <c r="AH13" s="210" t="s">
        <v>44</v>
      </c>
      <c r="AI13" s="129"/>
      <c r="AJ13" s="129"/>
      <c r="AK13" s="130"/>
      <c r="AM13" s="283"/>
      <c r="AN13" s="282"/>
    </row>
    <row r="14" spans="1:52" ht="15" thickBot="1" x14ac:dyDescent="0.35">
      <c r="B14" s="168"/>
      <c r="C14" s="108"/>
      <c r="D14" s="43"/>
      <c r="E14" s="43"/>
      <c r="F14" s="43"/>
      <c r="G14" s="43"/>
      <c r="AA14" s="118"/>
      <c r="AB14" s="102"/>
    </row>
    <row r="15" spans="1:52" ht="15" thickBot="1" x14ac:dyDescent="0.35">
      <c r="A15" s="4"/>
      <c r="B15" s="170"/>
      <c r="C15" s="170"/>
      <c r="D15" s="170"/>
      <c r="E15" s="171"/>
      <c r="F15" s="170"/>
      <c r="G15" s="43"/>
      <c r="H15" s="43"/>
      <c r="I15" s="266" t="s">
        <v>207</v>
      </c>
      <c r="J15" s="76">
        <v>0</v>
      </c>
      <c r="L15" s="266" t="s">
        <v>213</v>
      </c>
      <c r="M15" s="76">
        <v>0</v>
      </c>
      <c r="O15" s="266" t="s">
        <v>222</v>
      </c>
      <c r="P15" s="76">
        <v>0</v>
      </c>
      <c r="R15" s="266" t="s">
        <v>239</v>
      </c>
      <c r="S15" s="76">
        <v>10</v>
      </c>
      <c r="U15" s="266" t="s">
        <v>241</v>
      </c>
      <c r="V15" s="76">
        <v>0</v>
      </c>
      <c r="X15" s="266" t="s">
        <v>251</v>
      </c>
      <c r="Y15" s="76">
        <v>0</v>
      </c>
      <c r="AA15" s="266" t="s">
        <v>252</v>
      </c>
      <c r="AB15" s="76">
        <v>0</v>
      </c>
      <c r="AD15" s="266" t="s">
        <v>257</v>
      </c>
      <c r="AE15" s="76">
        <v>0</v>
      </c>
      <c r="AG15" s="266" t="s">
        <v>260</v>
      </c>
      <c r="AH15" s="76">
        <v>0</v>
      </c>
      <c r="AJ15" s="266" t="s">
        <v>263</v>
      </c>
      <c r="AK15" s="76">
        <v>0</v>
      </c>
      <c r="AM15" s="266" t="s">
        <v>264</v>
      </c>
      <c r="AN15" s="76">
        <v>0</v>
      </c>
      <c r="AP15" s="266" t="s">
        <v>265</v>
      </c>
      <c r="AQ15" s="76">
        <v>0</v>
      </c>
      <c r="AS15" s="266" t="s">
        <v>283</v>
      </c>
      <c r="AT15" s="76">
        <v>0</v>
      </c>
      <c r="AV15" s="266" t="s">
        <v>286</v>
      </c>
      <c r="AW15" s="76">
        <v>0</v>
      </c>
      <c r="AY15" s="258" t="s">
        <v>107</v>
      </c>
      <c r="AZ15" s="257">
        <v>42</v>
      </c>
    </row>
    <row r="16" spans="1:52" ht="15" thickBot="1" x14ac:dyDescent="0.35">
      <c r="A16" s="30" t="s">
        <v>0</v>
      </c>
      <c r="B16" s="172" t="s">
        <v>25</v>
      </c>
      <c r="C16" s="172" t="s">
        <v>10</v>
      </c>
      <c r="D16" s="173" t="s">
        <v>33</v>
      </c>
      <c r="E16" s="174" t="s">
        <v>12</v>
      </c>
      <c r="F16" s="173" t="s">
        <v>33</v>
      </c>
      <c r="G16" s="173" t="s">
        <v>59</v>
      </c>
      <c r="H16" s="103"/>
      <c r="I16" s="30" t="s">
        <v>15</v>
      </c>
      <c r="J16" s="30" t="s">
        <v>33</v>
      </c>
      <c r="L16" s="30" t="s">
        <v>15</v>
      </c>
      <c r="M16" s="30" t="s">
        <v>33</v>
      </c>
      <c r="O16" s="30" t="s">
        <v>15</v>
      </c>
      <c r="P16" s="30" t="s">
        <v>33</v>
      </c>
      <c r="R16" s="30" t="s">
        <v>15</v>
      </c>
      <c r="S16" s="30" t="s">
        <v>33</v>
      </c>
      <c r="U16" s="30" t="s">
        <v>15</v>
      </c>
      <c r="V16" s="30" t="s">
        <v>33</v>
      </c>
      <c r="X16" s="30" t="s">
        <v>15</v>
      </c>
      <c r="Y16" s="30" t="s">
        <v>33</v>
      </c>
      <c r="AA16" s="30" t="s">
        <v>15</v>
      </c>
      <c r="AB16" s="30" t="s">
        <v>33</v>
      </c>
      <c r="AD16" s="30" t="s">
        <v>15</v>
      </c>
      <c r="AE16" s="30" t="s">
        <v>33</v>
      </c>
      <c r="AG16" s="30" t="s">
        <v>15</v>
      </c>
      <c r="AH16" s="30" t="s">
        <v>33</v>
      </c>
      <c r="AJ16" s="30" t="s">
        <v>15</v>
      </c>
      <c r="AK16" s="30" t="s">
        <v>33</v>
      </c>
      <c r="AM16" s="30" t="s">
        <v>15</v>
      </c>
      <c r="AN16" s="30" t="s">
        <v>33</v>
      </c>
      <c r="AP16" s="30" t="s">
        <v>15</v>
      </c>
      <c r="AQ16" s="30" t="s">
        <v>33</v>
      </c>
      <c r="AS16" s="30" t="s">
        <v>15</v>
      </c>
      <c r="AT16" s="30" t="s">
        <v>33</v>
      </c>
      <c r="AV16" s="30" t="s">
        <v>15</v>
      </c>
      <c r="AW16" s="30" t="s">
        <v>33</v>
      </c>
      <c r="AY16" s="256" t="s">
        <v>15</v>
      </c>
      <c r="AZ16" s="256" t="s">
        <v>33</v>
      </c>
    </row>
    <row r="17" spans="1:52" ht="15" thickBot="1" x14ac:dyDescent="0.35">
      <c r="B17" s="43"/>
      <c r="C17" s="43"/>
      <c r="D17" s="43"/>
      <c r="E17" s="43"/>
      <c r="F17" s="43"/>
      <c r="G17" s="43"/>
      <c r="H17" s="43"/>
    </row>
    <row r="18" spans="1:52" ht="15" thickBot="1" x14ac:dyDescent="0.35">
      <c r="A18" s="6">
        <v>2307</v>
      </c>
      <c r="B18" s="156"/>
      <c r="C18" s="184">
        <v>5</v>
      </c>
      <c r="D18" s="119" t="s">
        <v>3</v>
      </c>
      <c r="E18" s="504">
        <f t="shared" ref="E18:E23" si="2">($C$4*C18)/1000000</f>
        <v>3.25</v>
      </c>
      <c r="F18" s="119" t="s">
        <v>1</v>
      </c>
      <c r="G18" s="119">
        <f>ROUNDDOWN((Consolidação!C11+Consolidação!E11)/E18,0)</f>
        <v>42</v>
      </c>
      <c r="H18" s="108"/>
      <c r="I18" s="57">
        <f t="shared" ref="I18:I23" si="3">E18*$J$15</f>
        <v>0</v>
      </c>
      <c r="J18" s="11" t="s">
        <v>1</v>
      </c>
      <c r="L18" s="38">
        <f t="shared" ref="L18:L23" si="4">E18*$M$15</f>
        <v>0</v>
      </c>
      <c r="M18" s="11" t="s">
        <v>1</v>
      </c>
      <c r="O18" s="38">
        <f t="shared" ref="O18:O23" si="5">E18*$P$15</f>
        <v>0</v>
      </c>
      <c r="P18" s="11" t="s">
        <v>1</v>
      </c>
      <c r="R18" s="38">
        <f t="shared" ref="R18:R23" si="6">E18*$S$15</f>
        <v>32.5</v>
      </c>
      <c r="S18" s="11" t="s">
        <v>1</v>
      </c>
      <c r="U18" s="38">
        <f t="shared" ref="U18:U23" si="7">E18*$V$15</f>
        <v>0</v>
      </c>
      <c r="V18" s="11" t="s">
        <v>1</v>
      </c>
      <c r="X18" s="38">
        <f t="shared" ref="X18:X23" si="8">E18*$Y$15</f>
        <v>0</v>
      </c>
      <c r="Y18" s="11" t="s">
        <v>1</v>
      </c>
      <c r="AA18" s="38">
        <f t="shared" ref="AA18:AA23" si="9">E18*$AB$15</f>
        <v>0</v>
      </c>
      <c r="AB18" s="11" t="s">
        <v>1</v>
      </c>
      <c r="AD18" s="38">
        <f t="shared" ref="AD18:AD23" si="10">E18*$AE$15</f>
        <v>0</v>
      </c>
      <c r="AE18" s="11" t="s">
        <v>1</v>
      </c>
      <c r="AG18" s="38">
        <f t="shared" ref="AG18:AG23" si="11">E18*$AH$15</f>
        <v>0</v>
      </c>
      <c r="AH18" s="11" t="s">
        <v>1</v>
      </c>
      <c r="AJ18" s="38">
        <f t="shared" ref="AJ18:AJ23" si="12">E18*$AK$15</f>
        <v>0</v>
      </c>
      <c r="AK18" s="11" t="s">
        <v>1</v>
      </c>
      <c r="AM18" s="38">
        <f t="shared" ref="AM18:AM23" si="13">E18*$AN$15</f>
        <v>0</v>
      </c>
      <c r="AN18" s="11" t="s">
        <v>1</v>
      </c>
      <c r="AP18" s="38">
        <f t="shared" ref="AP18:AP23" si="14">E18*$AQ$15</f>
        <v>0</v>
      </c>
      <c r="AQ18" s="11" t="s">
        <v>1</v>
      </c>
      <c r="AS18" s="38">
        <f t="shared" ref="AS18:AS23" si="15">E18*$AT$15</f>
        <v>0</v>
      </c>
      <c r="AT18" s="11" t="s">
        <v>1</v>
      </c>
      <c r="AV18" s="38">
        <f t="shared" ref="AV18:AV23" si="16">E18*$AW$15</f>
        <v>0</v>
      </c>
      <c r="AW18" s="11" t="s">
        <v>1</v>
      </c>
      <c r="AY18" s="38">
        <f t="shared" ref="AY18:AY23" si="17">E18*$AZ$15</f>
        <v>136.5</v>
      </c>
      <c r="AZ18" s="11" t="s">
        <v>1</v>
      </c>
    </row>
    <row r="19" spans="1:52" ht="15" thickBot="1" x14ac:dyDescent="0.35">
      <c r="A19" s="6">
        <v>2305</v>
      </c>
      <c r="B19" s="156"/>
      <c r="C19" s="184">
        <v>137.19999999999999</v>
      </c>
      <c r="D19" s="119" t="s">
        <v>3</v>
      </c>
      <c r="E19" s="504">
        <f t="shared" si="2"/>
        <v>89.18</v>
      </c>
      <c r="F19" s="119" t="s">
        <v>1</v>
      </c>
      <c r="G19" s="119">
        <f>ROUNDDOWN((Consolidação!C34+Consolidação!E34)/E19,0)</f>
        <v>17</v>
      </c>
      <c r="H19" s="108"/>
      <c r="I19" s="57">
        <f t="shared" si="3"/>
        <v>0</v>
      </c>
      <c r="J19" s="11" t="s">
        <v>1</v>
      </c>
      <c r="L19" s="38">
        <f t="shared" si="4"/>
        <v>0</v>
      </c>
      <c r="M19" s="11" t="s">
        <v>1</v>
      </c>
      <c r="O19" s="38">
        <f t="shared" si="5"/>
        <v>0</v>
      </c>
      <c r="P19" s="11" t="s">
        <v>1</v>
      </c>
      <c r="R19" s="38">
        <f t="shared" si="6"/>
        <v>891.80000000000007</v>
      </c>
      <c r="S19" s="11" t="s">
        <v>1</v>
      </c>
      <c r="U19" s="38">
        <f t="shared" si="7"/>
        <v>0</v>
      </c>
      <c r="V19" s="11" t="s">
        <v>1</v>
      </c>
      <c r="X19" s="38">
        <f t="shared" si="8"/>
        <v>0</v>
      </c>
      <c r="Y19" s="11" t="s">
        <v>1</v>
      </c>
      <c r="AA19" s="38">
        <f t="shared" si="9"/>
        <v>0</v>
      </c>
      <c r="AB19" s="11" t="s">
        <v>1</v>
      </c>
      <c r="AD19" s="38">
        <f t="shared" si="10"/>
        <v>0</v>
      </c>
      <c r="AE19" s="11" t="s">
        <v>1</v>
      </c>
      <c r="AG19" s="38">
        <f t="shared" si="11"/>
        <v>0</v>
      </c>
      <c r="AH19" s="11" t="s">
        <v>1</v>
      </c>
      <c r="AJ19" s="38">
        <f t="shared" si="12"/>
        <v>0</v>
      </c>
      <c r="AK19" s="11" t="s">
        <v>1</v>
      </c>
      <c r="AM19" s="38">
        <f t="shared" si="13"/>
        <v>0</v>
      </c>
      <c r="AN19" s="11" t="s">
        <v>1</v>
      </c>
      <c r="AP19" s="38">
        <f t="shared" si="14"/>
        <v>0</v>
      </c>
      <c r="AQ19" s="11" t="s">
        <v>1</v>
      </c>
      <c r="AS19" s="38">
        <f t="shared" si="15"/>
        <v>0</v>
      </c>
      <c r="AT19" s="11" t="s">
        <v>1</v>
      </c>
      <c r="AV19" s="38">
        <f t="shared" si="16"/>
        <v>0</v>
      </c>
      <c r="AW19" s="11" t="s">
        <v>1</v>
      </c>
      <c r="AY19" s="38">
        <f t="shared" si="17"/>
        <v>3745.5600000000004</v>
      </c>
      <c r="AZ19" s="11" t="s">
        <v>1</v>
      </c>
    </row>
    <row r="20" spans="1:52" ht="15" thickBot="1" x14ac:dyDescent="0.35">
      <c r="A20" s="6">
        <v>2022</v>
      </c>
      <c r="B20" s="175"/>
      <c r="C20" s="185">
        <v>23.4</v>
      </c>
      <c r="D20" s="119" t="s">
        <v>3</v>
      </c>
      <c r="E20" s="504">
        <f t="shared" si="2"/>
        <v>15.21</v>
      </c>
      <c r="F20" s="176" t="s">
        <v>1</v>
      </c>
      <c r="G20" s="119">
        <f>ROUNDDOWN((Consolidação!C20+Consolidação!E20)/E20,0)</f>
        <v>107</v>
      </c>
      <c r="H20" s="108"/>
      <c r="I20" s="57">
        <f t="shared" si="3"/>
        <v>0</v>
      </c>
      <c r="J20" s="11" t="s">
        <v>1</v>
      </c>
      <c r="L20" s="38">
        <f t="shared" si="4"/>
        <v>0</v>
      </c>
      <c r="M20" s="11" t="s">
        <v>1</v>
      </c>
      <c r="O20" s="38">
        <f t="shared" si="5"/>
        <v>0</v>
      </c>
      <c r="P20" s="11" t="s">
        <v>1</v>
      </c>
      <c r="R20" s="38">
        <f t="shared" si="6"/>
        <v>152.10000000000002</v>
      </c>
      <c r="S20" s="11" t="s">
        <v>1</v>
      </c>
      <c r="U20" s="38">
        <f t="shared" si="7"/>
        <v>0</v>
      </c>
      <c r="V20" s="11" t="s">
        <v>1</v>
      </c>
      <c r="X20" s="38">
        <f t="shared" si="8"/>
        <v>0</v>
      </c>
      <c r="Y20" s="11" t="s">
        <v>1</v>
      </c>
      <c r="AA20" s="38">
        <f t="shared" si="9"/>
        <v>0</v>
      </c>
      <c r="AB20" s="11" t="s">
        <v>1</v>
      </c>
      <c r="AD20" s="38">
        <f t="shared" si="10"/>
        <v>0</v>
      </c>
      <c r="AE20" s="11" t="s">
        <v>1</v>
      </c>
      <c r="AG20" s="38">
        <f t="shared" si="11"/>
        <v>0</v>
      </c>
      <c r="AH20" s="11" t="s">
        <v>1</v>
      </c>
      <c r="AJ20" s="38">
        <f t="shared" si="12"/>
        <v>0</v>
      </c>
      <c r="AK20" s="11" t="s">
        <v>1</v>
      </c>
      <c r="AM20" s="38">
        <f t="shared" si="13"/>
        <v>0</v>
      </c>
      <c r="AN20" s="11" t="s">
        <v>1</v>
      </c>
      <c r="AP20" s="38">
        <f t="shared" si="14"/>
        <v>0</v>
      </c>
      <c r="AQ20" s="11" t="s">
        <v>1</v>
      </c>
      <c r="AS20" s="38">
        <f t="shared" si="15"/>
        <v>0</v>
      </c>
      <c r="AT20" s="11" t="s">
        <v>1</v>
      </c>
      <c r="AV20" s="38">
        <f t="shared" si="16"/>
        <v>0</v>
      </c>
      <c r="AW20" s="11" t="s">
        <v>1</v>
      </c>
      <c r="AY20" s="38">
        <f t="shared" si="17"/>
        <v>638.82000000000005</v>
      </c>
      <c r="AZ20" s="11" t="s">
        <v>1</v>
      </c>
    </row>
    <row r="21" spans="1:52" ht="15" thickBot="1" x14ac:dyDescent="0.35">
      <c r="A21" s="6">
        <v>2309</v>
      </c>
      <c r="B21" s="156"/>
      <c r="C21" s="184">
        <v>7.2</v>
      </c>
      <c r="D21" s="119" t="s">
        <v>3</v>
      </c>
      <c r="E21" s="504">
        <f t="shared" si="2"/>
        <v>4.68</v>
      </c>
      <c r="F21" s="119" t="s">
        <v>1</v>
      </c>
      <c r="G21" s="119">
        <f>ROUNDDOWN((Consolidação!C36+Consolidação!E36)/E21,0)</f>
        <v>46</v>
      </c>
      <c r="H21" s="108"/>
      <c r="I21" s="57">
        <f t="shared" si="3"/>
        <v>0</v>
      </c>
      <c r="J21" s="11" t="s">
        <v>1</v>
      </c>
      <c r="L21" s="38">
        <f t="shared" si="4"/>
        <v>0</v>
      </c>
      <c r="M21" s="11" t="s">
        <v>1</v>
      </c>
      <c r="O21" s="38">
        <f t="shared" si="5"/>
        <v>0</v>
      </c>
      <c r="P21" s="11" t="s">
        <v>1</v>
      </c>
      <c r="R21" s="38">
        <f t="shared" si="6"/>
        <v>46.8</v>
      </c>
      <c r="S21" s="11" t="s">
        <v>1</v>
      </c>
      <c r="U21" s="38">
        <f t="shared" si="7"/>
        <v>0</v>
      </c>
      <c r="V21" s="11" t="s">
        <v>1</v>
      </c>
      <c r="X21" s="38">
        <f t="shared" si="8"/>
        <v>0</v>
      </c>
      <c r="Y21" s="11" t="s">
        <v>1</v>
      </c>
      <c r="AA21" s="38">
        <f t="shared" si="9"/>
        <v>0</v>
      </c>
      <c r="AB21" s="11" t="s">
        <v>1</v>
      </c>
      <c r="AD21" s="38">
        <f t="shared" si="10"/>
        <v>0</v>
      </c>
      <c r="AE21" s="11" t="s">
        <v>1</v>
      </c>
      <c r="AG21" s="38">
        <f t="shared" si="11"/>
        <v>0</v>
      </c>
      <c r="AH21" s="11" t="s">
        <v>1</v>
      </c>
      <c r="AJ21" s="38">
        <f t="shared" si="12"/>
        <v>0</v>
      </c>
      <c r="AK21" s="11" t="s">
        <v>1</v>
      </c>
      <c r="AM21" s="38">
        <f t="shared" si="13"/>
        <v>0</v>
      </c>
      <c r="AN21" s="11" t="s">
        <v>1</v>
      </c>
      <c r="AP21" s="38">
        <f t="shared" si="14"/>
        <v>0</v>
      </c>
      <c r="AQ21" s="11" t="s">
        <v>1</v>
      </c>
      <c r="AS21" s="38">
        <f t="shared" si="15"/>
        <v>0</v>
      </c>
      <c r="AT21" s="11" t="s">
        <v>1</v>
      </c>
      <c r="AV21" s="38">
        <f t="shared" si="16"/>
        <v>0</v>
      </c>
      <c r="AW21" s="11" t="s">
        <v>1</v>
      </c>
      <c r="AY21" s="38">
        <f t="shared" si="17"/>
        <v>196.56</v>
      </c>
      <c r="AZ21" s="11" t="s">
        <v>1</v>
      </c>
    </row>
    <row r="22" spans="1:52" ht="15" thickBot="1" x14ac:dyDescent="0.35">
      <c r="A22" s="6">
        <v>2188</v>
      </c>
      <c r="B22" s="156"/>
      <c r="C22" s="184">
        <v>5.4</v>
      </c>
      <c r="D22" s="119" t="s">
        <v>3</v>
      </c>
      <c r="E22" s="504">
        <f t="shared" si="2"/>
        <v>3.51</v>
      </c>
      <c r="F22" s="176" t="s">
        <v>1</v>
      </c>
      <c r="G22" s="119">
        <f>ROUNDDOWN((Consolidação!C26+Consolidação!E26)/E22,0)</f>
        <v>6</v>
      </c>
      <c r="H22" s="108"/>
      <c r="I22" s="57">
        <f t="shared" si="3"/>
        <v>0</v>
      </c>
      <c r="J22" s="11" t="s">
        <v>1</v>
      </c>
      <c r="L22" s="38">
        <f t="shared" si="4"/>
        <v>0</v>
      </c>
      <c r="M22" s="11" t="s">
        <v>1</v>
      </c>
      <c r="O22" s="38">
        <f t="shared" si="5"/>
        <v>0</v>
      </c>
      <c r="P22" s="11" t="s">
        <v>1</v>
      </c>
      <c r="R22" s="38">
        <f t="shared" si="6"/>
        <v>35.099999999999994</v>
      </c>
      <c r="S22" s="11" t="s">
        <v>1</v>
      </c>
      <c r="U22" s="38">
        <f t="shared" si="7"/>
        <v>0</v>
      </c>
      <c r="V22" s="11" t="s">
        <v>1</v>
      </c>
      <c r="X22" s="38">
        <f t="shared" si="8"/>
        <v>0</v>
      </c>
      <c r="Y22" s="11" t="s">
        <v>1</v>
      </c>
      <c r="AA22" s="38">
        <f t="shared" si="9"/>
        <v>0</v>
      </c>
      <c r="AB22" s="11" t="s">
        <v>1</v>
      </c>
      <c r="AD22" s="38">
        <f t="shared" si="10"/>
        <v>0</v>
      </c>
      <c r="AE22" s="11" t="s">
        <v>1</v>
      </c>
      <c r="AG22" s="38">
        <f t="shared" si="11"/>
        <v>0</v>
      </c>
      <c r="AH22" s="11" t="s">
        <v>1</v>
      </c>
      <c r="AJ22" s="38">
        <f t="shared" si="12"/>
        <v>0</v>
      </c>
      <c r="AK22" s="11" t="s">
        <v>1</v>
      </c>
      <c r="AM22" s="38">
        <f t="shared" si="13"/>
        <v>0</v>
      </c>
      <c r="AN22" s="11" t="s">
        <v>1</v>
      </c>
      <c r="AP22" s="38">
        <f t="shared" si="14"/>
        <v>0</v>
      </c>
      <c r="AQ22" s="11" t="s">
        <v>1</v>
      </c>
      <c r="AS22" s="38">
        <f t="shared" si="15"/>
        <v>0</v>
      </c>
      <c r="AT22" s="11" t="s">
        <v>1</v>
      </c>
      <c r="AV22" s="38">
        <f t="shared" si="16"/>
        <v>0</v>
      </c>
      <c r="AW22" s="11" t="s">
        <v>1</v>
      </c>
      <c r="AY22" s="38">
        <f t="shared" si="17"/>
        <v>147.41999999999999</v>
      </c>
      <c r="AZ22" s="11" t="s">
        <v>1</v>
      </c>
    </row>
    <row r="23" spans="1:52" ht="15" thickBot="1" x14ac:dyDescent="0.35">
      <c r="A23" s="6">
        <v>2068</v>
      </c>
      <c r="B23" s="156"/>
      <c r="C23" s="184">
        <v>1.8</v>
      </c>
      <c r="D23" s="119" t="s">
        <v>3</v>
      </c>
      <c r="E23" s="504">
        <f t="shared" si="2"/>
        <v>1.17</v>
      </c>
      <c r="F23" s="119" t="s">
        <v>1</v>
      </c>
      <c r="G23" s="119">
        <f>ROUNDDOWN((Consolidação!C22+Consolidação!E22)/E23,0)</f>
        <v>91</v>
      </c>
      <c r="H23" s="108"/>
      <c r="I23" s="57">
        <f t="shared" si="3"/>
        <v>0</v>
      </c>
      <c r="J23" s="11" t="s">
        <v>1</v>
      </c>
      <c r="L23" s="38">
        <f t="shared" si="4"/>
        <v>0</v>
      </c>
      <c r="M23" s="11" t="s">
        <v>1</v>
      </c>
      <c r="O23" s="38">
        <f t="shared" si="5"/>
        <v>0</v>
      </c>
      <c r="P23" s="11" t="s">
        <v>1</v>
      </c>
      <c r="R23" s="38">
        <f t="shared" si="6"/>
        <v>11.7</v>
      </c>
      <c r="S23" s="11" t="s">
        <v>1</v>
      </c>
      <c r="U23" s="38">
        <f t="shared" si="7"/>
        <v>0</v>
      </c>
      <c r="V23" s="11" t="s">
        <v>1</v>
      </c>
      <c r="X23" s="38">
        <f t="shared" si="8"/>
        <v>0</v>
      </c>
      <c r="Y23" s="11" t="s">
        <v>1</v>
      </c>
      <c r="AA23" s="38">
        <f t="shared" si="9"/>
        <v>0</v>
      </c>
      <c r="AB23" s="11" t="s">
        <v>1</v>
      </c>
      <c r="AD23" s="38">
        <f t="shared" si="10"/>
        <v>0</v>
      </c>
      <c r="AE23" s="11" t="s">
        <v>1</v>
      </c>
      <c r="AG23" s="38">
        <f t="shared" si="11"/>
        <v>0</v>
      </c>
      <c r="AH23" s="11" t="s">
        <v>1</v>
      </c>
      <c r="AJ23" s="38">
        <f t="shared" si="12"/>
        <v>0</v>
      </c>
      <c r="AK23" s="11" t="s">
        <v>1</v>
      </c>
      <c r="AM23" s="38">
        <f t="shared" si="13"/>
        <v>0</v>
      </c>
      <c r="AN23" s="11" t="s">
        <v>1</v>
      </c>
      <c r="AP23" s="38">
        <f t="shared" si="14"/>
        <v>0</v>
      </c>
      <c r="AQ23" s="11" t="s">
        <v>1</v>
      </c>
      <c r="AS23" s="38">
        <f t="shared" si="15"/>
        <v>0</v>
      </c>
      <c r="AT23" s="11" t="s">
        <v>1</v>
      </c>
      <c r="AV23" s="38">
        <f t="shared" si="16"/>
        <v>0</v>
      </c>
      <c r="AW23" s="11" t="s">
        <v>1</v>
      </c>
      <c r="AY23" s="38">
        <f t="shared" si="17"/>
        <v>49.14</v>
      </c>
      <c r="AZ23" s="11" t="s">
        <v>1</v>
      </c>
    </row>
    <row r="24" spans="1:52" ht="15" thickBot="1" x14ac:dyDescent="0.35">
      <c r="A24" s="16"/>
      <c r="B24" s="43"/>
      <c r="C24" s="168"/>
      <c r="D24" s="108"/>
      <c r="E24" s="168"/>
      <c r="F24" s="108"/>
      <c r="G24" s="108"/>
      <c r="H24" s="108"/>
      <c r="I24" s="3"/>
      <c r="J24" s="1"/>
      <c r="L24" s="3"/>
      <c r="M24" s="1"/>
      <c r="O24" s="3"/>
      <c r="P24" s="1"/>
      <c r="R24" s="3"/>
      <c r="S24" s="1"/>
      <c r="U24" s="3"/>
      <c r="V24" s="1"/>
      <c r="X24" s="3"/>
      <c r="Y24" s="1"/>
      <c r="AA24" s="3"/>
      <c r="AB24" s="1"/>
      <c r="AD24" s="3"/>
      <c r="AE24" s="1"/>
      <c r="AG24" s="3"/>
      <c r="AH24" s="1"/>
      <c r="AJ24" s="3"/>
      <c r="AK24" s="1"/>
      <c r="AM24" s="3"/>
      <c r="AN24" s="1"/>
      <c r="AP24" s="3"/>
      <c r="AQ24" s="1"/>
      <c r="AS24" s="3"/>
      <c r="AT24" s="1"/>
      <c r="AV24" s="3"/>
      <c r="AW24" s="1"/>
      <c r="AY24" s="3"/>
      <c r="AZ24" s="1"/>
    </row>
    <row r="25" spans="1:52" ht="15" thickBot="1" x14ac:dyDescent="0.35">
      <c r="A25" s="4"/>
      <c r="B25" s="170"/>
      <c r="C25" s="170"/>
      <c r="D25" s="170"/>
      <c r="E25" s="171"/>
      <c r="F25" s="170"/>
      <c r="G25" s="43"/>
      <c r="H25" s="43"/>
      <c r="I25" s="266" t="s">
        <v>207</v>
      </c>
      <c r="J25" s="76">
        <v>0</v>
      </c>
      <c r="L25" s="266" t="s">
        <v>213</v>
      </c>
      <c r="M25" s="76">
        <v>0</v>
      </c>
      <c r="O25" s="266" t="s">
        <v>222</v>
      </c>
      <c r="P25" s="76">
        <v>0</v>
      </c>
      <c r="R25" s="266" t="s">
        <v>239</v>
      </c>
      <c r="S25" s="76">
        <v>10</v>
      </c>
      <c r="U25" s="266" t="s">
        <v>241</v>
      </c>
      <c r="V25" s="76">
        <v>0</v>
      </c>
      <c r="X25" s="266" t="s">
        <v>251</v>
      </c>
      <c r="Y25" s="76">
        <v>0</v>
      </c>
      <c r="AA25" s="266" t="s">
        <v>252</v>
      </c>
      <c r="AB25" s="76">
        <v>0</v>
      </c>
      <c r="AD25" s="266" t="s">
        <v>257</v>
      </c>
      <c r="AE25" s="76">
        <v>0</v>
      </c>
      <c r="AG25" s="266" t="s">
        <v>260</v>
      </c>
      <c r="AH25" s="76">
        <v>0</v>
      </c>
      <c r="AJ25" s="266" t="s">
        <v>263</v>
      </c>
      <c r="AK25" s="76">
        <v>0</v>
      </c>
      <c r="AM25" s="266" t="s">
        <v>264</v>
      </c>
      <c r="AN25" s="76">
        <v>0</v>
      </c>
      <c r="AP25" s="266" t="s">
        <v>265</v>
      </c>
      <c r="AQ25" s="76">
        <v>0</v>
      </c>
      <c r="AS25" s="266" t="s">
        <v>283</v>
      </c>
      <c r="AT25" s="76">
        <v>0</v>
      </c>
      <c r="AV25" s="266" t="s">
        <v>286</v>
      </c>
      <c r="AW25" s="76">
        <v>0</v>
      </c>
      <c r="AY25" s="258" t="s">
        <v>107</v>
      </c>
      <c r="AZ25" s="257">
        <v>42</v>
      </c>
    </row>
    <row r="26" spans="1:52" ht="15" thickBot="1" x14ac:dyDescent="0.35">
      <c r="A26" s="30" t="s">
        <v>0</v>
      </c>
      <c r="B26" s="173" t="s">
        <v>34</v>
      </c>
      <c r="C26" s="172" t="s">
        <v>10</v>
      </c>
      <c r="D26" s="173" t="s">
        <v>33</v>
      </c>
      <c r="E26" s="177" t="s">
        <v>12</v>
      </c>
      <c r="F26" s="173" t="s">
        <v>33</v>
      </c>
      <c r="G26" s="173" t="s">
        <v>59</v>
      </c>
      <c r="H26" s="103"/>
      <c r="I26" s="30" t="s">
        <v>15</v>
      </c>
      <c r="J26" s="30" t="s">
        <v>33</v>
      </c>
      <c r="L26" s="30" t="s">
        <v>15</v>
      </c>
      <c r="M26" s="30" t="s">
        <v>33</v>
      </c>
      <c r="O26" s="30" t="s">
        <v>15</v>
      </c>
      <c r="P26" s="30" t="s">
        <v>33</v>
      </c>
      <c r="R26" s="30" t="s">
        <v>15</v>
      </c>
      <c r="S26" s="30" t="s">
        <v>33</v>
      </c>
      <c r="U26" s="30" t="s">
        <v>15</v>
      </c>
      <c r="V26" s="30" t="s">
        <v>33</v>
      </c>
      <c r="X26" s="30" t="s">
        <v>15</v>
      </c>
      <c r="Y26" s="30" t="s">
        <v>33</v>
      </c>
      <c r="AA26" s="30" t="s">
        <v>15</v>
      </c>
      <c r="AB26" s="30" t="s">
        <v>33</v>
      </c>
      <c r="AD26" s="30" t="s">
        <v>15</v>
      </c>
      <c r="AE26" s="30" t="s">
        <v>33</v>
      </c>
      <c r="AG26" s="30" t="s">
        <v>15</v>
      </c>
      <c r="AH26" s="30" t="s">
        <v>33</v>
      </c>
      <c r="AJ26" s="30" t="s">
        <v>15</v>
      </c>
      <c r="AK26" s="30" t="s">
        <v>33</v>
      </c>
      <c r="AM26" s="30" t="s">
        <v>15</v>
      </c>
      <c r="AN26" s="30" t="s">
        <v>33</v>
      </c>
      <c r="AP26" s="30" t="s">
        <v>15</v>
      </c>
      <c r="AQ26" s="30" t="s">
        <v>33</v>
      </c>
      <c r="AS26" s="30" t="s">
        <v>15</v>
      </c>
      <c r="AT26" s="30" t="s">
        <v>33</v>
      </c>
      <c r="AV26" s="30" t="s">
        <v>15</v>
      </c>
      <c r="AW26" s="30" t="s">
        <v>33</v>
      </c>
      <c r="AY26" s="256" t="s">
        <v>15</v>
      </c>
      <c r="AZ26" s="256" t="s">
        <v>33</v>
      </c>
    </row>
    <row r="27" spans="1:52" ht="15" thickBot="1" x14ac:dyDescent="0.35">
      <c r="A27" s="16"/>
      <c r="C27" s="2"/>
      <c r="D27" s="1"/>
      <c r="E27" s="2"/>
      <c r="F27" s="1"/>
      <c r="H27" s="1"/>
      <c r="I27" s="3"/>
      <c r="J27" s="1"/>
      <c r="L27" s="3"/>
      <c r="M27" s="1"/>
      <c r="O27" s="3"/>
      <c r="P27" s="1"/>
      <c r="R27" s="3"/>
      <c r="S27" s="1"/>
      <c r="U27" s="3"/>
      <c r="V27" s="1"/>
      <c r="X27" s="3"/>
      <c r="Y27" s="1"/>
      <c r="AA27" s="3"/>
      <c r="AB27" s="1"/>
      <c r="AD27" s="3"/>
      <c r="AE27" s="1"/>
      <c r="AG27" s="3"/>
      <c r="AH27" s="1"/>
      <c r="AJ27" s="3"/>
      <c r="AK27" s="1"/>
      <c r="AM27" s="3"/>
      <c r="AN27" s="1"/>
      <c r="AP27" s="3"/>
      <c r="AQ27" s="1"/>
      <c r="AS27" s="3"/>
      <c r="AT27" s="1"/>
      <c r="AV27" s="3"/>
      <c r="AW27" s="1"/>
      <c r="AY27" s="3"/>
      <c r="AZ27" s="1"/>
    </row>
    <row r="28" spans="1:52" ht="15" thickBot="1" x14ac:dyDescent="0.35">
      <c r="A28" s="6">
        <v>2304</v>
      </c>
      <c r="B28" s="50"/>
      <c r="C28" s="10">
        <v>2.7</v>
      </c>
      <c r="D28" s="8" t="s">
        <v>3</v>
      </c>
      <c r="E28" s="502">
        <f>($C$4*C28)/1000000</f>
        <v>1.7549999999999999</v>
      </c>
      <c r="F28" s="8" t="s">
        <v>1</v>
      </c>
      <c r="G28" s="119">
        <f>ROUNDDOWN((Consolidação!C33+Consolidação!E33)/E28,0)</f>
        <v>68</v>
      </c>
      <c r="H28" s="1"/>
      <c r="I28" s="57">
        <f>E28*$J$25</f>
        <v>0</v>
      </c>
      <c r="J28" s="11" t="s">
        <v>1</v>
      </c>
      <c r="L28" s="57">
        <f>E28*$M$25</f>
        <v>0</v>
      </c>
      <c r="M28" s="11" t="s">
        <v>1</v>
      </c>
      <c r="O28" s="57">
        <f>E28*$P$25</f>
        <v>0</v>
      </c>
      <c r="P28" s="11" t="s">
        <v>1</v>
      </c>
      <c r="R28" s="57">
        <f>E28*$S$25</f>
        <v>17.549999999999997</v>
      </c>
      <c r="S28" s="11" t="s">
        <v>1</v>
      </c>
      <c r="U28" s="57">
        <f>E28*$V$25</f>
        <v>0</v>
      </c>
      <c r="V28" s="11" t="s">
        <v>1</v>
      </c>
      <c r="X28" s="57">
        <f>E28*$Y$25</f>
        <v>0</v>
      </c>
      <c r="Y28" s="11" t="s">
        <v>1</v>
      </c>
      <c r="AA28" s="57">
        <f>E28*$AB$25</f>
        <v>0</v>
      </c>
      <c r="AB28" s="11" t="s">
        <v>1</v>
      </c>
      <c r="AD28" s="57">
        <f>E28*$AE$25</f>
        <v>0</v>
      </c>
      <c r="AE28" s="11" t="s">
        <v>1</v>
      </c>
      <c r="AG28" s="57">
        <f>E28*$AH$25</f>
        <v>0</v>
      </c>
      <c r="AH28" s="11" t="s">
        <v>1</v>
      </c>
      <c r="AJ28" s="57">
        <f>E28*$AK$25</f>
        <v>0</v>
      </c>
      <c r="AK28" s="11" t="s">
        <v>1</v>
      </c>
      <c r="AM28" s="57">
        <f>E28*$AN$25</f>
        <v>0</v>
      </c>
      <c r="AN28" s="11" t="s">
        <v>1</v>
      </c>
      <c r="AP28" s="57">
        <f>E28*$AQ$25</f>
        <v>0</v>
      </c>
      <c r="AQ28" s="11" t="s">
        <v>1</v>
      </c>
      <c r="AS28" s="57">
        <f>E28*$AT$25</f>
        <v>0</v>
      </c>
      <c r="AT28" s="11" t="s">
        <v>1</v>
      </c>
      <c r="AV28" s="57">
        <f>E28*$AW$25</f>
        <v>0</v>
      </c>
      <c r="AW28" s="11" t="s">
        <v>1</v>
      </c>
      <c r="AY28" s="38">
        <f>E28*$AZ$25</f>
        <v>73.709999999999994</v>
      </c>
      <c r="AZ28" s="11" t="s">
        <v>1</v>
      </c>
    </row>
    <row r="29" spans="1:52" ht="15" thickBot="1" x14ac:dyDescent="0.35">
      <c r="A29" s="6">
        <v>2016</v>
      </c>
      <c r="B29" s="50"/>
      <c r="C29" s="10">
        <v>2.3E-2</v>
      </c>
      <c r="D29" s="8" t="s">
        <v>7</v>
      </c>
      <c r="E29" s="502">
        <f>($C$4*C29)/1000</f>
        <v>14.95</v>
      </c>
      <c r="F29" s="8" t="s">
        <v>5</v>
      </c>
      <c r="G29" s="119">
        <f>ROUNDDOWN((Consolidação!C18+Consolidação!E18)/E29,0)</f>
        <v>22</v>
      </c>
      <c r="H29" s="1"/>
      <c r="I29" s="57">
        <f>E29*$J$25</f>
        <v>0</v>
      </c>
      <c r="J29" s="11" t="s">
        <v>5</v>
      </c>
      <c r="L29" s="57">
        <f>E29*$M$25</f>
        <v>0</v>
      </c>
      <c r="M29" s="11" t="s">
        <v>5</v>
      </c>
      <c r="O29" s="57">
        <f>E29*$P$25</f>
        <v>0</v>
      </c>
      <c r="P29" s="11" t="s">
        <v>5</v>
      </c>
      <c r="R29" s="57">
        <f>E29*$S$25</f>
        <v>149.5</v>
      </c>
      <c r="S29" s="11" t="s">
        <v>5</v>
      </c>
      <c r="U29" s="57">
        <f>E29*$V$25</f>
        <v>0</v>
      </c>
      <c r="V29" s="11" t="s">
        <v>5</v>
      </c>
      <c r="X29" s="57">
        <f>E29*$Y$25</f>
        <v>0</v>
      </c>
      <c r="Y29" s="11" t="s">
        <v>5</v>
      </c>
      <c r="AA29" s="57">
        <f>E29*$AB$25</f>
        <v>0</v>
      </c>
      <c r="AB29" s="11" t="s">
        <v>5</v>
      </c>
      <c r="AD29" s="57">
        <f>E29*$AE$25</f>
        <v>0</v>
      </c>
      <c r="AE29" s="11" t="s">
        <v>5</v>
      </c>
      <c r="AG29" s="57">
        <f>E29*$AH$25</f>
        <v>0</v>
      </c>
      <c r="AH29" s="11" t="s">
        <v>5</v>
      </c>
      <c r="AJ29" s="57">
        <f>E29*$AK$25</f>
        <v>0</v>
      </c>
      <c r="AK29" s="11" t="s">
        <v>5</v>
      </c>
      <c r="AM29" s="57">
        <f>E29*$AN$25</f>
        <v>0</v>
      </c>
      <c r="AN29" s="11" t="s">
        <v>5</v>
      </c>
      <c r="AP29" s="57">
        <f>E29*$AQ$25</f>
        <v>0</v>
      </c>
      <c r="AQ29" s="11" t="s">
        <v>5</v>
      </c>
      <c r="AS29" s="57">
        <f>E29*$AT$25</f>
        <v>0</v>
      </c>
      <c r="AT29" s="11" t="s">
        <v>5</v>
      </c>
      <c r="AV29" s="57">
        <f>E29*$AW$25</f>
        <v>0</v>
      </c>
      <c r="AW29" s="11" t="s">
        <v>5</v>
      </c>
      <c r="AY29" s="38">
        <f>E29*$AZ$25</f>
        <v>627.9</v>
      </c>
      <c r="AZ29" s="11" t="s">
        <v>5</v>
      </c>
    </row>
    <row r="30" spans="1:52" ht="15" thickBot="1" x14ac:dyDescent="0.35">
      <c r="A30" s="6">
        <v>2311</v>
      </c>
      <c r="B30" s="50"/>
      <c r="C30" s="10">
        <v>6.3</v>
      </c>
      <c r="D30" s="8" t="s">
        <v>3</v>
      </c>
      <c r="E30" s="502">
        <f>($C$4*C30)/1000000</f>
        <v>4.0949999999999998</v>
      </c>
      <c r="F30" s="8" t="s">
        <v>1</v>
      </c>
      <c r="G30" s="119">
        <f>ROUNDDOWN((Consolidação!C37+Consolidação!E37)/E30,0)</f>
        <v>54</v>
      </c>
      <c r="H30" s="1"/>
      <c r="I30" s="57">
        <f>E30*$J$25</f>
        <v>0</v>
      </c>
      <c r="J30" s="11" t="s">
        <v>1</v>
      </c>
      <c r="L30" s="57">
        <f>E30*$M$25</f>
        <v>0</v>
      </c>
      <c r="M30" s="11" t="s">
        <v>1</v>
      </c>
      <c r="O30" s="57">
        <f>E30*$P$25</f>
        <v>0</v>
      </c>
      <c r="P30" s="11" t="s">
        <v>1</v>
      </c>
      <c r="R30" s="57">
        <f>E30*$S$25</f>
        <v>40.949999999999996</v>
      </c>
      <c r="S30" s="11" t="s">
        <v>1</v>
      </c>
      <c r="U30" s="57">
        <f>E30*$V$25</f>
        <v>0</v>
      </c>
      <c r="V30" s="11" t="s">
        <v>1</v>
      </c>
      <c r="X30" s="57">
        <f>E30*$Y$25</f>
        <v>0</v>
      </c>
      <c r="Y30" s="11" t="s">
        <v>1</v>
      </c>
      <c r="AA30" s="57">
        <f>E30*$AB$25</f>
        <v>0</v>
      </c>
      <c r="AB30" s="11" t="s">
        <v>1</v>
      </c>
      <c r="AD30" s="57">
        <f>E30*$AE$25</f>
        <v>0</v>
      </c>
      <c r="AE30" s="11" t="s">
        <v>1</v>
      </c>
      <c r="AG30" s="57">
        <f>E30*$AH$25</f>
        <v>0</v>
      </c>
      <c r="AH30" s="11" t="s">
        <v>1</v>
      </c>
      <c r="AJ30" s="57">
        <f>E30*$AK$25</f>
        <v>0</v>
      </c>
      <c r="AK30" s="11" t="s">
        <v>1</v>
      </c>
      <c r="AM30" s="57">
        <f>E30*$AN$25</f>
        <v>0</v>
      </c>
      <c r="AN30" s="11" t="s">
        <v>1</v>
      </c>
      <c r="AP30" s="57">
        <f>E30*$AQ$25</f>
        <v>0</v>
      </c>
      <c r="AQ30" s="11" t="s">
        <v>1</v>
      </c>
      <c r="AS30" s="57">
        <f>E30*$AT$25</f>
        <v>0</v>
      </c>
      <c r="AT30" s="11" t="s">
        <v>1</v>
      </c>
      <c r="AV30" s="57">
        <f>E30*$AW$25</f>
        <v>0</v>
      </c>
      <c r="AW30" s="11" t="s">
        <v>1</v>
      </c>
      <c r="AY30" s="38">
        <f>E30*$AZ$25</f>
        <v>171.98999999999998</v>
      </c>
      <c r="AZ30" s="11" t="s">
        <v>1</v>
      </c>
    </row>
    <row r="31" spans="1:52" ht="15" thickBot="1" x14ac:dyDescent="0.35">
      <c r="A31" s="6">
        <v>2306</v>
      </c>
      <c r="B31" s="50"/>
      <c r="C31" s="10">
        <v>0.09</v>
      </c>
      <c r="D31" s="8" t="s">
        <v>3</v>
      </c>
      <c r="E31" s="502">
        <f>($C$4*C31)/1000000</f>
        <v>5.8500000000000003E-2</v>
      </c>
      <c r="F31" s="8" t="s">
        <v>1</v>
      </c>
      <c r="G31" s="119">
        <f>ROUNDDOWN((Consolidação!C35+Consolidação!E35)/E31,0)</f>
        <v>174</v>
      </c>
      <c r="H31" s="1"/>
      <c r="I31" s="57">
        <f>E31*$J$25</f>
        <v>0</v>
      </c>
      <c r="J31" s="11" t="s">
        <v>1</v>
      </c>
      <c r="L31" s="57">
        <f>E31*$M$25</f>
        <v>0</v>
      </c>
      <c r="M31" s="11" t="s">
        <v>1</v>
      </c>
      <c r="O31" s="57">
        <f>E31*$P$25</f>
        <v>0</v>
      </c>
      <c r="P31" s="11" t="s">
        <v>1</v>
      </c>
      <c r="R31" s="57">
        <f>E31*$S$25</f>
        <v>0.58500000000000008</v>
      </c>
      <c r="S31" s="11" t="s">
        <v>1</v>
      </c>
      <c r="U31" s="57">
        <f>E31*$V$25</f>
        <v>0</v>
      </c>
      <c r="V31" s="11" t="s">
        <v>1</v>
      </c>
      <c r="X31" s="57">
        <f>E31*$Y$25</f>
        <v>0</v>
      </c>
      <c r="Y31" s="11" t="s">
        <v>1</v>
      </c>
      <c r="AA31" s="57">
        <f>E31*$AB$25</f>
        <v>0</v>
      </c>
      <c r="AB31" s="11" t="s">
        <v>1</v>
      </c>
      <c r="AD31" s="57">
        <f>E31*$AE$25</f>
        <v>0</v>
      </c>
      <c r="AE31" s="11" t="s">
        <v>1</v>
      </c>
      <c r="AG31" s="57">
        <f>E31*$AH$25</f>
        <v>0</v>
      </c>
      <c r="AH31" s="11" t="s">
        <v>1</v>
      </c>
      <c r="AJ31" s="57">
        <f>E31*$AK$25</f>
        <v>0</v>
      </c>
      <c r="AK31" s="11" t="s">
        <v>1</v>
      </c>
      <c r="AM31" s="57">
        <f>E31*$AN$25</f>
        <v>0</v>
      </c>
      <c r="AN31" s="11" t="s">
        <v>1</v>
      </c>
      <c r="AP31" s="57">
        <f>E31*$AQ$25</f>
        <v>0</v>
      </c>
      <c r="AQ31" s="11" t="s">
        <v>1</v>
      </c>
      <c r="AS31" s="57">
        <f>E31*$AT$25</f>
        <v>0</v>
      </c>
      <c r="AT31" s="11" t="s">
        <v>1</v>
      </c>
      <c r="AV31" s="57">
        <f>E31*$AW$25</f>
        <v>0</v>
      </c>
      <c r="AW31" s="11" t="s">
        <v>1</v>
      </c>
      <c r="AY31" s="38">
        <f>E31*$AZ$25</f>
        <v>2.4570000000000003</v>
      </c>
      <c r="AZ31" s="11" t="s">
        <v>1</v>
      </c>
    </row>
    <row r="32" spans="1:52" ht="15" thickBot="1" x14ac:dyDescent="0.35">
      <c r="A32" s="6">
        <v>2016</v>
      </c>
      <c r="B32" s="50"/>
      <c r="C32" s="17">
        <v>6.9999999999999999E-4</v>
      </c>
      <c r="D32" s="8" t="s">
        <v>7</v>
      </c>
      <c r="E32" s="502">
        <f>($C$4*C32)/1000</f>
        <v>0.45500000000000002</v>
      </c>
      <c r="F32" s="8" t="s">
        <v>5</v>
      </c>
      <c r="G32" s="119">
        <f>ROUNDDOWN((Consolidação!C18+Consolidação!E18)/E32,0)</f>
        <v>748</v>
      </c>
      <c r="H32" s="1"/>
      <c r="I32" s="57">
        <f>E32*$J$25</f>
        <v>0</v>
      </c>
      <c r="J32" s="11" t="s">
        <v>5</v>
      </c>
      <c r="L32" s="57">
        <f>E32*$M$25</f>
        <v>0</v>
      </c>
      <c r="M32" s="11" t="s">
        <v>5</v>
      </c>
      <c r="O32" s="57">
        <f>E32*$P$25</f>
        <v>0</v>
      </c>
      <c r="P32" s="11" t="s">
        <v>5</v>
      </c>
      <c r="R32" s="57">
        <f>E32*$S$25</f>
        <v>4.55</v>
      </c>
      <c r="S32" s="11" t="s">
        <v>5</v>
      </c>
      <c r="U32" s="57">
        <f>E32*$V$25</f>
        <v>0</v>
      </c>
      <c r="V32" s="11" t="s">
        <v>5</v>
      </c>
      <c r="X32" s="57">
        <f>E32*$Y$25</f>
        <v>0</v>
      </c>
      <c r="Y32" s="11" t="s">
        <v>5</v>
      </c>
      <c r="AA32" s="57">
        <f>E32*$AB$25</f>
        <v>0</v>
      </c>
      <c r="AB32" s="11" t="s">
        <v>5</v>
      </c>
      <c r="AD32" s="57">
        <f>E32*$AE$25</f>
        <v>0</v>
      </c>
      <c r="AE32" s="11" t="s">
        <v>5</v>
      </c>
      <c r="AG32" s="57">
        <f>E32*$AH$25</f>
        <v>0</v>
      </c>
      <c r="AH32" s="11" t="s">
        <v>5</v>
      </c>
      <c r="AJ32" s="57">
        <f>E32*$AK$25</f>
        <v>0</v>
      </c>
      <c r="AK32" s="11" t="s">
        <v>5</v>
      </c>
      <c r="AM32" s="57">
        <f>E32*$AN$25</f>
        <v>0</v>
      </c>
      <c r="AN32" s="11" t="s">
        <v>5</v>
      </c>
      <c r="AP32" s="57">
        <f>E32*$AQ$25</f>
        <v>0</v>
      </c>
      <c r="AQ32" s="11" t="s">
        <v>5</v>
      </c>
      <c r="AS32" s="57">
        <f>E32*$AT$25</f>
        <v>0</v>
      </c>
      <c r="AT32" s="11" t="s">
        <v>5</v>
      </c>
      <c r="AV32" s="57">
        <f>E32*$AW$25</f>
        <v>0</v>
      </c>
      <c r="AW32" s="11" t="s">
        <v>5</v>
      </c>
      <c r="AY32" s="38">
        <f>E32*$AZ$25</f>
        <v>19.11</v>
      </c>
      <c r="AZ32" s="11" t="s">
        <v>5</v>
      </c>
    </row>
    <row r="33" spans="1:52" ht="15" thickBot="1" x14ac:dyDescent="0.35">
      <c r="I33" s="4"/>
      <c r="J33" s="4"/>
      <c r="L33" s="4"/>
      <c r="M33" s="4"/>
      <c r="O33" s="4"/>
      <c r="P33" s="4"/>
      <c r="R33" s="4"/>
      <c r="S33" s="4"/>
      <c r="U33" s="4"/>
      <c r="V33" s="4"/>
      <c r="X33" s="4"/>
      <c r="Y33" s="4"/>
      <c r="AA33" s="4"/>
      <c r="AB33" s="4"/>
      <c r="AD33" s="4"/>
      <c r="AE33" s="4"/>
      <c r="AG33" s="4"/>
      <c r="AH33" s="4"/>
      <c r="AJ33" s="4"/>
      <c r="AK33" s="4"/>
      <c r="AM33" s="4"/>
      <c r="AN33" s="4"/>
      <c r="AP33" s="4"/>
      <c r="AQ33" s="4"/>
      <c r="AS33" s="4"/>
      <c r="AT33" s="4"/>
      <c r="AV33" s="4"/>
      <c r="AW33" s="4"/>
      <c r="AY33" s="4"/>
      <c r="AZ33" s="4"/>
    </row>
    <row r="34" spans="1:52" ht="15" thickBot="1" x14ac:dyDescent="0.35">
      <c r="A34" s="4"/>
      <c r="B34" s="4"/>
      <c r="C34" s="4"/>
      <c r="D34" s="4"/>
      <c r="E34" s="5"/>
      <c r="F34" s="4"/>
      <c r="I34" s="266" t="s">
        <v>207</v>
      </c>
      <c r="J34" s="76">
        <v>0</v>
      </c>
      <c r="L34" s="266" t="s">
        <v>213</v>
      </c>
      <c r="M34" s="76">
        <v>0</v>
      </c>
      <c r="O34" s="266" t="s">
        <v>222</v>
      </c>
      <c r="P34" s="76">
        <v>0</v>
      </c>
      <c r="R34" s="266" t="s">
        <v>239</v>
      </c>
      <c r="S34" s="76">
        <v>10</v>
      </c>
      <c r="U34" s="266" t="s">
        <v>241</v>
      </c>
      <c r="V34" s="76">
        <v>0</v>
      </c>
      <c r="X34" s="266" t="s">
        <v>251</v>
      </c>
      <c r="Y34" s="76">
        <v>0</v>
      </c>
      <c r="AA34" s="266" t="s">
        <v>252</v>
      </c>
      <c r="AB34" s="76">
        <v>0</v>
      </c>
      <c r="AD34" s="266" t="s">
        <v>257</v>
      </c>
      <c r="AE34" s="76">
        <v>0</v>
      </c>
      <c r="AG34" s="266" t="s">
        <v>260</v>
      </c>
      <c r="AH34" s="76">
        <v>0</v>
      </c>
      <c r="AJ34" s="266" t="s">
        <v>263</v>
      </c>
      <c r="AK34" s="76">
        <v>0</v>
      </c>
      <c r="AM34" s="266" t="s">
        <v>264</v>
      </c>
      <c r="AN34" s="76">
        <v>0</v>
      </c>
      <c r="AP34" s="266" t="s">
        <v>265</v>
      </c>
      <c r="AQ34" s="76">
        <v>0</v>
      </c>
      <c r="AS34" s="266" t="s">
        <v>283</v>
      </c>
      <c r="AT34" s="76">
        <v>0</v>
      </c>
      <c r="AV34" s="266" t="s">
        <v>286</v>
      </c>
      <c r="AW34" s="76">
        <v>0</v>
      </c>
      <c r="AY34" s="258" t="s">
        <v>107</v>
      </c>
      <c r="AZ34" s="257">
        <v>42</v>
      </c>
    </row>
    <row r="35" spans="1:52" ht="15" thickBot="1" x14ac:dyDescent="0.35">
      <c r="A35" s="75" t="s">
        <v>4</v>
      </c>
      <c r="B35" s="30" t="s">
        <v>29</v>
      </c>
      <c r="C35" s="28" t="s">
        <v>10</v>
      </c>
      <c r="D35" s="30" t="s">
        <v>33</v>
      </c>
      <c r="E35" s="29" t="s">
        <v>12</v>
      </c>
      <c r="F35" s="30" t="s">
        <v>33</v>
      </c>
      <c r="G35" s="30" t="s">
        <v>59</v>
      </c>
      <c r="H35" s="45"/>
      <c r="I35" s="30" t="s">
        <v>14</v>
      </c>
      <c r="J35" s="30" t="s">
        <v>33</v>
      </c>
      <c r="L35" s="30" t="s">
        <v>14</v>
      </c>
      <c r="M35" s="30" t="s">
        <v>33</v>
      </c>
      <c r="O35" s="30" t="s">
        <v>14</v>
      </c>
      <c r="P35" s="30" t="s">
        <v>33</v>
      </c>
      <c r="R35" s="30" t="s">
        <v>14</v>
      </c>
      <c r="S35" s="30" t="s">
        <v>33</v>
      </c>
      <c r="U35" s="30" t="s">
        <v>14</v>
      </c>
      <c r="V35" s="30" t="s">
        <v>33</v>
      </c>
      <c r="X35" s="30" t="s">
        <v>14</v>
      </c>
      <c r="Y35" s="30" t="s">
        <v>33</v>
      </c>
      <c r="AA35" s="30" t="s">
        <v>14</v>
      </c>
      <c r="AB35" s="30" t="s">
        <v>33</v>
      </c>
      <c r="AD35" s="30" t="s">
        <v>14</v>
      </c>
      <c r="AE35" s="30" t="s">
        <v>33</v>
      </c>
      <c r="AG35" s="30" t="s">
        <v>14</v>
      </c>
      <c r="AH35" s="30" t="s">
        <v>33</v>
      </c>
      <c r="AJ35" s="30" t="s">
        <v>14</v>
      </c>
      <c r="AK35" s="30" t="s">
        <v>33</v>
      </c>
      <c r="AM35" s="30" t="s">
        <v>14</v>
      </c>
      <c r="AN35" s="30" t="s">
        <v>33</v>
      </c>
      <c r="AP35" s="30" t="s">
        <v>14</v>
      </c>
      <c r="AQ35" s="30" t="s">
        <v>33</v>
      </c>
      <c r="AS35" s="30" t="s">
        <v>14</v>
      </c>
      <c r="AT35" s="30" t="s">
        <v>33</v>
      </c>
      <c r="AV35" s="30" t="s">
        <v>14</v>
      </c>
      <c r="AW35" s="30" t="s">
        <v>33</v>
      </c>
      <c r="AY35" s="256" t="s">
        <v>15</v>
      </c>
      <c r="AZ35" s="256" t="s">
        <v>33</v>
      </c>
    </row>
    <row r="36" spans="1:52" ht="15" thickBot="1" x14ac:dyDescent="0.35">
      <c r="A36" s="12"/>
      <c r="B36" s="15"/>
      <c r="C36" s="14"/>
      <c r="D36" s="12"/>
      <c r="E36" s="13"/>
      <c r="F36" s="13"/>
      <c r="I36" s="13"/>
      <c r="J36" s="13"/>
      <c r="L36" s="13"/>
      <c r="M36" s="13"/>
      <c r="O36" s="13"/>
      <c r="P36" s="13"/>
      <c r="R36" s="13"/>
      <c r="S36" s="13"/>
      <c r="U36" s="13"/>
      <c r="V36" s="13"/>
      <c r="X36" s="13"/>
      <c r="Y36" s="13"/>
      <c r="AA36" s="13"/>
      <c r="AB36" s="13"/>
      <c r="AD36" s="13"/>
      <c r="AE36" s="13"/>
      <c r="AG36" s="13"/>
      <c r="AH36" s="13"/>
      <c r="AJ36" s="13"/>
      <c r="AK36" s="13"/>
      <c r="AM36" s="13"/>
      <c r="AN36" s="13"/>
      <c r="AP36" s="13"/>
      <c r="AQ36" s="13"/>
      <c r="AS36" s="13"/>
      <c r="AT36" s="13"/>
      <c r="AV36" s="13"/>
      <c r="AW36" s="13"/>
      <c r="AY36" s="13"/>
      <c r="AZ36" s="13"/>
    </row>
    <row r="37" spans="1:52" ht="15" thickBot="1" x14ac:dyDescent="0.35">
      <c r="A37" s="8">
        <v>11888</v>
      </c>
      <c r="B37" s="50"/>
      <c r="C37" s="10">
        <v>38.461538461538403</v>
      </c>
      <c r="D37" s="8" t="s">
        <v>3</v>
      </c>
      <c r="E37" s="167">
        <f>($C$4*C37)/1000000</f>
        <v>24.999999999999964</v>
      </c>
      <c r="F37" s="8" t="s">
        <v>1</v>
      </c>
      <c r="G37" s="8">
        <f>ROUNDDOWN((Consolidação!C93+Consolidação!E93)/E37,0)</f>
        <v>14</v>
      </c>
      <c r="H37" s="1"/>
      <c r="I37" s="57">
        <f>E37*$J$34</f>
        <v>0</v>
      </c>
      <c r="J37" s="11" t="s">
        <v>1</v>
      </c>
      <c r="L37" s="57">
        <f>E37*$M$34</f>
        <v>0</v>
      </c>
      <c r="M37" s="11" t="s">
        <v>1</v>
      </c>
      <c r="O37" s="57">
        <f>E37*$P$34</f>
        <v>0</v>
      </c>
      <c r="P37" s="11" t="s">
        <v>1</v>
      </c>
      <c r="R37" s="57">
        <f>E37*$S$34</f>
        <v>249.99999999999966</v>
      </c>
      <c r="S37" s="11" t="s">
        <v>1</v>
      </c>
      <c r="U37" s="57">
        <f>E37*$V$34</f>
        <v>0</v>
      </c>
      <c r="V37" s="11" t="s">
        <v>1</v>
      </c>
      <c r="X37" s="57">
        <f>E37*$Y$34</f>
        <v>0</v>
      </c>
      <c r="Y37" s="11" t="s">
        <v>1</v>
      </c>
      <c r="AA37" s="57">
        <f>E37*$AB$34</f>
        <v>0</v>
      </c>
      <c r="AB37" s="11" t="s">
        <v>1</v>
      </c>
      <c r="AD37" s="57">
        <f>E37*$AE$34</f>
        <v>0</v>
      </c>
      <c r="AE37" s="11" t="s">
        <v>1</v>
      </c>
      <c r="AG37" s="57">
        <f>E37*$AH$34</f>
        <v>0</v>
      </c>
      <c r="AH37" s="11" t="s">
        <v>1</v>
      </c>
      <c r="AJ37" s="57">
        <f>E37*$AK$34</f>
        <v>0</v>
      </c>
      <c r="AK37" s="11" t="s">
        <v>1</v>
      </c>
      <c r="AM37" s="57">
        <f>E37*$AN$34</f>
        <v>0</v>
      </c>
      <c r="AN37" s="11" t="s">
        <v>1</v>
      </c>
      <c r="AP37" s="57">
        <f>E37*$AQ$34</f>
        <v>0</v>
      </c>
      <c r="AQ37" s="11" t="s">
        <v>1</v>
      </c>
      <c r="AS37" s="57">
        <f>E37*$AT$34</f>
        <v>0</v>
      </c>
      <c r="AT37" s="11" t="s">
        <v>1</v>
      </c>
      <c r="AV37" s="57">
        <f>E37*$AW$34</f>
        <v>0</v>
      </c>
      <c r="AW37" s="11" t="s">
        <v>1</v>
      </c>
      <c r="AY37" s="38">
        <f>E37*$AZ$34</f>
        <v>1049.9999999999984</v>
      </c>
      <c r="AZ37" s="11" t="s">
        <v>1</v>
      </c>
    </row>
    <row r="38" spans="1:52" ht="15" thickBot="1" x14ac:dyDescent="0.35">
      <c r="A38" s="8">
        <v>11886</v>
      </c>
      <c r="B38" s="50"/>
      <c r="C38" s="10">
        <v>153.84615384615401</v>
      </c>
      <c r="D38" s="8" t="s">
        <v>3</v>
      </c>
      <c r="E38" s="167">
        <f>($C$4*C38)/1000000</f>
        <v>100.0000000000001</v>
      </c>
      <c r="F38" s="8" t="s">
        <v>1</v>
      </c>
      <c r="G38" s="8">
        <f>ROUNDDOWN((Consolidação!C91+Consolidação!E91)/E38,0)</f>
        <v>6</v>
      </c>
      <c r="H38" s="1"/>
      <c r="I38" s="57">
        <f>E38*$J$34</f>
        <v>0</v>
      </c>
      <c r="J38" s="11" t="s">
        <v>1</v>
      </c>
      <c r="L38" s="57">
        <f>E38*$M$34</f>
        <v>0</v>
      </c>
      <c r="M38" s="11" t="s">
        <v>1</v>
      </c>
      <c r="O38" s="57">
        <f>E38*$P$34</f>
        <v>0</v>
      </c>
      <c r="P38" s="11" t="s">
        <v>1</v>
      </c>
      <c r="R38" s="57">
        <f>E38*$S$34</f>
        <v>1000.000000000001</v>
      </c>
      <c r="S38" s="11" t="s">
        <v>1</v>
      </c>
      <c r="U38" s="57">
        <f>E38*$V$34</f>
        <v>0</v>
      </c>
      <c r="V38" s="11" t="s">
        <v>1</v>
      </c>
      <c r="X38" s="57">
        <f>E38*$Y$34</f>
        <v>0</v>
      </c>
      <c r="Y38" s="11" t="s">
        <v>1</v>
      </c>
      <c r="AA38" s="57">
        <f>E38*$AB$34</f>
        <v>0</v>
      </c>
      <c r="AB38" s="11" t="s">
        <v>1</v>
      </c>
      <c r="AD38" s="57">
        <f>E38*$AE$34</f>
        <v>0</v>
      </c>
      <c r="AE38" s="11" t="s">
        <v>1</v>
      </c>
      <c r="AG38" s="57">
        <f>E38*$AH$34</f>
        <v>0</v>
      </c>
      <c r="AH38" s="11" t="s">
        <v>1</v>
      </c>
      <c r="AJ38" s="57">
        <f>E38*$AK$34</f>
        <v>0</v>
      </c>
      <c r="AK38" s="11" t="s">
        <v>1</v>
      </c>
      <c r="AM38" s="57">
        <f>E38*$AN$34</f>
        <v>0</v>
      </c>
      <c r="AN38" s="11" t="s">
        <v>1</v>
      </c>
      <c r="AP38" s="57">
        <f>E38*$AQ$34</f>
        <v>0</v>
      </c>
      <c r="AQ38" s="11" t="s">
        <v>1</v>
      </c>
      <c r="AS38" s="57">
        <f>E38*$AT$34</f>
        <v>0</v>
      </c>
      <c r="AT38" s="11" t="s">
        <v>1</v>
      </c>
      <c r="AV38" s="57">
        <f>E38*$AW$34</f>
        <v>0</v>
      </c>
      <c r="AW38" s="11" t="s">
        <v>1</v>
      </c>
      <c r="AY38" s="38">
        <f>E38*$AZ$34</f>
        <v>4200.0000000000045</v>
      </c>
      <c r="AZ38" s="11" t="s">
        <v>1</v>
      </c>
    </row>
    <row r="39" spans="1:52" ht="15" thickBot="1" x14ac:dyDescent="0.35">
      <c r="A39" s="1"/>
      <c r="B39" s="33"/>
      <c r="C39" s="2"/>
      <c r="D39" s="1"/>
      <c r="E39" s="73"/>
      <c r="F39" s="1"/>
      <c r="G39" s="1"/>
      <c r="H39" s="1"/>
      <c r="I39" s="82"/>
      <c r="J39" s="1"/>
      <c r="L39" s="74"/>
      <c r="M39" s="1"/>
      <c r="O39" s="74"/>
      <c r="P39" s="1"/>
      <c r="R39" s="74"/>
      <c r="S39" s="1"/>
      <c r="U39" s="74"/>
      <c r="V39" s="1"/>
      <c r="X39" s="74"/>
      <c r="Y39" s="1"/>
      <c r="AA39" s="74"/>
      <c r="AB39" s="1"/>
      <c r="AD39" s="74"/>
      <c r="AE39" s="1"/>
      <c r="AG39" s="74"/>
      <c r="AH39" s="1"/>
      <c r="AJ39" s="74"/>
      <c r="AK39" s="1"/>
      <c r="AM39" s="74"/>
      <c r="AN39" s="1"/>
      <c r="AP39" s="74"/>
      <c r="AQ39" s="1"/>
      <c r="AS39" s="74"/>
      <c r="AT39" s="1"/>
      <c r="AV39" s="74"/>
      <c r="AW39" s="1"/>
      <c r="AY39" s="74"/>
      <c r="AZ39" s="1"/>
    </row>
    <row r="40" spans="1:52" ht="15" thickBot="1" x14ac:dyDescent="0.35">
      <c r="A40" s="4"/>
      <c r="B40" s="4"/>
      <c r="C40" s="4"/>
      <c r="D40" s="4"/>
      <c r="E40" s="5"/>
      <c r="F40" s="4"/>
      <c r="I40" s="266" t="s">
        <v>207</v>
      </c>
      <c r="J40" s="76">
        <v>0</v>
      </c>
      <c r="L40" s="266" t="s">
        <v>213</v>
      </c>
      <c r="M40" s="76">
        <v>0</v>
      </c>
      <c r="O40" s="266" t="s">
        <v>222</v>
      </c>
      <c r="P40" s="76">
        <v>0</v>
      </c>
      <c r="R40" s="266" t="s">
        <v>239</v>
      </c>
      <c r="S40" s="76">
        <v>10</v>
      </c>
      <c r="U40" s="266" t="s">
        <v>241</v>
      </c>
      <c r="V40" s="76">
        <v>0</v>
      </c>
      <c r="X40" s="266" t="s">
        <v>251</v>
      </c>
      <c r="Y40" s="76">
        <v>0</v>
      </c>
      <c r="AA40" s="266" t="s">
        <v>252</v>
      </c>
      <c r="AB40" s="76">
        <v>0</v>
      </c>
      <c r="AD40" s="266" t="s">
        <v>257</v>
      </c>
      <c r="AE40" s="76">
        <v>0</v>
      </c>
      <c r="AG40" s="266" t="s">
        <v>260</v>
      </c>
      <c r="AH40" s="76">
        <v>0</v>
      </c>
      <c r="AJ40" s="266" t="s">
        <v>263</v>
      </c>
      <c r="AK40" s="76">
        <v>0</v>
      </c>
      <c r="AM40" s="266" t="s">
        <v>264</v>
      </c>
      <c r="AN40" s="76">
        <v>0</v>
      </c>
      <c r="AP40" s="266" t="s">
        <v>265</v>
      </c>
      <c r="AQ40" s="76">
        <v>0</v>
      </c>
      <c r="AS40" s="266" t="s">
        <v>283</v>
      </c>
      <c r="AT40" s="76">
        <v>0</v>
      </c>
      <c r="AV40" s="266" t="s">
        <v>286</v>
      </c>
      <c r="AW40" s="76">
        <v>0</v>
      </c>
      <c r="AY40" s="258" t="s">
        <v>107</v>
      </c>
      <c r="AZ40" s="257">
        <v>42</v>
      </c>
    </row>
    <row r="41" spans="1:52" ht="15" thickBot="1" x14ac:dyDescent="0.35">
      <c r="A41" s="75" t="s">
        <v>4</v>
      </c>
      <c r="B41" s="30" t="s">
        <v>30</v>
      </c>
      <c r="C41" s="28" t="s">
        <v>10</v>
      </c>
      <c r="D41" s="30" t="s">
        <v>33</v>
      </c>
      <c r="E41" s="79" t="s">
        <v>12</v>
      </c>
      <c r="F41" s="30" t="s">
        <v>33</v>
      </c>
      <c r="G41" s="30" t="s">
        <v>59</v>
      </c>
      <c r="H41" s="45"/>
      <c r="I41" s="30" t="s">
        <v>14</v>
      </c>
      <c r="J41" s="30" t="s">
        <v>33</v>
      </c>
      <c r="L41" s="30" t="s">
        <v>14</v>
      </c>
      <c r="M41" s="30" t="s">
        <v>33</v>
      </c>
      <c r="O41" s="30" t="s">
        <v>14</v>
      </c>
      <c r="P41" s="30" t="s">
        <v>33</v>
      </c>
      <c r="R41" s="30" t="s">
        <v>14</v>
      </c>
      <c r="S41" s="30" t="s">
        <v>33</v>
      </c>
      <c r="U41" s="30" t="s">
        <v>14</v>
      </c>
      <c r="V41" s="30" t="s">
        <v>33</v>
      </c>
      <c r="X41" s="30" t="s">
        <v>14</v>
      </c>
      <c r="Y41" s="30" t="s">
        <v>33</v>
      </c>
      <c r="AA41" s="30" t="s">
        <v>14</v>
      </c>
      <c r="AB41" s="30" t="s">
        <v>33</v>
      </c>
      <c r="AD41" s="30" t="s">
        <v>14</v>
      </c>
      <c r="AE41" s="30" t="s">
        <v>33</v>
      </c>
      <c r="AG41" s="30" t="s">
        <v>14</v>
      </c>
      <c r="AH41" s="30" t="s">
        <v>33</v>
      </c>
      <c r="AJ41" s="30" t="s">
        <v>14</v>
      </c>
      <c r="AK41" s="30" t="s">
        <v>33</v>
      </c>
      <c r="AM41" s="30" t="s">
        <v>14</v>
      </c>
      <c r="AN41" s="30" t="s">
        <v>33</v>
      </c>
      <c r="AP41" s="30" t="s">
        <v>14</v>
      </c>
      <c r="AQ41" s="30" t="s">
        <v>33</v>
      </c>
      <c r="AS41" s="30" t="s">
        <v>14</v>
      </c>
      <c r="AT41" s="30" t="s">
        <v>33</v>
      </c>
      <c r="AV41" s="30" t="s">
        <v>14</v>
      </c>
      <c r="AW41" s="30" t="s">
        <v>33</v>
      </c>
      <c r="AY41" s="256" t="s">
        <v>15</v>
      </c>
      <c r="AZ41" s="256" t="s">
        <v>33</v>
      </c>
    </row>
    <row r="42" spans="1:52" ht="15" thickBot="1" x14ac:dyDescent="0.35">
      <c r="A42" s="1"/>
      <c r="B42" s="33"/>
      <c r="C42" s="2"/>
      <c r="D42" s="1"/>
      <c r="E42" s="73"/>
      <c r="F42" s="1"/>
      <c r="H42" s="1"/>
      <c r="I42" s="82"/>
      <c r="J42" s="1"/>
      <c r="L42" s="74"/>
      <c r="M42" s="1"/>
      <c r="O42" s="74"/>
      <c r="P42" s="1"/>
      <c r="R42" s="74"/>
      <c r="S42" s="1"/>
      <c r="U42" s="74"/>
      <c r="V42" s="1"/>
      <c r="X42" s="74"/>
      <c r="Y42" s="1"/>
      <c r="AA42" s="74"/>
      <c r="AB42" s="1"/>
      <c r="AD42" s="74"/>
      <c r="AE42" s="1"/>
      <c r="AG42" s="74"/>
      <c r="AH42" s="1"/>
      <c r="AJ42" s="74"/>
      <c r="AK42" s="1"/>
      <c r="AM42" s="74"/>
      <c r="AN42" s="1"/>
      <c r="AP42" s="74"/>
      <c r="AQ42" s="1"/>
      <c r="AS42" s="74"/>
      <c r="AT42" s="1"/>
      <c r="AV42" s="74"/>
      <c r="AW42" s="1"/>
      <c r="AY42" s="74"/>
      <c r="AZ42" s="1"/>
    </row>
    <row r="43" spans="1:52" ht="15" thickBot="1" x14ac:dyDescent="0.35">
      <c r="A43" s="8">
        <v>11867</v>
      </c>
      <c r="B43" s="50"/>
      <c r="C43" s="19">
        <v>3.3333846149999999E-2</v>
      </c>
      <c r="D43" s="8" t="s">
        <v>2</v>
      </c>
      <c r="E43" s="167">
        <f>($C$4*C43)</f>
        <v>21666.999997499999</v>
      </c>
      <c r="F43" s="8" t="s">
        <v>2</v>
      </c>
      <c r="G43" s="8">
        <f>ROUNDDOWN((Consolidação!C80+Consolidação!E80)/E43,0)</f>
        <v>5</v>
      </c>
      <c r="H43" s="1"/>
      <c r="I43" s="57">
        <f>E43*$J$40</f>
        <v>0</v>
      </c>
      <c r="J43" s="245" t="s">
        <v>2</v>
      </c>
      <c r="K43" s="251"/>
      <c r="L43" s="57">
        <f>E43*$M$40</f>
        <v>0</v>
      </c>
      <c r="M43" s="245" t="s">
        <v>2</v>
      </c>
      <c r="N43" s="251"/>
      <c r="O43" s="57">
        <f>E43*$P$40</f>
        <v>0</v>
      </c>
      <c r="P43" s="245" t="s">
        <v>2</v>
      </c>
      <c r="Q43" s="251"/>
      <c r="R43" s="57">
        <f>E43*$S$40</f>
        <v>216669.99997499998</v>
      </c>
      <c r="S43" s="245" t="s">
        <v>2</v>
      </c>
      <c r="T43" s="251"/>
      <c r="U43" s="57">
        <f>E43*$V$40</f>
        <v>0</v>
      </c>
      <c r="V43" s="245" t="s">
        <v>2</v>
      </c>
      <c r="W43" s="251"/>
      <c r="X43" s="57">
        <f>E43*$Y$40</f>
        <v>0</v>
      </c>
      <c r="Y43" s="245" t="s">
        <v>2</v>
      </c>
      <c r="Z43" s="251"/>
      <c r="AA43" s="57">
        <f>E43*$AB$40</f>
        <v>0</v>
      </c>
      <c r="AB43" s="245" t="s">
        <v>2</v>
      </c>
      <c r="AC43" s="251"/>
      <c r="AD43" s="57">
        <f>E43*$AE$40</f>
        <v>0</v>
      </c>
      <c r="AE43" s="245" t="s">
        <v>2</v>
      </c>
      <c r="AF43" s="251"/>
      <c r="AG43" s="57">
        <f>E43*$AH$40</f>
        <v>0</v>
      </c>
      <c r="AH43" s="245" t="s">
        <v>2</v>
      </c>
      <c r="AI43" s="251"/>
      <c r="AJ43" s="57">
        <f>E43*$AK$40</f>
        <v>0</v>
      </c>
      <c r="AK43" s="245" t="s">
        <v>2</v>
      </c>
      <c r="AL43" s="251"/>
      <c r="AM43" s="57">
        <f>E43*$AN$40</f>
        <v>0</v>
      </c>
      <c r="AN43" s="245" t="s">
        <v>2</v>
      </c>
      <c r="AO43" s="251"/>
      <c r="AP43" s="57">
        <f>E43*$AQ$40</f>
        <v>0</v>
      </c>
      <c r="AQ43" s="245" t="s">
        <v>2</v>
      </c>
      <c r="AR43" s="251"/>
      <c r="AS43" s="57">
        <f>E43*$AT$40</f>
        <v>0</v>
      </c>
      <c r="AT43" s="245" t="s">
        <v>2</v>
      </c>
      <c r="AU43" s="251"/>
      <c r="AV43" s="57">
        <f>E43*$AW$40</f>
        <v>0</v>
      </c>
      <c r="AW43" s="8" t="s">
        <v>2</v>
      </c>
      <c r="AX43" s="251"/>
      <c r="AY43" s="38">
        <f>E43*$AZ$40</f>
        <v>910013.99989500002</v>
      </c>
      <c r="AZ43" s="8" t="s">
        <v>2</v>
      </c>
    </row>
    <row r="44" spans="1:52" ht="15" thickBot="1" x14ac:dyDescent="0.35">
      <c r="A44" s="8">
        <v>11873</v>
      </c>
      <c r="B44" s="50"/>
      <c r="C44" s="19">
        <v>3.3333846150000003E-5</v>
      </c>
      <c r="D44" s="8" t="s">
        <v>104</v>
      </c>
      <c r="E44" s="167">
        <f>($C$4*C44)</f>
        <v>21.666999997500003</v>
      </c>
      <c r="F44" s="8" t="s">
        <v>104</v>
      </c>
      <c r="G44" s="8">
        <f>ROUNDDOWN((Consolidação!C86+Consolidação!E86)/E44,0)</f>
        <v>11</v>
      </c>
      <c r="H44" s="1"/>
      <c r="I44" s="57">
        <f>E44*$J$40</f>
        <v>0</v>
      </c>
      <c r="J44" s="245" t="s">
        <v>104</v>
      </c>
      <c r="K44" s="251"/>
      <c r="L44" s="57">
        <f>E44*$M$40</f>
        <v>0</v>
      </c>
      <c r="M44" s="245" t="s">
        <v>104</v>
      </c>
      <c r="N44" s="251"/>
      <c r="O44" s="57">
        <f>E44*$P$40</f>
        <v>0</v>
      </c>
      <c r="P44" s="245" t="s">
        <v>104</v>
      </c>
      <c r="Q44" s="251"/>
      <c r="R44" s="57">
        <f>E44*$S$40</f>
        <v>216.66999997500002</v>
      </c>
      <c r="S44" s="245" t="s">
        <v>104</v>
      </c>
      <c r="T44" s="251"/>
      <c r="U44" s="57">
        <f>E44*$V$40</f>
        <v>0</v>
      </c>
      <c r="V44" s="245" t="s">
        <v>104</v>
      </c>
      <c r="W44" s="251"/>
      <c r="X44" s="57">
        <f>E44*$Y$40</f>
        <v>0</v>
      </c>
      <c r="Y44" s="245" t="s">
        <v>104</v>
      </c>
      <c r="Z44" s="251"/>
      <c r="AA44" s="57">
        <f>E44*$AB$40</f>
        <v>0</v>
      </c>
      <c r="AB44" s="245" t="s">
        <v>104</v>
      </c>
      <c r="AC44" s="251"/>
      <c r="AD44" s="57">
        <f>E44*$AE$40</f>
        <v>0</v>
      </c>
      <c r="AE44" s="245" t="s">
        <v>104</v>
      </c>
      <c r="AF44" s="251"/>
      <c r="AG44" s="57">
        <f>E44*$AH$40</f>
        <v>0</v>
      </c>
      <c r="AH44" s="245" t="s">
        <v>104</v>
      </c>
      <c r="AI44" s="251"/>
      <c r="AJ44" s="57">
        <f>E44*$AK$40</f>
        <v>0</v>
      </c>
      <c r="AK44" s="245" t="s">
        <v>104</v>
      </c>
      <c r="AL44" s="251"/>
      <c r="AM44" s="57">
        <f>E44*$AN$40</f>
        <v>0</v>
      </c>
      <c r="AN44" s="245" t="s">
        <v>104</v>
      </c>
      <c r="AO44" s="251"/>
      <c r="AP44" s="57">
        <f>E44*$AQ$40</f>
        <v>0</v>
      </c>
      <c r="AQ44" s="245" t="s">
        <v>104</v>
      </c>
      <c r="AR44" s="251"/>
      <c r="AS44" s="57">
        <f>E44*$AT$40</f>
        <v>0</v>
      </c>
      <c r="AT44" s="245" t="s">
        <v>104</v>
      </c>
      <c r="AU44" s="251"/>
      <c r="AV44" s="57">
        <f>E44*$AW$40</f>
        <v>0</v>
      </c>
      <c r="AW44" s="8" t="s">
        <v>104</v>
      </c>
      <c r="AX44" s="251"/>
      <c r="AY44" s="38">
        <f>E44*$AZ$40</f>
        <v>910.0139998950001</v>
      </c>
      <c r="AZ44" s="8" t="s">
        <v>104</v>
      </c>
    </row>
    <row r="45" spans="1:52" ht="15" thickBot="1" x14ac:dyDescent="0.35">
      <c r="A45" s="116">
        <v>11921</v>
      </c>
      <c r="B45" s="114"/>
      <c r="C45" s="26">
        <v>6.676923E-4</v>
      </c>
      <c r="D45" s="25" t="s">
        <v>2</v>
      </c>
      <c r="E45" s="456">
        <f>($C$4*C45)</f>
        <v>433.99999500000001</v>
      </c>
      <c r="F45" s="25" t="s">
        <v>2</v>
      </c>
      <c r="G45" s="8">
        <f>ROUNDDOWN((Consolidação!C107+Consolidação!E107)/E45,0)</f>
        <v>55</v>
      </c>
      <c r="H45" s="42"/>
      <c r="I45" s="57">
        <f>E45*$J$40</f>
        <v>0</v>
      </c>
      <c r="J45" s="246" t="s">
        <v>2</v>
      </c>
      <c r="K45" s="251"/>
      <c r="L45" s="57">
        <f>E45*$M$40</f>
        <v>0</v>
      </c>
      <c r="M45" s="246" t="s">
        <v>2</v>
      </c>
      <c r="N45" s="251"/>
      <c r="O45" s="57">
        <f>E45*$P$40</f>
        <v>0</v>
      </c>
      <c r="P45" s="246" t="s">
        <v>2</v>
      </c>
      <c r="Q45" s="251"/>
      <c r="R45" s="57">
        <f>E45*$S$40</f>
        <v>4339.9999500000004</v>
      </c>
      <c r="S45" s="246" t="s">
        <v>2</v>
      </c>
      <c r="T45" s="251"/>
      <c r="U45" s="57">
        <f>E45*$V$40</f>
        <v>0</v>
      </c>
      <c r="V45" s="246" t="s">
        <v>2</v>
      </c>
      <c r="W45" s="251"/>
      <c r="X45" s="57">
        <f>E45*$Y$40</f>
        <v>0</v>
      </c>
      <c r="Y45" s="246" t="s">
        <v>2</v>
      </c>
      <c r="Z45" s="251"/>
      <c r="AA45" s="57">
        <f>E45*$AB$40</f>
        <v>0</v>
      </c>
      <c r="AB45" s="246" t="s">
        <v>2</v>
      </c>
      <c r="AC45" s="251"/>
      <c r="AD45" s="57">
        <f>E45*$AE$40</f>
        <v>0</v>
      </c>
      <c r="AE45" s="246" t="s">
        <v>2</v>
      </c>
      <c r="AF45" s="251"/>
      <c r="AG45" s="57">
        <f>E45*$AH$40</f>
        <v>0</v>
      </c>
      <c r="AH45" s="246" t="s">
        <v>2</v>
      </c>
      <c r="AI45" s="251"/>
      <c r="AJ45" s="57">
        <f>E45*$AK$40</f>
        <v>0</v>
      </c>
      <c r="AK45" s="246" t="s">
        <v>2</v>
      </c>
      <c r="AL45" s="251"/>
      <c r="AM45" s="57">
        <f>E45*$AN$40</f>
        <v>0</v>
      </c>
      <c r="AN45" s="246" t="s">
        <v>2</v>
      </c>
      <c r="AO45" s="251"/>
      <c r="AP45" s="57">
        <f>E45*$AQ$40</f>
        <v>0</v>
      </c>
      <c r="AQ45" s="246" t="s">
        <v>2</v>
      </c>
      <c r="AR45" s="251"/>
      <c r="AS45" s="57">
        <f>E45*$AT$40</f>
        <v>0</v>
      </c>
      <c r="AT45" s="246" t="s">
        <v>2</v>
      </c>
      <c r="AU45" s="251"/>
      <c r="AV45" s="57">
        <f>E45*$AW$40</f>
        <v>0</v>
      </c>
      <c r="AW45" s="25" t="s">
        <v>2</v>
      </c>
      <c r="AX45" s="251"/>
      <c r="AY45" s="38">
        <f>E45*$AZ$40</f>
        <v>18227.999790000002</v>
      </c>
      <c r="AZ45" s="25" t="s">
        <v>2</v>
      </c>
    </row>
    <row r="46" spans="1:52" ht="15" thickBot="1" x14ac:dyDescent="0.35">
      <c r="A46" s="8">
        <v>11897</v>
      </c>
      <c r="B46" s="50"/>
      <c r="C46" s="26">
        <v>6.676923E-7</v>
      </c>
      <c r="D46" s="8" t="s">
        <v>104</v>
      </c>
      <c r="E46" s="167">
        <f>($C$4*C46)</f>
        <v>0.43399999499999997</v>
      </c>
      <c r="F46" s="8" t="s">
        <v>104</v>
      </c>
      <c r="G46" s="8">
        <f>ROUNDDOWN((Consolidação!C98+Consolidação!E98)/E46,0)</f>
        <v>14</v>
      </c>
      <c r="H46" s="1"/>
      <c r="I46" s="57">
        <f>E46*$J$40</f>
        <v>0</v>
      </c>
      <c r="J46" s="245" t="s">
        <v>104</v>
      </c>
      <c r="K46" s="251"/>
      <c r="L46" s="57">
        <f>E46*$M$40</f>
        <v>0</v>
      </c>
      <c r="M46" s="245" t="s">
        <v>104</v>
      </c>
      <c r="N46" s="251"/>
      <c r="O46" s="57">
        <f>E46*$P$40</f>
        <v>0</v>
      </c>
      <c r="P46" s="245" t="s">
        <v>104</v>
      </c>
      <c r="Q46" s="251"/>
      <c r="R46" s="57">
        <f>E46*$S$40</f>
        <v>4.3399999499999993</v>
      </c>
      <c r="S46" s="245" t="s">
        <v>104</v>
      </c>
      <c r="T46" s="251"/>
      <c r="U46" s="57">
        <f>E46*$V$40</f>
        <v>0</v>
      </c>
      <c r="V46" s="245" t="s">
        <v>104</v>
      </c>
      <c r="W46" s="251"/>
      <c r="X46" s="57">
        <f>E46*$Y$40</f>
        <v>0</v>
      </c>
      <c r="Y46" s="245" t="s">
        <v>104</v>
      </c>
      <c r="Z46" s="251"/>
      <c r="AA46" s="57">
        <f>E46*$AB$40</f>
        <v>0</v>
      </c>
      <c r="AB46" s="245" t="s">
        <v>104</v>
      </c>
      <c r="AC46" s="251"/>
      <c r="AD46" s="57">
        <f>E46*$AE$40</f>
        <v>0</v>
      </c>
      <c r="AE46" s="245" t="s">
        <v>104</v>
      </c>
      <c r="AF46" s="251"/>
      <c r="AG46" s="57">
        <f>E46*$AH$40</f>
        <v>0</v>
      </c>
      <c r="AH46" s="245" t="s">
        <v>104</v>
      </c>
      <c r="AI46" s="251"/>
      <c r="AJ46" s="57">
        <f>E46*$AK$40</f>
        <v>0</v>
      </c>
      <c r="AK46" s="245" t="s">
        <v>104</v>
      </c>
      <c r="AL46" s="251"/>
      <c r="AM46" s="57">
        <f>E46*$AN$40</f>
        <v>0</v>
      </c>
      <c r="AN46" s="245" t="s">
        <v>104</v>
      </c>
      <c r="AO46" s="251"/>
      <c r="AP46" s="57">
        <f>E46*$AQ$40</f>
        <v>0</v>
      </c>
      <c r="AQ46" s="245" t="s">
        <v>104</v>
      </c>
      <c r="AR46" s="251"/>
      <c r="AS46" s="57">
        <f>E46*$AT$40</f>
        <v>0</v>
      </c>
      <c r="AT46" s="245" t="s">
        <v>104</v>
      </c>
      <c r="AU46" s="251"/>
      <c r="AV46" s="57">
        <f>E46*$AW$40</f>
        <v>0</v>
      </c>
      <c r="AW46" s="8" t="s">
        <v>104</v>
      </c>
      <c r="AX46" s="251"/>
      <c r="AY46" s="38">
        <f>E46*$AZ$40</f>
        <v>18.227999789999998</v>
      </c>
      <c r="AZ46" s="8" t="s">
        <v>104</v>
      </c>
    </row>
    <row r="47" spans="1:52" ht="15" thickBot="1" x14ac:dyDescent="0.35">
      <c r="A47" s="8">
        <v>11580</v>
      </c>
      <c r="B47" s="47"/>
      <c r="C47" s="26">
        <v>7.6922999999999992E-6</v>
      </c>
      <c r="D47" s="8" t="s">
        <v>2</v>
      </c>
      <c r="E47" s="167">
        <f>($C$4*C47)</f>
        <v>4.9999949999999993</v>
      </c>
      <c r="F47" s="8" t="s">
        <v>2</v>
      </c>
      <c r="G47" s="8">
        <f>ROUNDDOWN((Consolidação!C57+Consolidação!E57)/E47,0)</f>
        <v>128</v>
      </c>
      <c r="H47" s="1"/>
      <c r="I47" s="57">
        <f>E47*$J$40</f>
        <v>0</v>
      </c>
      <c r="J47" s="245" t="s">
        <v>2</v>
      </c>
      <c r="K47" s="251"/>
      <c r="L47" s="57">
        <f>E47*$M$40</f>
        <v>0</v>
      </c>
      <c r="M47" s="245" t="s">
        <v>2</v>
      </c>
      <c r="N47" s="251"/>
      <c r="O47" s="57">
        <f>E47*$P$40</f>
        <v>0</v>
      </c>
      <c r="P47" s="245" t="s">
        <v>2</v>
      </c>
      <c r="Q47" s="251"/>
      <c r="R47" s="57">
        <f>E47*$S$40</f>
        <v>49.999949999999991</v>
      </c>
      <c r="S47" s="245" t="s">
        <v>2</v>
      </c>
      <c r="T47" s="251"/>
      <c r="U47" s="57">
        <f>E47*$V$40</f>
        <v>0</v>
      </c>
      <c r="V47" s="245" t="s">
        <v>2</v>
      </c>
      <c r="W47" s="251"/>
      <c r="X47" s="57">
        <f>E47*$Y$40</f>
        <v>0</v>
      </c>
      <c r="Y47" s="245" t="s">
        <v>2</v>
      </c>
      <c r="Z47" s="251"/>
      <c r="AA47" s="57">
        <f>E47*$AB$40</f>
        <v>0</v>
      </c>
      <c r="AB47" s="245" t="s">
        <v>2</v>
      </c>
      <c r="AC47" s="251"/>
      <c r="AD47" s="57">
        <f>E47*$AE$40</f>
        <v>0</v>
      </c>
      <c r="AE47" s="245" t="s">
        <v>2</v>
      </c>
      <c r="AF47" s="251"/>
      <c r="AG47" s="57">
        <f>E47*$AH$40</f>
        <v>0</v>
      </c>
      <c r="AH47" s="245" t="s">
        <v>2</v>
      </c>
      <c r="AI47" s="251"/>
      <c r="AJ47" s="57">
        <f>E47*$AK$40</f>
        <v>0</v>
      </c>
      <c r="AK47" s="245" t="s">
        <v>2</v>
      </c>
      <c r="AL47" s="251"/>
      <c r="AM47" s="57">
        <f>E47*$AN$40</f>
        <v>0</v>
      </c>
      <c r="AN47" s="245" t="s">
        <v>2</v>
      </c>
      <c r="AO47" s="251"/>
      <c r="AP47" s="57">
        <f>E47*$AQ$40</f>
        <v>0</v>
      </c>
      <c r="AQ47" s="245" t="s">
        <v>2</v>
      </c>
      <c r="AR47" s="251"/>
      <c r="AS47" s="57">
        <f>E47*$AT$40</f>
        <v>0</v>
      </c>
      <c r="AT47" s="245" t="s">
        <v>2</v>
      </c>
      <c r="AU47" s="251"/>
      <c r="AV47" s="57">
        <f>E47*$AW$40</f>
        <v>0</v>
      </c>
      <c r="AW47" s="8" t="s">
        <v>2</v>
      </c>
      <c r="AX47" s="251"/>
      <c r="AY47" s="38">
        <f>E47*$AZ$40</f>
        <v>209.99978999999996</v>
      </c>
      <c r="AZ47" s="8" t="s">
        <v>2</v>
      </c>
    </row>
    <row r="51" spans="5:5" x14ac:dyDescent="0.3">
      <c r="E51" s="164"/>
    </row>
  </sheetData>
  <mergeCells count="6">
    <mergeCell ref="AM2:AN2"/>
    <mergeCell ref="H2:M2"/>
    <mergeCell ref="N2:S2"/>
    <mergeCell ref="Z2:AE2"/>
    <mergeCell ref="AF2:AK2"/>
    <mergeCell ref="U2:V2"/>
  </mergeCells>
  <conditionalFormatting sqref="D8:D11">
    <cfRule type="cellIs" dxfId="92" priority="34" operator="equal">
      <formula>"≠"</formula>
    </cfRule>
  </conditionalFormatting>
  <conditionalFormatting sqref="E8:E11">
    <cfRule type="uniqueValues" dxfId="91" priority="44"/>
    <cfRule type="duplicateValues" dxfId="90" priority="45"/>
  </conditionalFormatting>
  <conditionalFormatting sqref="G18:G23 G28:G32 G37:G38 G43:G47">
    <cfRule type="top10" dxfId="89" priority="33" bottom="1" rank="1"/>
  </conditionalFormatting>
  <conditionalFormatting sqref="S3:S11 M9:M11">
    <cfRule type="cellIs" dxfId="88" priority="35" operator="between">
      <formula>0.0000000001</formula>
      <formula>0.9999999999</formula>
    </cfRule>
    <cfRule type="cellIs" dxfId="87" priority="36" operator="equal">
      <formula>1</formula>
    </cfRule>
    <cfRule type="cellIs" dxfId="86" priority="37" operator="greaterThan">
      <formula>0</formula>
    </cfRule>
  </conditionalFormatting>
  <conditionalFormatting sqref="AE3 M3:M8 AE5">
    <cfRule type="cellIs" dxfId="85" priority="38" operator="equal">
      <formula>1</formula>
    </cfRule>
    <cfRule type="cellIs" dxfId="84" priority="39" operator="between">
      <formula>0.00000001</formula>
      <formula>0.99999999</formula>
    </cfRule>
  </conditionalFormatting>
  <conditionalFormatting sqref="AE3:AE7 AK3:AK8">
    <cfRule type="cellIs" dxfId="83" priority="7" operator="equal">
      <formula>1</formula>
    </cfRule>
    <cfRule type="cellIs" dxfId="82" priority="8" operator="between">
      <formula>0.000000000001</formula>
      <formula>0.999999999999</formula>
    </cfRule>
  </conditionalFormatting>
  <conditionalFormatting sqref="AE3:AE13 AK3:AK13">
    <cfRule type="cellIs" dxfId="81" priority="1" operator="between">
      <formula>0.0000000001</formula>
      <formula>0.9999999999</formula>
    </cfRule>
    <cfRule type="cellIs" dxfId="80" priority="2" operator="equal">
      <formula>1</formula>
    </cfRule>
    <cfRule type="cellIs" dxfId="79" priority="3" operator="greaterThan">
      <formula>0</formula>
    </cfRule>
  </conditionalFormatting>
  <printOptions horizontalCentered="1" verticalCentered="1"/>
  <pageMargins left="0.51181102362204722" right="0.51181102362204722" top="0.98425196850393704" bottom="0.78740157480314965" header="0.31496062992125984" footer="0.31496062992125984"/>
  <pageSetup paperSize="9" scale="82" orientation="portrait" r:id="rId1"/>
  <ignoredErrors>
    <ignoredError sqref="E29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50"/>
  <sheetViews>
    <sheetView zoomScaleNormal="100" workbookViewId="0">
      <selection activeCell="B13" sqref="B13"/>
    </sheetView>
  </sheetViews>
  <sheetFormatPr defaultRowHeight="14.4" x14ac:dyDescent="0.3"/>
  <cols>
    <col min="1" max="1" width="10.5546875" customWidth="1"/>
    <col min="2" max="2" width="49.109375" customWidth="1"/>
    <col min="3" max="3" width="14.33203125" bestFit="1" customWidth="1"/>
    <col min="4" max="4" width="5.109375" bestFit="1" customWidth="1"/>
    <col min="5" max="5" width="12.5546875" bestFit="1" customWidth="1"/>
    <col min="6" max="6" width="5.109375" bestFit="1" customWidth="1"/>
    <col min="7" max="7" width="10.5546875" bestFit="1" customWidth="1"/>
    <col min="8" max="8" width="3.88671875" bestFit="1" customWidth="1"/>
    <col min="9" max="9" width="11.5546875" bestFit="1" customWidth="1"/>
    <col min="10" max="10" width="6.44140625" bestFit="1" customWidth="1"/>
    <col min="11" max="11" width="3" bestFit="1" customWidth="1"/>
    <col min="12" max="12" width="12.5546875" bestFit="1" customWidth="1"/>
    <col min="13" max="13" width="6" bestFit="1" customWidth="1"/>
    <col min="14" max="14" width="3.88671875" bestFit="1" customWidth="1"/>
    <col min="15" max="15" width="11.5546875" bestFit="1" customWidth="1"/>
    <col min="16" max="16" width="6" bestFit="1" customWidth="1"/>
    <col min="17" max="17" width="3" bestFit="1" customWidth="1"/>
    <col min="18" max="18" width="12.5546875" bestFit="1" customWidth="1"/>
    <col min="19" max="19" width="6" bestFit="1" customWidth="1"/>
    <col min="20" max="20" width="2.6640625" customWidth="1"/>
    <col min="21" max="21" width="9.88671875" bestFit="1" customWidth="1"/>
    <col min="22" max="22" width="6.44140625" bestFit="1" customWidth="1"/>
    <col min="23" max="23" width="2.6640625" customWidth="1"/>
    <col min="24" max="24" width="9.88671875" bestFit="1" customWidth="1"/>
    <col min="25" max="25" width="6" bestFit="1" customWidth="1"/>
    <col min="26" max="26" width="3.88671875" bestFit="1" customWidth="1"/>
    <col min="27" max="27" width="9.88671875" bestFit="1" customWidth="1"/>
    <col min="28" max="28" width="6.44140625" bestFit="1" customWidth="1"/>
    <col min="29" max="29" width="3" bestFit="1" customWidth="1"/>
    <col min="30" max="30" width="9.88671875" bestFit="1" customWidth="1"/>
    <col min="31" max="31" width="6" bestFit="1" customWidth="1"/>
    <col min="32" max="32" width="3.88671875" bestFit="1" customWidth="1"/>
    <col min="33" max="33" width="9.88671875" bestFit="1" customWidth="1"/>
    <col min="34" max="34" width="6" bestFit="1" customWidth="1"/>
    <col min="35" max="35" width="3" bestFit="1" customWidth="1"/>
    <col min="36" max="36" width="9.88671875" bestFit="1" customWidth="1"/>
    <col min="37" max="37" width="6" bestFit="1" customWidth="1"/>
    <col min="38" max="38" width="2.6640625" customWidth="1"/>
    <col min="39" max="39" width="9.88671875" bestFit="1" customWidth="1"/>
    <col min="40" max="40" width="6.44140625" bestFit="1" customWidth="1"/>
    <col min="41" max="41" width="2.6640625" customWidth="1"/>
    <col min="42" max="42" width="9.88671875" bestFit="1" customWidth="1"/>
    <col min="43" max="43" width="6" bestFit="1" customWidth="1"/>
    <col min="44" max="44" width="2.6640625" customWidth="1"/>
    <col min="45" max="45" width="9.88671875" bestFit="1" customWidth="1"/>
    <col min="46" max="46" width="6" bestFit="1" customWidth="1"/>
    <col min="47" max="47" width="2.6640625" customWidth="1"/>
    <col min="48" max="48" width="9.88671875" bestFit="1" customWidth="1"/>
    <col min="49" max="49" width="5.109375" bestFit="1" customWidth="1"/>
    <col min="50" max="50" width="2.6640625" customWidth="1"/>
    <col min="51" max="51" width="11.88671875" bestFit="1" customWidth="1"/>
    <col min="52" max="52" width="5.109375" bestFit="1" customWidth="1"/>
  </cols>
  <sheetData>
    <row r="1" spans="1:52" ht="21.6" thickBot="1" x14ac:dyDescent="0.45">
      <c r="A1" t="s">
        <v>6</v>
      </c>
      <c r="B1" s="18">
        <v>20091</v>
      </c>
      <c r="C1" s="189"/>
    </row>
    <row r="2" spans="1:52" ht="15" thickBot="1" x14ac:dyDescent="0.35">
      <c r="B2" t="s">
        <v>105</v>
      </c>
      <c r="H2" s="628" t="s">
        <v>46</v>
      </c>
      <c r="I2" s="629"/>
      <c r="J2" s="629"/>
      <c r="K2" s="629"/>
      <c r="L2" s="629"/>
      <c r="M2" s="128"/>
      <c r="N2" s="629" t="s">
        <v>45</v>
      </c>
      <c r="O2" s="629"/>
      <c r="P2" s="629"/>
      <c r="Q2" s="629"/>
      <c r="R2" s="629"/>
      <c r="S2" s="267"/>
      <c r="U2" s="626" t="s">
        <v>118</v>
      </c>
      <c r="V2" s="627"/>
      <c r="Z2" s="628" t="s">
        <v>46</v>
      </c>
      <c r="AA2" s="629"/>
      <c r="AB2" s="629"/>
      <c r="AC2" s="629"/>
      <c r="AD2" s="629"/>
      <c r="AE2" s="630"/>
      <c r="AF2" s="628" t="s">
        <v>45</v>
      </c>
      <c r="AG2" s="629"/>
      <c r="AH2" s="629"/>
      <c r="AI2" s="629"/>
      <c r="AJ2" s="629"/>
      <c r="AK2" s="632"/>
      <c r="AM2" s="626" t="s">
        <v>118</v>
      </c>
      <c r="AN2" s="627"/>
    </row>
    <row r="3" spans="1:52" x14ac:dyDescent="0.3">
      <c r="B3" s="102"/>
      <c r="H3" s="144" t="s">
        <v>61</v>
      </c>
      <c r="I3" s="159">
        <v>3150660</v>
      </c>
      <c r="J3" s="160" t="s">
        <v>43</v>
      </c>
      <c r="K3" s="160" t="s">
        <v>42</v>
      </c>
      <c r="L3" s="285">
        <v>45153</v>
      </c>
      <c r="M3" s="132" t="e">
        <f>ROUNDDOWN(IF(I3&lt;=#REF!+#REF!+#REF!+#REF!,1,(#REF!+#REF!+#REF!+#REF!)/I3),2)</f>
        <v>#REF!</v>
      </c>
      <c r="N3" s="145" t="s">
        <v>61</v>
      </c>
      <c r="O3" s="160">
        <f>ROUNDUP(I3/C6,0)</f>
        <v>11</v>
      </c>
      <c r="P3" s="145" t="s">
        <v>44</v>
      </c>
      <c r="Q3" s="145" t="s">
        <v>42</v>
      </c>
      <c r="R3" s="285">
        <f>IF(L3="","",L3-20)</f>
        <v>45133</v>
      </c>
      <c r="S3" s="132" t="e">
        <f>ROUNDDOWN(IF(I3&lt;=#REF!+#REF!+#REF!+#REF!+#REF!+#REF!,1,(#REF!+#REF!+#REF!+#REF!+#REF!+#REF!)/I3),2)</f>
        <v>#REF!</v>
      </c>
      <c r="U3" s="275">
        <f>12896160-I3</f>
        <v>9745500</v>
      </c>
      <c r="V3" s="276" t="s">
        <v>43</v>
      </c>
      <c r="Z3" s="144" t="s">
        <v>61</v>
      </c>
      <c r="AA3" s="159">
        <v>9745490</v>
      </c>
      <c r="AB3" s="160" t="s">
        <v>43</v>
      </c>
      <c r="AC3" s="160" t="s">
        <v>42</v>
      </c>
      <c r="AD3" s="285"/>
      <c r="AE3" s="132" t="e">
        <f>ROUNDDOWN(IF(AA3+I8+I7+I6+I5+I4+I3&lt;=#REF!+#REF!+#REF!+#REF!,1,IF((I3+I4+I5+I6+I7+I8)&gt;(#REF!+#REF!+#REF!+#REF!),0,(#REF!+#REF!+#REF!+#REF!-I3-I4-I5-I6-I7-I8)/AA3)),2)</f>
        <v>#REF!</v>
      </c>
      <c r="AF3" s="144" t="s">
        <v>61</v>
      </c>
      <c r="AG3" s="65">
        <f>IF(ROUNDUP(((AA3+I8+I7+I6+I5+I4+I3)/C6)-O3-O4-O5-O6-O7-O8,0)&lt;0,0,ROUNDUP(((AA3+I8+I7+I6+I5+I4+I3)/C6)-O8-O7-O6-O5-O4-O3,0))</f>
        <v>32</v>
      </c>
      <c r="AH3" s="145" t="s">
        <v>44</v>
      </c>
      <c r="AI3" s="145" t="s">
        <v>42</v>
      </c>
      <c r="AJ3" s="285" t="str">
        <f t="shared" ref="AJ3:AJ11" si="0">IF(AD3="","",AD3-20)</f>
        <v/>
      </c>
      <c r="AK3" s="132" t="e">
        <f>ROUNDDOWN(IF(AA3+I8+I7+I6+I5+I4+I3&lt;=#REF!+#REF!+#REF!+#REF!+#REF!+#REF!,1,IF((I3+I4+I5+I6+I7+I8)&gt;(#REF!+#REF!+#REF!+#REF!+#REF!+#REF!),0,(#REF!+#REF!+#REF!+#REF!+#REF!+#REF!-I3-I4-I5-I6-I7-I8)/AA3)),2)</f>
        <v>#REF!</v>
      </c>
      <c r="AM3" s="275"/>
      <c r="AN3" s="276" t="s">
        <v>43</v>
      </c>
    </row>
    <row r="4" spans="1:52" x14ac:dyDescent="0.3">
      <c r="B4" s="168" t="s">
        <v>13</v>
      </c>
      <c r="C4" s="31">
        <v>325000</v>
      </c>
      <c r="D4" s="43"/>
      <c r="E4" s="52" t="s">
        <v>59</v>
      </c>
      <c r="F4" s="43"/>
      <c r="H4" s="144" t="s">
        <v>62</v>
      </c>
      <c r="I4" s="150">
        <v>12896160</v>
      </c>
      <c r="J4" s="145" t="s">
        <v>43</v>
      </c>
      <c r="K4" s="145" t="s">
        <v>42</v>
      </c>
      <c r="L4" s="146">
        <v>45184</v>
      </c>
      <c r="M4" s="134" t="e">
        <f>ROUNDDOWN(IF(I4+I3&lt;=#REF!+#REF!+#REF!+#REF!,1,IF(I3&gt;(#REF!+#REF!+#REF!+#REF!),0,(#REF!+#REF!+#REF!+#REF!-I3)/I4)),2)</f>
        <v>#REF!</v>
      </c>
      <c r="N4" s="145" t="s">
        <v>62</v>
      </c>
      <c r="O4" s="145">
        <f>IF(ROUNDUP(((I4+I3)/C6)-O3,0)&lt;0,0,ROUNDUP(((I4+I3)/C6)-O3,0))</f>
        <v>41</v>
      </c>
      <c r="P4" s="41" t="s">
        <v>44</v>
      </c>
      <c r="Q4" s="41" t="s">
        <v>42</v>
      </c>
      <c r="R4" s="146">
        <f>IF(L4="","",L4-20)</f>
        <v>45164</v>
      </c>
      <c r="S4" s="134" t="e">
        <f>ROUNDDOWN(IF(I4+I3&lt;=#REF!+#REF!+#REF!+#REF!+#REF!+#REF!,1,IF(I3&gt;(#REF!+#REF!+#REF!+#REF!+#REF!+#REF!),0,(#REF!+#REF!+#REF!+#REF!+#REF!+#REF!-I3)/I4)),2)</f>
        <v>#REF!</v>
      </c>
      <c r="U4" s="275">
        <f>12896160-I4</f>
        <v>0</v>
      </c>
      <c r="V4" s="276" t="s">
        <v>43</v>
      </c>
      <c r="Z4" s="144" t="s">
        <v>62</v>
      </c>
      <c r="AA4" s="150"/>
      <c r="AB4" s="145" t="s">
        <v>43</v>
      </c>
      <c r="AC4" s="145" t="s">
        <v>42</v>
      </c>
      <c r="AD4" s="146"/>
      <c r="AE4" s="134" t="e">
        <f>ROUNDDOWN(IF(AA4+AA3+I8+I7+I6+I5+I4+I3&lt;=#REF!+#REF!+#REF!+#REF!,1,IF((I3+I4+I5+I6+I7+I8+AA3)&gt;(#REF!+#REF!+#REF!+#REF!),0,(#REF!+#REF!+#REF!+#REF!-I3-I4-I5-I6-I7-I8-AA3)/AA4)),2)</f>
        <v>#REF!</v>
      </c>
      <c r="AF4" s="144" t="s">
        <v>62</v>
      </c>
      <c r="AG4" s="41">
        <f>IF(ROUNDUP(((AA4+AA3+I8+I7+I6+I5+I4+I3)/C6)-O3-O4-O5-O6-O7-O8-AG3,0)&lt;0,0,ROUNDUP(((AA4+AA3+I8+I7+I6+I5+I4+I3)/C6)-AG3-O8-O7-O6-O5-O4-O3,0))</f>
        <v>0</v>
      </c>
      <c r="AH4" s="41" t="s">
        <v>44</v>
      </c>
      <c r="AI4" s="41" t="s">
        <v>42</v>
      </c>
      <c r="AJ4" s="146" t="str">
        <f t="shared" si="0"/>
        <v/>
      </c>
      <c r="AK4" s="134" t="e">
        <f>ROUNDDOWN(IF(AA4+AA3+I8+I7+I6+I5+I4+I3&lt;=#REF!+#REF!+#REF!+#REF!+#REF!+#REF!,1,IF((I3+I4+I5+I6+I7+I8+AA3)&gt;(#REF!+#REF!+#REF!+#REF!+#REF!+#REF!),0,(#REF!+#REF!+#REF!+#REF!+#REF!+#REF!-I3-I4-I5-I6-I7-I8-AA3)/AA4)),2)</f>
        <v>#REF!</v>
      </c>
      <c r="AM4" s="275"/>
      <c r="AN4" s="276" t="s">
        <v>43</v>
      </c>
    </row>
    <row r="5" spans="1:52" x14ac:dyDescent="0.3">
      <c r="B5" s="168" t="s">
        <v>11</v>
      </c>
      <c r="C5" s="31">
        <f>ROUNDUP(I9/C6,0)</f>
        <v>0</v>
      </c>
      <c r="D5" s="43"/>
      <c r="E5" s="120">
        <f>MIN(G18:G23,G28:G32,G37:G38,G43:G46)</f>
        <v>6</v>
      </c>
      <c r="F5" s="43"/>
      <c r="H5" s="144" t="s">
        <v>63</v>
      </c>
      <c r="I5" s="150">
        <v>13189650</v>
      </c>
      <c r="J5" s="145" t="s">
        <v>43</v>
      </c>
      <c r="K5" s="145" t="s">
        <v>42</v>
      </c>
      <c r="L5" s="139">
        <v>45306</v>
      </c>
      <c r="M5" s="134" t="e">
        <f>ROUNDDOWN(IF(I5+I4+I3&lt;=#REF!+#REF!+#REF!+#REF!,1,IF((I3+I4)&gt;=(#REF!+#REF!+#REF!+#REF!),0,(#REF!+#REF!+#REF!+#REF!-I3-I4)/I5)),2)</f>
        <v>#REF!</v>
      </c>
      <c r="N5" s="145" t="s">
        <v>63</v>
      </c>
      <c r="O5" s="41">
        <f>IF(ROUNDUP(((I5+I4+I3)/C6)-O4-O3,0)&lt;0,0,ROUNDUP(((I5+I4+I3)/C6)-O4-O3,0))</f>
        <v>43</v>
      </c>
      <c r="P5" s="41" t="s">
        <v>44</v>
      </c>
      <c r="Q5" s="41" t="s">
        <v>42</v>
      </c>
      <c r="R5" s="146">
        <f>IF(L5="","",L5-20)</f>
        <v>45286</v>
      </c>
      <c r="S5" s="134" t="e">
        <f>ROUNDDOWN(IF(I5+I4+I3&lt;=#REF!+#REF!+#REF!+#REF!+#REF!+#REF!,1,IF((I3+I4)&gt;(#REF!+#REF!+#REF!+#REF!+#REF!+#REF!),0,(#REF!+#REF!+#REF!+#REF!+#REF!+#REF!-I3-I4)/I5)),2)</f>
        <v>#REF!</v>
      </c>
      <c r="U5" s="275">
        <f>13189650-I5</f>
        <v>0</v>
      </c>
      <c r="V5" s="276" t="s">
        <v>43</v>
      </c>
      <c r="Z5" s="144" t="s">
        <v>63</v>
      </c>
      <c r="AA5" s="150"/>
      <c r="AB5" s="145" t="s">
        <v>43</v>
      </c>
      <c r="AC5" s="145" t="s">
        <v>42</v>
      </c>
      <c r="AD5" s="139"/>
      <c r="AE5" s="134" t="e">
        <f>ROUNDDOWN(IF(AA5+AA4+AA3+I8+I7+I6+I5+I4+I3&lt;=#REF!+#REF!+#REF!+#REF!,1,IF((I3+I4+I5+I6+I7+I8+AA3+AA4)&gt;(#REF!+#REF!+#REF!+#REF!),0,(#REF!+#REF!+#REF!+#REF!-I3-I4-I5-I6-I7-I8-AA3-AA4)/AA5)),2)</f>
        <v>#REF!</v>
      </c>
      <c r="AF5" s="144" t="s">
        <v>63</v>
      </c>
      <c r="AG5" s="41">
        <f>IF(ROUNDUP(((AA5+AA4+AA3+I8+I7+I6+I5+I4+I3)/C6)-O3-O4-O5-O6-O7-O8-AG3-AG4,0)&lt;0,0,ROUNDUP(((AA5+AA4+AA3+I8+I7+I6+I5+I4+I3)/C6)-AG4-AG3-O8-O7-O6-O5-O4-O3,0))</f>
        <v>0</v>
      </c>
      <c r="AH5" s="41" t="s">
        <v>44</v>
      </c>
      <c r="AI5" s="41" t="s">
        <v>42</v>
      </c>
      <c r="AJ5" s="146" t="str">
        <f t="shared" si="0"/>
        <v/>
      </c>
      <c r="AK5" s="134" t="e">
        <f>ROUNDDOWN(IF(AA5+AA4+AA3+I8+I7+I6+I5+I4+I3&lt;=#REF!+#REF!+#REF!+#REF!+#REF!+#REF!,1,IF((I3+I4+I5+I6+I7+I8+AA3+AA4)&gt;(#REF!+#REF!+#REF!+#REF!+#REF!+#REF!),0,(#REF!+#REF!+#REF!+#REF!+#REF!+#REF!-I3-I4-I5-I6-I7-I8-AA3-AA4)/AA5)),2)</f>
        <v>#REF!</v>
      </c>
      <c r="AM5" s="275"/>
      <c r="AN5" s="276" t="s">
        <v>43</v>
      </c>
    </row>
    <row r="6" spans="1:52" x14ac:dyDescent="0.3">
      <c r="B6" s="168" t="s">
        <v>20</v>
      </c>
      <c r="C6" s="31">
        <v>308750</v>
      </c>
      <c r="D6" s="43"/>
      <c r="E6" s="43"/>
      <c r="F6" s="43"/>
      <c r="G6" s="43"/>
      <c r="H6" s="144" t="s">
        <v>64</v>
      </c>
      <c r="I6" s="150"/>
      <c r="J6" s="145" t="s">
        <v>43</v>
      </c>
      <c r="K6" s="145" t="s">
        <v>42</v>
      </c>
      <c r="L6" s="139"/>
      <c r="M6" s="134" t="e">
        <f>ROUNDDOWN(IF(I6+I5+I4+I3&lt;=#REF!+#REF!+#REF!+#REF!,1,IF((I3+I4+I5)&gt;(#REF!+#REF!+#REF!+#REF!),0,(#REF!+#REF!+#REF!+#REF!-I3-I4-I5)/I6)),2)</f>
        <v>#REF!</v>
      </c>
      <c r="N6" s="145" t="s">
        <v>64</v>
      </c>
      <c r="O6" s="41">
        <f>IF(ROUNDUP(((I6+I5+I4+I3)/C6)-O3-O4-O5,0)&lt;0,0,ROUNDUP(((I6+I5+I4+I3)/C6)-O5-O4-O3,0))</f>
        <v>0</v>
      </c>
      <c r="P6" s="41" t="s">
        <v>44</v>
      </c>
      <c r="Q6" s="41" t="s">
        <v>42</v>
      </c>
      <c r="R6" s="146" t="str">
        <f t="shared" ref="R6:R11" si="1">IF(L6="","",L6-20)</f>
        <v/>
      </c>
      <c r="S6" s="134" t="e">
        <f>ROUNDDOWN(IF(I6+I5+I4+I3&lt;=#REF!+#REF!+#REF!+#REF!+#REF!+#REF!,1,IF((I3+I4+I5)&gt;(#REF!+#REF!+#REF!+#REF!+#REF!+#REF!),0,(#REF!+#REF!+#REF!+#REF!+#REF!+#REF!-I3-I4-I5)/I6)),2)</f>
        <v>#REF!</v>
      </c>
      <c r="U6" s="275"/>
      <c r="V6" s="276"/>
      <c r="Z6" s="144" t="s">
        <v>64</v>
      </c>
      <c r="AA6" s="150"/>
      <c r="AB6" s="145" t="s">
        <v>43</v>
      </c>
      <c r="AC6" s="145" t="s">
        <v>42</v>
      </c>
      <c r="AD6" s="139"/>
      <c r="AE6" s="134" t="e">
        <f>ROUNDDOWN(IF(AA6+AA5+AA4+AA3+I8+I7+I6+I5+I4+I3&lt;=#REF!+#REF!+#REF!+#REF!,1,IF((I3+I4+I5+I6+I7+I8+AA3+AA4+AA5)&gt;(#REF!+#REF!+#REF!+#REF!),0,(#REF!+#REF!+#REF!+#REF!-I3-I4-I5-I6-I7-I8-AA3-AA4-AA5)/AA6)),2)</f>
        <v>#REF!</v>
      </c>
      <c r="AF6" s="144" t="s">
        <v>64</v>
      </c>
      <c r="AG6" s="41">
        <f>IF(ROUNDUP(((AA6+AA5+AA4+AA3+I8+I7+I6+I5+I4+I3)/C6)-O3-O4-O5-O6-O7-O8-AG3-AG4-AG5,0)&lt;0,0,ROUNDUP(((AA6+AA5+AA4+AA3+I8+I7+I6+I5+I4+I3)/C6)-AG5-AG4-AG3-O8-O7-O6-O5-O4-O3,0))</f>
        <v>0</v>
      </c>
      <c r="AH6" s="41" t="s">
        <v>44</v>
      </c>
      <c r="AI6" s="41" t="s">
        <v>42</v>
      </c>
      <c r="AJ6" s="146" t="str">
        <f t="shared" si="0"/>
        <v/>
      </c>
      <c r="AK6" s="134" t="e">
        <f>ROUNDDOWN(IF(AA6+AA5+AA4+AA3+I8+I7+I6+I5+I4+I3&lt;=#REF!+#REF!+#REF!+#REF!+#REF!+#REF!,1,IF((I3+I4+I5+I6+I7+I8+AA3+AA4+AA5)&gt;(#REF!+#REF!+#REF!+#REF!+#REF!+#REF!),0,(#REF!+#REF!+#REF!+#REF!+#REF!+#REF!-I3-I4-I5-I6-I7-I8-AA3-AA4-AA5)/AA6)),2)</f>
        <v>#REF!</v>
      </c>
      <c r="AM6" s="275"/>
      <c r="AN6" s="276"/>
    </row>
    <row r="7" spans="1:52" x14ac:dyDescent="0.3">
      <c r="B7" s="168"/>
      <c r="C7" s="108"/>
      <c r="D7" s="43"/>
      <c r="E7" s="52" t="s">
        <v>41</v>
      </c>
      <c r="F7" s="43"/>
      <c r="G7" s="43"/>
      <c r="H7" s="144" t="s">
        <v>65</v>
      </c>
      <c r="I7" s="150"/>
      <c r="J7" s="145" t="s">
        <v>43</v>
      </c>
      <c r="K7" s="145" t="s">
        <v>42</v>
      </c>
      <c r="L7" s="139"/>
      <c r="M7" s="134" t="e">
        <f>ROUNDDOWN(IF(I7+I6+I5+I4+I3&lt;=#REF!+#REF!+#REF!+#REF!,1,IF((I3+I4+I5+I6)&gt;(#REF!+#REF!+#REF!+#REF!),0,(#REF!+#REF!+#REF!+#REF!-I3-I4-I5-I6)/I7)),2)</f>
        <v>#REF!</v>
      </c>
      <c r="N7" s="137"/>
      <c r="O7" s="41">
        <f>IF(ROUNDUP(((I7+I6+I5+I4+I3)/C6)-O3-O4-O5-O6,0)&lt;0,0,ROUNDUP(((I7+I6+I5+I4+I3)/C6)-O6-O5-O4-O3,0))</f>
        <v>0</v>
      </c>
      <c r="P7" s="41" t="s">
        <v>44</v>
      </c>
      <c r="Q7" s="41" t="s">
        <v>42</v>
      </c>
      <c r="R7" s="146" t="str">
        <f t="shared" si="1"/>
        <v/>
      </c>
      <c r="S7" s="134" t="e">
        <f>ROUNDDOWN(IF(I7+I6+I5+I4+I3&lt;=#REF!+#REF!+#REF!+#REF!+#REF!+#REF!,1,IF((I3+I4+I5+I6)&gt;(#REF!+#REF!+#REF!+#REF!+#REF!+#REF!),0,(#REF!+#REF!+#REF!+#REF!+#REF!+#REF!-I3-I4-I5-I6)/I7)),2)</f>
        <v>#REF!</v>
      </c>
      <c r="U7" s="275"/>
      <c r="V7" s="276"/>
      <c r="Z7" s="144" t="s">
        <v>65</v>
      </c>
      <c r="AA7" s="150"/>
      <c r="AB7" s="145" t="s">
        <v>43</v>
      </c>
      <c r="AC7" s="145" t="s">
        <v>42</v>
      </c>
      <c r="AD7" s="139"/>
      <c r="AE7" s="134" t="e">
        <f>ROUNDDOWN(IF(AA7+AA6+AA5+AA4+AA3+I8+I7+I6+I5+I4+I3&lt;=#REF!+#REF!+#REF!+#REF!,1,IF((I3+I4+I5+I6+I7+I8+AA3+AA4+AA5+AA6)&gt;(#REF!+#REF!+#REF!+#REF!),0,(#REF!+#REF!+#REF!+#REF!-I3-I4-I5-I6-I7-I8-AA3-AA4-AA5-AA6)/AA7)),2)</f>
        <v>#REF!</v>
      </c>
      <c r="AF7" s="144" t="s">
        <v>65</v>
      </c>
      <c r="AG7" s="41">
        <f>IF(ROUNDUP(((AA7+AA6+AA5+AA4+AA3+I8+I7+I6+I5+I4+I3)/C6)-O3-O4-O5-O6-O7-O8-AG3-AG4-AG5-AG6,0)&lt;0,0,ROUNDUP(((AA7+AA6+AA5+AA4+AA3+I8+I7+I6+I5+I4+I3)/C6)-AG6-AG5-AG4-AG3-O8-O7-O6-O5-O4-O3,0))</f>
        <v>0</v>
      </c>
      <c r="AH7" s="41" t="s">
        <v>44</v>
      </c>
      <c r="AI7" s="41" t="s">
        <v>42</v>
      </c>
      <c r="AJ7" s="146" t="str">
        <f t="shared" si="0"/>
        <v/>
      </c>
      <c r="AK7" s="134" t="e">
        <f>ROUNDDOWN(IF(AA7+AA6+AA5+AA4+AA3+I8+I7+I6+I5+I4+I3&lt;=#REF!+#REF!+#REF!+#REF!+#REF!+#REF!,1,IF((I3+I4+I5+I6+I7+I8+AA3+AA4+AA5+AA6)&gt;(#REF!+#REF!+#REF!+#REF!+#REF!+#REF!),0,(#REF!+#REF!+#REF!+#REF!+#REF!+#REF!-I3-I4-I5-I6-I7-I8-AA3-AA4-AA5-AA6)/AA7)),2)</f>
        <v>#REF!</v>
      </c>
      <c r="AM7" s="275"/>
      <c r="AN7" s="276"/>
    </row>
    <row r="8" spans="1:52" x14ac:dyDescent="0.3">
      <c r="B8" s="168" t="s">
        <v>19</v>
      </c>
      <c r="C8" s="169" t="e">
        <f>IF((I13+AA13-#REF!-#REF!-#REF!-#REF!-#REF!-#REF!-#REF!)/C6&lt;0,0,ROUNDUP((I13+AA13-#REF!-#REF!-#REF!-#REF!-#REF!-#REF!-#REF!)/C6,0))</f>
        <v>#REF!</v>
      </c>
      <c r="D8" s="108" t="e">
        <f>IF(C8=E8,"=","≠")</f>
        <v>#REF!</v>
      </c>
      <c r="E8" s="120">
        <f>J15+M15+P15+S15+V15+Y15+AB15+AE15+AH15+AK15+AN15+AQ15+AT15+AW15</f>
        <v>34</v>
      </c>
      <c r="F8" s="43"/>
      <c r="G8" s="43"/>
      <c r="H8" s="144" t="s">
        <v>123</v>
      </c>
      <c r="I8" s="150"/>
      <c r="J8" s="145" t="s">
        <v>43</v>
      </c>
      <c r="K8" s="145" t="s">
        <v>42</v>
      </c>
      <c r="L8" s="139"/>
      <c r="M8" s="134" t="e">
        <f>ROUNDDOWN(IF(I8+I7+I6+I5+I4+I3&lt;=#REF!+#REF!+#REF!+#REF!,1,IF((I3+I4+I5+I6+I7)&gt;(#REF!+#REF!+#REF!+#REF!),0,(#REF!+#REF!+#REF!+#REF!-I3-I4-I5-I6-I7)/I8)),2)</f>
        <v>#REF!</v>
      </c>
      <c r="N8" s="145"/>
      <c r="O8" s="41">
        <f>IF(ROUNDUP(((I8+I7+I6+I5+I4+I3)/C6)-O3-O4-O5-O6-O7,0)&lt;0,0,ROUNDUP(((I8+I7+I6+I5+I4+I3)/C6)-O7-O6-O5-O4-O3,0))</f>
        <v>0</v>
      </c>
      <c r="P8" s="41" t="s">
        <v>44</v>
      </c>
      <c r="Q8" s="41" t="s">
        <v>42</v>
      </c>
      <c r="R8" s="146" t="str">
        <f t="shared" si="1"/>
        <v/>
      </c>
      <c r="S8" s="134" t="e">
        <f>ROUNDDOWN(IF(I8+I7+I6+I5+I4+I3&lt;=#REF!+#REF!+#REF!+#REF!+#REF!+#REF!,1,IF((I3+I4+I5+I6+I7)&gt;(#REF!+#REF!+#REF!+#REF!+#REF!+#REF!),0,(#REF!+#REF!+#REF!+#REF!+#REF!+#REF!-I3-I4-I5-I6-I7)/I8)),2)</f>
        <v>#REF!</v>
      </c>
      <c r="U8" s="275"/>
      <c r="V8" s="276"/>
      <c r="Z8" s="144" t="s">
        <v>123</v>
      </c>
      <c r="AA8" s="150"/>
      <c r="AB8" s="145" t="s">
        <v>43</v>
      </c>
      <c r="AC8" s="145" t="s">
        <v>42</v>
      </c>
      <c r="AD8" s="139"/>
      <c r="AE8" s="134" t="e">
        <f>ROUNDDOWN(IF(AA8+AA7+AA6+AA5+AA4+AA3+I8+I7+I6+I5+I4+I3&lt;=#REF!+#REF!+#REF!+#REF!,1,IF((I3+I4+I5+I6+I7+I8+AA3+AA4+AA5+AA6+AA7)&gt;(#REF!+#REF!+#REF!+#REF!),0,(#REF!+#REF!+#REF!+#REF!-I3-I4-I5-I6-I7-I8-AA3-AA4-AA5-AA6-AA7)/AA8)),2)</f>
        <v>#REF!</v>
      </c>
      <c r="AF8" s="144" t="s">
        <v>123</v>
      </c>
      <c r="AG8" s="41">
        <f>IF(ROUNDUP(((AA8+AA7+AA6+AA5+AA4+AA3+I8+I7+I6+I5+I4+I3)/C6)-O3-O4-O5-O6-O7-O8-AG3-AG4-AG5-AG6-AG7,0)&lt;0,0,ROUNDUP(((AA8+AA7+AA6+AA5+AA4+AA3+I8+I7+I6+I5+I4+I3)/C6)-AG7-AG6-AG5-AG4-AG3-O8-O7-O6-O5-O4-O3,0))</f>
        <v>0</v>
      </c>
      <c r="AH8" s="41" t="s">
        <v>44</v>
      </c>
      <c r="AI8" s="41" t="s">
        <v>42</v>
      </c>
      <c r="AJ8" s="146" t="str">
        <f t="shared" si="0"/>
        <v/>
      </c>
      <c r="AK8" s="134" t="e">
        <f>ROUNDDOWN(IF(AA8+AA7+AA6+AA5+AA4+AA3+I8+I7+I6+I5+I4+I3&lt;=#REF!+#REF!+#REF!+#REF!+#REF!+#REF!,1,IF((I3+I4+I5+I6+I7+I8+AA3+AA4+AA5+AA6+AA7)&gt;(#REF!+#REF!+#REF!+#REF!+#REF!+#REF!),0,(#REF!+#REF!+#REF!+#REF!+#REF!+#REF!-I3-I4-I5-I6-I7-I8-AA3-AA4-AA5-AA6-AA7)/AA8)),2)</f>
        <v>#REF!</v>
      </c>
      <c r="AM8" s="275"/>
      <c r="AN8" s="276"/>
    </row>
    <row r="9" spans="1:52" x14ac:dyDescent="0.3">
      <c r="B9" s="168" t="s">
        <v>22</v>
      </c>
      <c r="C9" s="169" t="e">
        <f>IF((I13+AA13-#REF!-#REF!-#REF!-#REF!-#REF!-#REF!-#REF!)/C6&lt;0,0,ROUNDUP((I13+AA13-#REF!-#REF!-#REF!-#REF!-#REF!-#REF!-#REF!)/C6,0))</f>
        <v>#REF!</v>
      </c>
      <c r="D9" s="108" t="e">
        <f>IF(C9=E9,"=","≠")</f>
        <v>#REF!</v>
      </c>
      <c r="E9" s="120">
        <f>J25+M25+P25+S25+V25+Y25+AB25+AE25+AH25+AK25+AN25+AQ25+AT25+AW25</f>
        <v>45</v>
      </c>
      <c r="F9" s="43"/>
      <c r="G9" s="43"/>
      <c r="H9" s="137" t="s">
        <v>154</v>
      </c>
      <c r="I9" s="123"/>
      <c r="J9" s="145" t="s">
        <v>43</v>
      </c>
      <c r="K9" s="145" t="s">
        <v>42</v>
      </c>
      <c r="L9" s="139"/>
      <c r="M9" s="134" t="e">
        <f>ROUNDDOWN(IF(I9+I8+I7+I6+I5+I4+I3&lt;=#REF!+#REF!+#REF!+#REF!,1,IF((I3+I4+I5+I6+I7+I8)&gt;(#REF!+#REF!+#REF!+#REF!),0,(#REF!+#REF!+#REF!+#REF!-I3-I4-I5-I6-I7-I8)/I9)),2)</f>
        <v>#REF!</v>
      </c>
      <c r="N9" s="137"/>
      <c r="O9" s="41">
        <f>IF(ROUNDUP(((I9+I8+I7+I6+I5+I4+I3)/C6)-O3-O4-O5-O6-O7-O8,0)&lt;0,0,ROUNDUP(((I9+I8+I7+I6+I5+I4+I3)/C6)-O8-O7-O6-O5-O4-O3,0))</f>
        <v>0</v>
      </c>
      <c r="P9" s="41" t="s">
        <v>44</v>
      </c>
      <c r="Q9" s="41" t="s">
        <v>42</v>
      </c>
      <c r="R9" s="146" t="str">
        <f t="shared" si="1"/>
        <v/>
      </c>
      <c r="S9" s="134" t="e">
        <f>ROUNDDOWN(IF(I9+I8+I7+I6+I5+I4+I3&lt;=#REF!+#REF!+#REF!+#REF!+#REF!+#REF!,1,IF((I3+I4+I5+I6+I7+I8)&gt;(#REF!+#REF!+#REF!+#REF!+#REF!+#REF!),0,(#REF!+#REF!+#REF!+#REF!+#REF!+#REF!-I3-I4-I5-I6-I7-I8)/I9)),2)</f>
        <v>#REF!</v>
      </c>
      <c r="U9" s="122"/>
      <c r="V9" s="126"/>
      <c r="Z9" s="137" t="s">
        <v>154</v>
      </c>
      <c r="AA9" s="123"/>
      <c r="AB9" s="41" t="s">
        <v>43</v>
      </c>
      <c r="AC9" s="41" t="s">
        <v>42</v>
      </c>
      <c r="AD9" s="139"/>
      <c r="AE9" s="134" t="e">
        <f>ROUNDDOWN(IF(AA9+AA8+AA7+AA6+AA5+AA4+AA3+I11+I10+I9+I8+I7+I6+I5+I4+I3&lt;=#REF!+#REF!+#REF!+#REF!,1,IF((I3+I4+I5+I6+I7+I8+I9+I10+I11+AA3+AA4+AA5+AA6+AA7+AA8)&gt;(#REF!+#REF!+#REF!+#REF!),0,(#REF!+#REF!+#REF!+#REF!-I3-I4-I5-I6-I7-I8-I9-I10-I11-AA3-AA4-AA5-AA6-AA7-AA8)/AA9)),2)</f>
        <v>#REF!</v>
      </c>
      <c r="AF9" s="137" t="s">
        <v>154</v>
      </c>
      <c r="AG9" s="41">
        <f>IF(ROUNDUP(((AA9+AA8+AA7+AA6+AA5+AA4+AA3+I11+I10+I9+I8+I7+I6+I5+I4+I3)/C6)-O3-O4-O5-O6-O7-O8-O9-O10-O11-AG3-AG4-AG5-AG6-AG7-AG8,0)&lt;0,0,ROUNDUP(((AA9+AA8+AA7+AA6+AA5+AA4+AA3+I11+I10+I9+I8+I7+I6+I5+I4+I3)/C6)-AG8-AG7-AG6-AG5-AG4-AG3-O11-O10-O9-O8-O7-O6-O5-O4-O3,0))</f>
        <v>0</v>
      </c>
      <c r="AH9" s="41" t="s">
        <v>44</v>
      </c>
      <c r="AI9" s="41" t="s">
        <v>42</v>
      </c>
      <c r="AJ9" s="146" t="str">
        <f t="shared" si="0"/>
        <v/>
      </c>
      <c r="AK9" s="134" t="e">
        <f>ROUNDDOWN(IF(AA9+AA8+AA7+AA6+AA5+AA4+AA3+I11+I10+I9+I8+I7+I6+I5+I4+I3&lt;=#REF!+#REF!+#REF!+#REF!+#REF!+#REF!,1,IF((I3+I4+I5+I6+I7+I8+I9+I10+I11+AA3+AA4+AA5+AA6+AA7+AA8)&gt;(#REF!+#REF!+#REF!+#REF!+#REF!+#REF!),0,(#REF!+#REF!+#REF!+#REF!+#REF!+#REF!-I3-I4-I5-I6-I7-I8-I9-I10-I11-AA3-AA4-AA5-AA6-AA7-AA8)/AA9)),2)</f>
        <v>#REF!</v>
      </c>
      <c r="AM9" s="275"/>
      <c r="AN9" s="276"/>
    </row>
    <row r="10" spans="1:52" x14ac:dyDescent="0.3">
      <c r="B10" s="168" t="s">
        <v>31</v>
      </c>
      <c r="C10" s="169" t="e">
        <f>IF((I13+AA13-#REF!-#REF!-#REF!-#REF!-#REF!-#REF!-#REF!)/C6&lt;0,0,ROUNDUP((I13+AA13-#REF!-#REF!-#REF!-#REF!-#REF!-#REF!-#REF!)/C6,0))</f>
        <v>#REF!</v>
      </c>
      <c r="D10" s="108" t="e">
        <f>IF(C10=E10,"=","≠")</f>
        <v>#REF!</v>
      </c>
      <c r="E10" s="120">
        <f>J34+M34+P34+S34+V34+Y34+AB34+AE34+AH34+AK34+AN34+AQ34+AT34+AW34</f>
        <v>45</v>
      </c>
      <c r="F10" s="43"/>
      <c r="G10" s="43"/>
      <c r="H10" s="137" t="s">
        <v>155</v>
      </c>
      <c r="I10" s="123"/>
      <c r="J10" s="41" t="s">
        <v>43</v>
      </c>
      <c r="K10" s="41" t="s">
        <v>42</v>
      </c>
      <c r="L10" s="139"/>
      <c r="M10" s="134" t="e">
        <f>ROUNDDOWN(IF(I10+I9+I8+I7+I6+I5+I4+I3&lt;=#REF!+#REF!+#REF!+#REF!,1,IF((I3+I4+I5+I6+I7+I8+I9)&gt;(#REF!+#REF!+#REF!+#REF!),0,(#REF!+#REF!+#REF!+#REF!-I3-I4-I5-I6-I7-I8-I9)/I10)),2)</f>
        <v>#REF!</v>
      </c>
      <c r="N10" s="137"/>
      <c r="O10" s="41">
        <f>IF(ROUNDUP(((I10+I9+I8+I7+I6+I5+I4+I3)/C6)-O3-O4-O5-O6-O7-O8-O9,0)&lt;0,0,ROUNDUP(((I10+I9+I8+I7+I6+I5+I4+I3)/C6)-O9-O8-O7-O6-O5-O4-O3,0))</f>
        <v>0</v>
      </c>
      <c r="P10" s="41" t="s">
        <v>44</v>
      </c>
      <c r="Q10" s="41" t="s">
        <v>42</v>
      </c>
      <c r="R10" s="146" t="str">
        <f t="shared" si="1"/>
        <v/>
      </c>
      <c r="S10" s="134" t="e">
        <f>ROUNDDOWN(IF(I10+I9+I8+I7+I6+I5+I4+I3&lt;=#REF!+#REF!+#REF!+#REF!+#REF!+#REF!,1,IF((I3+I4+I5+I6+I7+I8+I9)&gt;(#REF!+#REF!+#REF!+#REF!+#REF!+#REF!),0,(#REF!+#REF!+#REF!+#REF!+#REF!+#REF!-I3-I4-I5-I6-I7-I8-I9)/I10)),2)</f>
        <v>#REF!</v>
      </c>
      <c r="U10" s="122"/>
      <c r="V10" s="126"/>
      <c r="Z10" s="137" t="s">
        <v>155</v>
      </c>
      <c r="AA10" s="123"/>
      <c r="AB10" s="41" t="s">
        <v>43</v>
      </c>
      <c r="AC10" s="41" t="s">
        <v>42</v>
      </c>
      <c r="AD10" s="139"/>
      <c r="AE10" s="134" t="e">
        <f>ROUNDDOWN(IF(AA10+AA9+AA8+AA7+AA6+AA5+AA4+AA3+I11+I10+I9+I8+I7+I6+I5+I4+I3&lt;=#REF!+#REF!+#REF!+#REF!,1,IF((I3+I4+I5+I6+I7+I8+I9+I10+I11+AA3+AA4+AA5+AA6+AA7+AA8+AA9)&gt;(#REF!+#REF!+#REF!+#REF!),0,(#REF!+#REF!+#REF!+#REF!-I3-I4-I5-I6-I7-I8-I9-I10-I11-AA3-AA4-AA5-AA6-AA7-AA8-AA9)/AA10)),2)</f>
        <v>#REF!</v>
      </c>
      <c r="AF10" s="137" t="s">
        <v>155</v>
      </c>
      <c r="AG10" s="41">
        <f>IF(ROUNDUP(((AA10+AA9+AA8+AA7+AA6+AA5+AA4+AA3+I11+I10+I9+I8+I7+I6+I5+I4+I3)/C6)-O3-O4-O5-O6-O7-O8-O9-O10-O11-AG3-AG4-AG5-AG6-AG7-AG8-AG9,0)&lt;0,0,ROUNDUP(((AA10+AA9+AA8+AA7+AA6+AA5+AA4+AA3+I11+I10+I9+I8+I7+I6+I5+I4+I3)/C6)-AG9-AG8-AG7-AG6-AG5-AG4-AG3-O11-O10-O9-O8-O7-O6-O5-O4-O3,0))</f>
        <v>0</v>
      </c>
      <c r="AH10" s="41" t="s">
        <v>44</v>
      </c>
      <c r="AI10" s="41" t="s">
        <v>42</v>
      </c>
      <c r="AJ10" s="146" t="str">
        <f t="shared" si="0"/>
        <v/>
      </c>
      <c r="AK10" s="134" t="e">
        <f>ROUNDDOWN(IF(AA10+AA9+AA8+AA7+AA6+AA5+AA4+AA3+I11+I10+I9+I8+I7+I6+I5+I4+I3&lt;=#REF!+#REF!+#REF!+#REF!+#REF!+#REF!,1,IF((I3+I4+I5+I6+I7+I8+I9+I10+I11+AA3+AA4+AA5+AA6+AA7+AA8+AA9)&gt;(#REF!+#REF!+#REF!+#REF!+#REF!+#REF!),0,(#REF!+#REF!+#REF!+#REF!+#REF!+#REF!-I3-I4-I5-I6-I7-I8-I9-I10-I11-AA3-AA4-AA5-AA6-AA7-AA8-AA9)/AA10)),2)</f>
        <v>#REF!</v>
      </c>
      <c r="AM10" s="275"/>
      <c r="AN10" s="276"/>
    </row>
    <row r="11" spans="1:52" ht="15" thickBot="1" x14ac:dyDescent="0.35">
      <c r="B11" s="168" t="s">
        <v>32</v>
      </c>
      <c r="C11" s="169" t="e">
        <f>IF((I13+AA13-#REF!-#REF!-#REF!-#REF!-#REF!-#REF!-#REF!)/C6&lt;0,0,ROUNDUP((I13+AA13-#REF!-#REF!-#REF!-#REF!-#REF!-#REF!-#REF!)/C6,0))</f>
        <v>#REF!</v>
      </c>
      <c r="D11" s="108" t="e">
        <f>IF(C11=E11,"=","≠")</f>
        <v>#REF!</v>
      </c>
      <c r="E11" s="120">
        <f>J40+M40+P40+S40+V40+Y40+AB40+AE40+AH40+AK40+AN40+AQ40+AT40+AW40</f>
        <v>48</v>
      </c>
      <c r="F11" s="43"/>
      <c r="G11" s="43"/>
      <c r="H11" s="137" t="s">
        <v>156</v>
      </c>
      <c r="I11" s="123"/>
      <c r="J11" s="41" t="s">
        <v>43</v>
      </c>
      <c r="K11" s="41" t="s">
        <v>42</v>
      </c>
      <c r="L11" s="139"/>
      <c r="M11" s="135" t="e">
        <f>ROUNDDOWN(IF(I11+I10+I9+I8+I7+I6+I5+I4+I3&lt;=#REF!+#REF!+#REF!+#REF!,1,IF((I3+I4+I5+I6+I7+I8+I9+I10)&gt;(#REF!+#REF!+#REF!+#REF!),0,(#REF!+#REF!+#REF!+#REF!-I3-I4-I5-I6-I7-I8-I9-I10)/I11)),2)</f>
        <v>#REF!</v>
      </c>
      <c r="N11" s="137"/>
      <c r="O11" s="41">
        <f>IF(ROUNDUP(((I11+I10+I9+I8+I7+I6+I5+I4+I3)/C6)-O3-O4-O5-O6-O7-O8-O9-O10,0)&lt;0,0,ROUNDUP(((I11+I10+I9+I8+I7+I6+I5+I4+I3)/C6)-O10-O9-O8-O7-O6-O5-O4-O3,0))</f>
        <v>0</v>
      </c>
      <c r="P11" s="41" t="s">
        <v>44</v>
      </c>
      <c r="Q11" s="41" t="s">
        <v>42</v>
      </c>
      <c r="R11" s="146" t="str">
        <f t="shared" si="1"/>
        <v/>
      </c>
      <c r="S11" s="135" t="e">
        <f>ROUNDDOWN(IF(I11+I10+I9+I8+I7+I6+I5+I4+I3&lt;=#REF!+#REF!+#REF!+#REF!+#REF!+#REF!,1,IF((I3+I4+I5+I6+I7+I8+I9+I10)&gt;(#REF!+#REF!+#REF!+#REF!+#REF!+#REF!),0,(#REF!+#REF!+#REF!+#REF!+#REF!+#REF!-I3-I4-I5-I6-I7-I8-I9-I10)/I11)),2)</f>
        <v>#REF!</v>
      </c>
      <c r="U11" s="122"/>
      <c r="V11" s="126"/>
      <c r="Z11" s="137" t="s">
        <v>156</v>
      </c>
      <c r="AA11" s="123"/>
      <c r="AB11" s="41" t="s">
        <v>43</v>
      </c>
      <c r="AC11" s="41" t="s">
        <v>42</v>
      </c>
      <c r="AD11" s="139"/>
      <c r="AE11" s="135" t="e">
        <f>ROUNDDOWN(IF(AA11+AA10+AA9+AA8+AA7+AA6+AA5+AA4+AA3+I11+I10+I9+I8+I7+I6+I5+I4+I3&lt;=#REF!+#REF!+#REF!+#REF!,1,IF((I3+I4+I5+I6+I7+I8+I9+I10+I11+AA3+AA4+AA5+AA6+AA7+AA8+AA9+AA10)&gt;(#REF!+#REF!+#REF!+#REF!),0,(#REF!+#REF!+#REF!+#REF!-I3-I4-I5-I6-I7-I8-I9-I10-I11-AA3-AA4-AA5-AA6-AA7-AA8-AA9-AA10)/AA11)),2)</f>
        <v>#REF!</v>
      </c>
      <c r="AF11" s="137" t="s">
        <v>156</v>
      </c>
      <c r="AG11" s="41">
        <f>IF(ROUNDUP(((AA11+AA10+AA9+AA8+AA7+AA6+AA5+AA4+AA3+I11+I10+I9+I8+I7+I6+I5+I4+I3)/C6)-O3-O4-O5-O6-O7-O8-O9-O10-O11-AG3-AG4-AG5-AG6-AG7-AG8-AG9-AG10,0)&lt;0,0,ROUNDUP(((AA11+AA10+AA9+AA8+AA7+AA6+AA5+AA4+AA3+I11+I10+I9+I8+I7+I6+I5+I4+I3)/C6)-AG10-AG9-AG8-AG7-AG6-AG5-AG4-AG3-O11-O10-O9-O8-O7-O6-O5-O4-O3,0))</f>
        <v>0</v>
      </c>
      <c r="AH11" s="41" t="s">
        <v>44</v>
      </c>
      <c r="AI11" s="41" t="s">
        <v>42</v>
      </c>
      <c r="AJ11" s="146" t="str">
        <f t="shared" si="0"/>
        <v/>
      </c>
      <c r="AK11" s="135" t="e">
        <f>ROUNDDOWN(IF(AA11+AA10+AA9+AA8+AA7+AA6+AA5+AA4+AA3+I11+I10+I9+I8+I7+I6+I5+I4+I3&lt;=#REF!+#REF!+#REF!+#REF!+#REF!+#REF!,1,IF((I3+I4+I5+I6+I7+I8+I9+I10+I11+AA3+AA4+AA5+AA6+AA7+AA8+AA9+AA10)&gt;(#REF!+#REF!+#REF!+#REF!+#REF!+#REF!),0,(#REF!+#REF!+#REF!+#REF!+#REF!+#REF!-I3-I4-I5-I6-I7-I8-I9-I10-I11-AA3-AA4-AA5-AA6-AA7-AA8-AA9-AA10)/AA11)),2)</f>
        <v>#REF!</v>
      </c>
      <c r="AM11" s="275"/>
      <c r="AN11" s="276"/>
    </row>
    <row r="12" spans="1:52" ht="15" thickBot="1" x14ac:dyDescent="0.35">
      <c r="B12" s="168"/>
      <c r="C12" s="108"/>
      <c r="D12" s="43"/>
      <c r="E12" s="43"/>
      <c r="F12" s="43"/>
      <c r="G12" s="43"/>
      <c r="H12" s="137"/>
      <c r="I12" s="123"/>
      <c r="J12" s="124"/>
      <c r="K12" s="124"/>
      <c r="L12" s="124"/>
      <c r="M12" s="124"/>
      <c r="N12" s="122"/>
      <c r="O12" s="41"/>
      <c r="P12" s="124"/>
      <c r="Q12" s="124"/>
      <c r="R12" s="124"/>
      <c r="S12" s="126"/>
      <c r="U12" s="122"/>
      <c r="V12" s="126"/>
      <c r="Z12" s="144"/>
      <c r="AA12" s="123"/>
      <c r="AB12" s="41"/>
      <c r="AC12" s="41"/>
      <c r="AD12" s="139"/>
      <c r="AE12" s="163"/>
      <c r="AF12" s="144"/>
      <c r="AG12" s="41"/>
      <c r="AH12" s="41"/>
      <c r="AI12" s="41"/>
      <c r="AJ12" s="146"/>
      <c r="AK12" s="163"/>
      <c r="AM12" s="275"/>
      <c r="AN12" s="276"/>
    </row>
    <row r="13" spans="1:52" ht="15" thickBot="1" x14ac:dyDescent="0.35">
      <c r="B13" s="168"/>
      <c r="C13" s="108"/>
      <c r="D13" s="43"/>
      <c r="E13" s="43"/>
      <c r="F13" s="43"/>
      <c r="G13" s="43"/>
      <c r="H13" s="127"/>
      <c r="I13" s="149">
        <f>SUM(I3:I12)</f>
        <v>29236470</v>
      </c>
      <c r="J13" s="210" t="s">
        <v>43</v>
      </c>
      <c r="K13" s="129"/>
      <c r="L13" s="129"/>
      <c r="M13" s="148"/>
      <c r="N13" s="127"/>
      <c r="O13" s="142">
        <f>SUM(O3:O12)</f>
        <v>95</v>
      </c>
      <c r="P13" s="210" t="s">
        <v>44</v>
      </c>
      <c r="Q13" s="129"/>
      <c r="R13" s="129"/>
      <c r="S13" s="130"/>
      <c r="U13" s="127"/>
      <c r="V13" s="130"/>
      <c r="Z13" s="127"/>
      <c r="AA13" s="149">
        <f>SUM(AA3:AA12)</f>
        <v>9745490</v>
      </c>
      <c r="AB13" s="210" t="s">
        <v>43</v>
      </c>
      <c r="AC13" s="129"/>
      <c r="AD13" s="129"/>
      <c r="AE13" s="130"/>
      <c r="AF13" s="127"/>
      <c r="AG13" s="142">
        <f>SUM(AG3:AG12)</f>
        <v>32</v>
      </c>
      <c r="AH13" s="210" t="s">
        <v>44</v>
      </c>
      <c r="AI13" s="129"/>
      <c r="AJ13" s="129"/>
      <c r="AK13" s="130"/>
      <c r="AM13" s="283"/>
      <c r="AN13" s="282"/>
    </row>
    <row r="14" spans="1:52" ht="15" thickBot="1" x14ac:dyDescent="0.35">
      <c r="B14" s="168"/>
      <c r="C14" s="108"/>
      <c r="D14" s="43"/>
      <c r="E14" s="43"/>
      <c r="F14" s="43"/>
      <c r="G14" s="43"/>
      <c r="AA14" s="118"/>
      <c r="AB14" s="102"/>
    </row>
    <row r="15" spans="1:52" ht="15" thickBot="1" x14ac:dyDescent="0.35">
      <c r="A15" s="4"/>
      <c r="B15" s="170"/>
      <c r="C15" s="170"/>
      <c r="D15" s="170"/>
      <c r="E15" s="171"/>
      <c r="F15" s="170"/>
      <c r="G15" s="43"/>
      <c r="H15" s="43"/>
      <c r="I15" s="266" t="s">
        <v>207</v>
      </c>
      <c r="J15" s="76">
        <v>0</v>
      </c>
      <c r="L15" s="266" t="s">
        <v>213</v>
      </c>
      <c r="M15" s="76">
        <v>4</v>
      </c>
      <c r="O15" s="266" t="s">
        <v>222</v>
      </c>
      <c r="P15" s="76">
        <v>2</v>
      </c>
      <c r="R15" s="266" t="s">
        <v>239</v>
      </c>
      <c r="S15" s="76">
        <v>28</v>
      </c>
      <c r="U15" s="266" t="s">
        <v>241</v>
      </c>
      <c r="V15" s="76">
        <v>0</v>
      </c>
      <c r="X15" s="266" t="s">
        <v>251</v>
      </c>
      <c r="Y15" s="76">
        <v>0</v>
      </c>
      <c r="AA15" s="266" t="s">
        <v>252</v>
      </c>
      <c r="AB15" s="76">
        <v>0</v>
      </c>
      <c r="AD15" s="266" t="s">
        <v>257</v>
      </c>
      <c r="AE15" s="76">
        <v>0</v>
      </c>
      <c r="AG15" s="266" t="s">
        <v>260</v>
      </c>
      <c r="AH15" s="76">
        <v>0</v>
      </c>
      <c r="AJ15" s="266" t="s">
        <v>263</v>
      </c>
      <c r="AK15" s="76">
        <v>0</v>
      </c>
      <c r="AM15" s="266" t="s">
        <v>264</v>
      </c>
      <c r="AN15" s="76">
        <v>0</v>
      </c>
      <c r="AP15" s="266" t="s">
        <v>265</v>
      </c>
      <c r="AQ15" s="76">
        <v>0</v>
      </c>
      <c r="AS15" s="266" t="s">
        <v>283</v>
      </c>
      <c r="AT15" s="76">
        <v>0</v>
      </c>
      <c r="AV15" s="266" t="s">
        <v>286</v>
      </c>
      <c r="AW15" s="76">
        <v>0</v>
      </c>
      <c r="AY15" s="258" t="s">
        <v>107</v>
      </c>
      <c r="AZ15" s="257">
        <v>118</v>
      </c>
    </row>
    <row r="16" spans="1:52" ht="15" thickBot="1" x14ac:dyDescent="0.35">
      <c r="A16" s="30" t="s">
        <v>0</v>
      </c>
      <c r="B16" s="172" t="s">
        <v>25</v>
      </c>
      <c r="C16" s="172" t="s">
        <v>10</v>
      </c>
      <c r="D16" s="173" t="s">
        <v>33</v>
      </c>
      <c r="E16" s="174" t="s">
        <v>12</v>
      </c>
      <c r="F16" s="173" t="s">
        <v>33</v>
      </c>
      <c r="G16" s="173" t="s">
        <v>59</v>
      </c>
      <c r="H16" s="43"/>
      <c r="I16" s="30" t="s">
        <v>15</v>
      </c>
      <c r="J16" s="30" t="s">
        <v>33</v>
      </c>
      <c r="L16" s="30" t="s">
        <v>15</v>
      </c>
      <c r="M16" s="30" t="s">
        <v>33</v>
      </c>
      <c r="O16" s="30" t="s">
        <v>15</v>
      </c>
      <c r="P16" s="30" t="s">
        <v>33</v>
      </c>
      <c r="R16" s="30" t="s">
        <v>15</v>
      </c>
      <c r="S16" s="30" t="s">
        <v>33</v>
      </c>
      <c r="U16" s="30" t="s">
        <v>15</v>
      </c>
      <c r="V16" s="30" t="s">
        <v>33</v>
      </c>
      <c r="X16" s="30" t="s">
        <v>15</v>
      </c>
      <c r="Y16" s="30" t="s">
        <v>33</v>
      </c>
      <c r="AA16" s="30" t="s">
        <v>15</v>
      </c>
      <c r="AB16" s="30" t="s">
        <v>33</v>
      </c>
      <c r="AD16" s="30" t="s">
        <v>15</v>
      </c>
      <c r="AE16" s="30" t="s">
        <v>33</v>
      </c>
      <c r="AG16" s="30" t="s">
        <v>15</v>
      </c>
      <c r="AH16" s="30" t="s">
        <v>33</v>
      </c>
      <c r="AJ16" s="30" t="s">
        <v>15</v>
      </c>
      <c r="AK16" s="30" t="s">
        <v>33</v>
      </c>
      <c r="AM16" s="30" t="s">
        <v>15</v>
      </c>
      <c r="AN16" s="30" t="s">
        <v>33</v>
      </c>
      <c r="AP16" s="30" t="s">
        <v>15</v>
      </c>
      <c r="AQ16" s="30" t="s">
        <v>33</v>
      </c>
      <c r="AS16" s="30" t="s">
        <v>15</v>
      </c>
      <c r="AT16" s="30" t="s">
        <v>33</v>
      </c>
      <c r="AV16" s="30" t="s">
        <v>15</v>
      </c>
      <c r="AW16" s="30" t="s">
        <v>33</v>
      </c>
      <c r="AY16" s="256" t="s">
        <v>15</v>
      </c>
      <c r="AZ16" s="256" t="s">
        <v>33</v>
      </c>
    </row>
    <row r="17" spans="1:52" ht="15" thickBot="1" x14ac:dyDescent="0.35">
      <c r="B17" s="43"/>
      <c r="C17" s="43"/>
      <c r="D17" s="43"/>
      <c r="E17" s="43"/>
      <c r="F17" s="43"/>
      <c r="G17" s="43"/>
      <c r="H17" s="43"/>
    </row>
    <row r="18" spans="1:52" ht="15" thickBot="1" x14ac:dyDescent="0.35">
      <c r="A18" s="6">
        <v>2307</v>
      </c>
      <c r="B18" s="156"/>
      <c r="C18" s="184">
        <v>10</v>
      </c>
      <c r="D18" s="119" t="s">
        <v>3</v>
      </c>
      <c r="E18" s="493">
        <f t="shared" ref="E18:E23" si="2">($C$4*C18)/1000000</f>
        <v>3.25</v>
      </c>
      <c r="F18" s="119" t="s">
        <v>1</v>
      </c>
      <c r="G18" s="119">
        <f>ROUNDDOWN((Consolidação!C11+Consolidação!E11)/E18,0)</f>
        <v>42</v>
      </c>
      <c r="H18" s="43"/>
      <c r="I18" s="57">
        <f t="shared" ref="I18:I23" si="3">E18*$J$15</f>
        <v>0</v>
      </c>
      <c r="J18" s="11" t="s">
        <v>1</v>
      </c>
      <c r="L18" s="38">
        <f t="shared" ref="L18:L23" si="4">E18*$M$15</f>
        <v>13</v>
      </c>
      <c r="M18" s="11" t="s">
        <v>1</v>
      </c>
      <c r="O18" s="38">
        <f t="shared" ref="O18:O23" si="5">E18*$P$15</f>
        <v>6.5</v>
      </c>
      <c r="P18" s="11" t="s">
        <v>1</v>
      </c>
      <c r="R18" s="38">
        <f t="shared" ref="R18:R23" si="6">E18*$S$15</f>
        <v>91</v>
      </c>
      <c r="S18" s="11" t="s">
        <v>1</v>
      </c>
      <c r="U18" s="38">
        <f t="shared" ref="U18:U23" si="7">E18*$V$15</f>
        <v>0</v>
      </c>
      <c r="V18" s="11" t="s">
        <v>1</v>
      </c>
      <c r="X18" s="38">
        <f t="shared" ref="X18:X23" si="8">E18*$Y$15</f>
        <v>0</v>
      </c>
      <c r="Y18" s="11" t="s">
        <v>1</v>
      </c>
      <c r="AA18" s="38">
        <f t="shared" ref="AA18:AA23" si="9">E18*$AB$15</f>
        <v>0</v>
      </c>
      <c r="AB18" s="11" t="s">
        <v>1</v>
      </c>
      <c r="AD18" s="38">
        <f t="shared" ref="AD18:AD23" si="10">E18*$AE$15</f>
        <v>0</v>
      </c>
      <c r="AE18" s="11" t="s">
        <v>1</v>
      </c>
      <c r="AG18" s="38">
        <f t="shared" ref="AG18:AG23" si="11">E18*$AH$15</f>
        <v>0</v>
      </c>
      <c r="AH18" s="11" t="s">
        <v>1</v>
      </c>
      <c r="AJ18" s="38">
        <f t="shared" ref="AJ18:AJ23" si="12">E18*$AK$15</f>
        <v>0</v>
      </c>
      <c r="AK18" s="11" t="s">
        <v>1</v>
      </c>
      <c r="AM18" s="38">
        <f t="shared" ref="AM18:AM23" si="13">E18*$AN$15</f>
        <v>0</v>
      </c>
      <c r="AN18" s="11" t="s">
        <v>1</v>
      </c>
      <c r="AP18" s="38">
        <f t="shared" ref="AP18:AP23" si="14">E18*$AQ$15</f>
        <v>0</v>
      </c>
      <c r="AQ18" s="11" t="s">
        <v>1</v>
      </c>
      <c r="AS18" s="38">
        <f t="shared" ref="AS18:AS23" si="15">E18*$AT$15</f>
        <v>0</v>
      </c>
      <c r="AT18" s="11" t="s">
        <v>1</v>
      </c>
      <c r="AV18" s="38">
        <f t="shared" ref="AV18:AV23" si="16">E18*$AW$15</f>
        <v>0</v>
      </c>
      <c r="AW18" s="11" t="s">
        <v>1</v>
      </c>
      <c r="AY18" s="38">
        <f t="shared" ref="AY18:AY23" si="17">E18*$AZ$15</f>
        <v>383.5</v>
      </c>
      <c r="AZ18" s="11" t="s">
        <v>1</v>
      </c>
    </row>
    <row r="19" spans="1:52" ht="15" thickBot="1" x14ac:dyDescent="0.35">
      <c r="A19" s="6">
        <v>2305</v>
      </c>
      <c r="B19" s="156"/>
      <c r="C19" s="184">
        <v>274.39999999999998</v>
      </c>
      <c r="D19" s="119" t="s">
        <v>3</v>
      </c>
      <c r="E19" s="493">
        <f t="shared" si="2"/>
        <v>89.18</v>
      </c>
      <c r="F19" s="119" t="s">
        <v>1</v>
      </c>
      <c r="G19" s="119">
        <f>ROUNDDOWN((Consolidação!C34+Consolidação!E34)/E19,0)</f>
        <v>17</v>
      </c>
      <c r="H19" s="43"/>
      <c r="I19" s="57">
        <f t="shared" si="3"/>
        <v>0</v>
      </c>
      <c r="J19" s="11" t="s">
        <v>1</v>
      </c>
      <c r="L19" s="38">
        <f t="shared" si="4"/>
        <v>356.72</v>
      </c>
      <c r="M19" s="11" t="s">
        <v>1</v>
      </c>
      <c r="O19" s="38">
        <f t="shared" si="5"/>
        <v>178.36</v>
      </c>
      <c r="P19" s="11" t="s">
        <v>1</v>
      </c>
      <c r="R19" s="38">
        <f t="shared" si="6"/>
        <v>2497.04</v>
      </c>
      <c r="S19" s="11" t="s">
        <v>1</v>
      </c>
      <c r="U19" s="38">
        <f t="shared" si="7"/>
        <v>0</v>
      </c>
      <c r="V19" s="11" t="s">
        <v>1</v>
      </c>
      <c r="X19" s="38">
        <f t="shared" si="8"/>
        <v>0</v>
      </c>
      <c r="Y19" s="11" t="s">
        <v>1</v>
      </c>
      <c r="AA19" s="38">
        <f t="shared" si="9"/>
        <v>0</v>
      </c>
      <c r="AB19" s="11" t="s">
        <v>1</v>
      </c>
      <c r="AD19" s="38">
        <f t="shared" si="10"/>
        <v>0</v>
      </c>
      <c r="AE19" s="11" t="s">
        <v>1</v>
      </c>
      <c r="AG19" s="38">
        <f t="shared" si="11"/>
        <v>0</v>
      </c>
      <c r="AH19" s="11" t="s">
        <v>1</v>
      </c>
      <c r="AJ19" s="38">
        <f t="shared" si="12"/>
        <v>0</v>
      </c>
      <c r="AK19" s="11" t="s">
        <v>1</v>
      </c>
      <c r="AM19" s="38">
        <f t="shared" si="13"/>
        <v>0</v>
      </c>
      <c r="AN19" s="11" t="s">
        <v>1</v>
      </c>
      <c r="AP19" s="38">
        <f t="shared" si="14"/>
        <v>0</v>
      </c>
      <c r="AQ19" s="11" t="s">
        <v>1</v>
      </c>
      <c r="AS19" s="38">
        <f t="shared" si="15"/>
        <v>0</v>
      </c>
      <c r="AT19" s="11" t="s">
        <v>1</v>
      </c>
      <c r="AV19" s="38">
        <f t="shared" si="16"/>
        <v>0</v>
      </c>
      <c r="AW19" s="11" t="s">
        <v>1</v>
      </c>
      <c r="AY19" s="38">
        <f t="shared" si="17"/>
        <v>10523.240000000002</v>
      </c>
      <c r="AZ19" s="11" t="s">
        <v>1</v>
      </c>
    </row>
    <row r="20" spans="1:52" ht="15" thickBot="1" x14ac:dyDescent="0.35">
      <c r="A20" s="6">
        <v>2022</v>
      </c>
      <c r="B20" s="175"/>
      <c r="C20" s="185">
        <v>46.8</v>
      </c>
      <c r="D20" s="119" t="s">
        <v>3</v>
      </c>
      <c r="E20" s="493">
        <f t="shared" si="2"/>
        <v>15.21</v>
      </c>
      <c r="F20" s="176" t="s">
        <v>1</v>
      </c>
      <c r="G20" s="119">
        <f>ROUNDDOWN((Consolidação!C20+Consolidação!E20)/E20,0)</f>
        <v>107</v>
      </c>
      <c r="H20" s="43"/>
      <c r="I20" s="57">
        <f t="shared" si="3"/>
        <v>0</v>
      </c>
      <c r="J20" s="11" t="s">
        <v>1</v>
      </c>
      <c r="L20" s="38">
        <f t="shared" si="4"/>
        <v>60.84</v>
      </c>
      <c r="M20" s="11" t="s">
        <v>1</v>
      </c>
      <c r="O20" s="38">
        <f t="shared" si="5"/>
        <v>30.42</v>
      </c>
      <c r="P20" s="11" t="s">
        <v>1</v>
      </c>
      <c r="R20" s="38">
        <f t="shared" si="6"/>
        <v>425.88</v>
      </c>
      <c r="S20" s="11" t="s">
        <v>1</v>
      </c>
      <c r="U20" s="38">
        <f t="shared" si="7"/>
        <v>0</v>
      </c>
      <c r="V20" s="11" t="s">
        <v>1</v>
      </c>
      <c r="X20" s="38">
        <f t="shared" si="8"/>
        <v>0</v>
      </c>
      <c r="Y20" s="11" t="s">
        <v>1</v>
      </c>
      <c r="AA20" s="38">
        <f t="shared" si="9"/>
        <v>0</v>
      </c>
      <c r="AB20" s="11" t="s">
        <v>1</v>
      </c>
      <c r="AD20" s="38">
        <f t="shared" si="10"/>
        <v>0</v>
      </c>
      <c r="AE20" s="11" t="s">
        <v>1</v>
      </c>
      <c r="AG20" s="38">
        <f t="shared" si="11"/>
        <v>0</v>
      </c>
      <c r="AH20" s="11" t="s">
        <v>1</v>
      </c>
      <c r="AJ20" s="38">
        <f t="shared" si="12"/>
        <v>0</v>
      </c>
      <c r="AK20" s="11" t="s">
        <v>1</v>
      </c>
      <c r="AM20" s="38">
        <f t="shared" si="13"/>
        <v>0</v>
      </c>
      <c r="AN20" s="11" t="s">
        <v>1</v>
      </c>
      <c r="AP20" s="38">
        <f t="shared" si="14"/>
        <v>0</v>
      </c>
      <c r="AQ20" s="11" t="s">
        <v>1</v>
      </c>
      <c r="AS20" s="38">
        <f t="shared" si="15"/>
        <v>0</v>
      </c>
      <c r="AT20" s="11" t="s">
        <v>1</v>
      </c>
      <c r="AV20" s="38">
        <f t="shared" si="16"/>
        <v>0</v>
      </c>
      <c r="AW20" s="11" t="s">
        <v>1</v>
      </c>
      <c r="AY20" s="38">
        <f t="shared" si="17"/>
        <v>1794.7800000000002</v>
      </c>
      <c r="AZ20" s="11" t="s">
        <v>1</v>
      </c>
    </row>
    <row r="21" spans="1:52" ht="15" thickBot="1" x14ac:dyDescent="0.35">
      <c r="A21" s="6">
        <v>2309</v>
      </c>
      <c r="B21" s="156"/>
      <c r="C21" s="184">
        <v>14.4</v>
      </c>
      <c r="D21" s="119" t="s">
        <v>3</v>
      </c>
      <c r="E21" s="493">
        <f t="shared" si="2"/>
        <v>4.68</v>
      </c>
      <c r="F21" s="119" t="s">
        <v>1</v>
      </c>
      <c r="G21" s="119">
        <f>ROUNDDOWN((Consolidação!C36+Consolidação!E36)/E21,0)</f>
        <v>46</v>
      </c>
      <c r="H21" s="43"/>
      <c r="I21" s="57">
        <f t="shared" si="3"/>
        <v>0</v>
      </c>
      <c r="J21" s="11" t="s">
        <v>1</v>
      </c>
      <c r="L21" s="38">
        <f t="shared" si="4"/>
        <v>18.72</v>
      </c>
      <c r="M21" s="11" t="s">
        <v>1</v>
      </c>
      <c r="O21" s="38">
        <f t="shared" si="5"/>
        <v>9.36</v>
      </c>
      <c r="P21" s="11" t="s">
        <v>1</v>
      </c>
      <c r="R21" s="38">
        <f t="shared" si="6"/>
        <v>131.04</v>
      </c>
      <c r="S21" s="11" t="s">
        <v>1</v>
      </c>
      <c r="U21" s="38">
        <f t="shared" si="7"/>
        <v>0</v>
      </c>
      <c r="V21" s="11" t="s">
        <v>1</v>
      </c>
      <c r="X21" s="38">
        <f t="shared" si="8"/>
        <v>0</v>
      </c>
      <c r="Y21" s="11" t="s">
        <v>1</v>
      </c>
      <c r="AA21" s="38">
        <f t="shared" si="9"/>
        <v>0</v>
      </c>
      <c r="AB21" s="11" t="s">
        <v>1</v>
      </c>
      <c r="AD21" s="38">
        <f t="shared" si="10"/>
        <v>0</v>
      </c>
      <c r="AE21" s="11" t="s">
        <v>1</v>
      </c>
      <c r="AG21" s="38">
        <f t="shared" si="11"/>
        <v>0</v>
      </c>
      <c r="AH21" s="11" t="s">
        <v>1</v>
      </c>
      <c r="AJ21" s="38">
        <f t="shared" si="12"/>
        <v>0</v>
      </c>
      <c r="AK21" s="11" t="s">
        <v>1</v>
      </c>
      <c r="AM21" s="38">
        <f t="shared" si="13"/>
        <v>0</v>
      </c>
      <c r="AN21" s="11" t="s">
        <v>1</v>
      </c>
      <c r="AP21" s="38">
        <f t="shared" si="14"/>
        <v>0</v>
      </c>
      <c r="AQ21" s="11" t="s">
        <v>1</v>
      </c>
      <c r="AS21" s="38">
        <f t="shared" si="15"/>
        <v>0</v>
      </c>
      <c r="AT21" s="11" t="s">
        <v>1</v>
      </c>
      <c r="AV21" s="38">
        <f t="shared" si="16"/>
        <v>0</v>
      </c>
      <c r="AW21" s="11" t="s">
        <v>1</v>
      </c>
      <c r="AY21" s="38">
        <f t="shared" si="17"/>
        <v>552.24</v>
      </c>
      <c r="AZ21" s="11" t="s">
        <v>1</v>
      </c>
    </row>
    <row r="22" spans="1:52" ht="15" thickBot="1" x14ac:dyDescent="0.35">
      <c r="A22" s="6">
        <v>2188</v>
      </c>
      <c r="B22" s="156"/>
      <c r="C22" s="184">
        <v>10.8</v>
      </c>
      <c r="D22" s="119" t="s">
        <v>3</v>
      </c>
      <c r="E22" s="493">
        <f t="shared" si="2"/>
        <v>3.51</v>
      </c>
      <c r="F22" s="176" t="s">
        <v>1</v>
      </c>
      <c r="G22" s="119">
        <f>ROUNDDOWN((Consolidação!C26+Consolidação!E26)/E22,0)</f>
        <v>6</v>
      </c>
      <c r="H22" s="43"/>
      <c r="I22" s="57">
        <f t="shared" si="3"/>
        <v>0</v>
      </c>
      <c r="J22" s="11" t="s">
        <v>1</v>
      </c>
      <c r="L22" s="38">
        <f t="shared" si="4"/>
        <v>14.04</v>
      </c>
      <c r="M22" s="11" t="s">
        <v>1</v>
      </c>
      <c r="O22" s="38">
        <f t="shared" si="5"/>
        <v>7.02</v>
      </c>
      <c r="P22" s="11" t="s">
        <v>1</v>
      </c>
      <c r="R22" s="38">
        <f t="shared" si="6"/>
        <v>98.28</v>
      </c>
      <c r="S22" s="11" t="s">
        <v>1</v>
      </c>
      <c r="U22" s="38">
        <f t="shared" si="7"/>
        <v>0</v>
      </c>
      <c r="V22" s="11" t="s">
        <v>1</v>
      </c>
      <c r="X22" s="38">
        <f t="shared" si="8"/>
        <v>0</v>
      </c>
      <c r="Y22" s="11" t="s">
        <v>1</v>
      </c>
      <c r="AA22" s="38">
        <f t="shared" si="9"/>
        <v>0</v>
      </c>
      <c r="AB22" s="11" t="s">
        <v>1</v>
      </c>
      <c r="AD22" s="38">
        <f t="shared" si="10"/>
        <v>0</v>
      </c>
      <c r="AE22" s="11" t="s">
        <v>1</v>
      </c>
      <c r="AG22" s="38">
        <f t="shared" si="11"/>
        <v>0</v>
      </c>
      <c r="AH22" s="11" t="s">
        <v>1</v>
      </c>
      <c r="AJ22" s="38">
        <f t="shared" si="12"/>
        <v>0</v>
      </c>
      <c r="AK22" s="11" t="s">
        <v>1</v>
      </c>
      <c r="AM22" s="38">
        <f t="shared" si="13"/>
        <v>0</v>
      </c>
      <c r="AN22" s="11" t="s">
        <v>1</v>
      </c>
      <c r="AP22" s="38">
        <f t="shared" si="14"/>
        <v>0</v>
      </c>
      <c r="AQ22" s="11" t="s">
        <v>1</v>
      </c>
      <c r="AS22" s="38">
        <f t="shared" si="15"/>
        <v>0</v>
      </c>
      <c r="AT22" s="11" t="s">
        <v>1</v>
      </c>
      <c r="AV22" s="38">
        <f t="shared" si="16"/>
        <v>0</v>
      </c>
      <c r="AW22" s="11" t="s">
        <v>1</v>
      </c>
      <c r="AY22" s="38">
        <f t="shared" si="17"/>
        <v>414.17999999999995</v>
      </c>
      <c r="AZ22" s="11" t="s">
        <v>1</v>
      </c>
    </row>
    <row r="23" spans="1:52" ht="15" thickBot="1" x14ac:dyDescent="0.35">
      <c r="A23" s="6">
        <v>2068</v>
      </c>
      <c r="B23" s="156"/>
      <c r="C23" s="184">
        <v>3.6</v>
      </c>
      <c r="D23" s="119" t="s">
        <v>3</v>
      </c>
      <c r="E23" s="493">
        <f t="shared" si="2"/>
        <v>1.17</v>
      </c>
      <c r="F23" s="119" t="s">
        <v>1</v>
      </c>
      <c r="G23" s="119">
        <f>ROUNDDOWN((Consolidação!C22+Consolidação!E22)/E23,0)</f>
        <v>91</v>
      </c>
      <c r="H23" s="43"/>
      <c r="I23" s="57">
        <f t="shared" si="3"/>
        <v>0</v>
      </c>
      <c r="J23" s="11" t="s">
        <v>1</v>
      </c>
      <c r="L23" s="38">
        <f t="shared" si="4"/>
        <v>4.68</v>
      </c>
      <c r="M23" s="11" t="s">
        <v>1</v>
      </c>
      <c r="O23" s="38">
        <f t="shared" si="5"/>
        <v>2.34</v>
      </c>
      <c r="P23" s="11" t="s">
        <v>1</v>
      </c>
      <c r="R23" s="38">
        <f t="shared" si="6"/>
        <v>32.76</v>
      </c>
      <c r="S23" s="11" t="s">
        <v>1</v>
      </c>
      <c r="U23" s="38">
        <f t="shared" si="7"/>
        <v>0</v>
      </c>
      <c r="V23" s="11" t="s">
        <v>1</v>
      </c>
      <c r="X23" s="38">
        <f t="shared" si="8"/>
        <v>0</v>
      </c>
      <c r="Y23" s="11" t="s">
        <v>1</v>
      </c>
      <c r="AA23" s="38">
        <f t="shared" si="9"/>
        <v>0</v>
      </c>
      <c r="AB23" s="11" t="s">
        <v>1</v>
      </c>
      <c r="AD23" s="38">
        <f t="shared" si="10"/>
        <v>0</v>
      </c>
      <c r="AE23" s="11" t="s">
        <v>1</v>
      </c>
      <c r="AG23" s="38">
        <f t="shared" si="11"/>
        <v>0</v>
      </c>
      <c r="AH23" s="11" t="s">
        <v>1</v>
      </c>
      <c r="AJ23" s="38">
        <f t="shared" si="12"/>
        <v>0</v>
      </c>
      <c r="AK23" s="11" t="s">
        <v>1</v>
      </c>
      <c r="AM23" s="38">
        <f t="shared" si="13"/>
        <v>0</v>
      </c>
      <c r="AN23" s="11" t="s">
        <v>1</v>
      </c>
      <c r="AP23" s="38">
        <f t="shared" si="14"/>
        <v>0</v>
      </c>
      <c r="AQ23" s="11" t="s">
        <v>1</v>
      </c>
      <c r="AS23" s="38">
        <f t="shared" si="15"/>
        <v>0</v>
      </c>
      <c r="AT23" s="11" t="s">
        <v>1</v>
      </c>
      <c r="AV23" s="38">
        <f t="shared" si="16"/>
        <v>0</v>
      </c>
      <c r="AW23" s="11" t="s">
        <v>1</v>
      </c>
      <c r="AY23" s="38">
        <f t="shared" si="17"/>
        <v>138.06</v>
      </c>
      <c r="AZ23" s="11" t="s">
        <v>1</v>
      </c>
    </row>
    <row r="24" spans="1:52" ht="15" thickBot="1" x14ac:dyDescent="0.35">
      <c r="A24" s="16"/>
      <c r="B24" s="43"/>
      <c r="C24" s="168"/>
      <c r="D24" s="108"/>
      <c r="E24" s="168"/>
      <c r="F24" s="108"/>
      <c r="G24" s="108"/>
      <c r="H24" s="43"/>
      <c r="I24" s="3"/>
      <c r="J24" s="1"/>
      <c r="L24" s="3"/>
      <c r="M24" s="1"/>
      <c r="O24" s="3"/>
      <c r="P24" s="1"/>
      <c r="R24" s="3"/>
      <c r="S24" s="1"/>
      <c r="U24" s="3"/>
      <c r="V24" s="1"/>
      <c r="X24" s="3"/>
      <c r="Y24" s="1"/>
      <c r="AA24" s="3"/>
      <c r="AB24" s="1"/>
      <c r="AD24" s="3"/>
      <c r="AE24" s="1"/>
      <c r="AG24" s="3"/>
      <c r="AH24" s="1"/>
      <c r="AJ24" s="3"/>
      <c r="AK24" s="1"/>
      <c r="AM24" s="3"/>
      <c r="AN24" s="1"/>
      <c r="AP24" s="3"/>
      <c r="AQ24" s="1"/>
      <c r="AS24" s="3"/>
      <c r="AT24" s="1"/>
      <c r="AV24" s="3"/>
      <c r="AW24" s="1"/>
      <c r="AY24" s="3"/>
      <c r="AZ24" s="1"/>
    </row>
    <row r="25" spans="1:52" ht="15" thickBot="1" x14ac:dyDescent="0.35">
      <c r="A25" s="4"/>
      <c r="B25" s="170"/>
      <c r="C25" s="170"/>
      <c r="D25" s="170"/>
      <c r="E25" s="171"/>
      <c r="F25" s="170"/>
      <c r="G25" s="43"/>
      <c r="H25" s="43"/>
      <c r="I25" s="266" t="s">
        <v>207</v>
      </c>
      <c r="J25" s="76">
        <v>3</v>
      </c>
      <c r="L25" s="266" t="s">
        <v>213</v>
      </c>
      <c r="M25" s="76">
        <v>12</v>
      </c>
      <c r="O25" s="266" t="s">
        <v>222</v>
      </c>
      <c r="P25" s="76">
        <v>2</v>
      </c>
      <c r="R25" s="266" t="s">
        <v>239</v>
      </c>
      <c r="S25" s="76">
        <v>28</v>
      </c>
      <c r="U25" s="266" t="s">
        <v>241</v>
      </c>
      <c r="V25" s="76">
        <v>0</v>
      </c>
      <c r="X25" s="266" t="s">
        <v>251</v>
      </c>
      <c r="Y25" s="76">
        <v>0</v>
      </c>
      <c r="AA25" s="266" t="s">
        <v>252</v>
      </c>
      <c r="AB25" s="76">
        <v>0</v>
      </c>
      <c r="AD25" s="266" t="s">
        <v>257</v>
      </c>
      <c r="AE25" s="76">
        <v>0</v>
      </c>
      <c r="AG25" s="266" t="s">
        <v>260</v>
      </c>
      <c r="AH25" s="76">
        <v>0</v>
      </c>
      <c r="AJ25" s="266" t="s">
        <v>263</v>
      </c>
      <c r="AK25" s="76">
        <v>0</v>
      </c>
      <c r="AM25" s="266" t="s">
        <v>264</v>
      </c>
      <c r="AN25" s="76">
        <v>0</v>
      </c>
      <c r="AP25" s="266" t="s">
        <v>265</v>
      </c>
      <c r="AQ25" s="76">
        <v>0</v>
      </c>
      <c r="AS25" s="266" t="s">
        <v>283</v>
      </c>
      <c r="AT25" s="76">
        <v>0</v>
      </c>
      <c r="AV25" s="266" t="s">
        <v>286</v>
      </c>
      <c r="AW25" s="76">
        <v>0</v>
      </c>
      <c r="AY25" s="258" t="s">
        <v>107</v>
      </c>
      <c r="AZ25" s="257">
        <v>118</v>
      </c>
    </row>
    <row r="26" spans="1:52" ht="15" thickBot="1" x14ac:dyDescent="0.35">
      <c r="A26" s="30" t="s">
        <v>0</v>
      </c>
      <c r="B26" s="173" t="s">
        <v>34</v>
      </c>
      <c r="C26" s="172" t="s">
        <v>10</v>
      </c>
      <c r="D26" s="173" t="s">
        <v>33</v>
      </c>
      <c r="E26" s="174" t="s">
        <v>12</v>
      </c>
      <c r="F26" s="173" t="s">
        <v>33</v>
      </c>
      <c r="G26" s="173" t="s">
        <v>59</v>
      </c>
      <c r="H26" s="43"/>
      <c r="I26" s="30" t="s">
        <v>15</v>
      </c>
      <c r="J26" s="30" t="s">
        <v>33</v>
      </c>
      <c r="L26" s="30" t="s">
        <v>15</v>
      </c>
      <c r="M26" s="30" t="s">
        <v>33</v>
      </c>
      <c r="O26" s="30" t="s">
        <v>15</v>
      </c>
      <c r="P26" s="30" t="s">
        <v>33</v>
      </c>
      <c r="R26" s="30" t="s">
        <v>15</v>
      </c>
      <c r="S26" s="30" t="s">
        <v>33</v>
      </c>
      <c r="U26" s="30" t="s">
        <v>15</v>
      </c>
      <c r="V26" s="30" t="s">
        <v>33</v>
      </c>
      <c r="X26" s="30" t="s">
        <v>15</v>
      </c>
      <c r="Y26" s="30" t="s">
        <v>33</v>
      </c>
      <c r="AA26" s="30" t="s">
        <v>15</v>
      </c>
      <c r="AB26" s="30" t="s">
        <v>33</v>
      </c>
      <c r="AD26" s="30" t="s">
        <v>15</v>
      </c>
      <c r="AE26" s="30" t="s">
        <v>33</v>
      </c>
      <c r="AG26" s="30" t="s">
        <v>15</v>
      </c>
      <c r="AH26" s="30" t="s">
        <v>33</v>
      </c>
      <c r="AJ26" s="30" t="s">
        <v>15</v>
      </c>
      <c r="AK26" s="30" t="s">
        <v>33</v>
      </c>
      <c r="AM26" s="30" t="s">
        <v>15</v>
      </c>
      <c r="AN26" s="30" t="s">
        <v>33</v>
      </c>
      <c r="AP26" s="30" t="s">
        <v>15</v>
      </c>
      <c r="AQ26" s="30" t="s">
        <v>33</v>
      </c>
      <c r="AS26" s="30" t="s">
        <v>15</v>
      </c>
      <c r="AT26" s="30" t="s">
        <v>33</v>
      </c>
      <c r="AV26" s="30" t="s">
        <v>15</v>
      </c>
      <c r="AW26" s="30" t="s">
        <v>33</v>
      </c>
      <c r="AY26" s="256" t="s">
        <v>15</v>
      </c>
      <c r="AZ26" s="256" t="s">
        <v>33</v>
      </c>
    </row>
    <row r="27" spans="1:52" ht="15" thickBot="1" x14ac:dyDescent="0.35">
      <c r="A27" s="16"/>
      <c r="C27" s="2"/>
      <c r="D27" s="1"/>
      <c r="E27" s="2"/>
      <c r="F27" s="1"/>
      <c r="I27" s="3"/>
      <c r="J27" s="1"/>
      <c r="L27" s="3"/>
      <c r="M27" s="1"/>
      <c r="O27" s="3"/>
      <c r="P27" s="1"/>
      <c r="R27" s="3"/>
      <c r="S27" s="1"/>
      <c r="U27" s="3"/>
      <c r="V27" s="1"/>
      <c r="X27" s="3"/>
      <c r="Y27" s="1"/>
      <c r="AA27" s="3"/>
      <c r="AB27" s="1"/>
      <c r="AD27" s="3"/>
      <c r="AE27" s="1"/>
      <c r="AG27" s="3"/>
      <c r="AH27" s="1"/>
      <c r="AJ27" s="3"/>
      <c r="AK27" s="1"/>
      <c r="AM27" s="3"/>
      <c r="AN27" s="1"/>
      <c r="AP27" s="3"/>
      <c r="AQ27" s="1"/>
      <c r="AS27" s="3"/>
      <c r="AT27" s="1"/>
      <c r="AV27" s="3"/>
      <c r="AW27" s="1"/>
      <c r="AY27" s="3"/>
      <c r="AZ27" s="1"/>
    </row>
    <row r="28" spans="1:52" ht="15" thickBot="1" x14ac:dyDescent="0.35">
      <c r="A28" s="6">
        <v>2304</v>
      </c>
      <c r="B28" s="50"/>
      <c r="C28" s="10">
        <v>5.4</v>
      </c>
      <c r="D28" s="8" t="s">
        <v>3</v>
      </c>
      <c r="E28" s="72">
        <f>($C$4*C28)/1000000</f>
        <v>1.7549999999999999</v>
      </c>
      <c r="F28" s="8" t="s">
        <v>1</v>
      </c>
      <c r="G28" s="119">
        <f>ROUNDDOWN((Consolidação!C33+Consolidação!E33)/E28,0)</f>
        <v>68</v>
      </c>
      <c r="I28" s="57">
        <f>E28*$J$25</f>
        <v>5.2649999999999997</v>
      </c>
      <c r="J28" s="11" t="s">
        <v>1</v>
      </c>
      <c r="L28" s="57">
        <f>E28*$M$25</f>
        <v>21.06</v>
      </c>
      <c r="M28" s="11" t="s">
        <v>1</v>
      </c>
      <c r="O28" s="57">
        <f>E28*$P$25</f>
        <v>3.51</v>
      </c>
      <c r="P28" s="11" t="s">
        <v>1</v>
      </c>
      <c r="R28" s="57">
        <f>E28*$S$25</f>
        <v>49.14</v>
      </c>
      <c r="S28" s="11" t="s">
        <v>1</v>
      </c>
      <c r="U28" s="57">
        <f>E28*$V$25</f>
        <v>0</v>
      </c>
      <c r="V28" s="11" t="s">
        <v>1</v>
      </c>
      <c r="X28" s="57">
        <f>E28*$Y$25</f>
        <v>0</v>
      </c>
      <c r="Y28" s="11" t="s">
        <v>1</v>
      </c>
      <c r="AA28" s="57">
        <f>E28*$AB$25</f>
        <v>0</v>
      </c>
      <c r="AB28" s="11" t="s">
        <v>1</v>
      </c>
      <c r="AD28" s="57">
        <f>E28*$AE$25</f>
        <v>0</v>
      </c>
      <c r="AE28" s="11" t="s">
        <v>1</v>
      </c>
      <c r="AG28" s="57">
        <f>E28*$AH$25</f>
        <v>0</v>
      </c>
      <c r="AH28" s="11" t="s">
        <v>1</v>
      </c>
      <c r="AJ28" s="57">
        <f>E28*$AK$25</f>
        <v>0</v>
      </c>
      <c r="AK28" s="11" t="s">
        <v>1</v>
      </c>
      <c r="AM28" s="57">
        <f>E28*$AN$25</f>
        <v>0</v>
      </c>
      <c r="AN28" s="11" t="s">
        <v>1</v>
      </c>
      <c r="AP28" s="57">
        <f>E28*$AQ$25</f>
        <v>0</v>
      </c>
      <c r="AQ28" s="11" t="s">
        <v>1</v>
      </c>
      <c r="AS28" s="57">
        <f>E28*$AT$25</f>
        <v>0</v>
      </c>
      <c r="AT28" s="11" t="s">
        <v>1</v>
      </c>
      <c r="AV28" s="57">
        <f>E28*$AW$25</f>
        <v>0</v>
      </c>
      <c r="AW28" s="11" t="s">
        <v>1</v>
      </c>
      <c r="AY28" s="38">
        <f>E28*$AZ$25</f>
        <v>207.08999999999997</v>
      </c>
      <c r="AZ28" s="11" t="s">
        <v>1</v>
      </c>
    </row>
    <row r="29" spans="1:52" ht="15" thickBot="1" x14ac:dyDescent="0.35">
      <c r="A29" s="6">
        <v>2016</v>
      </c>
      <c r="B29" s="50"/>
      <c r="C29" s="10">
        <v>4.5999999999999999E-2</v>
      </c>
      <c r="D29" s="8" t="s">
        <v>7</v>
      </c>
      <c r="E29" s="72">
        <f>($C$4*C29)/1000</f>
        <v>14.95</v>
      </c>
      <c r="F29" s="8" t="s">
        <v>5</v>
      </c>
      <c r="G29" s="119">
        <f>ROUNDDOWN((Consolidação!C18+Consolidação!E18)/E29,0)</f>
        <v>22</v>
      </c>
      <c r="I29" s="57">
        <f>E29*$J$25</f>
        <v>44.849999999999994</v>
      </c>
      <c r="J29" s="11" t="s">
        <v>5</v>
      </c>
      <c r="L29" s="57">
        <f>E29*$M$25</f>
        <v>179.39999999999998</v>
      </c>
      <c r="M29" s="11" t="s">
        <v>5</v>
      </c>
      <c r="O29" s="57">
        <f>E29*$P$25</f>
        <v>29.9</v>
      </c>
      <c r="P29" s="11" t="s">
        <v>5</v>
      </c>
      <c r="R29" s="57">
        <f>E29*$S$25</f>
        <v>418.59999999999997</v>
      </c>
      <c r="S29" s="11" t="s">
        <v>5</v>
      </c>
      <c r="U29" s="57">
        <f>E29*$V$25</f>
        <v>0</v>
      </c>
      <c r="V29" s="11" t="s">
        <v>5</v>
      </c>
      <c r="X29" s="57">
        <f>E29*$Y$25</f>
        <v>0</v>
      </c>
      <c r="Y29" s="11" t="s">
        <v>5</v>
      </c>
      <c r="AA29" s="57">
        <f>E29*$AB$25</f>
        <v>0</v>
      </c>
      <c r="AB29" s="11" t="s">
        <v>5</v>
      </c>
      <c r="AD29" s="57">
        <f>E29*$AE$25</f>
        <v>0</v>
      </c>
      <c r="AE29" s="11" t="s">
        <v>5</v>
      </c>
      <c r="AG29" s="57">
        <f>E29*$AH$25</f>
        <v>0</v>
      </c>
      <c r="AH29" s="11" t="s">
        <v>5</v>
      </c>
      <c r="AJ29" s="57">
        <f>E29*$AK$25</f>
        <v>0</v>
      </c>
      <c r="AK29" s="11" t="s">
        <v>5</v>
      </c>
      <c r="AM29" s="57">
        <f>E29*$AN$25</f>
        <v>0</v>
      </c>
      <c r="AN29" s="11" t="s">
        <v>5</v>
      </c>
      <c r="AP29" s="57">
        <f>E29*$AQ$25</f>
        <v>0</v>
      </c>
      <c r="AQ29" s="11" t="s">
        <v>5</v>
      </c>
      <c r="AS29" s="57">
        <f>E29*$AT$25</f>
        <v>0</v>
      </c>
      <c r="AT29" s="11" t="s">
        <v>5</v>
      </c>
      <c r="AV29" s="57">
        <f>E29*$AW$25</f>
        <v>0</v>
      </c>
      <c r="AW29" s="11" t="s">
        <v>5</v>
      </c>
      <c r="AY29" s="38">
        <f>E29*$AZ$25</f>
        <v>1764.1</v>
      </c>
      <c r="AZ29" s="11" t="s">
        <v>5</v>
      </c>
    </row>
    <row r="30" spans="1:52" ht="15" thickBot="1" x14ac:dyDescent="0.35">
      <c r="A30" s="6">
        <v>2311</v>
      </c>
      <c r="B30" s="50"/>
      <c r="C30" s="10">
        <v>12.6</v>
      </c>
      <c r="D30" s="8" t="s">
        <v>3</v>
      </c>
      <c r="E30" s="72">
        <f>($C$4*C30)/1000000</f>
        <v>4.0949999999999998</v>
      </c>
      <c r="F30" s="8" t="s">
        <v>1</v>
      </c>
      <c r="G30" s="119">
        <f>ROUNDDOWN((Consolidação!C37+Consolidação!E37)/E30,0)</f>
        <v>54</v>
      </c>
      <c r="I30" s="57">
        <f>E30*$J$25</f>
        <v>12.285</v>
      </c>
      <c r="J30" s="11" t="s">
        <v>1</v>
      </c>
      <c r="L30" s="57">
        <f>E30*$M$25</f>
        <v>49.14</v>
      </c>
      <c r="M30" s="11" t="s">
        <v>1</v>
      </c>
      <c r="O30" s="57">
        <f>E30*$P$25</f>
        <v>8.19</v>
      </c>
      <c r="P30" s="11" t="s">
        <v>1</v>
      </c>
      <c r="R30" s="57">
        <f>E30*$S$25</f>
        <v>114.66</v>
      </c>
      <c r="S30" s="11" t="s">
        <v>1</v>
      </c>
      <c r="U30" s="57">
        <f>E30*$V$25</f>
        <v>0</v>
      </c>
      <c r="V30" s="11" t="s">
        <v>1</v>
      </c>
      <c r="X30" s="57">
        <f>E30*$Y$25</f>
        <v>0</v>
      </c>
      <c r="Y30" s="11" t="s">
        <v>1</v>
      </c>
      <c r="AA30" s="57">
        <f>E30*$AB$25</f>
        <v>0</v>
      </c>
      <c r="AB30" s="11" t="s">
        <v>1</v>
      </c>
      <c r="AD30" s="57">
        <f>E30*$AE$25</f>
        <v>0</v>
      </c>
      <c r="AE30" s="11" t="s">
        <v>1</v>
      </c>
      <c r="AG30" s="57">
        <f>E30*$AH$25</f>
        <v>0</v>
      </c>
      <c r="AH30" s="11" t="s">
        <v>1</v>
      </c>
      <c r="AJ30" s="57">
        <f>E30*$AK$25</f>
        <v>0</v>
      </c>
      <c r="AK30" s="11" t="s">
        <v>1</v>
      </c>
      <c r="AM30" s="57">
        <f>E30*$AN$25</f>
        <v>0</v>
      </c>
      <c r="AN30" s="11" t="s">
        <v>1</v>
      </c>
      <c r="AP30" s="57">
        <f>E30*$AQ$25</f>
        <v>0</v>
      </c>
      <c r="AQ30" s="11" t="s">
        <v>1</v>
      </c>
      <c r="AS30" s="57">
        <f>E30*$AT$25</f>
        <v>0</v>
      </c>
      <c r="AT30" s="11" t="s">
        <v>1</v>
      </c>
      <c r="AV30" s="57">
        <f>E30*$AW$25</f>
        <v>0</v>
      </c>
      <c r="AW30" s="11" t="s">
        <v>1</v>
      </c>
      <c r="AY30" s="38">
        <f>E30*$AZ$25</f>
        <v>483.21</v>
      </c>
      <c r="AZ30" s="11" t="s">
        <v>1</v>
      </c>
    </row>
    <row r="31" spans="1:52" ht="15" thickBot="1" x14ac:dyDescent="0.35">
      <c r="A31" s="6">
        <v>2306</v>
      </c>
      <c r="B31" s="50"/>
      <c r="C31" s="10">
        <v>0.18</v>
      </c>
      <c r="D31" s="8" t="s">
        <v>3</v>
      </c>
      <c r="E31" s="72">
        <f>($C$4*C31)/1000000</f>
        <v>5.8500000000000003E-2</v>
      </c>
      <c r="F31" s="8" t="s">
        <v>1</v>
      </c>
      <c r="G31" s="119">
        <f>ROUNDDOWN((Consolidação!C35+Consolidação!E35)/E31,0)</f>
        <v>174</v>
      </c>
      <c r="I31" s="57">
        <f>E31*$J$25</f>
        <v>0.17550000000000002</v>
      </c>
      <c r="J31" s="11" t="s">
        <v>1</v>
      </c>
      <c r="L31" s="57">
        <f>E31*$M$25</f>
        <v>0.70200000000000007</v>
      </c>
      <c r="M31" s="11" t="s">
        <v>1</v>
      </c>
      <c r="O31" s="57">
        <f>E31*$P$25</f>
        <v>0.11700000000000001</v>
      </c>
      <c r="P31" s="11" t="s">
        <v>1</v>
      </c>
      <c r="R31" s="57">
        <f>E31*$S$25</f>
        <v>1.6380000000000001</v>
      </c>
      <c r="S31" s="11" t="s">
        <v>1</v>
      </c>
      <c r="U31" s="57">
        <f>E31*$V$25</f>
        <v>0</v>
      </c>
      <c r="V31" s="11" t="s">
        <v>1</v>
      </c>
      <c r="X31" s="57">
        <f>E31*$Y$25</f>
        <v>0</v>
      </c>
      <c r="Y31" s="11" t="s">
        <v>1</v>
      </c>
      <c r="AA31" s="57">
        <f>E31*$AB$25</f>
        <v>0</v>
      </c>
      <c r="AB31" s="11" t="s">
        <v>1</v>
      </c>
      <c r="AD31" s="57">
        <f>E31*$AE$25</f>
        <v>0</v>
      </c>
      <c r="AE31" s="11" t="s">
        <v>1</v>
      </c>
      <c r="AG31" s="57">
        <f>E31*$AH$25</f>
        <v>0</v>
      </c>
      <c r="AH31" s="11" t="s">
        <v>1</v>
      </c>
      <c r="AJ31" s="57">
        <f>E31*$AK$25</f>
        <v>0</v>
      </c>
      <c r="AK31" s="11" t="s">
        <v>1</v>
      </c>
      <c r="AM31" s="57">
        <f>E31*$AN$25</f>
        <v>0</v>
      </c>
      <c r="AN31" s="11" t="s">
        <v>1</v>
      </c>
      <c r="AP31" s="57">
        <f>E31*$AQ$25</f>
        <v>0</v>
      </c>
      <c r="AQ31" s="11" t="s">
        <v>1</v>
      </c>
      <c r="AS31" s="57">
        <f>E31*$AT$25</f>
        <v>0</v>
      </c>
      <c r="AT31" s="11" t="s">
        <v>1</v>
      </c>
      <c r="AV31" s="57">
        <f>E31*$AW$25</f>
        <v>0</v>
      </c>
      <c r="AW31" s="11" t="s">
        <v>1</v>
      </c>
      <c r="AY31" s="38">
        <f>E31*$AZ$25</f>
        <v>6.9030000000000005</v>
      </c>
      <c r="AZ31" s="11" t="s">
        <v>1</v>
      </c>
    </row>
    <row r="32" spans="1:52" ht="15" thickBot="1" x14ac:dyDescent="0.35">
      <c r="A32" s="6">
        <v>2016</v>
      </c>
      <c r="B32" s="50"/>
      <c r="C32" s="17">
        <v>1.4E-3</v>
      </c>
      <c r="D32" s="8" t="s">
        <v>7</v>
      </c>
      <c r="E32" s="72">
        <f>($C$4*C32)/1000</f>
        <v>0.45500000000000002</v>
      </c>
      <c r="F32" s="8" t="s">
        <v>5</v>
      </c>
      <c r="G32" s="119">
        <f>ROUNDDOWN((Consolidação!C18+Consolidação!E18)/E32,0)</f>
        <v>748</v>
      </c>
      <c r="I32" s="57">
        <f>E32*$J$25</f>
        <v>1.365</v>
      </c>
      <c r="J32" s="11" t="s">
        <v>5</v>
      </c>
      <c r="L32" s="57">
        <f>E32*$M$25</f>
        <v>5.46</v>
      </c>
      <c r="M32" s="11" t="s">
        <v>5</v>
      </c>
      <c r="O32" s="57">
        <f>E32*$P$25</f>
        <v>0.91</v>
      </c>
      <c r="P32" s="11" t="s">
        <v>5</v>
      </c>
      <c r="R32" s="57">
        <f>E32*$S$25</f>
        <v>12.74</v>
      </c>
      <c r="S32" s="11" t="s">
        <v>5</v>
      </c>
      <c r="U32" s="57">
        <f>E32*$V$25</f>
        <v>0</v>
      </c>
      <c r="V32" s="11" t="s">
        <v>5</v>
      </c>
      <c r="X32" s="57">
        <f>E32*$Y$25</f>
        <v>0</v>
      </c>
      <c r="Y32" s="11" t="s">
        <v>5</v>
      </c>
      <c r="AA32" s="57">
        <f>E32*$AB$25</f>
        <v>0</v>
      </c>
      <c r="AB32" s="11" t="s">
        <v>5</v>
      </c>
      <c r="AD32" s="57">
        <f>E32*$AE$25</f>
        <v>0</v>
      </c>
      <c r="AE32" s="11" t="s">
        <v>5</v>
      </c>
      <c r="AG32" s="57">
        <f>E32*$AH$25</f>
        <v>0</v>
      </c>
      <c r="AH32" s="11" t="s">
        <v>5</v>
      </c>
      <c r="AJ32" s="57">
        <f>E32*$AK$25</f>
        <v>0</v>
      </c>
      <c r="AK32" s="11" t="s">
        <v>5</v>
      </c>
      <c r="AM32" s="57">
        <f>E32*$AN$25</f>
        <v>0</v>
      </c>
      <c r="AN32" s="11" t="s">
        <v>5</v>
      </c>
      <c r="AP32" s="57">
        <f>E32*$AQ$25</f>
        <v>0</v>
      </c>
      <c r="AQ32" s="11" t="s">
        <v>5</v>
      </c>
      <c r="AS32" s="57">
        <f>E32*$AT$25</f>
        <v>0</v>
      </c>
      <c r="AT32" s="11" t="s">
        <v>5</v>
      </c>
      <c r="AV32" s="57">
        <f>E32*$AW$25</f>
        <v>0</v>
      </c>
      <c r="AW32" s="11" t="s">
        <v>5</v>
      </c>
      <c r="AY32" s="38">
        <f>E32*$AZ$25</f>
        <v>53.690000000000005</v>
      </c>
      <c r="AZ32" s="11" t="s">
        <v>5</v>
      </c>
    </row>
    <row r="33" spans="1:52" ht="15" thickBot="1" x14ac:dyDescent="0.35">
      <c r="A33" s="16"/>
      <c r="B33" s="33"/>
      <c r="C33" s="90"/>
      <c r="D33" s="1"/>
      <c r="E33" s="73"/>
      <c r="F33" s="1"/>
      <c r="I33" s="4"/>
      <c r="J33" s="4"/>
      <c r="L33" s="4"/>
      <c r="M33" s="4"/>
      <c r="O33" s="4"/>
      <c r="P33" s="4"/>
      <c r="R33" s="4"/>
      <c r="S33" s="4"/>
      <c r="U33" s="4"/>
      <c r="V33" s="4"/>
      <c r="X33" s="4"/>
      <c r="Y33" s="4"/>
      <c r="AA33" s="4"/>
      <c r="AB33" s="4"/>
      <c r="AD33" s="4"/>
      <c r="AE33" s="4"/>
      <c r="AG33" s="4"/>
      <c r="AH33" s="4"/>
      <c r="AJ33" s="4"/>
      <c r="AK33" s="4"/>
      <c r="AM33" s="4"/>
      <c r="AN33" s="4"/>
      <c r="AP33" s="4"/>
      <c r="AQ33" s="4"/>
      <c r="AS33" s="4"/>
      <c r="AT33" s="4"/>
      <c r="AV33" s="4"/>
      <c r="AW33" s="4"/>
      <c r="AY33" s="4"/>
      <c r="AZ33" s="4"/>
    </row>
    <row r="34" spans="1:52" ht="15" thickBot="1" x14ac:dyDescent="0.35">
      <c r="A34" s="4"/>
      <c r="B34" s="4"/>
      <c r="C34" s="4"/>
      <c r="D34" s="4"/>
      <c r="E34" s="5"/>
      <c r="F34" s="4"/>
      <c r="I34" s="266" t="s">
        <v>207</v>
      </c>
      <c r="J34" s="76">
        <v>3</v>
      </c>
      <c r="L34" s="266" t="s">
        <v>213</v>
      </c>
      <c r="M34" s="76">
        <v>12</v>
      </c>
      <c r="O34" s="266" t="s">
        <v>222</v>
      </c>
      <c r="P34" s="76">
        <v>2</v>
      </c>
      <c r="R34" s="266" t="s">
        <v>239</v>
      </c>
      <c r="S34" s="76">
        <v>28</v>
      </c>
      <c r="U34" s="266" t="s">
        <v>241</v>
      </c>
      <c r="V34" s="76">
        <v>0</v>
      </c>
      <c r="X34" s="266" t="s">
        <v>251</v>
      </c>
      <c r="Y34" s="76">
        <v>0</v>
      </c>
      <c r="AA34" s="266" t="s">
        <v>252</v>
      </c>
      <c r="AB34" s="76">
        <v>0</v>
      </c>
      <c r="AD34" s="266" t="s">
        <v>257</v>
      </c>
      <c r="AE34" s="76">
        <v>0</v>
      </c>
      <c r="AG34" s="266" t="s">
        <v>260</v>
      </c>
      <c r="AH34" s="76">
        <v>0</v>
      </c>
      <c r="AJ34" s="266" t="s">
        <v>263</v>
      </c>
      <c r="AK34" s="76">
        <v>0</v>
      </c>
      <c r="AM34" s="266" t="s">
        <v>264</v>
      </c>
      <c r="AN34" s="76">
        <v>0</v>
      </c>
      <c r="AP34" s="266" t="s">
        <v>265</v>
      </c>
      <c r="AQ34" s="76">
        <v>0</v>
      </c>
      <c r="AS34" s="266" t="s">
        <v>283</v>
      </c>
      <c r="AT34" s="76">
        <v>0</v>
      </c>
      <c r="AV34" s="266" t="s">
        <v>286</v>
      </c>
      <c r="AW34" s="76">
        <v>0</v>
      </c>
      <c r="AY34" s="258" t="s">
        <v>107</v>
      </c>
      <c r="AZ34" s="257">
        <v>118</v>
      </c>
    </row>
    <row r="35" spans="1:52" ht="15" thickBot="1" x14ac:dyDescent="0.35">
      <c r="A35" s="75" t="s">
        <v>4</v>
      </c>
      <c r="B35" s="30" t="s">
        <v>29</v>
      </c>
      <c r="C35" s="28" t="s">
        <v>10</v>
      </c>
      <c r="D35" s="30" t="s">
        <v>33</v>
      </c>
      <c r="E35" s="29" t="s">
        <v>12</v>
      </c>
      <c r="F35" s="30" t="s">
        <v>33</v>
      </c>
      <c r="G35" s="30" t="s">
        <v>59</v>
      </c>
      <c r="I35" s="30" t="s">
        <v>14</v>
      </c>
      <c r="J35" s="30" t="s">
        <v>33</v>
      </c>
      <c r="L35" s="30" t="s">
        <v>14</v>
      </c>
      <c r="M35" s="30" t="s">
        <v>33</v>
      </c>
      <c r="O35" s="30" t="s">
        <v>14</v>
      </c>
      <c r="P35" s="30" t="s">
        <v>33</v>
      </c>
      <c r="R35" s="30" t="s">
        <v>14</v>
      </c>
      <c r="S35" s="30" t="s">
        <v>33</v>
      </c>
      <c r="U35" s="30" t="s">
        <v>14</v>
      </c>
      <c r="V35" s="30" t="s">
        <v>33</v>
      </c>
      <c r="X35" s="30" t="s">
        <v>14</v>
      </c>
      <c r="Y35" s="30" t="s">
        <v>33</v>
      </c>
      <c r="AA35" s="30" t="s">
        <v>14</v>
      </c>
      <c r="AB35" s="30" t="s">
        <v>33</v>
      </c>
      <c r="AD35" s="30" t="s">
        <v>14</v>
      </c>
      <c r="AE35" s="30" t="s">
        <v>33</v>
      </c>
      <c r="AG35" s="30" t="s">
        <v>14</v>
      </c>
      <c r="AH35" s="30" t="s">
        <v>33</v>
      </c>
      <c r="AJ35" s="30" t="s">
        <v>14</v>
      </c>
      <c r="AK35" s="30" t="s">
        <v>33</v>
      </c>
      <c r="AM35" s="30" t="s">
        <v>14</v>
      </c>
      <c r="AN35" s="30" t="s">
        <v>33</v>
      </c>
      <c r="AP35" s="30" t="s">
        <v>14</v>
      </c>
      <c r="AQ35" s="30" t="s">
        <v>33</v>
      </c>
      <c r="AS35" s="30" t="s">
        <v>14</v>
      </c>
      <c r="AT35" s="30" t="s">
        <v>33</v>
      </c>
      <c r="AV35" s="30" t="s">
        <v>14</v>
      </c>
      <c r="AW35" s="30" t="s">
        <v>33</v>
      </c>
      <c r="AY35" s="256" t="s">
        <v>15</v>
      </c>
      <c r="AZ35" s="256" t="s">
        <v>33</v>
      </c>
    </row>
    <row r="36" spans="1:52" ht="15" thickBot="1" x14ac:dyDescent="0.35">
      <c r="A36" s="12"/>
      <c r="B36" s="15"/>
      <c r="C36" s="14"/>
      <c r="D36" s="12"/>
      <c r="E36" s="13"/>
      <c r="F36" s="13"/>
      <c r="I36" s="13"/>
      <c r="J36" s="13"/>
      <c r="L36" s="13"/>
      <c r="M36" s="13"/>
      <c r="O36" s="13"/>
      <c r="P36" s="13"/>
      <c r="R36" s="13"/>
      <c r="S36" s="13"/>
      <c r="U36" s="13"/>
      <c r="V36" s="13"/>
      <c r="X36" s="13"/>
      <c r="Y36" s="13"/>
      <c r="AA36" s="13"/>
      <c r="AB36" s="13"/>
      <c r="AD36" s="13"/>
      <c r="AE36" s="13"/>
      <c r="AG36" s="13"/>
      <c r="AH36" s="13"/>
      <c r="AJ36" s="13"/>
      <c r="AK36" s="13"/>
      <c r="AM36" s="13"/>
      <c r="AN36" s="13"/>
      <c r="AP36" s="13"/>
      <c r="AQ36" s="13"/>
      <c r="AS36" s="13"/>
      <c r="AT36" s="13"/>
      <c r="AV36" s="13"/>
      <c r="AW36" s="13"/>
      <c r="AY36" s="13"/>
      <c r="AZ36" s="13"/>
    </row>
    <row r="37" spans="1:52" ht="15" thickBot="1" x14ac:dyDescent="0.35">
      <c r="A37" s="8">
        <v>11887</v>
      </c>
      <c r="B37" s="50"/>
      <c r="C37" s="10">
        <v>61.538461538459998</v>
      </c>
      <c r="D37" s="8" t="s">
        <v>3</v>
      </c>
      <c r="E37" s="56">
        <f>($C$4*C37)/1000000</f>
        <v>19.999999999999499</v>
      </c>
      <c r="F37" s="8" t="s">
        <v>1</v>
      </c>
      <c r="G37" s="8">
        <f>ROUNDDOWN((Consolidação!C92+Consolidação!E92)/E37,0)</f>
        <v>19</v>
      </c>
      <c r="I37" s="57">
        <f>E37*$J$34</f>
        <v>59.999999999998494</v>
      </c>
      <c r="J37" s="11" t="s">
        <v>1</v>
      </c>
      <c r="L37" s="57">
        <f>E37*$M$34</f>
        <v>239.99999999999397</v>
      </c>
      <c r="M37" s="11" t="s">
        <v>1</v>
      </c>
      <c r="O37" s="57">
        <f>E37*$P$34</f>
        <v>39.999999999998998</v>
      </c>
      <c r="P37" s="11" t="s">
        <v>1</v>
      </c>
      <c r="R37" s="57">
        <f>E37*$S$34</f>
        <v>559.99999999998602</v>
      </c>
      <c r="S37" s="11" t="s">
        <v>1</v>
      </c>
      <c r="U37" s="57">
        <f>E37*$V$34</f>
        <v>0</v>
      </c>
      <c r="V37" s="11" t="s">
        <v>1</v>
      </c>
      <c r="X37" s="57">
        <f>E37*$Y$34</f>
        <v>0</v>
      </c>
      <c r="Y37" s="11" t="s">
        <v>1</v>
      </c>
      <c r="AA37" s="57">
        <f>E37*$AB$34</f>
        <v>0</v>
      </c>
      <c r="AB37" s="11" t="s">
        <v>1</v>
      </c>
      <c r="AD37" s="57">
        <f>E37*$AE$34</f>
        <v>0</v>
      </c>
      <c r="AE37" s="11" t="s">
        <v>1</v>
      </c>
      <c r="AG37" s="57">
        <f>E37*$AH$34</f>
        <v>0</v>
      </c>
      <c r="AH37" s="11" t="s">
        <v>1</v>
      </c>
      <c r="AJ37" s="57">
        <f>E37*$AK$34</f>
        <v>0</v>
      </c>
      <c r="AK37" s="11" t="s">
        <v>1</v>
      </c>
      <c r="AM37" s="57">
        <f>E37*$AN$34</f>
        <v>0</v>
      </c>
      <c r="AN37" s="11" t="s">
        <v>1</v>
      </c>
      <c r="AP37" s="57">
        <f>E37*$AQ$34</f>
        <v>0</v>
      </c>
      <c r="AQ37" s="11" t="s">
        <v>1</v>
      </c>
      <c r="AS37" s="57">
        <f>E37*$AT$34</f>
        <v>0</v>
      </c>
      <c r="AT37" s="11" t="s">
        <v>1</v>
      </c>
      <c r="AV37" s="57">
        <f>E37*$AW$34</f>
        <v>0</v>
      </c>
      <c r="AW37" s="11" t="s">
        <v>1</v>
      </c>
      <c r="AY37" s="38">
        <f>E37*$AZ$34</f>
        <v>2359.9999999999409</v>
      </c>
      <c r="AZ37" s="11" t="s">
        <v>1</v>
      </c>
    </row>
    <row r="38" spans="1:52" ht="15" thickBot="1" x14ac:dyDescent="0.35">
      <c r="A38" s="8">
        <v>11885</v>
      </c>
      <c r="B38" s="50"/>
      <c r="C38" s="10">
        <v>307.69230770000001</v>
      </c>
      <c r="D38" s="8" t="s">
        <v>3</v>
      </c>
      <c r="E38" s="56">
        <f>($C$4*C38)/1000000</f>
        <v>100.0000000025</v>
      </c>
      <c r="F38" s="8" t="s">
        <v>1</v>
      </c>
      <c r="G38" s="8">
        <f>ROUNDDOWN((Consolidação!C90+Consolidação!E90)/E38,0)</f>
        <v>18</v>
      </c>
      <c r="I38" s="57">
        <f>E38*$J$34</f>
        <v>300.00000000750003</v>
      </c>
      <c r="J38" s="11" t="s">
        <v>1</v>
      </c>
      <c r="L38" s="57">
        <f>E38*$M$34</f>
        <v>1200.0000000300001</v>
      </c>
      <c r="M38" s="11" t="s">
        <v>1</v>
      </c>
      <c r="O38" s="57">
        <f>E38*$P$34</f>
        <v>200.000000005</v>
      </c>
      <c r="P38" s="11" t="s">
        <v>1</v>
      </c>
      <c r="R38" s="57">
        <f>E38*$S$34</f>
        <v>2800.0000000700002</v>
      </c>
      <c r="S38" s="11" t="s">
        <v>1</v>
      </c>
      <c r="U38" s="57">
        <f>E38*$V$34</f>
        <v>0</v>
      </c>
      <c r="V38" s="11" t="s">
        <v>1</v>
      </c>
      <c r="X38" s="57">
        <f>E38*$Y$34</f>
        <v>0</v>
      </c>
      <c r="Y38" s="11" t="s">
        <v>1</v>
      </c>
      <c r="AA38" s="57">
        <f>E38*$AB$34</f>
        <v>0</v>
      </c>
      <c r="AB38" s="11" t="s">
        <v>1</v>
      </c>
      <c r="AD38" s="57">
        <f>E38*$AE$34</f>
        <v>0</v>
      </c>
      <c r="AE38" s="11" t="s">
        <v>1</v>
      </c>
      <c r="AG38" s="57">
        <f>E38*$AH$34</f>
        <v>0</v>
      </c>
      <c r="AH38" s="11" t="s">
        <v>1</v>
      </c>
      <c r="AJ38" s="57">
        <f>E38*$AK$34</f>
        <v>0</v>
      </c>
      <c r="AK38" s="11" t="s">
        <v>1</v>
      </c>
      <c r="AM38" s="57">
        <f>E38*$AN$34</f>
        <v>0</v>
      </c>
      <c r="AN38" s="11" t="s">
        <v>1</v>
      </c>
      <c r="AP38" s="57">
        <f>E38*$AQ$34</f>
        <v>0</v>
      </c>
      <c r="AQ38" s="11" t="s">
        <v>1</v>
      </c>
      <c r="AS38" s="57">
        <f>E38*$AT$34</f>
        <v>0</v>
      </c>
      <c r="AT38" s="11" t="s">
        <v>1</v>
      </c>
      <c r="AV38" s="57">
        <f>E38*$AW$34</f>
        <v>0</v>
      </c>
      <c r="AW38" s="11" t="s">
        <v>1</v>
      </c>
      <c r="AY38" s="38">
        <f>E38*$AZ$34</f>
        <v>11800.000000295</v>
      </c>
      <c r="AZ38" s="11" t="s">
        <v>1</v>
      </c>
    </row>
    <row r="39" spans="1:52" ht="15" thickBot="1" x14ac:dyDescent="0.35">
      <c r="A39" s="1"/>
      <c r="B39" s="33"/>
      <c r="C39" s="2"/>
      <c r="D39" s="1"/>
      <c r="E39" s="73"/>
      <c r="F39" s="1"/>
      <c r="G39" s="1"/>
      <c r="I39" s="82"/>
      <c r="J39" s="1"/>
      <c r="L39" s="74"/>
      <c r="M39" s="1"/>
      <c r="O39" s="74"/>
      <c r="P39" s="1"/>
      <c r="R39" s="74"/>
      <c r="S39" s="1"/>
      <c r="U39" s="74"/>
      <c r="V39" s="1"/>
      <c r="X39" s="74"/>
      <c r="Y39" s="1"/>
      <c r="AA39" s="74"/>
      <c r="AB39" s="1"/>
      <c r="AD39" s="74"/>
      <c r="AE39" s="1"/>
      <c r="AG39" s="74"/>
      <c r="AH39" s="1"/>
      <c r="AJ39" s="74"/>
      <c r="AK39" s="1"/>
      <c r="AM39" s="74"/>
      <c r="AN39" s="1"/>
      <c r="AP39" s="74"/>
      <c r="AQ39" s="1"/>
      <c r="AS39" s="74"/>
      <c r="AT39" s="1"/>
      <c r="AV39" s="74"/>
      <c r="AW39" s="1"/>
      <c r="AY39" s="74"/>
      <c r="AZ39" s="1"/>
    </row>
    <row r="40" spans="1:52" ht="15" thickBot="1" x14ac:dyDescent="0.35">
      <c r="A40" s="4"/>
      <c r="B40" s="4"/>
      <c r="C40" s="4"/>
      <c r="D40" s="4"/>
      <c r="E40" s="5"/>
      <c r="F40" s="4"/>
      <c r="I40" s="266" t="s">
        <v>207</v>
      </c>
      <c r="J40" s="76">
        <v>6</v>
      </c>
      <c r="L40" s="266" t="s">
        <v>213</v>
      </c>
      <c r="M40" s="76">
        <v>12</v>
      </c>
      <c r="O40" s="266" t="s">
        <v>222</v>
      </c>
      <c r="P40" s="76">
        <v>2</v>
      </c>
      <c r="R40" s="266" t="s">
        <v>239</v>
      </c>
      <c r="S40" s="76">
        <v>28</v>
      </c>
      <c r="U40" s="266" t="s">
        <v>241</v>
      </c>
      <c r="V40" s="76">
        <v>0</v>
      </c>
      <c r="X40" s="266" t="s">
        <v>251</v>
      </c>
      <c r="Y40" s="76">
        <v>0</v>
      </c>
      <c r="AA40" s="266" t="s">
        <v>252</v>
      </c>
      <c r="AB40" s="76">
        <v>0</v>
      </c>
      <c r="AD40" s="266" t="s">
        <v>257</v>
      </c>
      <c r="AE40" s="76">
        <v>0</v>
      </c>
      <c r="AG40" s="266" t="s">
        <v>260</v>
      </c>
      <c r="AH40" s="76">
        <v>0</v>
      </c>
      <c r="AJ40" s="266" t="s">
        <v>263</v>
      </c>
      <c r="AK40" s="76">
        <v>0</v>
      </c>
      <c r="AM40" s="266" t="s">
        <v>264</v>
      </c>
      <c r="AN40" s="76">
        <v>0</v>
      </c>
      <c r="AP40" s="266" t="s">
        <v>265</v>
      </c>
      <c r="AQ40" s="76">
        <v>0</v>
      </c>
      <c r="AS40" s="266" t="s">
        <v>283</v>
      </c>
      <c r="AT40" s="76">
        <v>0</v>
      </c>
      <c r="AV40" s="266" t="s">
        <v>286</v>
      </c>
      <c r="AW40" s="76">
        <v>0</v>
      </c>
      <c r="AY40" s="258" t="s">
        <v>107</v>
      </c>
      <c r="AZ40" s="257">
        <v>118</v>
      </c>
    </row>
    <row r="41" spans="1:52" ht="15" thickBot="1" x14ac:dyDescent="0.35">
      <c r="A41" s="75" t="s">
        <v>4</v>
      </c>
      <c r="B41" s="30" t="s">
        <v>30</v>
      </c>
      <c r="C41" s="28" t="s">
        <v>10</v>
      </c>
      <c r="D41" s="30" t="s">
        <v>33</v>
      </c>
      <c r="E41" s="29" t="s">
        <v>12</v>
      </c>
      <c r="F41" s="30" t="s">
        <v>33</v>
      </c>
      <c r="G41" s="30" t="s">
        <v>59</v>
      </c>
      <c r="I41" s="30" t="s">
        <v>14</v>
      </c>
      <c r="J41" s="30" t="s">
        <v>33</v>
      </c>
      <c r="L41" s="30" t="s">
        <v>14</v>
      </c>
      <c r="M41" s="30" t="s">
        <v>33</v>
      </c>
      <c r="O41" s="30" t="s">
        <v>14</v>
      </c>
      <c r="P41" s="30" t="s">
        <v>33</v>
      </c>
      <c r="R41" s="30" t="s">
        <v>14</v>
      </c>
      <c r="S41" s="30" t="s">
        <v>33</v>
      </c>
      <c r="U41" s="30" t="s">
        <v>14</v>
      </c>
      <c r="V41" s="30" t="s">
        <v>33</v>
      </c>
      <c r="X41" s="30" t="s">
        <v>14</v>
      </c>
      <c r="Y41" s="30" t="s">
        <v>33</v>
      </c>
      <c r="AA41" s="30" t="s">
        <v>14</v>
      </c>
      <c r="AB41" s="30" t="s">
        <v>33</v>
      </c>
      <c r="AD41" s="30" t="s">
        <v>14</v>
      </c>
      <c r="AE41" s="30" t="s">
        <v>33</v>
      </c>
      <c r="AG41" s="30" t="s">
        <v>14</v>
      </c>
      <c r="AH41" s="30" t="s">
        <v>33</v>
      </c>
      <c r="AJ41" s="30" t="s">
        <v>14</v>
      </c>
      <c r="AK41" s="30" t="s">
        <v>33</v>
      </c>
      <c r="AM41" s="30" t="s">
        <v>14</v>
      </c>
      <c r="AN41" s="30" t="s">
        <v>33</v>
      </c>
      <c r="AP41" s="30" t="s">
        <v>14</v>
      </c>
      <c r="AQ41" s="30" t="s">
        <v>33</v>
      </c>
      <c r="AS41" s="30" t="s">
        <v>14</v>
      </c>
      <c r="AT41" s="30" t="s">
        <v>33</v>
      </c>
      <c r="AV41" s="30" t="s">
        <v>14</v>
      </c>
      <c r="AW41" s="30" t="s">
        <v>33</v>
      </c>
      <c r="AY41" s="256" t="s">
        <v>15</v>
      </c>
      <c r="AZ41" s="256" t="s">
        <v>33</v>
      </c>
    </row>
    <row r="42" spans="1:52" ht="15" thickBot="1" x14ac:dyDescent="0.35">
      <c r="A42" s="1"/>
      <c r="B42" s="33"/>
      <c r="C42" s="2"/>
      <c r="D42" s="1"/>
      <c r="E42" s="73"/>
      <c r="F42" s="1"/>
      <c r="I42" s="82"/>
      <c r="J42" s="1"/>
      <c r="L42" s="74"/>
      <c r="M42" s="1"/>
      <c r="O42" s="74"/>
      <c r="P42" s="1"/>
      <c r="R42" s="74"/>
      <c r="S42" s="1"/>
      <c r="U42" s="74"/>
      <c r="V42" s="1"/>
      <c r="X42" s="74"/>
      <c r="Y42" s="1"/>
      <c r="AA42" s="74"/>
      <c r="AB42" s="1"/>
      <c r="AD42" s="74"/>
      <c r="AE42" s="1"/>
      <c r="AG42" s="74"/>
      <c r="AH42" s="1"/>
      <c r="AJ42" s="74"/>
      <c r="AK42" s="1"/>
      <c r="AM42" s="74"/>
      <c r="AN42" s="1"/>
      <c r="AP42" s="74"/>
      <c r="AQ42" s="1"/>
      <c r="AS42" s="74"/>
      <c r="AT42" s="1"/>
      <c r="AV42" s="74"/>
      <c r="AW42" s="1"/>
      <c r="AY42" s="74"/>
      <c r="AZ42" s="1"/>
    </row>
    <row r="43" spans="1:52" ht="15" thickBot="1" x14ac:dyDescent="0.35">
      <c r="A43" s="8">
        <v>11868</v>
      </c>
      <c r="B43" s="50"/>
      <c r="C43" s="19">
        <v>3.333230769E-2</v>
      </c>
      <c r="D43" s="8" t="s">
        <v>2</v>
      </c>
      <c r="E43" s="72">
        <f>($C$4*C43)</f>
        <v>10832.99999925</v>
      </c>
      <c r="F43" s="8" t="s">
        <v>2</v>
      </c>
      <c r="G43" s="8">
        <f>ROUNDDOWN((Consolidação!C81+Consolidação!E81)/E43,0)</f>
        <v>20</v>
      </c>
      <c r="I43" s="57">
        <f>E43*$J$40</f>
        <v>64997.999995499995</v>
      </c>
      <c r="J43" s="245" t="s">
        <v>2</v>
      </c>
      <c r="K43" s="251"/>
      <c r="L43" s="57">
        <f>E43*$M$40</f>
        <v>129995.99999099999</v>
      </c>
      <c r="M43" s="245" t="s">
        <v>2</v>
      </c>
      <c r="N43" s="251"/>
      <c r="O43" s="57">
        <f>E43*$P$40</f>
        <v>21665.999998499999</v>
      </c>
      <c r="P43" s="245" t="s">
        <v>2</v>
      </c>
      <c r="Q43" s="251"/>
      <c r="R43" s="57">
        <f>E43*$S$40</f>
        <v>303323.99997900001</v>
      </c>
      <c r="S43" s="245" t="s">
        <v>2</v>
      </c>
      <c r="T43" s="251"/>
      <c r="U43" s="57">
        <f>E43*$V$40</f>
        <v>0</v>
      </c>
      <c r="V43" s="245" t="s">
        <v>2</v>
      </c>
      <c r="W43" s="251"/>
      <c r="X43" s="57">
        <f>E43*$Y$40</f>
        <v>0</v>
      </c>
      <c r="Y43" s="245" t="s">
        <v>2</v>
      </c>
      <c r="Z43" s="251"/>
      <c r="AA43" s="57">
        <f>E43*$AB$40</f>
        <v>0</v>
      </c>
      <c r="AB43" s="245" t="s">
        <v>2</v>
      </c>
      <c r="AC43" s="251"/>
      <c r="AD43" s="57">
        <f>E43*$AE$40</f>
        <v>0</v>
      </c>
      <c r="AE43" s="245" t="s">
        <v>2</v>
      </c>
      <c r="AF43" s="251"/>
      <c r="AG43" s="57">
        <f>E43*$AH$40</f>
        <v>0</v>
      </c>
      <c r="AH43" s="245" t="s">
        <v>2</v>
      </c>
      <c r="AI43" s="251"/>
      <c r="AJ43" s="57">
        <f>E43*$AK$40</f>
        <v>0</v>
      </c>
      <c r="AK43" s="245" t="s">
        <v>2</v>
      </c>
      <c r="AL43" s="251"/>
      <c r="AM43" s="57">
        <f>E43*$AN$40</f>
        <v>0</v>
      </c>
      <c r="AN43" s="245" t="s">
        <v>2</v>
      </c>
      <c r="AO43" s="251"/>
      <c r="AP43" s="57">
        <f>E43*$AQ$40</f>
        <v>0</v>
      </c>
      <c r="AQ43" s="245" t="s">
        <v>2</v>
      </c>
      <c r="AR43" s="251"/>
      <c r="AS43" s="57">
        <f>E43*$AT$40</f>
        <v>0</v>
      </c>
      <c r="AT43" s="245" t="s">
        <v>2</v>
      </c>
      <c r="AU43" s="251"/>
      <c r="AV43" s="57">
        <f>E43*$AW$40</f>
        <v>0</v>
      </c>
      <c r="AW43" s="8" t="s">
        <v>2</v>
      </c>
      <c r="AX43" s="251"/>
      <c r="AY43" s="38">
        <f>E43*$AZ$40</f>
        <v>1278293.9999114999</v>
      </c>
      <c r="AZ43" s="8" t="s">
        <v>2</v>
      </c>
    </row>
    <row r="44" spans="1:52" ht="15" thickBot="1" x14ac:dyDescent="0.35">
      <c r="A44" s="8">
        <v>11873</v>
      </c>
      <c r="B44" s="50"/>
      <c r="C44" s="19">
        <v>3.3332307690000003E-5</v>
      </c>
      <c r="D44" s="8" t="s">
        <v>104</v>
      </c>
      <c r="E44" s="72">
        <f>($C$4*C44)</f>
        <v>10.832999999250001</v>
      </c>
      <c r="F44" s="8" t="s">
        <v>104</v>
      </c>
      <c r="G44" s="8">
        <f>ROUNDDOWN((Consolidação!C86+Consolidação!E86)/E44,0)</f>
        <v>22</v>
      </c>
      <c r="I44" s="57">
        <f>E44*$J$40</f>
        <v>64.99799999550001</v>
      </c>
      <c r="J44" s="245" t="s">
        <v>104</v>
      </c>
      <c r="K44" s="251"/>
      <c r="L44" s="57">
        <f>E44*$M$40</f>
        <v>129.99599999100002</v>
      </c>
      <c r="M44" s="245" t="s">
        <v>104</v>
      </c>
      <c r="N44" s="251"/>
      <c r="O44" s="57">
        <f>E44*$P$40</f>
        <v>21.665999998500002</v>
      </c>
      <c r="P44" s="245" t="s">
        <v>104</v>
      </c>
      <c r="Q44" s="251"/>
      <c r="R44" s="57">
        <f>E44*$S$40</f>
        <v>303.32399997900001</v>
      </c>
      <c r="S44" s="245" t="s">
        <v>104</v>
      </c>
      <c r="T44" s="251"/>
      <c r="U44" s="57">
        <f>E44*$V$40</f>
        <v>0</v>
      </c>
      <c r="V44" s="245" t="s">
        <v>104</v>
      </c>
      <c r="W44" s="251"/>
      <c r="X44" s="57">
        <f>E44*$Y$40</f>
        <v>0</v>
      </c>
      <c r="Y44" s="245" t="s">
        <v>104</v>
      </c>
      <c r="Z44" s="251"/>
      <c r="AA44" s="57">
        <f>E44*$AB$40</f>
        <v>0</v>
      </c>
      <c r="AB44" s="245" t="s">
        <v>104</v>
      </c>
      <c r="AC44" s="251"/>
      <c r="AD44" s="57">
        <f>E44*$AE$40</f>
        <v>0</v>
      </c>
      <c r="AE44" s="245" t="s">
        <v>104</v>
      </c>
      <c r="AF44" s="251"/>
      <c r="AG44" s="57">
        <f>E44*$AH$40</f>
        <v>0</v>
      </c>
      <c r="AH44" s="245" t="s">
        <v>104</v>
      </c>
      <c r="AI44" s="251"/>
      <c r="AJ44" s="57">
        <f>E44*$AK$40</f>
        <v>0</v>
      </c>
      <c r="AK44" s="245" t="s">
        <v>104</v>
      </c>
      <c r="AL44" s="251"/>
      <c r="AM44" s="57">
        <f>E44*$AN$40</f>
        <v>0</v>
      </c>
      <c r="AN44" s="245" t="s">
        <v>104</v>
      </c>
      <c r="AO44" s="251"/>
      <c r="AP44" s="57">
        <f>E44*$AQ$40</f>
        <v>0</v>
      </c>
      <c r="AQ44" s="245" t="s">
        <v>104</v>
      </c>
      <c r="AR44" s="251"/>
      <c r="AS44" s="57">
        <f>E44*$AT$40</f>
        <v>0</v>
      </c>
      <c r="AT44" s="245" t="s">
        <v>104</v>
      </c>
      <c r="AU44" s="251"/>
      <c r="AV44" s="57">
        <f>E44*$AW$40</f>
        <v>0</v>
      </c>
      <c r="AW44" s="8" t="s">
        <v>104</v>
      </c>
      <c r="AX44" s="251"/>
      <c r="AY44" s="38">
        <f>E44*$AZ$40</f>
        <v>1278.2939999115001</v>
      </c>
      <c r="AZ44" s="8" t="s">
        <v>104</v>
      </c>
    </row>
    <row r="45" spans="1:52" ht="15" thickBot="1" x14ac:dyDescent="0.35">
      <c r="A45" s="116">
        <v>11922</v>
      </c>
      <c r="B45" s="114"/>
      <c r="C45" s="26">
        <v>6.6769230769230805E-4</v>
      </c>
      <c r="D45" s="25" t="s">
        <v>2</v>
      </c>
      <c r="E45" s="494">
        <f>($C$4*C45)</f>
        <v>217.00000000000011</v>
      </c>
      <c r="F45" s="25" t="s">
        <v>2</v>
      </c>
      <c r="G45" s="8">
        <f>ROUNDDOWN((Consolidação!C108+Consolidação!E108)/E45,0)</f>
        <v>48</v>
      </c>
      <c r="I45" s="57">
        <f>E45*$J$40</f>
        <v>1302.0000000000007</v>
      </c>
      <c r="J45" s="246" t="s">
        <v>2</v>
      </c>
      <c r="K45" s="251"/>
      <c r="L45" s="57">
        <f>E45*$M$40</f>
        <v>2604.0000000000014</v>
      </c>
      <c r="M45" s="246" t="s">
        <v>2</v>
      </c>
      <c r="N45" s="251"/>
      <c r="O45" s="57">
        <f>E45*$P$40</f>
        <v>434.00000000000023</v>
      </c>
      <c r="P45" s="246" t="s">
        <v>2</v>
      </c>
      <c r="Q45" s="251"/>
      <c r="R45" s="57">
        <f>E45*$S$40</f>
        <v>6076.0000000000036</v>
      </c>
      <c r="S45" s="246" t="s">
        <v>2</v>
      </c>
      <c r="T45" s="251"/>
      <c r="U45" s="57">
        <f>E45*$V$40</f>
        <v>0</v>
      </c>
      <c r="V45" s="246" t="s">
        <v>2</v>
      </c>
      <c r="W45" s="251"/>
      <c r="X45" s="57">
        <f>E45*$Y$40</f>
        <v>0</v>
      </c>
      <c r="Y45" s="246" t="s">
        <v>2</v>
      </c>
      <c r="Z45" s="251"/>
      <c r="AA45" s="57">
        <f>E45*$AB$40</f>
        <v>0</v>
      </c>
      <c r="AB45" s="246" t="s">
        <v>2</v>
      </c>
      <c r="AC45" s="251"/>
      <c r="AD45" s="57">
        <f>E45*$AE$40</f>
        <v>0</v>
      </c>
      <c r="AE45" s="246" t="s">
        <v>2</v>
      </c>
      <c r="AF45" s="251"/>
      <c r="AG45" s="57">
        <f>E45*$AH$40</f>
        <v>0</v>
      </c>
      <c r="AH45" s="246" t="s">
        <v>2</v>
      </c>
      <c r="AI45" s="251"/>
      <c r="AJ45" s="57">
        <f>E45*$AK$40</f>
        <v>0</v>
      </c>
      <c r="AK45" s="246" t="s">
        <v>2</v>
      </c>
      <c r="AL45" s="251"/>
      <c r="AM45" s="57">
        <f>E45*$AN$40</f>
        <v>0</v>
      </c>
      <c r="AN45" s="246" t="s">
        <v>2</v>
      </c>
      <c r="AO45" s="251"/>
      <c r="AP45" s="57">
        <f>E45*$AQ$40</f>
        <v>0</v>
      </c>
      <c r="AQ45" s="246" t="s">
        <v>2</v>
      </c>
      <c r="AR45" s="251"/>
      <c r="AS45" s="57">
        <f>E45*$AT$40</f>
        <v>0</v>
      </c>
      <c r="AT45" s="246" t="s">
        <v>2</v>
      </c>
      <c r="AU45" s="251"/>
      <c r="AV45" s="57">
        <f>E45*$AW$40</f>
        <v>0</v>
      </c>
      <c r="AW45" s="25" t="s">
        <v>2</v>
      </c>
      <c r="AX45" s="251"/>
      <c r="AY45" s="38">
        <f>E45*$AZ$40</f>
        <v>25606.000000000015</v>
      </c>
      <c r="AZ45" s="25" t="s">
        <v>2</v>
      </c>
    </row>
    <row r="46" spans="1:52" ht="15" thickBot="1" x14ac:dyDescent="0.35">
      <c r="A46" s="8">
        <v>11893</v>
      </c>
      <c r="B46" s="50"/>
      <c r="C46" s="26">
        <v>6.67692307692308E-7</v>
      </c>
      <c r="D46" s="8" t="s">
        <v>104</v>
      </c>
      <c r="E46" s="72">
        <f>($C$4*C46)</f>
        <v>0.21700000000000011</v>
      </c>
      <c r="F46" s="8" t="s">
        <v>104</v>
      </c>
      <c r="G46" s="8">
        <f>ROUNDDOWN((Consolidação!C95+Consolidação!E95)/E46,0)</f>
        <v>51</v>
      </c>
      <c r="I46" s="57">
        <f>E46*$J$40</f>
        <v>1.3020000000000007</v>
      </c>
      <c r="J46" s="245" t="s">
        <v>104</v>
      </c>
      <c r="K46" s="251"/>
      <c r="L46" s="57">
        <f>E46*$M$40</f>
        <v>2.6040000000000014</v>
      </c>
      <c r="M46" s="245" t="s">
        <v>104</v>
      </c>
      <c r="N46" s="251"/>
      <c r="O46" s="57">
        <f>E46*$P$40</f>
        <v>0.43400000000000022</v>
      </c>
      <c r="P46" s="245" t="s">
        <v>104</v>
      </c>
      <c r="Q46" s="251"/>
      <c r="R46" s="57">
        <f>E46*$S$40</f>
        <v>6.0760000000000032</v>
      </c>
      <c r="S46" s="245" t="s">
        <v>104</v>
      </c>
      <c r="T46" s="251"/>
      <c r="U46" s="57">
        <f>E46*$V$40</f>
        <v>0</v>
      </c>
      <c r="V46" s="245" t="s">
        <v>104</v>
      </c>
      <c r="W46" s="251"/>
      <c r="X46" s="57">
        <f>E46*$Y$40</f>
        <v>0</v>
      </c>
      <c r="Y46" s="245" t="s">
        <v>104</v>
      </c>
      <c r="Z46" s="251"/>
      <c r="AA46" s="57">
        <f>E46*$AB$40</f>
        <v>0</v>
      </c>
      <c r="AB46" s="245" t="s">
        <v>104</v>
      </c>
      <c r="AC46" s="251"/>
      <c r="AD46" s="57">
        <f>E46*$AE$40</f>
        <v>0</v>
      </c>
      <c r="AE46" s="245" t="s">
        <v>104</v>
      </c>
      <c r="AF46" s="251"/>
      <c r="AG46" s="57">
        <f>E46*$AH$40</f>
        <v>0</v>
      </c>
      <c r="AH46" s="245" t="s">
        <v>104</v>
      </c>
      <c r="AI46" s="251"/>
      <c r="AJ46" s="57">
        <f>E46*$AK$40</f>
        <v>0</v>
      </c>
      <c r="AK46" s="245" t="s">
        <v>104</v>
      </c>
      <c r="AL46" s="251"/>
      <c r="AM46" s="57">
        <f>E46*$AN$40</f>
        <v>0</v>
      </c>
      <c r="AN46" s="245" t="s">
        <v>104</v>
      </c>
      <c r="AO46" s="251"/>
      <c r="AP46" s="57">
        <f>E46*$AQ$40</f>
        <v>0</v>
      </c>
      <c r="AQ46" s="245" t="s">
        <v>104</v>
      </c>
      <c r="AR46" s="251"/>
      <c r="AS46" s="57">
        <f>E46*$AT$40</f>
        <v>0</v>
      </c>
      <c r="AT46" s="245" t="s">
        <v>104</v>
      </c>
      <c r="AU46" s="251"/>
      <c r="AV46" s="57">
        <f>E46*$AW$40</f>
        <v>0</v>
      </c>
      <c r="AW46" s="8" t="s">
        <v>104</v>
      </c>
      <c r="AX46" s="251"/>
      <c r="AY46" s="38">
        <f>E46*$AZ$40</f>
        <v>25.606000000000012</v>
      </c>
      <c r="AZ46" s="8" t="s">
        <v>104</v>
      </c>
    </row>
    <row r="47" spans="1:52" ht="15" thickBot="1" x14ac:dyDescent="0.35">
      <c r="A47" s="8">
        <v>11580</v>
      </c>
      <c r="B47" s="47"/>
      <c r="C47" s="26">
        <v>9.2307600000000004E-6</v>
      </c>
      <c r="D47" s="8" t="s">
        <v>2</v>
      </c>
      <c r="E47" s="72">
        <f>($C$4*C47)</f>
        <v>2.999997</v>
      </c>
      <c r="F47" s="8" t="s">
        <v>2</v>
      </c>
      <c r="G47" s="8">
        <f>ROUNDDOWN((Consolidação!C57+Consolidação!E57)/E47,0)</f>
        <v>214</v>
      </c>
      <c r="I47" s="57">
        <f>E47*$J$40</f>
        <v>17.999981999999999</v>
      </c>
      <c r="J47" s="245" t="s">
        <v>2</v>
      </c>
      <c r="K47" s="251"/>
      <c r="L47" s="57">
        <f>E47*$M$40</f>
        <v>35.999963999999999</v>
      </c>
      <c r="M47" s="245" t="s">
        <v>2</v>
      </c>
      <c r="N47" s="251"/>
      <c r="O47" s="57">
        <f>E47*$P$40</f>
        <v>5.999994</v>
      </c>
      <c r="P47" s="245" t="s">
        <v>2</v>
      </c>
      <c r="Q47" s="251"/>
      <c r="R47" s="57">
        <f>E47*$S$40</f>
        <v>83.999915999999999</v>
      </c>
      <c r="S47" s="245" t="s">
        <v>2</v>
      </c>
      <c r="T47" s="251"/>
      <c r="U47" s="57">
        <f>E47*$V$40</f>
        <v>0</v>
      </c>
      <c r="V47" s="245" t="s">
        <v>2</v>
      </c>
      <c r="W47" s="251"/>
      <c r="X47" s="57">
        <f>E47*$Y$40</f>
        <v>0</v>
      </c>
      <c r="Y47" s="245" t="s">
        <v>2</v>
      </c>
      <c r="Z47" s="251"/>
      <c r="AA47" s="57">
        <f>E47*$AB$40</f>
        <v>0</v>
      </c>
      <c r="AB47" s="245" t="s">
        <v>2</v>
      </c>
      <c r="AC47" s="251"/>
      <c r="AD47" s="57">
        <f>E47*$AE$40</f>
        <v>0</v>
      </c>
      <c r="AE47" s="245" t="s">
        <v>2</v>
      </c>
      <c r="AF47" s="251"/>
      <c r="AG47" s="57">
        <f>E47*$AH$40</f>
        <v>0</v>
      </c>
      <c r="AH47" s="245" t="s">
        <v>2</v>
      </c>
      <c r="AI47" s="251"/>
      <c r="AJ47" s="57">
        <f>E47*$AK$40</f>
        <v>0</v>
      </c>
      <c r="AK47" s="245" t="s">
        <v>2</v>
      </c>
      <c r="AL47" s="251"/>
      <c r="AM47" s="57">
        <f>E47*$AN$40</f>
        <v>0</v>
      </c>
      <c r="AN47" s="245" t="s">
        <v>2</v>
      </c>
      <c r="AO47" s="251"/>
      <c r="AP47" s="57">
        <f>E47*$AQ$40</f>
        <v>0</v>
      </c>
      <c r="AQ47" s="245" t="s">
        <v>2</v>
      </c>
      <c r="AR47" s="251"/>
      <c r="AS47" s="57">
        <f>E47*$AT$40</f>
        <v>0</v>
      </c>
      <c r="AT47" s="245" t="s">
        <v>2</v>
      </c>
      <c r="AU47" s="251"/>
      <c r="AV47" s="57">
        <f>E47*$AW$40</f>
        <v>0</v>
      </c>
      <c r="AW47" s="8" t="s">
        <v>2</v>
      </c>
      <c r="AX47" s="251"/>
      <c r="AY47" s="38">
        <f>E47*$AZ$40</f>
        <v>353.99964599999998</v>
      </c>
      <c r="AZ47" s="8" t="s">
        <v>2</v>
      </c>
    </row>
    <row r="50" spans="5:5" x14ac:dyDescent="0.3">
      <c r="E50" s="165"/>
    </row>
  </sheetData>
  <mergeCells count="6">
    <mergeCell ref="AM2:AN2"/>
    <mergeCell ref="H2:L2"/>
    <mergeCell ref="N2:R2"/>
    <mergeCell ref="Z2:AE2"/>
    <mergeCell ref="AF2:AK2"/>
    <mergeCell ref="U2:V2"/>
  </mergeCells>
  <conditionalFormatting sqref="D8:D11">
    <cfRule type="cellIs" dxfId="78" priority="41" operator="equal">
      <formula>"≠"</formula>
    </cfRule>
  </conditionalFormatting>
  <conditionalFormatting sqref="E8:E11">
    <cfRule type="uniqueValues" dxfId="77" priority="48"/>
    <cfRule type="duplicateValues" dxfId="76" priority="49"/>
  </conditionalFormatting>
  <conditionalFormatting sqref="G18:G23 G28:G32 G37:G38 G43:G47">
    <cfRule type="top10" dxfId="75" priority="40" bottom="1" rank="1"/>
  </conditionalFormatting>
  <conditionalFormatting sqref="S3:S11 M5:M11">
    <cfRule type="cellIs" dxfId="74" priority="42" operator="between">
      <formula>0.0000000001</formula>
      <formula>0.9999999999</formula>
    </cfRule>
    <cfRule type="cellIs" dxfId="73" priority="43" operator="equal">
      <formula>1</formula>
    </cfRule>
    <cfRule type="cellIs" dxfId="72" priority="44" operator="greaterThan">
      <formula>0</formula>
    </cfRule>
  </conditionalFormatting>
  <conditionalFormatting sqref="AE3 M3:M8 AE5">
    <cfRule type="cellIs" dxfId="71" priority="45" operator="equal">
      <formula>1</formula>
    </cfRule>
    <cfRule type="cellIs" dxfId="70" priority="46" operator="between">
      <formula>0.00000001</formula>
      <formula>0.99999999</formula>
    </cfRule>
  </conditionalFormatting>
  <conditionalFormatting sqref="AE3:AE8 AK3:AK8">
    <cfRule type="cellIs" dxfId="69" priority="10" operator="equal">
      <formula>1</formula>
    </cfRule>
    <cfRule type="cellIs" dxfId="68" priority="11" operator="between">
      <formula>0.000000000001</formula>
      <formula>0.999999999999</formula>
    </cfRule>
  </conditionalFormatting>
  <conditionalFormatting sqref="AE3:AE13 AK3:AK13">
    <cfRule type="cellIs" dxfId="67" priority="1" operator="between">
      <formula>0.0000000001</formula>
      <formula>0.9999999999</formula>
    </cfRule>
    <cfRule type="cellIs" dxfId="66" priority="2" operator="equal">
      <formula>1</formula>
    </cfRule>
    <cfRule type="cellIs" dxfId="65" priority="3" operator="greaterThan">
      <formula>0</formula>
    </cfRule>
  </conditionalFormatting>
  <printOptions horizontalCentered="1" verticalCentered="1"/>
  <pageMargins left="0.51181102362204722" right="0.51181102362204722" top="0.98425196850393704" bottom="0.78740157480314965" header="0.51181102362204722" footer="0.51181102362204722"/>
  <pageSetup paperSize="9" scale="82" orientation="portrait" r:id="rId1"/>
  <ignoredErrors>
    <ignoredError sqref="E29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50"/>
  <sheetViews>
    <sheetView zoomScaleNormal="100" workbookViewId="0">
      <selection activeCell="H18" sqref="H18"/>
    </sheetView>
  </sheetViews>
  <sheetFormatPr defaultRowHeight="14.4" x14ac:dyDescent="0.3"/>
  <cols>
    <col min="1" max="1" width="10.5546875" bestFit="1" customWidth="1"/>
    <col min="2" max="2" width="50.109375" customWidth="1"/>
    <col min="3" max="3" width="14.33203125" bestFit="1" customWidth="1"/>
    <col min="4" max="4" width="5.109375" bestFit="1" customWidth="1"/>
    <col min="5" max="5" width="11.5546875" customWidth="1"/>
    <col min="6" max="6" width="5.109375" bestFit="1" customWidth="1"/>
    <col min="7" max="7" width="10.5546875" bestFit="1" customWidth="1"/>
    <col min="8" max="8" width="3.88671875" bestFit="1" customWidth="1"/>
    <col min="9" max="9" width="11.5546875" bestFit="1" customWidth="1"/>
    <col min="10" max="10" width="6.44140625" customWidth="1"/>
    <col min="11" max="11" width="3" customWidth="1"/>
    <col min="12" max="12" width="12.5546875" bestFit="1" customWidth="1"/>
    <col min="13" max="13" width="6" bestFit="1" customWidth="1"/>
    <col min="14" max="14" width="3.88671875" bestFit="1" customWidth="1"/>
    <col min="15" max="15" width="11.5546875" bestFit="1" customWidth="1"/>
    <col min="16" max="16" width="6" bestFit="1" customWidth="1"/>
    <col min="17" max="17" width="3" bestFit="1" customWidth="1"/>
    <col min="18" max="18" width="12.5546875" bestFit="1" customWidth="1"/>
    <col min="19" max="19" width="6" bestFit="1" customWidth="1"/>
    <col min="20" max="20" width="2.6640625" customWidth="1"/>
    <col min="21" max="21" width="9.44140625" bestFit="1" customWidth="1"/>
    <col min="22" max="22" width="6.44140625" bestFit="1" customWidth="1"/>
    <col min="23" max="23" width="3" bestFit="1" customWidth="1"/>
    <col min="24" max="24" width="9.44140625" bestFit="1" customWidth="1"/>
    <col min="25" max="25" width="6" bestFit="1" customWidth="1"/>
    <col min="26" max="26" width="3.88671875" bestFit="1" customWidth="1"/>
    <col min="27" max="27" width="9.44140625" bestFit="1" customWidth="1"/>
    <col min="28" max="28" width="6.44140625" bestFit="1" customWidth="1"/>
    <col min="29" max="29" width="3" bestFit="1" customWidth="1"/>
    <col min="30" max="30" width="9.44140625" bestFit="1" customWidth="1"/>
    <col min="31" max="31" width="6" bestFit="1" customWidth="1"/>
    <col min="32" max="32" width="3.88671875" bestFit="1" customWidth="1"/>
    <col min="33" max="33" width="9.44140625" bestFit="1" customWidth="1"/>
    <col min="34" max="34" width="6" bestFit="1" customWidth="1"/>
    <col min="35" max="35" width="3" bestFit="1" customWidth="1"/>
    <col min="36" max="36" width="9.44140625" bestFit="1" customWidth="1"/>
    <col min="37" max="37" width="6" bestFit="1" customWidth="1"/>
    <col min="38" max="38" width="2.6640625" customWidth="1"/>
    <col min="39" max="39" width="9.44140625" bestFit="1" customWidth="1"/>
    <col min="40" max="40" width="6.44140625" bestFit="1" customWidth="1"/>
    <col min="41" max="41" width="2.6640625" customWidth="1"/>
    <col min="42" max="42" width="9.44140625" bestFit="1" customWidth="1"/>
    <col min="43" max="43" width="6" bestFit="1" customWidth="1"/>
    <col min="44" max="44" width="2.6640625" customWidth="1"/>
    <col min="45" max="45" width="9.44140625" bestFit="1" customWidth="1"/>
    <col min="46" max="46" width="6" bestFit="1" customWidth="1"/>
    <col min="47" max="47" width="2.6640625" customWidth="1"/>
    <col min="48" max="48" width="9.44140625" bestFit="1" customWidth="1"/>
    <col min="49" max="49" width="5.109375" bestFit="1" customWidth="1"/>
    <col min="50" max="50" width="2.6640625" customWidth="1"/>
    <col min="51" max="51" width="12.5546875" bestFit="1" customWidth="1"/>
    <col min="52" max="52" width="5.109375" bestFit="1" customWidth="1"/>
  </cols>
  <sheetData>
    <row r="1" spans="1:52" ht="21.6" thickBot="1" x14ac:dyDescent="0.45">
      <c r="A1" t="s">
        <v>6</v>
      </c>
      <c r="B1" s="18">
        <v>20100</v>
      </c>
    </row>
    <row r="2" spans="1:52" ht="15" thickBot="1" x14ac:dyDescent="0.35">
      <c r="B2" t="s">
        <v>158</v>
      </c>
      <c r="H2" s="628" t="s">
        <v>76</v>
      </c>
      <c r="I2" s="629"/>
      <c r="J2" s="629"/>
      <c r="K2" s="629"/>
      <c r="L2" s="629"/>
      <c r="M2" s="632"/>
      <c r="N2" s="628" t="s">
        <v>77</v>
      </c>
      <c r="O2" s="629"/>
      <c r="P2" s="629"/>
      <c r="Q2" s="629"/>
      <c r="R2" s="629"/>
      <c r="S2" s="630"/>
      <c r="U2" s="626" t="s">
        <v>118</v>
      </c>
      <c r="V2" s="627"/>
      <c r="Z2" s="628" t="s">
        <v>110</v>
      </c>
      <c r="AA2" s="629"/>
      <c r="AB2" s="629"/>
      <c r="AC2" s="629"/>
      <c r="AD2" s="629"/>
      <c r="AE2" s="630"/>
      <c r="AF2" s="628" t="s">
        <v>45</v>
      </c>
      <c r="AG2" s="629"/>
      <c r="AH2" s="629"/>
      <c r="AI2" s="629"/>
      <c r="AJ2" s="629"/>
      <c r="AK2" s="630"/>
      <c r="AM2" s="626" t="s">
        <v>118</v>
      </c>
      <c r="AN2" s="627"/>
    </row>
    <row r="3" spans="1:52" x14ac:dyDescent="0.3">
      <c r="H3" s="158" t="s">
        <v>61</v>
      </c>
      <c r="I3" s="159">
        <v>8590110</v>
      </c>
      <c r="J3" s="160" t="s">
        <v>43</v>
      </c>
      <c r="K3" s="160" t="s">
        <v>42</v>
      </c>
      <c r="L3" s="139">
        <v>45153</v>
      </c>
      <c r="M3" s="132" t="e">
        <f>ROUNDDOWN(IF(I3&lt;=#REF!+#REF!+#REF!+#REF!,1,(#REF!+#REF!+#REF!+#REF!)/I3),2)</f>
        <v>#REF!</v>
      </c>
      <c r="N3" s="144" t="s">
        <v>61</v>
      </c>
      <c r="O3" s="145">
        <f>ROUNDUP(I3/C6,0)</f>
        <v>39</v>
      </c>
      <c r="P3" s="145" t="s">
        <v>44</v>
      </c>
      <c r="Q3" s="145" t="s">
        <v>42</v>
      </c>
      <c r="R3" s="285">
        <f>IF(L3="","",L3-20)</f>
        <v>45133</v>
      </c>
      <c r="S3" s="132" t="e">
        <f>ROUNDDOWN(IF(I3&lt;=#REF!+#REF!+#REF!+#REF!+#REF!+#REF!,1,(#REF!+#REF!+#REF!+#REF!+#REF!+#REF!)/I3),2)</f>
        <v>#REF!</v>
      </c>
      <c r="U3" s="277">
        <f>8590110-I3</f>
        <v>0</v>
      </c>
      <c r="V3" s="278" t="s">
        <v>43</v>
      </c>
      <c r="W3" s="54"/>
      <c r="X3" s="54"/>
      <c r="Y3" s="54"/>
      <c r="Z3" s="144" t="s">
        <v>61</v>
      </c>
      <c r="AA3" s="150">
        <v>8590110</v>
      </c>
      <c r="AB3" s="145" t="s">
        <v>43</v>
      </c>
      <c r="AC3" s="145" t="s">
        <v>42</v>
      </c>
      <c r="AD3" s="285"/>
      <c r="AE3" s="132" t="e">
        <f>ROUNDDOWN(IF(AA3+I11+I10+I9+I8+I7+I6+I5+I4+I3&lt;=#REF!+#REF!+#REF!+#REF!,1,IF((I3+I4+I5+I6+I7+I8+I9+I10+I11)&gt;(#REF!+#REF!+#REF!+#REF!),0,(#REF!+#REF!+#REF!+#REF!-I3-I4-I5-I6-I7-I8-I9-I10-I11)/AA3)),2)</f>
        <v>#REF!</v>
      </c>
      <c r="AF3" s="144" t="s">
        <v>61</v>
      </c>
      <c r="AG3" s="145">
        <f>IF(ROUNDUP(((AA3+I11+I10+I9+I8+I7+I6+I5+I4+I3)/C6)-O3-O4-O5-O6-O7-O8-O9-O10-O11,0)&lt;0,0,ROUNDUP(((AA3+I11+I10+I9+I8+I7+I6+I5+I4+I3)/C6)-O11-O10-O9-O8-O7-O6-O5-O4-O3,0))</f>
        <v>39</v>
      </c>
      <c r="AH3" s="145" t="s">
        <v>44</v>
      </c>
      <c r="AI3" s="145" t="s">
        <v>42</v>
      </c>
      <c r="AJ3" s="285" t="str">
        <f>IF(AD3="","",AD3-20)</f>
        <v/>
      </c>
      <c r="AK3" s="132" t="e">
        <f>ROUNDDOWN(IF(AA3+I11+I10+I9+I8+I7+I6+I5+I4+I3&lt;=#REF!+#REF!+#REF!+#REF!+#REF!+#REF!,1,IF((I3+I4+I5+I6+I7+I8+I9+I10+I11)&gt;(#REF!+#REF!+#REF!+#REF!+#REF!+#REF!),0,(#REF!+#REF!+#REF!+#REF!+#REF!+#REF!-I3-I4-I5-I6-I7-I8-I9-I10-I11)/AA3)),2)</f>
        <v>#REF!</v>
      </c>
      <c r="AM3" s="277"/>
      <c r="AN3" s="278" t="s">
        <v>43</v>
      </c>
    </row>
    <row r="4" spans="1:52" x14ac:dyDescent="0.3">
      <c r="B4" s="3" t="s">
        <v>68</v>
      </c>
      <c r="C4" s="31">
        <v>234000</v>
      </c>
      <c r="E4" s="101" t="s">
        <v>59</v>
      </c>
      <c r="H4" s="144" t="s">
        <v>62</v>
      </c>
      <c r="I4" s="150">
        <v>8590110</v>
      </c>
      <c r="J4" s="145" t="s">
        <v>43</v>
      </c>
      <c r="K4" s="145" t="s">
        <v>42</v>
      </c>
      <c r="L4" s="139">
        <v>45184</v>
      </c>
      <c r="M4" s="134" t="e">
        <f>ROUNDDOWN(IF(I4+I3&lt;=#REF!+#REF!+#REF!+#REF!,1,IF(I3&gt;(#REF!+#REF!+#REF!+#REF!),0,(#REF!+#REF!+#REF!+#REF!-I3)/I4)),2)</f>
        <v>#REF!</v>
      </c>
      <c r="N4" s="144" t="s">
        <v>62</v>
      </c>
      <c r="O4" s="41">
        <f>IF(ROUNDUP(((I4+I3)/C6)-O3,0)&lt;0,0,ROUNDUP(((I4+I3)/C6)-O3,0))</f>
        <v>39</v>
      </c>
      <c r="P4" s="41" t="s">
        <v>44</v>
      </c>
      <c r="Q4" s="41" t="s">
        <v>42</v>
      </c>
      <c r="R4" s="146">
        <f>IF(L4="","",L4-20)</f>
        <v>45164</v>
      </c>
      <c r="S4" s="134" t="e">
        <f>ROUNDDOWN(IF(I4+I3&lt;=#REF!+#REF!+#REF!+#REF!+#REF!+#REF!,1,IF(I3&gt;(#REF!+#REF!+#REF!+#REF!+#REF!+#REF!),0,(#REF!+#REF!+#REF!+#REF!+#REF!+#REF!-I3)/I4)),2)</f>
        <v>#REF!</v>
      </c>
      <c r="U4" s="275">
        <f>8590110-I4</f>
        <v>0</v>
      </c>
      <c r="V4" s="276" t="s">
        <v>43</v>
      </c>
      <c r="W4" s="54"/>
      <c r="X4" s="54"/>
      <c r="Y4" s="54"/>
      <c r="Z4" s="144" t="s">
        <v>62</v>
      </c>
      <c r="AA4" s="150">
        <v>0</v>
      </c>
      <c r="AB4" s="145" t="s">
        <v>43</v>
      </c>
      <c r="AC4" s="145" t="s">
        <v>42</v>
      </c>
      <c r="AD4" s="139"/>
      <c r="AE4" s="134" t="e">
        <f>ROUNDDOWN(IF(AA4+AA3+I11+I10+I9+I8+I7+I6+I5+I4+I3&lt;=#REF!+#REF!+#REF!+#REF!,1,IF((I3+I4+I5+I6+I7+I8+I9+I10+I11+AA3)&gt;(#REF!+#REF!+#REF!+#REF!),0,(#REF!+#REF!+#REF!+#REF!-I3-I4-I5-I6-I7-I8-I9-I10-I11-AA3)/AA4)),2)</f>
        <v>#REF!</v>
      </c>
      <c r="AF4" s="144" t="s">
        <v>62</v>
      </c>
      <c r="AG4" s="65">
        <f>IF(ROUNDUP(((AA4+AA3+I11+I10+I9+I8+I7+I6+I5+I4+I3)/C6)-O3-O4-O5-O6-O7-O8-O9-O10-O11-AG3,0)&lt;0,0,ROUNDUP(((AA4+AA3+I11+I10+I9+I8+I7+I6+I5+I4+I3)/C6)-AG3-O11-O10-O9-O8-O7-O6-O5-O4-O3,0))</f>
        <v>0</v>
      </c>
      <c r="AH4" s="145" t="s">
        <v>44</v>
      </c>
      <c r="AI4" s="145" t="s">
        <v>42</v>
      </c>
      <c r="AJ4" s="146" t="str">
        <f t="shared" ref="AJ4:AJ11" si="0">IF(AD4="","",AD4-20)</f>
        <v/>
      </c>
      <c r="AK4" s="134" t="e">
        <f>ROUNDDOWN(IF(AA4+AA3+I11+I10+I9+I8+I7+I6+I5+I4+I3&lt;=#REF!+#REF!+#REF!+#REF!+#REF!+#REF!,1,IF((I3+I4+I5+I6+I7+I8+I9+I10+I11+AA3)&gt;(#REF!+#REF!+#REF!+#REF!+#REF!+#REF!),0,(#REF!+#REF!+#REF!+#REF!+#REF!+#REF!-I3-I4-I5-I6-I7-I8-I9-I10-I11-AA3)/AA4)),2)</f>
        <v>#REF!</v>
      </c>
      <c r="AM4" s="275"/>
      <c r="AN4" s="276" t="s">
        <v>43</v>
      </c>
    </row>
    <row r="5" spans="1:52" x14ac:dyDescent="0.3">
      <c r="B5" s="3" t="s">
        <v>69</v>
      </c>
      <c r="C5" s="99">
        <f>ROUNDUP(I13/C6,0)</f>
        <v>155</v>
      </c>
      <c r="E5" s="120">
        <f>MIN(G18:G27,G32:G35,G40:G41,G46:G49)</f>
        <v>42</v>
      </c>
      <c r="H5" s="144" t="s">
        <v>63</v>
      </c>
      <c r="I5" s="150">
        <v>8590110</v>
      </c>
      <c r="J5" s="145" t="s">
        <v>43</v>
      </c>
      <c r="K5" s="145" t="s">
        <v>42</v>
      </c>
      <c r="L5" s="139">
        <v>45306</v>
      </c>
      <c r="M5" s="134" t="e">
        <f>ROUNDDOWN(IF(I5+I4+I3&lt;=#REF!+#REF!+#REF!+#REF!,1,IF((I3+I4)&gt;(#REF!+#REF!+#REF!+#REF!),0,(#REF!+#REF!+#REF!+#REF!-I3-I4)/I5)),2)</f>
        <v>#REF!</v>
      </c>
      <c r="N5" s="144" t="s">
        <v>63</v>
      </c>
      <c r="O5" s="41">
        <f>IF(ROUNDUP(((I5+I4+I3)/C6)-O3-O4,0)&lt;0,0,ROUNDUP(((I5+I4+I3)/C6)-O3-O4,0))</f>
        <v>38</v>
      </c>
      <c r="P5" s="41" t="s">
        <v>44</v>
      </c>
      <c r="Q5" s="41" t="s">
        <v>42</v>
      </c>
      <c r="R5" s="146">
        <f>IF(L5="","",L5-20)</f>
        <v>45286</v>
      </c>
      <c r="S5" s="134" t="e">
        <f>ROUNDDOWN(IF(I5+I4+I3&lt;=#REF!+#REF!+#REF!+#REF!+#REF!+#REF!,1,IF((I3+I4)&gt;(#REF!+#REF!+#REF!+#REF!+#REF!+#REF!),0,(#REF!+#REF!+#REF!+#REF!+#REF!+#REF!-I3-I4)/I5)),2)</f>
        <v>#REF!</v>
      </c>
      <c r="U5" s="275">
        <f>8590110-I5</f>
        <v>0</v>
      </c>
      <c r="V5" s="276" t="s">
        <v>43</v>
      </c>
      <c r="W5" s="54"/>
      <c r="X5" s="54"/>
      <c r="Y5" s="54"/>
      <c r="Z5" s="144" t="s">
        <v>63</v>
      </c>
      <c r="AA5" s="123">
        <v>0</v>
      </c>
      <c r="AB5" s="145" t="s">
        <v>43</v>
      </c>
      <c r="AC5" s="145" t="s">
        <v>42</v>
      </c>
      <c r="AD5" s="139"/>
      <c r="AE5" s="134" t="e">
        <f>ROUNDDOWN(IF(AA5+AA4+AA3+I11+I10+I9+I8+I7+I6+I5+I4+I3&lt;=#REF!+#REF!+#REF!+#REF!,1,IF((I3+I4+I5+I6+I7+I8+I9+I10+I11+AA3+AA4)&gt;(#REF!+#REF!+#REF!+#REF!),0,(#REF!+#REF!+#REF!+#REF!-I3-I4-I5-I6-I7-I8-I9-I10-I11-AA3-AA4)/AA5)),2)</f>
        <v>#REF!</v>
      </c>
      <c r="AF5" s="144" t="s">
        <v>63</v>
      </c>
      <c r="AG5" s="145">
        <f>IF(ROUNDUP(((AA5+AA4+AA3+I11+I10+I9+I8+I7+I6+I5+I4+I3)/C6)-O3-O4-O5-O6-O7-O8-O9-O10-O11-AG3-AG4,0)&lt;0,0,ROUNDUP(((AA5+AA4+AA3+I11+I10+I9+I8+I7+I6+I5+I4+I3)/C6)-AG4-AG3-O11-O10-O9-O8-O7-O6-O5-O4-O3,0))</f>
        <v>0</v>
      </c>
      <c r="AH5" s="145" t="s">
        <v>44</v>
      </c>
      <c r="AI5" s="145" t="s">
        <v>42</v>
      </c>
      <c r="AJ5" s="146" t="str">
        <f t="shared" si="0"/>
        <v/>
      </c>
      <c r="AK5" s="134" t="e">
        <f>ROUNDDOWN(IF(AA5+AA4+AA3+I11+I10+I9+I8+I7+I6+I5+I4+I3&lt;=#REF!+#REF!+#REF!+#REF!+#REF!+#REF!,1,IF((I3+I4+I5+I6+I7+I8+I9+I10+I11+AA3+AA4)&gt;(#REF!+#REF!+#REF!+#REF!+#REF!+#REF!),0,(#REF!+#REF!+#REF!+#REF!+#REF!+#REF!-I3-I4-I5-I6-I7-I8-I9-I10-I11-AA3-AA4)/AA5)),2)</f>
        <v>#REF!</v>
      </c>
      <c r="AM5" s="275"/>
      <c r="AN5" s="276" t="s">
        <v>43</v>
      </c>
    </row>
    <row r="6" spans="1:52" x14ac:dyDescent="0.3">
      <c r="B6" s="3" t="s">
        <v>70</v>
      </c>
      <c r="C6" s="31">
        <v>222300</v>
      </c>
      <c r="H6" s="137" t="s">
        <v>64</v>
      </c>
      <c r="I6" s="150">
        <v>8590140</v>
      </c>
      <c r="J6" s="41" t="s">
        <v>43</v>
      </c>
      <c r="K6" s="41" t="s">
        <v>42</v>
      </c>
      <c r="L6" s="139">
        <v>45366</v>
      </c>
      <c r="M6" s="134" t="e">
        <f>ROUNDDOWN(IF(I6+I5+I4+I3&lt;=#REF!+#REF!+#REF!+#REF!,1,IF((I3+I4+I5)&gt;(#REF!+#REF!+#REF!+#REF!),0,(#REF!+#REF!+#REF!+#REF!-I3-I4-I5)/I6)),2)</f>
        <v>#REF!</v>
      </c>
      <c r="N6" s="144" t="s">
        <v>64</v>
      </c>
      <c r="O6" s="41">
        <f>IF(ROUNDUP(((I6+I5+I4+I3)/C6)-O3-O4-O5,0)&lt;0,0,ROUNDUP(((I6+I5+I4+I3)/C6)-O5-O4-O3,0))</f>
        <v>39</v>
      </c>
      <c r="P6" s="41" t="s">
        <v>44</v>
      </c>
      <c r="Q6" s="41" t="s">
        <v>42</v>
      </c>
      <c r="R6" s="146">
        <f>IF(L6="","",L6-20)</f>
        <v>45346</v>
      </c>
      <c r="S6" s="134" t="e">
        <f>ROUNDDOWN(IF(I6+I5+I4+I3&lt;=#REF!+#REF!+#REF!+#REF!+#REF!+#REF!,1,IF((I3+I4+I5)&gt;(#REF!+#REF!+#REF!+#REF!+#REF!+#REF!),0,(#REF!+#REF!+#REF!+#REF!+#REF!+#REF!-I3-I4-I5)/I6)),2)</f>
        <v>#REF!</v>
      </c>
      <c r="U6" s="275">
        <f>8590140-I6</f>
        <v>0</v>
      </c>
      <c r="V6" s="276" t="s">
        <v>43</v>
      </c>
      <c r="W6" s="54"/>
      <c r="X6" s="54"/>
      <c r="Y6" s="54"/>
      <c r="Z6" s="144" t="s">
        <v>64</v>
      </c>
      <c r="AA6" s="123">
        <v>0</v>
      </c>
      <c r="AB6" s="41" t="s">
        <v>43</v>
      </c>
      <c r="AC6" s="41" t="s">
        <v>42</v>
      </c>
      <c r="AD6" s="139"/>
      <c r="AE6" s="134" t="e">
        <f>ROUNDDOWN(IF(AA6+AA5+AA4+AA3+I11+I10+I9+I8+I7+I6+I5+I4+I3&lt;=#REF!+#REF!+#REF!+#REF!,1,IF((I3+I4+I5+I6+I7+I8+I9+I10+I11+AA3+AA4+AA5)&gt;(#REF!+#REF!+#REF!+#REF!),0,(#REF!+#REF!+#REF!+#REF!-I3-I4-I5-I6-I7-I8-I9-I10-I11-AA3-AA4-AA5)/AA6)),2)</f>
        <v>#REF!</v>
      </c>
      <c r="AF6" s="144" t="s">
        <v>64</v>
      </c>
      <c r="AG6" s="41">
        <f>IF(ROUNDUP(((AA6+AA5+AA4+AA3+I11+I10+I9+I8+I7+I6+I5+I4+I3)/C6)-O3-O4-O5-O6-O7-O8-O9-O10-O11-AG3-AG4-AG5,0)&lt;0,0,ROUNDUP(((AA6+AA5+AA4+AA3+I11+I10+I9+I8+I7+I6+I5+I4+I3)/C6)-AG5-AG4-AG3-O11-O10-O9-O8-O7-O6-O5-O4-O3,0))</f>
        <v>0</v>
      </c>
      <c r="AH6" s="41" t="s">
        <v>44</v>
      </c>
      <c r="AI6" s="41" t="s">
        <v>42</v>
      </c>
      <c r="AJ6" s="146" t="str">
        <f t="shared" si="0"/>
        <v/>
      </c>
      <c r="AK6" s="134" t="e">
        <f>ROUNDDOWN(IF(AA6+AA5+AA4+AA3+I11+I10+I9+I8+I7+I6+I5+I4+I3&lt;=#REF!+#REF!+#REF!+#REF!+#REF!+#REF!,1,IF((I3+I4+I5+I6+I7+I8+I9+I10+I11+AA3+AA4+AA5)&gt;(#REF!+#REF!+#REF!+#REF!+#REF!+#REF!),0,(#REF!+#REF!+#REF!+#REF!+#REF!+#REF!-I3-I4-I5-I6-I7-I8-I9-I10-I11-AA3-AA4-AA5)/AA6)),2)</f>
        <v>#REF!</v>
      </c>
      <c r="AM6" s="275"/>
      <c r="AN6" s="276" t="s">
        <v>43</v>
      </c>
    </row>
    <row r="7" spans="1:52" x14ac:dyDescent="0.3">
      <c r="B7" s="3"/>
      <c r="C7" s="1"/>
      <c r="E7" s="101" t="s">
        <v>41</v>
      </c>
      <c r="H7" s="137" t="s">
        <v>65</v>
      </c>
      <c r="I7" s="150">
        <v>0</v>
      </c>
      <c r="J7" s="41" t="s">
        <v>43</v>
      </c>
      <c r="K7" s="41" t="s">
        <v>42</v>
      </c>
      <c r="L7" s="139"/>
      <c r="M7" s="454" t="e">
        <f>ROUNDDOWN(IF(I7+I6+I5+I4+I3&lt;=#REF!+#REF!+#REF!+#REF!,1,IF((I3+I4+I5+I6)&gt;(#REF!+#REF!+#REF!+#REF!),0,(#REF!+#REF!+#REF!+#REF!-I3-I4-I5-I6)/I7)),2)</f>
        <v>#REF!</v>
      </c>
      <c r="N7" s="144" t="s">
        <v>65</v>
      </c>
      <c r="O7" s="41">
        <f>IF(ROUNDUP(((I7+I6+I5+I4+I3)/C6)-O3-O4-O5-O6,0)&lt;0,0,ROUNDUP(((I7+I6+I5+I4+I3)/C6)-O6-O5-O4-O3,0))</f>
        <v>0</v>
      </c>
      <c r="P7" s="41" t="s">
        <v>44</v>
      </c>
      <c r="Q7" s="41" t="s">
        <v>42</v>
      </c>
      <c r="R7" s="146" t="str">
        <f>IF(L7="","",L7-20)</f>
        <v/>
      </c>
      <c r="S7" s="454" t="e">
        <f>ROUNDDOWN(IF(I7+I6+I5+I4+I3&lt;=#REF!+#REF!+#REF!+#REF!+#REF!+#REF!,1,IF((I3+I4+I5+I6)&gt;(#REF!+#REF!+#REF!+#REF!+#REF!+#REF!),0,(#REF!+#REF!+#REF!+#REF!+#REF!+#REF!-I3-I4-I5-I6)/I7)),2)</f>
        <v>#REF!</v>
      </c>
      <c r="U7" s="275"/>
      <c r="V7" s="276"/>
      <c r="W7" s="54"/>
      <c r="X7" s="54"/>
      <c r="Y7" s="54"/>
      <c r="Z7" s="144" t="s">
        <v>65</v>
      </c>
      <c r="AA7" s="123">
        <v>0</v>
      </c>
      <c r="AB7" s="41" t="s">
        <v>43</v>
      </c>
      <c r="AC7" s="41" t="s">
        <v>42</v>
      </c>
      <c r="AD7" s="139"/>
      <c r="AE7" s="134" t="e">
        <f>ROUNDDOWN(IF(AA7+AA6+AA5+AA4+AA3+I11+I10+I9+I8+I7+I6+I5+I4+I3&lt;=#REF!+#REF!+#REF!+#REF!,1,IF((I3+I4+I5+I6+I7+I8+I9+I10+I11+AA3+AA4+AA5+AA6)&gt;(#REF!+#REF!+#REF!+#REF!),0,(#REF!+#REF!+#REF!+#REF!-I3-I4-I5-I6-I7-I8-I9-I10-I11-AA3-AA4-AA5-AA6)/AA7)),2)</f>
        <v>#REF!</v>
      </c>
      <c r="AF7" s="144" t="s">
        <v>65</v>
      </c>
      <c r="AG7" s="41">
        <f>IF(ROUNDUP(((AA7+AA6+AA5+AA4+AA3+I11+I10+I9+I8+I7+I6+I5+I4+I3)/C6)-O3-O4-O5-O6-O7-O8-O9-O10-O11-AG3-AG4-AG5-AG6,0)&lt;0,0,ROUNDUP(((AA7+AA6+AA5+AA4+AA3+I11+I10+I9+I8+I7+I6+I5+I4+I3)/C6)-AG6-AG5-AG4-AG3-O11-O10-O9-O8-O7-O6-O5-O4-O3,0))</f>
        <v>0</v>
      </c>
      <c r="AH7" s="41" t="s">
        <v>44</v>
      </c>
      <c r="AI7" s="41" t="s">
        <v>42</v>
      </c>
      <c r="AJ7" s="146" t="str">
        <f t="shared" si="0"/>
        <v/>
      </c>
      <c r="AK7" s="134" t="e">
        <f>ROUNDDOWN(IF(AA7+AA6+AA5+AA4+AA3+I11+I10+I9+I8+I7+I6+I5+I4+I3&lt;=#REF!+#REF!+#REF!+#REF!+#REF!+#REF!,1,IF((I3+I4+I5+I6+I7+I8+I9+I10+I11+AA3+AA4+AA5+AA6)&gt;(#REF!+#REF!+#REF!+#REF!+#REF!+#REF!),0,(#REF!+#REF!+#REF!+#REF!+#REF!+#REF!-I3-I4-I5-I6-I7-I8-I9-I10-I11-AA3-AA4-AA5-AA6)/AA7)),2)</f>
        <v>#REF!</v>
      </c>
      <c r="AM7" s="275"/>
      <c r="AN7" s="276"/>
    </row>
    <row r="8" spans="1:52" x14ac:dyDescent="0.3">
      <c r="B8" s="3" t="s">
        <v>71</v>
      </c>
      <c r="C8" s="151" t="e">
        <f>IF((I13+AA13-#REF!-#REF!-#REF!-#REF!-#REF!-#REF!-#REF!)/C6&lt;0,0,ROUNDUP((I13+AA13-#REF!-#REF!-#REF!-#REF!-#REF!-#REF!-#REF!)/C6,0))</f>
        <v>#REF!</v>
      </c>
      <c r="D8" s="1" t="e">
        <f>IF(C8=E8,"=","≠")</f>
        <v>#REF!</v>
      </c>
      <c r="E8" s="100">
        <f>J15+M15+P15+S15+V15+Y15+AB15+AE15+AH15+AK15+AN15+AQ15+AT15+AW15</f>
        <v>73</v>
      </c>
      <c r="G8" s="43"/>
      <c r="H8" s="144" t="s">
        <v>123</v>
      </c>
      <c r="I8" s="150">
        <v>0</v>
      </c>
      <c r="J8" s="145" t="s">
        <v>43</v>
      </c>
      <c r="K8" s="145" t="s">
        <v>42</v>
      </c>
      <c r="L8" s="139"/>
      <c r="M8" s="134" t="e">
        <f>ROUNDDOWN(IF(I8+I7+I6+I5+I4+I3&lt;=#REF!+#REF!+#REF!+#REF!,1,IF((I3+I4+I5+I6+I7)&gt;(#REF!+#REF!+#REF!+#REF!),0,(#REF!+#REF!+#REF!+#REF!-I3-I4-I5-I6-I7)/I8)),2)</f>
        <v>#REF!</v>
      </c>
      <c r="N8" s="137" t="s">
        <v>123</v>
      </c>
      <c r="O8" s="145">
        <f>IF(ROUNDUP(((I8+I7+I6+I5+I4+I3)/C6)-O3-O4-O5-O6-O7,0)&lt;0,0,ROUNDUP(((I8+I7+I6+I5+I4+I3)/C6)-O7-O6-O5-O4-O3,0))</f>
        <v>0</v>
      </c>
      <c r="P8" s="145" t="s">
        <v>44</v>
      </c>
      <c r="Q8" s="145" t="s">
        <v>42</v>
      </c>
      <c r="R8" s="146"/>
      <c r="S8" s="134" t="e">
        <f>ROUNDDOWN(IF(I8+I7+I6+I5+I4+I3&lt;=#REF!+#REF!+#REF!+#REF!+#REF!+#REF!,1,IF((I3+I4+I5+I6+I7)&gt;(#REF!+#REF!+#REF!+#REF!+#REF!+#REF!),0,(#REF!+#REF!+#REF!+#REF!+#REF!+#REF!-I3-I4-I5-I6-I7)/I8)),2)</f>
        <v>#REF!</v>
      </c>
      <c r="U8" s="275"/>
      <c r="V8" s="276"/>
      <c r="Z8" s="137" t="s">
        <v>123</v>
      </c>
      <c r="AA8" s="123">
        <v>0</v>
      </c>
      <c r="AB8" s="41" t="s">
        <v>43</v>
      </c>
      <c r="AC8" s="41" t="s">
        <v>42</v>
      </c>
      <c r="AD8" s="139"/>
      <c r="AE8" s="134" t="e">
        <f>ROUNDDOWN(IF(AA8+AA7+AA6+AA5+AA4+AA3+I11+I10+I9+I8+I7+I6+I5+I4+I3&lt;=#REF!+#REF!+#REF!+#REF!,1,IF((I3+I4+I5+I6+I7+I8+I9+I10+I11+AA3+AA4+AA5+AA6+AA7)&gt;(#REF!+#REF!+#REF!+#REF!),0,(#REF!+#REF!+#REF!+#REF!-I3-I4-I5-I6-I7-I8-I9-I10-I11-AA3-AA4-AA5-AA6-AA7)/AA8)),2)</f>
        <v>#REF!</v>
      </c>
      <c r="AF8" s="137" t="s">
        <v>123</v>
      </c>
      <c r="AG8" s="41">
        <f>IF(ROUNDUP(((AA8+AA7+AA6+AA5+AA4+AA3+I11+I10+I9+I8+I7+I6+I5+I4+I3)/C6)-O3-O4-O5-O6-O7-O8-O9-O10-O11-AG3-AG4-AG5-AG6-AG7,0)&lt;0,0,ROUNDUP(((AA8+AA7+AA6+AA5+AA4+AA3+I11+I10+I9+I8+I7+I6+I5+I4+I3)/C6)-AG7-AG6-AG5-AG4-AG3-O11-O10-O9-O8-O7-O6-O5-O4-O3,0))</f>
        <v>0</v>
      </c>
      <c r="AH8" s="41" t="s">
        <v>44</v>
      </c>
      <c r="AI8" s="41" t="s">
        <v>42</v>
      </c>
      <c r="AJ8" s="146" t="str">
        <f t="shared" si="0"/>
        <v/>
      </c>
      <c r="AK8" s="134" t="e">
        <f>ROUNDDOWN(IF(AA8+AA7+AA6+AA5+AA4+AA3+I11+I10+I9+I8+I7+I6+I5+I4+I3&lt;=#REF!+#REF!+#REF!+#REF!+#REF!+#REF!,1,IF((I3+I4+I5+I6+I7+I8+I9+I10+I11+AA3+AA4+AA5+AA6+AA7)&gt;(#REF!+#REF!+#REF!+#REF!+#REF!+#REF!),0,(#REF!+#REF!+#REF!+#REF!+#REF!+#REF!-I3-I4-I5-I6-I7-I8-I9-I10-I11-AA3-AA4-AA5-AA6-AA7)/AA8)),2)</f>
        <v>#REF!</v>
      </c>
      <c r="AM8" s="275"/>
      <c r="AN8" s="276"/>
    </row>
    <row r="9" spans="1:52" x14ac:dyDescent="0.3">
      <c r="B9" s="3" t="s">
        <v>72</v>
      </c>
      <c r="C9" s="151" t="e">
        <f>IF((I13+AA13-#REF!-#REF!-#REF!-#REF!-#REF!-#REF!-#REF!)/C6&lt;0,0,ROUNDUP((I13+AA13-#REF!-#REF!-#REF!-#REF!-#REF!-#REF!-#REF!)/C6,0))</f>
        <v>#REF!</v>
      </c>
      <c r="D9" s="1" t="e">
        <f>IF(C9=E9,"=","≠")</f>
        <v>#REF!</v>
      </c>
      <c r="E9" s="100">
        <f>J29+M29+P29+S29+V29+Y29+AB29+AE29+AH29+AK29+AN29+AQ29+AT29+AW29</f>
        <v>75</v>
      </c>
      <c r="H9" s="137" t="s">
        <v>154</v>
      </c>
      <c r="I9" s="123">
        <v>0</v>
      </c>
      <c r="J9" s="145" t="s">
        <v>43</v>
      </c>
      <c r="K9" s="145" t="s">
        <v>42</v>
      </c>
      <c r="L9" s="139"/>
      <c r="M9" s="134" t="e">
        <f>ROUNDDOWN(IF(I9+I8+I7+I6+I5+I4+I3&lt;=#REF!+#REF!+#REF!+#REF!,1,IF((I3+I4+I5+I6+I7+I8)&gt;(#REF!+#REF!+#REF!+#REF!),0,(#REF!+#REF!+#REF!+#REF!-I3-I4-I5-I6-I7-I8)/I9)),2)</f>
        <v>#REF!</v>
      </c>
      <c r="N9" s="137" t="s">
        <v>154</v>
      </c>
      <c r="O9" s="41">
        <f>IF(ROUNDUP(((I9+I8+I7+I6+I5+I4+I3)/C6)-O3-O4-O5-O6-O7-O8,0)&lt;0,0,ROUNDUP(((I9+I8+I7+I6+I5+I4+I3)/C6)-O8-O7-O6-O5-O4-O3,0))</f>
        <v>0</v>
      </c>
      <c r="P9" s="41" t="s">
        <v>44</v>
      </c>
      <c r="Q9" s="41" t="s">
        <v>42</v>
      </c>
      <c r="R9" s="146" t="str">
        <f>IF(L9="","",L9-20)</f>
        <v/>
      </c>
      <c r="S9" s="134" t="e">
        <f>ROUNDDOWN(IF(I9+I8+I7+I6+I5+I4+I3&lt;=#REF!+#REF!+#REF!+#REF!+#REF!+#REF!,1,IF((I3+I4+I5+I6+I7+I8)&gt;(#REF!+#REF!+#REF!+#REF!+#REF!+#REF!),0,(#REF!+#REF!+#REF!+#REF!+#REF!+#REF!-I3-I4-I5-I6-I7-I8)/I9)),2)</f>
        <v>#REF!</v>
      </c>
      <c r="U9" s="122"/>
      <c r="V9" s="126"/>
      <c r="Z9" s="137" t="s">
        <v>154</v>
      </c>
      <c r="AA9" s="123">
        <v>0</v>
      </c>
      <c r="AB9" s="41" t="s">
        <v>43</v>
      </c>
      <c r="AC9" s="41" t="s">
        <v>42</v>
      </c>
      <c r="AD9" s="139"/>
      <c r="AE9" s="134" t="e">
        <f>ROUNDDOWN(IF(AA9+AA8+AA7+AA6+AA5+AA4+AA3+I11+I10+I9+I8+I7+I6+I5+I4+I3&lt;=#REF!+#REF!+#REF!+#REF!,1,IF((I3+I4+I5+I6+I7+I8+I9+I10+I11+AA3+AA4+AA5+AA6+AA7+AA8)&gt;(#REF!+#REF!+#REF!+#REF!),0,(#REF!+#REF!+#REF!+#REF!-I3-I4-I5-I6-I7-I8-I9-I10-I11-AA3-AA4-AA5-AA6-AA7-AA8)/AA9)),2)</f>
        <v>#REF!</v>
      </c>
      <c r="AF9" s="137" t="s">
        <v>154</v>
      </c>
      <c r="AG9" s="41">
        <f>IF(ROUNDUP(((AA9+AA8+AA7+AA6+AA5+AA4+AA3+I11+I10+I9+I8+I7+I6+I5+I4+I3)/C6)-O3-O4-O5-O6-O7-O8-O9-O10-O11-AG3-AG4-AG5-AG6-AG7-AG8,0)&lt;0,0,ROUNDUP(((AA9+AA8+AA7+AA6+AA5+AA4+AA3+I11+I10+I9+I8+I7+I6+I5+I4+I3)/C6)-AG8-AG7-AG6-AG5-AG4-AG3-O11-O10-O9-O8-O7-O6-O5-O4-O3,0))</f>
        <v>0</v>
      </c>
      <c r="AH9" s="41" t="s">
        <v>44</v>
      </c>
      <c r="AI9" s="41" t="s">
        <v>42</v>
      </c>
      <c r="AJ9" s="146" t="str">
        <f t="shared" si="0"/>
        <v/>
      </c>
      <c r="AK9" s="134" t="e">
        <f>ROUNDDOWN(IF(AA9+AA8+AA7+AA6+AA5+AA4+AA3+I11+I10+I9+I8+I7+I6+I5+I4+I3&lt;=#REF!+#REF!+#REF!+#REF!+#REF!+#REF!,1,IF((I3+I4+I5+I6+I7+I8+I9+I10+I11+AA3+AA4+AA5+AA6+AA7+AA8)&gt;(#REF!+#REF!+#REF!+#REF!+#REF!+#REF!),0,(#REF!+#REF!+#REF!+#REF!+#REF!+#REF!-I3-I4-I5-I6-I7-I8-I9-I10-I11-AA3-AA4-AA5-AA6-AA7-AA8)/AA9)),2)</f>
        <v>#REF!</v>
      </c>
      <c r="AM9" s="275"/>
      <c r="AN9" s="276"/>
    </row>
    <row r="10" spans="1:52" x14ac:dyDescent="0.3">
      <c r="B10" s="3" t="s">
        <v>73</v>
      </c>
      <c r="C10" s="151" t="e">
        <f>IF((I13+AA13-#REF!-#REF!-#REF!-#REF!-#REF!-#REF!-#REF!)/C6&lt;0,0,ROUNDUP((I13+AA13-#REF!-#REF!-#REF!-#REF!-#REF!-#REF!-#REF!)/C6,0))</f>
        <v>#REF!</v>
      </c>
      <c r="D10" s="1" t="e">
        <f>IF(C10=E10,"=","≠")</f>
        <v>#REF!</v>
      </c>
      <c r="E10" s="100">
        <f>J37+M37+P37+S37+V37+Y37+AB37+AE37+AH37+AK37+AN37+AQ37+AT37+AW37</f>
        <v>76</v>
      </c>
      <c r="H10" s="137" t="s">
        <v>155</v>
      </c>
      <c r="I10" s="123">
        <v>0</v>
      </c>
      <c r="J10" s="41" t="s">
        <v>43</v>
      </c>
      <c r="K10" s="41" t="s">
        <v>42</v>
      </c>
      <c r="L10" s="139"/>
      <c r="M10" s="134" t="e">
        <f>ROUNDDOWN(IF(I10+I9+I8+I7+I6+I5+I4+I3&lt;=#REF!+#REF!+#REF!+#REF!,1,IF((I3+I4+I5+I6+I7+I8+I9)&gt;(#REF!+#REF!+#REF!+#REF!),0,(#REF!+#REF!+#REF!+#REF!-I3-I4-I5-I6-I7-I8-I9)/I10)),2)</f>
        <v>#REF!</v>
      </c>
      <c r="N10" s="137" t="s">
        <v>155</v>
      </c>
      <c r="O10" s="41">
        <f>IF(ROUNDUP(((I10+I9+I8+I7+I6+I5+I4+I3)/C6)-O3-O4-O5-O6-O7-O8-O9,0)&lt;0,0,ROUNDUP(((I10+I9+I8+I7+I6+I5+I4+I3)/C6)-O9-O8-O7-O6-O5-O4-O3,0))</f>
        <v>0</v>
      </c>
      <c r="P10" s="41" t="s">
        <v>44</v>
      </c>
      <c r="Q10" s="41" t="s">
        <v>42</v>
      </c>
      <c r="R10" s="146" t="str">
        <f>IF(L10="","",L10-20)</f>
        <v/>
      </c>
      <c r="S10" s="134" t="e">
        <f>ROUNDDOWN(IF(I10+I9+I8+I7+I6+I5+I4+I3&lt;=#REF!+#REF!+#REF!+#REF!+#REF!+#REF!,1,IF((I3+I4+I5+I6+I7+I8+I9)&gt;(#REF!+#REF!+#REF!+#REF!+#REF!+#REF!),0,(#REF!+#REF!+#REF!+#REF!+#REF!+#REF!-I3-I4-I5-I6-I7-I8-I9)/I10)),2)</f>
        <v>#REF!</v>
      </c>
      <c r="U10" s="122"/>
      <c r="V10" s="126"/>
      <c r="Y10" s="43"/>
      <c r="Z10" s="137" t="s">
        <v>155</v>
      </c>
      <c r="AA10" s="123">
        <v>0</v>
      </c>
      <c r="AB10" s="41" t="s">
        <v>43</v>
      </c>
      <c r="AC10" s="41" t="s">
        <v>42</v>
      </c>
      <c r="AD10" s="139"/>
      <c r="AE10" s="134" t="e">
        <f>ROUNDDOWN(IF(AA10+AA9+AA8+AA7+AA6+AA5+AA4+AA3+I11+I10+I9+I8+I7+I6+I5+I4+I3&lt;=#REF!+#REF!+#REF!+#REF!,1,IF((I3+I4+I5+I6+I7+I8+I9+I10+I11+AA3+AA4+AA5+AA6+AA7+AA8+AA9)&gt;(#REF!+#REF!+#REF!+#REF!),0,(#REF!+#REF!+#REF!+#REF!-I3-I4-I5-I6-I7-I8-I9-I10-I11-AA3-AA4-AA5-AA6-AA7-AA8-AA9)/AA10)),2)</f>
        <v>#REF!</v>
      </c>
      <c r="AF10" s="137" t="s">
        <v>155</v>
      </c>
      <c r="AG10" s="41">
        <f>IF(ROUNDUP(((AA10+AA9+AA8+AA7+AA6+AA5+AA4+AA3+I11+I10+I9+I8+I7+I6+I5+I4+I3)/C6)-O3-O4-O5-O6-O7-O8-O9-O10-O11-AG3-AG4-AG5-AG6-AG7-AG8-AG9,0)&lt;0,0,ROUNDUP(((AA10+AA9+AA8+AA7+AA6+AA5+AA4+AA3+I11+I10+I9+I8+I7+I6+I5+I4+I3)/C6)-AG9-AG8-AG7-AG6-AG5-AG4-AG3-O11-O10-O9-O8-O7-O6-O5-O4-O3,0))</f>
        <v>0</v>
      </c>
      <c r="AH10" s="41" t="s">
        <v>44</v>
      </c>
      <c r="AI10" s="41" t="s">
        <v>42</v>
      </c>
      <c r="AJ10" s="146" t="str">
        <f t="shared" si="0"/>
        <v/>
      </c>
      <c r="AK10" s="134" t="e">
        <f>ROUNDDOWN(IF(AA10+AA9+AA8+AA7+AA6+AA5+AA4+AA3+I11+I10+I9+I8+I7+I6+I5+I4+I3&lt;=#REF!+#REF!+#REF!+#REF!+#REF!+#REF!,1,IF((I3+I4+I5+I6+I7+I8+I9+I10+I11+AA3+AA4+AA5+AA6+AA7+AA8+AA9)&gt;(#REF!+#REF!+#REF!+#REF!+#REF!+#REF!),0,(#REF!+#REF!+#REF!+#REF!+#REF!+#REF!-I3-I4-I5-I6-I7-I8-I9-I10-I11-AA3-AA4-AA5-AA6-AA7-AA8-AA9)/AA10)),2)</f>
        <v>#REF!</v>
      </c>
      <c r="AM10" s="275"/>
      <c r="AN10" s="276"/>
    </row>
    <row r="11" spans="1:52" ht="15" thickBot="1" x14ac:dyDescent="0.35">
      <c r="B11" s="3" t="s">
        <v>74</v>
      </c>
      <c r="C11" s="151" t="e">
        <f>IF((I13+AA13-#REF!-#REF!-#REF!-#REF!-#REF!-#REF!-#REF!)/C6&lt;0,0,ROUNDUP((I13+AA13-#REF!-#REF!-#REF!-#REF!-#REF!-#REF!-#REF!)/C6,0))</f>
        <v>#REF!</v>
      </c>
      <c r="D11" s="1" t="e">
        <f>IF(C11=E11,"=","≠")</f>
        <v>#REF!</v>
      </c>
      <c r="E11" s="100">
        <f>J43+M43+P43+S43+V43+Y43+AB43+AE43+AH43+AK43+AN43+AQ43+AT43+AW43</f>
        <v>76</v>
      </c>
      <c r="H11" s="137" t="s">
        <v>156</v>
      </c>
      <c r="I11" s="123">
        <v>0</v>
      </c>
      <c r="J11" s="41" t="s">
        <v>43</v>
      </c>
      <c r="K11" s="41" t="s">
        <v>42</v>
      </c>
      <c r="L11" s="139"/>
      <c r="M11" s="135" t="e">
        <f>ROUNDDOWN(IF(I11+I10+I9+I8+I7+I6+I5+I4+I3&lt;=#REF!+#REF!+#REF!+#REF!,1,IF((I3+I4+I5+I6+I7+I8+I9+I10)&gt;(#REF!+#REF!+#REF!+#REF!),0,(#REF!+#REF!+#REF!+#REF!-I3-I4-I5-I6-I7-I8-I9-I10)/I11)),2)</f>
        <v>#REF!</v>
      </c>
      <c r="N11" s="137" t="s">
        <v>156</v>
      </c>
      <c r="O11" s="41">
        <f>IF(ROUNDUP(((I11+I10+I9+I8+I7+I6+I5+I4+I3)/C6)-O3-O4-O5-O6-O7-O8-O9-O10,0)&lt;0,0,ROUNDUP(((I11+I10+I9+I8+I7+I6+I5+I4+I3)/C6)-O10-O9-O8-O7-O6-O5-O4-O3,0))</f>
        <v>0</v>
      </c>
      <c r="P11" s="41" t="s">
        <v>44</v>
      </c>
      <c r="Q11" s="41" t="s">
        <v>42</v>
      </c>
      <c r="R11" s="146" t="str">
        <f>IF(L11="","",L11-20)</f>
        <v/>
      </c>
      <c r="S11" s="135" t="e">
        <f>ROUNDDOWN(IF(I11+I10+I9+I8+I7+I6+I5+I4+I3&lt;=#REF!+#REF!+#REF!+#REF!+#REF!+#REF!,1,IF((I3+I4+I5+I6+I7+I8+I9+I10)&gt;(#REF!+#REF!+#REF!+#REF!+#REF!+#REF!),0,(#REF!+#REF!+#REF!+#REF!+#REF!+#REF!-I3-I4-I5-I6-I7-I8-I9-I10)/I11)),2)</f>
        <v>#REF!</v>
      </c>
      <c r="U11" s="122"/>
      <c r="V11" s="126"/>
      <c r="W11" s="191"/>
      <c r="X11" s="191"/>
      <c r="Y11" s="191"/>
      <c r="Z11" s="137" t="s">
        <v>156</v>
      </c>
      <c r="AA11" s="123">
        <v>0</v>
      </c>
      <c r="AB11" s="41" t="s">
        <v>43</v>
      </c>
      <c r="AC11" s="41" t="s">
        <v>42</v>
      </c>
      <c r="AD11" s="139"/>
      <c r="AE11" s="135" t="e">
        <f>ROUNDDOWN(IF(AA11+AA10+AA9+AA8+AA7+AA6+AA5+AA4+AA3+I11+I10+I9+I8+I7+I6+I5+I4+I3&lt;=#REF!+#REF!+#REF!+#REF!,1,IF((I3+I4+I5+I6+I7+I8+I9+I10+I11+AA3+AA4+AA5+AA6+AA7+AA8+AA9+AA10)&gt;(#REF!+#REF!+#REF!+#REF!),0,(#REF!+#REF!+#REF!+#REF!-I3-I4-I5-I6-I7-I8-I9-I10-I11-AA3-AA4-AA5-AA6-AA7-AA8-AA9-AA10)/AA11)),2)</f>
        <v>#REF!</v>
      </c>
      <c r="AF11" s="137" t="s">
        <v>156</v>
      </c>
      <c r="AG11" s="41">
        <f>IF(ROUNDUP(((AA11+AA10+AA9+AA8+AA7+AA6+AA5+AA4+AA3+I11+I10+I9+I8+I7+I6+I5+I4+I3)/C6)-O3-O4-O5-O6-O7-O8-O9-O10-O11-AG3-AG4-AG5-AG6-AG7-AG8-AG9-AG10,0)&lt;0,0,ROUNDUP(((AA11+AA10+AA9+AA8+AA7+AA6+AA5+AA4+AA3+I11+I10+I9+I8+I7+I6+I5+I4+I3)/C6)-AG10-AG9-AG8-AG7-AG6-AG5-AG4-AG3-O11-O10-O9-O8-O7-O6-O5-O4-O3,0))</f>
        <v>0</v>
      </c>
      <c r="AH11" s="41" t="s">
        <v>44</v>
      </c>
      <c r="AI11" s="41" t="s">
        <v>42</v>
      </c>
      <c r="AJ11" s="146" t="str">
        <f t="shared" si="0"/>
        <v/>
      </c>
      <c r="AK11" s="135" t="e">
        <f>ROUNDDOWN(IF(AA11+AA10+AA9+AA8+AA7+AA6+AA5+AA4+AA3+I11+I10+I9+I8+I7+I6+I5+I4+I3&lt;=#REF!+#REF!+#REF!+#REF!+#REF!+#REF!,1,IF((I3+I4+I5+I6+I7+I8+I9+I10+I11+AA3+AA4+AA5+AA6+AA7+AA8+AA9+AA10)&gt;(#REF!+#REF!+#REF!+#REF!+#REF!+#REF!),0,(#REF!+#REF!+#REF!+#REF!+#REF!+#REF!-I3-I4-I5-I6-I7-I8-I9-I10-I11-AA3-AA4-AA5-AA6-AA7-AA8-AA9-AA10)/AA11)),2)</f>
        <v>#REF!</v>
      </c>
      <c r="AM11" s="275"/>
      <c r="AN11" s="276"/>
    </row>
    <row r="12" spans="1:52" ht="15" thickBot="1" x14ac:dyDescent="0.35">
      <c r="B12" s="3"/>
      <c r="C12" s="45"/>
      <c r="D12" s="1"/>
      <c r="E12" s="1"/>
      <c r="G12" s="43"/>
      <c r="H12" s="137"/>
      <c r="I12" s="123"/>
      <c r="J12" s="124"/>
      <c r="K12" s="124"/>
      <c r="L12" s="124"/>
      <c r="M12" s="124"/>
      <c r="N12" s="122"/>
      <c r="O12" s="41"/>
      <c r="P12" s="124"/>
      <c r="Q12" s="124"/>
      <c r="R12" s="124"/>
      <c r="S12" s="126"/>
      <c r="U12" s="122"/>
      <c r="V12" s="126"/>
      <c r="W12" s="191"/>
      <c r="X12" s="191"/>
      <c r="Y12" s="191"/>
      <c r="Z12" s="144"/>
      <c r="AA12" s="123"/>
      <c r="AB12" s="41"/>
      <c r="AC12" s="41"/>
      <c r="AD12" s="139"/>
      <c r="AE12" s="163"/>
      <c r="AF12" s="144"/>
      <c r="AG12" s="41"/>
      <c r="AH12" s="41"/>
      <c r="AI12" s="41"/>
      <c r="AJ12" s="146"/>
      <c r="AK12" s="163"/>
      <c r="AM12" s="275"/>
      <c r="AN12" s="276"/>
    </row>
    <row r="13" spans="1:52" ht="15" thickBot="1" x14ac:dyDescent="0.35">
      <c r="B13" s="3"/>
      <c r="C13" s="45"/>
      <c r="D13" s="1"/>
      <c r="E13" s="1"/>
      <c r="G13" s="43"/>
      <c r="H13" s="127"/>
      <c r="I13" s="149">
        <f>SUM(I3:I12)</f>
        <v>34360470</v>
      </c>
      <c r="J13" s="210" t="s">
        <v>43</v>
      </c>
      <c r="K13" s="129"/>
      <c r="L13" s="129"/>
      <c r="M13" s="148"/>
      <c r="N13" s="127"/>
      <c r="O13" s="142">
        <f>SUM(O3:O12)</f>
        <v>155</v>
      </c>
      <c r="P13" s="210" t="s">
        <v>44</v>
      </c>
      <c r="Q13" s="129"/>
      <c r="R13" s="129"/>
      <c r="S13" s="130"/>
      <c r="U13" s="127"/>
      <c r="V13" s="130"/>
      <c r="W13" s="191"/>
      <c r="X13" s="191"/>
      <c r="Y13" s="191"/>
      <c r="Z13" s="127"/>
      <c r="AA13" s="149">
        <f>SUM(AA3:AA12)</f>
        <v>8590110</v>
      </c>
      <c r="AB13" s="210" t="s">
        <v>43</v>
      </c>
      <c r="AC13" s="129"/>
      <c r="AD13" s="129"/>
      <c r="AE13" s="130"/>
      <c r="AF13" s="127"/>
      <c r="AG13" s="142">
        <f>SUM(AG3:AG12)</f>
        <v>39</v>
      </c>
      <c r="AH13" s="210" t="s">
        <v>44</v>
      </c>
      <c r="AI13" s="129"/>
      <c r="AJ13" s="129"/>
      <c r="AK13" s="130"/>
      <c r="AM13" s="283"/>
      <c r="AN13" s="282"/>
    </row>
    <row r="14" spans="1:52" ht="15" thickBot="1" x14ac:dyDescent="0.35">
      <c r="B14" s="3"/>
      <c r="C14" s="45"/>
      <c r="D14" s="1"/>
      <c r="E14" s="1"/>
      <c r="G14" s="43"/>
      <c r="H14" s="20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U14" s="33"/>
      <c r="W14" s="191"/>
      <c r="X14" s="191"/>
      <c r="Y14" s="191"/>
      <c r="Z14" s="191"/>
      <c r="AA14" s="192"/>
      <c r="AB14" s="190"/>
    </row>
    <row r="15" spans="1:52" ht="15" thickBot="1" x14ac:dyDescent="0.35">
      <c r="A15" s="4"/>
      <c r="B15" s="4"/>
      <c r="C15" s="4"/>
      <c r="D15" s="4"/>
      <c r="E15" s="5"/>
      <c r="F15" s="4"/>
      <c r="I15" s="266" t="s">
        <v>207</v>
      </c>
      <c r="J15" s="76">
        <v>1</v>
      </c>
      <c r="L15" s="266" t="s">
        <v>213</v>
      </c>
      <c r="M15" s="76">
        <v>33</v>
      </c>
      <c r="O15" s="266" t="s">
        <v>222</v>
      </c>
      <c r="P15" s="76">
        <v>2</v>
      </c>
      <c r="R15" s="266" t="s">
        <v>239</v>
      </c>
      <c r="S15" s="76">
        <v>37</v>
      </c>
      <c r="U15" s="266" t="s">
        <v>241</v>
      </c>
      <c r="V15" s="76">
        <v>0</v>
      </c>
      <c r="X15" s="266" t="s">
        <v>251</v>
      </c>
      <c r="Y15" s="76">
        <v>0</v>
      </c>
      <c r="AA15" s="266" t="s">
        <v>252</v>
      </c>
      <c r="AB15" s="76">
        <v>0</v>
      </c>
      <c r="AD15" s="266" t="s">
        <v>257</v>
      </c>
      <c r="AE15" s="76">
        <v>0</v>
      </c>
      <c r="AG15" s="266" t="s">
        <v>260</v>
      </c>
      <c r="AH15" s="76">
        <v>0</v>
      </c>
      <c r="AJ15" s="266" t="s">
        <v>263</v>
      </c>
      <c r="AK15" s="76">
        <v>0</v>
      </c>
      <c r="AM15" s="266" t="s">
        <v>264</v>
      </c>
      <c r="AN15" s="76">
        <v>0</v>
      </c>
      <c r="AP15" s="266" t="s">
        <v>265</v>
      </c>
      <c r="AQ15" s="76">
        <v>0</v>
      </c>
      <c r="AS15" s="266" t="s">
        <v>283</v>
      </c>
      <c r="AT15" s="76">
        <v>0</v>
      </c>
      <c r="AV15" s="266" t="s">
        <v>286</v>
      </c>
      <c r="AW15" s="76">
        <v>0</v>
      </c>
      <c r="AY15" s="258" t="s">
        <v>107</v>
      </c>
      <c r="AZ15" s="257">
        <v>134</v>
      </c>
    </row>
    <row r="16" spans="1:52" ht="15" thickBot="1" x14ac:dyDescent="0.35">
      <c r="A16" s="30" t="s">
        <v>0</v>
      </c>
      <c r="B16" s="28" t="s">
        <v>25</v>
      </c>
      <c r="C16" s="28" t="s">
        <v>10</v>
      </c>
      <c r="D16" s="30" t="s">
        <v>33</v>
      </c>
      <c r="E16" s="29" t="s">
        <v>12</v>
      </c>
      <c r="F16" s="30" t="s">
        <v>33</v>
      </c>
      <c r="G16" s="30" t="s">
        <v>59</v>
      </c>
      <c r="I16" s="30" t="s">
        <v>15</v>
      </c>
      <c r="J16" s="30" t="s">
        <v>33</v>
      </c>
      <c r="L16" s="30" t="s">
        <v>15</v>
      </c>
      <c r="M16" s="30" t="s">
        <v>33</v>
      </c>
      <c r="O16" s="30" t="s">
        <v>15</v>
      </c>
      <c r="P16" s="30" t="s">
        <v>33</v>
      </c>
      <c r="R16" s="30" t="s">
        <v>15</v>
      </c>
      <c r="S16" s="30" t="s">
        <v>33</v>
      </c>
      <c r="U16" s="30" t="s">
        <v>15</v>
      </c>
      <c r="V16" s="30" t="s">
        <v>33</v>
      </c>
      <c r="X16" s="30" t="s">
        <v>15</v>
      </c>
      <c r="Y16" s="30" t="s">
        <v>33</v>
      </c>
      <c r="AA16" s="30" t="s">
        <v>15</v>
      </c>
      <c r="AB16" s="30" t="s">
        <v>33</v>
      </c>
      <c r="AD16" s="30" t="s">
        <v>15</v>
      </c>
      <c r="AE16" s="30" t="s">
        <v>33</v>
      </c>
      <c r="AG16" s="30" t="s">
        <v>15</v>
      </c>
      <c r="AH16" s="30" t="s">
        <v>33</v>
      </c>
      <c r="AJ16" s="30" t="s">
        <v>15</v>
      </c>
      <c r="AK16" s="30" t="s">
        <v>33</v>
      </c>
      <c r="AM16" s="30" t="s">
        <v>15</v>
      </c>
      <c r="AN16" s="30" t="s">
        <v>33</v>
      </c>
      <c r="AP16" s="30" t="s">
        <v>15</v>
      </c>
      <c r="AQ16" s="30" t="s">
        <v>33</v>
      </c>
      <c r="AS16" s="30" t="s">
        <v>15</v>
      </c>
      <c r="AT16" s="30" t="s">
        <v>33</v>
      </c>
      <c r="AV16" s="30" t="s">
        <v>15</v>
      </c>
      <c r="AW16" s="30" t="s">
        <v>33</v>
      </c>
      <c r="AY16" s="256" t="s">
        <v>15</v>
      </c>
      <c r="AZ16" s="256" t="s">
        <v>33</v>
      </c>
    </row>
    <row r="17" spans="1:52" ht="15" thickBot="1" x14ac:dyDescent="0.35"/>
    <row r="18" spans="1:52" ht="15" thickBot="1" x14ac:dyDescent="0.35">
      <c r="A18" s="6">
        <v>2314</v>
      </c>
      <c r="B18" s="47"/>
      <c r="C18" s="10">
        <v>230.259829059</v>
      </c>
      <c r="D18" s="8" t="s">
        <v>3</v>
      </c>
      <c r="E18" s="503">
        <f t="shared" ref="E18:E27" si="1">($C$4*C18)/1000000</f>
        <v>53.880799999806001</v>
      </c>
      <c r="F18" s="8" t="s">
        <v>1</v>
      </c>
      <c r="G18" s="197">
        <f>ROUNDDOWN((Consolidação!C12+Consolidação!E12)/E18,0)</f>
        <v>76</v>
      </c>
      <c r="I18" s="57">
        <f>E18*$J$15</f>
        <v>53.880799999806001</v>
      </c>
      <c r="J18" s="11" t="s">
        <v>1</v>
      </c>
      <c r="L18" s="38">
        <f>E18*$M$15</f>
        <v>1778.066399993598</v>
      </c>
      <c r="M18" s="11" t="s">
        <v>1</v>
      </c>
      <c r="O18" s="38">
        <f>E18*$P$15</f>
        <v>107.761599999612</v>
      </c>
      <c r="P18" s="11" t="s">
        <v>1</v>
      </c>
      <c r="R18" s="38">
        <f>E18*$S$15</f>
        <v>1993.5895999928221</v>
      </c>
      <c r="S18" s="11" t="s">
        <v>1</v>
      </c>
      <c r="U18" s="38">
        <f>E18*$V$15</f>
        <v>0</v>
      </c>
      <c r="V18" s="11" t="s">
        <v>1</v>
      </c>
      <c r="X18" s="38">
        <f>E18*$Y$15</f>
        <v>0</v>
      </c>
      <c r="Y18" s="11" t="s">
        <v>1</v>
      </c>
      <c r="AA18" s="38">
        <f>E18*$AB$15</f>
        <v>0</v>
      </c>
      <c r="AB18" s="11" t="s">
        <v>1</v>
      </c>
      <c r="AD18" s="38">
        <f>E18*$AE$15</f>
        <v>0</v>
      </c>
      <c r="AE18" s="11" t="s">
        <v>1</v>
      </c>
      <c r="AG18" s="38">
        <f>E18*$AH$15</f>
        <v>0</v>
      </c>
      <c r="AH18" s="11" t="s">
        <v>1</v>
      </c>
      <c r="AJ18" s="38">
        <f>E18*$AK$15</f>
        <v>0</v>
      </c>
      <c r="AK18" s="11" t="s">
        <v>1</v>
      </c>
      <c r="AM18" s="38">
        <f>E18*$AN$15</f>
        <v>0</v>
      </c>
      <c r="AN18" s="8" t="s">
        <v>1</v>
      </c>
      <c r="AP18" s="38">
        <f>E18*$AQ$15</f>
        <v>0</v>
      </c>
      <c r="AQ18" s="8" t="s">
        <v>1</v>
      </c>
      <c r="AS18" s="38">
        <f>E18*$AT$15</f>
        <v>0</v>
      </c>
      <c r="AT18" s="8" t="s">
        <v>1</v>
      </c>
      <c r="AV18" s="38">
        <f>E18*$AW$15</f>
        <v>0</v>
      </c>
      <c r="AW18" s="8" t="s">
        <v>1</v>
      </c>
      <c r="AY18" s="38">
        <f>E18*$AZ$15</f>
        <v>7220.0271999740044</v>
      </c>
      <c r="AZ18" s="8" t="s">
        <v>1</v>
      </c>
    </row>
    <row r="19" spans="1:52" ht="15" thickBot="1" x14ac:dyDescent="0.35">
      <c r="A19" s="6">
        <v>2242</v>
      </c>
      <c r="B19" s="47"/>
      <c r="C19" s="10">
        <v>75</v>
      </c>
      <c r="D19" s="8" t="s">
        <v>3</v>
      </c>
      <c r="E19" s="503">
        <f>($C$4*C19)/1000000</f>
        <v>17.55</v>
      </c>
      <c r="F19" s="8" t="s">
        <v>1</v>
      </c>
      <c r="G19" s="8">
        <f>ROUNDDOWN((Consolidação!C28+Consolidação!E28)/E19,0)</f>
        <v>71</v>
      </c>
      <c r="I19" s="57">
        <f t="shared" ref="I19:I27" si="2">E19*$J$15</f>
        <v>17.55</v>
      </c>
      <c r="J19" s="11" t="s">
        <v>1</v>
      </c>
      <c r="L19" s="38">
        <f t="shared" ref="L19:L27" si="3">E19*$M$15</f>
        <v>579.15</v>
      </c>
      <c r="M19" s="11" t="s">
        <v>1</v>
      </c>
      <c r="O19" s="38">
        <f t="shared" ref="O19:O27" si="4">E19*$P$15</f>
        <v>35.1</v>
      </c>
      <c r="P19" s="11" t="s">
        <v>1</v>
      </c>
      <c r="R19" s="38">
        <f t="shared" ref="R19:R27" si="5">E19*$S$15</f>
        <v>649.35</v>
      </c>
      <c r="S19" s="11" t="s">
        <v>1</v>
      </c>
      <c r="U19" s="38">
        <f t="shared" ref="U19:U27" si="6">E19*$V$15</f>
        <v>0</v>
      </c>
      <c r="V19" s="11" t="s">
        <v>1</v>
      </c>
      <c r="X19" s="38">
        <f t="shared" ref="X19:X27" si="7">E19*$Y$15</f>
        <v>0</v>
      </c>
      <c r="Y19" s="11" t="s">
        <v>1</v>
      </c>
      <c r="AA19" s="38">
        <f t="shared" ref="AA19:AA27" si="8">E19*$AB$15</f>
        <v>0</v>
      </c>
      <c r="AB19" s="11" t="s">
        <v>1</v>
      </c>
      <c r="AD19" s="38">
        <f t="shared" ref="AD19:AD27" si="9">E19*$AE$15</f>
        <v>0</v>
      </c>
      <c r="AE19" s="11" t="s">
        <v>1</v>
      </c>
      <c r="AG19" s="38">
        <f t="shared" ref="AG19:AG27" si="10">E19*$AH$15</f>
        <v>0</v>
      </c>
      <c r="AH19" s="11" t="s">
        <v>1</v>
      </c>
      <c r="AJ19" s="38">
        <f t="shared" ref="AJ19:AJ27" si="11">E19*$AK$15</f>
        <v>0</v>
      </c>
      <c r="AK19" s="11" t="s">
        <v>1</v>
      </c>
      <c r="AM19" s="38">
        <f t="shared" ref="AM19:AM27" si="12">E19*$AN$15</f>
        <v>0</v>
      </c>
      <c r="AN19" s="8" t="s">
        <v>1</v>
      </c>
      <c r="AP19" s="38">
        <f t="shared" ref="AP19:AP27" si="13">E19*$AQ$15</f>
        <v>0</v>
      </c>
      <c r="AQ19" s="8" t="s">
        <v>1</v>
      </c>
      <c r="AS19" s="38">
        <f t="shared" ref="AS19:AS27" si="14">E19*$AT$15</f>
        <v>0</v>
      </c>
      <c r="AT19" s="8" t="s">
        <v>1</v>
      </c>
      <c r="AV19" s="38">
        <f t="shared" ref="AV19:AV27" si="15">E19*$AW$15</f>
        <v>0</v>
      </c>
      <c r="AW19" s="8" t="s">
        <v>1</v>
      </c>
      <c r="AY19" s="38">
        <f t="shared" ref="AY19:AY27" si="16">E19*$AZ$15</f>
        <v>2351.7000000000003</v>
      </c>
      <c r="AZ19" s="8" t="s">
        <v>1</v>
      </c>
    </row>
    <row r="20" spans="1:52" ht="15" thickBot="1" x14ac:dyDescent="0.35">
      <c r="A20" s="6">
        <v>2022</v>
      </c>
      <c r="B20" s="48"/>
      <c r="C20" s="9">
        <v>56.04</v>
      </c>
      <c r="D20" s="8" t="s">
        <v>3</v>
      </c>
      <c r="E20" s="503">
        <f>($C$4*C20)/1000000</f>
        <v>13.11336</v>
      </c>
      <c r="F20" s="7" t="s">
        <v>1</v>
      </c>
      <c r="G20" s="8">
        <f>ROUNDDOWN((Consolidação!C20+Consolidação!E20)/E20,0)</f>
        <v>124</v>
      </c>
      <c r="I20" s="57">
        <f t="shared" si="2"/>
        <v>13.11336</v>
      </c>
      <c r="J20" s="11" t="s">
        <v>1</v>
      </c>
      <c r="L20" s="38">
        <f t="shared" si="3"/>
        <v>432.74088</v>
      </c>
      <c r="M20" s="11" t="s">
        <v>1</v>
      </c>
      <c r="O20" s="38">
        <f t="shared" si="4"/>
        <v>26.22672</v>
      </c>
      <c r="P20" s="11" t="s">
        <v>1</v>
      </c>
      <c r="R20" s="38">
        <f t="shared" si="5"/>
        <v>485.19432</v>
      </c>
      <c r="S20" s="11" t="s">
        <v>1</v>
      </c>
      <c r="U20" s="38">
        <f t="shared" si="6"/>
        <v>0</v>
      </c>
      <c r="V20" s="11" t="s">
        <v>1</v>
      </c>
      <c r="X20" s="38">
        <f t="shared" si="7"/>
        <v>0</v>
      </c>
      <c r="Y20" s="11" t="s">
        <v>1</v>
      </c>
      <c r="AA20" s="38">
        <f t="shared" si="8"/>
        <v>0</v>
      </c>
      <c r="AB20" s="11" t="s">
        <v>1</v>
      </c>
      <c r="AD20" s="38">
        <f t="shared" si="9"/>
        <v>0</v>
      </c>
      <c r="AE20" s="11" t="s">
        <v>1</v>
      </c>
      <c r="AG20" s="38">
        <f t="shared" si="10"/>
        <v>0</v>
      </c>
      <c r="AH20" s="11" t="s">
        <v>1</v>
      </c>
      <c r="AJ20" s="38">
        <f t="shared" si="11"/>
        <v>0</v>
      </c>
      <c r="AK20" s="11" t="s">
        <v>1</v>
      </c>
      <c r="AM20" s="38">
        <f t="shared" si="12"/>
        <v>0</v>
      </c>
      <c r="AN20" s="8" t="s">
        <v>1</v>
      </c>
      <c r="AP20" s="38">
        <f t="shared" si="13"/>
        <v>0</v>
      </c>
      <c r="AQ20" s="8" t="s">
        <v>1</v>
      </c>
      <c r="AS20" s="38">
        <f t="shared" si="14"/>
        <v>0</v>
      </c>
      <c r="AT20" s="8" t="s">
        <v>1</v>
      </c>
      <c r="AV20" s="38">
        <f t="shared" si="15"/>
        <v>0</v>
      </c>
      <c r="AW20" s="8" t="s">
        <v>1</v>
      </c>
      <c r="AY20" s="38">
        <f t="shared" si="16"/>
        <v>1757.1902399999999</v>
      </c>
      <c r="AZ20" s="8" t="s">
        <v>1</v>
      </c>
    </row>
    <row r="21" spans="1:52" ht="15" thickBot="1" x14ac:dyDescent="0.35">
      <c r="A21" s="6">
        <v>2266</v>
      </c>
      <c r="B21" s="47"/>
      <c r="C21" s="10">
        <v>42.5</v>
      </c>
      <c r="D21" s="8" t="s">
        <v>3</v>
      </c>
      <c r="E21" s="503">
        <f t="shared" si="1"/>
        <v>9.9450000000000003</v>
      </c>
      <c r="F21" s="8" t="s">
        <v>1</v>
      </c>
      <c r="G21" s="8">
        <f>ROUNDDOWN((Consolidação!C29+Consolidação!E29)/E21,0)</f>
        <v>265</v>
      </c>
      <c r="I21" s="57">
        <f t="shared" si="2"/>
        <v>9.9450000000000003</v>
      </c>
      <c r="J21" s="11" t="s">
        <v>1</v>
      </c>
      <c r="L21" s="38">
        <f t="shared" si="3"/>
        <v>328.185</v>
      </c>
      <c r="M21" s="11" t="s">
        <v>1</v>
      </c>
      <c r="O21" s="38">
        <f t="shared" si="4"/>
        <v>19.89</v>
      </c>
      <c r="P21" s="11" t="s">
        <v>1</v>
      </c>
      <c r="R21" s="38">
        <f t="shared" si="5"/>
        <v>367.96500000000003</v>
      </c>
      <c r="S21" s="11" t="s">
        <v>1</v>
      </c>
      <c r="U21" s="38">
        <f t="shared" si="6"/>
        <v>0</v>
      </c>
      <c r="V21" s="11" t="s">
        <v>1</v>
      </c>
      <c r="X21" s="38">
        <f t="shared" si="7"/>
        <v>0</v>
      </c>
      <c r="Y21" s="11" t="s">
        <v>1</v>
      </c>
      <c r="AA21" s="38">
        <f t="shared" si="8"/>
        <v>0</v>
      </c>
      <c r="AB21" s="11" t="s">
        <v>1</v>
      </c>
      <c r="AD21" s="38">
        <f t="shared" si="9"/>
        <v>0</v>
      </c>
      <c r="AE21" s="11" t="s">
        <v>1</v>
      </c>
      <c r="AG21" s="38">
        <f t="shared" si="10"/>
        <v>0</v>
      </c>
      <c r="AH21" s="11" t="s">
        <v>1</v>
      </c>
      <c r="AJ21" s="38">
        <f t="shared" si="11"/>
        <v>0</v>
      </c>
      <c r="AK21" s="11" t="s">
        <v>1</v>
      </c>
      <c r="AM21" s="38">
        <f t="shared" si="12"/>
        <v>0</v>
      </c>
      <c r="AN21" s="8" t="s">
        <v>1</v>
      </c>
      <c r="AP21" s="38">
        <f t="shared" si="13"/>
        <v>0</v>
      </c>
      <c r="AQ21" s="8" t="s">
        <v>1</v>
      </c>
      <c r="AS21" s="38">
        <f t="shared" si="14"/>
        <v>0</v>
      </c>
      <c r="AT21" s="8" t="s">
        <v>1</v>
      </c>
      <c r="AV21" s="38">
        <f t="shared" si="15"/>
        <v>0</v>
      </c>
      <c r="AW21" s="8" t="s">
        <v>1</v>
      </c>
      <c r="AY21" s="38">
        <f t="shared" si="16"/>
        <v>1332.63</v>
      </c>
      <c r="AZ21" s="8" t="s">
        <v>1</v>
      </c>
    </row>
    <row r="22" spans="1:52" ht="15" thickBot="1" x14ac:dyDescent="0.35">
      <c r="A22" s="6">
        <v>2020</v>
      </c>
      <c r="B22" s="47"/>
      <c r="C22" s="10">
        <v>42.8</v>
      </c>
      <c r="D22" s="8" t="s">
        <v>3</v>
      </c>
      <c r="E22" s="503">
        <f>($C$4*C22)/1000000</f>
        <v>10.0152</v>
      </c>
      <c r="F22" s="7" t="s">
        <v>1</v>
      </c>
      <c r="G22" s="8">
        <f>ROUNDDOWN((Consolidação!C19+Consolidação!E19)/E22,0)</f>
        <v>115</v>
      </c>
      <c r="I22" s="57">
        <f t="shared" si="2"/>
        <v>10.0152</v>
      </c>
      <c r="J22" s="11" t="s">
        <v>1</v>
      </c>
      <c r="L22" s="38">
        <f t="shared" si="3"/>
        <v>330.5016</v>
      </c>
      <c r="M22" s="11" t="s">
        <v>1</v>
      </c>
      <c r="O22" s="38">
        <f t="shared" si="4"/>
        <v>20.0304</v>
      </c>
      <c r="P22" s="11" t="s">
        <v>1</v>
      </c>
      <c r="R22" s="38">
        <f t="shared" si="5"/>
        <v>370.56240000000003</v>
      </c>
      <c r="S22" s="11" t="s">
        <v>1</v>
      </c>
      <c r="U22" s="38">
        <f t="shared" si="6"/>
        <v>0</v>
      </c>
      <c r="V22" s="11" t="s">
        <v>1</v>
      </c>
      <c r="X22" s="38">
        <f t="shared" si="7"/>
        <v>0</v>
      </c>
      <c r="Y22" s="11" t="s">
        <v>1</v>
      </c>
      <c r="AA22" s="38">
        <f t="shared" si="8"/>
        <v>0</v>
      </c>
      <c r="AB22" s="11" t="s">
        <v>1</v>
      </c>
      <c r="AD22" s="38">
        <f t="shared" si="9"/>
        <v>0</v>
      </c>
      <c r="AE22" s="11" t="s">
        <v>1</v>
      </c>
      <c r="AG22" s="38">
        <f t="shared" si="10"/>
        <v>0</v>
      </c>
      <c r="AH22" s="11" t="s">
        <v>1</v>
      </c>
      <c r="AJ22" s="38">
        <f t="shared" si="11"/>
        <v>0</v>
      </c>
      <c r="AK22" s="11" t="s">
        <v>1</v>
      </c>
      <c r="AM22" s="38">
        <f t="shared" si="12"/>
        <v>0</v>
      </c>
      <c r="AN22" s="8" t="s">
        <v>1</v>
      </c>
      <c r="AP22" s="38">
        <f t="shared" si="13"/>
        <v>0</v>
      </c>
      <c r="AQ22" s="8" t="s">
        <v>1</v>
      </c>
      <c r="AS22" s="38">
        <f t="shared" si="14"/>
        <v>0</v>
      </c>
      <c r="AT22" s="8" t="s">
        <v>1</v>
      </c>
      <c r="AV22" s="38">
        <f t="shared" si="15"/>
        <v>0</v>
      </c>
      <c r="AW22" s="8" t="s">
        <v>1</v>
      </c>
      <c r="AY22" s="38">
        <f t="shared" si="16"/>
        <v>1342.0368000000001</v>
      </c>
      <c r="AZ22" s="8" t="s">
        <v>1</v>
      </c>
    </row>
    <row r="23" spans="1:52" ht="15" thickBot="1" x14ac:dyDescent="0.35">
      <c r="A23" s="6">
        <v>2074</v>
      </c>
      <c r="B23" s="47"/>
      <c r="C23" s="10">
        <v>25</v>
      </c>
      <c r="D23" s="8" t="s">
        <v>3</v>
      </c>
      <c r="E23" s="503">
        <f>($C$4*C23)/1000000</f>
        <v>5.85</v>
      </c>
      <c r="F23" s="7" t="s">
        <v>1</v>
      </c>
      <c r="G23" s="8">
        <f>ROUNDDOWN((Consolidação!C23+Consolidação!E23)/E23,0)</f>
        <v>75</v>
      </c>
      <c r="I23" s="57">
        <f t="shared" si="2"/>
        <v>5.85</v>
      </c>
      <c r="J23" s="11" t="s">
        <v>1</v>
      </c>
      <c r="L23" s="38">
        <f t="shared" si="3"/>
        <v>193.04999999999998</v>
      </c>
      <c r="M23" s="11" t="s">
        <v>1</v>
      </c>
      <c r="O23" s="38">
        <f t="shared" si="4"/>
        <v>11.7</v>
      </c>
      <c r="P23" s="11" t="s">
        <v>1</v>
      </c>
      <c r="R23" s="38">
        <f t="shared" si="5"/>
        <v>216.45</v>
      </c>
      <c r="S23" s="11" t="s">
        <v>1</v>
      </c>
      <c r="U23" s="38">
        <f t="shared" si="6"/>
        <v>0</v>
      </c>
      <c r="V23" s="11" t="s">
        <v>1</v>
      </c>
      <c r="X23" s="38">
        <f t="shared" si="7"/>
        <v>0</v>
      </c>
      <c r="Y23" s="11" t="s">
        <v>1</v>
      </c>
      <c r="AA23" s="38">
        <f t="shared" si="8"/>
        <v>0</v>
      </c>
      <c r="AB23" s="11" t="s">
        <v>1</v>
      </c>
      <c r="AD23" s="38">
        <f t="shared" si="9"/>
        <v>0</v>
      </c>
      <c r="AE23" s="11" t="s">
        <v>1</v>
      </c>
      <c r="AG23" s="38">
        <f t="shared" si="10"/>
        <v>0</v>
      </c>
      <c r="AH23" s="11" t="s">
        <v>1</v>
      </c>
      <c r="AJ23" s="38">
        <f t="shared" si="11"/>
        <v>0</v>
      </c>
      <c r="AK23" s="11" t="s">
        <v>1</v>
      </c>
      <c r="AM23" s="38">
        <f t="shared" si="12"/>
        <v>0</v>
      </c>
      <c r="AN23" s="8" t="s">
        <v>1</v>
      </c>
      <c r="AP23" s="38">
        <f t="shared" si="13"/>
        <v>0</v>
      </c>
      <c r="AQ23" s="8" t="s">
        <v>1</v>
      </c>
      <c r="AS23" s="38">
        <f t="shared" si="14"/>
        <v>0</v>
      </c>
      <c r="AT23" s="8" t="s">
        <v>1</v>
      </c>
      <c r="AV23" s="38">
        <f t="shared" si="15"/>
        <v>0</v>
      </c>
      <c r="AW23" s="8" t="s">
        <v>1</v>
      </c>
      <c r="AY23" s="38">
        <f t="shared" si="16"/>
        <v>783.9</v>
      </c>
      <c r="AZ23" s="8" t="s">
        <v>1</v>
      </c>
    </row>
    <row r="24" spans="1:52" ht="15" thickBot="1" x14ac:dyDescent="0.35">
      <c r="A24" s="6">
        <v>2108</v>
      </c>
      <c r="B24" s="47"/>
      <c r="C24" s="10">
        <v>12.45</v>
      </c>
      <c r="D24" s="8" t="s">
        <v>3</v>
      </c>
      <c r="E24" s="503">
        <f t="shared" si="1"/>
        <v>2.9133</v>
      </c>
      <c r="F24" s="7" t="s">
        <v>1</v>
      </c>
      <c r="G24" s="8">
        <f>ROUNDDOWN((Consolidação!C24+Consolidação!E24)/E24,0)</f>
        <v>125</v>
      </c>
      <c r="I24" s="57">
        <f t="shared" si="2"/>
        <v>2.9133</v>
      </c>
      <c r="J24" s="11" t="s">
        <v>1</v>
      </c>
      <c r="L24" s="38">
        <f t="shared" si="3"/>
        <v>96.138900000000007</v>
      </c>
      <c r="M24" s="11" t="s">
        <v>1</v>
      </c>
      <c r="O24" s="38">
        <f t="shared" si="4"/>
        <v>5.8266</v>
      </c>
      <c r="P24" s="11" t="s">
        <v>1</v>
      </c>
      <c r="R24" s="38">
        <f t="shared" si="5"/>
        <v>107.7921</v>
      </c>
      <c r="S24" s="11" t="s">
        <v>1</v>
      </c>
      <c r="U24" s="38">
        <f t="shared" si="6"/>
        <v>0</v>
      </c>
      <c r="V24" s="11" t="s">
        <v>1</v>
      </c>
      <c r="X24" s="38">
        <f t="shared" si="7"/>
        <v>0</v>
      </c>
      <c r="Y24" s="11" t="s">
        <v>1</v>
      </c>
      <c r="AA24" s="38">
        <f t="shared" si="8"/>
        <v>0</v>
      </c>
      <c r="AB24" s="11" t="s">
        <v>1</v>
      </c>
      <c r="AD24" s="38">
        <f t="shared" si="9"/>
        <v>0</v>
      </c>
      <c r="AE24" s="11" t="s">
        <v>1</v>
      </c>
      <c r="AG24" s="38">
        <f t="shared" si="10"/>
        <v>0</v>
      </c>
      <c r="AH24" s="11" t="s">
        <v>1</v>
      </c>
      <c r="AJ24" s="38">
        <f t="shared" si="11"/>
        <v>0</v>
      </c>
      <c r="AK24" s="11" t="s">
        <v>1</v>
      </c>
      <c r="AM24" s="38">
        <f t="shared" si="12"/>
        <v>0</v>
      </c>
      <c r="AN24" s="8" t="s">
        <v>1</v>
      </c>
      <c r="AP24" s="38">
        <f t="shared" si="13"/>
        <v>0</v>
      </c>
      <c r="AQ24" s="8" t="s">
        <v>1</v>
      </c>
      <c r="AS24" s="38">
        <f t="shared" si="14"/>
        <v>0</v>
      </c>
      <c r="AT24" s="8" t="s">
        <v>1</v>
      </c>
      <c r="AV24" s="38">
        <f t="shared" si="15"/>
        <v>0</v>
      </c>
      <c r="AW24" s="8" t="s">
        <v>1</v>
      </c>
      <c r="AY24" s="38">
        <f t="shared" si="16"/>
        <v>390.38220000000001</v>
      </c>
      <c r="AZ24" s="8" t="s">
        <v>1</v>
      </c>
    </row>
    <row r="25" spans="1:52" ht="15" thickBot="1" x14ac:dyDescent="0.35">
      <c r="A25" s="6">
        <v>2297</v>
      </c>
      <c r="B25" s="227"/>
      <c r="C25" s="10">
        <v>10</v>
      </c>
      <c r="D25" s="8" t="s">
        <v>3</v>
      </c>
      <c r="E25" s="503">
        <f>($C$4*C25)/1000000</f>
        <v>2.34</v>
      </c>
      <c r="F25" s="7" t="s">
        <v>1</v>
      </c>
      <c r="G25" s="8">
        <f>ROUNDDOWN((Consolidação!C30+Consolidação!E30)/E25,0)</f>
        <v>82</v>
      </c>
      <c r="I25" s="57">
        <f t="shared" si="2"/>
        <v>2.34</v>
      </c>
      <c r="J25" s="11" t="s">
        <v>1</v>
      </c>
      <c r="L25" s="38">
        <f t="shared" si="3"/>
        <v>77.22</v>
      </c>
      <c r="M25" s="11" t="s">
        <v>1</v>
      </c>
      <c r="O25" s="38">
        <f t="shared" si="4"/>
        <v>4.68</v>
      </c>
      <c r="P25" s="11" t="s">
        <v>1</v>
      </c>
      <c r="R25" s="38">
        <f t="shared" si="5"/>
        <v>86.58</v>
      </c>
      <c r="S25" s="11" t="s">
        <v>1</v>
      </c>
      <c r="U25" s="38">
        <f t="shared" si="6"/>
        <v>0</v>
      </c>
      <c r="V25" s="11" t="s">
        <v>1</v>
      </c>
      <c r="X25" s="38">
        <f t="shared" si="7"/>
        <v>0</v>
      </c>
      <c r="Y25" s="11" t="s">
        <v>1</v>
      </c>
      <c r="AA25" s="38">
        <f t="shared" si="8"/>
        <v>0</v>
      </c>
      <c r="AB25" s="11" t="s">
        <v>1</v>
      </c>
      <c r="AD25" s="38">
        <f t="shared" si="9"/>
        <v>0</v>
      </c>
      <c r="AE25" s="11" t="s">
        <v>1</v>
      </c>
      <c r="AG25" s="38">
        <f t="shared" si="10"/>
        <v>0</v>
      </c>
      <c r="AH25" s="11" t="s">
        <v>1</v>
      </c>
      <c r="AJ25" s="38">
        <f t="shared" si="11"/>
        <v>0</v>
      </c>
      <c r="AK25" s="11" t="s">
        <v>1</v>
      </c>
      <c r="AM25" s="38">
        <f t="shared" si="12"/>
        <v>0</v>
      </c>
      <c r="AN25" s="8" t="s">
        <v>1</v>
      </c>
      <c r="AP25" s="38">
        <f t="shared" si="13"/>
        <v>0</v>
      </c>
      <c r="AQ25" s="8" t="s">
        <v>1</v>
      </c>
      <c r="AS25" s="38">
        <f t="shared" si="14"/>
        <v>0</v>
      </c>
      <c r="AT25" s="8" t="s">
        <v>1</v>
      </c>
      <c r="AV25" s="38">
        <f t="shared" si="15"/>
        <v>0</v>
      </c>
      <c r="AW25" s="8" t="s">
        <v>1</v>
      </c>
      <c r="AY25" s="38">
        <f t="shared" si="16"/>
        <v>313.56</v>
      </c>
      <c r="AZ25" s="8" t="s">
        <v>1</v>
      </c>
    </row>
    <row r="26" spans="1:52" ht="15" thickBot="1" x14ac:dyDescent="0.35">
      <c r="A26" s="6">
        <v>2068</v>
      </c>
      <c r="B26" s="47"/>
      <c r="C26" s="10">
        <v>6.25</v>
      </c>
      <c r="D26" s="8" t="s">
        <v>3</v>
      </c>
      <c r="E26" s="503">
        <f t="shared" si="1"/>
        <v>1.4624999999999999</v>
      </c>
      <c r="F26" s="7" t="s">
        <v>1</v>
      </c>
      <c r="G26" s="8">
        <f>ROUNDDOWN((Consolidação!C22+Consolidação!E22)/E26,0)</f>
        <v>73</v>
      </c>
      <c r="I26" s="57">
        <f t="shared" si="2"/>
        <v>1.4624999999999999</v>
      </c>
      <c r="J26" s="11" t="s">
        <v>1</v>
      </c>
      <c r="L26" s="38">
        <f t="shared" si="3"/>
        <v>48.262499999999996</v>
      </c>
      <c r="M26" s="11" t="s">
        <v>1</v>
      </c>
      <c r="O26" s="38">
        <f t="shared" si="4"/>
        <v>2.9249999999999998</v>
      </c>
      <c r="P26" s="11" t="s">
        <v>1</v>
      </c>
      <c r="R26" s="38">
        <f t="shared" si="5"/>
        <v>54.112499999999997</v>
      </c>
      <c r="S26" s="11" t="s">
        <v>1</v>
      </c>
      <c r="U26" s="38">
        <f t="shared" si="6"/>
        <v>0</v>
      </c>
      <c r="V26" s="11" t="s">
        <v>1</v>
      </c>
      <c r="X26" s="38">
        <f t="shared" si="7"/>
        <v>0</v>
      </c>
      <c r="Y26" s="11" t="s">
        <v>1</v>
      </c>
      <c r="AA26" s="38">
        <f t="shared" si="8"/>
        <v>0</v>
      </c>
      <c r="AB26" s="11" t="s">
        <v>1</v>
      </c>
      <c r="AD26" s="38">
        <f t="shared" si="9"/>
        <v>0</v>
      </c>
      <c r="AE26" s="11" t="s">
        <v>1</v>
      </c>
      <c r="AG26" s="38">
        <f t="shared" si="10"/>
        <v>0</v>
      </c>
      <c r="AH26" s="11" t="s">
        <v>1</v>
      </c>
      <c r="AJ26" s="38">
        <f t="shared" si="11"/>
        <v>0</v>
      </c>
      <c r="AK26" s="11" t="s">
        <v>1</v>
      </c>
      <c r="AM26" s="38">
        <f t="shared" si="12"/>
        <v>0</v>
      </c>
      <c r="AN26" s="8" t="s">
        <v>1</v>
      </c>
      <c r="AP26" s="38">
        <f t="shared" si="13"/>
        <v>0</v>
      </c>
      <c r="AQ26" s="8" t="s">
        <v>1</v>
      </c>
      <c r="AS26" s="38">
        <f t="shared" si="14"/>
        <v>0</v>
      </c>
      <c r="AT26" s="8" t="s">
        <v>1</v>
      </c>
      <c r="AV26" s="38">
        <f t="shared" si="15"/>
        <v>0</v>
      </c>
      <c r="AW26" s="8" t="s">
        <v>1</v>
      </c>
      <c r="AY26" s="38">
        <f t="shared" si="16"/>
        <v>195.97499999999999</v>
      </c>
      <c r="AZ26" s="8" t="s">
        <v>1</v>
      </c>
    </row>
    <row r="27" spans="1:52" ht="15" thickBot="1" x14ac:dyDescent="0.35">
      <c r="A27" s="6">
        <v>2013</v>
      </c>
      <c r="B27" s="50"/>
      <c r="C27" s="17">
        <v>2.5</v>
      </c>
      <c r="D27" s="8" t="s">
        <v>3</v>
      </c>
      <c r="E27" s="503">
        <f t="shared" si="1"/>
        <v>0.58499999999999996</v>
      </c>
      <c r="F27" s="7" t="s">
        <v>1</v>
      </c>
      <c r="G27" s="8">
        <f>ROUNDDOWN((Consolidação!C17+Consolidação!E17)/E27,0)</f>
        <v>130</v>
      </c>
      <c r="I27" s="57">
        <f t="shared" si="2"/>
        <v>0.58499999999999996</v>
      </c>
      <c r="J27" s="11" t="s">
        <v>1</v>
      </c>
      <c r="L27" s="38">
        <f t="shared" si="3"/>
        <v>19.305</v>
      </c>
      <c r="M27" s="11" t="s">
        <v>1</v>
      </c>
      <c r="O27" s="38">
        <f t="shared" si="4"/>
        <v>1.17</v>
      </c>
      <c r="P27" s="11" t="s">
        <v>1</v>
      </c>
      <c r="R27" s="38">
        <f t="shared" si="5"/>
        <v>21.645</v>
      </c>
      <c r="S27" s="11" t="s">
        <v>1</v>
      </c>
      <c r="U27" s="38">
        <f t="shared" si="6"/>
        <v>0</v>
      </c>
      <c r="V27" s="11" t="s">
        <v>1</v>
      </c>
      <c r="X27" s="38">
        <f t="shared" si="7"/>
        <v>0</v>
      </c>
      <c r="Y27" s="11" t="s">
        <v>1</v>
      </c>
      <c r="AA27" s="38">
        <f t="shared" si="8"/>
        <v>0</v>
      </c>
      <c r="AB27" s="11" t="s">
        <v>1</v>
      </c>
      <c r="AD27" s="38">
        <f t="shared" si="9"/>
        <v>0</v>
      </c>
      <c r="AE27" s="11" t="s">
        <v>1</v>
      </c>
      <c r="AG27" s="38">
        <f t="shared" si="10"/>
        <v>0</v>
      </c>
      <c r="AH27" s="11" t="s">
        <v>1</v>
      </c>
      <c r="AJ27" s="38">
        <f t="shared" si="11"/>
        <v>0</v>
      </c>
      <c r="AK27" s="11" t="s">
        <v>1</v>
      </c>
      <c r="AM27" s="38">
        <f t="shared" si="12"/>
        <v>0</v>
      </c>
      <c r="AN27" s="8" t="s">
        <v>1</v>
      </c>
      <c r="AP27" s="38">
        <f t="shared" si="13"/>
        <v>0</v>
      </c>
      <c r="AQ27" s="8" t="s">
        <v>1</v>
      </c>
      <c r="AS27" s="38">
        <f t="shared" si="14"/>
        <v>0</v>
      </c>
      <c r="AT27" s="8" t="s">
        <v>1</v>
      </c>
      <c r="AV27" s="38">
        <f t="shared" si="15"/>
        <v>0</v>
      </c>
      <c r="AW27" s="8" t="s">
        <v>1</v>
      </c>
      <c r="AY27" s="38">
        <f t="shared" si="16"/>
        <v>78.39</v>
      </c>
      <c r="AZ27" s="8" t="s">
        <v>1</v>
      </c>
    </row>
    <row r="28" spans="1:52" ht="15" thickBot="1" x14ac:dyDescent="0.35">
      <c r="A28" s="16"/>
      <c r="C28" s="2"/>
      <c r="D28" s="1"/>
      <c r="E28" s="2"/>
      <c r="F28" s="1"/>
      <c r="G28" s="1"/>
      <c r="I28" s="3"/>
      <c r="J28" s="1"/>
      <c r="L28" s="3"/>
      <c r="M28" s="1"/>
      <c r="O28" s="3"/>
      <c r="P28" s="1"/>
      <c r="R28" s="3"/>
      <c r="S28" s="1"/>
      <c r="U28" s="3"/>
      <c r="V28" s="1"/>
      <c r="X28" s="3"/>
      <c r="Y28" s="1"/>
      <c r="AA28" s="3"/>
      <c r="AB28" s="1"/>
      <c r="AD28" s="3"/>
      <c r="AE28" s="1"/>
      <c r="AG28" s="3"/>
      <c r="AH28" s="1"/>
      <c r="AJ28" s="3"/>
      <c r="AK28" s="1"/>
    </row>
    <row r="29" spans="1:52" ht="15" thickBot="1" x14ac:dyDescent="0.35">
      <c r="A29" s="4"/>
      <c r="B29" s="4"/>
      <c r="C29" s="4"/>
      <c r="D29" s="4"/>
      <c r="E29" s="5"/>
      <c r="F29" s="4"/>
      <c r="I29" s="266" t="s">
        <v>207</v>
      </c>
      <c r="J29" s="76">
        <v>3</v>
      </c>
      <c r="L29" s="266" t="s">
        <v>213</v>
      </c>
      <c r="M29" s="76">
        <v>33</v>
      </c>
      <c r="O29" s="266" t="s">
        <v>222</v>
      </c>
      <c r="P29" s="76">
        <v>2</v>
      </c>
      <c r="R29" s="266" t="s">
        <v>239</v>
      </c>
      <c r="S29" s="76">
        <v>37</v>
      </c>
      <c r="U29" s="266" t="s">
        <v>241</v>
      </c>
      <c r="V29" s="76">
        <v>0</v>
      </c>
      <c r="X29" s="266" t="s">
        <v>251</v>
      </c>
      <c r="Y29" s="76">
        <v>0</v>
      </c>
      <c r="AA29" s="266" t="s">
        <v>252</v>
      </c>
      <c r="AB29" s="76">
        <v>0</v>
      </c>
      <c r="AD29" s="266" t="s">
        <v>257</v>
      </c>
      <c r="AE29" s="76">
        <v>0</v>
      </c>
      <c r="AG29" s="266" t="s">
        <v>260</v>
      </c>
      <c r="AH29" s="76">
        <v>0</v>
      </c>
      <c r="AJ29" s="266" t="s">
        <v>263</v>
      </c>
      <c r="AK29" s="76">
        <v>0</v>
      </c>
      <c r="AM29" s="266" t="s">
        <v>264</v>
      </c>
      <c r="AN29" s="76">
        <v>0</v>
      </c>
      <c r="AP29" s="266" t="s">
        <v>265</v>
      </c>
      <c r="AQ29" s="76">
        <v>0</v>
      </c>
      <c r="AS29" s="266" t="s">
        <v>283</v>
      </c>
      <c r="AT29" s="76">
        <v>0</v>
      </c>
      <c r="AV29" s="266" t="s">
        <v>286</v>
      </c>
      <c r="AW29" s="76">
        <v>0</v>
      </c>
      <c r="AY29" s="258" t="s">
        <v>107</v>
      </c>
      <c r="AZ29" s="257">
        <v>134</v>
      </c>
    </row>
    <row r="30" spans="1:52" ht="15" thickBot="1" x14ac:dyDescent="0.35">
      <c r="A30" s="30" t="s">
        <v>0</v>
      </c>
      <c r="B30" s="28" t="s">
        <v>37</v>
      </c>
      <c r="C30" s="28" t="s">
        <v>10</v>
      </c>
      <c r="D30" s="30" t="s">
        <v>33</v>
      </c>
      <c r="E30" s="29" t="s">
        <v>12</v>
      </c>
      <c r="F30" s="30" t="s">
        <v>33</v>
      </c>
      <c r="G30" s="30" t="s">
        <v>59</v>
      </c>
      <c r="I30" s="30" t="s">
        <v>15</v>
      </c>
      <c r="J30" s="28" t="s">
        <v>33</v>
      </c>
      <c r="L30" s="30" t="s">
        <v>15</v>
      </c>
      <c r="M30" s="28" t="s">
        <v>33</v>
      </c>
      <c r="O30" s="30" t="s">
        <v>15</v>
      </c>
      <c r="P30" s="28" t="s">
        <v>33</v>
      </c>
      <c r="R30" s="30" t="s">
        <v>15</v>
      </c>
      <c r="S30" s="28" t="s">
        <v>33</v>
      </c>
      <c r="U30" s="30" t="s">
        <v>15</v>
      </c>
      <c r="V30" s="28" t="s">
        <v>33</v>
      </c>
      <c r="X30" s="30" t="s">
        <v>15</v>
      </c>
      <c r="Y30" s="28" t="s">
        <v>33</v>
      </c>
      <c r="AA30" s="30" t="s">
        <v>15</v>
      </c>
      <c r="AB30" s="28" t="s">
        <v>33</v>
      </c>
      <c r="AD30" s="30" t="s">
        <v>15</v>
      </c>
      <c r="AE30" s="28" t="s">
        <v>33</v>
      </c>
      <c r="AG30" s="30" t="s">
        <v>15</v>
      </c>
      <c r="AH30" s="28" t="s">
        <v>33</v>
      </c>
      <c r="AJ30" s="30" t="s">
        <v>15</v>
      </c>
      <c r="AK30" s="30" t="s">
        <v>33</v>
      </c>
      <c r="AM30" s="30" t="s">
        <v>15</v>
      </c>
      <c r="AN30" s="30" t="s">
        <v>33</v>
      </c>
      <c r="AP30" s="30" t="s">
        <v>15</v>
      </c>
      <c r="AQ30" s="30" t="s">
        <v>33</v>
      </c>
      <c r="AS30" s="30" t="s">
        <v>15</v>
      </c>
      <c r="AT30" s="30" t="s">
        <v>33</v>
      </c>
      <c r="AV30" s="30" t="s">
        <v>15</v>
      </c>
      <c r="AW30" s="30" t="s">
        <v>33</v>
      </c>
      <c r="AY30" s="256" t="s">
        <v>15</v>
      </c>
      <c r="AZ30" s="256" t="s">
        <v>33</v>
      </c>
    </row>
    <row r="31" spans="1:52" ht="15" thickBot="1" x14ac:dyDescent="0.35">
      <c r="A31" s="16"/>
      <c r="C31" s="2"/>
      <c r="D31" s="1"/>
      <c r="E31" s="2"/>
      <c r="F31" s="1"/>
      <c r="G31" s="1"/>
      <c r="I31" s="3"/>
      <c r="J31" s="1"/>
      <c r="L31" s="3"/>
      <c r="M31" s="1"/>
      <c r="O31" s="3"/>
      <c r="P31" s="1"/>
      <c r="R31" s="3"/>
      <c r="S31" s="1"/>
      <c r="U31" s="3"/>
      <c r="V31" s="1"/>
      <c r="X31" s="3"/>
      <c r="Y31" s="1"/>
      <c r="AA31" s="3"/>
      <c r="AB31" s="1"/>
      <c r="AD31" s="3"/>
      <c r="AE31" s="1"/>
      <c r="AG31" s="3"/>
      <c r="AH31" s="1"/>
      <c r="AJ31" s="3"/>
      <c r="AK31" s="1"/>
      <c r="AM31" s="3"/>
      <c r="AN31" s="1"/>
      <c r="AP31" s="3"/>
      <c r="AQ31" s="1"/>
      <c r="AS31" s="3"/>
      <c r="AT31" s="1"/>
      <c r="AV31" s="3"/>
      <c r="AW31" s="1"/>
      <c r="AY31" s="3"/>
      <c r="AZ31" s="1"/>
    </row>
    <row r="32" spans="1:52" ht="15" thickBot="1" x14ac:dyDescent="0.35">
      <c r="A32" s="6">
        <v>2232</v>
      </c>
      <c r="B32" s="50"/>
      <c r="C32" s="10">
        <v>10.625</v>
      </c>
      <c r="D32" s="8" t="s">
        <v>3</v>
      </c>
      <c r="E32" s="503">
        <f>($C$4*C32)/1000000</f>
        <v>2.4862500000000001</v>
      </c>
      <c r="F32" s="8" t="s">
        <v>1</v>
      </c>
      <c r="G32" s="119">
        <f>ROUNDDOWN((Consolidação!C27+Consolidação!E27)/E32,0)</f>
        <v>78</v>
      </c>
      <c r="I32" s="57">
        <f>E32*$J$29</f>
        <v>7.4587500000000002</v>
      </c>
      <c r="J32" s="11" t="s">
        <v>1</v>
      </c>
      <c r="L32" s="57">
        <f>E32*$M$29</f>
        <v>82.046250000000001</v>
      </c>
      <c r="M32" s="11" t="s">
        <v>1</v>
      </c>
      <c r="O32" s="57">
        <f>E32*$P$29</f>
        <v>4.9725000000000001</v>
      </c>
      <c r="P32" s="11" t="s">
        <v>1</v>
      </c>
      <c r="R32" s="57">
        <f>E32*$S$29</f>
        <v>91.991250000000008</v>
      </c>
      <c r="S32" s="11" t="s">
        <v>1</v>
      </c>
      <c r="U32" s="57">
        <f>E32*$V$29</f>
        <v>0</v>
      </c>
      <c r="V32" s="11" t="s">
        <v>1</v>
      </c>
      <c r="X32" s="57">
        <f>E32*$Y$29</f>
        <v>0</v>
      </c>
      <c r="Y32" s="11" t="s">
        <v>1</v>
      </c>
      <c r="AA32" s="57">
        <f>E32*$AB$29</f>
        <v>0</v>
      </c>
      <c r="AB32" s="11" t="s">
        <v>1</v>
      </c>
      <c r="AD32" s="57">
        <f>E32*$AE$29</f>
        <v>0</v>
      </c>
      <c r="AE32" s="11" t="s">
        <v>1</v>
      </c>
      <c r="AG32" s="57">
        <f>E32*$AH$29</f>
        <v>0</v>
      </c>
      <c r="AH32" s="11" t="s">
        <v>1</v>
      </c>
      <c r="AJ32" s="57">
        <f>E32*$AK$29</f>
        <v>0</v>
      </c>
      <c r="AK32" s="11" t="s">
        <v>1</v>
      </c>
      <c r="AM32" s="57">
        <f>E32*$AN$29</f>
        <v>0</v>
      </c>
      <c r="AN32" s="11" t="s">
        <v>1</v>
      </c>
      <c r="AP32" s="57">
        <f>E32*$AQ$29</f>
        <v>0</v>
      </c>
      <c r="AQ32" s="11" t="s">
        <v>1</v>
      </c>
      <c r="AS32" s="57">
        <f>E32*$AT$29</f>
        <v>0</v>
      </c>
      <c r="AT32" s="11" t="s">
        <v>1</v>
      </c>
      <c r="AV32" s="57">
        <f>E32*$AW$29</f>
        <v>0</v>
      </c>
      <c r="AW32" s="11" t="s">
        <v>1</v>
      </c>
      <c r="AY32" s="38">
        <f>E32*$AZ$29</f>
        <v>333.15750000000003</v>
      </c>
      <c r="AZ32" s="11" t="s">
        <v>1</v>
      </c>
    </row>
    <row r="33" spans="1:52" ht="15" thickBot="1" x14ac:dyDescent="0.35">
      <c r="A33" s="6">
        <v>2058</v>
      </c>
      <c r="B33" s="50"/>
      <c r="C33" s="10">
        <v>1.875</v>
      </c>
      <c r="D33" s="8" t="s">
        <v>3</v>
      </c>
      <c r="E33" s="503">
        <f>($C$4*C33)/1000000</f>
        <v>0.43874999999999997</v>
      </c>
      <c r="F33" s="8" t="s">
        <v>1</v>
      </c>
      <c r="G33" s="119">
        <f>ROUNDDOWN((Consolidação!C21+Consolidação!E21)/E33,0)</f>
        <v>98</v>
      </c>
      <c r="I33" s="57">
        <f>E33*$J$29</f>
        <v>1.3162499999999999</v>
      </c>
      <c r="J33" s="11" t="s">
        <v>1</v>
      </c>
      <c r="L33" s="57">
        <f>E33*$M$29</f>
        <v>14.47875</v>
      </c>
      <c r="M33" s="11" t="s">
        <v>1</v>
      </c>
      <c r="O33" s="57">
        <f>E33*$P$29</f>
        <v>0.87749999999999995</v>
      </c>
      <c r="P33" s="11" t="s">
        <v>1</v>
      </c>
      <c r="R33" s="57">
        <f>E33*$S$29</f>
        <v>16.233750000000001</v>
      </c>
      <c r="S33" s="11" t="s">
        <v>1</v>
      </c>
      <c r="U33" s="57">
        <f>E33*$V$29</f>
        <v>0</v>
      </c>
      <c r="V33" s="11" t="s">
        <v>1</v>
      </c>
      <c r="X33" s="57">
        <f>E33*$Y$29</f>
        <v>0</v>
      </c>
      <c r="Y33" s="11" t="s">
        <v>1</v>
      </c>
      <c r="AA33" s="57">
        <f>E33*$AB$29</f>
        <v>0</v>
      </c>
      <c r="AB33" s="11" t="s">
        <v>1</v>
      </c>
      <c r="AD33" s="57">
        <f>E33*$AE$29</f>
        <v>0</v>
      </c>
      <c r="AE33" s="11" t="s">
        <v>1</v>
      </c>
      <c r="AG33" s="57">
        <f>E33*$AH$29</f>
        <v>0</v>
      </c>
      <c r="AH33" s="11" t="s">
        <v>1</v>
      </c>
      <c r="AJ33" s="57">
        <f>E33*$AK$29</f>
        <v>0</v>
      </c>
      <c r="AK33" s="11" t="s">
        <v>1</v>
      </c>
      <c r="AM33" s="57">
        <f>E33*$AN$29</f>
        <v>0</v>
      </c>
      <c r="AN33" s="11" t="s">
        <v>1</v>
      </c>
      <c r="AP33" s="57">
        <f>E33*$AQ$29</f>
        <v>0</v>
      </c>
      <c r="AQ33" s="11" t="s">
        <v>1</v>
      </c>
      <c r="AS33" s="57">
        <f>E33*$AT$29</f>
        <v>0</v>
      </c>
      <c r="AT33" s="11" t="s">
        <v>1</v>
      </c>
      <c r="AV33" s="57">
        <f>E33*$AW$29</f>
        <v>0</v>
      </c>
      <c r="AW33" s="11" t="s">
        <v>1</v>
      </c>
      <c r="AY33" s="38">
        <f>E33*$AZ$29</f>
        <v>58.792499999999997</v>
      </c>
      <c r="AZ33" s="11" t="s">
        <v>1</v>
      </c>
    </row>
    <row r="34" spans="1:52" ht="15" thickBot="1" x14ac:dyDescent="0.35">
      <c r="A34" s="6">
        <v>2306</v>
      </c>
      <c r="B34" s="50"/>
      <c r="C34" s="10">
        <v>0.125</v>
      </c>
      <c r="D34" s="8" t="s">
        <v>3</v>
      </c>
      <c r="E34" s="503">
        <f>($C$4*C34)/1000000</f>
        <v>2.9250000000000002E-2</v>
      </c>
      <c r="F34" s="8" t="s">
        <v>1</v>
      </c>
      <c r="G34" s="119">
        <f>ROUNDDOWN((Consolidação!C35+Consolidação!E35)/E34,0)</f>
        <v>348</v>
      </c>
      <c r="I34" s="57">
        <f>E34*$J$29</f>
        <v>8.7750000000000009E-2</v>
      </c>
      <c r="J34" s="11" t="s">
        <v>1</v>
      </c>
      <c r="L34" s="57">
        <f>E34*$M$29</f>
        <v>0.96525000000000005</v>
      </c>
      <c r="M34" s="11" t="s">
        <v>1</v>
      </c>
      <c r="O34" s="57">
        <f>E34*$P$29</f>
        <v>5.8500000000000003E-2</v>
      </c>
      <c r="P34" s="11" t="s">
        <v>1</v>
      </c>
      <c r="R34" s="57">
        <f>E34*$S$29</f>
        <v>1.0822500000000002</v>
      </c>
      <c r="S34" s="11" t="s">
        <v>1</v>
      </c>
      <c r="U34" s="57">
        <f>E34*$V$29</f>
        <v>0</v>
      </c>
      <c r="V34" s="11" t="s">
        <v>1</v>
      </c>
      <c r="X34" s="57">
        <f>E34*$Y$29</f>
        <v>0</v>
      </c>
      <c r="Y34" s="11" t="s">
        <v>1</v>
      </c>
      <c r="AA34" s="57">
        <f>E34*$AB$29</f>
        <v>0</v>
      </c>
      <c r="AB34" s="11" t="s">
        <v>1</v>
      </c>
      <c r="AD34" s="57">
        <f>E34*$AE$29</f>
        <v>0</v>
      </c>
      <c r="AE34" s="11" t="s">
        <v>1</v>
      </c>
      <c r="AG34" s="57">
        <f>E34*$AH$29</f>
        <v>0</v>
      </c>
      <c r="AH34" s="11" t="s">
        <v>1</v>
      </c>
      <c r="AJ34" s="57">
        <f>E34*$AK$29</f>
        <v>0</v>
      </c>
      <c r="AK34" s="11" t="s">
        <v>1</v>
      </c>
      <c r="AM34" s="57">
        <f>E34*$AN$29</f>
        <v>0</v>
      </c>
      <c r="AN34" s="11" t="s">
        <v>1</v>
      </c>
      <c r="AP34" s="57">
        <f>E34*$AQ$29</f>
        <v>0</v>
      </c>
      <c r="AQ34" s="11" t="s">
        <v>1</v>
      </c>
      <c r="AS34" s="57">
        <f>E34*$AT$29</f>
        <v>0</v>
      </c>
      <c r="AT34" s="11" t="s">
        <v>1</v>
      </c>
      <c r="AV34" s="57">
        <f>E34*$AW$29</f>
        <v>0</v>
      </c>
      <c r="AW34" s="11" t="s">
        <v>1</v>
      </c>
      <c r="AY34" s="38">
        <f>E34*$AZ$29</f>
        <v>3.9195000000000002</v>
      </c>
      <c r="AZ34" s="11" t="s">
        <v>1</v>
      </c>
    </row>
    <row r="35" spans="1:52" ht="15" thickBot="1" x14ac:dyDescent="0.35">
      <c r="A35" s="6">
        <v>2016</v>
      </c>
      <c r="B35" s="50"/>
      <c r="C35" s="17">
        <v>8.9999999999999998E-4</v>
      </c>
      <c r="D35" s="8" t="s">
        <v>7</v>
      </c>
      <c r="E35" s="503">
        <f>($C$4*C35)/1000</f>
        <v>0.21059999999999998</v>
      </c>
      <c r="F35" s="8" t="s">
        <v>5</v>
      </c>
      <c r="G35" s="119">
        <f>ROUNDDOWN((Consolidação!C18+Consolidação!E18)/E35,0)</f>
        <v>1616</v>
      </c>
      <c r="I35" s="57">
        <f>E35*$J$29</f>
        <v>0.63179999999999992</v>
      </c>
      <c r="J35" s="11" t="s">
        <v>5</v>
      </c>
      <c r="L35" s="57">
        <f>E35*$M$29</f>
        <v>6.9497999999999998</v>
      </c>
      <c r="M35" s="11" t="s">
        <v>5</v>
      </c>
      <c r="O35" s="57">
        <f>E35*$P$29</f>
        <v>0.42119999999999996</v>
      </c>
      <c r="P35" s="11" t="s">
        <v>5</v>
      </c>
      <c r="R35" s="57">
        <f>E35*$S$29</f>
        <v>7.7921999999999993</v>
      </c>
      <c r="S35" s="11" t="s">
        <v>5</v>
      </c>
      <c r="U35" s="57">
        <f>E35*$V$29</f>
        <v>0</v>
      </c>
      <c r="V35" s="11" t="s">
        <v>5</v>
      </c>
      <c r="X35" s="57">
        <f>E35*$Y$29</f>
        <v>0</v>
      </c>
      <c r="Y35" s="11" t="s">
        <v>5</v>
      </c>
      <c r="AA35" s="57">
        <f>E35*$AB$29</f>
        <v>0</v>
      </c>
      <c r="AB35" s="11" t="s">
        <v>5</v>
      </c>
      <c r="AD35" s="57">
        <f>E35*$AE$29</f>
        <v>0</v>
      </c>
      <c r="AE35" s="11" t="s">
        <v>5</v>
      </c>
      <c r="AG35" s="57">
        <f>E35*$AH$29</f>
        <v>0</v>
      </c>
      <c r="AH35" s="11" t="s">
        <v>5</v>
      </c>
      <c r="AJ35" s="57">
        <f>E35*$AK$29</f>
        <v>0</v>
      </c>
      <c r="AK35" s="11" t="s">
        <v>5</v>
      </c>
      <c r="AM35" s="57">
        <f>E35*$AN$29</f>
        <v>0</v>
      </c>
      <c r="AN35" s="11" t="s">
        <v>5</v>
      </c>
      <c r="AP35" s="57">
        <f>E35*$AQ$29</f>
        <v>0</v>
      </c>
      <c r="AQ35" s="11" t="s">
        <v>5</v>
      </c>
      <c r="AS35" s="57">
        <f>E35*$AT$29</f>
        <v>0</v>
      </c>
      <c r="AT35" s="11" t="s">
        <v>5</v>
      </c>
      <c r="AV35" s="57">
        <f>E35*$AW$29</f>
        <v>0</v>
      </c>
      <c r="AW35" s="11" t="s">
        <v>5</v>
      </c>
      <c r="AY35" s="38">
        <f>E35*$AZ$29</f>
        <v>28.220399999999998</v>
      </c>
      <c r="AZ35" s="11" t="s">
        <v>5</v>
      </c>
    </row>
    <row r="36" spans="1:52" ht="15" thickBot="1" x14ac:dyDescent="0.35"/>
    <row r="37" spans="1:52" ht="15" thickBot="1" x14ac:dyDescent="0.35">
      <c r="A37" s="4"/>
      <c r="B37" s="4"/>
      <c r="C37" s="4"/>
      <c r="D37" s="4"/>
      <c r="E37" s="5"/>
      <c r="F37" s="4"/>
      <c r="I37" s="266" t="s">
        <v>207</v>
      </c>
      <c r="J37" s="76">
        <v>4</v>
      </c>
      <c r="L37" s="266" t="s">
        <v>213</v>
      </c>
      <c r="M37" s="76">
        <v>33</v>
      </c>
      <c r="O37" s="266" t="s">
        <v>222</v>
      </c>
      <c r="P37" s="76">
        <v>2</v>
      </c>
      <c r="R37" s="266" t="s">
        <v>239</v>
      </c>
      <c r="S37" s="76">
        <v>37</v>
      </c>
      <c r="U37" s="266" t="s">
        <v>241</v>
      </c>
      <c r="V37" s="76">
        <v>0</v>
      </c>
      <c r="X37" s="266" t="s">
        <v>251</v>
      </c>
      <c r="Y37" s="76">
        <v>0</v>
      </c>
      <c r="AA37" s="266" t="s">
        <v>252</v>
      </c>
      <c r="AB37" s="76">
        <v>0</v>
      </c>
      <c r="AD37" s="266" t="s">
        <v>257</v>
      </c>
      <c r="AE37" s="76">
        <v>0</v>
      </c>
      <c r="AG37" s="266" t="s">
        <v>260</v>
      </c>
      <c r="AH37" s="76">
        <v>0</v>
      </c>
      <c r="AJ37" s="266" t="s">
        <v>263</v>
      </c>
      <c r="AK37" s="76">
        <v>0</v>
      </c>
      <c r="AM37" s="266" t="s">
        <v>264</v>
      </c>
      <c r="AN37" s="76">
        <v>0</v>
      </c>
      <c r="AP37" s="266" t="s">
        <v>265</v>
      </c>
      <c r="AQ37" s="76">
        <v>0</v>
      </c>
      <c r="AS37" s="266" t="s">
        <v>283</v>
      </c>
      <c r="AT37" s="76">
        <v>0</v>
      </c>
      <c r="AV37" s="266" t="s">
        <v>286</v>
      </c>
      <c r="AW37" s="76">
        <v>0</v>
      </c>
      <c r="AY37" s="258" t="s">
        <v>107</v>
      </c>
      <c r="AZ37" s="257">
        <v>134</v>
      </c>
    </row>
    <row r="38" spans="1:52" ht="15" thickBot="1" x14ac:dyDescent="0.35">
      <c r="A38" s="75" t="s">
        <v>4</v>
      </c>
      <c r="B38" s="30" t="s">
        <v>29</v>
      </c>
      <c r="C38" s="28" t="s">
        <v>10</v>
      </c>
      <c r="D38" s="30" t="s">
        <v>33</v>
      </c>
      <c r="E38" s="29" t="s">
        <v>12</v>
      </c>
      <c r="F38" s="30" t="s">
        <v>33</v>
      </c>
      <c r="G38" s="30" t="s">
        <v>59</v>
      </c>
      <c r="I38" s="30" t="s">
        <v>15</v>
      </c>
      <c r="J38" s="28" t="s">
        <v>33</v>
      </c>
      <c r="L38" s="30" t="s">
        <v>15</v>
      </c>
      <c r="M38" s="28" t="s">
        <v>33</v>
      </c>
      <c r="O38" s="30" t="s">
        <v>15</v>
      </c>
      <c r="P38" s="28" t="s">
        <v>33</v>
      </c>
      <c r="R38" s="30" t="s">
        <v>15</v>
      </c>
      <c r="S38" s="28" t="s">
        <v>33</v>
      </c>
      <c r="T38" s="88"/>
      <c r="U38" s="30" t="s">
        <v>15</v>
      </c>
      <c r="V38" s="28" t="s">
        <v>33</v>
      </c>
      <c r="X38" s="30" t="s">
        <v>15</v>
      </c>
      <c r="Y38" s="28" t="s">
        <v>33</v>
      </c>
      <c r="AA38" s="30" t="s">
        <v>15</v>
      </c>
      <c r="AB38" s="28" t="s">
        <v>33</v>
      </c>
      <c r="AD38" s="30" t="s">
        <v>15</v>
      </c>
      <c r="AE38" s="28" t="s">
        <v>33</v>
      </c>
      <c r="AG38" s="30" t="s">
        <v>15</v>
      </c>
      <c r="AH38" s="28" t="s">
        <v>33</v>
      </c>
      <c r="AJ38" s="30" t="s">
        <v>15</v>
      </c>
      <c r="AK38" s="30" t="s">
        <v>33</v>
      </c>
      <c r="AM38" s="30" t="s">
        <v>15</v>
      </c>
      <c r="AN38" s="30" t="s">
        <v>33</v>
      </c>
      <c r="AP38" s="30" t="s">
        <v>15</v>
      </c>
      <c r="AQ38" s="30" t="s">
        <v>33</v>
      </c>
      <c r="AS38" s="30" t="s">
        <v>15</v>
      </c>
      <c r="AT38" s="30" t="s">
        <v>33</v>
      </c>
      <c r="AV38" s="30" t="s">
        <v>15</v>
      </c>
      <c r="AW38" s="30" t="s">
        <v>33</v>
      </c>
      <c r="AY38" s="256" t="s">
        <v>15</v>
      </c>
      <c r="AZ38" s="256" t="s">
        <v>33</v>
      </c>
    </row>
    <row r="39" spans="1:52" ht="15" thickBot="1" x14ac:dyDescent="0.35">
      <c r="A39" s="12"/>
      <c r="B39" s="15"/>
      <c r="C39" s="14"/>
      <c r="D39" s="12"/>
      <c r="E39" s="13"/>
      <c r="F39" s="13"/>
      <c r="AM39" s="13"/>
      <c r="AN39" s="13"/>
      <c r="AP39" s="13"/>
      <c r="AQ39" s="13"/>
      <c r="AS39" s="13"/>
      <c r="AT39" s="13"/>
      <c r="AV39" s="13"/>
      <c r="AW39" s="13"/>
      <c r="AY39" s="13"/>
      <c r="AZ39" s="13"/>
    </row>
    <row r="40" spans="1:52" ht="15" thickBot="1" x14ac:dyDescent="0.35">
      <c r="A40" s="8">
        <v>11875</v>
      </c>
      <c r="B40" s="50"/>
      <c r="C40" s="10">
        <v>42.735042735042697</v>
      </c>
      <c r="D40" s="8" t="s">
        <v>3</v>
      </c>
      <c r="E40" s="72">
        <f>($C$4*C40)/1000000</f>
        <v>9.9999999999999911</v>
      </c>
      <c r="F40" s="8" t="s">
        <v>1</v>
      </c>
      <c r="G40" s="8">
        <f>ROUNDDOWN((Consolidação!C87+Consolidação!E87)/E40,0)</f>
        <v>86</v>
      </c>
      <c r="I40" s="57">
        <f>E40*$J$37</f>
        <v>39.999999999999964</v>
      </c>
      <c r="J40" s="11" t="s">
        <v>1</v>
      </c>
      <c r="L40" s="57">
        <f>E40*$M$37</f>
        <v>329.99999999999972</v>
      </c>
      <c r="M40" s="11" t="s">
        <v>1</v>
      </c>
      <c r="O40" s="57">
        <f>E40*$P$37</f>
        <v>19.999999999999982</v>
      </c>
      <c r="P40" s="11" t="s">
        <v>1</v>
      </c>
      <c r="R40" s="57">
        <f>E40*$S$37</f>
        <v>369.99999999999966</v>
      </c>
      <c r="S40" s="11" t="s">
        <v>1</v>
      </c>
      <c r="U40" s="57">
        <f>E40*$V$37</f>
        <v>0</v>
      </c>
      <c r="V40" s="11" t="s">
        <v>1</v>
      </c>
      <c r="X40" s="57">
        <f>E40*$Y$37</f>
        <v>0</v>
      </c>
      <c r="Y40" s="11" t="s">
        <v>1</v>
      </c>
      <c r="AA40" s="57">
        <f>E40*$AB$37</f>
        <v>0</v>
      </c>
      <c r="AB40" s="11" t="s">
        <v>1</v>
      </c>
      <c r="AD40" s="57">
        <f>E40*$AE$37</f>
        <v>0</v>
      </c>
      <c r="AE40" s="11" t="s">
        <v>1</v>
      </c>
      <c r="AG40" s="57">
        <f>E40*$AH$37</f>
        <v>0</v>
      </c>
      <c r="AH40" s="11" t="s">
        <v>1</v>
      </c>
      <c r="AJ40" s="57">
        <f>E40*$AK$37</f>
        <v>0</v>
      </c>
      <c r="AK40" s="11" t="s">
        <v>1</v>
      </c>
      <c r="AM40" s="57">
        <f>E40*$AN$37</f>
        <v>0</v>
      </c>
      <c r="AN40" s="80" t="s">
        <v>1</v>
      </c>
      <c r="AP40" s="57">
        <f>E40*$AQ$37</f>
        <v>0</v>
      </c>
      <c r="AQ40" s="80" t="s">
        <v>1</v>
      </c>
      <c r="AS40" s="57">
        <f>E40*$AT$37</f>
        <v>0</v>
      </c>
      <c r="AT40" s="80" t="s">
        <v>1</v>
      </c>
      <c r="AV40" s="57">
        <f>E40*$AW$37</f>
        <v>0</v>
      </c>
      <c r="AW40" s="80" t="s">
        <v>1</v>
      </c>
      <c r="AY40" s="38">
        <f>E40*$AZ$37</f>
        <v>1339.9999999999989</v>
      </c>
      <c r="AZ40" s="80" t="s">
        <v>1</v>
      </c>
    </row>
    <row r="41" spans="1:52" ht="15" thickBot="1" x14ac:dyDescent="0.35">
      <c r="A41" s="8">
        <v>11813</v>
      </c>
      <c r="B41" s="50"/>
      <c r="C41" s="10">
        <v>226.49572000000001</v>
      </c>
      <c r="D41" s="8" t="s">
        <v>3</v>
      </c>
      <c r="E41" s="72">
        <f>($C$4*C41)/1000000</f>
        <v>52.999998480000002</v>
      </c>
      <c r="F41" s="8" t="s">
        <v>1</v>
      </c>
      <c r="G41" s="8">
        <f>ROUNDDOWN((Consolidação!C69+Consolidação!E69)/E41,0)</f>
        <v>135</v>
      </c>
      <c r="I41" s="57">
        <f>E41*$J$37</f>
        <v>211.99999392000001</v>
      </c>
      <c r="J41" s="11" t="s">
        <v>1</v>
      </c>
      <c r="L41" s="57">
        <f>E41*$M$37</f>
        <v>1748.99994984</v>
      </c>
      <c r="M41" s="11" t="s">
        <v>1</v>
      </c>
      <c r="O41" s="57">
        <f>E41*$P$37</f>
        <v>105.99999696</v>
      </c>
      <c r="P41" s="11" t="s">
        <v>1</v>
      </c>
      <c r="R41" s="57">
        <f>E41*$S$37</f>
        <v>1960.9999437600002</v>
      </c>
      <c r="S41" s="11" t="s">
        <v>1</v>
      </c>
      <c r="U41" s="57">
        <f>E41*$V$37</f>
        <v>0</v>
      </c>
      <c r="V41" s="11" t="s">
        <v>1</v>
      </c>
      <c r="X41" s="57">
        <f>E41*$Y$37</f>
        <v>0</v>
      </c>
      <c r="Y41" s="11" t="s">
        <v>1</v>
      </c>
      <c r="AA41" s="57">
        <f>E41*$AB$37</f>
        <v>0</v>
      </c>
      <c r="AB41" s="11" t="s">
        <v>1</v>
      </c>
      <c r="AD41" s="57">
        <f>E41*$AE$37</f>
        <v>0</v>
      </c>
      <c r="AE41" s="11" t="s">
        <v>1</v>
      </c>
      <c r="AG41" s="57">
        <f>E41*$AH$37</f>
        <v>0</v>
      </c>
      <c r="AH41" s="11" t="s">
        <v>1</v>
      </c>
      <c r="AJ41" s="57">
        <f>E41*$AK$37</f>
        <v>0</v>
      </c>
      <c r="AK41" s="11" t="s">
        <v>1</v>
      </c>
      <c r="AM41" s="57">
        <f>E41*$AN$37</f>
        <v>0</v>
      </c>
      <c r="AN41" s="8" t="s">
        <v>1</v>
      </c>
      <c r="AP41" s="57">
        <f>E41*$AQ$37</f>
        <v>0</v>
      </c>
      <c r="AQ41" s="8" t="s">
        <v>1</v>
      </c>
      <c r="AS41" s="57">
        <f>E41*$AT$37</f>
        <v>0</v>
      </c>
      <c r="AT41" s="8" t="s">
        <v>1</v>
      </c>
      <c r="AV41" s="57">
        <f>E41*$AW$37</f>
        <v>0</v>
      </c>
      <c r="AW41" s="8" t="s">
        <v>1</v>
      </c>
      <c r="AY41" s="38">
        <f>E41*$AZ$37</f>
        <v>7101.9997963200003</v>
      </c>
      <c r="AZ41" s="8" t="s">
        <v>1</v>
      </c>
    </row>
    <row r="42" spans="1:52" ht="15" thickBot="1" x14ac:dyDescent="0.35">
      <c r="A42" s="1"/>
      <c r="B42" s="33"/>
      <c r="C42" s="198"/>
      <c r="D42" s="1"/>
      <c r="E42" s="73"/>
      <c r="F42" s="1"/>
      <c r="G42" s="1"/>
      <c r="I42" s="82"/>
      <c r="J42" s="1"/>
      <c r="L42" s="82"/>
      <c r="M42" s="1"/>
      <c r="O42" s="82"/>
      <c r="P42" s="1"/>
      <c r="R42" s="82"/>
      <c r="S42" s="1"/>
      <c r="U42" s="82"/>
      <c r="V42" s="1"/>
      <c r="X42" s="82"/>
      <c r="Y42" s="1"/>
      <c r="AA42" s="82"/>
      <c r="AB42" s="1"/>
      <c r="AD42" s="82"/>
      <c r="AE42" s="1"/>
      <c r="AG42" s="82"/>
      <c r="AH42" s="1"/>
      <c r="AJ42" s="82"/>
      <c r="AK42" s="1"/>
      <c r="AM42" s="74"/>
      <c r="AN42" s="1"/>
      <c r="AP42" s="74"/>
      <c r="AQ42" s="1"/>
      <c r="AS42" s="74"/>
      <c r="AT42" s="1"/>
      <c r="AV42" s="74"/>
      <c r="AW42" s="1"/>
      <c r="AY42" s="74"/>
      <c r="AZ42" s="1"/>
    </row>
    <row r="43" spans="1:52" ht="15" thickBot="1" x14ac:dyDescent="0.35">
      <c r="A43" s="4"/>
      <c r="B43" s="4"/>
      <c r="C43" s="4"/>
      <c r="D43" s="4"/>
      <c r="E43" s="5"/>
      <c r="F43" s="4"/>
      <c r="I43" s="266" t="s">
        <v>207</v>
      </c>
      <c r="J43" s="76">
        <v>4</v>
      </c>
      <c r="L43" s="266" t="s">
        <v>213</v>
      </c>
      <c r="M43" s="76">
        <v>33</v>
      </c>
      <c r="O43" s="266" t="s">
        <v>222</v>
      </c>
      <c r="P43" s="76">
        <v>2</v>
      </c>
      <c r="R43" s="266" t="s">
        <v>239</v>
      </c>
      <c r="S43" s="76">
        <v>37</v>
      </c>
      <c r="U43" s="266" t="s">
        <v>241</v>
      </c>
      <c r="V43" s="76">
        <v>0</v>
      </c>
      <c r="X43" s="266" t="s">
        <v>251</v>
      </c>
      <c r="Y43" s="76">
        <v>0</v>
      </c>
      <c r="AA43" s="266" t="s">
        <v>252</v>
      </c>
      <c r="AB43" s="76">
        <v>0</v>
      </c>
      <c r="AD43" s="266" t="s">
        <v>257</v>
      </c>
      <c r="AE43" s="76">
        <v>0</v>
      </c>
      <c r="AG43" s="266" t="s">
        <v>260</v>
      </c>
      <c r="AH43" s="76">
        <v>0</v>
      </c>
      <c r="AJ43" s="266" t="s">
        <v>263</v>
      </c>
      <c r="AK43" s="76">
        <v>0</v>
      </c>
      <c r="AM43" s="266" t="s">
        <v>264</v>
      </c>
      <c r="AN43" s="76">
        <v>0</v>
      </c>
      <c r="AP43" s="266" t="s">
        <v>265</v>
      </c>
      <c r="AQ43" s="76">
        <v>0</v>
      </c>
      <c r="AS43" s="266" t="s">
        <v>283</v>
      </c>
      <c r="AT43" s="76">
        <v>0</v>
      </c>
      <c r="AV43" s="266" t="s">
        <v>286</v>
      </c>
      <c r="AW43" s="76">
        <v>0</v>
      </c>
      <c r="AY43" s="258" t="s">
        <v>107</v>
      </c>
      <c r="AZ43" s="257">
        <v>134</v>
      </c>
    </row>
    <row r="44" spans="1:52" ht="15" thickBot="1" x14ac:dyDescent="0.35">
      <c r="A44" s="75" t="s">
        <v>4</v>
      </c>
      <c r="B44" s="30" t="s">
        <v>30</v>
      </c>
      <c r="C44" s="28" t="s">
        <v>10</v>
      </c>
      <c r="D44" s="30" t="s">
        <v>33</v>
      </c>
      <c r="E44" s="29" t="s">
        <v>12</v>
      </c>
      <c r="F44" s="30" t="s">
        <v>33</v>
      </c>
      <c r="G44" s="30" t="s">
        <v>59</v>
      </c>
      <c r="I44" s="30" t="s">
        <v>15</v>
      </c>
      <c r="J44" s="28" t="s">
        <v>33</v>
      </c>
      <c r="L44" s="30" t="s">
        <v>15</v>
      </c>
      <c r="M44" s="28" t="s">
        <v>33</v>
      </c>
      <c r="O44" s="30" t="s">
        <v>15</v>
      </c>
      <c r="P44" s="28" t="s">
        <v>33</v>
      </c>
      <c r="R44" s="30" t="s">
        <v>15</v>
      </c>
      <c r="S44" s="28" t="s">
        <v>33</v>
      </c>
      <c r="U44" s="30" t="s">
        <v>15</v>
      </c>
      <c r="V44" s="28" t="s">
        <v>33</v>
      </c>
      <c r="X44" s="30" t="s">
        <v>15</v>
      </c>
      <c r="Y44" s="28" t="s">
        <v>33</v>
      </c>
      <c r="AA44" s="30" t="s">
        <v>15</v>
      </c>
      <c r="AB44" s="28" t="s">
        <v>33</v>
      </c>
      <c r="AD44" s="30" t="s">
        <v>15</v>
      </c>
      <c r="AE44" s="28" t="s">
        <v>33</v>
      </c>
      <c r="AG44" s="30" t="s">
        <v>15</v>
      </c>
      <c r="AH44" s="28" t="s">
        <v>33</v>
      </c>
      <c r="AJ44" s="30" t="s">
        <v>15</v>
      </c>
      <c r="AK44" s="28" t="s">
        <v>33</v>
      </c>
      <c r="AM44" s="30" t="s">
        <v>15</v>
      </c>
      <c r="AN44" s="30" t="s">
        <v>33</v>
      </c>
      <c r="AP44" s="30" t="s">
        <v>15</v>
      </c>
      <c r="AQ44" s="30" t="s">
        <v>33</v>
      </c>
      <c r="AS44" s="30" t="s">
        <v>15</v>
      </c>
      <c r="AT44" s="30" t="s">
        <v>33</v>
      </c>
      <c r="AV44" s="30" t="s">
        <v>15</v>
      </c>
      <c r="AW44" s="30" t="s">
        <v>33</v>
      </c>
      <c r="AY44" s="256" t="s">
        <v>15</v>
      </c>
      <c r="AZ44" s="256" t="s">
        <v>33</v>
      </c>
    </row>
    <row r="45" spans="1:52" ht="15" thickBot="1" x14ac:dyDescent="0.35">
      <c r="A45" s="1"/>
      <c r="B45" s="33"/>
      <c r="C45" s="2"/>
      <c r="D45" s="1"/>
      <c r="E45" s="73"/>
      <c r="F45" s="1"/>
      <c r="G45" s="1"/>
      <c r="I45" s="82"/>
      <c r="J45" s="1"/>
      <c r="L45" s="74"/>
      <c r="M45" s="1"/>
      <c r="O45" s="74"/>
      <c r="P45" s="1"/>
      <c r="R45" s="74"/>
      <c r="S45" s="1"/>
      <c r="U45" s="74"/>
      <c r="V45" s="1"/>
      <c r="X45" s="74"/>
      <c r="Y45" s="1"/>
      <c r="AA45" s="74"/>
      <c r="AB45" s="1"/>
      <c r="AD45" s="74"/>
      <c r="AE45" s="1"/>
      <c r="AG45" s="74"/>
      <c r="AH45" s="1"/>
      <c r="AJ45" s="74"/>
      <c r="AK45" s="1"/>
      <c r="AM45" s="74"/>
      <c r="AN45" s="1"/>
      <c r="AP45" s="74"/>
      <c r="AQ45" s="1"/>
      <c r="AS45" s="74"/>
      <c r="AT45" s="1"/>
      <c r="AV45" s="74"/>
      <c r="AW45" s="1"/>
      <c r="AY45" s="74"/>
      <c r="AZ45" s="1"/>
    </row>
    <row r="46" spans="1:52" ht="15" thickBot="1" x14ac:dyDescent="0.35">
      <c r="A46" s="8">
        <v>11871</v>
      </c>
      <c r="B46" s="50"/>
      <c r="C46" s="19">
        <v>3.3333333333333298E-2</v>
      </c>
      <c r="D46" s="8" t="s">
        <v>2</v>
      </c>
      <c r="E46" s="40">
        <f>($C$4*C46)</f>
        <v>7799.9999999999918</v>
      </c>
      <c r="F46" s="8" t="s">
        <v>2</v>
      </c>
      <c r="G46" s="8">
        <f>ROUNDDOWN((Consolidação!C84+Consolidação!E84)/E46,0)</f>
        <v>42</v>
      </c>
      <c r="H46" s="1"/>
      <c r="I46" s="57">
        <f>E46*$J$43</f>
        <v>31199.999999999967</v>
      </c>
      <c r="J46" s="245" t="s">
        <v>2</v>
      </c>
      <c r="K46" s="251"/>
      <c r="L46" s="57">
        <f>E46*$M$43</f>
        <v>257399.99999999974</v>
      </c>
      <c r="M46" s="245" t="s">
        <v>2</v>
      </c>
      <c r="N46" s="251"/>
      <c r="O46" s="57">
        <f>E46*$P$43</f>
        <v>15599.999999999984</v>
      </c>
      <c r="P46" s="245" t="s">
        <v>2</v>
      </c>
      <c r="Q46" s="251"/>
      <c r="R46" s="57">
        <f>E46*$S$43</f>
        <v>288599.99999999971</v>
      </c>
      <c r="S46" s="245" t="s">
        <v>2</v>
      </c>
      <c r="T46" s="251"/>
      <c r="U46" s="57">
        <f>E46*$V$43</f>
        <v>0</v>
      </c>
      <c r="V46" s="245" t="s">
        <v>2</v>
      </c>
      <c r="W46" s="251"/>
      <c r="X46" s="57">
        <f>E46*$Y$43</f>
        <v>0</v>
      </c>
      <c r="Y46" s="245" t="s">
        <v>2</v>
      </c>
      <c r="Z46" s="251"/>
      <c r="AA46" s="57">
        <f>E46*$AB$43</f>
        <v>0</v>
      </c>
      <c r="AB46" s="245" t="s">
        <v>2</v>
      </c>
      <c r="AC46" s="251"/>
      <c r="AD46" s="57">
        <f>E46*$AE$43</f>
        <v>0</v>
      </c>
      <c r="AE46" s="245" t="s">
        <v>2</v>
      </c>
      <c r="AF46" s="251"/>
      <c r="AG46" s="57">
        <f>E46*$AH$43</f>
        <v>0</v>
      </c>
      <c r="AH46" s="245" t="s">
        <v>2</v>
      </c>
      <c r="AI46" s="251"/>
      <c r="AJ46" s="57">
        <f>E46*$AK$43</f>
        <v>0</v>
      </c>
      <c r="AK46" s="245" t="s">
        <v>2</v>
      </c>
      <c r="AL46" s="251"/>
      <c r="AM46" s="57">
        <f>E46*$AN$43</f>
        <v>0</v>
      </c>
      <c r="AN46" s="245" t="s">
        <v>2</v>
      </c>
      <c r="AO46" s="251"/>
      <c r="AP46" s="57">
        <f>E46*$AQ$43</f>
        <v>0</v>
      </c>
      <c r="AQ46" s="245" t="s">
        <v>2</v>
      </c>
      <c r="AR46" s="251"/>
      <c r="AS46" s="57">
        <f>E46*$AT$43</f>
        <v>0</v>
      </c>
      <c r="AT46" s="245" t="s">
        <v>2</v>
      </c>
      <c r="AU46" s="251"/>
      <c r="AV46" s="57">
        <f>E46*$AW$43</f>
        <v>0</v>
      </c>
      <c r="AW46" s="8" t="s">
        <v>2</v>
      </c>
      <c r="AX46" s="251"/>
      <c r="AY46" s="38">
        <f>E46*$AZ$43</f>
        <v>1045199.999999999</v>
      </c>
      <c r="AZ46" s="8" t="s">
        <v>2</v>
      </c>
    </row>
    <row r="47" spans="1:52" ht="15" thickBot="1" x14ac:dyDescent="0.35">
      <c r="A47" s="8">
        <v>11872</v>
      </c>
      <c r="B47" s="50"/>
      <c r="C47" s="19">
        <v>3.3333333333333301E-5</v>
      </c>
      <c r="D47" s="8" t="s">
        <v>104</v>
      </c>
      <c r="E47" s="40">
        <f>($C$4*C47)</f>
        <v>7.7999999999999927</v>
      </c>
      <c r="F47" s="8" t="s">
        <v>104</v>
      </c>
      <c r="G47" s="8">
        <f>ROUNDDOWN((Consolidação!C85+Consolidação!E85)/E47,0)</f>
        <v>75</v>
      </c>
      <c r="H47" s="1"/>
      <c r="I47" s="57">
        <f>E47*$J$43</f>
        <v>31.199999999999971</v>
      </c>
      <c r="J47" s="245" t="s">
        <v>104</v>
      </c>
      <c r="K47" s="251"/>
      <c r="L47" s="57">
        <f>E47*$M$43</f>
        <v>257.39999999999975</v>
      </c>
      <c r="M47" s="245" t="s">
        <v>104</v>
      </c>
      <c r="N47" s="251"/>
      <c r="O47" s="57">
        <f>E47*$P$43</f>
        <v>15.599999999999985</v>
      </c>
      <c r="P47" s="245" t="s">
        <v>104</v>
      </c>
      <c r="Q47" s="251"/>
      <c r="R47" s="57">
        <f>E47*$S$43</f>
        <v>288.59999999999974</v>
      </c>
      <c r="S47" s="245" t="s">
        <v>104</v>
      </c>
      <c r="T47" s="251"/>
      <c r="U47" s="57">
        <f>E47*$V$43</f>
        <v>0</v>
      </c>
      <c r="V47" s="245" t="s">
        <v>104</v>
      </c>
      <c r="W47" s="251"/>
      <c r="X47" s="57">
        <f>E47*$Y$43</f>
        <v>0</v>
      </c>
      <c r="Y47" s="245" t="s">
        <v>104</v>
      </c>
      <c r="Z47" s="251"/>
      <c r="AA47" s="57">
        <f>E47*$AB$43</f>
        <v>0</v>
      </c>
      <c r="AB47" s="245" t="s">
        <v>104</v>
      </c>
      <c r="AC47" s="251"/>
      <c r="AD47" s="57">
        <f>E47*$AE$43</f>
        <v>0</v>
      </c>
      <c r="AE47" s="245" t="s">
        <v>104</v>
      </c>
      <c r="AF47" s="251"/>
      <c r="AG47" s="57">
        <f>E47*$AH$43</f>
        <v>0</v>
      </c>
      <c r="AH47" s="245" t="s">
        <v>104</v>
      </c>
      <c r="AI47" s="251"/>
      <c r="AJ47" s="57">
        <f>E47*$AK$43</f>
        <v>0</v>
      </c>
      <c r="AK47" s="245" t="s">
        <v>104</v>
      </c>
      <c r="AL47" s="251"/>
      <c r="AM47" s="57">
        <f>E47*$AN$43</f>
        <v>0</v>
      </c>
      <c r="AN47" s="245" t="s">
        <v>104</v>
      </c>
      <c r="AO47" s="251"/>
      <c r="AP47" s="57">
        <f>E47*$AQ$43</f>
        <v>0</v>
      </c>
      <c r="AQ47" s="245" t="s">
        <v>104</v>
      </c>
      <c r="AR47" s="251"/>
      <c r="AS47" s="57">
        <f>E47*$AT$43</f>
        <v>0</v>
      </c>
      <c r="AT47" s="245" t="s">
        <v>104</v>
      </c>
      <c r="AU47" s="251"/>
      <c r="AV47" s="57">
        <f>E47*$AW$43</f>
        <v>0</v>
      </c>
      <c r="AW47" s="8" t="s">
        <v>104</v>
      </c>
      <c r="AX47" s="251"/>
      <c r="AY47" s="38">
        <f>E47*$AZ$43</f>
        <v>1045.1999999999991</v>
      </c>
      <c r="AZ47" s="8" t="s">
        <v>104</v>
      </c>
    </row>
    <row r="48" spans="1:52" ht="15" thickBot="1" x14ac:dyDescent="0.35">
      <c r="A48" s="116">
        <v>11921</v>
      </c>
      <c r="B48" s="114"/>
      <c r="C48" s="26">
        <v>6.6666666666666599E-4</v>
      </c>
      <c r="D48" s="25" t="s">
        <v>2</v>
      </c>
      <c r="E48" s="225">
        <f>($C$4*C48)</f>
        <v>155.99999999999983</v>
      </c>
      <c r="F48" s="25" t="s">
        <v>2</v>
      </c>
      <c r="G48" s="8">
        <f>ROUNDDOWN((Consolidação!C107+Consolidação!E107)/E48,0)</f>
        <v>154</v>
      </c>
      <c r="H48" s="1"/>
      <c r="I48" s="57">
        <f>E48*$J$43</f>
        <v>623.99999999999932</v>
      </c>
      <c r="J48" s="246" t="s">
        <v>2</v>
      </c>
      <c r="K48" s="251"/>
      <c r="L48" s="57">
        <f>E48*$M$43</f>
        <v>5147.9999999999945</v>
      </c>
      <c r="M48" s="246" t="s">
        <v>2</v>
      </c>
      <c r="N48" s="251"/>
      <c r="O48" s="57">
        <f>E48*$P$43</f>
        <v>311.99999999999966</v>
      </c>
      <c r="P48" s="246" t="s">
        <v>2</v>
      </c>
      <c r="Q48" s="251"/>
      <c r="R48" s="57">
        <f>E48*$S$43</f>
        <v>5771.9999999999936</v>
      </c>
      <c r="S48" s="246" t="s">
        <v>2</v>
      </c>
      <c r="T48" s="251"/>
      <c r="U48" s="57">
        <f>E48*$V$43</f>
        <v>0</v>
      </c>
      <c r="V48" s="246" t="s">
        <v>2</v>
      </c>
      <c r="W48" s="251"/>
      <c r="X48" s="57">
        <f>E48*$Y$43</f>
        <v>0</v>
      </c>
      <c r="Y48" s="246" t="s">
        <v>2</v>
      </c>
      <c r="Z48" s="251"/>
      <c r="AA48" s="57">
        <f>E48*$AB$43</f>
        <v>0</v>
      </c>
      <c r="AB48" s="246" t="s">
        <v>2</v>
      </c>
      <c r="AC48" s="251"/>
      <c r="AD48" s="57">
        <f>E48*$AE$43</f>
        <v>0</v>
      </c>
      <c r="AE48" s="246" t="s">
        <v>2</v>
      </c>
      <c r="AF48" s="251"/>
      <c r="AG48" s="57">
        <f>E48*$AH$43</f>
        <v>0</v>
      </c>
      <c r="AH48" s="246" t="s">
        <v>2</v>
      </c>
      <c r="AI48" s="251"/>
      <c r="AJ48" s="57">
        <f>E48*$AK$43</f>
        <v>0</v>
      </c>
      <c r="AK48" s="246" t="s">
        <v>2</v>
      </c>
      <c r="AL48" s="251"/>
      <c r="AM48" s="57">
        <f>E48*$AN$43</f>
        <v>0</v>
      </c>
      <c r="AN48" s="246" t="s">
        <v>2</v>
      </c>
      <c r="AO48" s="251"/>
      <c r="AP48" s="57">
        <f>E48*$AQ$43</f>
        <v>0</v>
      </c>
      <c r="AQ48" s="246" t="s">
        <v>2</v>
      </c>
      <c r="AR48" s="251"/>
      <c r="AS48" s="57">
        <f>E48*$AT$43</f>
        <v>0</v>
      </c>
      <c r="AT48" s="246" t="s">
        <v>2</v>
      </c>
      <c r="AU48" s="251"/>
      <c r="AV48" s="57">
        <f>E48*$AW$43</f>
        <v>0</v>
      </c>
      <c r="AW48" s="25" t="s">
        <v>2</v>
      </c>
      <c r="AX48" s="251"/>
      <c r="AY48" s="38">
        <f>E48*$AZ$43</f>
        <v>20903.999999999978</v>
      </c>
      <c r="AZ48" s="25" t="s">
        <v>2</v>
      </c>
    </row>
    <row r="49" spans="1:52" ht="15" thickBot="1" x14ac:dyDescent="0.35">
      <c r="A49" s="8">
        <v>11892</v>
      </c>
      <c r="B49" s="50"/>
      <c r="C49" s="26">
        <v>6.6666666666666597E-7</v>
      </c>
      <c r="D49" s="8" t="s">
        <v>104</v>
      </c>
      <c r="E49" s="40">
        <f>($C$4*C49)</f>
        <v>0.15599999999999983</v>
      </c>
      <c r="F49" s="8" t="s">
        <v>104</v>
      </c>
      <c r="G49" s="8">
        <f>ROUNDDOWN((Consolidação!C94+Consolidação!E94)/E49,0)</f>
        <v>77</v>
      </c>
      <c r="H49" s="1"/>
      <c r="I49" s="57">
        <f>E49*$J$43</f>
        <v>0.62399999999999933</v>
      </c>
      <c r="J49" s="245" t="s">
        <v>104</v>
      </c>
      <c r="K49" s="251"/>
      <c r="L49" s="57">
        <f>E49*$M$43</f>
        <v>5.1479999999999944</v>
      </c>
      <c r="M49" s="245" t="s">
        <v>104</v>
      </c>
      <c r="N49" s="251"/>
      <c r="O49" s="57">
        <f>E49*$P$43</f>
        <v>0.31199999999999967</v>
      </c>
      <c r="P49" s="245" t="s">
        <v>104</v>
      </c>
      <c r="Q49" s="251"/>
      <c r="R49" s="57">
        <f>E49*$S$43</f>
        <v>5.771999999999994</v>
      </c>
      <c r="S49" s="245" t="s">
        <v>104</v>
      </c>
      <c r="T49" s="251"/>
      <c r="U49" s="57">
        <f>E49*$V$43</f>
        <v>0</v>
      </c>
      <c r="V49" s="245" t="s">
        <v>104</v>
      </c>
      <c r="W49" s="251"/>
      <c r="X49" s="57">
        <f>E49*$Y$43</f>
        <v>0</v>
      </c>
      <c r="Y49" s="245" t="s">
        <v>104</v>
      </c>
      <c r="Z49" s="251"/>
      <c r="AA49" s="57">
        <f>E49*$AB$43</f>
        <v>0</v>
      </c>
      <c r="AB49" s="245" t="s">
        <v>104</v>
      </c>
      <c r="AC49" s="251"/>
      <c r="AD49" s="57">
        <f>E49*$AE$43</f>
        <v>0</v>
      </c>
      <c r="AE49" s="245" t="s">
        <v>104</v>
      </c>
      <c r="AF49" s="251"/>
      <c r="AG49" s="57">
        <f>E49*$AH$43</f>
        <v>0</v>
      </c>
      <c r="AH49" s="245" t="s">
        <v>104</v>
      </c>
      <c r="AI49" s="251"/>
      <c r="AJ49" s="57">
        <f>E49*$AK$43</f>
        <v>0</v>
      </c>
      <c r="AK49" s="245" t="s">
        <v>104</v>
      </c>
      <c r="AL49" s="251"/>
      <c r="AM49" s="57">
        <f>E49*$AN$43</f>
        <v>0</v>
      </c>
      <c r="AN49" s="245" t="s">
        <v>104</v>
      </c>
      <c r="AO49" s="251"/>
      <c r="AP49" s="57">
        <f>E49*$AQ$43</f>
        <v>0</v>
      </c>
      <c r="AQ49" s="245" t="s">
        <v>104</v>
      </c>
      <c r="AR49" s="251"/>
      <c r="AS49" s="57">
        <f>E49*$AT$43</f>
        <v>0</v>
      </c>
      <c r="AT49" s="245" t="s">
        <v>104</v>
      </c>
      <c r="AU49" s="251"/>
      <c r="AV49" s="57">
        <f>E49*$AW$43</f>
        <v>0</v>
      </c>
      <c r="AW49" s="8" t="s">
        <v>104</v>
      </c>
      <c r="AX49" s="251"/>
      <c r="AY49" s="38">
        <f>E49*$AZ$43</f>
        <v>20.903999999999979</v>
      </c>
      <c r="AZ49" s="8" t="s">
        <v>104</v>
      </c>
    </row>
    <row r="50" spans="1:52" ht="15" thickBot="1" x14ac:dyDescent="0.35">
      <c r="A50" s="8">
        <v>11580</v>
      </c>
      <c r="B50" s="47"/>
      <c r="C50" s="26">
        <v>8.5469999999999997E-6</v>
      </c>
      <c r="D50" s="8" t="s">
        <v>2</v>
      </c>
      <c r="E50" s="40">
        <f>($C$4*C50)</f>
        <v>1.9999979999999999</v>
      </c>
      <c r="F50" s="8" t="s">
        <v>2</v>
      </c>
      <c r="G50" s="8">
        <f>ROUNDDOWN((Consolidação!C57+Consolidação!E57)/E50,0)</f>
        <v>321</v>
      </c>
      <c r="H50" s="1"/>
      <c r="I50" s="57">
        <f>E50*$J$43</f>
        <v>7.9999919999999998</v>
      </c>
      <c r="J50" s="245" t="s">
        <v>2</v>
      </c>
      <c r="K50" s="251"/>
      <c r="L50" s="57">
        <f>E50*$M$43</f>
        <v>65.999933999999996</v>
      </c>
      <c r="M50" s="245" t="s">
        <v>2</v>
      </c>
      <c r="N50" s="251"/>
      <c r="O50" s="57">
        <f>E50*$P$43</f>
        <v>3.9999959999999999</v>
      </c>
      <c r="P50" s="245" t="s">
        <v>2</v>
      </c>
      <c r="Q50" s="251"/>
      <c r="R50" s="57">
        <f>E50*$S$43</f>
        <v>73.999926000000002</v>
      </c>
      <c r="S50" s="245" t="s">
        <v>2</v>
      </c>
      <c r="T50" s="251"/>
      <c r="U50" s="57">
        <f>E50*$V$43</f>
        <v>0</v>
      </c>
      <c r="V50" s="245" t="s">
        <v>2</v>
      </c>
      <c r="W50" s="251"/>
      <c r="X50" s="57">
        <f>E50*$Y$43</f>
        <v>0</v>
      </c>
      <c r="Y50" s="245" t="s">
        <v>2</v>
      </c>
      <c r="Z50" s="251"/>
      <c r="AA50" s="57">
        <f>E50*$AB$43</f>
        <v>0</v>
      </c>
      <c r="AB50" s="245" t="s">
        <v>2</v>
      </c>
      <c r="AC50" s="251"/>
      <c r="AD50" s="57">
        <f>E50*$AE$43</f>
        <v>0</v>
      </c>
      <c r="AE50" s="245" t="s">
        <v>2</v>
      </c>
      <c r="AF50" s="251"/>
      <c r="AG50" s="57">
        <f>E50*$AH$43</f>
        <v>0</v>
      </c>
      <c r="AH50" s="245" t="s">
        <v>2</v>
      </c>
      <c r="AI50" s="251"/>
      <c r="AJ50" s="57">
        <f>E50*$AK$43</f>
        <v>0</v>
      </c>
      <c r="AK50" s="245" t="s">
        <v>2</v>
      </c>
      <c r="AL50" s="251"/>
      <c r="AM50" s="57">
        <f>E50*$AN$43</f>
        <v>0</v>
      </c>
      <c r="AN50" s="245" t="s">
        <v>2</v>
      </c>
      <c r="AO50" s="251"/>
      <c r="AP50" s="57">
        <f>E50*$AQ$43</f>
        <v>0</v>
      </c>
      <c r="AQ50" s="245" t="s">
        <v>2</v>
      </c>
      <c r="AR50" s="251"/>
      <c r="AS50" s="57">
        <f>E50*$AT$43</f>
        <v>0</v>
      </c>
      <c r="AT50" s="245" t="s">
        <v>2</v>
      </c>
      <c r="AU50" s="251"/>
      <c r="AV50" s="57">
        <f>E50*$AW$43</f>
        <v>0</v>
      </c>
      <c r="AW50" s="8" t="s">
        <v>2</v>
      </c>
      <c r="AX50" s="251"/>
      <c r="AY50" s="38">
        <f>E50*$AZ$43</f>
        <v>267.99973199999999</v>
      </c>
      <c r="AZ50" s="8" t="s">
        <v>2</v>
      </c>
    </row>
  </sheetData>
  <mergeCells count="6">
    <mergeCell ref="AM2:AN2"/>
    <mergeCell ref="H2:M2"/>
    <mergeCell ref="N2:S2"/>
    <mergeCell ref="Z2:AE2"/>
    <mergeCell ref="AF2:AK2"/>
    <mergeCell ref="U2:V2"/>
  </mergeCells>
  <conditionalFormatting sqref="D8:D14">
    <cfRule type="cellIs" dxfId="107" priority="36" operator="equal">
      <formula>"≠"</formula>
    </cfRule>
  </conditionalFormatting>
  <conditionalFormatting sqref="E8:E14">
    <cfRule type="uniqueValues" dxfId="106" priority="151"/>
    <cfRule type="duplicateValues" dxfId="105" priority="152"/>
    <cfRule type="uniqueValues" dxfId="104" priority="153"/>
    <cfRule type="duplicateValues" dxfId="103" priority="154"/>
    <cfRule type="uniqueValues" dxfId="102" priority="155"/>
    <cfRule type="duplicateValues" dxfId="101" priority="156"/>
  </conditionalFormatting>
  <conditionalFormatting sqref="E9">
    <cfRule type="uniqueValues" dxfId="100" priority="48"/>
    <cfRule type="duplicateValues" dxfId="99" priority="49"/>
  </conditionalFormatting>
  <conditionalFormatting sqref="G18:G27 G32:G35 G40:G41 G46:G50">
    <cfRule type="top10" dxfId="98" priority="35" bottom="1" rank="1"/>
  </conditionalFormatting>
  <conditionalFormatting sqref="AE2:AE13 AK2:AK13 M8:M11 S8:S11">
    <cfRule type="cellIs" dxfId="97" priority="40" operator="between">
      <formula>0.0000000001</formula>
      <formula>0.9999999999</formula>
    </cfRule>
    <cfRule type="cellIs" dxfId="96" priority="41" operator="equal">
      <formula>1</formula>
    </cfRule>
    <cfRule type="cellIs" dxfId="95" priority="42" operator="greaterThan">
      <formula>0</formula>
    </cfRule>
  </conditionalFormatting>
  <conditionalFormatting sqref="AE3:AE7 AK3:AK7 M3:M8 S3:S8">
    <cfRule type="cellIs" dxfId="94" priority="14" operator="equal">
      <formula>1</formula>
    </cfRule>
    <cfRule type="cellIs" dxfId="93" priority="15" operator="between">
      <formula>0.000000000001</formula>
      <formula>0.999999999999</formula>
    </cfRule>
  </conditionalFormatting>
  <printOptions horizontalCentered="1" verticalCentered="1"/>
  <pageMargins left="0.31496062992125984" right="0.31496062992125984" top="0.78740157480314965" bottom="0.78740157480314965" header="0.31496062992125984" footer="0.31496062992125984"/>
  <pageSetup paperSize="9" scale="8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39"/>
  <sheetViews>
    <sheetView zoomScaleNormal="100" workbookViewId="0">
      <selection activeCell="L23" sqref="L23"/>
    </sheetView>
  </sheetViews>
  <sheetFormatPr defaultRowHeight="14.4" x14ac:dyDescent="0.3"/>
  <cols>
    <col min="1" max="1" width="10.5546875" customWidth="1"/>
    <col min="2" max="2" width="53" customWidth="1"/>
    <col min="3" max="3" width="14.33203125" bestFit="1" customWidth="1"/>
    <col min="4" max="4" width="5.109375" bestFit="1" customWidth="1"/>
    <col min="5" max="5" width="13" customWidth="1"/>
    <col min="6" max="6" width="5.109375" bestFit="1" customWidth="1"/>
    <col min="7" max="7" width="10.5546875" bestFit="1" customWidth="1"/>
    <col min="8" max="8" width="4.5546875" bestFit="1" customWidth="1"/>
    <col min="9" max="9" width="10.5546875" customWidth="1"/>
    <col min="10" max="10" width="6.44140625" bestFit="1" customWidth="1"/>
    <col min="11" max="11" width="3" bestFit="1" customWidth="1"/>
    <col min="12" max="12" width="9.44140625" bestFit="1" customWidth="1"/>
    <col min="13" max="13" width="6" bestFit="1" customWidth="1"/>
    <col min="14" max="14" width="3.88671875" bestFit="1" customWidth="1"/>
    <col min="15" max="15" width="9.44140625" bestFit="1" customWidth="1"/>
    <col min="16" max="16" width="6" bestFit="1" customWidth="1"/>
    <col min="17" max="17" width="3" customWidth="1"/>
    <col min="18" max="18" width="10.5546875" bestFit="1" customWidth="1"/>
    <col min="19" max="19" width="6" customWidth="1"/>
    <col min="20" max="20" width="2.6640625" customWidth="1"/>
    <col min="21" max="21" width="9.44140625" customWidth="1"/>
    <col min="22" max="22" width="6" customWidth="1"/>
    <col min="23" max="23" width="2.6640625" customWidth="1"/>
    <col min="24" max="24" width="9.44140625" bestFit="1" customWidth="1"/>
    <col min="25" max="25" width="6" bestFit="1" customWidth="1"/>
    <col min="26" max="26" width="2.6640625" customWidth="1"/>
    <col min="27" max="27" width="10.5546875" bestFit="1" customWidth="1"/>
    <col min="28" max="28" width="6" bestFit="1" customWidth="1"/>
    <col min="29" max="29" width="2.6640625" customWidth="1"/>
    <col min="30" max="30" width="9.44140625" bestFit="1" customWidth="1"/>
    <col min="31" max="31" width="6" bestFit="1" customWidth="1"/>
    <col min="32" max="32" width="2.6640625" customWidth="1"/>
    <col min="33" max="33" width="9.44140625" bestFit="1" customWidth="1"/>
    <col min="34" max="34" width="6" bestFit="1" customWidth="1"/>
    <col min="35" max="35" width="2.6640625" customWidth="1"/>
    <col min="36" max="36" width="9.44140625" bestFit="1" customWidth="1"/>
    <col min="37" max="37" width="6" bestFit="1" customWidth="1"/>
    <col min="38" max="38" width="2.6640625" customWidth="1"/>
    <col min="39" max="39" width="9.44140625" bestFit="1" customWidth="1"/>
    <col min="40" max="40" width="6" bestFit="1" customWidth="1"/>
    <col min="41" max="41" width="2.6640625" customWidth="1"/>
    <col min="42" max="42" width="9.44140625" bestFit="1" customWidth="1"/>
    <col min="43" max="43" width="6" bestFit="1" customWidth="1"/>
    <col min="44" max="44" width="2.6640625" customWidth="1"/>
    <col min="45" max="45" width="9.44140625" bestFit="1" customWidth="1"/>
    <col min="46" max="46" width="6" bestFit="1" customWidth="1"/>
    <col min="47" max="47" width="2.6640625" customWidth="1"/>
    <col min="48" max="48" width="9.44140625" bestFit="1" customWidth="1"/>
    <col min="49" max="49" width="5.109375" bestFit="1" customWidth="1"/>
    <col min="50" max="50" width="2.6640625" customWidth="1"/>
    <col min="51" max="51" width="11.88671875" bestFit="1" customWidth="1"/>
    <col min="52" max="52" width="5.109375" bestFit="1" customWidth="1"/>
    <col min="254" max="254" width="10.5546875" customWidth="1"/>
    <col min="255" max="255" width="45.109375" customWidth="1"/>
    <col min="256" max="256" width="14.6640625" customWidth="1"/>
    <col min="257" max="257" width="5.109375" customWidth="1"/>
    <col min="258" max="258" width="13" customWidth="1"/>
    <col min="259" max="259" width="5.5546875" customWidth="1"/>
    <col min="260" max="260" width="13.109375" customWidth="1"/>
    <col min="261" max="261" width="5.6640625" customWidth="1"/>
    <col min="262" max="262" width="13.6640625" customWidth="1"/>
    <col min="263" max="263" width="5.44140625" customWidth="1"/>
    <col min="510" max="510" width="10.5546875" customWidth="1"/>
    <col min="511" max="511" width="45.109375" customWidth="1"/>
    <col min="512" max="512" width="14.6640625" customWidth="1"/>
    <col min="513" max="513" width="5.109375" customWidth="1"/>
    <col min="514" max="514" width="13" customWidth="1"/>
    <col min="515" max="515" width="5.5546875" customWidth="1"/>
    <col min="516" max="516" width="13.109375" customWidth="1"/>
    <col min="517" max="517" width="5.6640625" customWidth="1"/>
    <col min="518" max="518" width="13.6640625" customWidth="1"/>
    <col min="519" max="519" width="5.44140625" customWidth="1"/>
    <col min="766" max="766" width="10.5546875" customWidth="1"/>
    <col min="767" max="767" width="45.109375" customWidth="1"/>
    <col min="768" max="768" width="14.6640625" customWidth="1"/>
    <col min="769" max="769" width="5.109375" customWidth="1"/>
    <col min="770" max="770" width="13" customWidth="1"/>
    <col min="771" max="771" width="5.5546875" customWidth="1"/>
    <col min="772" max="772" width="13.109375" customWidth="1"/>
    <col min="773" max="773" width="5.6640625" customWidth="1"/>
    <col min="774" max="774" width="13.6640625" customWidth="1"/>
    <col min="775" max="775" width="5.44140625" customWidth="1"/>
    <col min="1022" max="1022" width="10.5546875" customWidth="1"/>
    <col min="1023" max="1023" width="45.109375" customWidth="1"/>
    <col min="1024" max="1024" width="14.6640625" customWidth="1"/>
    <col min="1025" max="1025" width="5.109375" customWidth="1"/>
    <col min="1026" max="1026" width="13" customWidth="1"/>
    <col min="1027" max="1027" width="5.5546875" customWidth="1"/>
    <col min="1028" max="1028" width="13.109375" customWidth="1"/>
    <col min="1029" max="1029" width="5.6640625" customWidth="1"/>
    <col min="1030" max="1030" width="13.6640625" customWidth="1"/>
    <col min="1031" max="1031" width="5.44140625" customWidth="1"/>
    <col min="1278" max="1278" width="10.5546875" customWidth="1"/>
    <col min="1279" max="1279" width="45.109375" customWidth="1"/>
    <col min="1280" max="1280" width="14.6640625" customWidth="1"/>
    <col min="1281" max="1281" width="5.109375" customWidth="1"/>
    <col min="1282" max="1282" width="13" customWidth="1"/>
    <col min="1283" max="1283" width="5.5546875" customWidth="1"/>
    <col min="1284" max="1284" width="13.109375" customWidth="1"/>
    <col min="1285" max="1285" width="5.6640625" customWidth="1"/>
    <col min="1286" max="1286" width="13.6640625" customWidth="1"/>
    <col min="1287" max="1287" width="5.44140625" customWidth="1"/>
    <col min="1534" max="1534" width="10.5546875" customWidth="1"/>
    <col min="1535" max="1535" width="45.109375" customWidth="1"/>
    <col min="1536" max="1536" width="14.6640625" customWidth="1"/>
    <col min="1537" max="1537" width="5.109375" customWidth="1"/>
    <col min="1538" max="1538" width="13" customWidth="1"/>
    <col min="1539" max="1539" width="5.5546875" customWidth="1"/>
    <col min="1540" max="1540" width="13.109375" customWidth="1"/>
    <col min="1541" max="1541" width="5.6640625" customWidth="1"/>
    <col min="1542" max="1542" width="13.6640625" customWidth="1"/>
    <col min="1543" max="1543" width="5.44140625" customWidth="1"/>
    <col min="1790" max="1790" width="10.5546875" customWidth="1"/>
    <col min="1791" max="1791" width="45.109375" customWidth="1"/>
    <col min="1792" max="1792" width="14.6640625" customWidth="1"/>
    <col min="1793" max="1793" width="5.109375" customWidth="1"/>
    <col min="1794" max="1794" width="13" customWidth="1"/>
    <col min="1795" max="1795" width="5.5546875" customWidth="1"/>
    <col min="1796" max="1796" width="13.109375" customWidth="1"/>
    <col min="1797" max="1797" width="5.6640625" customWidth="1"/>
    <col min="1798" max="1798" width="13.6640625" customWidth="1"/>
    <col min="1799" max="1799" width="5.44140625" customWidth="1"/>
    <col min="2046" max="2046" width="10.5546875" customWidth="1"/>
    <col min="2047" max="2047" width="45.109375" customWidth="1"/>
    <col min="2048" max="2048" width="14.6640625" customWidth="1"/>
    <col min="2049" max="2049" width="5.109375" customWidth="1"/>
    <col min="2050" max="2050" width="13" customWidth="1"/>
    <col min="2051" max="2051" width="5.5546875" customWidth="1"/>
    <col min="2052" max="2052" width="13.109375" customWidth="1"/>
    <col min="2053" max="2053" width="5.6640625" customWidth="1"/>
    <col min="2054" max="2054" width="13.6640625" customWidth="1"/>
    <col min="2055" max="2055" width="5.44140625" customWidth="1"/>
    <col min="2302" max="2302" width="10.5546875" customWidth="1"/>
    <col min="2303" max="2303" width="45.109375" customWidth="1"/>
    <col min="2304" max="2304" width="14.6640625" customWidth="1"/>
    <col min="2305" max="2305" width="5.109375" customWidth="1"/>
    <col min="2306" max="2306" width="13" customWidth="1"/>
    <col min="2307" max="2307" width="5.5546875" customWidth="1"/>
    <col min="2308" max="2308" width="13.109375" customWidth="1"/>
    <col min="2309" max="2309" width="5.6640625" customWidth="1"/>
    <col min="2310" max="2310" width="13.6640625" customWidth="1"/>
    <col min="2311" max="2311" width="5.44140625" customWidth="1"/>
    <col min="2558" max="2558" width="10.5546875" customWidth="1"/>
    <col min="2559" max="2559" width="45.109375" customWidth="1"/>
    <col min="2560" max="2560" width="14.6640625" customWidth="1"/>
    <col min="2561" max="2561" width="5.109375" customWidth="1"/>
    <col min="2562" max="2562" width="13" customWidth="1"/>
    <col min="2563" max="2563" width="5.5546875" customWidth="1"/>
    <col min="2564" max="2564" width="13.109375" customWidth="1"/>
    <col min="2565" max="2565" width="5.6640625" customWidth="1"/>
    <col min="2566" max="2566" width="13.6640625" customWidth="1"/>
    <col min="2567" max="2567" width="5.44140625" customWidth="1"/>
    <col min="2814" max="2814" width="10.5546875" customWidth="1"/>
    <col min="2815" max="2815" width="45.109375" customWidth="1"/>
    <col min="2816" max="2816" width="14.6640625" customWidth="1"/>
    <col min="2817" max="2817" width="5.109375" customWidth="1"/>
    <col min="2818" max="2818" width="13" customWidth="1"/>
    <col min="2819" max="2819" width="5.5546875" customWidth="1"/>
    <col min="2820" max="2820" width="13.109375" customWidth="1"/>
    <col min="2821" max="2821" width="5.6640625" customWidth="1"/>
    <col min="2822" max="2822" width="13.6640625" customWidth="1"/>
    <col min="2823" max="2823" width="5.44140625" customWidth="1"/>
    <col min="3070" max="3070" width="10.5546875" customWidth="1"/>
    <col min="3071" max="3071" width="45.109375" customWidth="1"/>
    <col min="3072" max="3072" width="14.6640625" customWidth="1"/>
    <col min="3073" max="3073" width="5.109375" customWidth="1"/>
    <col min="3074" max="3074" width="13" customWidth="1"/>
    <col min="3075" max="3075" width="5.5546875" customWidth="1"/>
    <col min="3076" max="3076" width="13.109375" customWidth="1"/>
    <col min="3077" max="3077" width="5.6640625" customWidth="1"/>
    <col min="3078" max="3078" width="13.6640625" customWidth="1"/>
    <col min="3079" max="3079" width="5.44140625" customWidth="1"/>
    <col min="3326" max="3326" width="10.5546875" customWidth="1"/>
    <col min="3327" max="3327" width="45.109375" customWidth="1"/>
    <col min="3328" max="3328" width="14.6640625" customWidth="1"/>
    <col min="3329" max="3329" width="5.109375" customWidth="1"/>
    <col min="3330" max="3330" width="13" customWidth="1"/>
    <col min="3331" max="3331" width="5.5546875" customWidth="1"/>
    <col min="3332" max="3332" width="13.109375" customWidth="1"/>
    <col min="3333" max="3333" width="5.6640625" customWidth="1"/>
    <col min="3334" max="3334" width="13.6640625" customWidth="1"/>
    <col min="3335" max="3335" width="5.44140625" customWidth="1"/>
    <col min="3582" max="3582" width="10.5546875" customWidth="1"/>
    <col min="3583" max="3583" width="45.109375" customWidth="1"/>
    <col min="3584" max="3584" width="14.6640625" customWidth="1"/>
    <col min="3585" max="3585" width="5.109375" customWidth="1"/>
    <col min="3586" max="3586" width="13" customWidth="1"/>
    <col min="3587" max="3587" width="5.5546875" customWidth="1"/>
    <col min="3588" max="3588" width="13.109375" customWidth="1"/>
    <col min="3589" max="3589" width="5.6640625" customWidth="1"/>
    <col min="3590" max="3590" width="13.6640625" customWidth="1"/>
    <col min="3591" max="3591" width="5.44140625" customWidth="1"/>
    <col min="3838" max="3838" width="10.5546875" customWidth="1"/>
    <col min="3839" max="3839" width="45.109375" customWidth="1"/>
    <col min="3840" max="3840" width="14.6640625" customWidth="1"/>
    <col min="3841" max="3841" width="5.109375" customWidth="1"/>
    <col min="3842" max="3842" width="13" customWidth="1"/>
    <col min="3843" max="3843" width="5.5546875" customWidth="1"/>
    <col min="3844" max="3844" width="13.109375" customWidth="1"/>
    <col min="3845" max="3845" width="5.6640625" customWidth="1"/>
    <col min="3846" max="3846" width="13.6640625" customWidth="1"/>
    <col min="3847" max="3847" width="5.44140625" customWidth="1"/>
    <col min="4094" max="4094" width="10.5546875" customWidth="1"/>
    <col min="4095" max="4095" width="45.109375" customWidth="1"/>
    <col min="4096" max="4096" width="14.6640625" customWidth="1"/>
    <col min="4097" max="4097" width="5.109375" customWidth="1"/>
    <col min="4098" max="4098" width="13" customWidth="1"/>
    <col min="4099" max="4099" width="5.5546875" customWidth="1"/>
    <col min="4100" max="4100" width="13.109375" customWidth="1"/>
    <col min="4101" max="4101" width="5.6640625" customWidth="1"/>
    <col min="4102" max="4102" width="13.6640625" customWidth="1"/>
    <col min="4103" max="4103" width="5.44140625" customWidth="1"/>
    <col min="4350" max="4350" width="10.5546875" customWidth="1"/>
    <col min="4351" max="4351" width="45.109375" customWidth="1"/>
    <col min="4352" max="4352" width="14.6640625" customWidth="1"/>
    <col min="4353" max="4353" width="5.109375" customWidth="1"/>
    <col min="4354" max="4354" width="13" customWidth="1"/>
    <col min="4355" max="4355" width="5.5546875" customWidth="1"/>
    <col min="4356" max="4356" width="13.109375" customWidth="1"/>
    <col min="4357" max="4357" width="5.6640625" customWidth="1"/>
    <col min="4358" max="4358" width="13.6640625" customWidth="1"/>
    <col min="4359" max="4359" width="5.44140625" customWidth="1"/>
    <col min="4606" max="4606" width="10.5546875" customWidth="1"/>
    <col min="4607" max="4607" width="45.109375" customWidth="1"/>
    <col min="4608" max="4608" width="14.6640625" customWidth="1"/>
    <col min="4609" max="4609" width="5.109375" customWidth="1"/>
    <col min="4610" max="4610" width="13" customWidth="1"/>
    <col min="4611" max="4611" width="5.5546875" customWidth="1"/>
    <col min="4612" max="4612" width="13.109375" customWidth="1"/>
    <col min="4613" max="4613" width="5.6640625" customWidth="1"/>
    <col min="4614" max="4614" width="13.6640625" customWidth="1"/>
    <col min="4615" max="4615" width="5.44140625" customWidth="1"/>
    <col min="4862" max="4862" width="10.5546875" customWidth="1"/>
    <col min="4863" max="4863" width="45.109375" customWidth="1"/>
    <col min="4864" max="4864" width="14.6640625" customWidth="1"/>
    <col min="4865" max="4865" width="5.109375" customWidth="1"/>
    <col min="4866" max="4866" width="13" customWidth="1"/>
    <col min="4867" max="4867" width="5.5546875" customWidth="1"/>
    <col min="4868" max="4868" width="13.109375" customWidth="1"/>
    <col min="4869" max="4869" width="5.6640625" customWidth="1"/>
    <col min="4870" max="4870" width="13.6640625" customWidth="1"/>
    <col min="4871" max="4871" width="5.44140625" customWidth="1"/>
    <col min="5118" max="5118" width="10.5546875" customWidth="1"/>
    <col min="5119" max="5119" width="45.109375" customWidth="1"/>
    <col min="5120" max="5120" width="14.6640625" customWidth="1"/>
    <col min="5121" max="5121" width="5.109375" customWidth="1"/>
    <col min="5122" max="5122" width="13" customWidth="1"/>
    <col min="5123" max="5123" width="5.5546875" customWidth="1"/>
    <col min="5124" max="5124" width="13.109375" customWidth="1"/>
    <col min="5125" max="5125" width="5.6640625" customWidth="1"/>
    <col min="5126" max="5126" width="13.6640625" customWidth="1"/>
    <col min="5127" max="5127" width="5.44140625" customWidth="1"/>
    <col min="5374" max="5374" width="10.5546875" customWidth="1"/>
    <col min="5375" max="5375" width="45.109375" customWidth="1"/>
    <col min="5376" max="5376" width="14.6640625" customWidth="1"/>
    <col min="5377" max="5377" width="5.109375" customWidth="1"/>
    <col min="5378" max="5378" width="13" customWidth="1"/>
    <col min="5379" max="5379" width="5.5546875" customWidth="1"/>
    <col min="5380" max="5380" width="13.109375" customWidth="1"/>
    <col min="5381" max="5381" width="5.6640625" customWidth="1"/>
    <col min="5382" max="5382" width="13.6640625" customWidth="1"/>
    <col min="5383" max="5383" width="5.44140625" customWidth="1"/>
    <col min="5630" max="5630" width="10.5546875" customWidth="1"/>
    <col min="5631" max="5631" width="45.109375" customWidth="1"/>
    <col min="5632" max="5632" width="14.6640625" customWidth="1"/>
    <col min="5633" max="5633" width="5.109375" customWidth="1"/>
    <col min="5634" max="5634" width="13" customWidth="1"/>
    <col min="5635" max="5635" width="5.5546875" customWidth="1"/>
    <col min="5636" max="5636" width="13.109375" customWidth="1"/>
    <col min="5637" max="5637" width="5.6640625" customWidth="1"/>
    <col min="5638" max="5638" width="13.6640625" customWidth="1"/>
    <col min="5639" max="5639" width="5.44140625" customWidth="1"/>
    <col min="5886" max="5886" width="10.5546875" customWidth="1"/>
    <col min="5887" max="5887" width="45.109375" customWidth="1"/>
    <col min="5888" max="5888" width="14.6640625" customWidth="1"/>
    <col min="5889" max="5889" width="5.109375" customWidth="1"/>
    <col min="5890" max="5890" width="13" customWidth="1"/>
    <col min="5891" max="5891" width="5.5546875" customWidth="1"/>
    <col min="5892" max="5892" width="13.109375" customWidth="1"/>
    <col min="5893" max="5893" width="5.6640625" customWidth="1"/>
    <col min="5894" max="5894" width="13.6640625" customWidth="1"/>
    <col min="5895" max="5895" width="5.44140625" customWidth="1"/>
    <col min="6142" max="6142" width="10.5546875" customWidth="1"/>
    <col min="6143" max="6143" width="45.109375" customWidth="1"/>
    <col min="6144" max="6144" width="14.6640625" customWidth="1"/>
    <col min="6145" max="6145" width="5.109375" customWidth="1"/>
    <col min="6146" max="6146" width="13" customWidth="1"/>
    <col min="6147" max="6147" width="5.5546875" customWidth="1"/>
    <col min="6148" max="6148" width="13.109375" customWidth="1"/>
    <col min="6149" max="6149" width="5.6640625" customWidth="1"/>
    <col min="6150" max="6150" width="13.6640625" customWidth="1"/>
    <col min="6151" max="6151" width="5.44140625" customWidth="1"/>
    <col min="6398" max="6398" width="10.5546875" customWidth="1"/>
    <col min="6399" max="6399" width="45.109375" customWidth="1"/>
    <col min="6400" max="6400" width="14.6640625" customWidth="1"/>
    <col min="6401" max="6401" width="5.109375" customWidth="1"/>
    <col min="6402" max="6402" width="13" customWidth="1"/>
    <col min="6403" max="6403" width="5.5546875" customWidth="1"/>
    <col min="6404" max="6404" width="13.109375" customWidth="1"/>
    <col min="6405" max="6405" width="5.6640625" customWidth="1"/>
    <col min="6406" max="6406" width="13.6640625" customWidth="1"/>
    <col min="6407" max="6407" width="5.44140625" customWidth="1"/>
    <col min="6654" max="6654" width="10.5546875" customWidth="1"/>
    <col min="6655" max="6655" width="45.109375" customWidth="1"/>
    <col min="6656" max="6656" width="14.6640625" customWidth="1"/>
    <col min="6657" max="6657" width="5.109375" customWidth="1"/>
    <col min="6658" max="6658" width="13" customWidth="1"/>
    <col min="6659" max="6659" width="5.5546875" customWidth="1"/>
    <col min="6660" max="6660" width="13.109375" customWidth="1"/>
    <col min="6661" max="6661" width="5.6640625" customWidth="1"/>
    <col min="6662" max="6662" width="13.6640625" customWidth="1"/>
    <col min="6663" max="6663" width="5.44140625" customWidth="1"/>
    <col min="6910" max="6910" width="10.5546875" customWidth="1"/>
    <col min="6911" max="6911" width="45.109375" customWidth="1"/>
    <col min="6912" max="6912" width="14.6640625" customWidth="1"/>
    <col min="6913" max="6913" width="5.109375" customWidth="1"/>
    <col min="6914" max="6914" width="13" customWidth="1"/>
    <col min="6915" max="6915" width="5.5546875" customWidth="1"/>
    <col min="6916" max="6916" width="13.109375" customWidth="1"/>
    <col min="6917" max="6917" width="5.6640625" customWidth="1"/>
    <col min="6918" max="6918" width="13.6640625" customWidth="1"/>
    <col min="6919" max="6919" width="5.44140625" customWidth="1"/>
    <col min="7166" max="7166" width="10.5546875" customWidth="1"/>
    <col min="7167" max="7167" width="45.109375" customWidth="1"/>
    <col min="7168" max="7168" width="14.6640625" customWidth="1"/>
    <col min="7169" max="7169" width="5.109375" customWidth="1"/>
    <col min="7170" max="7170" width="13" customWidth="1"/>
    <col min="7171" max="7171" width="5.5546875" customWidth="1"/>
    <col min="7172" max="7172" width="13.109375" customWidth="1"/>
    <col min="7173" max="7173" width="5.6640625" customWidth="1"/>
    <col min="7174" max="7174" width="13.6640625" customWidth="1"/>
    <col min="7175" max="7175" width="5.44140625" customWidth="1"/>
    <col min="7422" max="7422" width="10.5546875" customWidth="1"/>
    <col min="7423" max="7423" width="45.109375" customWidth="1"/>
    <col min="7424" max="7424" width="14.6640625" customWidth="1"/>
    <col min="7425" max="7425" width="5.109375" customWidth="1"/>
    <col min="7426" max="7426" width="13" customWidth="1"/>
    <col min="7427" max="7427" width="5.5546875" customWidth="1"/>
    <col min="7428" max="7428" width="13.109375" customWidth="1"/>
    <col min="7429" max="7429" width="5.6640625" customWidth="1"/>
    <col min="7430" max="7430" width="13.6640625" customWidth="1"/>
    <col min="7431" max="7431" width="5.44140625" customWidth="1"/>
    <col min="7678" max="7678" width="10.5546875" customWidth="1"/>
    <col min="7679" max="7679" width="45.109375" customWidth="1"/>
    <col min="7680" max="7680" width="14.6640625" customWidth="1"/>
    <col min="7681" max="7681" width="5.109375" customWidth="1"/>
    <col min="7682" max="7682" width="13" customWidth="1"/>
    <col min="7683" max="7683" width="5.5546875" customWidth="1"/>
    <col min="7684" max="7684" width="13.109375" customWidth="1"/>
    <col min="7685" max="7685" width="5.6640625" customWidth="1"/>
    <col min="7686" max="7686" width="13.6640625" customWidth="1"/>
    <col min="7687" max="7687" width="5.44140625" customWidth="1"/>
    <col min="7934" max="7934" width="10.5546875" customWidth="1"/>
    <col min="7935" max="7935" width="45.109375" customWidth="1"/>
    <col min="7936" max="7936" width="14.6640625" customWidth="1"/>
    <col min="7937" max="7937" width="5.109375" customWidth="1"/>
    <col min="7938" max="7938" width="13" customWidth="1"/>
    <col min="7939" max="7939" width="5.5546875" customWidth="1"/>
    <col min="7940" max="7940" width="13.109375" customWidth="1"/>
    <col min="7941" max="7941" width="5.6640625" customWidth="1"/>
    <col min="7942" max="7942" width="13.6640625" customWidth="1"/>
    <col min="7943" max="7943" width="5.44140625" customWidth="1"/>
    <col min="8190" max="8190" width="10.5546875" customWidth="1"/>
    <col min="8191" max="8191" width="45.109375" customWidth="1"/>
    <col min="8192" max="8192" width="14.6640625" customWidth="1"/>
    <col min="8193" max="8193" width="5.109375" customWidth="1"/>
    <col min="8194" max="8194" width="13" customWidth="1"/>
    <col min="8195" max="8195" width="5.5546875" customWidth="1"/>
    <col min="8196" max="8196" width="13.109375" customWidth="1"/>
    <col min="8197" max="8197" width="5.6640625" customWidth="1"/>
    <col min="8198" max="8198" width="13.6640625" customWidth="1"/>
    <col min="8199" max="8199" width="5.44140625" customWidth="1"/>
    <col min="8446" max="8446" width="10.5546875" customWidth="1"/>
    <col min="8447" max="8447" width="45.109375" customWidth="1"/>
    <col min="8448" max="8448" width="14.6640625" customWidth="1"/>
    <col min="8449" max="8449" width="5.109375" customWidth="1"/>
    <col min="8450" max="8450" width="13" customWidth="1"/>
    <col min="8451" max="8451" width="5.5546875" customWidth="1"/>
    <col min="8452" max="8452" width="13.109375" customWidth="1"/>
    <col min="8453" max="8453" width="5.6640625" customWidth="1"/>
    <col min="8454" max="8454" width="13.6640625" customWidth="1"/>
    <col min="8455" max="8455" width="5.44140625" customWidth="1"/>
    <col min="8702" max="8702" width="10.5546875" customWidth="1"/>
    <col min="8703" max="8703" width="45.109375" customWidth="1"/>
    <col min="8704" max="8704" width="14.6640625" customWidth="1"/>
    <col min="8705" max="8705" width="5.109375" customWidth="1"/>
    <col min="8706" max="8706" width="13" customWidth="1"/>
    <col min="8707" max="8707" width="5.5546875" customWidth="1"/>
    <col min="8708" max="8708" width="13.109375" customWidth="1"/>
    <col min="8709" max="8709" width="5.6640625" customWidth="1"/>
    <col min="8710" max="8710" width="13.6640625" customWidth="1"/>
    <col min="8711" max="8711" width="5.44140625" customWidth="1"/>
    <col min="8958" max="8958" width="10.5546875" customWidth="1"/>
    <col min="8959" max="8959" width="45.109375" customWidth="1"/>
    <col min="8960" max="8960" width="14.6640625" customWidth="1"/>
    <col min="8961" max="8961" width="5.109375" customWidth="1"/>
    <col min="8962" max="8962" width="13" customWidth="1"/>
    <col min="8963" max="8963" width="5.5546875" customWidth="1"/>
    <col min="8964" max="8964" width="13.109375" customWidth="1"/>
    <col min="8965" max="8965" width="5.6640625" customWidth="1"/>
    <col min="8966" max="8966" width="13.6640625" customWidth="1"/>
    <col min="8967" max="8967" width="5.44140625" customWidth="1"/>
    <col min="9214" max="9214" width="10.5546875" customWidth="1"/>
    <col min="9215" max="9215" width="45.109375" customWidth="1"/>
    <col min="9216" max="9216" width="14.6640625" customWidth="1"/>
    <col min="9217" max="9217" width="5.109375" customWidth="1"/>
    <col min="9218" max="9218" width="13" customWidth="1"/>
    <col min="9219" max="9219" width="5.5546875" customWidth="1"/>
    <col min="9220" max="9220" width="13.109375" customWidth="1"/>
    <col min="9221" max="9221" width="5.6640625" customWidth="1"/>
    <col min="9222" max="9222" width="13.6640625" customWidth="1"/>
    <col min="9223" max="9223" width="5.44140625" customWidth="1"/>
    <col min="9470" max="9470" width="10.5546875" customWidth="1"/>
    <col min="9471" max="9471" width="45.109375" customWidth="1"/>
    <col min="9472" max="9472" width="14.6640625" customWidth="1"/>
    <col min="9473" max="9473" width="5.109375" customWidth="1"/>
    <col min="9474" max="9474" width="13" customWidth="1"/>
    <col min="9475" max="9475" width="5.5546875" customWidth="1"/>
    <col min="9476" max="9476" width="13.109375" customWidth="1"/>
    <col min="9477" max="9477" width="5.6640625" customWidth="1"/>
    <col min="9478" max="9478" width="13.6640625" customWidth="1"/>
    <col min="9479" max="9479" width="5.44140625" customWidth="1"/>
    <col min="9726" max="9726" width="10.5546875" customWidth="1"/>
    <col min="9727" max="9727" width="45.109375" customWidth="1"/>
    <col min="9728" max="9728" width="14.6640625" customWidth="1"/>
    <col min="9729" max="9729" width="5.109375" customWidth="1"/>
    <col min="9730" max="9730" width="13" customWidth="1"/>
    <col min="9731" max="9731" width="5.5546875" customWidth="1"/>
    <col min="9732" max="9732" width="13.109375" customWidth="1"/>
    <col min="9733" max="9733" width="5.6640625" customWidth="1"/>
    <col min="9734" max="9734" width="13.6640625" customWidth="1"/>
    <col min="9735" max="9735" width="5.44140625" customWidth="1"/>
    <col min="9982" max="9982" width="10.5546875" customWidth="1"/>
    <col min="9983" max="9983" width="45.109375" customWidth="1"/>
    <col min="9984" max="9984" width="14.6640625" customWidth="1"/>
    <col min="9985" max="9985" width="5.109375" customWidth="1"/>
    <col min="9986" max="9986" width="13" customWidth="1"/>
    <col min="9987" max="9987" width="5.5546875" customWidth="1"/>
    <col min="9988" max="9988" width="13.109375" customWidth="1"/>
    <col min="9989" max="9989" width="5.6640625" customWidth="1"/>
    <col min="9990" max="9990" width="13.6640625" customWidth="1"/>
    <col min="9991" max="9991" width="5.44140625" customWidth="1"/>
    <col min="10238" max="10238" width="10.5546875" customWidth="1"/>
    <col min="10239" max="10239" width="45.109375" customWidth="1"/>
    <col min="10240" max="10240" width="14.6640625" customWidth="1"/>
    <col min="10241" max="10241" width="5.109375" customWidth="1"/>
    <col min="10242" max="10242" width="13" customWidth="1"/>
    <col min="10243" max="10243" width="5.5546875" customWidth="1"/>
    <col min="10244" max="10244" width="13.109375" customWidth="1"/>
    <col min="10245" max="10245" width="5.6640625" customWidth="1"/>
    <col min="10246" max="10246" width="13.6640625" customWidth="1"/>
    <col min="10247" max="10247" width="5.44140625" customWidth="1"/>
    <col min="10494" max="10494" width="10.5546875" customWidth="1"/>
    <col min="10495" max="10495" width="45.109375" customWidth="1"/>
    <col min="10496" max="10496" width="14.6640625" customWidth="1"/>
    <col min="10497" max="10497" width="5.109375" customWidth="1"/>
    <col min="10498" max="10498" width="13" customWidth="1"/>
    <col min="10499" max="10499" width="5.5546875" customWidth="1"/>
    <col min="10500" max="10500" width="13.109375" customWidth="1"/>
    <col min="10501" max="10501" width="5.6640625" customWidth="1"/>
    <col min="10502" max="10502" width="13.6640625" customWidth="1"/>
    <col min="10503" max="10503" width="5.44140625" customWidth="1"/>
    <col min="10750" max="10750" width="10.5546875" customWidth="1"/>
    <col min="10751" max="10751" width="45.109375" customWidth="1"/>
    <col min="10752" max="10752" width="14.6640625" customWidth="1"/>
    <col min="10753" max="10753" width="5.109375" customWidth="1"/>
    <col min="10754" max="10754" width="13" customWidth="1"/>
    <col min="10755" max="10755" width="5.5546875" customWidth="1"/>
    <col min="10756" max="10756" width="13.109375" customWidth="1"/>
    <col min="10757" max="10757" width="5.6640625" customWidth="1"/>
    <col min="10758" max="10758" width="13.6640625" customWidth="1"/>
    <col min="10759" max="10759" width="5.44140625" customWidth="1"/>
    <col min="11006" max="11006" width="10.5546875" customWidth="1"/>
    <col min="11007" max="11007" width="45.109375" customWidth="1"/>
    <col min="11008" max="11008" width="14.6640625" customWidth="1"/>
    <col min="11009" max="11009" width="5.109375" customWidth="1"/>
    <col min="11010" max="11010" width="13" customWidth="1"/>
    <col min="11011" max="11011" width="5.5546875" customWidth="1"/>
    <col min="11012" max="11012" width="13.109375" customWidth="1"/>
    <col min="11013" max="11013" width="5.6640625" customWidth="1"/>
    <col min="11014" max="11014" width="13.6640625" customWidth="1"/>
    <col min="11015" max="11015" width="5.44140625" customWidth="1"/>
    <col min="11262" max="11262" width="10.5546875" customWidth="1"/>
    <col min="11263" max="11263" width="45.109375" customWidth="1"/>
    <col min="11264" max="11264" width="14.6640625" customWidth="1"/>
    <col min="11265" max="11265" width="5.109375" customWidth="1"/>
    <col min="11266" max="11266" width="13" customWidth="1"/>
    <col min="11267" max="11267" width="5.5546875" customWidth="1"/>
    <col min="11268" max="11268" width="13.109375" customWidth="1"/>
    <col min="11269" max="11269" width="5.6640625" customWidth="1"/>
    <col min="11270" max="11270" width="13.6640625" customWidth="1"/>
    <col min="11271" max="11271" width="5.44140625" customWidth="1"/>
    <col min="11518" max="11518" width="10.5546875" customWidth="1"/>
    <col min="11519" max="11519" width="45.109375" customWidth="1"/>
    <col min="11520" max="11520" width="14.6640625" customWidth="1"/>
    <col min="11521" max="11521" width="5.109375" customWidth="1"/>
    <col min="11522" max="11522" width="13" customWidth="1"/>
    <col min="11523" max="11523" width="5.5546875" customWidth="1"/>
    <col min="11524" max="11524" width="13.109375" customWidth="1"/>
    <col min="11525" max="11525" width="5.6640625" customWidth="1"/>
    <col min="11526" max="11526" width="13.6640625" customWidth="1"/>
    <col min="11527" max="11527" width="5.44140625" customWidth="1"/>
    <col min="11774" max="11774" width="10.5546875" customWidth="1"/>
    <col min="11775" max="11775" width="45.109375" customWidth="1"/>
    <col min="11776" max="11776" width="14.6640625" customWidth="1"/>
    <col min="11777" max="11777" width="5.109375" customWidth="1"/>
    <col min="11778" max="11778" width="13" customWidth="1"/>
    <col min="11779" max="11779" width="5.5546875" customWidth="1"/>
    <col min="11780" max="11780" width="13.109375" customWidth="1"/>
    <col min="11781" max="11781" width="5.6640625" customWidth="1"/>
    <col min="11782" max="11782" width="13.6640625" customWidth="1"/>
    <col min="11783" max="11783" width="5.44140625" customWidth="1"/>
    <col min="12030" max="12030" width="10.5546875" customWidth="1"/>
    <col min="12031" max="12031" width="45.109375" customWidth="1"/>
    <col min="12032" max="12032" width="14.6640625" customWidth="1"/>
    <col min="12033" max="12033" width="5.109375" customWidth="1"/>
    <col min="12034" max="12034" width="13" customWidth="1"/>
    <col min="12035" max="12035" width="5.5546875" customWidth="1"/>
    <col min="12036" max="12036" width="13.109375" customWidth="1"/>
    <col min="12037" max="12037" width="5.6640625" customWidth="1"/>
    <col min="12038" max="12038" width="13.6640625" customWidth="1"/>
    <col min="12039" max="12039" width="5.44140625" customWidth="1"/>
    <col min="12286" max="12286" width="10.5546875" customWidth="1"/>
    <col min="12287" max="12287" width="45.109375" customWidth="1"/>
    <col min="12288" max="12288" width="14.6640625" customWidth="1"/>
    <col min="12289" max="12289" width="5.109375" customWidth="1"/>
    <col min="12290" max="12290" width="13" customWidth="1"/>
    <col min="12291" max="12291" width="5.5546875" customWidth="1"/>
    <col min="12292" max="12292" width="13.109375" customWidth="1"/>
    <col min="12293" max="12293" width="5.6640625" customWidth="1"/>
    <col min="12294" max="12294" width="13.6640625" customWidth="1"/>
    <col min="12295" max="12295" width="5.44140625" customWidth="1"/>
    <col min="12542" max="12542" width="10.5546875" customWidth="1"/>
    <col min="12543" max="12543" width="45.109375" customWidth="1"/>
    <col min="12544" max="12544" width="14.6640625" customWidth="1"/>
    <col min="12545" max="12545" width="5.109375" customWidth="1"/>
    <col min="12546" max="12546" width="13" customWidth="1"/>
    <col min="12547" max="12547" width="5.5546875" customWidth="1"/>
    <col min="12548" max="12548" width="13.109375" customWidth="1"/>
    <col min="12549" max="12549" width="5.6640625" customWidth="1"/>
    <col min="12550" max="12550" width="13.6640625" customWidth="1"/>
    <col min="12551" max="12551" width="5.44140625" customWidth="1"/>
    <col min="12798" max="12798" width="10.5546875" customWidth="1"/>
    <col min="12799" max="12799" width="45.109375" customWidth="1"/>
    <col min="12800" max="12800" width="14.6640625" customWidth="1"/>
    <col min="12801" max="12801" width="5.109375" customWidth="1"/>
    <col min="12802" max="12802" width="13" customWidth="1"/>
    <col min="12803" max="12803" width="5.5546875" customWidth="1"/>
    <col min="12804" max="12804" width="13.109375" customWidth="1"/>
    <col min="12805" max="12805" width="5.6640625" customWidth="1"/>
    <col min="12806" max="12806" width="13.6640625" customWidth="1"/>
    <col min="12807" max="12807" width="5.44140625" customWidth="1"/>
    <col min="13054" max="13054" width="10.5546875" customWidth="1"/>
    <col min="13055" max="13055" width="45.109375" customWidth="1"/>
    <col min="13056" max="13056" width="14.6640625" customWidth="1"/>
    <col min="13057" max="13057" width="5.109375" customWidth="1"/>
    <col min="13058" max="13058" width="13" customWidth="1"/>
    <col min="13059" max="13059" width="5.5546875" customWidth="1"/>
    <col min="13060" max="13060" width="13.109375" customWidth="1"/>
    <col min="13061" max="13061" width="5.6640625" customWidth="1"/>
    <col min="13062" max="13062" width="13.6640625" customWidth="1"/>
    <col min="13063" max="13063" width="5.44140625" customWidth="1"/>
    <col min="13310" max="13310" width="10.5546875" customWidth="1"/>
    <col min="13311" max="13311" width="45.109375" customWidth="1"/>
    <col min="13312" max="13312" width="14.6640625" customWidth="1"/>
    <col min="13313" max="13313" width="5.109375" customWidth="1"/>
    <col min="13314" max="13314" width="13" customWidth="1"/>
    <col min="13315" max="13315" width="5.5546875" customWidth="1"/>
    <col min="13316" max="13316" width="13.109375" customWidth="1"/>
    <col min="13317" max="13317" width="5.6640625" customWidth="1"/>
    <col min="13318" max="13318" width="13.6640625" customWidth="1"/>
    <col min="13319" max="13319" width="5.44140625" customWidth="1"/>
    <col min="13566" max="13566" width="10.5546875" customWidth="1"/>
    <col min="13567" max="13567" width="45.109375" customWidth="1"/>
    <col min="13568" max="13568" width="14.6640625" customWidth="1"/>
    <col min="13569" max="13569" width="5.109375" customWidth="1"/>
    <col min="13570" max="13570" width="13" customWidth="1"/>
    <col min="13571" max="13571" width="5.5546875" customWidth="1"/>
    <col min="13572" max="13572" width="13.109375" customWidth="1"/>
    <col min="13573" max="13573" width="5.6640625" customWidth="1"/>
    <col min="13574" max="13574" width="13.6640625" customWidth="1"/>
    <col min="13575" max="13575" width="5.44140625" customWidth="1"/>
    <col min="13822" max="13822" width="10.5546875" customWidth="1"/>
    <col min="13823" max="13823" width="45.109375" customWidth="1"/>
    <col min="13824" max="13824" width="14.6640625" customWidth="1"/>
    <col min="13825" max="13825" width="5.109375" customWidth="1"/>
    <col min="13826" max="13826" width="13" customWidth="1"/>
    <col min="13827" max="13827" width="5.5546875" customWidth="1"/>
    <col min="13828" max="13828" width="13.109375" customWidth="1"/>
    <col min="13829" max="13829" width="5.6640625" customWidth="1"/>
    <col min="13830" max="13830" width="13.6640625" customWidth="1"/>
    <col min="13831" max="13831" width="5.44140625" customWidth="1"/>
    <col min="14078" max="14078" width="10.5546875" customWidth="1"/>
    <col min="14079" max="14079" width="45.109375" customWidth="1"/>
    <col min="14080" max="14080" width="14.6640625" customWidth="1"/>
    <col min="14081" max="14081" width="5.109375" customWidth="1"/>
    <col min="14082" max="14082" width="13" customWidth="1"/>
    <col min="14083" max="14083" width="5.5546875" customWidth="1"/>
    <col min="14084" max="14084" width="13.109375" customWidth="1"/>
    <col min="14085" max="14085" width="5.6640625" customWidth="1"/>
    <col min="14086" max="14086" width="13.6640625" customWidth="1"/>
    <col min="14087" max="14087" width="5.44140625" customWidth="1"/>
    <col min="14334" max="14334" width="10.5546875" customWidth="1"/>
    <col min="14335" max="14335" width="45.109375" customWidth="1"/>
    <col min="14336" max="14336" width="14.6640625" customWidth="1"/>
    <col min="14337" max="14337" width="5.109375" customWidth="1"/>
    <col min="14338" max="14338" width="13" customWidth="1"/>
    <col min="14339" max="14339" width="5.5546875" customWidth="1"/>
    <col min="14340" max="14340" width="13.109375" customWidth="1"/>
    <col min="14341" max="14341" width="5.6640625" customWidth="1"/>
    <col min="14342" max="14342" width="13.6640625" customWidth="1"/>
    <col min="14343" max="14343" width="5.44140625" customWidth="1"/>
    <col min="14590" max="14590" width="10.5546875" customWidth="1"/>
    <col min="14591" max="14591" width="45.109375" customWidth="1"/>
    <col min="14592" max="14592" width="14.6640625" customWidth="1"/>
    <col min="14593" max="14593" width="5.109375" customWidth="1"/>
    <col min="14594" max="14594" width="13" customWidth="1"/>
    <col min="14595" max="14595" width="5.5546875" customWidth="1"/>
    <col min="14596" max="14596" width="13.109375" customWidth="1"/>
    <col min="14597" max="14597" width="5.6640625" customWidth="1"/>
    <col min="14598" max="14598" width="13.6640625" customWidth="1"/>
    <col min="14599" max="14599" width="5.44140625" customWidth="1"/>
    <col min="14846" max="14846" width="10.5546875" customWidth="1"/>
    <col min="14847" max="14847" width="45.109375" customWidth="1"/>
    <col min="14848" max="14848" width="14.6640625" customWidth="1"/>
    <col min="14849" max="14849" width="5.109375" customWidth="1"/>
    <col min="14850" max="14850" width="13" customWidth="1"/>
    <col min="14851" max="14851" width="5.5546875" customWidth="1"/>
    <col min="14852" max="14852" width="13.109375" customWidth="1"/>
    <col min="14853" max="14853" width="5.6640625" customWidth="1"/>
    <col min="14854" max="14854" width="13.6640625" customWidth="1"/>
    <col min="14855" max="14855" width="5.44140625" customWidth="1"/>
    <col min="15102" max="15102" width="10.5546875" customWidth="1"/>
    <col min="15103" max="15103" width="45.109375" customWidth="1"/>
    <col min="15104" max="15104" width="14.6640625" customWidth="1"/>
    <col min="15105" max="15105" width="5.109375" customWidth="1"/>
    <col min="15106" max="15106" width="13" customWidth="1"/>
    <col min="15107" max="15107" width="5.5546875" customWidth="1"/>
    <col min="15108" max="15108" width="13.109375" customWidth="1"/>
    <col min="15109" max="15109" width="5.6640625" customWidth="1"/>
    <col min="15110" max="15110" width="13.6640625" customWidth="1"/>
    <col min="15111" max="15111" width="5.44140625" customWidth="1"/>
    <col min="15358" max="15358" width="10.5546875" customWidth="1"/>
    <col min="15359" max="15359" width="45.109375" customWidth="1"/>
    <col min="15360" max="15360" width="14.6640625" customWidth="1"/>
    <col min="15361" max="15361" width="5.109375" customWidth="1"/>
    <col min="15362" max="15362" width="13" customWidth="1"/>
    <col min="15363" max="15363" width="5.5546875" customWidth="1"/>
    <col min="15364" max="15364" width="13.109375" customWidth="1"/>
    <col min="15365" max="15365" width="5.6640625" customWidth="1"/>
    <col min="15366" max="15366" width="13.6640625" customWidth="1"/>
    <col min="15367" max="15367" width="5.44140625" customWidth="1"/>
    <col min="15614" max="15614" width="10.5546875" customWidth="1"/>
    <col min="15615" max="15615" width="45.109375" customWidth="1"/>
    <col min="15616" max="15616" width="14.6640625" customWidth="1"/>
    <col min="15617" max="15617" width="5.109375" customWidth="1"/>
    <col min="15618" max="15618" width="13" customWidth="1"/>
    <col min="15619" max="15619" width="5.5546875" customWidth="1"/>
    <col min="15620" max="15620" width="13.109375" customWidth="1"/>
    <col min="15621" max="15621" width="5.6640625" customWidth="1"/>
    <col min="15622" max="15622" width="13.6640625" customWidth="1"/>
    <col min="15623" max="15623" width="5.44140625" customWidth="1"/>
    <col min="15870" max="15870" width="10.5546875" customWidth="1"/>
    <col min="15871" max="15871" width="45.109375" customWidth="1"/>
    <col min="15872" max="15872" width="14.6640625" customWidth="1"/>
    <col min="15873" max="15873" width="5.109375" customWidth="1"/>
    <col min="15874" max="15874" width="13" customWidth="1"/>
    <col min="15875" max="15875" width="5.5546875" customWidth="1"/>
    <col min="15876" max="15876" width="13.109375" customWidth="1"/>
    <col min="15877" max="15877" width="5.6640625" customWidth="1"/>
    <col min="15878" max="15878" width="13.6640625" customWidth="1"/>
    <col min="15879" max="15879" width="5.44140625" customWidth="1"/>
    <col min="16126" max="16126" width="10.5546875" customWidth="1"/>
    <col min="16127" max="16127" width="45.109375" customWidth="1"/>
    <col min="16128" max="16128" width="14.6640625" customWidth="1"/>
    <col min="16129" max="16129" width="5.109375" customWidth="1"/>
    <col min="16130" max="16130" width="13" customWidth="1"/>
    <col min="16131" max="16131" width="5.5546875" customWidth="1"/>
    <col min="16132" max="16132" width="13.109375" customWidth="1"/>
    <col min="16133" max="16133" width="5.6640625" customWidth="1"/>
    <col min="16134" max="16134" width="13.6640625" customWidth="1"/>
    <col min="16135" max="16135" width="5.44140625" customWidth="1"/>
  </cols>
  <sheetData>
    <row r="1" spans="1:52" ht="21.6" thickBot="1" x14ac:dyDescent="0.45">
      <c r="A1" t="s">
        <v>6</v>
      </c>
      <c r="B1" s="18">
        <v>21138</v>
      </c>
    </row>
    <row r="2" spans="1:52" ht="15" thickBot="1" x14ac:dyDescent="0.35">
      <c r="B2" t="s">
        <v>253</v>
      </c>
      <c r="E2" s="157"/>
      <c r="H2" s="628" t="s">
        <v>46</v>
      </c>
      <c r="I2" s="629"/>
      <c r="J2" s="629"/>
      <c r="K2" s="629"/>
      <c r="L2" s="629"/>
      <c r="M2" s="630"/>
      <c r="N2" s="628" t="s">
        <v>45</v>
      </c>
      <c r="O2" s="629"/>
      <c r="P2" s="629"/>
      <c r="Q2" s="629"/>
      <c r="R2" s="629"/>
      <c r="S2" s="630"/>
    </row>
    <row r="3" spans="1:52" x14ac:dyDescent="0.3">
      <c r="H3" s="154" t="s">
        <v>61</v>
      </c>
      <c r="I3" s="131">
        <v>200000</v>
      </c>
      <c r="J3" s="133" t="s">
        <v>43</v>
      </c>
      <c r="K3" s="133" t="s">
        <v>42</v>
      </c>
      <c r="L3" s="143">
        <v>45260</v>
      </c>
      <c r="M3" s="132" t="e">
        <f>ROUNDDOWN(IF(I3&lt;=#REF!+#REF!+#REF!+#REF!,1,(#REF!+#REF!+#REF!+#REF!)/I3),2)</f>
        <v>#REF!</v>
      </c>
      <c r="N3" s="133" t="s">
        <v>61</v>
      </c>
      <c r="O3" s="133">
        <f>ROUNDUP(I3/C6,0)</f>
        <v>2</v>
      </c>
      <c r="P3" s="133" t="s">
        <v>44</v>
      </c>
      <c r="Q3" s="133" t="s">
        <v>42</v>
      </c>
      <c r="R3" s="146">
        <f>IF(L3="","",L3-20)</f>
        <v>45240</v>
      </c>
      <c r="S3" s="132" t="e">
        <f>ROUNDDOWN(IF(I3&lt;=#REF!+#REF!+#REF!+#REF!+#REF!+#REF!,1,(#REF!+#REF!+#REF!+#REF!+#REF!+#REF!)/I3),2)</f>
        <v>#REF!</v>
      </c>
    </row>
    <row r="4" spans="1:52" x14ac:dyDescent="0.3">
      <c r="B4" s="3" t="s">
        <v>13</v>
      </c>
      <c r="C4" s="31">
        <v>200000</v>
      </c>
      <c r="E4" s="101" t="s">
        <v>59</v>
      </c>
      <c r="G4" s="102"/>
      <c r="H4" s="137" t="s">
        <v>62</v>
      </c>
      <c r="I4" s="123">
        <v>200000</v>
      </c>
      <c r="J4" s="41" t="s">
        <v>43</v>
      </c>
      <c r="K4" s="41" t="s">
        <v>42</v>
      </c>
      <c r="L4" s="139">
        <v>45321</v>
      </c>
      <c r="M4" s="134" t="e">
        <f>ROUNDDOWN(IF(I4+I3&lt;=#REF!+#REF!+#REF!+#REF!,1,IF(I3&gt;(#REF!+#REF!+#REF!+#REF!),0,(#REF!+#REF!+#REF!+#REF!-I3)/I4)),2)</f>
        <v>#REF!</v>
      </c>
      <c r="N4" s="41" t="s">
        <v>62</v>
      </c>
      <c r="O4" s="41">
        <f>IF(ROUNDUP(((I4+I3)/$C$6)-O3,0)&lt;0,0,ROUNDUP(((I4+I3)/$C$6)-O3,0))</f>
        <v>1</v>
      </c>
      <c r="P4" s="41" t="s">
        <v>44</v>
      </c>
      <c r="Q4" s="41" t="s">
        <v>42</v>
      </c>
      <c r="R4" s="146">
        <f>IF(L4="","",L4-20)</f>
        <v>45301</v>
      </c>
      <c r="S4" s="134" t="e">
        <f>ROUNDDOWN(IF(I4+I3&lt;=#REF!+#REF!+#REF!+#REF!+#REF!+#REF!,1,IF(I3&gt;=(#REF!+#REF!+#REF!+#REF!+#REF!+#REF!),0,(#REF!+#REF!+#REF!+#REF!+#REF!+#REF!-I3)/I4)),2)</f>
        <v>#REF!</v>
      </c>
    </row>
    <row r="5" spans="1:52" x14ac:dyDescent="0.3">
      <c r="B5" s="3" t="s">
        <v>11</v>
      </c>
      <c r="C5" s="32">
        <f>ROUNDUP(I9/C6,0)</f>
        <v>6</v>
      </c>
      <c r="E5" s="120">
        <f>MIN(G16:G20,G25:G26,G31:G35)</f>
        <v>0</v>
      </c>
      <c r="H5" s="137" t="s">
        <v>63</v>
      </c>
      <c r="I5" s="123">
        <v>200000</v>
      </c>
      <c r="J5" s="41" t="s">
        <v>43</v>
      </c>
      <c r="K5" s="41" t="s">
        <v>42</v>
      </c>
      <c r="L5" s="139">
        <v>45412</v>
      </c>
      <c r="M5" s="134" t="e">
        <f>ROUNDDOWN(IF(I5+I4+I3&lt;=#REF!+#REF!+#REF!+#REF!,1,IF((I3+I4)&gt;=(#REF!+#REF!+#REF!+#REF!),0,(#REF!+#REF!+#REF!+#REF!-I3-I4)/I5)),2)</f>
        <v>#REF!</v>
      </c>
      <c r="N5" s="41" t="s">
        <v>63</v>
      </c>
      <c r="O5" s="41">
        <f>IF(ROUNDUP(((I5+I4+I3)/C6)-O3-O4,0)&lt;0,0,ROUNDUP(((I5+I4+I3)/C6)-O3-O4,0))</f>
        <v>1</v>
      </c>
      <c r="P5" s="41" t="s">
        <v>44</v>
      </c>
      <c r="Q5" s="41" t="s">
        <v>42</v>
      </c>
      <c r="R5" s="146">
        <f>IF(L5="","",L5-20)</f>
        <v>45392</v>
      </c>
      <c r="S5" s="134" t="e">
        <f>ROUNDDOWN(IF(I5+I4+I3&lt;=#REF!+#REF!+#REF!+#REF!+#REF!+#REF!,1,IF((I3+I4)&gt;(#REF!+#REF!+#REF!+#REF!+#REF!+#REF!),0,(#REF!+#REF!+#REF!+#REF!+#REF!+#REF!-I3-I4)/I5)),2)</f>
        <v>#REF!</v>
      </c>
    </row>
    <row r="6" spans="1:52" ht="15" thickBot="1" x14ac:dyDescent="0.35">
      <c r="B6" s="3" t="s">
        <v>20</v>
      </c>
      <c r="C6" s="31">
        <v>190000</v>
      </c>
      <c r="H6" s="144" t="s">
        <v>64</v>
      </c>
      <c r="I6" s="123">
        <v>210000</v>
      </c>
      <c r="J6" s="41" t="s">
        <v>43</v>
      </c>
      <c r="K6" s="41" t="s">
        <v>42</v>
      </c>
      <c r="L6" s="139">
        <v>45473</v>
      </c>
      <c r="M6" s="135" t="e">
        <f>ROUNDDOWN(IF(I6+I5+I4+I3&lt;=#REF!+#REF!+#REF!+#REF!,1,IF((I3+I4+I5)&gt;(#REF!+#REF!+#REF!+#REF!),0,(#REF!+#REF!+#REF!+#REF!-I3-I4-I5)/I6)),2)</f>
        <v>#REF!</v>
      </c>
      <c r="N6" s="145" t="s">
        <v>64</v>
      </c>
      <c r="O6" s="41">
        <f>IF(ROUNDUP(((I6+I5+I4+I3)/C6)-O3-O4-O5,0)&lt;0,0,ROUNDUP(((I6+I5+I4+I3)/C6)-O5-O4-O3,0))</f>
        <v>1</v>
      </c>
      <c r="P6" s="41" t="s">
        <v>44</v>
      </c>
      <c r="Q6" s="41" t="s">
        <v>42</v>
      </c>
      <c r="R6" s="146">
        <f>IF(L6="","",L6-20)</f>
        <v>45453</v>
      </c>
      <c r="S6" s="534"/>
    </row>
    <row r="7" spans="1:52" x14ac:dyDescent="0.3">
      <c r="B7" s="3"/>
      <c r="C7" s="1"/>
      <c r="E7" s="101" t="s">
        <v>41</v>
      </c>
      <c r="H7" s="122" t="s">
        <v>259</v>
      </c>
      <c r="I7" s="123">
        <v>202500</v>
      </c>
      <c r="J7" s="124"/>
      <c r="K7" s="124"/>
      <c r="L7" s="125"/>
      <c r="M7" s="147"/>
      <c r="N7" s="122"/>
      <c r="O7" s="41"/>
      <c r="P7" s="124"/>
      <c r="Q7" s="124"/>
      <c r="R7" s="125"/>
      <c r="S7" s="126"/>
    </row>
    <row r="8" spans="1:52" ht="15" thickBot="1" x14ac:dyDescent="0.35">
      <c r="B8" s="3" t="s">
        <v>19</v>
      </c>
      <c r="C8" s="151" t="e">
        <f>IF((I9-#REF!-#REF!-#REF!-#REF!-#REF!-#REF!-#REF!)/C6&lt;0,0,ROUNDUP((I9-#REF!-#REF!-#REF!-#REF!-#REF!-#REF!-#REF!)/C6,0))</f>
        <v>#REF!</v>
      </c>
      <c r="D8" s="1" t="e">
        <f>IF(C8=E8,"=","≠")</f>
        <v>#REF!</v>
      </c>
      <c r="E8" s="100">
        <f>J13+M13+P13+S13+V13+Y13+AB13+AE13+AH13+AK13+AN13+AQ13+AT13+AW13</f>
        <v>1</v>
      </c>
      <c r="H8" s="122"/>
      <c r="I8" s="123"/>
      <c r="J8" s="124"/>
      <c r="K8" s="124"/>
      <c r="L8" s="125"/>
      <c r="M8" s="147"/>
      <c r="N8" s="122"/>
      <c r="O8" s="41"/>
      <c r="P8" s="124"/>
      <c r="Q8" s="124"/>
      <c r="R8" s="124"/>
      <c r="S8" s="126"/>
    </row>
    <row r="9" spans="1:52" ht="15" thickBot="1" x14ac:dyDescent="0.35">
      <c r="B9" s="3" t="s">
        <v>31</v>
      </c>
      <c r="C9" s="151" t="e">
        <f>IF((I9-#REF!-#REF!-#REF!-#REF!-#REF!-#REF!-#REF!)/C6&lt;0,0,ROUNDUP((I9-#REF!-#REF!-#REF!-#REF!-#REF!-#REF!-#REF!)/C6,0))</f>
        <v>#REF!</v>
      </c>
      <c r="D9" s="1" t="e">
        <f>IF(C9=E9,"=","≠")</f>
        <v>#REF!</v>
      </c>
      <c r="E9" s="100">
        <f>J22+M22+P22+S22+V22+Y22+AB22+AE22+AH22+AK22+AN22+AQ22+AT22+AW22</f>
        <v>1</v>
      </c>
      <c r="H9" s="127"/>
      <c r="I9" s="149">
        <f>SUM(I3:I8)</f>
        <v>1012500</v>
      </c>
      <c r="J9" s="210" t="s">
        <v>43</v>
      </c>
      <c r="K9" s="129"/>
      <c r="L9" s="129"/>
      <c r="M9" s="148"/>
      <c r="N9" s="127"/>
      <c r="O9" s="142">
        <f>SUM(O3:O8)</f>
        <v>5</v>
      </c>
      <c r="P9" s="210" t="s">
        <v>44</v>
      </c>
      <c r="Q9" s="129"/>
      <c r="R9" s="129"/>
      <c r="S9" s="130"/>
    </row>
    <row r="10" spans="1:52" x14ac:dyDescent="0.3">
      <c r="B10" s="3" t="s">
        <v>32</v>
      </c>
      <c r="C10" s="151" t="e">
        <f>IF((I9-#REF!-#REF!-#REF!-#REF!-#REF!-#REF!-#REF!)/C6&lt;0,0,ROUNDUP((I9-#REF!-#REF!-#REF!-#REF!-#REF!-#REF!-#REF!)/C6,0))</f>
        <v>#REF!</v>
      </c>
      <c r="D10" s="1" t="e">
        <f>IF(C10=E10,"=","≠")</f>
        <v>#REF!</v>
      </c>
      <c r="E10" s="100">
        <f>J28+M28+P28+S28+V28+Y28+AB28+AE28+AH28+AK28+AN28+AQ28+AT28+AW28</f>
        <v>1</v>
      </c>
    </row>
    <row r="11" spans="1:52" x14ac:dyDescent="0.3">
      <c r="B11" s="3"/>
      <c r="C11" s="45"/>
      <c r="D11" s="1"/>
      <c r="E11" s="1"/>
    </row>
    <row r="12" spans="1:52" ht="15" thickBot="1" x14ac:dyDescent="0.35">
      <c r="B12" s="3"/>
      <c r="C12" s="155"/>
    </row>
    <row r="13" spans="1:52" ht="15" thickBot="1" x14ac:dyDescent="0.35">
      <c r="A13" s="4"/>
      <c r="B13" s="4"/>
      <c r="C13" s="4"/>
      <c r="D13" s="4"/>
      <c r="E13" s="5"/>
      <c r="F13" s="4"/>
      <c r="I13" s="266" t="s">
        <v>207</v>
      </c>
      <c r="J13" s="76">
        <v>0</v>
      </c>
      <c r="L13" s="266" t="s">
        <v>213</v>
      </c>
      <c r="M13" s="76">
        <v>0</v>
      </c>
      <c r="O13" s="266" t="s">
        <v>222</v>
      </c>
      <c r="P13" s="76">
        <v>0</v>
      </c>
      <c r="R13" s="266" t="s">
        <v>239</v>
      </c>
      <c r="S13" s="76">
        <v>1</v>
      </c>
      <c r="U13" s="266" t="s">
        <v>241</v>
      </c>
      <c r="V13" s="76">
        <v>0</v>
      </c>
      <c r="X13" s="266" t="s">
        <v>251</v>
      </c>
      <c r="Y13" s="76">
        <v>0</v>
      </c>
      <c r="AA13" s="266" t="s">
        <v>252</v>
      </c>
      <c r="AB13" s="76">
        <v>0</v>
      </c>
      <c r="AD13" s="266" t="s">
        <v>257</v>
      </c>
      <c r="AE13" s="76">
        <v>0</v>
      </c>
      <c r="AG13" s="266" t="s">
        <v>260</v>
      </c>
      <c r="AH13" s="76">
        <v>0</v>
      </c>
      <c r="AJ13" s="266" t="s">
        <v>263</v>
      </c>
      <c r="AK13" s="76">
        <v>0</v>
      </c>
      <c r="AM13" s="266" t="s">
        <v>264</v>
      </c>
      <c r="AN13" s="76">
        <v>0</v>
      </c>
      <c r="AP13" s="266" t="s">
        <v>265</v>
      </c>
      <c r="AQ13" s="76">
        <v>0</v>
      </c>
      <c r="AS13" s="266" t="s">
        <v>283</v>
      </c>
      <c r="AT13" s="76">
        <v>0</v>
      </c>
      <c r="AV13" s="266" t="s">
        <v>286</v>
      </c>
      <c r="AW13" s="76">
        <v>0</v>
      </c>
      <c r="AY13" s="258" t="s">
        <v>107</v>
      </c>
      <c r="AZ13" s="257">
        <v>0</v>
      </c>
    </row>
    <row r="14" spans="1:52" ht="15" thickBot="1" x14ac:dyDescent="0.35">
      <c r="A14" s="30" t="s">
        <v>0</v>
      </c>
      <c r="B14" s="28" t="s">
        <v>25</v>
      </c>
      <c r="C14" s="28" t="s">
        <v>10</v>
      </c>
      <c r="D14" s="30" t="s">
        <v>33</v>
      </c>
      <c r="E14" s="29" t="s">
        <v>12</v>
      </c>
      <c r="F14" s="30" t="s">
        <v>33</v>
      </c>
      <c r="G14" s="30" t="s">
        <v>59</v>
      </c>
      <c r="I14" s="30" t="s">
        <v>15</v>
      </c>
      <c r="J14" s="30" t="s">
        <v>33</v>
      </c>
      <c r="L14" s="30" t="s">
        <v>15</v>
      </c>
      <c r="M14" s="30" t="s">
        <v>33</v>
      </c>
      <c r="O14" s="30" t="s">
        <v>15</v>
      </c>
      <c r="P14" s="30" t="s">
        <v>33</v>
      </c>
      <c r="R14" s="30" t="s">
        <v>15</v>
      </c>
      <c r="S14" s="30" t="s">
        <v>33</v>
      </c>
      <c r="U14" s="30" t="s">
        <v>15</v>
      </c>
      <c r="V14" s="30" t="s">
        <v>33</v>
      </c>
      <c r="X14" s="30" t="s">
        <v>15</v>
      </c>
      <c r="Y14" s="30" t="s">
        <v>33</v>
      </c>
      <c r="AA14" s="30" t="s">
        <v>15</v>
      </c>
      <c r="AB14" s="30" t="s">
        <v>33</v>
      </c>
      <c r="AD14" s="30" t="s">
        <v>15</v>
      </c>
      <c r="AE14" s="30" t="s">
        <v>33</v>
      </c>
      <c r="AG14" s="30" t="s">
        <v>15</v>
      </c>
      <c r="AH14" s="30" t="s">
        <v>33</v>
      </c>
      <c r="AJ14" s="30" t="s">
        <v>15</v>
      </c>
      <c r="AK14" s="30" t="s">
        <v>33</v>
      </c>
      <c r="AM14" s="30" t="s">
        <v>15</v>
      </c>
      <c r="AN14" s="30" t="s">
        <v>33</v>
      </c>
      <c r="AP14" s="30" t="s">
        <v>15</v>
      </c>
      <c r="AQ14" s="30" t="s">
        <v>33</v>
      </c>
      <c r="AS14" s="30" t="s">
        <v>15</v>
      </c>
      <c r="AT14" s="30" t="s">
        <v>33</v>
      </c>
      <c r="AV14" s="30" t="s">
        <v>15</v>
      </c>
      <c r="AW14" s="30" t="s">
        <v>33</v>
      </c>
      <c r="AY14" s="256" t="s">
        <v>15</v>
      </c>
      <c r="AZ14" s="256" t="s">
        <v>33</v>
      </c>
    </row>
    <row r="15" spans="1:52" ht="15" thickBot="1" x14ac:dyDescent="0.35"/>
    <row r="16" spans="1:52" ht="15" thickBot="1" x14ac:dyDescent="0.35">
      <c r="A16" s="6">
        <v>2254</v>
      </c>
      <c r="B16" s="47"/>
      <c r="C16" s="10">
        <v>100</v>
      </c>
      <c r="D16" s="8" t="s">
        <v>3</v>
      </c>
      <c r="E16" s="72">
        <f>($C$4*C16)/1000000</f>
        <v>20</v>
      </c>
      <c r="F16" s="8" t="s">
        <v>1</v>
      </c>
      <c r="G16" s="119">
        <f>ROUNDDOWN((Consolidação!C7+Consolidação!E7)/E16,0)</f>
        <v>2</v>
      </c>
      <c r="I16" s="105">
        <f>E16*$J$13</f>
        <v>0</v>
      </c>
      <c r="J16" s="8" t="s">
        <v>1</v>
      </c>
      <c r="L16" s="105">
        <f>E16*$M$13</f>
        <v>0</v>
      </c>
      <c r="M16" s="8" t="s">
        <v>1</v>
      </c>
      <c r="O16" s="105">
        <f>E16*$P$13</f>
        <v>0</v>
      </c>
      <c r="P16" s="8" t="s">
        <v>1</v>
      </c>
      <c r="R16" s="105">
        <f>E16*$S$13</f>
        <v>20</v>
      </c>
      <c r="S16" s="8" t="s">
        <v>1</v>
      </c>
      <c r="U16" s="105">
        <f>E16*$V$13</f>
        <v>0</v>
      </c>
      <c r="V16" s="8" t="s">
        <v>1</v>
      </c>
      <c r="X16" s="105">
        <f>E16*$Y$13</f>
        <v>0</v>
      </c>
      <c r="Y16" s="8" t="s">
        <v>1</v>
      </c>
      <c r="AA16" s="105">
        <f>E16*$AB$13</f>
        <v>0</v>
      </c>
      <c r="AB16" s="8" t="s">
        <v>1</v>
      </c>
      <c r="AD16" s="105">
        <f>E16*$AE$13</f>
        <v>0</v>
      </c>
      <c r="AE16" s="8" t="s">
        <v>1</v>
      </c>
      <c r="AG16" s="105">
        <f>E16*$AH$13</f>
        <v>0</v>
      </c>
      <c r="AH16" s="8" t="s">
        <v>1</v>
      </c>
      <c r="AJ16" s="105">
        <f>E16*$AK$13</f>
        <v>0</v>
      </c>
      <c r="AK16" s="8" t="s">
        <v>1</v>
      </c>
      <c r="AM16" s="105">
        <f>E16*$AN$13</f>
        <v>0</v>
      </c>
      <c r="AN16" s="8" t="s">
        <v>1</v>
      </c>
      <c r="AP16" s="105">
        <f>E16*$AQ$13</f>
        <v>0</v>
      </c>
      <c r="AQ16" s="8" t="s">
        <v>1</v>
      </c>
      <c r="AS16" s="105">
        <f>E16*$AT$13</f>
        <v>0</v>
      </c>
      <c r="AT16" s="8" t="s">
        <v>1</v>
      </c>
      <c r="AV16" s="105">
        <f>E16*$AW$13</f>
        <v>0</v>
      </c>
      <c r="AW16" s="8" t="s">
        <v>1</v>
      </c>
      <c r="AY16" s="105">
        <f>E16*$AZ$13</f>
        <v>0</v>
      </c>
      <c r="AZ16" s="8" t="s">
        <v>1</v>
      </c>
    </row>
    <row r="17" spans="1:52" ht="15" thickBot="1" x14ac:dyDescent="0.35">
      <c r="A17" s="6">
        <v>2020</v>
      </c>
      <c r="B17" s="48"/>
      <c r="C17" s="9">
        <v>78</v>
      </c>
      <c r="D17" s="8" t="s">
        <v>3</v>
      </c>
      <c r="E17" s="72">
        <f>($C$4*C17)/1000000</f>
        <v>15.6</v>
      </c>
      <c r="F17" s="7" t="s">
        <v>1</v>
      </c>
      <c r="G17" s="119">
        <f>ROUNDDOWN((Consolidação!C19+Consolidação!E19)/E17,0)</f>
        <v>73</v>
      </c>
      <c r="I17" s="106">
        <f>E17*$J$13</f>
        <v>0</v>
      </c>
      <c r="J17" s="7" t="s">
        <v>1</v>
      </c>
      <c r="L17" s="105">
        <f>E17*$M$13</f>
        <v>0</v>
      </c>
      <c r="M17" s="8" t="s">
        <v>1</v>
      </c>
      <c r="O17" s="105">
        <f>E17*$P$13</f>
        <v>0</v>
      </c>
      <c r="P17" s="8" t="s">
        <v>1</v>
      </c>
      <c r="R17" s="105">
        <f>E17*$S$13</f>
        <v>15.6</v>
      </c>
      <c r="S17" s="8" t="s">
        <v>1</v>
      </c>
      <c r="U17" s="105">
        <f>E17*$V$13</f>
        <v>0</v>
      </c>
      <c r="V17" s="8" t="s">
        <v>1</v>
      </c>
      <c r="X17" s="105">
        <f>E17*$Y$13</f>
        <v>0</v>
      </c>
      <c r="Y17" s="8" t="s">
        <v>1</v>
      </c>
      <c r="AA17" s="105">
        <f>E17*$AB$13</f>
        <v>0</v>
      </c>
      <c r="AB17" s="8" t="s">
        <v>1</v>
      </c>
      <c r="AD17" s="105">
        <f>E17*$AE$13</f>
        <v>0</v>
      </c>
      <c r="AE17" s="8" t="s">
        <v>1</v>
      </c>
      <c r="AG17" s="105">
        <f>E17*$AH$13</f>
        <v>0</v>
      </c>
      <c r="AH17" s="7" t="s">
        <v>1</v>
      </c>
      <c r="AJ17" s="105">
        <f>E17*$AK$13</f>
        <v>0</v>
      </c>
      <c r="AK17" s="7" t="s">
        <v>1</v>
      </c>
      <c r="AM17" s="105">
        <f>E17*$AN$13</f>
        <v>0</v>
      </c>
      <c r="AN17" s="8" t="s">
        <v>1</v>
      </c>
      <c r="AP17" s="105">
        <f>E17*$AQ$13</f>
        <v>0</v>
      </c>
      <c r="AQ17" s="8" t="s">
        <v>1</v>
      </c>
      <c r="AS17" s="105">
        <f>E17*$AT$13</f>
        <v>0</v>
      </c>
      <c r="AT17" s="7" t="s">
        <v>1</v>
      </c>
      <c r="AV17" s="105">
        <f>E17*$AW$13</f>
        <v>0</v>
      </c>
      <c r="AW17" s="7" t="s">
        <v>1</v>
      </c>
      <c r="AY17" s="105">
        <f>E17*$AZ$13</f>
        <v>0</v>
      </c>
      <c r="AZ17" s="7" t="s">
        <v>1</v>
      </c>
    </row>
    <row r="18" spans="1:52" ht="15" thickBot="1" x14ac:dyDescent="0.35">
      <c r="A18" s="6">
        <v>2266</v>
      </c>
      <c r="B18" s="47"/>
      <c r="C18" s="10">
        <v>67</v>
      </c>
      <c r="D18" s="8" t="s">
        <v>3</v>
      </c>
      <c r="E18" s="72">
        <f>($C$4*C18)/1000000</f>
        <v>13.4</v>
      </c>
      <c r="F18" s="7" t="s">
        <v>1</v>
      </c>
      <c r="G18" s="119">
        <f>ROUNDDOWN((Consolidação!C29+Consolidação!E29)/E18,0)</f>
        <v>197</v>
      </c>
      <c r="I18" s="106">
        <f>E18*$J$13</f>
        <v>0</v>
      </c>
      <c r="J18" s="7" t="s">
        <v>1</v>
      </c>
      <c r="L18" s="105">
        <f>E18*$M$13</f>
        <v>0</v>
      </c>
      <c r="M18" s="8" t="s">
        <v>1</v>
      </c>
      <c r="O18" s="105">
        <f>E18*$P$13</f>
        <v>0</v>
      </c>
      <c r="P18" s="8" t="s">
        <v>1</v>
      </c>
      <c r="R18" s="105">
        <f>E18*$S$13</f>
        <v>13.4</v>
      </c>
      <c r="S18" s="8" t="s">
        <v>1</v>
      </c>
      <c r="U18" s="105">
        <f>E18*$V$13</f>
        <v>0</v>
      </c>
      <c r="V18" s="8" t="s">
        <v>1</v>
      </c>
      <c r="X18" s="105">
        <f>E18*$Y$13</f>
        <v>0</v>
      </c>
      <c r="Y18" s="8" t="s">
        <v>1</v>
      </c>
      <c r="AA18" s="105">
        <f>E18*$AB$13</f>
        <v>0</v>
      </c>
      <c r="AB18" s="8" t="s">
        <v>1</v>
      </c>
      <c r="AD18" s="105">
        <f>E18*$AE$13</f>
        <v>0</v>
      </c>
      <c r="AE18" s="8" t="s">
        <v>1</v>
      </c>
      <c r="AG18" s="105">
        <f>E18*$AH$13</f>
        <v>0</v>
      </c>
      <c r="AH18" s="7" t="s">
        <v>1</v>
      </c>
      <c r="AJ18" s="105">
        <f>E18*$AK$13</f>
        <v>0</v>
      </c>
      <c r="AK18" s="7" t="s">
        <v>1</v>
      </c>
      <c r="AM18" s="105">
        <f>E18*$AN$13</f>
        <v>0</v>
      </c>
      <c r="AN18" s="8" t="s">
        <v>1</v>
      </c>
      <c r="AP18" s="105">
        <f>E18*$AQ$13</f>
        <v>0</v>
      </c>
      <c r="AQ18" s="8" t="s">
        <v>1</v>
      </c>
      <c r="AS18" s="105">
        <f>E18*$AT$13</f>
        <v>0</v>
      </c>
      <c r="AT18" s="7" t="s">
        <v>1</v>
      </c>
      <c r="AV18" s="105">
        <f>E18*$AW$13</f>
        <v>0</v>
      </c>
      <c r="AW18" s="7" t="s">
        <v>1</v>
      </c>
      <c r="AY18" s="105">
        <f>E18*$AZ$13</f>
        <v>0</v>
      </c>
      <c r="AZ18" s="7" t="s">
        <v>1</v>
      </c>
    </row>
    <row r="19" spans="1:52" ht="15" thickBot="1" x14ac:dyDescent="0.35">
      <c r="A19" s="6">
        <v>2119</v>
      </c>
      <c r="B19" s="47"/>
      <c r="C19" s="10">
        <v>4</v>
      </c>
      <c r="D19" s="8" t="s">
        <v>3</v>
      </c>
      <c r="E19" s="72">
        <f>($C$4*C19)/1000000</f>
        <v>0.8</v>
      </c>
      <c r="F19" s="8" t="s">
        <v>1</v>
      </c>
      <c r="G19" s="119">
        <f>ROUNDDOWN((Consolidação!C25+Consolidação!E25)/E19,0)</f>
        <v>88</v>
      </c>
      <c r="I19" s="106">
        <f>E19*$J$13</f>
        <v>0</v>
      </c>
      <c r="J19" s="8" t="s">
        <v>1</v>
      </c>
      <c r="L19" s="105">
        <f>E19*$M$13</f>
        <v>0</v>
      </c>
      <c r="M19" s="8" t="s">
        <v>1</v>
      </c>
      <c r="O19" s="105">
        <f>E19*$P$13</f>
        <v>0</v>
      </c>
      <c r="P19" s="8" t="s">
        <v>1</v>
      </c>
      <c r="R19" s="105">
        <f>E19*$S$13</f>
        <v>0.8</v>
      </c>
      <c r="S19" s="8" t="s">
        <v>1</v>
      </c>
      <c r="U19" s="105">
        <f>E19*$V$13</f>
        <v>0</v>
      </c>
      <c r="V19" s="8" t="s">
        <v>1</v>
      </c>
      <c r="X19" s="105">
        <f>E19*$Y$13</f>
        <v>0</v>
      </c>
      <c r="Y19" s="8" t="s">
        <v>1</v>
      </c>
      <c r="AA19" s="105">
        <f>E19*$AB$13</f>
        <v>0</v>
      </c>
      <c r="AB19" s="8" t="s">
        <v>1</v>
      </c>
      <c r="AD19" s="105">
        <f>E19*$AE$13</f>
        <v>0</v>
      </c>
      <c r="AE19" s="8" t="s">
        <v>1</v>
      </c>
      <c r="AG19" s="105">
        <f>E19*$AH$13</f>
        <v>0</v>
      </c>
      <c r="AH19" s="8" t="s">
        <v>1</v>
      </c>
      <c r="AJ19" s="105">
        <f>E19*$AK$13</f>
        <v>0</v>
      </c>
      <c r="AK19" s="8" t="s">
        <v>1</v>
      </c>
      <c r="AM19" s="105">
        <f>E19*$AN$13</f>
        <v>0</v>
      </c>
      <c r="AN19" s="8" t="s">
        <v>1</v>
      </c>
      <c r="AP19" s="105">
        <f>E19*$AQ$13</f>
        <v>0</v>
      </c>
      <c r="AQ19" s="8" t="s">
        <v>1</v>
      </c>
      <c r="AS19" s="105">
        <f>E19*$AT$13</f>
        <v>0</v>
      </c>
      <c r="AT19" s="8" t="s">
        <v>1</v>
      </c>
      <c r="AV19" s="105">
        <f>E19*$AW$13</f>
        <v>0</v>
      </c>
      <c r="AW19" s="8" t="s">
        <v>1</v>
      </c>
      <c r="AY19" s="105">
        <f>E19*$AZ$13</f>
        <v>0</v>
      </c>
      <c r="AZ19" s="8" t="s">
        <v>1</v>
      </c>
    </row>
    <row r="20" spans="1:52" ht="15" thickBot="1" x14ac:dyDescent="0.35">
      <c r="A20" s="6">
        <v>2068</v>
      </c>
      <c r="B20" s="47"/>
      <c r="C20" s="10">
        <v>1</v>
      </c>
      <c r="D20" s="8" t="s">
        <v>3</v>
      </c>
      <c r="E20" s="72">
        <f>($C$4*C20)/1000000</f>
        <v>0.2</v>
      </c>
      <c r="F20" s="8" t="s">
        <v>1</v>
      </c>
      <c r="G20" s="119">
        <f>ROUNDDOWN((Consolidação!C22+Consolidação!E22)/E20,0)</f>
        <v>534</v>
      </c>
      <c r="I20" s="104">
        <f>E20*$J$13</f>
        <v>0</v>
      </c>
      <c r="J20" s="8" t="s">
        <v>1</v>
      </c>
      <c r="L20" s="104">
        <f>E20*$M$13</f>
        <v>0</v>
      </c>
      <c r="M20" s="8" t="s">
        <v>1</v>
      </c>
      <c r="O20" s="104">
        <f>E20*$P$13</f>
        <v>0</v>
      </c>
      <c r="P20" s="8" t="s">
        <v>1</v>
      </c>
      <c r="R20" s="104">
        <f>E20*$S$13</f>
        <v>0.2</v>
      </c>
      <c r="S20" s="8" t="s">
        <v>1</v>
      </c>
      <c r="U20" s="104">
        <f>E20*$V$13</f>
        <v>0</v>
      </c>
      <c r="V20" s="8" t="s">
        <v>1</v>
      </c>
      <c r="X20" s="104">
        <f>E20*$Y$13</f>
        <v>0</v>
      </c>
      <c r="Y20" s="8" t="s">
        <v>1</v>
      </c>
      <c r="AA20" s="104">
        <f>E20*$AB$13</f>
        <v>0</v>
      </c>
      <c r="AB20" s="8" t="s">
        <v>1</v>
      </c>
      <c r="AD20" s="104">
        <f>E20*$AE$13</f>
        <v>0</v>
      </c>
      <c r="AE20" s="8" t="s">
        <v>1</v>
      </c>
      <c r="AG20" s="104">
        <f>E20*$AH$13</f>
        <v>0</v>
      </c>
      <c r="AH20" s="8" t="s">
        <v>1</v>
      </c>
      <c r="AJ20" s="104">
        <f>E20*$AK$13</f>
        <v>0</v>
      </c>
      <c r="AK20" s="8" t="s">
        <v>1</v>
      </c>
      <c r="AM20" s="104">
        <f>E20*$AN$13</f>
        <v>0</v>
      </c>
      <c r="AN20" s="8" t="s">
        <v>1</v>
      </c>
      <c r="AP20" s="104">
        <f>E20*$AQ$13</f>
        <v>0</v>
      </c>
      <c r="AQ20" s="8" t="s">
        <v>1</v>
      </c>
      <c r="AS20" s="104">
        <f>E20*$AT$13</f>
        <v>0</v>
      </c>
      <c r="AT20" s="8" t="s">
        <v>1</v>
      </c>
      <c r="AV20" s="104">
        <f>E20*$AW$13</f>
        <v>0</v>
      </c>
      <c r="AW20" s="8" t="s">
        <v>1</v>
      </c>
      <c r="AY20" s="104">
        <f>E20*$AZ$13</f>
        <v>0</v>
      </c>
      <c r="AZ20" s="8" t="s">
        <v>1</v>
      </c>
    </row>
    <row r="21" spans="1:52" ht="15" thickBot="1" x14ac:dyDescent="0.35">
      <c r="A21" s="16"/>
      <c r="C21" s="2"/>
      <c r="D21" s="1"/>
      <c r="E21" s="73"/>
      <c r="F21" s="1"/>
      <c r="G21" s="1"/>
    </row>
    <row r="22" spans="1:52" ht="15" thickBot="1" x14ac:dyDescent="0.35">
      <c r="A22" s="4"/>
      <c r="B22" s="4"/>
      <c r="C22" s="4"/>
      <c r="D22" s="4"/>
      <c r="E22" s="4"/>
      <c r="F22" s="4"/>
      <c r="I22" s="266" t="s">
        <v>207</v>
      </c>
      <c r="J22" s="76">
        <v>0</v>
      </c>
      <c r="L22" s="266" t="s">
        <v>213</v>
      </c>
      <c r="M22" s="76">
        <v>0</v>
      </c>
      <c r="O22" s="266" t="s">
        <v>222</v>
      </c>
      <c r="P22" s="76">
        <v>0</v>
      </c>
      <c r="R22" s="266" t="s">
        <v>239</v>
      </c>
      <c r="S22" s="76">
        <v>1</v>
      </c>
      <c r="U22" s="266" t="s">
        <v>241</v>
      </c>
      <c r="V22" s="76">
        <v>0</v>
      </c>
      <c r="X22" s="266" t="s">
        <v>251</v>
      </c>
      <c r="Y22" s="76">
        <v>0</v>
      </c>
      <c r="AA22" s="266" t="s">
        <v>252</v>
      </c>
      <c r="AB22" s="76">
        <v>0</v>
      </c>
      <c r="AD22" s="266" t="s">
        <v>257</v>
      </c>
      <c r="AE22" s="76">
        <v>0</v>
      </c>
      <c r="AG22" s="266" t="s">
        <v>260</v>
      </c>
      <c r="AH22" s="76">
        <v>0</v>
      </c>
      <c r="AJ22" s="266" t="s">
        <v>263</v>
      </c>
      <c r="AK22" s="76">
        <v>0</v>
      </c>
      <c r="AM22" s="266" t="s">
        <v>264</v>
      </c>
      <c r="AN22" s="76">
        <v>0</v>
      </c>
      <c r="AP22" s="266" t="s">
        <v>265</v>
      </c>
      <c r="AQ22" s="76">
        <v>0</v>
      </c>
      <c r="AS22" s="266" t="s">
        <v>283</v>
      </c>
      <c r="AT22" s="76">
        <v>0</v>
      </c>
      <c r="AV22" s="266" t="s">
        <v>286</v>
      </c>
      <c r="AW22" s="76">
        <v>0</v>
      </c>
      <c r="AY22" s="258" t="s">
        <v>107</v>
      </c>
      <c r="AZ22" s="257">
        <v>0</v>
      </c>
    </row>
    <row r="23" spans="1:52" ht="15" thickBot="1" x14ac:dyDescent="0.35">
      <c r="A23" s="75" t="s">
        <v>4</v>
      </c>
      <c r="B23" s="30" t="s">
        <v>35</v>
      </c>
      <c r="C23" s="28" t="s">
        <v>10</v>
      </c>
      <c r="D23" s="30" t="s">
        <v>33</v>
      </c>
      <c r="E23" s="29" t="s">
        <v>12</v>
      </c>
      <c r="F23" s="30" t="s">
        <v>33</v>
      </c>
      <c r="G23" s="30" t="s">
        <v>59</v>
      </c>
      <c r="I23" s="30" t="s">
        <v>15</v>
      </c>
      <c r="J23" s="30" t="s">
        <v>33</v>
      </c>
      <c r="L23" s="30" t="s">
        <v>15</v>
      </c>
      <c r="M23" s="30" t="s">
        <v>33</v>
      </c>
      <c r="O23" s="30" t="s">
        <v>15</v>
      </c>
      <c r="P23" s="30" t="s">
        <v>33</v>
      </c>
      <c r="R23" s="30" t="s">
        <v>15</v>
      </c>
      <c r="S23" s="30" t="s">
        <v>33</v>
      </c>
      <c r="U23" s="30" t="s">
        <v>15</v>
      </c>
      <c r="V23" s="30" t="s">
        <v>33</v>
      </c>
      <c r="X23" s="30" t="s">
        <v>15</v>
      </c>
      <c r="Y23" s="30" t="s">
        <v>33</v>
      </c>
      <c r="AA23" s="30" t="s">
        <v>15</v>
      </c>
      <c r="AB23" s="76" t="s">
        <v>33</v>
      </c>
      <c r="AD23" s="30" t="s">
        <v>15</v>
      </c>
      <c r="AE23" s="30" t="s">
        <v>33</v>
      </c>
      <c r="AG23" s="30" t="s">
        <v>15</v>
      </c>
      <c r="AH23" s="30" t="s">
        <v>33</v>
      </c>
      <c r="AJ23" s="30" t="s">
        <v>15</v>
      </c>
      <c r="AK23" s="30" t="s">
        <v>33</v>
      </c>
      <c r="AM23" s="30" t="s">
        <v>15</v>
      </c>
      <c r="AN23" s="30" t="s">
        <v>33</v>
      </c>
      <c r="AP23" s="30" t="s">
        <v>15</v>
      </c>
      <c r="AQ23" s="30" t="s">
        <v>33</v>
      </c>
      <c r="AS23" s="30" t="s">
        <v>15</v>
      </c>
      <c r="AT23" s="30" t="s">
        <v>33</v>
      </c>
      <c r="AV23" s="30" t="s">
        <v>15</v>
      </c>
      <c r="AW23" s="30" t="s">
        <v>33</v>
      </c>
      <c r="AY23" s="256" t="s">
        <v>15</v>
      </c>
      <c r="AZ23" s="256" t="s">
        <v>33</v>
      </c>
    </row>
    <row r="24" spans="1:52" ht="15" thickBot="1" x14ac:dyDescent="0.35">
      <c r="A24" s="12"/>
      <c r="B24" s="15"/>
      <c r="C24" s="14"/>
      <c r="D24" s="12"/>
      <c r="E24" s="13"/>
      <c r="F24" s="13"/>
    </row>
    <row r="25" spans="1:52" ht="15" thickBot="1" x14ac:dyDescent="0.35">
      <c r="A25" s="8">
        <v>11816</v>
      </c>
      <c r="B25" s="50"/>
      <c r="C25" s="10">
        <v>135</v>
      </c>
      <c r="D25" s="8" t="s">
        <v>3</v>
      </c>
      <c r="E25" s="72">
        <f>($C$4*C25)/1000000</f>
        <v>27</v>
      </c>
      <c r="F25" s="8" t="s">
        <v>1</v>
      </c>
      <c r="G25" s="8">
        <f>ROUNDDOWN((Consolidação!C70+Consolidação!E70)/E25,0)</f>
        <v>33</v>
      </c>
      <c r="I25" s="105">
        <f>E25*$J$22</f>
        <v>0</v>
      </c>
      <c r="J25" s="8" t="s">
        <v>1</v>
      </c>
      <c r="L25" s="105">
        <f>E25*$M$22</f>
        <v>0</v>
      </c>
      <c r="M25" s="8" t="s">
        <v>1</v>
      </c>
      <c r="O25" s="105">
        <f>E25*$P$22</f>
        <v>0</v>
      </c>
      <c r="P25" s="8" t="s">
        <v>1</v>
      </c>
      <c r="R25" s="105">
        <f>E25*$S$22</f>
        <v>27</v>
      </c>
      <c r="S25" s="8" t="s">
        <v>1</v>
      </c>
      <c r="U25" s="105">
        <f>E25*$V$22</f>
        <v>0</v>
      </c>
      <c r="V25" s="8" t="s">
        <v>1</v>
      </c>
      <c r="X25" s="105">
        <f>E25*$Y$22</f>
        <v>0</v>
      </c>
      <c r="Y25" s="8" t="s">
        <v>1</v>
      </c>
      <c r="AA25" s="105">
        <f>E25*$AB$22</f>
        <v>0</v>
      </c>
      <c r="AB25" s="8" t="s">
        <v>1</v>
      </c>
      <c r="AD25" s="105">
        <f>E25*$AE$22</f>
        <v>0</v>
      </c>
      <c r="AE25" s="8" t="s">
        <v>1</v>
      </c>
      <c r="AG25" s="105">
        <f>E25*$AH$22</f>
        <v>0</v>
      </c>
      <c r="AH25" s="8" t="s">
        <v>1</v>
      </c>
      <c r="AJ25" s="105">
        <f>E25*$AK$22</f>
        <v>0</v>
      </c>
      <c r="AK25" s="8" t="s">
        <v>1</v>
      </c>
      <c r="AM25" s="105">
        <f>E25*$AN$22</f>
        <v>0</v>
      </c>
      <c r="AN25" s="8" t="s">
        <v>1</v>
      </c>
      <c r="AP25" s="105">
        <f>E25*$AQ$22</f>
        <v>0</v>
      </c>
      <c r="AQ25" s="8" t="s">
        <v>1</v>
      </c>
      <c r="AS25" s="105">
        <f>E25*$AT$22</f>
        <v>0</v>
      </c>
      <c r="AT25" s="8" t="s">
        <v>1</v>
      </c>
      <c r="AV25" s="105">
        <f>E25*$AW$22</f>
        <v>0</v>
      </c>
      <c r="AW25" s="8" t="s">
        <v>1</v>
      </c>
      <c r="AY25" s="104">
        <f>E25*$AZ$22</f>
        <v>0</v>
      </c>
      <c r="AZ25" s="8" t="s">
        <v>1</v>
      </c>
    </row>
    <row r="26" spans="1:52" ht="15" thickBot="1" x14ac:dyDescent="0.35">
      <c r="A26" s="8">
        <v>11819</v>
      </c>
      <c r="B26" s="50"/>
      <c r="C26" s="10">
        <v>63.875</v>
      </c>
      <c r="D26" s="8" t="s">
        <v>3</v>
      </c>
      <c r="E26" s="72">
        <f>($C$4*C26)/1000000</f>
        <v>12.775</v>
      </c>
      <c r="F26" s="8" t="s">
        <v>1</v>
      </c>
      <c r="G26" s="8">
        <f>ROUNDDOWN((Consolidação!C72+Consolidação!E72)/E26,0)</f>
        <v>6</v>
      </c>
      <c r="I26" s="112">
        <f>E26*$J$22</f>
        <v>0</v>
      </c>
      <c r="J26" s="8" t="s">
        <v>1</v>
      </c>
      <c r="L26" s="104">
        <f>E26*$M$22</f>
        <v>0</v>
      </c>
      <c r="M26" s="8" t="s">
        <v>1</v>
      </c>
      <c r="O26" s="104">
        <f>E26*$P$22</f>
        <v>0</v>
      </c>
      <c r="P26" s="8" t="s">
        <v>1</v>
      </c>
      <c r="R26" s="104">
        <f>E26*$S$22</f>
        <v>12.775</v>
      </c>
      <c r="S26" s="8" t="s">
        <v>1</v>
      </c>
      <c r="U26" s="104">
        <f>E26*$V$22</f>
        <v>0</v>
      </c>
      <c r="V26" s="8" t="s">
        <v>1</v>
      </c>
      <c r="X26" s="112">
        <f>E26*$Y$22</f>
        <v>0</v>
      </c>
      <c r="Y26" s="8" t="s">
        <v>1</v>
      </c>
      <c r="AA26" s="112">
        <f>E26*$AB$22</f>
        <v>0</v>
      </c>
      <c r="AB26" s="8" t="s">
        <v>1</v>
      </c>
      <c r="AD26" s="112">
        <f>E26*$AE$22</f>
        <v>0</v>
      </c>
      <c r="AE26" s="8" t="s">
        <v>1</v>
      </c>
      <c r="AG26" s="112">
        <f>E26*$AH$22</f>
        <v>0</v>
      </c>
      <c r="AH26" s="8" t="s">
        <v>1</v>
      </c>
      <c r="AJ26" s="112">
        <f>E26*$AK$22</f>
        <v>0</v>
      </c>
      <c r="AK26" s="8" t="s">
        <v>1</v>
      </c>
      <c r="AM26" s="112">
        <f>E26*$AN$22</f>
        <v>0</v>
      </c>
      <c r="AN26" s="8" t="s">
        <v>1</v>
      </c>
      <c r="AP26" s="112">
        <f>E26*$AQ$22</f>
        <v>0</v>
      </c>
      <c r="AQ26" s="8" t="s">
        <v>1</v>
      </c>
      <c r="AS26" s="112">
        <f>E26*$AT$22</f>
        <v>0</v>
      </c>
      <c r="AT26" s="8" t="s">
        <v>1</v>
      </c>
      <c r="AV26" s="112">
        <f>E26*$AW$22</f>
        <v>0</v>
      </c>
      <c r="AW26" s="8" t="s">
        <v>1</v>
      </c>
      <c r="AY26" s="104">
        <f>E26*$AZ$22</f>
        <v>0</v>
      </c>
      <c r="AZ26" s="8" t="s">
        <v>1</v>
      </c>
    </row>
    <row r="27" spans="1:52" ht="15" thickBot="1" x14ac:dyDescent="0.35">
      <c r="A27" s="1"/>
      <c r="B27" s="33"/>
      <c r="C27" s="2"/>
      <c r="D27" s="1"/>
      <c r="E27" s="73"/>
      <c r="F27" s="1"/>
      <c r="G27" s="1"/>
      <c r="I27" s="111"/>
      <c r="J27" s="1"/>
      <c r="L27" s="111"/>
      <c r="M27" s="1"/>
      <c r="O27" s="111"/>
      <c r="P27" s="1"/>
      <c r="R27" s="111"/>
      <c r="S27" s="1"/>
      <c r="U27" s="111"/>
      <c r="V27" s="1"/>
      <c r="X27" s="111"/>
      <c r="Y27" s="1"/>
      <c r="AA27" s="111"/>
      <c r="AB27" s="1"/>
      <c r="AD27" s="111"/>
      <c r="AE27" s="1"/>
      <c r="AG27" s="111"/>
      <c r="AH27" s="1"/>
      <c r="AJ27" s="111"/>
      <c r="AK27" s="1"/>
      <c r="AM27" s="111"/>
      <c r="AN27" s="1"/>
      <c r="AP27" s="111"/>
      <c r="AQ27" s="1"/>
      <c r="AS27" s="111"/>
      <c r="AT27" s="1"/>
      <c r="AV27" s="111"/>
      <c r="AW27" s="1"/>
      <c r="AY27" s="111"/>
      <c r="AZ27" s="1"/>
    </row>
    <row r="28" spans="1:52" ht="15" thickBot="1" x14ac:dyDescent="0.35">
      <c r="A28" s="4"/>
      <c r="B28" s="4"/>
      <c r="C28" s="4"/>
      <c r="D28" s="4"/>
      <c r="E28" s="4"/>
      <c r="F28" s="4"/>
      <c r="I28" s="266" t="s">
        <v>207</v>
      </c>
      <c r="J28" s="76">
        <v>0</v>
      </c>
      <c r="L28" s="266" t="s">
        <v>213</v>
      </c>
      <c r="M28" s="76">
        <v>0</v>
      </c>
      <c r="O28" s="266" t="s">
        <v>222</v>
      </c>
      <c r="P28" s="76">
        <v>0</v>
      </c>
      <c r="R28" s="266" t="s">
        <v>239</v>
      </c>
      <c r="S28" s="76">
        <v>1</v>
      </c>
      <c r="U28" s="266" t="s">
        <v>241</v>
      </c>
      <c r="V28" s="76">
        <v>0</v>
      </c>
      <c r="X28" s="266" t="s">
        <v>251</v>
      </c>
      <c r="Y28" s="76">
        <v>0</v>
      </c>
      <c r="AA28" s="266" t="s">
        <v>252</v>
      </c>
      <c r="AB28" s="76">
        <v>0</v>
      </c>
      <c r="AD28" s="266" t="s">
        <v>257</v>
      </c>
      <c r="AE28" s="76">
        <v>0</v>
      </c>
      <c r="AG28" s="266" t="s">
        <v>260</v>
      </c>
      <c r="AH28" s="76">
        <v>0</v>
      </c>
      <c r="AJ28" s="266" t="s">
        <v>263</v>
      </c>
      <c r="AK28" s="76">
        <v>0</v>
      </c>
      <c r="AM28" s="266" t="s">
        <v>264</v>
      </c>
      <c r="AN28" s="76">
        <v>0</v>
      </c>
      <c r="AP28" s="266" t="s">
        <v>265</v>
      </c>
      <c r="AQ28" s="76">
        <v>0</v>
      </c>
      <c r="AS28" s="266" t="s">
        <v>283</v>
      </c>
      <c r="AT28" s="76">
        <v>0</v>
      </c>
      <c r="AV28" s="266" t="s">
        <v>286</v>
      </c>
      <c r="AW28" s="76">
        <v>0</v>
      </c>
      <c r="AY28" s="258" t="s">
        <v>107</v>
      </c>
      <c r="AZ28" s="257">
        <v>0</v>
      </c>
    </row>
    <row r="29" spans="1:52" ht="15" thickBot="1" x14ac:dyDescent="0.35">
      <c r="A29" s="75" t="s">
        <v>4</v>
      </c>
      <c r="B29" s="30" t="s">
        <v>36</v>
      </c>
      <c r="C29" s="28" t="s">
        <v>10</v>
      </c>
      <c r="D29" s="30" t="s">
        <v>33</v>
      </c>
      <c r="E29" s="29" t="s">
        <v>12</v>
      </c>
      <c r="F29" s="30" t="s">
        <v>33</v>
      </c>
      <c r="G29" s="30" t="s">
        <v>59</v>
      </c>
      <c r="I29" s="30" t="s">
        <v>15</v>
      </c>
      <c r="J29" s="30" t="s">
        <v>33</v>
      </c>
      <c r="L29" s="30" t="s">
        <v>15</v>
      </c>
      <c r="M29" s="30" t="s">
        <v>33</v>
      </c>
      <c r="O29" s="30" t="s">
        <v>15</v>
      </c>
      <c r="P29" s="30" t="s">
        <v>33</v>
      </c>
      <c r="R29" s="30" t="s">
        <v>15</v>
      </c>
      <c r="S29" s="30" t="s">
        <v>33</v>
      </c>
      <c r="U29" s="30" t="s">
        <v>15</v>
      </c>
      <c r="V29" s="30" t="s">
        <v>33</v>
      </c>
      <c r="X29" s="30" t="s">
        <v>15</v>
      </c>
      <c r="Y29" s="30" t="s">
        <v>33</v>
      </c>
      <c r="AA29" s="30" t="s">
        <v>15</v>
      </c>
      <c r="AB29" s="30" t="s">
        <v>33</v>
      </c>
      <c r="AD29" s="30" t="s">
        <v>15</v>
      </c>
      <c r="AE29" s="30" t="s">
        <v>33</v>
      </c>
      <c r="AG29" s="30" t="s">
        <v>15</v>
      </c>
      <c r="AH29" s="30" t="s">
        <v>33</v>
      </c>
      <c r="AJ29" s="30" t="s">
        <v>15</v>
      </c>
      <c r="AK29" s="30" t="s">
        <v>33</v>
      </c>
      <c r="AM29" s="30" t="s">
        <v>15</v>
      </c>
      <c r="AN29" s="30" t="s">
        <v>33</v>
      </c>
      <c r="AP29" s="30" t="s">
        <v>15</v>
      </c>
      <c r="AQ29" s="30" t="s">
        <v>33</v>
      </c>
      <c r="AS29" s="30" t="s">
        <v>15</v>
      </c>
      <c r="AT29" s="30" t="s">
        <v>33</v>
      </c>
      <c r="AV29" s="30" t="s">
        <v>15</v>
      </c>
      <c r="AW29" s="30" t="s">
        <v>33</v>
      </c>
      <c r="AY29" s="256" t="s">
        <v>15</v>
      </c>
      <c r="AZ29" s="256" t="s">
        <v>33</v>
      </c>
    </row>
    <row r="30" spans="1:52" ht="15" thickBot="1" x14ac:dyDescent="0.35">
      <c r="A30" s="1"/>
      <c r="B30" s="33"/>
      <c r="C30" s="2"/>
      <c r="D30" s="1"/>
      <c r="E30" s="73"/>
      <c r="F30" s="1"/>
      <c r="I30" s="111"/>
      <c r="J30" s="1"/>
      <c r="L30" s="111"/>
      <c r="M30" s="1"/>
      <c r="O30" s="111"/>
      <c r="P30" s="1"/>
      <c r="R30" s="111"/>
      <c r="S30" s="1"/>
      <c r="U30" s="111"/>
      <c r="V30" s="1"/>
      <c r="X30" s="111"/>
      <c r="Y30" s="1"/>
      <c r="AA30" s="111"/>
      <c r="AB30" s="1"/>
      <c r="AD30" s="111"/>
      <c r="AE30" s="1"/>
      <c r="AG30" s="111"/>
      <c r="AH30" s="1"/>
      <c r="AJ30" s="111"/>
      <c r="AK30" s="1"/>
      <c r="AM30" s="111"/>
      <c r="AN30" s="1"/>
      <c r="AP30" s="111"/>
      <c r="AQ30" s="1"/>
      <c r="AS30" s="111"/>
      <c r="AT30" s="1"/>
      <c r="AV30" s="111"/>
      <c r="AW30" s="1"/>
      <c r="AY30" s="111"/>
      <c r="AZ30" s="1"/>
    </row>
    <row r="31" spans="1:52" ht="15" thickBot="1" x14ac:dyDescent="0.35">
      <c r="A31" s="8">
        <v>11744</v>
      </c>
      <c r="B31" s="50"/>
      <c r="C31" s="19">
        <v>0.01</v>
      </c>
      <c r="D31" s="8" t="s">
        <v>2</v>
      </c>
      <c r="E31" s="72">
        <f t="shared" ref="E31:E36" si="0">($C$4*C31)</f>
        <v>2000</v>
      </c>
      <c r="F31" s="8" t="s">
        <v>2</v>
      </c>
      <c r="G31" s="8">
        <f>ROUNDDOWN((Consolidação!C59+Consolidação!E59)/E31,0)</f>
        <v>4</v>
      </c>
      <c r="I31" s="112">
        <f t="shared" ref="I31:I36" si="1">E31*$J$28</f>
        <v>0</v>
      </c>
      <c r="J31" s="253" t="s">
        <v>2</v>
      </c>
      <c r="K31" s="254"/>
      <c r="L31" s="112">
        <f t="shared" ref="L31:L36" si="2">E31*$M$28</f>
        <v>0</v>
      </c>
      <c r="M31" s="253" t="s">
        <v>2</v>
      </c>
      <c r="N31" s="254"/>
      <c r="O31" s="112">
        <f t="shared" ref="O31:O36" si="3">E31*$P$28</f>
        <v>0</v>
      </c>
      <c r="P31" s="253" t="s">
        <v>2</v>
      </c>
      <c r="Q31" s="254"/>
      <c r="R31" s="104">
        <f t="shared" ref="R31:R36" si="4">E31*$S$28</f>
        <v>2000</v>
      </c>
      <c r="S31" s="253" t="s">
        <v>2</v>
      </c>
      <c r="T31" s="254"/>
      <c r="U31" s="112">
        <f t="shared" ref="U31:U36" si="5">E31*$V$28</f>
        <v>0</v>
      </c>
      <c r="V31" s="253" t="s">
        <v>2</v>
      </c>
      <c r="W31" s="254"/>
      <c r="X31" s="112">
        <f t="shared" ref="X31:X36" si="6">E31*$Y$28</f>
        <v>0</v>
      </c>
      <c r="Y31" s="253" t="s">
        <v>2</v>
      </c>
      <c r="Z31" s="254"/>
      <c r="AA31" s="112">
        <f t="shared" ref="AA31:AA36" si="7">E31*$AB$28</f>
        <v>0</v>
      </c>
      <c r="AB31" s="253" t="s">
        <v>2</v>
      </c>
      <c r="AC31" s="254"/>
      <c r="AD31" s="112">
        <f t="shared" ref="AD31:AD36" si="8">E31*$AE$28</f>
        <v>0</v>
      </c>
      <c r="AE31" s="253" t="s">
        <v>2</v>
      </c>
      <c r="AF31" s="254"/>
      <c r="AG31" s="112">
        <f t="shared" ref="AG31:AG36" si="9">E31*$AH$28</f>
        <v>0</v>
      </c>
      <c r="AH31" s="253" t="s">
        <v>2</v>
      </c>
      <c r="AI31" s="254"/>
      <c r="AJ31" s="112">
        <f t="shared" ref="AJ31:AJ36" si="10">E31*$AK$28</f>
        <v>0</v>
      </c>
      <c r="AK31" s="253" t="s">
        <v>2</v>
      </c>
      <c r="AL31" s="254"/>
      <c r="AM31" s="112">
        <f t="shared" ref="AM31:AM36" si="11">E31*$AN$28</f>
        <v>0</v>
      </c>
      <c r="AN31" s="253" t="s">
        <v>2</v>
      </c>
      <c r="AO31" s="254"/>
      <c r="AP31" s="104">
        <f t="shared" ref="AP31:AP36" si="12">E31*$AQ$28</f>
        <v>0</v>
      </c>
      <c r="AQ31" s="253" t="s">
        <v>2</v>
      </c>
      <c r="AR31" s="254"/>
      <c r="AS31" s="104">
        <f t="shared" ref="AS31:AS36" si="13">E31*$AT$28</f>
        <v>0</v>
      </c>
      <c r="AT31" s="253" t="s">
        <v>2</v>
      </c>
      <c r="AU31" s="254"/>
      <c r="AV31" s="104">
        <f t="shared" ref="AV31:AV36" si="14">E31*$AW$28</f>
        <v>0</v>
      </c>
      <c r="AW31" s="8" t="s">
        <v>2</v>
      </c>
      <c r="AX31" s="254"/>
      <c r="AY31" s="105">
        <f t="shared" ref="AY31:AY36" si="15">E31*$AZ$28</f>
        <v>0</v>
      </c>
      <c r="AZ31" s="8" t="s">
        <v>2</v>
      </c>
    </row>
    <row r="32" spans="1:52" ht="15" thickBot="1" x14ac:dyDescent="0.35">
      <c r="A32" s="8">
        <v>11747</v>
      </c>
      <c r="B32" s="50"/>
      <c r="C32" s="19">
        <v>1.0000000000000001E-5</v>
      </c>
      <c r="D32" s="8" t="s">
        <v>104</v>
      </c>
      <c r="E32" s="72">
        <f t="shared" si="0"/>
        <v>2</v>
      </c>
      <c r="F32" s="8" t="s">
        <v>104</v>
      </c>
      <c r="G32" s="8">
        <f>ROUNDDOWN((Consolidação!C60+Consolidação!E60)/E32,0)</f>
        <v>0</v>
      </c>
      <c r="I32" s="112">
        <f t="shared" si="1"/>
        <v>0</v>
      </c>
      <c r="J32" s="253" t="s">
        <v>104</v>
      </c>
      <c r="K32" s="254"/>
      <c r="L32" s="112">
        <f t="shared" si="2"/>
        <v>0</v>
      </c>
      <c r="M32" s="253" t="s">
        <v>104</v>
      </c>
      <c r="N32" s="254"/>
      <c r="O32" s="112">
        <f t="shared" si="3"/>
        <v>0</v>
      </c>
      <c r="P32" s="253" t="s">
        <v>104</v>
      </c>
      <c r="Q32" s="254"/>
      <c r="R32" s="104">
        <f t="shared" si="4"/>
        <v>2</v>
      </c>
      <c r="S32" s="253" t="s">
        <v>104</v>
      </c>
      <c r="T32" s="254"/>
      <c r="U32" s="112">
        <f t="shared" si="5"/>
        <v>0</v>
      </c>
      <c r="V32" s="253" t="s">
        <v>104</v>
      </c>
      <c r="W32" s="254"/>
      <c r="X32" s="112">
        <f t="shared" si="6"/>
        <v>0</v>
      </c>
      <c r="Y32" s="253" t="s">
        <v>104</v>
      </c>
      <c r="Z32" s="254"/>
      <c r="AA32" s="112">
        <f t="shared" si="7"/>
        <v>0</v>
      </c>
      <c r="AB32" s="253" t="s">
        <v>104</v>
      </c>
      <c r="AC32" s="254"/>
      <c r="AD32" s="112">
        <f t="shared" si="8"/>
        <v>0</v>
      </c>
      <c r="AE32" s="253" t="s">
        <v>104</v>
      </c>
      <c r="AF32" s="254"/>
      <c r="AG32" s="112">
        <f t="shared" si="9"/>
        <v>0</v>
      </c>
      <c r="AH32" s="253" t="s">
        <v>104</v>
      </c>
      <c r="AI32" s="254"/>
      <c r="AJ32" s="112">
        <f t="shared" si="10"/>
        <v>0</v>
      </c>
      <c r="AK32" s="253" t="s">
        <v>104</v>
      </c>
      <c r="AL32" s="254"/>
      <c r="AM32" s="112">
        <f t="shared" si="11"/>
        <v>0</v>
      </c>
      <c r="AN32" s="253" t="s">
        <v>104</v>
      </c>
      <c r="AO32" s="254"/>
      <c r="AP32" s="104">
        <f t="shared" si="12"/>
        <v>0</v>
      </c>
      <c r="AQ32" s="253" t="s">
        <v>104</v>
      </c>
      <c r="AR32" s="254"/>
      <c r="AS32" s="104">
        <f t="shared" si="13"/>
        <v>0</v>
      </c>
      <c r="AT32" s="253" t="s">
        <v>104</v>
      </c>
      <c r="AU32" s="254"/>
      <c r="AV32" s="104">
        <f t="shared" si="14"/>
        <v>0</v>
      </c>
      <c r="AW32" s="8" t="s">
        <v>104</v>
      </c>
      <c r="AX32" s="254"/>
      <c r="AY32" s="105">
        <f t="shared" si="15"/>
        <v>0</v>
      </c>
      <c r="AZ32" s="8" t="s">
        <v>104</v>
      </c>
    </row>
    <row r="33" spans="1:52" ht="15" thickBot="1" x14ac:dyDescent="0.35">
      <c r="A33" s="8">
        <v>11795</v>
      </c>
      <c r="B33" s="50"/>
      <c r="C33" s="19">
        <v>1.0000000000000001E-5</v>
      </c>
      <c r="D33" s="8" t="s">
        <v>104</v>
      </c>
      <c r="E33" s="72">
        <f t="shared" si="0"/>
        <v>2</v>
      </c>
      <c r="F33" s="8" t="s">
        <v>104</v>
      </c>
      <c r="G33" s="8">
        <f>ROUNDDOWN((Consolidação!C63+Consolidação!E63)/E33,0)</f>
        <v>7</v>
      </c>
      <c r="I33" s="112">
        <f t="shared" si="1"/>
        <v>0</v>
      </c>
      <c r="J33" s="253" t="s">
        <v>104</v>
      </c>
      <c r="K33" s="254"/>
      <c r="L33" s="112">
        <f t="shared" si="2"/>
        <v>0</v>
      </c>
      <c r="M33" s="253" t="s">
        <v>104</v>
      </c>
      <c r="N33" s="254"/>
      <c r="O33" s="112">
        <f t="shared" si="3"/>
        <v>0</v>
      </c>
      <c r="P33" s="253" t="s">
        <v>104</v>
      </c>
      <c r="Q33" s="254"/>
      <c r="R33" s="104">
        <f t="shared" si="4"/>
        <v>2</v>
      </c>
      <c r="S33" s="253" t="s">
        <v>104</v>
      </c>
      <c r="T33" s="254"/>
      <c r="U33" s="112">
        <f t="shared" si="5"/>
        <v>0</v>
      </c>
      <c r="V33" s="253" t="s">
        <v>104</v>
      </c>
      <c r="W33" s="254"/>
      <c r="X33" s="112">
        <f t="shared" si="6"/>
        <v>0</v>
      </c>
      <c r="Y33" s="253" t="s">
        <v>104</v>
      </c>
      <c r="Z33" s="254"/>
      <c r="AA33" s="112">
        <f t="shared" si="7"/>
        <v>0</v>
      </c>
      <c r="AB33" s="253" t="s">
        <v>104</v>
      </c>
      <c r="AC33" s="254"/>
      <c r="AD33" s="112">
        <f t="shared" si="8"/>
        <v>0</v>
      </c>
      <c r="AE33" s="253" t="s">
        <v>104</v>
      </c>
      <c r="AF33" s="254"/>
      <c r="AG33" s="112">
        <f t="shared" si="9"/>
        <v>0</v>
      </c>
      <c r="AH33" s="253" t="s">
        <v>104</v>
      </c>
      <c r="AI33" s="254"/>
      <c r="AJ33" s="112">
        <f t="shared" si="10"/>
        <v>0</v>
      </c>
      <c r="AK33" s="253" t="s">
        <v>104</v>
      </c>
      <c r="AL33" s="254"/>
      <c r="AM33" s="112">
        <f t="shared" si="11"/>
        <v>0</v>
      </c>
      <c r="AN33" s="253" t="s">
        <v>104</v>
      </c>
      <c r="AO33" s="254"/>
      <c r="AP33" s="104">
        <f t="shared" si="12"/>
        <v>0</v>
      </c>
      <c r="AQ33" s="253" t="s">
        <v>104</v>
      </c>
      <c r="AR33" s="254"/>
      <c r="AS33" s="104">
        <f t="shared" si="13"/>
        <v>0</v>
      </c>
      <c r="AT33" s="253" t="s">
        <v>104</v>
      </c>
      <c r="AU33" s="254"/>
      <c r="AV33" s="104">
        <f t="shared" si="14"/>
        <v>0</v>
      </c>
      <c r="AW33" s="8" t="s">
        <v>104</v>
      </c>
      <c r="AX33" s="254"/>
      <c r="AY33" s="105">
        <f t="shared" si="15"/>
        <v>0</v>
      </c>
      <c r="AZ33" s="8" t="s">
        <v>104</v>
      </c>
    </row>
    <row r="34" spans="1:52" ht="15" thickBot="1" x14ac:dyDescent="0.35">
      <c r="A34" s="8">
        <v>11797</v>
      </c>
      <c r="B34" s="50"/>
      <c r="C34" s="19">
        <v>1.0000000000000001E-5</v>
      </c>
      <c r="D34" s="8" t="s">
        <v>104</v>
      </c>
      <c r="E34" s="72">
        <f t="shared" si="0"/>
        <v>2</v>
      </c>
      <c r="F34" s="8" t="s">
        <v>104</v>
      </c>
      <c r="G34" s="8">
        <f>ROUNDDOWN((Consolidação!C65+Consolidação!E65)/E34,0)</f>
        <v>9</v>
      </c>
      <c r="I34" s="112">
        <f t="shared" si="1"/>
        <v>0</v>
      </c>
      <c r="J34" s="253" t="s">
        <v>104</v>
      </c>
      <c r="K34" s="254"/>
      <c r="L34" s="112">
        <f t="shared" si="2"/>
        <v>0</v>
      </c>
      <c r="M34" s="253" t="s">
        <v>104</v>
      </c>
      <c r="N34" s="254"/>
      <c r="O34" s="112">
        <f t="shared" si="3"/>
        <v>0</v>
      </c>
      <c r="P34" s="253" t="s">
        <v>104</v>
      </c>
      <c r="Q34" s="254"/>
      <c r="R34" s="104">
        <f t="shared" si="4"/>
        <v>2</v>
      </c>
      <c r="S34" s="253" t="s">
        <v>104</v>
      </c>
      <c r="T34" s="254"/>
      <c r="U34" s="112">
        <f t="shared" si="5"/>
        <v>0</v>
      </c>
      <c r="V34" s="253" t="s">
        <v>104</v>
      </c>
      <c r="W34" s="254"/>
      <c r="X34" s="112">
        <f t="shared" si="6"/>
        <v>0</v>
      </c>
      <c r="Y34" s="253" t="s">
        <v>104</v>
      </c>
      <c r="Z34" s="254"/>
      <c r="AA34" s="112">
        <f t="shared" si="7"/>
        <v>0</v>
      </c>
      <c r="AB34" s="253" t="s">
        <v>104</v>
      </c>
      <c r="AC34" s="254"/>
      <c r="AD34" s="112">
        <f t="shared" si="8"/>
        <v>0</v>
      </c>
      <c r="AE34" s="253" t="s">
        <v>104</v>
      </c>
      <c r="AF34" s="254"/>
      <c r="AG34" s="112">
        <f t="shared" si="9"/>
        <v>0</v>
      </c>
      <c r="AH34" s="253" t="s">
        <v>104</v>
      </c>
      <c r="AI34" s="254"/>
      <c r="AJ34" s="112">
        <f t="shared" si="10"/>
        <v>0</v>
      </c>
      <c r="AK34" s="253" t="s">
        <v>104</v>
      </c>
      <c r="AL34" s="254"/>
      <c r="AM34" s="112">
        <f t="shared" si="11"/>
        <v>0</v>
      </c>
      <c r="AN34" s="253" t="s">
        <v>104</v>
      </c>
      <c r="AO34" s="254"/>
      <c r="AP34" s="104">
        <f t="shared" si="12"/>
        <v>0</v>
      </c>
      <c r="AQ34" s="253" t="s">
        <v>104</v>
      </c>
      <c r="AR34" s="254"/>
      <c r="AS34" s="104">
        <f t="shared" si="13"/>
        <v>0</v>
      </c>
      <c r="AT34" s="253" t="s">
        <v>104</v>
      </c>
      <c r="AU34" s="254"/>
      <c r="AV34" s="104">
        <f t="shared" si="14"/>
        <v>0</v>
      </c>
      <c r="AW34" s="8" t="s">
        <v>104</v>
      </c>
      <c r="AX34" s="254"/>
      <c r="AY34" s="105">
        <f t="shared" si="15"/>
        <v>0</v>
      </c>
      <c r="AZ34" s="8" t="s">
        <v>104</v>
      </c>
    </row>
    <row r="35" spans="1:52" ht="15" thickBot="1" x14ac:dyDescent="0.35">
      <c r="A35" s="116">
        <v>11922</v>
      </c>
      <c r="B35" s="114"/>
      <c r="C35" s="19">
        <v>2.1000000000000001E-4</v>
      </c>
      <c r="D35" s="8" t="s">
        <v>2</v>
      </c>
      <c r="E35" s="72">
        <f t="shared" si="0"/>
        <v>42</v>
      </c>
      <c r="F35" s="8" t="s">
        <v>2</v>
      </c>
      <c r="G35" s="8">
        <f>ROUNDDOWN((Consolidação!C108+Consolidação!E108)/E35,0)</f>
        <v>250</v>
      </c>
      <c r="I35" s="112">
        <f t="shared" si="1"/>
        <v>0</v>
      </c>
      <c r="J35" s="253" t="s">
        <v>2</v>
      </c>
      <c r="K35" s="254"/>
      <c r="L35" s="112">
        <f t="shared" si="2"/>
        <v>0</v>
      </c>
      <c r="M35" s="253" t="s">
        <v>2</v>
      </c>
      <c r="N35" s="254"/>
      <c r="O35" s="112">
        <f t="shared" si="3"/>
        <v>0</v>
      </c>
      <c r="P35" s="253" t="s">
        <v>2</v>
      </c>
      <c r="Q35" s="254"/>
      <c r="R35" s="104">
        <f t="shared" si="4"/>
        <v>42</v>
      </c>
      <c r="S35" s="253" t="s">
        <v>2</v>
      </c>
      <c r="T35" s="254"/>
      <c r="U35" s="112">
        <f t="shared" si="5"/>
        <v>0</v>
      </c>
      <c r="V35" s="253" t="s">
        <v>2</v>
      </c>
      <c r="W35" s="254"/>
      <c r="X35" s="112">
        <f t="shared" si="6"/>
        <v>0</v>
      </c>
      <c r="Y35" s="253" t="s">
        <v>2</v>
      </c>
      <c r="Z35" s="254"/>
      <c r="AA35" s="112">
        <f t="shared" si="7"/>
        <v>0</v>
      </c>
      <c r="AB35" s="253" t="s">
        <v>2</v>
      </c>
      <c r="AC35" s="254"/>
      <c r="AD35" s="112">
        <f t="shared" si="8"/>
        <v>0</v>
      </c>
      <c r="AE35" s="253" t="s">
        <v>2</v>
      </c>
      <c r="AF35" s="254"/>
      <c r="AG35" s="112">
        <f t="shared" si="9"/>
        <v>0</v>
      </c>
      <c r="AH35" s="253" t="s">
        <v>2</v>
      </c>
      <c r="AI35" s="254"/>
      <c r="AJ35" s="112">
        <f t="shared" si="10"/>
        <v>0</v>
      </c>
      <c r="AK35" s="253" t="s">
        <v>2</v>
      </c>
      <c r="AL35" s="254"/>
      <c r="AM35" s="112">
        <f t="shared" si="11"/>
        <v>0</v>
      </c>
      <c r="AN35" s="253" t="s">
        <v>2</v>
      </c>
      <c r="AO35" s="254"/>
      <c r="AP35" s="104">
        <f t="shared" si="12"/>
        <v>0</v>
      </c>
      <c r="AQ35" s="253" t="s">
        <v>2</v>
      </c>
      <c r="AR35" s="254"/>
      <c r="AS35" s="104">
        <f t="shared" si="13"/>
        <v>0</v>
      </c>
      <c r="AT35" s="253" t="s">
        <v>2</v>
      </c>
      <c r="AU35" s="254"/>
      <c r="AV35" s="104">
        <f t="shared" si="14"/>
        <v>0</v>
      </c>
      <c r="AW35" s="8" t="s">
        <v>2</v>
      </c>
      <c r="AX35" s="254"/>
      <c r="AY35" s="105">
        <f t="shared" si="15"/>
        <v>0</v>
      </c>
      <c r="AZ35" s="8" t="s">
        <v>2</v>
      </c>
    </row>
    <row r="36" spans="1:52" ht="15" thickBot="1" x14ac:dyDescent="0.35">
      <c r="A36" s="8">
        <v>11580</v>
      </c>
      <c r="B36" s="47"/>
      <c r="C36" s="19">
        <v>5.0000000000000004E-6</v>
      </c>
      <c r="D36" s="8" t="s">
        <v>2</v>
      </c>
      <c r="E36" s="72">
        <f t="shared" si="0"/>
        <v>1</v>
      </c>
      <c r="F36" s="8" t="s">
        <v>2</v>
      </c>
      <c r="G36" s="8">
        <f>ROUNDDOWN((Consolidação!C57+Consolidação!E57)/E36,0)</f>
        <v>642</v>
      </c>
      <c r="I36" s="112">
        <f t="shared" si="1"/>
        <v>0</v>
      </c>
      <c r="J36" s="253" t="s">
        <v>2</v>
      </c>
      <c r="K36" s="254"/>
      <c r="L36" s="112">
        <f t="shared" si="2"/>
        <v>0</v>
      </c>
      <c r="M36" s="253" t="s">
        <v>2</v>
      </c>
      <c r="N36" s="254"/>
      <c r="O36" s="112">
        <f t="shared" si="3"/>
        <v>0</v>
      </c>
      <c r="P36" s="253" t="s">
        <v>2</v>
      </c>
      <c r="Q36" s="254"/>
      <c r="R36" s="104">
        <f t="shared" si="4"/>
        <v>1</v>
      </c>
      <c r="S36" s="253" t="s">
        <v>2</v>
      </c>
      <c r="T36" s="254"/>
      <c r="U36" s="112">
        <f t="shared" si="5"/>
        <v>0</v>
      </c>
      <c r="V36" s="253" t="s">
        <v>2</v>
      </c>
      <c r="W36" s="254"/>
      <c r="X36" s="112">
        <f t="shared" si="6"/>
        <v>0</v>
      </c>
      <c r="Y36" s="253" t="s">
        <v>2</v>
      </c>
      <c r="Z36" s="254"/>
      <c r="AA36" s="112">
        <f t="shared" si="7"/>
        <v>0</v>
      </c>
      <c r="AB36" s="253" t="s">
        <v>2</v>
      </c>
      <c r="AC36" s="254"/>
      <c r="AD36" s="112">
        <f t="shared" si="8"/>
        <v>0</v>
      </c>
      <c r="AE36" s="253" t="s">
        <v>2</v>
      </c>
      <c r="AF36" s="254"/>
      <c r="AG36" s="112">
        <f t="shared" si="9"/>
        <v>0</v>
      </c>
      <c r="AH36" s="253" t="s">
        <v>2</v>
      </c>
      <c r="AI36" s="254"/>
      <c r="AJ36" s="112">
        <f t="shared" si="10"/>
        <v>0</v>
      </c>
      <c r="AK36" s="253" t="s">
        <v>2</v>
      </c>
      <c r="AL36" s="254"/>
      <c r="AM36" s="112">
        <f t="shared" si="11"/>
        <v>0</v>
      </c>
      <c r="AN36" s="253" t="s">
        <v>2</v>
      </c>
      <c r="AO36" s="254"/>
      <c r="AP36" s="104">
        <f t="shared" si="12"/>
        <v>0</v>
      </c>
      <c r="AQ36" s="253" t="s">
        <v>2</v>
      </c>
      <c r="AR36" s="254"/>
      <c r="AS36" s="104">
        <f t="shared" si="13"/>
        <v>0</v>
      </c>
      <c r="AT36" s="253" t="s">
        <v>2</v>
      </c>
      <c r="AU36" s="254"/>
      <c r="AV36" s="104">
        <f t="shared" si="14"/>
        <v>0</v>
      </c>
      <c r="AW36" s="8" t="s">
        <v>2</v>
      </c>
      <c r="AX36" s="254"/>
      <c r="AY36" s="104">
        <f t="shared" si="15"/>
        <v>0</v>
      </c>
      <c r="AZ36" s="8" t="s">
        <v>2</v>
      </c>
    </row>
    <row r="39" spans="1:52" x14ac:dyDescent="0.3">
      <c r="C39" s="499"/>
    </row>
  </sheetData>
  <mergeCells count="2">
    <mergeCell ref="H2:M2"/>
    <mergeCell ref="N2:S2"/>
  </mergeCells>
  <conditionalFormatting sqref="D8:D10">
    <cfRule type="cellIs" dxfId="64" priority="7" operator="equal">
      <formula>"≠"</formula>
    </cfRule>
  </conditionalFormatting>
  <conditionalFormatting sqref="D11">
    <cfRule type="containsText" dxfId="63" priority="16" operator="containsText" text="!!!">
      <formula>NOT(ISERROR(SEARCH("!!!",D11)))</formula>
    </cfRule>
  </conditionalFormatting>
  <conditionalFormatting sqref="E8:E11">
    <cfRule type="uniqueValues" dxfId="62" priority="17"/>
    <cfRule type="duplicateValues" dxfId="61" priority="18"/>
  </conditionalFormatting>
  <conditionalFormatting sqref="G16:G20 G25:G26 G31:G36">
    <cfRule type="top10" dxfId="60" priority="6" bottom="1" rank="1"/>
  </conditionalFormatting>
  <conditionalFormatting sqref="M3:M6">
    <cfRule type="cellIs" dxfId="59" priority="1" operator="between">
      <formula>0.0000000001</formula>
      <formula>0.9999999999</formula>
    </cfRule>
    <cfRule type="cellIs" dxfId="58" priority="2" operator="equal">
      <formula>1</formula>
    </cfRule>
    <cfRule type="cellIs" dxfId="57" priority="3" operator="greaterThan">
      <formula>0</formula>
    </cfRule>
  </conditionalFormatting>
  <conditionalFormatting sqref="M6">
    <cfRule type="cellIs" dxfId="56" priority="4" operator="equal">
      <formula>1</formula>
    </cfRule>
    <cfRule type="cellIs" dxfId="55" priority="5" operator="between">
      <formula>0.00000001</formula>
      <formula>0.99999999</formula>
    </cfRule>
  </conditionalFormatting>
  <conditionalFormatting sqref="S3:S5">
    <cfRule type="cellIs" dxfId="54" priority="11" operator="between">
      <formula>0.0000000001</formula>
      <formula>0.9999999999</formula>
    </cfRule>
    <cfRule type="cellIs" dxfId="53" priority="12" operator="equal">
      <formula>1</formula>
    </cfRule>
    <cfRule type="cellIs" dxfId="52" priority="13" operator="greaterThan">
      <formula>0</formula>
    </cfRule>
  </conditionalFormatting>
  <pageMargins left="0.51181102362204722" right="0.51181102362204722" top="0.78740157480314965" bottom="0.78740157480314965" header="0.31496062992125984" footer="0.31496062992125984"/>
  <pageSetup paperSize="9" scale="85" orientation="landscape" horizontalDpi="300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36"/>
  <sheetViews>
    <sheetView zoomScaleNormal="100" workbookViewId="0">
      <selection activeCell="B35" sqref="B35:B36"/>
    </sheetView>
  </sheetViews>
  <sheetFormatPr defaultRowHeight="14.4" x14ac:dyDescent="0.3"/>
  <cols>
    <col min="1" max="1" width="10.5546875" bestFit="1" customWidth="1"/>
    <col min="2" max="2" width="50.5546875" customWidth="1"/>
    <col min="3" max="3" width="14.33203125" bestFit="1" customWidth="1"/>
    <col min="4" max="4" width="5.109375" bestFit="1" customWidth="1"/>
    <col min="5" max="5" width="11.5546875" bestFit="1" customWidth="1"/>
    <col min="6" max="6" width="5.109375" bestFit="1" customWidth="1"/>
    <col min="7" max="7" width="10.5546875" bestFit="1" customWidth="1"/>
    <col min="8" max="8" width="3.88671875" bestFit="1" customWidth="1"/>
    <col min="9" max="9" width="9.44140625" bestFit="1" customWidth="1"/>
    <col min="10" max="10" width="6.44140625" bestFit="1" customWidth="1"/>
    <col min="11" max="11" width="3" bestFit="1" customWidth="1"/>
    <col min="12" max="12" width="9.44140625" bestFit="1" customWidth="1"/>
    <col min="13" max="13" width="5.5546875" bestFit="1" customWidth="1"/>
    <col min="14" max="14" width="3.88671875" bestFit="1" customWidth="1"/>
    <col min="15" max="15" width="9.44140625" bestFit="1" customWidth="1"/>
    <col min="16" max="16" width="5.44140625" bestFit="1" customWidth="1"/>
    <col min="17" max="17" width="3" bestFit="1" customWidth="1"/>
    <col min="18" max="18" width="9.44140625" bestFit="1" customWidth="1"/>
    <col min="19" max="19" width="5.5546875" bestFit="1" customWidth="1"/>
    <col min="20" max="20" width="2.6640625" customWidth="1"/>
    <col min="21" max="21" width="9.44140625" bestFit="1" customWidth="1"/>
    <col min="22" max="22" width="5.109375" bestFit="1" customWidth="1"/>
    <col min="23" max="23" width="2.6640625" customWidth="1"/>
    <col min="24" max="24" width="9.44140625" bestFit="1" customWidth="1"/>
    <col min="25" max="25" width="5.109375" bestFit="1" customWidth="1"/>
    <col min="26" max="26" width="2.6640625" customWidth="1"/>
    <col min="27" max="27" width="9.44140625" bestFit="1" customWidth="1"/>
    <col min="28" max="28" width="5.109375" bestFit="1" customWidth="1"/>
    <col min="29" max="29" width="2.6640625" customWidth="1"/>
    <col min="30" max="30" width="9.44140625" bestFit="1" customWidth="1"/>
    <col min="31" max="31" width="5.109375" bestFit="1" customWidth="1"/>
    <col min="32" max="32" width="2.6640625" customWidth="1"/>
    <col min="33" max="33" width="9.44140625" bestFit="1" customWidth="1"/>
    <col min="34" max="34" width="5.109375" bestFit="1" customWidth="1"/>
    <col min="35" max="35" width="2.6640625" customWidth="1"/>
    <col min="36" max="36" width="9.44140625" bestFit="1" customWidth="1"/>
    <col min="37" max="37" width="5.109375" bestFit="1" customWidth="1"/>
    <col min="38" max="38" width="2.6640625" customWidth="1"/>
    <col min="39" max="39" width="9.44140625" bestFit="1" customWidth="1"/>
    <col min="40" max="40" width="5.109375" bestFit="1" customWidth="1"/>
    <col min="41" max="41" width="2.6640625" customWidth="1"/>
    <col min="42" max="42" width="9.44140625" bestFit="1" customWidth="1"/>
    <col min="43" max="43" width="5.109375" bestFit="1" customWidth="1"/>
    <col min="44" max="44" width="2.6640625" customWidth="1"/>
    <col min="45" max="45" width="9.44140625" bestFit="1" customWidth="1"/>
    <col min="46" max="46" width="5.109375" bestFit="1" customWidth="1"/>
    <col min="47" max="47" width="2.6640625" customWidth="1"/>
    <col min="48" max="48" width="9.44140625" bestFit="1" customWidth="1"/>
    <col min="49" max="49" width="5.109375" bestFit="1" customWidth="1"/>
    <col min="50" max="50" width="2.6640625" customWidth="1"/>
    <col min="51" max="51" width="11.88671875" bestFit="1" customWidth="1"/>
    <col min="52" max="52" width="5.109375" bestFit="1" customWidth="1"/>
  </cols>
  <sheetData>
    <row r="1" spans="1:52" ht="21.6" thickBot="1" x14ac:dyDescent="0.45">
      <c r="A1" t="s">
        <v>6</v>
      </c>
      <c r="B1" s="18">
        <v>21153</v>
      </c>
      <c r="C1" s="102"/>
    </row>
    <row r="2" spans="1:52" ht="15" thickBot="1" x14ac:dyDescent="0.35">
      <c r="B2" s="64" t="s">
        <v>230</v>
      </c>
      <c r="H2" s="628" t="s">
        <v>76</v>
      </c>
      <c r="I2" s="629"/>
      <c r="J2" s="629"/>
      <c r="K2" s="629"/>
      <c r="L2" s="629"/>
      <c r="M2" s="632"/>
      <c r="N2" s="628" t="s">
        <v>77</v>
      </c>
      <c r="O2" s="629"/>
      <c r="P2" s="629"/>
      <c r="Q2" s="629"/>
      <c r="R2" s="629"/>
      <c r="S2" s="630"/>
      <c r="U2" s="35"/>
      <c r="V2" s="35"/>
    </row>
    <row r="3" spans="1:52" x14ac:dyDescent="0.3">
      <c r="H3" s="158" t="s">
        <v>61</v>
      </c>
      <c r="I3" s="159">
        <v>0</v>
      </c>
      <c r="J3" s="160" t="s">
        <v>43</v>
      </c>
      <c r="K3" s="160" t="s">
        <v>42</v>
      </c>
      <c r="L3" s="204"/>
      <c r="M3" s="132" t="e">
        <f>ROUNDDOWN(IF(I3&lt;=#REF!+#REF!+#REF!+#REF!,1,(#REF!+#REF!+#REF!+#REF!)/I3),2)</f>
        <v>#REF!</v>
      </c>
      <c r="N3" s="144" t="s">
        <v>61</v>
      </c>
      <c r="O3" s="145">
        <f>ROUNDUP(I3/C6,0)</f>
        <v>0</v>
      </c>
      <c r="P3" s="145" t="s">
        <v>44</v>
      </c>
      <c r="Q3" s="145" t="s">
        <v>42</v>
      </c>
      <c r="R3" s="285" t="str">
        <f>IF(L3="","",L3-20)</f>
        <v/>
      </c>
      <c r="S3" s="134" t="e">
        <f>ROUNDDOWN(IF(I3&lt;=#REF!+#REF!+#REF!+#REF!+#REF!+#REF!,1,(#REF!+#REF!+#REF!+#REF!+#REF!+#REF!)/I3),2)</f>
        <v>#REF!</v>
      </c>
      <c r="U3" s="118"/>
      <c r="V3" s="102"/>
      <c r="W3" s="54"/>
      <c r="X3" s="54"/>
      <c r="Y3" s="54"/>
      <c r="Z3" s="54"/>
    </row>
    <row r="4" spans="1:52" x14ac:dyDescent="0.3">
      <c r="B4" s="3" t="s">
        <v>68</v>
      </c>
      <c r="C4" s="31">
        <v>131578</v>
      </c>
      <c r="E4" s="101" t="s">
        <v>59</v>
      </c>
      <c r="G4" s="3"/>
      <c r="H4" s="144" t="s">
        <v>62</v>
      </c>
      <c r="I4" s="150">
        <v>0</v>
      </c>
      <c r="J4" s="145" t="s">
        <v>43</v>
      </c>
      <c r="K4" s="145" t="s">
        <v>42</v>
      </c>
      <c r="L4" s="146"/>
      <c r="M4" s="134" t="e">
        <f>ROUNDDOWN(IF(I4+I3&lt;=#REF!+#REF!+#REF!+#REF!,1,IF(I3&gt;(#REF!+#REF!+#REF!+#REF!),0,(#REF!+#REF!+#REF!+#REF!-I3)/I4)),2)</f>
        <v>#REF!</v>
      </c>
      <c r="N4" s="137" t="s">
        <v>62</v>
      </c>
      <c r="O4" s="41">
        <f>IF(ROUNDUP(((I4+I3)/$C$6)-O3,0)&lt;0,0,ROUNDUP(((I4+I3)/$C$6)-O3,0))</f>
        <v>0</v>
      </c>
      <c r="P4" s="41" t="s">
        <v>44</v>
      </c>
      <c r="Q4" s="41" t="s">
        <v>42</v>
      </c>
      <c r="R4" s="146" t="str">
        <f>IF(L4="","",L4-20)</f>
        <v/>
      </c>
      <c r="S4" s="134" t="e">
        <f>ROUNDDOWN(IF(I4+I3&lt;=#REF!+#REF!+#REF!+#REF!+#REF!+#REF!,1,IF(I3&gt;(#REF!+#REF!+#REF!+#REF!+#REF!+#REF!),0,(#REF!+#REF!+#REF!+#REF!+#REF!+#REF!-I3)/I4)),2)</f>
        <v>#REF!</v>
      </c>
      <c r="U4" s="118"/>
      <c r="V4" s="102"/>
      <c r="W4" s="54"/>
      <c r="X4" s="54"/>
      <c r="Y4" s="54"/>
      <c r="Z4" s="54"/>
    </row>
    <row r="5" spans="1:52" x14ac:dyDescent="0.3">
      <c r="B5" s="3" t="s">
        <v>69</v>
      </c>
      <c r="C5" s="99">
        <f>ROUNDUP(I10/C6,0)</f>
        <v>0</v>
      </c>
      <c r="E5" s="120">
        <f>MIN(G18:G18,G23:G23,G28:G30,G35:G36)</f>
        <v>0</v>
      </c>
      <c r="H5" s="144" t="s">
        <v>63</v>
      </c>
      <c r="I5" s="150">
        <v>0</v>
      </c>
      <c r="J5" s="145" t="s">
        <v>43</v>
      </c>
      <c r="K5" s="145" t="s">
        <v>42</v>
      </c>
      <c r="L5" s="139"/>
      <c r="M5" s="134" t="e">
        <f>ROUNDDOWN(IF(I5+I4+I3&lt;=#REF!+#REF!+#REF!+#REF!,1,IF((I3+I4)&gt;(#REF!+#REF!+#REF!+#REF!),0,(#REF!+#REF!+#REF!+#REF!-I3-I4)/I5)),2)</f>
        <v>#REF!</v>
      </c>
      <c r="N5" s="137" t="s">
        <v>63</v>
      </c>
      <c r="O5" s="41">
        <f>IF(ROUNDUP(((I5+I4+I3)/C6)-O4-O3,0)&lt;0,0,ROUNDUP(((I5+I4+I3)/C6)-O4-O3,0))</f>
        <v>0</v>
      </c>
      <c r="P5" s="41" t="s">
        <v>44</v>
      </c>
      <c r="Q5" s="41" t="s">
        <v>42</v>
      </c>
      <c r="R5" s="146" t="str">
        <f>IF(L5="","",L5-20)</f>
        <v/>
      </c>
      <c r="S5" s="134" t="e">
        <f>ROUNDDOWN(IF(I5+I4+I3&lt;=#REF!+#REF!+#REF!+#REF!+#REF!+#REF!,1,IF((I3+I4)&gt;(#REF!+#REF!+#REF!+#REF!+#REF!+#REF!),0,(#REF!+#REF!+#REF!+#REF!+#REF!+#REF!-I3-I4)/I5)),2)</f>
        <v>#REF!</v>
      </c>
      <c r="U5" s="118"/>
      <c r="V5" s="102"/>
      <c r="W5" s="54"/>
      <c r="X5" s="54"/>
      <c r="Y5" s="54"/>
      <c r="Z5" s="54"/>
    </row>
    <row r="6" spans="1:52" x14ac:dyDescent="0.3">
      <c r="B6" s="3" t="s">
        <v>70</v>
      </c>
      <c r="C6" s="31">
        <f>ROUNDUP(C4*0.95,0)</f>
        <v>125000</v>
      </c>
      <c r="H6" s="137" t="s">
        <v>64</v>
      </c>
      <c r="I6" s="150">
        <v>0</v>
      </c>
      <c r="J6" s="41" t="s">
        <v>43</v>
      </c>
      <c r="K6" s="41" t="s">
        <v>42</v>
      </c>
      <c r="L6" s="139"/>
      <c r="M6" s="134" t="e">
        <f>ROUNDDOWN(IF(I6+I5+I4+I3&lt;=#REF!+#REF!+#REF!+#REF!,1,IF((I3+I4+I5)&gt;(#REF!+#REF!+#REF!+#REF!),0,(#REF!+#REF!+#REF!+#REF!-I3-I4-I5)/I6)),2)</f>
        <v>#REF!</v>
      </c>
      <c r="N6" s="137" t="s">
        <v>64</v>
      </c>
      <c r="O6" s="41">
        <f>IF(ROUNDUP(((I6+I5+I4+I3)/C6)-O3-O4-O5,0)&lt;0,0,ROUNDUP(((I6+I5+I4+I3)/C6)-O5-O4-O3,0))</f>
        <v>0</v>
      </c>
      <c r="P6" s="41" t="s">
        <v>44</v>
      </c>
      <c r="Q6" s="41" t="s">
        <v>42</v>
      </c>
      <c r="R6" s="146" t="str">
        <f>IF(L6="","",L6-20)</f>
        <v/>
      </c>
      <c r="S6" s="134" t="e">
        <f>ROUNDDOWN(IF(I6+I5+I4+I3&lt;=#REF!+#REF!+#REF!+#REF!+#REF!+#REF!,1,IF((I3+I4+I5)&gt;(#REF!+#REF!+#REF!+#REF!+#REF!+#REF!),0,(#REF!+#REF!+#REF!+#REF!+#REF!+#REF!-I3-I4-I5)/I6)),2)</f>
        <v>#REF!</v>
      </c>
      <c r="U6" s="118"/>
      <c r="V6" s="102"/>
      <c r="W6" s="54"/>
      <c r="X6" s="54"/>
      <c r="Y6" s="54"/>
      <c r="Z6" s="54"/>
    </row>
    <row r="7" spans="1:52" ht="15" thickBot="1" x14ac:dyDescent="0.35">
      <c r="B7" s="3"/>
      <c r="C7" s="1"/>
      <c r="E7" s="101" t="s">
        <v>41</v>
      </c>
      <c r="H7" s="137" t="s">
        <v>65</v>
      </c>
      <c r="I7" s="123">
        <v>0</v>
      </c>
      <c r="J7" s="41" t="s">
        <v>43</v>
      </c>
      <c r="K7" s="41" t="s">
        <v>42</v>
      </c>
      <c r="L7" s="139"/>
      <c r="M7" s="208" t="e">
        <f>ROUNDDOWN(IF(I7+I6+I5+I4+I3&lt;=#REF!+#REF!+#REF!+#REF!,1,IF((I3+I4+I5+I6)&gt;(#REF!+#REF!+#REF!+#REF!),0,(#REF!+#REF!+#REF!+#REF!-I3-I4-I5-I6)/I7)),2)</f>
        <v>#REF!</v>
      </c>
      <c r="N7" s="137" t="s">
        <v>65</v>
      </c>
      <c r="O7" s="41">
        <f>IF(ROUNDUP(((I7+I6+I5+I4+I3)/C6)-O3-O4-O5-O6,0)&lt;0,0,ROUNDUP(((I7+I6+I5+I4+I3)/C6)-O6-O5-O4-O3,0))</f>
        <v>0</v>
      </c>
      <c r="P7" s="41" t="s">
        <v>44</v>
      </c>
      <c r="Q7" s="41" t="s">
        <v>42</v>
      </c>
      <c r="R7" s="146" t="str">
        <f>IF(L7="","",L7-20)</f>
        <v/>
      </c>
      <c r="S7" s="208" t="e">
        <f>ROUNDDOWN(IF(I7+I6+I5+I4+I3&lt;=#REF!+#REF!+#REF!+#REF!+#REF!+#REF!,1,IF((I3+I4+I5+I6)&gt;(#REF!+#REF!+#REF!+#REF!+#REF!+#REF!),0,(#REF!+#REF!+#REF!+#REF!+#REF!+#REF!-I3-I4-I5-I6)/I7)),2)</f>
        <v>#REF!</v>
      </c>
      <c r="U7" s="118"/>
      <c r="V7" s="102"/>
      <c r="W7" s="54"/>
      <c r="X7" s="54"/>
      <c r="Y7" s="54"/>
      <c r="Z7" s="54"/>
    </row>
    <row r="8" spans="1:52" x14ac:dyDescent="0.3">
      <c r="B8" s="3" t="s">
        <v>71</v>
      </c>
      <c r="C8" s="151" t="e">
        <f>IF((I10-#REF!-#REF!-#REF!-#REF!-#REF!-#REF!-#REF!)/C6&lt;0,0,ROUNDUP((I10-#REF!-#REF!-#REF!-#REF!-#REF!-#REF!-#REF!)/C6,0))</f>
        <v>#REF!</v>
      </c>
      <c r="D8" s="1" t="e">
        <f>IF(C8=E8,"=","≠")</f>
        <v>#REF!</v>
      </c>
      <c r="E8" s="100">
        <f>J15+M15+P15+S15+V15+Y15+AB15+AE15+AH15+AK15+AN15+AQ15+AT15+AW15</f>
        <v>0</v>
      </c>
      <c r="H8" s="122"/>
      <c r="I8" s="124"/>
      <c r="J8" s="124"/>
      <c r="K8" s="124"/>
      <c r="L8" s="124"/>
      <c r="M8" s="607"/>
      <c r="N8" s="122"/>
      <c r="O8" s="124"/>
      <c r="P8" s="124"/>
      <c r="Q8" s="124"/>
      <c r="R8" s="124"/>
      <c r="S8" s="607"/>
      <c r="U8" s="33"/>
    </row>
    <row r="9" spans="1:52" ht="15" thickBot="1" x14ac:dyDescent="0.35">
      <c r="B9" s="3" t="s">
        <v>72</v>
      </c>
      <c r="C9" s="151" t="e">
        <f>IF((I10-#REF!-#REF!-#REF!-#REF!-#REF!-#REF!-#REF!)/C6&lt;0,0,ROUNDUP((I10-#REF!-#REF!-#REF!-#REF!-#REF!-#REF!-#REF!)/C6,0))</f>
        <v>#REF!</v>
      </c>
      <c r="D9" s="1" t="e">
        <f>IF(C9=E9,"=","≠")</f>
        <v>#REF!</v>
      </c>
      <c r="E9" s="100">
        <f>J20+M20+P20+S20+V20+Y20+AB20+AE20+AH20+AK20+AN20+AQ20+AT20+AW20</f>
        <v>0</v>
      </c>
      <c r="H9" s="122"/>
      <c r="I9" s="124"/>
      <c r="J9" s="124"/>
      <c r="K9" s="124"/>
      <c r="L9" s="124"/>
      <c r="M9" s="126"/>
      <c r="N9" s="122"/>
      <c r="O9" s="124"/>
      <c r="P9" s="124"/>
      <c r="Q9" s="124"/>
      <c r="R9" s="124"/>
      <c r="S9" s="126"/>
      <c r="U9" s="33"/>
    </row>
    <row r="10" spans="1:52" ht="15" thickBot="1" x14ac:dyDescent="0.35">
      <c r="B10" s="3" t="s">
        <v>103</v>
      </c>
      <c r="C10" s="151" t="e">
        <f>IF((I10-#REF!-#REF!-#REF!-#REF!-#REF!-#REF!-#REF!)/C6&lt;0,0,ROUNDUP((I10-#REF!-#REF!-#REF!-#REF!-#REF!-#REF!-#REF!)/C6,0))</f>
        <v>#REF!</v>
      </c>
      <c r="D10" s="1" t="e">
        <f>IF(C10=E10,"=","≠")</f>
        <v>#REF!</v>
      </c>
      <c r="E10" s="100">
        <f>J25+M25+P25+S25+V25+Y25+AB25+AE25+AH25+AK25+AN25+AQ25+AT25+AW25</f>
        <v>0</v>
      </c>
      <c r="H10" s="127"/>
      <c r="I10" s="149">
        <f>SUM(I3:I7)</f>
        <v>0</v>
      </c>
      <c r="J10" s="210" t="s">
        <v>43</v>
      </c>
      <c r="K10" s="136"/>
      <c r="L10" s="136"/>
      <c r="M10" s="130"/>
      <c r="N10" s="127"/>
      <c r="O10" s="142">
        <f>SUM(O3:O7)</f>
        <v>0</v>
      </c>
      <c r="P10" s="210" t="s">
        <v>44</v>
      </c>
      <c r="Q10" s="136"/>
      <c r="R10" s="136"/>
      <c r="S10" s="130"/>
      <c r="U10" s="33"/>
    </row>
    <row r="11" spans="1:52" x14ac:dyDescent="0.3">
      <c r="B11" s="3" t="s">
        <v>102</v>
      </c>
      <c r="C11" s="151" t="e">
        <f>IF((I10-#REF!-#REF!-#REF!-#REF!-#REF!-#REF!-#REF!)/C6&lt;0,0,ROUNDUP((I10-#REF!-#REF!-#REF!-#REF!-#REF!-#REF!-#REF!)/C6,0))</f>
        <v>#REF!</v>
      </c>
      <c r="D11" s="1" t="e">
        <f>IF(C11=E11,"=","≠")</f>
        <v>#REF!</v>
      </c>
      <c r="E11" s="100">
        <f>J32+M32+P32+S32+V32+Y32+AB32+AE32+AH32+AK32+AN32+AQ32+AT32+AW32</f>
        <v>0</v>
      </c>
      <c r="H11" s="65"/>
      <c r="I11" s="205"/>
      <c r="J11" s="65"/>
      <c r="K11" s="65"/>
      <c r="L11" s="207"/>
      <c r="M11" s="162"/>
      <c r="N11" s="65"/>
      <c r="O11" s="65"/>
      <c r="P11" s="65"/>
      <c r="Q11" s="65"/>
      <c r="R11" s="207"/>
      <c r="S11" s="162"/>
      <c r="U11" s="193"/>
      <c r="V11" s="191"/>
      <c r="W11" s="191"/>
      <c r="X11" s="191"/>
      <c r="Y11" s="191"/>
      <c r="Z11" s="191"/>
      <c r="AA11" s="192"/>
      <c r="AB11" s="190"/>
    </row>
    <row r="12" spans="1:52" x14ac:dyDescent="0.3">
      <c r="H12" s="65"/>
      <c r="I12" s="205"/>
      <c r="J12" s="65"/>
      <c r="K12" s="65"/>
      <c r="L12" s="206"/>
      <c r="M12" s="162"/>
      <c r="N12" s="65"/>
      <c r="O12" s="65"/>
      <c r="P12" s="65"/>
      <c r="Q12" s="65"/>
      <c r="R12" s="207"/>
      <c r="S12" s="162"/>
      <c r="U12" s="193"/>
      <c r="V12" s="191"/>
      <c r="W12" s="191"/>
      <c r="X12" s="191"/>
      <c r="Y12" s="191"/>
      <c r="Z12" s="191"/>
      <c r="AA12" s="192"/>
      <c r="AB12" s="190"/>
    </row>
    <row r="13" spans="1:52" x14ac:dyDescent="0.3">
      <c r="H13" s="65"/>
      <c r="I13" s="205"/>
      <c r="J13" s="65"/>
      <c r="K13" s="65"/>
      <c r="L13" s="206"/>
      <c r="M13" s="162"/>
      <c r="N13" s="65"/>
      <c r="O13" s="65"/>
      <c r="P13" s="65"/>
      <c r="Q13" s="65"/>
      <c r="R13" s="207"/>
      <c r="S13" s="162"/>
      <c r="U13" s="193"/>
      <c r="V13" s="191"/>
      <c r="W13" s="191"/>
      <c r="X13" s="191"/>
      <c r="Y13" s="191"/>
      <c r="Z13" s="191"/>
      <c r="AA13" s="192"/>
      <c r="AB13" s="190"/>
    </row>
    <row r="14" spans="1:52" ht="15" thickBot="1" x14ac:dyDescent="0.35">
      <c r="H14" s="65"/>
      <c r="I14" s="205"/>
      <c r="J14" s="65"/>
      <c r="K14" s="65"/>
      <c r="L14" s="206"/>
      <c r="M14" s="162"/>
      <c r="N14" s="65"/>
      <c r="O14" s="65"/>
      <c r="P14" s="65"/>
      <c r="Q14" s="65"/>
      <c r="R14" s="207"/>
      <c r="S14" s="162"/>
      <c r="U14" s="193"/>
      <c r="V14" s="191"/>
      <c r="W14" s="191"/>
      <c r="X14" s="191"/>
      <c r="Y14" s="191"/>
      <c r="Z14" s="191"/>
      <c r="AA14" s="192"/>
      <c r="AB14" s="190"/>
    </row>
    <row r="15" spans="1:52" ht="15" thickBot="1" x14ac:dyDescent="0.35">
      <c r="A15" s="4"/>
      <c r="B15" s="4"/>
      <c r="C15" s="4"/>
      <c r="D15" s="4"/>
      <c r="E15" s="5"/>
      <c r="F15" s="4"/>
      <c r="I15" s="266" t="s">
        <v>207</v>
      </c>
      <c r="J15" s="76">
        <v>0</v>
      </c>
      <c r="L15" s="266" t="s">
        <v>213</v>
      </c>
      <c r="M15" s="76">
        <v>0</v>
      </c>
      <c r="O15" s="266" t="s">
        <v>222</v>
      </c>
      <c r="P15" s="76">
        <v>0</v>
      </c>
      <c r="R15" s="266" t="s">
        <v>239</v>
      </c>
      <c r="S15" s="76">
        <v>0</v>
      </c>
      <c r="U15" s="266" t="s">
        <v>241</v>
      </c>
      <c r="V15" s="76">
        <v>0</v>
      </c>
      <c r="X15" s="266" t="s">
        <v>251</v>
      </c>
      <c r="Y15" s="76">
        <v>0</v>
      </c>
      <c r="AA15" s="266" t="s">
        <v>252</v>
      </c>
      <c r="AB15" s="76">
        <v>0</v>
      </c>
      <c r="AD15" s="266" t="s">
        <v>257</v>
      </c>
      <c r="AE15" s="76">
        <v>0</v>
      </c>
      <c r="AG15" s="266" t="s">
        <v>260</v>
      </c>
      <c r="AH15" s="76">
        <v>0</v>
      </c>
      <c r="AJ15" s="266" t="s">
        <v>263</v>
      </c>
      <c r="AK15" s="76">
        <v>0</v>
      </c>
      <c r="AM15" s="266" t="s">
        <v>264</v>
      </c>
      <c r="AN15" s="76">
        <v>0</v>
      </c>
      <c r="AP15" s="266" t="s">
        <v>265</v>
      </c>
      <c r="AQ15" s="76">
        <v>0</v>
      </c>
      <c r="AS15" s="266" t="s">
        <v>283</v>
      </c>
      <c r="AT15" s="76">
        <v>0</v>
      </c>
      <c r="AV15" s="266" t="s">
        <v>286</v>
      </c>
      <c r="AW15" s="76">
        <v>0</v>
      </c>
      <c r="AY15" s="258" t="s">
        <v>107</v>
      </c>
      <c r="AZ15" s="257">
        <v>0</v>
      </c>
    </row>
    <row r="16" spans="1:52" ht="15" thickBot="1" x14ac:dyDescent="0.35">
      <c r="A16" s="30" t="s">
        <v>0</v>
      </c>
      <c r="B16" s="28" t="s">
        <v>25</v>
      </c>
      <c r="C16" s="28" t="s">
        <v>10</v>
      </c>
      <c r="D16" s="30" t="s">
        <v>33</v>
      </c>
      <c r="E16" s="29" t="s">
        <v>12</v>
      </c>
      <c r="F16" s="30" t="s">
        <v>33</v>
      </c>
      <c r="G16" s="30" t="s">
        <v>59</v>
      </c>
      <c r="I16" s="30" t="s">
        <v>15</v>
      </c>
      <c r="J16" s="30" t="s">
        <v>33</v>
      </c>
      <c r="L16" s="30" t="s">
        <v>15</v>
      </c>
      <c r="M16" s="30" t="s">
        <v>33</v>
      </c>
      <c r="O16" s="30" t="s">
        <v>15</v>
      </c>
      <c r="P16" s="30" t="s">
        <v>33</v>
      </c>
      <c r="R16" s="30" t="s">
        <v>15</v>
      </c>
      <c r="S16" s="30" t="s">
        <v>33</v>
      </c>
      <c r="U16" s="30" t="s">
        <v>15</v>
      </c>
      <c r="V16" s="30" t="s">
        <v>33</v>
      </c>
      <c r="X16" s="30" t="s">
        <v>15</v>
      </c>
      <c r="Y16" s="30" t="s">
        <v>33</v>
      </c>
      <c r="AA16" s="30" t="s">
        <v>15</v>
      </c>
      <c r="AB16" s="30" t="s">
        <v>33</v>
      </c>
      <c r="AD16" s="30" t="s">
        <v>15</v>
      </c>
      <c r="AE16" s="30" t="s">
        <v>33</v>
      </c>
      <c r="AG16" s="30" t="s">
        <v>15</v>
      </c>
      <c r="AH16" s="30" t="s">
        <v>33</v>
      </c>
      <c r="AJ16" s="30" t="s">
        <v>15</v>
      </c>
      <c r="AK16" s="30" t="s">
        <v>33</v>
      </c>
      <c r="AM16" s="30" t="s">
        <v>15</v>
      </c>
      <c r="AN16" s="30" t="s">
        <v>33</v>
      </c>
      <c r="AP16" s="30" t="s">
        <v>15</v>
      </c>
      <c r="AQ16" s="30" t="s">
        <v>33</v>
      </c>
      <c r="AS16" s="30" t="s">
        <v>15</v>
      </c>
      <c r="AT16" s="30" t="s">
        <v>33</v>
      </c>
      <c r="AV16" s="30" t="s">
        <v>15</v>
      </c>
      <c r="AW16" s="30" t="s">
        <v>33</v>
      </c>
      <c r="AY16" s="256" t="s">
        <v>15</v>
      </c>
      <c r="AZ16" s="256" t="s">
        <v>33</v>
      </c>
    </row>
    <row r="17" spans="1:52" ht="15" thickBot="1" x14ac:dyDescent="0.35"/>
    <row r="18" spans="1:52" ht="15" thickBot="1" x14ac:dyDescent="0.35">
      <c r="A18" s="6">
        <v>2392</v>
      </c>
      <c r="B18" s="213"/>
      <c r="C18" s="19">
        <v>950.00684000000001</v>
      </c>
      <c r="D18" s="119" t="s">
        <v>3</v>
      </c>
      <c r="E18" s="72">
        <f>($C$4*C18)/1000000</f>
        <v>124.99999999352001</v>
      </c>
      <c r="F18" s="8" t="s">
        <v>1</v>
      </c>
      <c r="G18" s="8">
        <f>ROUNDDOWN((Consolidação!C15+Consolidação!E15)/E18,0)</f>
        <v>1</v>
      </c>
      <c r="I18" s="57">
        <f>E18*$J$15</f>
        <v>0</v>
      </c>
      <c r="J18" s="8" t="s">
        <v>1</v>
      </c>
      <c r="L18" s="38">
        <f>E18*$M$15</f>
        <v>0</v>
      </c>
      <c r="M18" s="8" t="s">
        <v>1</v>
      </c>
      <c r="O18" s="38">
        <f>E18*$P$15</f>
        <v>0</v>
      </c>
      <c r="P18" s="8" t="s">
        <v>1</v>
      </c>
      <c r="R18" s="38">
        <f>E18*$S$15</f>
        <v>0</v>
      </c>
      <c r="S18" s="8" t="s">
        <v>1</v>
      </c>
      <c r="U18" s="38">
        <f>E18*$V$15</f>
        <v>0</v>
      </c>
      <c r="V18" s="8" t="s">
        <v>1</v>
      </c>
      <c r="X18" s="38">
        <f>E18*$Y$15</f>
        <v>0</v>
      </c>
      <c r="Y18" s="8" t="s">
        <v>1</v>
      </c>
      <c r="AA18" s="38">
        <f>E18*$AB$15</f>
        <v>0</v>
      </c>
      <c r="AB18" s="8" t="s">
        <v>1</v>
      </c>
      <c r="AD18" s="38">
        <f>E18*$AE$15</f>
        <v>0</v>
      </c>
      <c r="AE18" s="8" t="s">
        <v>1</v>
      </c>
      <c r="AG18" s="38">
        <f>E18*$AH$15</f>
        <v>0</v>
      </c>
      <c r="AH18" s="8" t="s">
        <v>1</v>
      </c>
      <c r="AJ18" s="38">
        <f>E18*$AK$15</f>
        <v>0</v>
      </c>
      <c r="AK18" s="8" t="s">
        <v>1</v>
      </c>
      <c r="AM18" s="38">
        <f>E18*$AN$15</f>
        <v>0</v>
      </c>
      <c r="AN18" s="8" t="s">
        <v>1</v>
      </c>
      <c r="AP18" s="38">
        <f>E18*$AQ$15</f>
        <v>0</v>
      </c>
      <c r="AQ18" s="8" t="s">
        <v>1</v>
      </c>
      <c r="AS18" s="38">
        <f>E18*$AT$15</f>
        <v>0</v>
      </c>
      <c r="AT18" s="8" t="s">
        <v>1</v>
      </c>
      <c r="AV18" s="214">
        <f>E18*$AW$15</f>
        <v>0</v>
      </c>
      <c r="AW18" s="8" t="s">
        <v>1</v>
      </c>
      <c r="AY18" s="214">
        <f>E18*$AZ$15</f>
        <v>0</v>
      </c>
      <c r="AZ18" s="8" t="s">
        <v>1</v>
      </c>
    </row>
    <row r="19" spans="1:52" ht="15" thickBot="1" x14ac:dyDescent="0.35">
      <c r="A19" s="16"/>
      <c r="B19" s="525"/>
      <c r="C19" s="526"/>
      <c r="D19" s="1"/>
      <c r="E19" s="527"/>
      <c r="F19" s="1"/>
      <c r="G19" s="1"/>
      <c r="I19" s="82"/>
      <c r="J19" s="1"/>
      <c r="L19" s="74"/>
      <c r="M19" s="1"/>
      <c r="O19" s="74"/>
      <c r="P19" s="1"/>
      <c r="R19" s="74"/>
      <c r="S19" s="1"/>
      <c r="U19" s="74"/>
      <c r="V19" s="1"/>
      <c r="X19" s="74"/>
      <c r="Y19" s="1"/>
      <c r="AA19" s="74"/>
      <c r="AB19" s="1"/>
      <c r="AD19" s="74"/>
      <c r="AE19" s="1"/>
      <c r="AG19" s="74"/>
      <c r="AH19" s="1"/>
      <c r="AJ19" s="74"/>
      <c r="AK19" s="1"/>
      <c r="AM19" s="74"/>
      <c r="AN19" s="1"/>
      <c r="AP19" s="74"/>
      <c r="AQ19" s="1"/>
      <c r="AS19" s="74"/>
      <c r="AT19" s="1"/>
      <c r="AV19" s="528"/>
      <c r="AW19" s="1"/>
      <c r="AY19" s="528"/>
      <c r="AZ19" s="1"/>
    </row>
    <row r="20" spans="1:52" ht="15" thickBot="1" x14ac:dyDescent="0.35">
      <c r="A20" s="4"/>
      <c r="B20" s="4"/>
      <c r="C20" s="4"/>
      <c r="D20" s="4"/>
      <c r="E20" s="5"/>
      <c r="F20" s="4"/>
      <c r="I20" s="266" t="s">
        <v>207</v>
      </c>
      <c r="J20" s="76">
        <v>0</v>
      </c>
      <c r="L20" s="266" t="s">
        <v>213</v>
      </c>
      <c r="M20" s="76">
        <v>0</v>
      </c>
      <c r="O20" s="266" t="s">
        <v>222</v>
      </c>
      <c r="P20" s="76">
        <v>0</v>
      </c>
      <c r="R20" s="266" t="s">
        <v>239</v>
      </c>
      <c r="S20" s="76">
        <v>0</v>
      </c>
      <c r="U20" s="266" t="s">
        <v>241</v>
      </c>
      <c r="V20" s="76">
        <v>0</v>
      </c>
      <c r="X20" s="266" t="s">
        <v>251</v>
      </c>
      <c r="Y20" s="76">
        <v>0</v>
      </c>
      <c r="AA20" s="266" t="s">
        <v>252</v>
      </c>
      <c r="AB20" s="76">
        <v>0</v>
      </c>
      <c r="AD20" s="266" t="s">
        <v>257</v>
      </c>
      <c r="AE20" s="76">
        <v>0</v>
      </c>
      <c r="AG20" s="266" t="s">
        <v>260</v>
      </c>
      <c r="AH20" s="76">
        <v>0</v>
      </c>
      <c r="AJ20" s="266" t="s">
        <v>263</v>
      </c>
      <c r="AK20" s="76">
        <v>0</v>
      </c>
      <c r="AM20" s="266" t="s">
        <v>264</v>
      </c>
      <c r="AN20" s="76">
        <v>0</v>
      </c>
      <c r="AP20" s="266" t="s">
        <v>265</v>
      </c>
      <c r="AQ20" s="76">
        <v>0</v>
      </c>
      <c r="AS20" s="266" t="s">
        <v>283</v>
      </c>
      <c r="AT20" s="76">
        <v>0</v>
      </c>
      <c r="AV20" s="266" t="s">
        <v>286</v>
      </c>
      <c r="AW20" s="76">
        <v>0</v>
      </c>
      <c r="AY20" s="258" t="s">
        <v>107</v>
      </c>
      <c r="AZ20" s="257">
        <v>0</v>
      </c>
    </row>
    <row r="21" spans="1:52" ht="15" thickBot="1" x14ac:dyDescent="0.35">
      <c r="A21" s="30" t="s">
        <v>0</v>
      </c>
      <c r="B21" s="28" t="s">
        <v>37</v>
      </c>
      <c r="C21" s="28" t="s">
        <v>10</v>
      </c>
      <c r="D21" s="30" t="s">
        <v>33</v>
      </c>
      <c r="E21" s="29" t="s">
        <v>12</v>
      </c>
      <c r="F21" s="30" t="s">
        <v>33</v>
      </c>
      <c r="G21" s="30" t="s">
        <v>59</v>
      </c>
      <c r="I21" s="30" t="s">
        <v>15</v>
      </c>
      <c r="J21" s="28" t="s">
        <v>33</v>
      </c>
      <c r="L21" s="30" t="s">
        <v>15</v>
      </c>
      <c r="M21" s="28" t="s">
        <v>33</v>
      </c>
      <c r="O21" s="30" t="s">
        <v>15</v>
      </c>
      <c r="P21" s="28" t="s">
        <v>33</v>
      </c>
      <c r="R21" s="30" t="s">
        <v>15</v>
      </c>
      <c r="S21" s="28" t="s">
        <v>33</v>
      </c>
      <c r="U21" s="30" t="s">
        <v>15</v>
      </c>
      <c r="V21" s="28" t="s">
        <v>33</v>
      </c>
      <c r="X21" s="30" t="s">
        <v>15</v>
      </c>
      <c r="Y21" s="28" t="s">
        <v>33</v>
      </c>
      <c r="AA21" s="30" t="s">
        <v>15</v>
      </c>
      <c r="AB21" s="28" t="s">
        <v>33</v>
      </c>
      <c r="AD21" s="30" t="s">
        <v>15</v>
      </c>
      <c r="AE21" s="28" t="s">
        <v>33</v>
      </c>
      <c r="AG21" s="30" t="s">
        <v>15</v>
      </c>
      <c r="AH21" s="28" t="s">
        <v>33</v>
      </c>
      <c r="AJ21" s="30" t="s">
        <v>15</v>
      </c>
      <c r="AK21" s="28" t="s">
        <v>33</v>
      </c>
      <c r="AM21" s="30" t="s">
        <v>15</v>
      </c>
      <c r="AN21" s="30" t="s">
        <v>33</v>
      </c>
      <c r="AP21" s="30" t="s">
        <v>15</v>
      </c>
      <c r="AQ21" s="30" t="s">
        <v>33</v>
      </c>
      <c r="AS21" s="30" t="s">
        <v>15</v>
      </c>
      <c r="AT21" s="30" t="s">
        <v>33</v>
      </c>
      <c r="AV21" s="30" t="s">
        <v>15</v>
      </c>
      <c r="AW21" s="30" t="s">
        <v>33</v>
      </c>
      <c r="AY21" s="256" t="s">
        <v>15</v>
      </c>
      <c r="AZ21" s="256" t="s">
        <v>33</v>
      </c>
    </row>
    <row r="22" spans="1:52" ht="15" thickBot="1" x14ac:dyDescent="0.35">
      <c r="A22" s="16"/>
      <c r="C22" s="2"/>
      <c r="D22" s="1"/>
      <c r="E22" s="2"/>
      <c r="F22" s="1"/>
      <c r="G22" s="1"/>
      <c r="I22" s="3"/>
      <c r="J22" s="1"/>
      <c r="L22" s="3"/>
      <c r="M22" s="1"/>
      <c r="O22" s="3"/>
      <c r="P22" s="1"/>
      <c r="R22" s="3"/>
      <c r="S22" s="1"/>
      <c r="U22" s="3"/>
      <c r="V22" s="1"/>
      <c r="X22" s="3"/>
      <c r="Y22" s="1"/>
      <c r="AA22" s="3"/>
      <c r="AB22" s="1"/>
      <c r="AD22" s="3"/>
      <c r="AE22" s="1"/>
      <c r="AG22" s="3"/>
      <c r="AH22" s="1"/>
      <c r="AJ22" s="3"/>
      <c r="AK22" s="1"/>
      <c r="AM22" s="3"/>
      <c r="AN22" s="1"/>
      <c r="AP22" s="3"/>
      <c r="AQ22" s="1"/>
      <c r="AS22" s="3"/>
      <c r="AT22" s="1"/>
      <c r="AV22" s="3"/>
      <c r="AW22" s="1"/>
      <c r="AY22" s="3"/>
      <c r="AZ22" s="1"/>
    </row>
    <row r="23" spans="1:52" ht="15" thickBot="1" x14ac:dyDescent="0.35">
      <c r="A23" s="286">
        <v>2400</v>
      </c>
      <c r="B23" s="227"/>
      <c r="C23" s="17">
        <v>47.500340000000001</v>
      </c>
      <c r="D23" s="8" t="s">
        <v>3</v>
      </c>
      <c r="E23" s="72">
        <f>($C$4*C23)/1000000</f>
        <v>6.2499997365199995</v>
      </c>
      <c r="F23" s="8" t="s">
        <v>1</v>
      </c>
      <c r="G23" s="197">
        <f>ROUNDDOWN((Consolidação!C46+Consolidação!E46)/E23,0)</f>
        <v>0</v>
      </c>
      <c r="I23" s="57">
        <f>E23*$J$20</f>
        <v>0</v>
      </c>
      <c r="J23" s="11" t="s">
        <v>1</v>
      </c>
      <c r="L23" s="57">
        <f>E23*$M$20</f>
        <v>0</v>
      </c>
      <c r="M23" s="11" t="s">
        <v>1</v>
      </c>
      <c r="O23" s="529">
        <f>E23*$P$20</f>
        <v>0</v>
      </c>
      <c r="P23" s="11" t="s">
        <v>1</v>
      </c>
      <c r="R23" s="532">
        <f>E23*$S$20</f>
        <v>0</v>
      </c>
      <c r="S23" s="11" t="s">
        <v>1</v>
      </c>
      <c r="U23" s="57">
        <f>E23*$V$20</f>
        <v>0</v>
      </c>
      <c r="V23" s="11" t="s">
        <v>1</v>
      </c>
      <c r="X23" s="57">
        <f>E23*$Y$20</f>
        <v>0</v>
      </c>
      <c r="Y23" s="11" t="s">
        <v>1</v>
      </c>
      <c r="AA23" s="57">
        <f>E23*$AB$20</f>
        <v>0</v>
      </c>
      <c r="AB23" s="11" t="s">
        <v>1</v>
      </c>
      <c r="AD23" s="57">
        <f>E23*$AE$20</f>
        <v>0</v>
      </c>
      <c r="AE23" s="11" t="s">
        <v>1</v>
      </c>
      <c r="AG23" s="57">
        <f>E23*$AH$20</f>
        <v>0</v>
      </c>
      <c r="AH23" s="11" t="s">
        <v>1</v>
      </c>
      <c r="AJ23" s="57">
        <f>E23*$AK$20</f>
        <v>0</v>
      </c>
      <c r="AK23" s="11" t="s">
        <v>1</v>
      </c>
      <c r="AM23" s="57">
        <f>E23*$AN$20</f>
        <v>0</v>
      </c>
      <c r="AN23" s="11" t="s">
        <v>1</v>
      </c>
      <c r="AP23" s="57">
        <f>E23*$AQ$20</f>
        <v>0</v>
      </c>
      <c r="AQ23" s="11" t="s">
        <v>1</v>
      </c>
      <c r="AS23" s="57">
        <f>E23*$AT$20</f>
        <v>0</v>
      </c>
      <c r="AT23" s="11" t="s">
        <v>1</v>
      </c>
      <c r="AV23" s="57">
        <f>E23*$AW$20</f>
        <v>0</v>
      </c>
      <c r="AW23" s="11" t="s">
        <v>1</v>
      </c>
      <c r="AY23" s="38">
        <f>E23*$AZ$20</f>
        <v>0</v>
      </c>
      <c r="AZ23" s="11" t="s">
        <v>1</v>
      </c>
    </row>
    <row r="24" spans="1:52" ht="15" thickBot="1" x14ac:dyDescent="0.35">
      <c r="A24" s="16"/>
      <c r="C24" s="2"/>
      <c r="D24" s="1"/>
      <c r="E24" s="2"/>
      <c r="F24" s="1"/>
      <c r="G24" s="1"/>
      <c r="I24" s="3"/>
      <c r="J24" s="1"/>
      <c r="L24" s="3"/>
      <c r="M24" s="1"/>
      <c r="O24" s="3"/>
      <c r="P24" s="1"/>
      <c r="R24" s="3"/>
      <c r="S24" s="1"/>
      <c r="U24" s="3"/>
      <c r="V24" s="1"/>
      <c r="X24" s="3"/>
      <c r="Y24" s="1"/>
      <c r="AA24" s="3"/>
      <c r="AB24" s="1"/>
      <c r="AD24" s="3"/>
      <c r="AE24" s="1"/>
      <c r="AG24" s="3"/>
      <c r="AH24" s="1"/>
      <c r="AJ24" s="3"/>
      <c r="AK24" s="1"/>
    </row>
    <row r="25" spans="1:52" ht="15" thickBot="1" x14ac:dyDescent="0.35">
      <c r="A25" s="4"/>
      <c r="B25" s="4"/>
      <c r="C25" s="4"/>
      <c r="D25" s="4"/>
      <c r="E25" s="5"/>
      <c r="F25" s="4"/>
      <c r="I25" s="266" t="s">
        <v>207</v>
      </c>
      <c r="J25" s="76">
        <v>0</v>
      </c>
      <c r="L25" s="266" t="s">
        <v>213</v>
      </c>
      <c r="M25" s="76">
        <v>0</v>
      </c>
      <c r="O25" s="266" t="s">
        <v>222</v>
      </c>
      <c r="P25" s="76">
        <v>0</v>
      </c>
      <c r="R25" s="266" t="s">
        <v>239</v>
      </c>
      <c r="S25" s="76">
        <v>0</v>
      </c>
      <c r="U25" s="266" t="s">
        <v>241</v>
      </c>
      <c r="V25" s="76">
        <v>0</v>
      </c>
      <c r="X25" s="266" t="s">
        <v>251</v>
      </c>
      <c r="Y25" s="76">
        <v>0</v>
      </c>
      <c r="AA25" s="266" t="s">
        <v>252</v>
      </c>
      <c r="AB25" s="76">
        <v>0</v>
      </c>
      <c r="AD25" s="266" t="s">
        <v>257</v>
      </c>
      <c r="AE25" s="76">
        <v>0</v>
      </c>
      <c r="AG25" s="266" t="s">
        <v>260</v>
      </c>
      <c r="AH25" s="76">
        <v>0</v>
      </c>
      <c r="AJ25" s="266" t="s">
        <v>263</v>
      </c>
      <c r="AK25" s="76">
        <v>0</v>
      </c>
      <c r="AM25" s="266" t="s">
        <v>264</v>
      </c>
      <c r="AN25" s="76">
        <v>0</v>
      </c>
      <c r="AP25" s="266" t="s">
        <v>265</v>
      </c>
      <c r="AQ25" s="76">
        <v>0</v>
      </c>
      <c r="AS25" s="266" t="s">
        <v>283</v>
      </c>
      <c r="AT25" s="76">
        <v>0</v>
      </c>
      <c r="AV25" s="266" t="s">
        <v>286</v>
      </c>
      <c r="AW25" s="76">
        <v>0</v>
      </c>
      <c r="AY25" s="258" t="s">
        <v>107</v>
      </c>
      <c r="AZ25" s="257">
        <v>0</v>
      </c>
    </row>
    <row r="26" spans="1:52" ht="15" thickBot="1" x14ac:dyDescent="0.35">
      <c r="A26" s="75" t="s">
        <v>4</v>
      </c>
      <c r="B26" s="30" t="s">
        <v>29</v>
      </c>
      <c r="C26" s="28" t="s">
        <v>10</v>
      </c>
      <c r="D26" s="30" t="s">
        <v>33</v>
      </c>
      <c r="E26" s="29" t="s">
        <v>12</v>
      </c>
      <c r="F26" s="30" t="s">
        <v>33</v>
      </c>
      <c r="G26" s="30" t="s">
        <v>59</v>
      </c>
      <c r="I26" s="30" t="s">
        <v>15</v>
      </c>
      <c r="J26" s="28" t="s">
        <v>33</v>
      </c>
      <c r="L26" s="30" t="s">
        <v>15</v>
      </c>
      <c r="M26" s="28" t="s">
        <v>33</v>
      </c>
      <c r="O26" s="30" t="s">
        <v>15</v>
      </c>
      <c r="P26" s="28" t="s">
        <v>33</v>
      </c>
      <c r="R26" s="30" t="s">
        <v>15</v>
      </c>
      <c r="S26" s="28" t="s">
        <v>33</v>
      </c>
      <c r="U26" s="30" t="s">
        <v>15</v>
      </c>
      <c r="V26" s="28" t="s">
        <v>33</v>
      </c>
      <c r="W26" s="88"/>
      <c r="X26" s="30" t="s">
        <v>15</v>
      </c>
      <c r="Y26" s="28" t="s">
        <v>33</v>
      </c>
      <c r="AA26" s="30" t="s">
        <v>15</v>
      </c>
      <c r="AB26" s="28" t="s">
        <v>33</v>
      </c>
      <c r="AD26" s="30" t="s">
        <v>15</v>
      </c>
      <c r="AE26" s="28" t="s">
        <v>33</v>
      </c>
      <c r="AG26" s="30" t="s">
        <v>15</v>
      </c>
      <c r="AH26" s="28" t="s">
        <v>33</v>
      </c>
      <c r="AJ26" s="30" t="s">
        <v>15</v>
      </c>
      <c r="AK26" s="28" t="s">
        <v>33</v>
      </c>
      <c r="AM26" s="30" t="s">
        <v>15</v>
      </c>
      <c r="AN26" s="30" t="s">
        <v>33</v>
      </c>
      <c r="AP26" s="30" t="s">
        <v>15</v>
      </c>
      <c r="AQ26" s="30" t="s">
        <v>33</v>
      </c>
      <c r="AS26" s="30" t="s">
        <v>15</v>
      </c>
      <c r="AT26" s="30" t="s">
        <v>33</v>
      </c>
      <c r="AV26" s="30" t="s">
        <v>15</v>
      </c>
      <c r="AW26" s="30" t="s">
        <v>33</v>
      </c>
      <c r="AY26" s="256" t="s">
        <v>15</v>
      </c>
      <c r="AZ26" s="256" t="s">
        <v>33</v>
      </c>
    </row>
    <row r="27" spans="1:52" ht="15" thickBot="1" x14ac:dyDescent="0.35">
      <c r="A27" s="84"/>
      <c r="B27" s="85"/>
      <c r="C27" s="14"/>
      <c r="D27" s="12"/>
      <c r="E27" s="13"/>
      <c r="F27" s="13"/>
      <c r="AM27" s="13"/>
      <c r="AN27" s="13"/>
      <c r="AP27" s="13"/>
      <c r="AQ27" s="13"/>
      <c r="AS27" s="13"/>
      <c r="AT27" s="13"/>
      <c r="AV27" s="13"/>
      <c r="AW27" s="13"/>
      <c r="AY27" s="13"/>
      <c r="AZ27" s="13"/>
    </row>
    <row r="28" spans="1:52" ht="15" thickBot="1" x14ac:dyDescent="0.35">
      <c r="A28" s="211">
        <v>11906</v>
      </c>
      <c r="B28" s="227"/>
      <c r="C28" s="19">
        <v>3.3326239940000003E-5</v>
      </c>
      <c r="D28" s="8" t="s">
        <v>104</v>
      </c>
      <c r="E28" s="503">
        <f>$C$4*C28</f>
        <v>4.3849999988253208</v>
      </c>
      <c r="F28" s="8" t="s">
        <v>104</v>
      </c>
      <c r="G28" s="8">
        <f>ROUNDDOWN((Consolidação!C100+Consolidação!E100)/E28,0)</f>
        <v>0</v>
      </c>
      <c r="I28" s="57">
        <f>E28*$J$25</f>
        <v>0</v>
      </c>
      <c r="J28" s="8" t="s">
        <v>104</v>
      </c>
      <c r="L28" s="57">
        <f>E28*$M$25</f>
        <v>0</v>
      </c>
      <c r="M28" s="8" t="s">
        <v>104</v>
      </c>
      <c r="O28" s="57">
        <f>E28*$P$25</f>
        <v>0</v>
      </c>
      <c r="P28" s="8" t="s">
        <v>104</v>
      </c>
      <c r="R28" s="57">
        <f>E28*$S$25</f>
        <v>0</v>
      </c>
      <c r="S28" s="8" t="s">
        <v>104</v>
      </c>
      <c r="U28" s="57">
        <f>E28*$V$25</f>
        <v>0</v>
      </c>
      <c r="V28" s="8" t="s">
        <v>104</v>
      </c>
      <c r="X28" s="57">
        <f>E28*$Y$25</f>
        <v>0</v>
      </c>
      <c r="Y28" s="8" t="s">
        <v>104</v>
      </c>
      <c r="AA28" s="57">
        <f>E28*$AB$25</f>
        <v>0</v>
      </c>
      <c r="AB28" s="8" t="s">
        <v>104</v>
      </c>
      <c r="AD28" s="57">
        <f>E28*$AE$25</f>
        <v>0</v>
      </c>
      <c r="AE28" s="8" t="s">
        <v>104</v>
      </c>
      <c r="AG28" s="57">
        <f>E28*$AH$25</f>
        <v>0</v>
      </c>
      <c r="AH28" s="8" t="s">
        <v>104</v>
      </c>
      <c r="AJ28" s="57">
        <f>E28*$AK$25</f>
        <v>0</v>
      </c>
      <c r="AK28" s="8" t="s">
        <v>104</v>
      </c>
      <c r="AM28" s="57">
        <f>E28*$AN$25</f>
        <v>0</v>
      </c>
      <c r="AN28" s="8" t="s">
        <v>104</v>
      </c>
      <c r="AP28" s="57">
        <f>E28*$AQ$25</f>
        <v>0</v>
      </c>
      <c r="AQ28" s="8" t="s">
        <v>104</v>
      </c>
      <c r="AS28" s="57">
        <f>E28*$AT$25</f>
        <v>0</v>
      </c>
      <c r="AT28" s="8" t="s">
        <v>104</v>
      </c>
      <c r="AV28" s="57">
        <f>E28*$AW$25</f>
        <v>0</v>
      </c>
      <c r="AW28" s="8" t="s">
        <v>104</v>
      </c>
      <c r="AY28" s="214">
        <f>E28*$AZ$25</f>
        <v>0</v>
      </c>
      <c r="AZ28" s="8" t="s">
        <v>104</v>
      </c>
    </row>
    <row r="29" spans="1:52" ht="15" thickBot="1" x14ac:dyDescent="0.35">
      <c r="A29" s="211">
        <v>11904</v>
      </c>
      <c r="B29" s="227"/>
      <c r="C29" s="19">
        <v>3.3326239940000003E-5</v>
      </c>
      <c r="D29" s="8" t="s">
        <v>104</v>
      </c>
      <c r="E29" s="503">
        <f>$C$4*C29</f>
        <v>4.3849999988253208</v>
      </c>
      <c r="F29" s="8" t="s">
        <v>104</v>
      </c>
      <c r="G29" s="8">
        <f>ROUNDDOWN((Consolidação!C99+Consolidação!E99)/E29,0)</f>
        <v>0</v>
      </c>
      <c r="I29" s="57">
        <f>E29*$J$25</f>
        <v>0</v>
      </c>
      <c r="J29" s="8" t="s">
        <v>104</v>
      </c>
      <c r="L29" s="57">
        <f>E29*$M$25</f>
        <v>0</v>
      </c>
      <c r="M29" s="8" t="s">
        <v>104</v>
      </c>
      <c r="O29" s="57">
        <f>E29*$P$25</f>
        <v>0</v>
      </c>
      <c r="P29" s="8" t="s">
        <v>104</v>
      </c>
      <c r="R29" s="57">
        <f>E29*$S$25</f>
        <v>0</v>
      </c>
      <c r="S29" s="8" t="s">
        <v>104</v>
      </c>
      <c r="U29" s="57">
        <f>E29*$V$25</f>
        <v>0</v>
      </c>
      <c r="V29" s="8" t="s">
        <v>104</v>
      </c>
      <c r="X29" s="57">
        <f>E29*$Y$25</f>
        <v>0</v>
      </c>
      <c r="Y29" s="8" t="s">
        <v>104</v>
      </c>
      <c r="AA29" s="57">
        <f>E29*$AB$25</f>
        <v>0</v>
      </c>
      <c r="AB29" s="8" t="s">
        <v>104</v>
      </c>
      <c r="AD29" s="57">
        <f>E29*$AE$25</f>
        <v>0</v>
      </c>
      <c r="AE29" s="8" t="s">
        <v>104</v>
      </c>
      <c r="AG29" s="57">
        <f>E29*$AH$25</f>
        <v>0</v>
      </c>
      <c r="AH29" s="8" t="s">
        <v>104</v>
      </c>
      <c r="AJ29" s="57">
        <f>E29*$AK$25</f>
        <v>0</v>
      </c>
      <c r="AK29" s="8" t="s">
        <v>104</v>
      </c>
      <c r="AM29" s="57">
        <f>E29*$AN$25</f>
        <v>0</v>
      </c>
      <c r="AN29" s="8" t="s">
        <v>104</v>
      </c>
      <c r="AP29" s="57">
        <f>E29*$AQ$25</f>
        <v>0</v>
      </c>
      <c r="AQ29" s="8" t="s">
        <v>104</v>
      </c>
      <c r="AS29" s="57">
        <f>E29*$AT$25</f>
        <v>0</v>
      </c>
      <c r="AT29" s="8" t="s">
        <v>104</v>
      </c>
      <c r="AV29" s="57">
        <f>E29*$AW$25</f>
        <v>0</v>
      </c>
      <c r="AW29" s="8" t="s">
        <v>104</v>
      </c>
      <c r="AY29" s="214">
        <f>E29*$AZ$25</f>
        <v>0</v>
      </c>
      <c r="AZ29" s="8" t="s">
        <v>104</v>
      </c>
    </row>
    <row r="30" spans="1:52" ht="15" thickBot="1" x14ac:dyDescent="0.35">
      <c r="A30" s="6">
        <v>11909</v>
      </c>
      <c r="B30" s="47"/>
      <c r="C30" s="19">
        <v>3.3326239940000002E-2</v>
      </c>
      <c r="D30" s="8" t="s">
        <v>2</v>
      </c>
      <c r="E30" s="503">
        <f>$C$4*C30</f>
        <v>4384.9999988253203</v>
      </c>
      <c r="F30" s="8" t="s">
        <v>2</v>
      </c>
      <c r="G30" s="8">
        <f>ROUNDDOWN((Consolidação!C102+Consolidação!E102)/E30,0)</f>
        <v>0</v>
      </c>
      <c r="I30" s="57">
        <f>E30*$J$25</f>
        <v>0</v>
      </c>
      <c r="J30" s="8" t="s">
        <v>2</v>
      </c>
      <c r="L30" s="57">
        <f>E30*$M$25</f>
        <v>0</v>
      </c>
      <c r="M30" s="8" t="s">
        <v>2</v>
      </c>
      <c r="O30" s="57">
        <f>E30*$P$25</f>
        <v>0</v>
      </c>
      <c r="P30" s="8" t="s">
        <v>2</v>
      </c>
      <c r="R30" s="57">
        <f>E30*$S$25</f>
        <v>0</v>
      </c>
      <c r="S30" s="8" t="s">
        <v>2</v>
      </c>
      <c r="U30" s="57">
        <f>E30*$V$25</f>
        <v>0</v>
      </c>
      <c r="V30" s="8" t="s">
        <v>2</v>
      </c>
      <c r="X30" s="57">
        <f>E30*$Y$25</f>
        <v>0</v>
      </c>
      <c r="Y30" s="8" t="s">
        <v>2</v>
      </c>
      <c r="AA30" s="57">
        <f>E30*$AB$25</f>
        <v>0</v>
      </c>
      <c r="AB30" s="8" t="s">
        <v>2</v>
      </c>
      <c r="AD30" s="57">
        <f>E30*$AE$25</f>
        <v>0</v>
      </c>
      <c r="AE30" s="8" t="s">
        <v>2</v>
      </c>
      <c r="AG30" s="57">
        <f>E30*$AH$25</f>
        <v>0</v>
      </c>
      <c r="AH30" s="8" t="s">
        <v>2</v>
      </c>
      <c r="AJ30" s="57">
        <f>E30*$AK$25</f>
        <v>0</v>
      </c>
      <c r="AK30" s="8" t="s">
        <v>2</v>
      </c>
      <c r="AM30" s="57">
        <f>E30*$AN$25</f>
        <v>0</v>
      </c>
      <c r="AN30" s="8" t="s">
        <v>2</v>
      </c>
      <c r="AP30" s="57">
        <f>E30*$AQ$25</f>
        <v>0</v>
      </c>
      <c r="AQ30" s="8" t="s">
        <v>2</v>
      </c>
      <c r="AS30" s="57">
        <f>E30*$AT$25</f>
        <v>0</v>
      </c>
      <c r="AT30" s="8" t="s">
        <v>2</v>
      </c>
      <c r="AV30" s="57">
        <f>E30*$AW$25</f>
        <v>0</v>
      </c>
      <c r="AW30" s="8" t="s">
        <v>2</v>
      </c>
      <c r="AY30" s="214">
        <f>E30*$AZ$25</f>
        <v>0</v>
      </c>
      <c r="AZ30" s="8" t="s">
        <v>2</v>
      </c>
    </row>
    <row r="31" spans="1:52" ht="15" thickBot="1" x14ac:dyDescent="0.35"/>
    <row r="32" spans="1:52" ht="15" thickBot="1" x14ac:dyDescent="0.35">
      <c r="A32" s="4"/>
      <c r="B32" s="4"/>
      <c r="C32" s="4"/>
      <c r="D32" s="4"/>
      <c r="E32" s="5"/>
      <c r="F32" s="4"/>
      <c r="I32" s="266" t="s">
        <v>207</v>
      </c>
      <c r="J32" s="76">
        <v>0</v>
      </c>
      <c r="L32" s="266" t="s">
        <v>213</v>
      </c>
      <c r="M32" s="76">
        <v>0</v>
      </c>
      <c r="O32" s="266" t="s">
        <v>222</v>
      </c>
      <c r="P32" s="76">
        <v>0</v>
      </c>
      <c r="R32" s="266" t="s">
        <v>239</v>
      </c>
      <c r="S32" s="76">
        <v>0</v>
      </c>
      <c r="U32" s="266" t="s">
        <v>241</v>
      </c>
      <c r="V32" s="76">
        <v>0</v>
      </c>
      <c r="X32" s="266" t="s">
        <v>251</v>
      </c>
      <c r="Y32" s="76">
        <v>0</v>
      </c>
      <c r="AA32" s="266" t="s">
        <v>252</v>
      </c>
      <c r="AB32" s="76">
        <v>0</v>
      </c>
      <c r="AD32" s="266" t="s">
        <v>257</v>
      </c>
      <c r="AE32" s="76">
        <v>0</v>
      </c>
      <c r="AG32" s="266" t="s">
        <v>260</v>
      </c>
      <c r="AH32" s="76">
        <v>0</v>
      </c>
      <c r="AJ32" s="266" t="s">
        <v>263</v>
      </c>
      <c r="AK32" s="76">
        <v>0</v>
      </c>
      <c r="AM32" s="266" t="s">
        <v>264</v>
      </c>
      <c r="AN32" s="76">
        <v>0</v>
      </c>
      <c r="AP32" s="266" t="s">
        <v>265</v>
      </c>
      <c r="AQ32" s="76">
        <v>0</v>
      </c>
      <c r="AS32" s="266" t="s">
        <v>283</v>
      </c>
      <c r="AT32" s="76">
        <v>0</v>
      </c>
      <c r="AV32" s="266" t="s">
        <v>286</v>
      </c>
      <c r="AW32" s="76">
        <v>0</v>
      </c>
      <c r="AY32" s="258" t="s">
        <v>107</v>
      </c>
      <c r="AZ32" s="257">
        <v>0</v>
      </c>
    </row>
    <row r="33" spans="1:52" ht="15" thickBot="1" x14ac:dyDescent="0.35">
      <c r="A33" s="75" t="s">
        <v>4</v>
      </c>
      <c r="B33" s="30" t="s">
        <v>30</v>
      </c>
      <c r="C33" s="28" t="s">
        <v>10</v>
      </c>
      <c r="D33" s="30" t="s">
        <v>33</v>
      </c>
      <c r="E33" s="29" t="s">
        <v>12</v>
      </c>
      <c r="F33" s="30" t="s">
        <v>33</v>
      </c>
      <c r="G33" s="30" t="s">
        <v>59</v>
      </c>
      <c r="H33" s="1"/>
      <c r="I33" s="30" t="s">
        <v>15</v>
      </c>
      <c r="J33" s="28" t="s">
        <v>33</v>
      </c>
      <c r="L33" s="30" t="s">
        <v>15</v>
      </c>
      <c r="M33" s="28" t="s">
        <v>33</v>
      </c>
      <c r="O33" s="30" t="s">
        <v>15</v>
      </c>
      <c r="P33" s="28" t="s">
        <v>33</v>
      </c>
      <c r="R33" s="30" t="s">
        <v>15</v>
      </c>
      <c r="S33" s="28" t="s">
        <v>33</v>
      </c>
      <c r="U33" s="30" t="s">
        <v>15</v>
      </c>
      <c r="V33" s="28" t="s">
        <v>33</v>
      </c>
      <c r="X33" s="30" t="s">
        <v>15</v>
      </c>
      <c r="Y33" s="28" t="s">
        <v>33</v>
      </c>
      <c r="AA33" s="30" t="s">
        <v>15</v>
      </c>
      <c r="AB33" s="28" t="s">
        <v>33</v>
      </c>
      <c r="AD33" s="30" t="s">
        <v>15</v>
      </c>
      <c r="AE33" s="28" t="s">
        <v>33</v>
      </c>
      <c r="AG33" s="30" t="s">
        <v>15</v>
      </c>
      <c r="AH33" s="28" t="s">
        <v>33</v>
      </c>
      <c r="AJ33" s="30" t="s">
        <v>15</v>
      </c>
      <c r="AK33" s="28" t="s">
        <v>33</v>
      </c>
      <c r="AM33" s="30" t="s">
        <v>15</v>
      </c>
      <c r="AN33" s="30" t="s">
        <v>33</v>
      </c>
      <c r="AP33" s="30" t="s">
        <v>15</v>
      </c>
      <c r="AQ33" s="30" t="s">
        <v>33</v>
      </c>
      <c r="AS33" s="30" t="s">
        <v>15</v>
      </c>
      <c r="AT33" s="30" t="s">
        <v>33</v>
      </c>
      <c r="AV33" s="30" t="s">
        <v>15</v>
      </c>
      <c r="AW33" s="30" t="s">
        <v>33</v>
      </c>
      <c r="AY33" s="256" t="s">
        <v>15</v>
      </c>
      <c r="AZ33" s="256" t="s">
        <v>33</v>
      </c>
    </row>
    <row r="34" spans="1:52" ht="15" thickBot="1" x14ac:dyDescent="0.35">
      <c r="A34" s="1"/>
      <c r="B34" s="33"/>
      <c r="C34" s="2"/>
      <c r="D34" s="1"/>
      <c r="E34" s="73"/>
      <c r="F34" s="1"/>
      <c r="G34" s="1"/>
      <c r="I34" s="82"/>
      <c r="J34" s="1"/>
      <c r="L34" s="74"/>
      <c r="M34" s="1"/>
      <c r="O34" s="74"/>
      <c r="P34" s="1"/>
      <c r="R34" s="74"/>
      <c r="S34" s="1"/>
      <c r="U34" s="74"/>
      <c r="V34" s="1"/>
      <c r="X34" s="74"/>
      <c r="Y34" s="1"/>
      <c r="AA34" s="74"/>
      <c r="AB34" s="1"/>
      <c r="AD34" s="74"/>
      <c r="AE34" s="1"/>
      <c r="AG34" s="74"/>
      <c r="AH34" s="1"/>
      <c r="AJ34" s="74"/>
      <c r="AK34" s="1"/>
      <c r="AM34" s="74"/>
      <c r="AN34" s="1"/>
      <c r="AP34" s="74"/>
      <c r="AQ34" s="1"/>
      <c r="AS34" s="74"/>
      <c r="AT34" s="1"/>
      <c r="AV34" s="74"/>
      <c r="AW34" s="1"/>
      <c r="AY34" s="74"/>
      <c r="AZ34" s="1"/>
    </row>
    <row r="35" spans="1:52" ht="15" thickBot="1" x14ac:dyDescent="0.35">
      <c r="A35" s="211">
        <v>11921</v>
      </c>
      <c r="B35" s="226"/>
      <c r="C35" s="212">
        <v>4.7120339000000002E-4</v>
      </c>
      <c r="D35" s="8" t="s">
        <v>2</v>
      </c>
      <c r="E35" s="503">
        <f>($C$4*C35)</f>
        <v>61.999999649420005</v>
      </c>
      <c r="F35" s="8" t="s">
        <v>2</v>
      </c>
      <c r="G35" s="8">
        <f>ROUNDDOWN((Consolidação!C107+Consolidação!E107)/E35,0)</f>
        <v>389</v>
      </c>
      <c r="H35" s="1"/>
      <c r="I35" s="57">
        <f>E35*$J$32</f>
        <v>0</v>
      </c>
      <c r="J35" s="8" t="s">
        <v>2</v>
      </c>
      <c r="L35" s="57">
        <f>E35*$M$32</f>
        <v>0</v>
      </c>
      <c r="M35" s="8" t="s">
        <v>2</v>
      </c>
      <c r="O35" s="57">
        <f>E35*$P$32</f>
        <v>0</v>
      </c>
      <c r="P35" s="8" t="s">
        <v>2</v>
      </c>
      <c r="R35" s="57">
        <f>E35*$S$32</f>
        <v>0</v>
      </c>
      <c r="S35" s="8" t="s">
        <v>2</v>
      </c>
      <c r="U35" s="57">
        <f>E35*$V$32</f>
        <v>0</v>
      </c>
      <c r="V35" s="8" t="s">
        <v>2</v>
      </c>
      <c r="X35" s="57">
        <f>E35*$Y$32</f>
        <v>0</v>
      </c>
      <c r="Y35" s="8" t="s">
        <v>2</v>
      </c>
      <c r="AA35" s="57">
        <f>E35*$AB$32</f>
        <v>0</v>
      </c>
      <c r="AB35" s="8" t="s">
        <v>2</v>
      </c>
      <c r="AD35" s="57">
        <f>E35*$AE$32</f>
        <v>0</v>
      </c>
      <c r="AE35" s="8" t="s">
        <v>2</v>
      </c>
      <c r="AG35" s="57">
        <f>E35*$AH$32</f>
        <v>0</v>
      </c>
      <c r="AH35" s="8" t="s">
        <v>2</v>
      </c>
      <c r="AJ35" s="57">
        <f>E35*$AK$32</f>
        <v>0</v>
      </c>
      <c r="AK35" s="8" t="s">
        <v>2</v>
      </c>
      <c r="AM35" s="57">
        <f>E35*$AN$32</f>
        <v>0</v>
      </c>
      <c r="AN35" s="8" t="s">
        <v>2</v>
      </c>
      <c r="AP35" s="57">
        <f>E35*$AQ$32</f>
        <v>0</v>
      </c>
      <c r="AQ35" s="8" t="s">
        <v>2</v>
      </c>
      <c r="AS35" s="57">
        <f>E35*$AT$32</f>
        <v>0</v>
      </c>
      <c r="AT35" s="8" t="s">
        <v>2</v>
      </c>
      <c r="AV35" s="57">
        <f>E35*$AW$32</f>
        <v>0</v>
      </c>
      <c r="AW35" s="8" t="s">
        <v>2</v>
      </c>
      <c r="AY35" s="38">
        <f>E35*$AZ$32</f>
        <v>0</v>
      </c>
      <c r="AZ35" s="8" t="s">
        <v>2</v>
      </c>
    </row>
    <row r="36" spans="1:52" ht="15" thickBot="1" x14ac:dyDescent="0.35">
      <c r="A36" s="6">
        <v>11940</v>
      </c>
      <c r="B36" s="47"/>
      <c r="C36" s="19">
        <v>3.3326239940000003E-5</v>
      </c>
      <c r="D36" s="8" t="s">
        <v>104</v>
      </c>
      <c r="E36" s="503">
        <f>$C$4*C36</f>
        <v>4.3849999988253208</v>
      </c>
      <c r="F36" s="8" t="s">
        <v>104</v>
      </c>
      <c r="G36" s="8">
        <f>ROUNDDOWN((Consolidação!C112+Consolidação!E112)/E36,0)</f>
        <v>0</v>
      </c>
      <c r="I36" s="57">
        <f>E36*$J$32</f>
        <v>0</v>
      </c>
      <c r="J36" s="8" t="s">
        <v>104</v>
      </c>
      <c r="L36" s="57">
        <f>E36*$M$32</f>
        <v>0</v>
      </c>
      <c r="M36" s="8" t="s">
        <v>104</v>
      </c>
      <c r="O36" s="57">
        <f>E36*$P$32</f>
        <v>0</v>
      </c>
      <c r="P36" s="8" t="s">
        <v>104</v>
      </c>
      <c r="R36" s="57">
        <f>E36*$S$32</f>
        <v>0</v>
      </c>
      <c r="S36" s="8" t="s">
        <v>104</v>
      </c>
      <c r="U36" s="57">
        <f>E36*$V$32</f>
        <v>0</v>
      </c>
      <c r="V36" s="8" t="s">
        <v>104</v>
      </c>
      <c r="X36" s="57">
        <f>E36*$Y$32</f>
        <v>0</v>
      </c>
      <c r="Y36" s="8" t="s">
        <v>104</v>
      </c>
      <c r="AA36" s="57">
        <f>E36*$AB$32</f>
        <v>0</v>
      </c>
      <c r="AB36" s="8" t="s">
        <v>104</v>
      </c>
      <c r="AD36" s="57">
        <f>E36*$AE$32</f>
        <v>0</v>
      </c>
      <c r="AE36" s="8" t="s">
        <v>104</v>
      </c>
      <c r="AG36" s="57">
        <f>E36*$AH$32</f>
        <v>0</v>
      </c>
      <c r="AH36" s="8" t="s">
        <v>104</v>
      </c>
      <c r="AJ36" s="57">
        <f>E36*$AK$32</f>
        <v>0</v>
      </c>
      <c r="AK36" s="8" t="s">
        <v>104</v>
      </c>
      <c r="AM36" s="57">
        <f>E36*$AN$32</f>
        <v>0</v>
      </c>
      <c r="AN36" s="8" t="s">
        <v>104</v>
      </c>
      <c r="AP36" s="57">
        <f>E36*$AQ$32</f>
        <v>0</v>
      </c>
      <c r="AQ36" s="8" t="s">
        <v>104</v>
      </c>
      <c r="AS36" s="57">
        <f>E36*$AT$32</f>
        <v>0</v>
      </c>
      <c r="AT36" s="8" t="s">
        <v>104</v>
      </c>
      <c r="AV36" s="57">
        <f>E36*$AW$32</f>
        <v>0</v>
      </c>
      <c r="AW36" s="8" t="s">
        <v>104</v>
      </c>
      <c r="AY36" s="38">
        <f>E36*$AZ$32</f>
        <v>0</v>
      </c>
      <c r="AZ36" s="8" t="s">
        <v>104</v>
      </c>
    </row>
  </sheetData>
  <mergeCells count="2">
    <mergeCell ref="H2:M2"/>
    <mergeCell ref="N2:S2"/>
  </mergeCells>
  <conditionalFormatting sqref="D8:D11">
    <cfRule type="cellIs" dxfId="36" priority="4" operator="equal">
      <formula>"≠"</formula>
    </cfRule>
  </conditionalFormatting>
  <conditionalFormatting sqref="G35:G36 G18 G23 G28:G30">
    <cfRule type="top10" dxfId="35" priority="768" bottom="1" rank="1"/>
  </conditionalFormatting>
  <conditionalFormatting sqref="M3:M7 S3:S7">
    <cfRule type="cellIs" dxfId="34" priority="2" operator="equal">
      <formula>1</formula>
    </cfRule>
    <cfRule type="cellIs" dxfId="33" priority="3" operator="between">
      <formula>0.000000000001</formula>
      <formula>0.999999999999</formula>
    </cfRule>
  </conditionalFormatting>
  <conditionalFormatting sqref="M11:M14 S11:S14">
    <cfRule type="cellIs" dxfId="32" priority="5" operator="between">
      <formula>0.0000000001</formula>
      <formula>0.9999999999</formula>
    </cfRule>
    <cfRule type="cellIs" dxfId="31" priority="6" operator="equal">
      <formula>1</formula>
    </cfRule>
    <cfRule type="cellIs" dxfId="30" priority="7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Z36"/>
  <sheetViews>
    <sheetView zoomScaleNormal="100" workbookViewId="0">
      <selection activeCell="G14" sqref="G14"/>
    </sheetView>
  </sheetViews>
  <sheetFormatPr defaultRowHeight="14.4" x14ac:dyDescent="0.3"/>
  <cols>
    <col min="1" max="1" width="10.5546875" bestFit="1" customWidth="1"/>
    <col min="2" max="2" width="50.5546875" customWidth="1"/>
    <col min="3" max="3" width="14.33203125" bestFit="1" customWidth="1"/>
    <col min="4" max="4" width="5.109375" bestFit="1" customWidth="1"/>
    <col min="5" max="5" width="11.5546875" bestFit="1" customWidth="1"/>
    <col min="6" max="6" width="5.109375" bestFit="1" customWidth="1"/>
    <col min="7" max="7" width="10.5546875" bestFit="1" customWidth="1"/>
    <col min="8" max="8" width="3.88671875" bestFit="1" customWidth="1"/>
    <col min="9" max="9" width="9.44140625" bestFit="1" customWidth="1"/>
    <col min="10" max="10" width="6.44140625" bestFit="1" customWidth="1"/>
    <col min="11" max="11" width="3" bestFit="1" customWidth="1"/>
    <col min="12" max="12" width="9.44140625" bestFit="1" customWidth="1"/>
    <col min="13" max="13" width="5.5546875" bestFit="1" customWidth="1"/>
    <col min="14" max="14" width="3.88671875" bestFit="1" customWidth="1"/>
    <col min="15" max="15" width="9.44140625" bestFit="1" customWidth="1"/>
    <col min="16" max="16" width="5.44140625" bestFit="1" customWidth="1"/>
    <col min="17" max="17" width="3" bestFit="1" customWidth="1"/>
    <col min="18" max="18" width="9.44140625" bestFit="1" customWidth="1"/>
    <col min="19" max="19" width="5.5546875" bestFit="1" customWidth="1"/>
    <col min="20" max="20" width="2.6640625" customWidth="1"/>
    <col min="21" max="21" width="9.44140625" bestFit="1" customWidth="1"/>
    <col min="22" max="22" width="5.109375" bestFit="1" customWidth="1"/>
    <col min="23" max="23" width="2.6640625" customWidth="1"/>
    <col min="24" max="24" width="9.44140625" bestFit="1" customWidth="1"/>
    <col min="25" max="25" width="5.109375" bestFit="1" customWidth="1"/>
    <col min="26" max="26" width="2.6640625" customWidth="1"/>
    <col min="27" max="27" width="9.44140625" bestFit="1" customWidth="1"/>
    <col min="28" max="28" width="5.109375" bestFit="1" customWidth="1"/>
    <col min="29" max="29" width="2.6640625" customWidth="1"/>
    <col min="30" max="30" width="9.44140625" bestFit="1" customWidth="1"/>
    <col min="31" max="31" width="5.109375" bestFit="1" customWidth="1"/>
    <col min="32" max="32" width="2.6640625" customWidth="1"/>
    <col min="33" max="33" width="9.44140625" bestFit="1" customWidth="1"/>
    <col min="34" max="34" width="5.109375" bestFit="1" customWidth="1"/>
    <col min="35" max="35" width="2.6640625" customWidth="1"/>
    <col min="36" max="36" width="9.44140625" bestFit="1" customWidth="1"/>
    <col min="37" max="37" width="5.109375" bestFit="1" customWidth="1"/>
    <col min="38" max="38" width="2.6640625" customWidth="1"/>
    <col min="39" max="39" width="9.44140625" bestFit="1" customWidth="1"/>
    <col min="40" max="40" width="5.109375" bestFit="1" customWidth="1"/>
    <col min="41" max="41" width="2.6640625" customWidth="1"/>
    <col min="42" max="42" width="9.44140625" bestFit="1" customWidth="1"/>
    <col min="43" max="43" width="5.109375" bestFit="1" customWidth="1"/>
    <col min="44" max="44" width="2.6640625" customWidth="1"/>
    <col min="45" max="45" width="9.44140625" bestFit="1" customWidth="1"/>
    <col min="46" max="46" width="5.109375" bestFit="1" customWidth="1"/>
    <col min="47" max="47" width="2.6640625" customWidth="1"/>
    <col min="48" max="48" width="9.44140625" bestFit="1" customWidth="1"/>
    <col min="49" max="49" width="5.109375" bestFit="1" customWidth="1"/>
    <col min="50" max="50" width="2.6640625" customWidth="1"/>
    <col min="51" max="51" width="11.88671875" bestFit="1" customWidth="1"/>
    <col min="52" max="52" width="5.109375" bestFit="1" customWidth="1"/>
  </cols>
  <sheetData>
    <row r="1" spans="1:52" ht="21.6" thickBot="1" x14ac:dyDescent="0.45">
      <c r="A1" t="s">
        <v>6</v>
      </c>
      <c r="B1" s="18">
        <v>21154</v>
      </c>
      <c r="C1" s="102"/>
    </row>
    <row r="2" spans="1:52" ht="15" thickBot="1" x14ac:dyDescent="0.35">
      <c r="B2" s="64" t="s">
        <v>230</v>
      </c>
      <c r="H2" s="628" t="s">
        <v>76</v>
      </c>
      <c r="I2" s="629"/>
      <c r="J2" s="629"/>
      <c r="K2" s="629"/>
      <c r="L2" s="629"/>
      <c r="M2" s="632"/>
      <c r="N2" s="628" t="s">
        <v>77</v>
      </c>
      <c r="O2" s="629"/>
      <c r="P2" s="629"/>
      <c r="Q2" s="629"/>
      <c r="R2" s="629"/>
      <c r="S2" s="630"/>
      <c r="U2" s="35"/>
      <c r="V2" s="35"/>
    </row>
    <row r="3" spans="1:52" x14ac:dyDescent="0.3">
      <c r="H3" s="158" t="s">
        <v>61</v>
      </c>
      <c r="I3" s="159"/>
      <c r="J3" s="160" t="s">
        <v>43</v>
      </c>
      <c r="K3" s="160" t="s">
        <v>42</v>
      </c>
      <c r="L3" s="204"/>
      <c r="M3" s="132" t="e">
        <f>ROUNDDOWN(IF(I3&lt;=#REF!+#REF!+#REF!+#REF!,1,(#REF!+#REF!+#REF!+#REF!)/I3),2)</f>
        <v>#REF!</v>
      </c>
      <c r="N3" s="144" t="s">
        <v>61</v>
      </c>
      <c r="O3" s="145">
        <f>ROUNDUP(I3/C6,0)</f>
        <v>0</v>
      </c>
      <c r="P3" s="145" t="s">
        <v>44</v>
      </c>
      <c r="Q3" s="145" t="s">
        <v>42</v>
      </c>
      <c r="R3" s="285" t="str">
        <f>IF(L3="","",L3-20)</f>
        <v/>
      </c>
      <c r="S3" s="134" t="e">
        <f>ROUNDDOWN(IF(I3&lt;=#REF!+#REF!+#REF!+#REF!+#REF!+#REF!,1,(#REF!+#REF!+#REF!+#REF!+#REF!+#REF!)/I3),2)</f>
        <v>#REF!</v>
      </c>
      <c r="U3" s="118"/>
      <c r="V3" s="102"/>
      <c r="W3" s="54"/>
      <c r="X3" s="54"/>
      <c r="Y3" s="54"/>
      <c r="Z3" s="54"/>
    </row>
    <row r="4" spans="1:52" x14ac:dyDescent="0.3">
      <c r="B4" s="3" t="s">
        <v>68</v>
      </c>
      <c r="C4" s="31">
        <v>131578</v>
      </c>
      <c r="E4" s="101" t="s">
        <v>59</v>
      </c>
      <c r="G4" s="3"/>
      <c r="H4" s="144" t="s">
        <v>62</v>
      </c>
      <c r="I4" s="150"/>
      <c r="J4" s="145" t="s">
        <v>43</v>
      </c>
      <c r="K4" s="145" t="s">
        <v>42</v>
      </c>
      <c r="L4" s="146"/>
      <c r="M4" s="134" t="e">
        <f>ROUNDDOWN(IF(I4+I3&lt;=#REF!+#REF!+#REF!+#REF!,1,IF(I3&gt;(#REF!+#REF!+#REF!+#REF!),0,(#REF!+#REF!+#REF!+#REF!-I3)/I4)),2)</f>
        <v>#REF!</v>
      </c>
      <c r="N4" s="137" t="s">
        <v>62</v>
      </c>
      <c r="O4" s="41">
        <f>IF(ROUNDUP(((I4+I3)/$C$6)-O3,0)&lt;0,0,ROUNDUP(((I4+I3)/$C$6)-O3,0))</f>
        <v>0</v>
      </c>
      <c r="P4" s="41" t="s">
        <v>44</v>
      </c>
      <c r="Q4" s="41" t="s">
        <v>42</v>
      </c>
      <c r="R4" s="146" t="str">
        <f>IF(L4="","",L4-20)</f>
        <v/>
      </c>
      <c r="S4" s="134" t="e">
        <f>ROUNDDOWN(IF(I4+I3&lt;=#REF!+#REF!+#REF!+#REF!+#REF!+#REF!,1,IF(I3&gt;(#REF!+#REF!+#REF!+#REF!+#REF!+#REF!),0,(#REF!+#REF!+#REF!+#REF!+#REF!+#REF!-I3)/I4)),2)</f>
        <v>#REF!</v>
      </c>
      <c r="U4" s="118"/>
      <c r="V4" s="102"/>
      <c r="W4" s="54"/>
      <c r="X4" s="54"/>
      <c r="Y4" s="54"/>
      <c r="Z4" s="54"/>
    </row>
    <row r="5" spans="1:52" x14ac:dyDescent="0.3">
      <c r="B5" s="3" t="s">
        <v>69</v>
      </c>
      <c r="C5" s="99">
        <f>ROUNDUP(I10/C6,0)</f>
        <v>0</v>
      </c>
      <c r="E5" s="120">
        <f>MIN(G18:G18,G23:G23,G28:G30,G35:G36)</f>
        <v>0</v>
      </c>
      <c r="H5" s="144" t="s">
        <v>63</v>
      </c>
      <c r="I5" s="150"/>
      <c r="J5" s="145" t="s">
        <v>43</v>
      </c>
      <c r="K5" s="145" t="s">
        <v>42</v>
      </c>
      <c r="L5" s="139"/>
      <c r="M5" s="134" t="e">
        <f>ROUNDDOWN(IF(I5+I4+I3&lt;=#REF!+#REF!+#REF!+#REF!,1,IF((I3+I4)&gt;(#REF!+#REF!+#REF!+#REF!),0,(#REF!+#REF!+#REF!+#REF!-I3-I4)/I5)),2)</f>
        <v>#REF!</v>
      </c>
      <c r="N5" s="137" t="s">
        <v>63</v>
      </c>
      <c r="O5" s="41">
        <f>IF(ROUNDUP(((I5+I4+I3)/C6)-O4-O3,0)&lt;0,0,ROUNDUP(((I5+I4+I3)/C6)-O4-O3,0))</f>
        <v>0</v>
      </c>
      <c r="P5" s="41" t="s">
        <v>44</v>
      </c>
      <c r="Q5" s="41" t="s">
        <v>42</v>
      </c>
      <c r="R5" s="146" t="str">
        <f>IF(L5="","",L5-20)</f>
        <v/>
      </c>
      <c r="S5" s="134" t="e">
        <f>ROUNDDOWN(IF(I5+I4+I3&lt;=#REF!+#REF!+#REF!+#REF!+#REF!+#REF!,1,IF((I3+I4)&gt;(#REF!+#REF!+#REF!+#REF!+#REF!+#REF!),0,(#REF!+#REF!+#REF!+#REF!+#REF!+#REF!-I3-I4)/I5)),2)</f>
        <v>#REF!</v>
      </c>
      <c r="U5" s="118"/>
      <c r="V5" s="102"/>
      <c r="W5" s="54"/>
      <c r="X5" s="54"/>
      <c r="Y5" s="54"/>
      <c r="Z5" s="54"/>
    </row>
    <row r="6" spans="1:52" x14ac:dyDescent="0.3">
      <c r="B6" s="3" t="s">
        <v>70</v>
      </c>
      <c r="C6" s="31">
        <f>ROUNDUP(C4*0.95,0)</f>
        <v>125000</v>
      </c>
      <c r="H6" s="137" t="s">
        <v>64</v>
      </c>
      <c r="I6" s="150"/>
      <c r="J6" s="41" t="s">
        <v>43</v>
      </c>
      <c r="K6" s="41" t="s">
        <v>42</v>
      </c>
      <c r="L6" s="139"/>
      <c r="M6" s="134" t="e">
        <f>ROUNDDOWN(IF(I6+I5+I4+I3&lt;=#REF!+#REF!+#REF!+#REF!,1,IF((I3+I4+I5)&gt;(#REF!+#REF!+#REF!+#REF!),0,(#REF!+#REF!+#REF!+#REF!-I3-I4-I5)/I6)),2)</f>
        <v>#REF!</v>
      </c>
      <c r="N6" s="137" t="s">
        <v>64</v>
      </c>
      <c r="O6" s="41">
        <f>IF(ROUNDUP(((I6+I5+I4+I3)/C6)-O3-O4-O5,0)&lt;0,0,ROUNDUP(((I6+I5+I4+I3)/C6)-O5-O4-O3,0))</f>
        <v>0</v>
      </c>
      <c r="P6" s="41" t="s">
        <v>44</v>
      </c>
      <c r="Q6" s="41" t="s">
        <v>42</v>
      </c>
      <c r="R6" s="146" t="str">
        <f>IF(L6="","",L6-20)</f>
        <v/>
      </c>
      <c r="S6" s="134" t="e">
        <f>ROUNDDOWN(IF(I6+I5+I4+I3&lt;=#REF!+#REF!+#REF!+#REF!+#REF!+#REF!,1,IF((I3+I4+I5)&gt;(#REF!+#REF!+#REF!+#REF!+#REF!+#REF!),0,(#REF!+#REF!+#REF!+#REF!+#REF!+#REF!-I3-I4-I5)/I6)),2)</f>
        <v>#REF!</v>
      </c>
      <c r="U6" s="118"/>
      <c r="V6" s="102"/>
      <c r="W6" s="54"/>
      <c r="X6" s="54"/>
      <c r="Y6" s="54"/>
      <c r="Z6" s="54"/>
    </row>
    <row r="7" spans="1:52" ht="15" thickBot="1" x14ac:dyDescent="0.35">
      <c r="B7" s="3"/>
      <c r="C7" s="1"/>
      <c r="E7" s="101" t="s">
        <v>41</v>
      </c>
      <c r="H7" s="137" t="s">
        <v>65</v>
      </c>
      <c r="I7" s="123"/>
      <c r="J7" s="41" t="s">
        <v>43</v>
      </c>
      <c r="K7" s="41" t="s">
        <v>42</v>
      </c>
      <c r="L7" s="139"/>
      <c r="M7" s="208" t="e">
        <f>ROUNDDOWN(IF(I7+I6+I5+I4+I3&lt;=#REF!+#REF!+#REF!+#REF!,1,IF((I3+I4+I5+I6)&gt;(#REF!+#REF!+#REF!+#REF!),0,(#REF!+#REF!+#REF!+#REF!-I3-I4-I5-I6)/I7)),2)</f>
        <v>#REF!</v>
      </c>
      <c r="N7" s="137" t="s">
        <v>65</v>
      </c>
      <c r="O7" s="41">
        <f>IF(ROUNDUP(((I7+I6+I5+I4+I3)/C6)-O3-O4-O5-O6,0)&lt;0,0,ROUNDUP(((I7+I6+I5+I4+I3)/C6)-O6-O5-O4-O3,0))</f>
        <v>0</v>
      </c>
      <c r="P7" s="41" t="s">
        <v>44</v>
      </c>
      <c r="Q7" s="41" t="s">
        <v>42</v>
      </c>
      <c r="R7" s="146" t="str">
        <f>IF(L7="","",L7-20)</f>
        <v/>
      </c>
      <c r="S7" s="208" t="e">
        <f>ROUNDDOWN(IF(I7+I6+I5+I4+I3&lt;=#REF!+#REF!+#REF!+#REF!+#REF!+#REF!,1,IF((I3+I4+I5+I6)&gt;(#REF!+#REF!+#REF!+#REF!+#REF!+#REF!),0,(#REF!+#REF!+#REF!+#REF!+#REF!+#REF!-I3-I4-I5-I6)/I7)),2)</f>
        <v>#REF!</v>
      </c>
      <c r="U7" s="118"/>
      <c r="V7" s="102"/>
      <c r="W7" s="54"/>
      <c r="X7" s="54"/>
      <c r="Y7" s="54"/>
      <c r="Z7" s="54"/>
    </row>
    <row r="8" spans="1:52" x14ac:dyDescent="0.3">
      <c r="B8" s="3" t="s">
        <v>71</v>
      </c>
      <c r="C8" s="151" t="e">
        <f>IF((I10-#REF!-#REF!-#REF!-#REF!-#REF!-#REF!-#REF!)/C6&lt;0,0,ROUNDUP((I10-#REF!-#REF!-#REF!-#REF!-#REF!-#REF!-#REF!)/C6,0))</f>
        <v>#REF!</v>
      </c>
      <c r="D8" s="1" t="e">
        <f>IF(C8=E8,"=","≠")</f>
        <v>#REF!</v>
      </c>
      <c r="E8" s="100">
        <f>J15+M15+P15+S15+V15+Y15+AB15+AE15+AH15+AK15+AN15+AQ15+AT15+AW15</f>
        <v>0</v>
      </c>
      <c r="H8" s="122"/>
      <c r="I8" s="124"/>
      <c r="J8" s="124"/>
      <c r="K8" s="124"/>
      <c r="L8" s="124"/>
      <c r="M8" s="607"/>
      <c r="N8" s="122"/>
      <c r="O8" s="124"/>
      <c r="P8" s="124"/>
      <c r="Q8" s="124"/>
      <c r="R8" s="124"/>
      <c r="S8" s="607"/>
      <c r="U8" s="33"/>
    </row>
    <row r="9" spans="1:52" ht="15" thickBot="1" x14ac:dyDescent="0.35">
      <c r="B9" s="3" t="s">
        <v>72</v>
      </c>
      <c r="C9" s="151" t="e">
        <f>IF((I10-#REF!-#REF!-#REF!-#REF!-#REF!-#REF!-#REF!)/C6&lt;0,0,ROUNDUP((I10-#REF!-#REF!-#REF!-#REF!-#REF!-#REF!-#REF!)/C6,0))</f>
        <v>#REF!</v>
      </c>
      <c r="D9" s="1" t="e">
        <f>IF(C9=E9,"=","≠")</f>
        <v>#REF!</v>
      </c>
      <c r="E9" s="100">
        <f>J20+M20+P20+S20+V20+Y20+AB20+AE20+AH20+AK20+AN20+AQ20+AT20+AW20</f>
        <v>0</v>
      </c>
      <c r="H9" s="122"/>
      <c r="I9" s="124"/>
      <c r="J9" s="124"/>
      <c r="K9" s="124"/>
      <c r="L9" s="124"/>
      <c r="M9" s="126"/>
      <c r="N9" s="122"/>
      <c r="O9" s="124"/>
      <c r="P9" s="124"/>
      <c r="Q9" s="124"/>
      <c r="R9" s="124"/>
      <c r="S9" s="126"/>
      <c r="U9" s="33"/>
    </row>
    <row r="10" spans="1:52" ht="15" thickBot="1" x14ac:dyDescent="0.35">
      <c r="B10" s="3" t="s">
        <v>103</v>
      </c>
      <c r="C10" s="151" t="e">
        <f>IF((I10-#REF!-#REF!-#REF!-#REF!-#REF!-#REF!-#REF!)/C6&lt;0,0,ROUNDUP((I10-#REF!-#REF!-#REF!-#REF!-#REF!-#REF!-#REF!)/C6,0))</f>
        <v>#REF!</v>
      </c>
      <c r="D10" s="1" t="e">
        <f>IF(C10=E10,"=","≠")</f>
        <v>#REF!</v>
      </c>
      <c r="E10" s="100">
        <f>J25+M25+P25+S25+V25+Y25+AB25+AE25+AH25+AK25+AN25+AQ25+AT25+AW25</f>
        <v>0</v>
      </c>
      <c r="H10" s="127"/>
      <c r="I10" s="149">
        <f>SUM(I3:I7)</f>
        <v>0</v>
      </c>
      <c r="J10" s="210" t="s">
        <v>43</v>
      </c>
      <c r="K10" s="136"/>
      <c r="L10" s="136"/>
      <c r="M10" s="130"/>
      <c r="N10" s="127"/>
      <c r="O10" s="142">
        <f>SUM(O3:O7)</f>
        <v>0</v>
      </c>
      <c r="P10" s="210" t="s">
        <v>44</v>
      </c>
      <c r="Q10" s="136"/>
      <c r="R10" s="136"/>
      <c r="S10" s="130"/>
      <c r="U10" s="33"/>
    </row>
    <row r="11" spans="1:52" x14ac:dyDescent="0.3">
      <c r="B11" s="3" t="s">
        <v>102</v>
      </c>
      <c r="C11" s="151" t="e">
        <f>IF((I10-#REF!-#REF!-#REF!-#REF!-#REF!-#REF!-#REF!)/C6&lt;0,0,ROUNDUP((I10-#REF!-#REF!-#REF!-#REF!-#REF!-#REF!-#REF!)/C6,0))</f>
        <v>#REF!</v>
      </c>
      <c r="D11" s="1" t="e">
        <f>IF(C11=E11,"=","≠")</f>
        <v>#REF!</v>
      </c>
      <c r="E11" s="100">
        <f>J32+M32+P32+S32+V32+Y32+AB32+AE32+AH32+AK32+AN32+AQ32+AT32+AW32</f>
        <v>0</v>
      </c>
      <c r="H11" s="65"/>
      <c r="I11" s="205"/>
      <c r="J11" s="65"/>
      <c r="K11" s="65"/>
      <c r="L11" s="207"/>
      <c r="M11" s="162"/>
      <c r="N11" s="65"/>
      <c r="O11" s="65"/>
      <c r="P11" s="65"/>
      <c r="Q11" s="65"/>
      <c r="R11" s="207"/>
      <c r="S11" s="162"/>
      <c r="U11" s="193"/>
      <c r="V11" s="191"/>
      <c r="W11" s="191"/>
      <c r="X11" s="191"/>
      <c r="Y11" s="191"/>
      <c r="Z11" s="191"/>
      <c r="AA11" s="192"/>
      <c r="AB11" s="190"/>
    </row>
    <row r="12" spans="1:52" x14ac:dyDescent="0.3">
      <c r="H12" s="65"/>
      <c r="I12" s="205"/>
      <c r="J12" s="65"/>
      <c r="K12" s="65"/>
      <c r="L12" s="206"/>
      <c r="M12" s="162"/>
      <c r="N12" s="65"/>
      <c r="O12" s="65"/>
      <c r="P12" s="65"/>
      <c r="Q12" s="65"/>
      <c r="R12" s="207"/>
      <c r="S12" s="162"/>
      <c r="U12" s="193"/>
      <c r="V12" s="191"/>
      <c r="W12" s="191"/>
      <c r="X12" s="191"/>
      <c r="Y12" s="191"/>
      <c r="Z12" s="191"/>
      <c r="AA12" s="192"/>
      <c r="AB12" s="190"/>
    </row>
    <row r="13" spans="1:52" x14ac:dyDescent="0.3">
      <c r="H13" s="65"/>
      <c r="I13" s="205"/>
      <c r="J13" s="65"/>
      <c r="K13" s="65"/>
      <c r="L13" s="206"/>
      <c r="M13" s="162"/>
      <c r="N13" s="65"/>
      <c r="O13" s="65"/>
      <c r="P13" s="65"/>
      <c r="Q13" s="65"/>
      <c r="R13" s="207"/>
      <c r="S13" s="162"/>
      <c r="U13" s="193"/>
      <c r="V13" s="191"/>
      <c r="W13" s="191"/>
      <c r="X13" s="191"/>
      <c r="Y13" s="191"/>
      <c r="Z13" s="191"/>
      <c r="AA13" s="192"/>
      <c r="AB13" s="190"/>
    </row>
    <row r="14" spans="1:52" ht="15" thickBot="1" x14ac:dyDescent="0.35">
      <c r="H14" s="65"/>
      <c r="I14" s="205"/>
      <c r="J14" s="65"/>
      <c r="K14" s="65"/>
      <c r="L14" s="206"/>
      <c r="M14" s="162"/>
      <c r="N14" s="65"/>
      <c r="O14" s="65"/>
      <c r="P14" s="65"/>
      <c r="Q14" s="65"/>
      <c r="R14" s="207"/>
      <c r="S14" s="162"/>
      <c r="U14" s="193"/>
      <c r="V14" s="191"/>
      <c r="W14" s="191"/>
      <c r="X14" s="191"/>
      <c r="Y14" s="191"/>
      <c r="Z14" s="191"/>
      <c r="AA14" s="192"/>
      <c r="AB14" s="190"/>
    </row>
    <row r="15" spans="1:52" ht="15" thickBot="1" x14ac:dyDescent="0.35">
      <c r="A15" s="4"/>
      <c r="B15" s="4"/>
      <c r="C15" s="4"/>
      <c r="D15" s="4"/>
      <c r="E15" s="5"/>
      <c r="F15" s="4"/>
      <c r="I15" s="266" t="s">
        <v>207</v>
      </c>
      <c r="J15" s="76">
        <v>0</v>
      </c>
      <c r="L15" s="266" t="s">
        <v>213</v>
      </c>
      <c r="M15" s="76">
        <v>0</v>
      </c>
      <c r="O15" s="266" t="s">
        <v>222</v>
      </c>
      <c r="P15" s="76">
        <v>0</v>
      </c>
      <c r="R15" s="266" t="s">
        <v>239</v>
      </c>
      <c r="S15" s="76">
        <v>0</v>
      </c>
      <c r="U15" s="266" t="s">
        <v>241</v>
      </c>
      <c r="V15" s="76">
        <v>0</v>
      </c>
      <c r="X15" s="266" t="s">
        <v>251</v>
      </c>
      <c r="Y15" s="76">
        <v>0</v>
      </c>
      <c r="AA15" s="266" t="s">
        <v>252</v>
      </c>
      <c r="AB15" s="76">
        <v>0</v>
      </c>
      <c r="AD15" s="266" t="s">
        <v>257</v>
      </c>
      <c r="AE15" s="76">
        <v>0</v>
      </c>
      <c r="AG15" s="266" t="s">
        <v>260</v>
      </c>
      <c r="AH15" s="76">
        <v>0</v>
      </c>
      <c r="AJ15" s="266" t="s">
        <v>263</v>
      </c>
      <c r="AK15" s="76">
        <v>0</v>
      </c>
      <c r="AM15" s="266" t="s">
        <v>264</v>
      </c>
      <c r="AN15" s="76">
        <v>0</v>
      </c>
      <c r="AP15" s="266" t="s">
        <v>265</v>
      </c>
      <c r="AQ15" s="76">
        <v>0</v>
      </c>
      <c r="AS15" s="266" t="s">
        <v>283</v>
      </c>
      <c r="AT15" s="76">
        <v>0</v>
      </c>
      <c r="AV15" s="266" t="s">
        <v>286</v>
      </c>
      <c r="AW15" s="76">
        <v>0</v>
      </c>
      <c r="AY15" s="258" t="s">
        <v>107</v>
      </c>
      <c r="AZ15" s="257">
        <v>0</v>
      </c>
    </row>
    <row r="16" spans="1:52" ht="15" thickBot="1" x14ac:dyDescent="0.35">
      <c r="A16" s="30" t="s">
        <v>0</v>
      </c>
      <c r="B16" s="28" t="s">
        <v>25</v>
      </c>
      <c r="C16" s="28" t="s">
        <v>10</v>
      </c>
      <c r="D16" s="30" t="s">
        <v>33</v>
      </c>
      <c r="E16" s="29" t="s">
        <v>12</v>
      </c>
      <c r="F16" s="30" t="s">
        <v>33</v>
      </c>
      <c r="G16" s="30" t="s">
        <v>59</v>
      </c>
      <c r="I16" s="30" t="s">
        <v>15</v>
      </c>
      <c r="J16" s="30" t="s">
        <v>33</v>
      </c>
      <c r="L16" s="30" t="s">
        <v>15</v>
      </c>
      <c r="M16" s="30" t="s">
        <v>33</v>
      </c>
      <c r="O16" s="30" t="s">
        <v>15</v>
      </c>
      <c r="P16" s="30" t="s">
        <v>33</v>
      </c>
      <c r="R16" s="30" t="s">
        <v>15</v>
      </c>
      <c r="S16" s="30" t="s">
        <v>33</v>
      </c>
      <c r="U16" s="30" t="s">
        <v>15</v>
      </c>
      <c r="V16" s="30" t="s">
        <v>33</v>
      </c>
      <c r="X16" s="30" t="s">
        <v>15</v>
      </c>
      <c r="Y16" s="30" t="s">
        <v>33</v>
      </c>
      <c r="AA16" s="30" t="s">
        <v>15</v>
      </c>
      <c r="AB16" s="30" t="s">
        <v>33</v>
      </c>
      <c r="AD16" s="30" t="s">
        <v>15</v>
      </c>
      <c r="AE16" s="30" t="s">
        <v>33</v>
      </c>
      <c r="AG16" s="30" t="s">
        <v>15</v>
      </c>
      <c r="AH16" s="30" t="s">
        <v>33</v>
      </c>
      <c r="AJ16" s="30" t="s">
        <v>15</v>
      </c>
      <c r="AK16" s="30" t="s">
        <v>33</v>
      </c>
      <c r="AM16" s="30" t="s">
        <v>15</v>
      </c>
      <c r="AN16" s="30" t="s">
        <v>33</v>
      </c>
      <c r="AP16" s="30" t="s">
        <v>15</v>
      </c>
      <c r="AQ16" s="30" t="s">
        <v>33</v>
      </c>
      <c r="AS16" s="30" t="s">
        <v>15</v>
      </c>
      <c r="AT16" s="30" t="s">
        <v>33</v>
      </c>
      <c r="AV16" s="30" t="s">
        <v>15</v>
      </c>
      <c r="AW16" s="30" t="s">
        <v>33</v>
      </c>
      <c r="AY16" s="256" t="s">
        <v>15</v>
      </c>
      <c r="AZ16" s="256" t="s">
        <v>33</v>
      </c>
    </row>
    <row r="17" spans="1:52" ht="15" thickBot="1" x14ac:dyDescent="0.35"/>
    <row r="18" spans="1:52" ht="15" thickBot="1" x14ac:dyDescent="0.35">
      <c r="A18" s="6">
        <v>2391</v>
      </c>
      <c r="B18" s="213"/>
      <c r="C18" s="19">
        <v>950.00684000000001</v>
      </c>
      <c r="D18" s="119" t="s">
        <v>3</v>
      </c>
      <c r="E18" s="72">
        <f>($C$4*C18)/1000000</f>
        <v>124.99999999352001</v>
      </c>
      <c r="F18" s="8" t="s">
        <v>1</v>
      </c>
      <c r="G18" s="8">
        <f>ROUNDDOWN((Consolidação!C14+Consolidação!E14)/E18,0)</f>
        <v>3</v>
      </c>
      <c r="I18" s="57">
        <f>E18*$J$15</f>
        <v>0</v>
      </c>
      <c r="J18" s="8" t="s">
        <v>1</v>
      </c>
      <c r="L18" s="38">
        <f>E18*$M$15</f>
        <v>0</v>
      </c>
      <c r="M18" s="8" t="s">
        <v>1</v>
      </c>
      <c r="O18" s="38">
        <f>E18*$P$15</f>
        <v>0</v>
      </c>
      <c r="P18" s="8" t="s">
        <v>1</v>
      </c>
      <c r="R18" s="38">
        <f>E18*$S$15</f>
        <v>0</v>
      </c>
      <c r="S18" s="8" t="s">
        <v>1</v>
      </c>
      <c r="U18" s="38">
        <f>E18*$V$15</f>
        <v>0</v>
      </c>
      <c r="V18" s="8" t="s">
        <v>1</v>
      </c>
      <c r="X18" s="38">
        <f>E18*$Y$15</f>
        <v>0</v>
      </c>
      <c r="Y18" s="8" t="s">
        <v>1</v>
      </c>
      <c r="AA18" s="38">
        <f>E18*$AB$15</f>
        <v>0</v>
      </c>
      <c r="AB18" s="8" t="s">
        <v>1</v>
      </c>
      <c r="AD18" s="38">
        <f>E18*$AE$15</f>
        <v>0</v>
      </c>
      <c r="AE18" s="8" t="s">
        <v>1</v>
      </c>
      <c r="AG18" s="38">
        <f>E18*$AH$15</f>
        <v>0</v>
      </c>
      <c r="AH18" s="8" t="s">
        <v>1</v>
      </c>
      <c r="AJ18" s="38">
        <f>E18*$AK$15</f>
        <v>0</v>
      </c>
      <c r="AK18" s="8" t="s">
        <v>1</v>
      </c>
      <c r="AM18" s="38">
        <f>E18*$AN$15</f>
        <v>0</v>
      </c>
      <c r="AN18" s="8" t="s">
        <v>1</v>
      </c>
      <c r="AP18" s="38">
        <f>E18*$AQ$15</f>
        <v>0</v>
      </c>
      <c r="AQ18" s="8" t="s">
        <v>1</v>
      </c>
      <c r="AS18" s="38">
        <f>E18*$AT$15</f>
        <v>0</v>
      </c>
      <c r="AT18" s="8" t="s">
        <v>1</v>
      </c>
      <c r="AV18" s="214">
        <f>E18*$AW$15</f>
        <v>0</v>
      </c>
      <c r="AW18" s="8" t="s">
        <v>1</v>
      </c>
      <c r="AY18" s="214">
        <f>E18*$AZ$15</f>
        <v>0</v>
      </c>
      <c r="AZ18" s="8" t="s">
        <v>1</v>
      </c>
    </row>
    <row r="19" spans="1:52" ht="15" thickBot="1" x14ac:dyDescent="0.35">
      <c r="A19" s="16"/>
      <c r="B19" s="525"/>
      <c r="C19" s="526"/>
      <c r="D19" s="1"/>
      <c r="E19" s="527"/>
      <c r="F19" s="1"/>
      <c r="G19" s="1"/>
      <c r="I19" s="82"/>
      <c r="J19" s="1"/>
      <c r="L19" s="74"/>
      <c r="M19" s="1"/>
      <c r="O19" s="74"/>
      <c r="P19" s="1"/>
      <c r="R19" s="74"/>
      <c r="S19" s="1"/>
      <c r="U19" s="74"/>
      <c r="V19" s="1"/>
      <c r="X19" s="74"/>
      <c r="Y19" s="1"/>
      <c r="AA19" s="74"/>
      <c r="AB19" s="1"/>
      <c r="AD19" s="74"/>
      <c r="AE19" s="1"/>
      <c r="AG19" s="74"/>
      <c r="AH19" s="1"/>
      <c r="AJ19" s="74"/>
      <c r="AK19" s="1"/>
      <c r="AM19" s="74"/>
      <c r="AN19" s="1"/>
      <c r="AP19" s="74"/>
      <c r="AQ19" s="1"/>
      <c r="AS19" s="74"/>
      <c r="AT19" s="1"/>
      <c r="AV19" s="528"/>
      <c r="AW19" s="1"/>
      <c r="AY19" s="528"/>
      <c r="AZ19" s="1"/>
    </row>
    <row r="20" spans="1:52" ht="15" thickBot="1" x14ac:dyDescent="0.35">
      <c r="A20" s="4"/>
      <c r="B20" s="4"/>
      <c r="C20" s="4"/>
      <c r="D20" s="4"/>
      <c r="E20" s="5"/>
      <c r="F20" s="4"/>
      <c r="I20" s="266" t="s">
        <v>207</v>
      </c>
      <c r="J20" s="76">
        <v>0</v>
      </c>
      <c r="L20" s="266" t="s">
        <v>213</v>
      </c>
      <c r="M20" s="76">
        <v>0</v>
      </c>
      <c r="O20" s="266" t="s">
        <v>222</v>
      </c>
      <c r="P20" s="76">
        <v>0</v>
      </c>
      <c r="R20" s="266" t="s">
        <v>239</v>
      </c>
      <c r="S20" s="76">
        <v>0</v>
      </c>
      <c r="U20" s="266" t="s">
        <v>241</v>
      </c>
      <c r="V20" s="76">
        <v>0</v>
      </c>
      <c r="X20" s="266" t="s">
        <v>251</v>
      </c>
      <c r="Y20" s="76">
        <v>0</v>
      </c>
      <c r="AA20" s="266" t="s">
        <v>252</v>
      </c>
      <c r="AB20" s="76">
        <v>0</v>
      </c>
      <c r="AD20" s="266" t="s">
        <v>257</v>
      </c>
      <c r="AE20" s="76">
        <v>0</v>
      </c>
      <c r="AG20" s="266" t="s">
        <v>260</v>
      </c>
      <c r="AH20" s="76">
        <v>0</v>
      </c>
      <c r="AJ20" s="266" t="s">
        <v>263</v>
      </c>
      <c r="AK20" s="76">
        <v>0</v>
      </c>
      <c r="AM20" s="266" t="s">
        <v>264</v>
      </c>
      <c r="AN20" s="76">
        <v>0</v>
      </c>
      <c r="AP20" s="266" t="s">
        <v>265</v>
      </c>
      <c r="AQ20" s="76">
        <v>0</v>
      </c>
      <c r="AS20" s="266" t="s">
        <v>283</v>
      </c>
      <c r="AT20" s="76">
        <v>0</v>
      </c>
      <c r="AV20" s="266" t="s">
        <v>286</v>
      </c>
      <c r="AW20" s="76">
        <v>0</v>
      </c>
      <c r="AY20" s="258" t="s">
        <v>107</v>
      </c>
      <c r="AZ20" s="257">
        <v>0</v>
      </c>
    </row>
    <row r="21" spans="1:52" ht="15" thickBot="1" x14ac:dyDescent="0.35">
      <c r="A21" s="30" t="s">
        <v>0</v>
      </c>
      <c r="B21" s="28" t="s">
        <v>37</v>
      </c>
      <c r="C21" s="28" t="s">
        <v>10</v>
      </c>
      <c r="D21" s="30" t="s">
        <v>33</v>
      </c>
      <c r="E21" s="29" t="s">
        <v>12</v>
      </c>
      <c r="F21" s="30" t="s">
        <v>33</v>
      </c>
      <c r="G21" s="30" t="s">
        <v>59</v>
      </c>
      <c r="I21" s="30" t="s">
        <v>15</v>
      </c>
      <c r="J21" s="28" t="s">
        <v>33</v>
      </c>
      <c r="L21" s="30" t="s">
        <v>15</v>
      </c>
      <c r="M21" s="28" t="s">
        <v>33</v>
      </c>
      <c r="O21" s="30" t="s">
        <v>15</v>
      </c>
      <c r="P21" s="28" t="s">
        <v>33</v>
      </c>
      <c r="R21" s="30" t="s">
        <v>15</v>
      </c>
      <c r="S21" s="28" t="s">
        <v>33</v>
      </c>
      <c r="U21" s="30" t="s">
        <v>15</v>
      </c>
      <c r="V21" s="28" t="s">
        <v>33</v>
      </c>
      <c r="X21" s="30" t="s">
        <v>15</v>
      </c>
      <c r="Y21" s="28" t="s">
        <v>33</v>
      </c>
      <c r="AA21" s="30" t="s">
        <v>15</v>
      </c>
      <c r="AB21" s="28" t="s">
        <v>33</v>
      </c>
      <c r="AD21" s="30" t="s">
        <v>15</v>
      </c>
      <c r="AE21" s="28" t="s">
        <v>33</v>
      </c>
      <c r="AG21" s="30" t="s">
        <v>15</v>
      </c>
      <c r="AH21" s="28" t="s">
        <v>33</v>
      </c>
      <c r="AJ21" s="30" t="s">
        <v>15</v>
      </c>
      <c r="AK21" s="28" t="s">
        <v>33</v>
      </c>
      <c r="AM21" s="30" t="s">
        <v>15</v>
      </c>
      <c r="AN21" s="30" t="s">
        <v>33</v>
      </c>
      <c r="AP21" s="30" t="s">
        <v>15</v>
      </c>
      <c r="AQ21" s="30" t="s">
        <v>33</v>
      </c>
      <c r="AS21" s="30" t="s">
        <v>15</v>
      </c>
      <c r="AT21" s="30" t="s">
        <v>33</v>
      </c>
      <c r="AV21" s="30" t="s">
        <v>15</v>
      </c>
      <c r="AW21" s="30" t="s">
        <v>33</v>
      </c>
      <c r="AY21" s="256" t="s">
        <v>15</v>
      </c>
      <c r="AZ21" s="256" t="s">
        <v>33</v>
      </c>
    </row>
    <row r="22" spans="1:52" ht="15" thickBot="1" x14ac:dyDescent="0.35">
      <c r="A22" s="16"/>
      <c r="C22" s="2"/>
      <c r="D22" s="1"/>
      <c r="E22" s="2"/>
      <c r="F22" s="1"/>
      <c r="G22" s="1"/>
      <c r="I22" s="3"/>
      <c r="J22" s="1"/>
      <c r="L22" s="3"/>
      <c r="M22" s="1"/>
      <c r="O22" s="3"/>
      <c r="P22" s="1"/>
      <c r="R22" s="3"/>
      <c r="S22" s="1"/>
      <c r="U22" s="3"/>
      <c r="V22" s="1"/>
      <c r="X22" s="3"/>
      <c r="Y22" s="1"/>
      <c r="AA22" s="3"/>
      <c r="AB22" s="1"/>
      <c r="AD22" s="3"/>
      <c r="AE22" s="1"/>
      <c r="AG22" s="3"/>
      <c r="AH22" s="1"/>
      <c r="AJ22" s="3"/>
      <c r="AK22" s="1"/>
      <c r="AM22" s="3"/>
      <c r="AN22" s="1"/>
      <c r="AP22" s="3"/>
      <c r="AQ22" s="1"/>
      <c r="AS22" s="3"/>
      <c r="AT22" s="1"/>
      <c r="AV22" s="3"/>
      <c r="AW22" s="1"/>
      <c r="AY22" s="3"/>
      <c r="AZ22" s="1"/>
    </row>
    <row r="23" spans="1:52" ht="15" thickBot="1" x14ac:dyDescent="0.35">
      <c r="A23" s="286">
        <v>2399</v>
      </c>
      <c r="B23" s="227"/>
      <c r="C23" s="17">
        <v>47.500340000000001</v>
      </c>
      <c r="D23" s="8" t="s">
        <v>3</v>
      </c>
      <c r="E23" s="72">
        <f>($C$4*C23)/1000000</f>
        <v>6.2499997365199995</v>
      </c>
      <c r="F23" s="8" t="s">
        <v>1</v>
      </c>
      <c r="G23" s="8">
        <f>ROUNDDOWN((Consolidação!C45+Consolidação!E45)/E23,0)</f>
        <v>3</v>
      </c>
      <c r="I23" s="57">
        <f>E23*$J$20</f>
        <v>0</v>
      </c>
      <c r="J23" s="11" t="s">
        <v>1</v>
      </c>
      <c r="L23" s="57">
        <f>E23*$M$20</f>
        <v>0</v>
      </c>
      <c r="M23" s="11" t="s">
        <v>1</v>
      </c>
      <c r="O23" s="529">
        <f>E23*$P$20</f>
        <v>0</v>
      </c>
      <c r="P23" s="11" t="s">
        <v>1</v>
      </c>
      <c r="R23" s="532">
        <f>E23*$S$20</f>
        <v>0</v>
      </c>
      <c r="S23" s="11" t="s">
        <v>1</v>
      </c>
      <c r="U23" s="57">
        <f>E23*$V$20</f>
        <v>0</v>
      </c>
      <c r="V23" s="11" t="s">
        <v>1</v>
      </c>
      <c r="X23" s="57">
        <f>E23*$Y$20</f>
        <v>0</v>
      </c>
      <c r="Y23" s="11" t="s">
        <v>1</v>
      </c>
      <c r="AA23" s="57">
        <f>E23*$AB$20</f>
        <v>0</v>
      </c>
      <c r="AB23" s="11" t="s">
        <v>1</v>
      </c>
      <c r="AD23" s="57">
        <f>E23*$AE$20</f>
        <v>0</v>
      </c>
      <c r="AE23" s="11" t="s">
        <v>1</v>
      </c>
      <c r="AG23" s="57">
        <f>E23*$AH$20</f>
        <v>0</v>
      </c>
      <c r="AH23" s="11" t="s">
        <v>1</v>
      </c>
      <c r="AJ23" s="57">
        <f>E23*$AK$20</f>
        <v>0</v>
      </c>
      <c r="AK23" s="11" t="s">
        <v>1</v>
      </c>
      <c r="AM23" s="57">
        <f>E23*$AN$20</f>
        <v>0</v>
      </c>
      <c r="AN23" s="11" t="s">
        <v>1</v>
      </c>
      <c r="AP23" s="57">
        <f>E23*$AQ$20</f>
        <v>0</v>
      </c>
      <c r="AQ23" s="11" t="s">
        <v>1</v>
      </c>
      <c r="AS23" s="57">
        <f>E23*$AT$20</f>
        <v>0</v>
      </c>
      <c r="AT23" s="11" t="s">
        <v>1</v>
      </c>
      <c r="AV23" s="57">
        <f>E23*$AW$20</f>
        <v>0</v>
      </c>
      <c r="AW23" s="11" t="s">
        <v>1</v>
      </c>
      <c r="AY23" s="38">
        <f>E23*$AZ$20</f>
        <v>0</v>
      </c>
      <c r="AZ23" s="11" t="s">
        <v>1</v>
      </c>
    </row>
    <row r="24" spans="1:52" ht="15" thickBot="1" x14ac:dyDescent="0.35">
      <c r="A24" s="16"/>
      <c r="C24" s="2"/>
      <c r="D24" s="1"/>
      <c r="E24" s="2"/>
      <c r="F24" s="1"/>
      <c r="G24" s="1"/>
      <c r="I24" s="3"/>
      <c r="J24" s="1"/>
      <c r="L24" s="3"/>
      <c r="M24" s="1"/>
      <c r="O24" s="3"/>
      <c r="P24" s="1"/>
      <c r="R24" s="3"/>
      <c r="S24" s="1"/>
      <c r="U24" s="3"/>
      <c r="V24" s="1"/>
      <c r="X24" s="3"/>
      <c r="Y24" s="1"/>
      <c r="AA24" s="3"/>
      <c r="AB24" s="1"/>
      <c r="AD24" s="3"/>
      <c r="AE24" s="1"/>
      <c r="AG24" s="3"/>
      <c r="AH24" s="1"/>
      <c r="AJ24" s="3"/>
      <c r="AK24" s="1"/>
    </row>
    <row r="25" spans="1:52" ht="15" thickBot="1" x14ac:dyDescent="0.35">
      <c r="A25" s="4"/>
      <c r="B25" s="4"/>
      <c r="C25" s="4"/>
      <c r="D25" s="4"/>
      <c r="E25" s="5"/>
      <c r="F25" s="4"/>
      <c r="I25" s="266" t="s">
        <v>207</v>
      </c>
      <c r="J25" s="76">
        <v>0</v>
      </c>
      <c r="L25" s="266" t="s">
        <v>213</v>
      </c>
      <c r="M25" s="76">
        <v>0</v>
      </c>
      <c r="O25" s="266" t="s">
        <v>222</v>
      </c>
      <c r="P25" s="76">
        <v>0</v>
      </c>
      <c r="R25" s="266" t="s">
        <v>239</v>
      </c>
      <c r="S25" s="76">
        <v>0</v>
      </c>
      <c r="U25" s="266" t="s">
        <v>241</v>
      </c>
      <c r="V25" s="76">
        <v>0</v>
      </c>
      <c r="X25" s="266" t="s">
        <v>251</v>
      </c>
      <c r="Y25" s="76">
        <v>0</v>
      </c>
      <c r="AA25" s="266" t="s">
        <v>252</v>
      </c>
      <c r="AB25" s="76">
        <v>0</v>
      </c>
      <c r="AD25" s="266" t="s">
        <v>257</v>
      </c>
      <c r="AE25" s="76">
        <v>0</v>
      </c>
      <c r="AG25" s="266" t="s">
        <v>260</v>
      </c>
      <c r="AH25" s="76">
        <v>0</v>
      </c>
      <c r="AJ25" s="266" t="s">
        <v>263</v>
      </c>
      <c r="AK25" s="76">
        <v>0</v>
      </c>
      <c r="AM25" s="266" t="s">
        <v>264</v>
      </c>
      <c r="AN25" s="76">
        <v>0</v>
      </c>
      <c r="AP25" s="266" t="s">
        <v>265</v>
      </c>
      <c r="AQ25" s="76">
        <v>0</v>
      </c>
      <c r="AS25" s="266" t="s">
        <v>283</v>
      </c>
      <c r="AT25" s="76">
        <v>0</v>
      </c>
      <c r="AV25" s="266" t="s">
        <v>286</v>
      </c>
      <c r="AW25" s="76">
        <v>0</v>
      </c>
      <c r="AY25" s="258" t="s">
        <v>107</v>
      </c>
      <c r="AZ25" s="257">
        <v>0</v>
      </c>
    </row>
    <row r="26" spans="1:52" ht="15" thickBot="1" x14ac:dyDescent="0.35">
      <c r="A26" s="75" t="s">
        <v>4</v>
      </c>
      <c r="B26" s="30" t="s">
        <v>29</v>
      </c>
      <c r="C26" s="28" t="s">
        <v>10</v>
      </c>
      <c r="D26" s="30" t="s">
        <v>33</v>
      </c>
      <c r="E26" s="29" t="s">
        <v>12</v>
      </c>
      <c r="F26" s="30" t="s">
        <v>33</v>
      </c>
      <c r="G26" s="30" t="s">
        <v>59</v>
      </c>
      <c r="I26" s="30" t="s">
        <v>15</v>
      </c>
      <c r="J26" s="28" t="s">
        <v>33</v>
      </c>
      <c r="L26" s="30" t="s">
        <v>15</v>
      </c>
      <c r="M26" s="28" t="s">
        <v>33</v>
      </c>
      <c r="O26" s="30" t="s">
        <v>15</v>
      </c>
      <c r="P26" s="28" t="s">
        <v>33</v>
      </c>
      <c r="R26" s="30" t="s">
        <v>15</v>
      </c>
      <c r="S26" s="28" t="s">
        <v>33</v>
      </c>
      <c r="U26" s="30" t="s">
        <v>15</v>
      </c>
      <c r="V26" s="28" t="s">
        <v>33</v>
      </c>
      <c r="W26" s="88"/>
      <c r="X26" s="30" t="s">
        <v>15</v>
      </c>
      <c r="Y26" s="28" t="s">
        <v>33</v>
      </c>
      <c r="AA26" s="30" t="s">
        <v>15</v>
      </c>
      <c r="AB26" s="28" t="s">
        <v>33</v>
      </c>
      <c r="AD26" s="30" t="s">
        <v>15</v>
      </c>
      <c r="AE26" s="28" t="s">
        <v>33</v>
      </c>
      <c r="AG26" s="30" t="s">
        <v>15</v>
      </c>
      <c r="AH26" s="28" t="s">
        <v>33</v>
      </c>
      <c r="AJ26" s="30" t="s">
        <v>15</v>
      </c>
      <c r="AK26" s="28" t="s">
        <v>33</v>
      </c>
      <c r="AM26" s="30" t="s">
        <v>15</v>
      </c>
      <c r="AN26" s="30" t="s">
        <v>33</v>
      </c>
      <c r="AP26" s="30" t="s">
        <v>15</v>
      </c>
      <c r="AQ26" s="30" t="s">
        <v>33</v>
      </c>
      <c r="AS26" s="30" t="s">
        <v>15</v>
      </c>
      <c r="AT26" s="30" t="s">
        <v>33</v>
      </c>
      <c r="AV26" s="30" t="s">
        <v>15</v>
      </c>
      <c r="AW26" s="30" t="s">
        <v>33</v>
      </c>
      <c r="AY26" s="256" t="s">
        <v>15</v>
      </c>
      <c r="AZ26" s="256" t="s">
        <v>33</v>
      </c>
    </row>
    <row r="27" spans="1:52" ht="15" thickBot="1" x14ac:dyDescent="0.35">
      <c r="A27" s="84"/>
      <c r="B27" s="85"/>
      <c r="C27" s="14"/>
      <c r="D27" s="12"/>
      <c r="E27" s="13"/>
      <c r="F27" s="13"/>
      <c r="AM27" s="13"/>
      <c r="AN27" s="13"/>
      <c r="AP27" s="13"/>
      <c r="AQ27" s="13"/>
      <c r="AS27" s="13"/>
      <c r="AT27" s="13"/>
      <c r="AV27" s="13"/>
      <c r="AW27" s="13"/>
      <c r="AY27" s="13"/>
      <c r="AZ27" s="13"/>
    </row>
    <row r="28" spans="1:52" ht="15" thickBot="1" x14ac:dyDescent="0.35">
      <c r="A28" s="211">
        <v>11958</v>
      </c>
      <c r="B28" s="227"/>
      <c r="C28" s="19">
        <v>3.3326239940000003E-5</v>
      </c>
      <c r="D28" s="8" t="s">
        <v>104</v>
      </c>
      <c r="E28" s="72">
        <f>($C$4*C28)</f>
        <v>4.3849999988253208</v>
      </c>
      <c r="F28" s="8" t="s">
        <v>104</v>
      </c>
      <c r="G28" s="8">
        <f>ROUNDDOWN((Consolidação!C115+Consolidação!E115)/E28,0)</f>
        <v>0</v>
      </c>
      <c r="I28" s="57">
        <f>E28*$J$25</f>
        <v>0</v>
      </c>
      <c r="J28" s="8" t="s">
        <v>104</v>
      </c>
      <c r="L28" s="57">
        <f>E28*$M$25</f>
        <v>0</v>
      </c>
      <c r="M28" s="8" t="s">
        <v>104</v>
      </c>
      <c r="O28" s="57">
        <f>E28*$P$25</f>
        <v>0</v>
      </c>
      <c r="P28" s="8" t="s">
        <v>104</v>
      </c>
      <c r="R28" s="57">
        <f>E28*$S$25</f>
        <v>0</v>
      </c>
      <c r="S28" s="8" t="s">
        <v>104</v>
      </c>
      <c r="U28" s="57">
        <f>E28*$V$25</f>
        <v>0</v>
      </c>
      <c r="V28" s="8" t="s">
        <v>104</v>
      </c>
      <c r="X28" s="57">
        <f>E28*$Y$25</f>
        <v>0</v>
      </c>
      <c r="Y28" s="8" t="s">
        <v>104</v>
      </c>
      <c r="AA28" s="57">
        <f>E28*$AB$25</f>
        <v>0</v>
      </c>
      <c r="AB28" s="8" t="s">
        <v>104</v>
      </c>
      <c r="AD28" s="57">
        <f>E28*$AE$25</f>
        <v>0</v>
      </c>
      <c r="AE28" s="8" t="s">
        <v>104</v>
      </c>
      <c r="AG28" s="57">
        <f>E28*$AH$25</f>
        <v>0</v>
      </c>
      <c r="AH28" s="8" t="s">
        <v>104</v>
      </c>
      <c r="AJ28" s="57">
        <f>E28*$AK$25</f>
        <v>0</v>
      </c>
      <c r="AK28" s="8" t="s">
        <v>104</v>
      </c>
      <c r="AM28" s="57">
        <f>E28*$AN$25</f>
        <v>0</v>
      </c>
      <c r="AN28" s="8" t="s">
        <v>104</v>
      </c>
      <c r="AP28" s="57">
        <f>E28*$AQ$25</f>
        <v>0</v>
      </c>
      <c r="AQ28" s="8" t="s">
        <v>104</v>
      </c>
      <c r="AS28" s="57">
        <f>E28*$AT$25</f>
        <v>0</v>
      </c>
      <c r="AT28" s="8" t="s">
        <v>104</v>
      </c>
      <c r="AV28" s="57">
        <f>E28*$AW$25</f>
        <v>0</v>
      </c>
      <c r="AW28" s="8" t="s">
        <v>104</v>
      </c>
      <c r="AY28" s="214">
        <f>E28*$AZ$25</f>
        <v>0</v>
      </c>
      <c r="AZ28" s="8" t="s">
        <v>104</v>
      </c>
    </row>
    <row r="29" spans="1:52" ht="15" thickBot="1" x14ac:dyDescent="0.35">
      <c r="A29" s="211">
        <v>11959</v>
      </c>
      <c r="B29" s="227"/>
      <c r="C29" s="19">
        <v>3.3326239940000003E-5</v>
      </c>
      <c r="D29" s="8" t="s">
        <v>104</v>
      </c>
      <c r="E29" s="72">
        <f>($C$4*C29)</f>
        <v>4.3849999988253208</v>
      </c>
      <c r="F29" s="8" t="s">
        <v>104</v>
      </c>
      <c r="G29" s="8">
        <f>ROUNDDOWN((Consolidação!C116+Consolidação!E116)/E29,0)</f>
        <v>0</v>
      </c>
      <c r="I29" s="57">
        <f>E29*$J$25</f>
        <v>0</v>
      </c>
      <c r="J29" s="8" t="s">
        <v>104</v>
      </c>
      <c r="L29" s="57">
        <f>E29*$M$25</f>
        <v>0</v>
      </c>
      <c r="M29" s="8" t="s">
        <v>104</v>
      </c>
      <c r="O29" s="57">
        <f>E29*$P$25</f>
        <v>0</v>
      </c>
      <c r="P29" s="8" t="s">
        <v>104</v>
      </c>
      <c r="R29" s="57">
        <f>E29*$S$25</f>
        <v>0</v>
      </c>
      <c r="S29" s="8" t="s">
        <v>104</v>
      </c>
      <c r="U29" s="57">
        <f>E29*$V$25</f>
        <v>0</v>
      </c>
      <c r="V29" s="8" t="s">
        <v>104</v>
      </c>
      <c r="X29" s="57">
        <f>E29*$Y$25</f>
        <v>0</v>
      </c>
      <c r="Y29" s="8" t="s">
        <v>104</v>
      </c>
      <c r="AA29" s="57">
        <f>E29*$AB$25</f>
        <v>0</v>
      </c>
      <c r="AB29" s="8" t="s">
        <v>104</v>
      </c>
      <c r="AD29" s="57">
        <f>E29*$AE$25</f>
        <v>0</v>
      </c>
      <c r="AE29" s="8" t="s">
        <v>104</v>
      </c>
      <c r="AG29" s="57">
        <f>E29*$AH$25</f>
        <v>0</v>
      </c>
      <c r="AH29" s="8" t="s">
        <v>104</v>
      </c>
      <c r="AJ29" s="57">
        <f>E29*$AK$25</f>
        <v>0</v>
      </c>
      <c r="AK29" s="8" t="s">
        <v>104</v>
      </c>
      <c r="AM29" s="57">
        <f>E29*$AN$25</f>
        <v>0</v>
      </c>
      <c r="AN29" s="8" t="s">
        <v>104</v>
      </c>
      <c r="AP29" s="57">
        <f>E29*$AQ$25</f>
        <v>0</v>
      </c>
      <c r="AQ29" s="8" t="s">
        <v>104</v>
      </c>
      <c r="AS29" s="57">
        <f>E29*$AT$25</f>
        <v>0</v>
      </c>
      <c r="AT29" s="8" t="s">
        <v>104</v>
      </c>
      <c r="AV29" s="57">
        <f>E29*$AW$25</f>
        <v>0</v>
      </c>
      <c r="AW29" s="8" t="s">
        <v>104</v>
      </c>
      <c r="AY29" s="214">
        <f>E29*$AZ$25</f>
        <v>0</v>
      </c>
      <c r="AZ29" s="8" t="s">
        <v>104</v>
      </c>
    </row>
    <row r="30" spans="1:52" ht="15" thickBot="1" x14ac:dyDescent="0.35">
      <c r="A30" s="6">
        <v>11909</v>
      </c>
      <c r="B30" s="47"/>
      <c r="C30" s="19">
        <v>3.3326239940000002E-2</v>
      </c>
      <c r="D30" s="8" t="s">
        <v>2</v>
      </c>
      <c r="E30" s="72">
        <f>($C$4*C30)</f>
        <v>4384.9999988253203</v>
      </c>
      <c r="F30" s="8" t="s">
        <v>2</v>
      </c>
      <c r="G30" s="8">
        <f>ROUNDDOWN((Consolidação!C102+Consolidação!E102)/E30,0)</f>
        <v>0</v>
      </c>
      <c r="I30" s="57">
        <f>E30*$J$25</f>
        <v>0</v>
      </c>
      <c r="J30" s="8" t="s">
        <v>2</v>
      </c>
      <c r="L30" s="57">
        <f>E30*$M$25</f>
        <v>0</v>
      </c>
      <c r="M30" s="8" t="s">
        <v>2</v>
      </c>
      <c r="O30" s="57">
        <f>E30*$P$25</f>
        <v>0</v>
      </c>
      <c r="P30" s="8" t="s">
        <v>2</v>
      </c>
      <c r="R30" s="57">
        <f>E30*$S$25</f>
        <v>0</v>
      </c>
      <c r="S30" s="8" t="s">
        <v>2</v>
      </c>
      <c r="U30" s="57">
        <f>E30*$V$25</f>
        <v>0</v>
      </c>
      <c r="V30" s="8" t="s">
        <v>2</v>
      </c>
      <c r="X30" s="57">
        <f>E30*$Y$25</f>
        <v>0</v>
      </c>
      <c r="Y30" s="8" t="s">
        <v>2</v>
      </c>
      <c r="AA30" s="57">
        <f>E30*$AB$25</f>
        <v>0</v>
      </c>
      <c r="AB30" s="8" t="s">
        <v>2</v>
      </c>
      <c r="AD30" s="57">
        <f>E30*$AE$25</f>
        <v>0</v>
      </c>
      <c r="AE30" s="8" t="s">
        <v>2</v>
      </c>
      <c r="AG30" s="57">
        <f>E30*$AH$25</f>
        <v>0</v>
      </c>
      <c r="AH30" s="8" t="s">
        <v>2</v>
      </c>
      <c r="AJ30" s="57">
        <f>E30*$AK$25</f>
        <v>0</v>
      </c>
      <c r="AK30" s="8" t="s">
        <v>2</v>
      </c>
      <c r="AM30" s="57">
        <f>E30*$AN$25</f>
        <v>0</v>
      </c>
      <c r="AN30" s="8" t="s">
        <v>2</v>
      </c>
      <c r="AP30" s="57">
        <f>E30*$AQ$25</f>
        <v>0</v>
      </c>
      <c r="AQ30" s="8" t="s">
        <v>2</v>
      </c>
      <c r="AS30" s="57">
        <f>E30*$AT$25</f>
        <v>0</v>
      </c>
      <c r="AT30" s="8" t="s">
        <v>2</v>
      </c>
      <c r="AV30" s="57">
        <f>E30*$AW$25</f>
        <v>0</v>
      </c>
      <c r="AW30" s="8" t="s">
        <v>2</v>
      </c>
      <c r="AY30" s="214">
        <f>E30*$AZ$25</f>
        <v>0</v>
      </c>
      <c r="AZ30" s="8" t="s">
        <v>2</v>
      </c>
    </row>
    <row r="31" spans="1:52" ht="15" thickBot="1" x14ac:dyDescent="0.35">
      <c r="A31" s="1"/>
      <c r="B31" s="33"/>
      <c r="C31" s="198"/>
      <c r="D31" s="1"/>
      <c r="E31" s="73"/>
      <c r="F31" s="1"/>
      <c r="G31" s="1"/>
      <c r="I31" s="82"/>
      <c r="J31" s="1"/>
      <c r="L31" s="82"/>
      <c r="M31" s="1"/>
      <c r="O31" s="82"/>
      <c r="P31" s="1"/>
      <c r="R31" s="82"/>
      <c r="S31" s="1"/>
      <c r="U31" s="82"/>
      <c r="V31" s="1"/>
      <c r="X31" s="82"/>
      <c r="Y31" s="1"/>
      <c r="AA31" s="82"/>
      <c r="AB31" s="1"/>
      <c r="AD31" s="82"/>
      <c r="AE31" s="1"/>
      <c r="AG31" s="82"/>
      <c r="AH31" s="1"/>
      <c r="AJ31" s="82"/>
      <c r="AK31" s="1"/>
      <c r="AM31" s="74"/>
      <c r="AN31" s="1"/>
      <c r="AP31" s="74"/>
      <c r="AQ31" s="1"/>
      <c r="AS31" s="74"/>
      <c r="AT31" s="1"/>
      <c r="AV31" s="74"/>
      <c r="AW31" s="1"/>
      <c r="AY31" s="74"/>
      <c r="AZ31" s="1"/>
    </row>
    <row r="32" spans="1:52" ht="15" thickBot="1" x14ac:dyDescent="0.35">
      <c r="A32" s="4"/>
      <c r="B32" s="4"/>
      <c r="C32" s="4"/>
      <c r="D32" s="4"/>
      <c r="E32" s="5"/>
      <c r="F32" s="4"/>
      <c r="I32" s="266" t="s">
        <v>207</v>
      </c>
      <c r="J32" s="76">
        <v>0</v>
      </c>
      <c r="L32" s="266" t="s">
        <v>213</v>
      </c>
      <c r="M32" s="76">
        <v>0</v>
      </c>
      <c r="O32" s="266" t="s">
        <v>222</v>
      </c>
      <c r="P32" s="76">
        <v>0</v>
      </c>
      <c r="R32" s="266" t="s">
        <v>239</v>
      </c>
      <c r="S32" s="76">
        <v>0</v>
      </c>
      <c r="U32" s="266" t="s">
        <v>241</v>
      </c>
      <c r="V32" s="76">
        <v>0</v>
      </c>
      <c r="X32" s="266" t="s">
        <v>251</v>
      </c>
      <c r="Y32" s="76">
        <v>0</v>
      </c>
      <c r="AA32" s="266" t="s">
        <v>252</v>
      </c>
      <c r="AB32" s="76">
        <v>0</v>
      </c>
      <c r="AD32" s="266" t="s">
        <v>257</v>
      </c>
      <c r="AE32" s="76">
        <v>0</v>
      </c>
      <c r="AG32" s="266" t="s">
        <v>260</v>
      </c>
      <c r="AH32" s="76">
        <v>0</v>
      </c>
      <c r="AJ32" s="266" t="s">
        <v>263</v>
      </c>
      <c r="AK32" s="76">
        <v>0</v>
      </c>
      <c r="AM32" s="266" t="s">
        <v>264</v>
      </c>
      <c r="AN32" s="76">
        <v>0</v>
      </c>
      <c r="AP32" s="266" t="s">
        <v>265</v>
      </c>
      <c r="AQ32" s="76">
        <v>0</v>
      </c>
      <c r="AS32" s="266" t="s">
        <v>283</v>
      </c>
      <c r="AT32" s="76">
        <v>0</v>
      </c>
      <c r="AV32" s="266" t="s">
        <v>286</v>
      </c>
      <c r="AW32" s="76">
        <v>0</v>
      </c>
      <c r="AY32" s="258" t="s">
        <v>107</v>
      </c>
      <c r="AZ32" s="257">
        <v>0</v>
      </c>
    </row>
    <row r="33" spans="1:52" ht="15" thickBot="1" x14ac:dyDescent="0.35">
      <c r="A33" s="75" t="s">
        <v>4</v>
      </c>
      <c r="B33" s="30" t="s">
        <v>30</v>
      </c>
      <c r="C33" s="28" t="s">
        <v>10</v>
      </c>
      <c r="D33" s="30" t="s">
        <v>33</v>
      </c>
      <c r="E33" s="29" t="s">
        <v>12</v>
      </c>
      <c r="F33" s="30" t="s">
        <v>33</v>
      </c>
      <c r="G33" s="30" t="s">
        <v>59</v>
      </c>
      <c r="H33" s="1"/>
      <c r="I33" s="30" t="s">
        <v>15</v>
      </c>
      <c r="J33" s="28" t="s">
        <v>33</v>
      </c>
      <c r="L33" s="30" t="s">
        <v>15</v>
      </c>
      <c r="M33" s="28" t="s">
        <v>33</v>
      </c>
      <c r="O33" s="30" t="s">
        <v>15</v>
      </c>
      <c r="P33" s="28" t="s">
        <v>33</v>
      </c>
      <c r="R33" s="30" t="s">
        <v>15</v>
      </c>
      <c r="S33" s="28" t="s">
        <v>33</v>
      </c>
      <c r="U33" s="30" t="s">
        <v>15</v>
      </c>
      <c r="V33" s="28" t="s">
        <v>33</v>
      </c>
      <c r="X33" s="30" t="s">
        <v>15</v>
      </c>
      <c r="Y33" s="28" t="s">
        <v>33</v>
      </c>
      <c r="AA33" s="30" t="s">
        <v>15</v>
      </c>
      <c r="AB33" s="28" t="s">
        <v>33</v>
      </c>
      <c r="AD33" s="30" t="s">
        <v>15</v>
      </c>
      <c r="AE33" s="28" t="s">
        <v>33</v>
      </c>
      <c r="AG33" s="30" t="s">
        <v>15</v>
      </c>
      <c r="AH33" s="28" t="s">
        <v>33</v>
      </c>
      <c r="AJ33" s="30" t="s">
        <v>15</v>
      </c>
      <c r="AK33" s="28" t="s">
        <v>33</v>
      </c>
      <c r="AM33" s="30" t="s">
        <v>15</v>
      </c>
      <c r="AN33" s="30" t="s">
        <v>33</v>
      </c>
      <c r="AP33" s="30" t="s">
        <v>15</v>
      </c>
      <c r="AQ33" s="30" t="s">
        <v>33</v>
      </c>
      <c r="AS33" s="30" t="s">
        <v>15</v>
      </c>
      <c r="AT33" s="30" t="s">
        <v>33</v>
      </c>
      <c r="AV33" s="30" t="s">
        <v>15</v>
      </c>
      <c r="AW33" s="30" t="s">
        <v>33</v>
      </c>
      <c r="AY33" s="256" t="s">
        <v>15</v>
      </c>
      <c r="AZ33" s="256" t="s">
        <v>33</v>
      </c>
    </row>
    <row r="34" spans="1:52" ht="15" thickBot="1" x14ac:dyDescent="0.35">
      <c r="A34" s="1"/>
      <c r="B34" s="33"/>
      <c r="C34" s="2"/>
      <c r="D34" s="1"/>
      <c r="E34" s="73"/>
      <c r="F34" s="1"/>
      <c r="G34" s="1"/>
      <c r="I34" s="82"/>
      <c r="J34" s="1"/>
      <c r="L34" s="74"/>
      <c r="M34" s="1"/>
      <c r="O34" s="74"/>
      <c r="P34" s="1"/>
      <c r="R34" s="74"/>
      <c r="S34" s="1"/>
      <c r="U34" s="74"/>
      <c r="V34" s="1"/>
      <c r="X34" s="74"/>
      <c r="Y34" s="1"/>
      <c r="AA34" s="74"/>
      <c r="AB34" s="1"/>
      <c r="AD34" s="74"/>
      <c r="AE34" s="1"/>
      <c r="AG34" s="74"/>
      <c r="AH34" s="1"/>
      <c r="AJ34" s="74"/>
      <c r="AK34" s="1"/>
      <c r="AM34" s="74"/>
      <c r="AN34" s="1"/>
      <c r="AP34" s="74"/>
      <c r="AQ34" s="1"/>
      <c r="AS34" s="74"/>
      <c r="AT34" s="1"/>
      <c r="AV34" s="74"/>
      <c r="AW34" s="1"/>
      <c r="AY34" s="74"/>
      <c r="AZ34" s="1"/>
    </row>
    <row r="35" spans="1:52" ht="15" thickBot="1" x14ac:dyDescent="0.35">
      <c r="A35" s="211">
        <v>11921</v>
      </c>
      <c r="B35" s="226"/>
      <c r="C35" s="212">
        <v>4.7120339000000002E-4</v>
      </c>
      <c r="D35" s="8" t="s">
        <v>2</v>
      </c>
      <c r="E35" s="503">
        <f>($C$4*C35)</f>
        <v>61.999999649420005</v>
      </c>
      <c r="F35" s="8" t="s">
        <v>2</v>
      </c>
      <c r="G35" s="8">
        <f>ROUNDDOWN((Consolidação!C107+Consolidação!E107)/E35,0)</f>
        <v>389</v>
      </c>
      <c r="H35" s="1"/>
      <c r="I35" s="57">
        <f>E35*$J$32</f>
        <v>0</v>
      </c>
      <c r="J35" s="8" t="s">
        <v>2</v>
      </c>
      <c r="L35" s="57">
        <f>E35*$M$32</f>
        <v>0</v>
      </c>
      <c r="M35" s="8" t="s">
        <v>2</v>
      </c>
      <c r="O35" s="57">
        <f>E35*$P$32</f>
        <v>0</v>
      </c>
      <c r="P35" s="8" t="s">
        <v>2</v>
      </c>
      <c r="R35" s="57">
        <f>E35*$S$32</f>
        <v>0</v>
      </c>
      <c r="S35" s="8" t="s">
        <v>2</v>
      </c>
      <c r="U35" s="57">
        <f>E35*$V$32</f>
        <v>0</v>
      </c>
      <c r="V35" s="8" t="s">
        <v>2</v>
      </c>
      <c r="X35" s="57">
        <f>E35*$Y$32</f>
        <v>0</v>
      </c>
      <c r="Y35" s="8" t="s">
        <v>2</v>
      </c>
      <c r="AA35" s="57">
        <f>E35*$AB$32</f>
        <v>0</v>
      </c>
      <c r="AB35" s="8" t="s">
        <v>2</v>
      </c>
      <c r="AD35" s="57">
        <f>E35*$AE$32</f>
        <v>0</v>
      </c>
      <c r="AE35" s="8" t="s">
        <v>2</v>
      </c>
      <c r="AG35" s="57">
        <f>E35*$AH$32</f>
        <v>0</v>
      </c>
      <c r="AH35" s="8" t="s">
        <v>2</v>
      </c>
      <c r="AJ35" s="57">
        <f>E35*$AK$32</f>
        <v>0</v>
      </c>
      <c r="AK35" s="8" t="s">
        <v>2</v>
      </c>
      <c r="AM35" s="57">
        <f>E35*$AN$32</f>
        <v>0</v>
      </c>
      <c r="AN35" s="8" t="s">
        <v>2</v>
      </c>
      <c r="AP35" s="57">
        <f>E35*$AQ$32</f>
        <v>0</v>
      </c>
      <c r="AQ35" s="8" t="s">
        <v>2</v>
      </c>
      <c r="AS35" s="57">
        <f>E35*$AT$32</f>
        <v>0</v>
      </c>
      <c r="AT35" s="8" t="s">
        <v>2</v>
      </c>
      <c r="AV35" s="57">
        <f>E35*$AW$32</f>
        <v>0</v>
      </c>
      <c r="AW35" s="8" t="s">
        <v>2</v>
      </c>
      <c r="AY35" s="38">
        <f>E35*$AZ$32</f>
        <v>0</v>
      </c>
      <c r="AZ35" s="8" t="s">
        <v>2</v>
      </c>
    </row>
    <row r="36" spans="1:52" ht="15" thickBot="1" x14ac:dyDescent="0.35">
      <c r="A36" s="211">
        <v>11951</v>
      </c>
      <c r="B36" s="227"/>
      <c r="C36" s="19">
        <v>3.3326239940000003E-5</v>
      </c>
      <c r="D36" s="8" t="s">
        <v>104</v>
      </c>
      <c r="E36" s="72">
        <f>($C$4*C36)</f>
        <v>4.3849999988253208</v>
      </c>
      <c r="F36" s="8" t="s">
        <v>104</v>
      </c>
      <c r="G36" s="8">
        <f>ROUNDDOWN((Consolidação!C114+Consolidação!E114)/E36,0)</f>
        <v>0</v>
      </c>
      <c r="I36" s="57">
        <f>E36*$J$32</f>
        <v>0</v>
      </c>
      <c r="J36" s="8" t="s">
        <v>104</v>
      </c>
      <c r="L36" s="57">
        <f>E36*$M$32</f>
        <v>0</v>
      </c>
      <c r="M36" s="8" t="s">
        <v>104</v>
      </c>
      <c r="O36" s="57">
        <f>E36*$P$32</f>
        <v>0</v>
      </c>
      <c r="P36" s="8" t="s">
        <v>104</v>
      </c>
      <c r="R36" s="57">
        <f>E36*$S$32</f>
        <v>0</v>
      </c>
      <c r="S36" s="8" t="s">
        <v>104</v>
      </c>
      <c r="U36" s="57">
        <f>E36*$V$32</f>
        <v>0</v>
      </c>
      <c r="V36" s="8" t="s">
        <v>104</v>
      </c>
      <c r="X36" s="57">
        <f>E36*$Y$32</f>
        <v>0</v>
      </c>
      <c r="Y36" s="8" t="s">
        <v>104</v>
      </c>
      <c r="AA36" s="57">
        <f>E36*$AB$32</f>
        <v>0</v>
      </c>
      <c r="AB36" s="8" t="s">
        <v>104</v>
      </c>
      <c r="AD36" s="57">
        <f>E36*$AE$32</f>
        <v>0</v>
      </c>
      <c r="AE36" s="8" t="s">
        <v>104</v>
      </c>
      <c r="AG36" s="57">
        <f>E36*$AH$32</f>
        <v>0</v>
      </c>
      <c r="AH36" s="8" t="s">
        <v>104</v>
      </c>
      <c r="AJ36" s="57">
        <f>E36*$AK$32</f>
        <v>0</v>
      </c>
      <c r="AK36" s="8" t="s">
        <v>104</v>
      </c>
      <c r="AM36" s="57">
        <f>E36*$AN$32</f>
        <v>0</v>
      </c>
      <c r="AN36" s="8" t="s">
        <v>104</v>
      </c>
      <c r="AP36" s="57">
        <f>E36*$AQ$32</f>
        <v>0</v>
      </c>
      <c r="AQ36" s="8" t="s">
        <v>104</v>
      </c>
      <c r="AS36" s="57">
        <f>E36*$AT$32</f>
        <v>0</v>
      </c>
      <c r="AT36" s="8" t="s">
        <v>104</v>
      </c>
      <c r="AV36" s="57">
        <f>E36*$AW$32</f>
        <v>0</v>
      </c>
      <c r="AW36" s="8" t="s">
        <v>104</v>
      </c>
      <c r="AY36" s="38">
        <f>E36*$AZ$32</f>
        <v>0</v>
      </c>
      <c r="AZ36" s="8" t="s">
        <v>104</v>
      </c>
    </row>
  </sheetData>
  <mergeCells count="2">
    <mergeCell ref="H2:M2"/>
    <mergeCell ref="N2:S2"/>
  </mergeCells>
  <conditionalFormatting sqref="D8:D11">
    <cfRule type="cellIs" dxfId="29" priority="3" operator="equal">
      <formula>"≠"</formula>
    </cfRule>
  </conditionalFormatting>
  <conditionalFormatting sqref="G35:G36 G18 G23 G28:G30">
    <cfRule type="top10" dxfId="28" priority="19" bottom="1" rank="1"/>
  </conditionalFormatting>
  <conditionalFormatting sqref="M3:M7 S3:S7">
    <cfRule type="cellIs" dxfId="27" priority="1" operator="equal">
      <formula>1</formula>
    </cfRule>
    <cfRule type="cellIs" dxfId="26" priority="2" operator="between">
      <formula>0.000000000001</formula>
      <formula>0.999999999999</formula>
    </cfRule>
  </conditionalFormatting>
  <conditionalFormatting sqref="M11:M14 S11:S14">
    <cfRule type="cellIs" dxfId="25" priority="4" operator="between">
      <formula>0.0000000001</formula>
      <formula>0.9999999999</formula>
    </cfRule>
    <cfRule type="cellIs" dxfId="24" priority="5" operator="equal">
      <formula>1</formula>
    </cfRule>
    <cfRule type="cellIs" dxfId="23" priority="6" operator="greaterThan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Z69"/>
  <sheetViews>
    <sheetView zoomScaleNormal="100" workbookViewId="0">
      <selection activeCell="B20" sqref="B20"/>
    </sheetView>
  </sheetViews>
  <sheetFormatPr defaultRowHeight="14.4" x14ac:dyDescent="0.3"/>
  <cols>
    <col min="1" max="1" width="10.6640625" customWidth="1"/>
    <col min="2" max="2" width="49" customWidth="1"/>
    <col min="3" max="3" width="13.6640625" customWidth="1"/>
    <col min="4" max="4" width="5.109375" bestFit="1" customWidth="1"/>
    <col min="5" max="5" width="11.44140625" bestFit="1" customWidth="1"/>
    <col min="6" max="6" width="5.109375" bestFit="1" customWidth="1"/>
    <col min="7" max="7" width="10.5546875" bestFit="1" customWidth="1"/>
    <col min="8" max="8" width="3.88671875" customWidth="1"/>
    <col min="9" max="9" width="9.44140625" bestFit="1" customWidth="1"/>
    <col min="10" max="10" width="6.44140625" bestFit="1" customWidth="1"/>
    <col min="11" max="11" width="3" bestFit="1" customWidth="1"/>
    <col min="12" max="12" width="9.44140625" bestFit="1" customWidth="1"/>
    <col min="13" max="13" width="5.5546875" bestFit="1" customWidth="1"/>
    <col min="14" max="14" width="3.88671875" bestFit="1" customWidth="1"/>
    <col min="15" max="15" width="9.44140625" bestFit="1" customWidth="1"/>
    <col min="16" max="16" width="5.44140625" bestFit="1" customWidth="1"/>
    <col min="17" max="17" width="3" bestFit="1" customWidth="1"/>
    <col min="18" max="18" width="9.44140625" bestFit="1" customWidth="1"/>
    <col min="19" max="19" width="5.5546875" bestFit="1" customWidth="1"/>
    <col min="20" max="20" width="3" bestFit="1" customWidth="1"/>
    <col min="21" max="21" width="9.44140625" bestFit="1" customWidth="1"/>
    <col min="22" max="22" width="5.109375" bestFit="1" customWidth="1"/>
    <col min="23" max="23" width="3" bestFit="1" customWidth="1"/>
    <col min="24" max="24" width="9.44140625" bestFit="1" customWidth="1"/>
    <col min="25" max="25" width="5.109375" bestFit="1" customWidth="1"/>
    <col min="26" max="26" width="3" bestFit="1" customWidth="1"/>
    <col min="27" max="27" width="9.44140625" bestFit="1" customWidth="1"/>
    <col min="28" max="28" width="5.109375" bestFit="1" customWidth="1"/>
    <col min="29" max="29" width="3" bestFit="1" customWidth="1"/>
    <col min="30" max="30" width="9.44140625" bestFit="1" customWidth="1"/>
    <col min="31" max="31" width="5.109375" bestFit="1" customWidth="1"/>
    <col min="32" max="32" width="2.6640625" customWidth="1"/>
    <col min="33" max="33" width="9.44140625" bestFit="1" customWidth="1"/>
    <col min="34" max="34" width="5.109375" bestFit="1" customWidth="1"/>
    <col min="35" max="35" width="2.6640625" customWidth="1"/>
    <col min="36" max="36" width="9.44140625" bestFit="1" customWidth="1"/>
    <col min="37" max="37" width="5.109375" bestFit="1" customWidth="1"/>
    <col min="38" max="38" width="2.6640625" customWidth="1"/>
    <col min="39" max="39" width="9.44140625" bestFit="1" customWidth="1"/>
    <col min="40" max="40" width="5.109375" bestFit="1" customWidth="1"/>
    <col min="41" max="41" width="2.6640625" customWidth="1"/>
    <col min="42" max="42" width="9.44140625" bestFit="1" customWidth="1"/>
    <col min="43" max="43" width="6" bestFit="1" customWidth="1"/>
    <col min="44" max="44" width="2.6640625" customWidth="1"/>
    <col min="45" max="45" width="9.44140625" bestFit="1" customWidth="1"/>
    <col min="46" max="46" width="6" bestFit="1" customWidth="1"/>
    <col min="47" max="47" width="2.6640625" customWidth="1"/>
    <col min="48" max="48" width="9.44140625" bestFit="1" customWidth="1"/>
    <col min="49" max="49" width="6" bestFit="1" customWidth="1"/>
    <col min="50" max="50" width="2.6640625" customWidth="1"/>
    <col min="51" max="51" width="11.88671875" bestFit="1" customWidth="1"/>
    <col min="52" max="52" width="6" bestFit="1" customWidth="1"/>
  </cols>
  <sheetData>
    <row r="1" spans="1:52" ht="21.6" thickBot="1" x14ac:dyDescent="0.45">
      <c r="A1" t="s">
        <v>21</v>
      </c>
      <c r="B1" s="18">
        <v>2325</v>
      </c>
    </row>
    <row r="2" spans="1:52" ht="15" thickBot="1" x14ac:dyDescent="0.35">
      <c r="B2" s="496" t="s">
        <v>138</v>
      </c>
      <c r="H2" s="628" t="s">
        <v>46</v>
      </c>
      <c r="I2" s="629"/>
      <c r="J2" s="629"/>
      <c r="K2" s="629"/>
      <c r="L2" s="629"/>
      <c r="M2" s="629"/>
      <c r="N2" s="628" t="s">
        <v>45</v>
      </c>
      <c r="O2" s="629"/>
      <c r="P2" s="629"/>
      <c r="Q2" s="629"/>
      <c r="R2" s="629"/>
      <c r="S2" s="630"/>
    </row>
    <row r="3" spans="1:52" x14ac:dyDescent="0.3">
      <c r="G3" s="121"/>
      <c r="H3" s="137" t="s">
        <v>61</v>
      </c>
      <c r="I3" s="138">
        <v>0</v>
      </c>
      <c r="J3" s="41" t="s">
        <v>43</v>
      </c>
      <c r="K3" s="41" t="s">
        <v>42</v>
      </c>
      <c r="L3" s="146"/>
      <c r="M3" s="132" t="e">
        <f>ROUNDDOWN(IF(I3&lt;=#REF!+#REF!+#REF!+#REF!,1,(#REF!+#REF!+#REF!+#REF!)/I3),2)</f>
        <v>#REF!</v>
      </c>
      <c r="N3" s="41" t="s">
        <v>61</v>
      </c>
      <c r="O3" s="41">
        <f>ROUNDUP(I3/C6,0)</f>
        <v>0</v>
      </c>
      <c r="P3" s="41" t="s">
        <v>44</v>
      </c>
      <c r="Q3" s="41" t="s">
        <v>42</v>
      </c>
      <c r="R3" s="146" t="str">
        <f>IF(L3="","",L3-20)</f>
        <v/>
      </c>
      <c r="S3" s="132" t="e">
        <f>ROUNDDOWN(IF(I3&lt;=#REF!+#REF!+#REF!+#REF!+#REF!+#REF!,1,(#REF!+#REF!+#REF!+#REF!+#REF!+#REF!)/I3),2)</f>
        <v>#REF!</v>
      </c>
      <c r="U3" s="43"/>
    </row>
    <row r="4" spans="1:52" x14ac:dyDescent="0.3">
      <c r="B4" s="3" t="s">
        <v>140</v>
      </c>
      <c r="C4" s="497">
        <v>36.001800000000003</v>
      </c>
      <c r="E4" s="101" t="s">
        <v>59</v>
      </c>
      <c r="F4" s="113"/>
      <c r="H4" s="137" t="s">
        <v>62</v>
      </c>
      <c r="I4" s="138">
        <v>0</v>
      </c>
      <c r="J4" s="41" t="s">
        <v>43</v>
      </c>
      <c r="K4" s="41" t="s">
        <v>42</v>
      </c>
      <c r="L4" s="146"/>
      <c r="M4" s="134" t="e">
        <f>ROUNDDOWN(IF(I4+I3&lt;=#REF!+#REF!+#REF!+#REF!,1,IF(I3&gt;(#REF!+#REF!+#REF!+#REF!),0,(#REF!+#REF!+#REF!+#REF!-I3)/I4)),2)</f>
        <v>#REF!</v>
      </c>
      <c r="N4" s="41" t="s">
        <v>62</v>
      </c>
      <c r="O4" s="41">
        <f>IF(ROUNDUP(((I4+I3)/C6)-O3,0)&lt;0,0,ROUNDUP(((I4+I3)/C6)-O3,0))</f>
        <v>0</v>
      </c>
      <c r="P4" s="41" t="s">
        <v>44</v>
      </c>
      <c r="Q4" s="41" t="s">
        <v>42</v>
      </c>
      <c r="R4" s="146" t="str">
        <f>IF(L4="","",L4-20)</f>
        <v/>
      </c>
      <c r="S4" s="134" t="e">
        <f>ROUNDDOWN(IF(I4+I3&lt;=#REF!+#REF!+#REF!+#REF!+#REF!+#REF!,1,IF(I3&gt;(#REF!+#REF!+#REF!+#REF!+#REF!+#REF!),0,(#REF!+#REF!+#REF!+#REF!+#REF!+#REF!-I3)/I4)),2)</f>
        <v>#REF!</v>
      </c>
      <c r="U4" s="43"/>
    </row>
    <row r="5" spans="1:52" ht="15" thickBot="1" x14ac:dyDescent="0.35">
      <c r="B5" s="3" t="s">
        <v>11</v>
      </c>
      <c r="C5" s="32">
        <f>ROUNDUP(I7/C6,0)</f>
        <v>0</v>
      </c>
      <c r="E5" s="179">
        <f>MIN(G13:G17)</f>
        <v>0</v>
      </c>
      <c r="F5" s="113"/>
      <c r="H5" s="137" t="s">
        <v>63</v>
      </c>
      <c r="I5" s="138">
        <v>0</v>
      </c>
      <c r="J5" s="41" t="s">
        <v>43</v>
      </c>
      <c r="K5" s="41" t="s">
        <v>42</v>
      </c>
      <c r="L5" s="146"/>
      <c r="M5" s="135" t="e">
        <f>ROUNDDOWN(IF(I5+I4+I3&lt;=#REF!+#REF!+#REF!+#REF!,1,IF((I3+I4)&gt;=(#REF!+#REF!+#REF!+#REF!),0,(#REF!+#REF!+#REF!+#REF!-I3-I4)/I5)),2)</f>
        <v>#REF!</v>
      </c>
      <c r="N5" s="41" t="s">
        <v>62</v>
      </c>
      <c r="O5" s="41">
        <f>IF(ROUNDUP(((I5+I4+I3)/C6)-O3-O4,0)&lt;0,0,ROUNDUP(((I5+I4+I3)/C6)-O3-O4,0))</f>
        <v>0</v>
      </c>
      <c r="P5" s="41" t="s">
        <v>44</v>
      </c>
      <c r="Q5" s="41" t="s">
        <v>42</v>
      </c>
      <c r="R5" s="146" t="str">
        <f>IF(L5="","",L5-20)</f>
        <v/>
      </c>
      <c r="S5" s="135" t="e">
        <f>ROUNDDOWN(IF(I5+I4+I3&lt;=#REF!+#REF!+#REF!+#REF!+#REF!+#REF!,1,IF((I3+I4)&gt;(#REF!+#REF!+#REF!+#REF!+#REF!+#REF!),0,(#REF!+#REF!+#REF!+#REF!+#REF!+#REF!-I3-I4)/I5)),2)</f>
        <v>#REF!</v>
      </c>
      <c r="U5" s="43"/>
    </row>
    <row r="6" spans="1:52" ht="15" thickBot="1" x14ac:dyDescent="0.35">
      <c r="B6" s="3" t="s">
        <v>141</v>
      </c>
      <c r="C6" s="497">
        <f>C4*0.95</f>
        <v>34.201709999999999</v>
      </c>
      <c r="H6" s="137"/>
      <c r="I6" s="138"/>
      <c r="J6" s="41"/>
      <c r="K6" s="41"/>
      <c r="L6" s="139"/>
      <c r="M6" s="161"/>
      <c r="N6" s="137"/>
      <c r="O6" s="41"/>
      <c r="P6" s="41"/>
      <c r="Q6" s="41"/>
      <c r="R6" s="139"/>
      <c r="S6" s="163"/>
    </row>
    <row r="7" spans="1:52" ht="15" thickBot="1" x14ac:dyDescent="0.35">
      <c r="B7" s="3"/>
      <c r="C7" s="41"/>
      <c r="E7" s="101" t="s">
        <v>41</v>
      </c>
      <c r="H7" s="140"/>
      <c r="I7" s="142">
        <f>SUM(I3:I5)</f>
        <v>0</v>
      </c>
      <c r="J7" s="210" t="s">
        <v>43</v>
      </c>
      <c r="K7" s="136"/>
      <c r="L7" s="136"/>
      <c r="M7" s="148"/>
      <c r="N7" s="140"/>
      <c r="O7" s="142">
        <f>SUM(O3:O5)</f>
        <v>0</v>
      </c>
      <c r="P7" s="210" t="s">
        <v>44</v>
      </c>
      <c r="Q7" s="140"/>
      <c r="R7" s="136"/>
      <c r="S7" s="141"/>
    </row>
    <row r="8" spans="1:52" x14ac:dyDescent="0.3">
      <c r="B8" s="3" t="s">
        <v>19</v>
      </c>
      <c r="C8" s="151" t="e">
        <f>IF((I7-#REF!-#REF!-#REF!-#REF!-#REF!-#REF!-#REF!)/C6&lt;0,0,ROUNDUP((I7-#REF!-#REF!-#REF!-#REF!-#REF!-#REF!-#REF!)/C6,0))</f>
        <v>#REF!</v>
      </c>
      <c r="D8" s="1" t="e">
        <f>IF(C8=E8,"=","≠")</f>
        <v>#REF!</v>
      </c>
      <c r="E8" s="100">
        <f>J10+M10+P10+S10+V10+Y10+AB10+AE10+AH10+AK10+AN10+AQ10+AT10+AW10</f>
        <v>0</v>
      </c>
    </row>
    <row r="9" spans="1:52" ht="15" thickBot="1" x14ac:dyDescent="0.35">
      <c r="B9" s="3"/>
      <c r="C9" s="103"/>
      <c r="D9" s="1"/>
      <c r="E9" s="1"/>
      <c r="H9" s="65"/>
      <c r="I9" s="205"/>
      <c r="J9" s="65"/>
      <c r="K9" s="65"/>
      <c r="L9" s="207"/>
      <c r="M9" s="162"/>
      <c r="N9" s="65"/>
      <c r="O9" s="65"/>
      <c r="P9" s="65"/>
      <c r="Q9" s="65"/>
      <c r="R9" s="207"/>
      <c r="S9" s="162"/>
      <c r="U9" s="108"/>
    </row>
    <row r="10" spans="1:52" ht="15" thickBot="1" x14ac:dyDescent="0.35">
      <c r="A10" s="4"/>
      <c r="B10" s="4"/>
      <c r="C10" s="4"/>
      <c r="D10" s="4"/>
      <c r="E10" s="5"/>
      <c r="F10" s="4"/>
      <c r="G10" s="1"/>
      <c r="I10" s="266" t="s">
        <v>207</v>
      </c>
      <c r="J10" s="76">
        <v>0</v>
      </c>
      <c r="L10" s="266" t="s">
        <v>213</v>
      </c>
      <c r="M10" s="76">
        <v>0</v>
      </c>
      <c r="O10" s="266" t="s">
        <v>222</v>
      </c>
      <c r="P10" s="76">
        <v>0</v>
      </c>
      <c r="R10" s="266" t="s">
        <v>239</v>
      </c>
      <c r="S10" s="76">
        <v>0</v>
      </c>
      <c r="U10" s="266" t="s">
        <v>241</v>
      </c>
      <c r="V10" s="76">
        <v>0</v>
      </c>
      <c r="X10" s="266" t="s">
        <v>251</v>
      </c>
      <c r="Y10" s="76">
        <v>0</v>
      </c>
      <c r="AA10" s="266" t="s">
        <v>252</v>
      </c>
      <c r="AB10" s="76">
        <v>0</v>
      </c>
      <c r="AD10" s="266" t="s">
        <v>257</v>
      </c>
      <c r="AE10" s="76">
        <v>0</v>
      </c>
      <c r="AG10" s="266" t="s">
        <v>260</v>
      </c>
      <c r="AH10" s="76">
        <v>0</v>
      </c>
      <c r="AJ10" s="266" t="s">
        <v>263</v>
      </c>
      <c r="AK10" s="76">
        <v>0</v>
      </c>
      <c r="AM10" s="266" t="s">
        <v>264</v>
      </c>
      <c r="AN10" s="76">
        <v>0</v>
      </c>
      <c r="AP10" s="266" t="s">
        <v>265</v>
      </c>
      <c r="AQ10" s="76">
        <v>0</v>
      </c>
      <c r="AS10" s="266" t="s">
        <v>283</v>
      </c>
      <c r="AT10" s="76">
        <v>0</v>
      </c>
      <c r="AV10" s="266" t="s">
        <v>286</v>
      </c>
      <c r="AW10" s="76">
        <v>0</v>
      </c>
      <c r="AY10" s="258" t="s">
        <v>107</v>
      </c>
      <c r="AZ10" s="257">
        <v>9</v>
      </c>
    </row>
    <row r="11" spans="1:52" ht="15" thickBot="1" x14ac:dyDescent="0.35">
      <c r="A11" s="30" t="s">
        <v>0</v>
      </c>
      <c r="B11" s="28" t="s">
        <v>25</v>
      </c>
      <c r="C11" s="28" t="s">
        <v>139</v>
      </c>
      <c r="D11" s="30" t="s">
        <v>33</v>
      </c>
      <c r="E11" s="29" t="s">
        <v>12</v>
      </c>
      <c r="F11" s="30" t="s">
        <v>33</v>
      </c>
      <c r="G11" s="30" t="s">
        <v>59</v>
      </c>
      <c r="H11" s="45"/>
      <c r="I11" s="30" t="s">
        <v>15</v>
      </c>
      <c r="J11" s="30" t="s">
        <v>33</v>
      </c>
      <c r="L11" s="30" t="s">
        <v>15</v>
      </c>
      <c r="M11" s="30" t="s">
        <v>33</v>
      </c>
      <c r="O11" s="30" t="s">
        <v>15</v>
      </c>
      <c r="P11" s="30" t="s">
        <v>33</v>
      </c>
      <c r="R11" s="30" t="s">
        <v>15</v>
      </c>
      <c r="S11" s="30" t="s">
        <v>33</v>
      </c>
      <c r="U11" s="30" t="s">
        <v>15</v>
      </c>
      <c r="V11" s="30" t="s">
        <v>33</v>
      </c>
      <c r="X11" s="30" t="s">
        <v>15</v>
      </c>
      <c r="Y11" s="30" t="s">
        <v>33</v>
      </c>
      <c r="AA11" s="30" t="s">
        <v>15</v>
      </c>
      <c r="AB11" s="30" t="s">
        <v>33</v>
      </c>
      <c r="AD11" s="30" t="s">
        <v>15</v>
      </c>
      <c r="AE11" s="30" t="s">
        <v>33</v>
      </c>
      <c r="AG11" s="30" t="s">
        <v>15</v>
      </c>
      <c r="AH11" s="30" t="s">
        <v>33</v>
      </c>
      <c r="AJ11" s="30" t="s">
        <v>15</v>
      </c>
      <c r="AK11" s="30" t="s">
        <v>33</v>
      </c>
      <c r="AM11" s="30" t="s">
        <v>15</v>
      </c>
      <c r="AN11" s="30" t="s">
        <v>33</v>
      </c>
      <c r="AP11" s="30" t="s">
        <v>15</v>
      </c>
      <c r="AQ11" s="30" t="s">
        <v>33</v>
      </c>
      <c r="AS11" s="30" t="s">
        <v>15</v>
      </c>
      <c r="AT11" s="30" t="s">
        <v>33</v>
      </c>
      <c r="AV11" s="30" t="s">
        <v>15</v>
      </c>
      <c r="AW11" s="30" t="s">
        <v>33</v>
      </c>
      <c r="AY11" s="256" t="s">
        <v>15</v>
      </c>
      <c r="AZ11" s="256" t="s">
        <v>33</v>
      </c>
    </row>
    <row r="12" spans="1:52" ht="15" thickBot="1" x14ac:dyDescent="0.35">
      <c r="B12" s="13"/>
      <c r="C12" s="13"/>
      <c r="D12" s="13"/>
      <c r="E12" s="13"/>
      <c r="F12" s="13"/>
    </row>
    <row r="13" spans="1:52" ht="15" thickBot="1" x14ac:dyDescent="0.35">
      <c r="A13" s="6">
        <v>2261</v>
      </c>
      <c r="B13" s="47"/>
      <c r="C13" s="17">
        <v>0.14999250037498124</v>
      </c>
      <c r="D13" s="34" t="s">
        <v>3</v>
      </c>
      <c r="E13" s="167">
        <f>C13*$C$4</f>
        <v>5.4</v>
      </c>
      <c r="F13" s="8" t="s">
        <v>1</v>
      </c>
      <c r="G13" s="178">
        <f>ROUNDDOWN((Consolidação!C8+Consolidação!E8)/E13,1)</f>
        <v>0</v>
      </c>
      <c r="H13" s="196"/>
      <c r="I13" s="57">
        <f>E13*$J$10</f>
        <v>0</v>
      </c>
      <c r="J13" s="8" t="s">
        <v>1</v>
      </c>
      <c r="L13" s="57">
        <f>E13*$M$10</f>
        <v>0</v>
      </c>
      <c r="M13" s="8" t="s">
        <v>1</v>
      </c>
      <c r="N13" s="43"/>
      <c r="O13" s="532">
        <f>E13*$P$10</f>
        <v>0</v>
      </c>
      <c r="P13" s="8" t="s">
        <v>1</v>
      </c>
      <c r="R13" s="57">
        <f>E13*$S$10</f>
        <v>0</v>
      </c>
      <c r="S13" s="8" t="s">
        <v>1</v>
      </c>
      <c r="U13" s="57">
        <f>E13*$V$10</f>
        <v>0</v>
      </c>
      <c r="V13" s="8" t="s">
        <v>1</v>
      </c>
      <c r="X13" s="57">
        <f>E13*$Y$10</f>
        <v>0</v>
      </c>
      <c r="Y13" s="8" t="s">
        <v>1</v>
      </c>
      <c r="AA13" s="57">
        <f>E13*$AB$10</f>
        <v>0</v>
      </c>
      <c r="AB13" s="8" t="s">
        <v>1</v>
      </c>
      <c r="AD13" s="57">
        <f>E13*$AE$10</f>
        <v>0</v>
      </c>
      <c r="AE13" s="8" t="s">
        <v>1</v>
      </c>
      <c r="AG13" s="57">
        <f>E13*$AH$10</f>
        <v>0</v>
      </c>
      <c r="AH13" s="8" t="s">
        <v>1</v>
      </c>
      <c r="AJ13" s="57">
        <f>E13*$AK$10</f>
        <v>0</v>
      </c>
      <c r="AK13" s="8" t="s">
        <v>1</v>
      </c>
      <c r="AM13" s="57">
        <f>E13*$AN$10</f>
        <v>0</v>
      </c>
      <c r="AN13" s="8" t="s">
        <v>1</v>
      </c>
      <c r="AP13" s="57">
        <f>E13*$AQ$10</f>
        <v>0</v>
      </c>
      <c r="AQ13" s="8" t="s">
        <v>1</v>
      </c>
      <c r="AS13" s="57">
        <f>E13*$AT$10</f>
        <v>0</v>
      </c>
      <c r="AT13" s="8" t="s">
        <v>1</v>
      </c>
      <c r="AV13" s="57">
        <f>E13*$AW$10</f>
        <v>0</v>
      </c>
      <c r="AW13" s="8" t="s">
        <v>1</v>
      </c>
      <c r="AY13" s="57">
        <f>E13*$AZ$10</f>
        <v>48.6</v>
      </c>
      <c r="AZ13" s="8" t="s">
        <v>1</v>
      </c>
    </row>
    <row r="14" spans="1:52" ht="15" thickBot="1" x14ac:dyDescent="0.35">
      <c r="A14" s="6">
        <v>2304</v>
      </c>
      <c r="B14" s="47"/>
      <c r="C14" s="17">
        <v>0.73961301934903256</v>
      </c>
      <c r="D14" s="7" t="s">
        <v>3</v>
      </c>
      <c r="E14" s="167">
        <f>C14*$C$4</f>
        <v>26.627400000000002</v>
      </c>
      <c r="F14" s="7" t="s">
        <v>1</v>
      </c>
      <c r="G14" s="178">
        <f>ROUNDDOWN((Consolidação!C33+Consolidação!E33)/E14,1)</f>
        <v>4.5</v>
      </c>
      <c r="H14" s="1"/>
      <c r="I14" s="57">
        <f>E14*$J$10</f>
        <v>0</v>
      </c>
      <c r="J14" s="8" t="s">
        <v>1</v>
      </c>
      <c r="L14" s="57">
        <f>E14*$M$10</f>
        <v>0</v>
      </c>
      <c r="M14" s="8" t="s">
        <v>1</v>
      </c>
      <c r="O14" s="532">
        <f>E14*$P$10</f>
        <v>0</v>
      </c>
      <c r="P14" s="8" t="s">
        <v>1</v>
      </c>
      <c r="R14" s="57">
        <f>E14*$S$10</f>
        <v>0</v>
      </c>
      <c r="S14" s="8" t="s">
        <v>1</v>
      </c>
      <c r="U14" s="57">
        <f>E14*$V$10</f>
        <v>0</v>
      </c>
      <c r="V14" s="8" t="s">
        <v>1</v>
      </c>
      <c r="X14" s="57">
        <f>E14*$Y$10</f>
        <v>0</v>
      </c>
      <c r="Y14" s="8" t="s">
        <v>1</v>
      </c>
      <c r="AA14" s="57">
        <f>E14*$AB$10</f>
        <v>0</v>
      </c>
      <c r="AB14" s="8" t="s">
        <v>1</v>
      </c>
      <c r="AD14" s="57">
        <f>E14*$AE$10</f>
        <v>0</v>
      </c>
      <c r="AE14" s="8" t="s">
        <v>1</v>
      </c>
      <c r="AG14" s="57">
        <f>E14*$AH$10</f>
        <v>0</v>
      </c>
      <c r="AH14" s="8" t="s">
        <v>1</v>
      </c>
      <c r="AJ14" s="57">
        <f>E14*$AK$10</f>
        <v>0</v>
      </c>
      <c r="AK14" s="8" t="s">
        <v>1</v>
      </c>
      <c r="AM14" s="57">
        <f>E14*$AN$10</f>
        <v>0</v>
      </c>
      <c r="AN14" s="8" t="s">
        <v>1</v>
      </c>
      <c r="AP14" s="57">
        <f>E14*$AQ$10</f>
        <v>0</v>
      </c>
      <c r="AQ14" s="8" t="s">
        <v>1</v>
      </c>
      <c r="AS14" s="57">
        <f>E14*$AT$10</f>
        <v>0</v>
      </c>
      <c r="AT14" s="8" t="s">
        <v>1</v>
      </c>
      <c r="AV14" s="57">
        <f>E14*$AW$10</f>
        <v>0</v>
      </c>
      <c r="AW14" s="8" t="s">
        <v>1</v>
      </c>
      <c r="AY14" s="57">
        <f>E14*$AZ$10</f>
        <v>239.64660000000001</v>
      </c>
      <c r="AZ14" s="8" t="s">
        <v>1</v>
      </c>
    </row>
    <row r="15" spans="1:52" ht="15" thickBot="1" x14ac:dyDescent="0.35">
      <c r="A15" s="6">
        <v>2013</v>
      </c>
      <c r="B15" s="48"/>
      <c r="C15" s="27">
        <v>1.0349482525873706E-2</v>
      </c>
      <c r="D15" s="8" t="s">
        <v>3</v>
      </c>
      <c r="E15" s="167">
        <f>C15*$C$4</f>
        <v>0.37259999999999999</v>
      </c>
      <c r="F15" s="7" t="s">
        <v>1</v>
      </c>
      <c r="G15" s="178">
        <f>ROUNDDOWN((Consolidação!C17+Consolidação!E17)/E15,1)</f>
        <v>205.5</v>
      </c>
      <c r="H15" s="1"/>
      <c r="I15" s="57">
        <f>E15*$J$10</f>
        <v>0</v>
      </c>
      <c r="J15" s="8" t="s">
        <v>1</v>
      </c>
      <c r="L15" s="57">
        <f>E15*$M$10</f>
        <v>0</v>
      </c>
      <c r="M15" s="8" t="s">
        <v>1</v>
      </c>
      <c r="O15" s="532">
        <f>E15*$P$10</f>
        <v>0</v>
      </c>
      <c r="P15" s="8" t="s">
        <v>1</v>
      </c>
      <c r="R15" s="57">
        <f>E15*$S$10</f>
        <v>0</v>
      </c>
      <c r="S15" s="8" t="s">
        <v>1</v>
      </c>
      <c r="U15" s="57">
        <f>E15*$V$10</f>
        <v>0</v>
      </c>
      <c r="V15" s="8" t="s">
        <v>1</v>
      </c>
      <c r="X15" s="57">
        <f>E15*$Y$10</f>
        <v>0</v>
      </c>
      <c r="Y15" s="8" t="s">
        <v>1</v>
      </c>
      <c r="AA15" s="57">
        <f>E15*$AB$10</f>
        <v>0</v>
      </c>
      <c r="AB15" s="8" t="s">
        <v>1</v>
      </c>
      <c r="AD15" s="57">
        <f>E15*$AE$10</f>
        <v>0</v>
      </c>
      <c r="AE15" s="8" t="s">
        <v>1</v>
      </c>
      <c r="AG15" s="57">
        <f>E15*$AH$10</f>
        <v>0</v>
      </c>
      <c r="AH15" s="8" t="s">
        <v>1</v>
      </c>
      <c r="AJ15" s="57">
        <f>E15*$AK$10</f>
        <v>0</v>
      </c>
      <c r="AK15" s="8" t="s">
        <v>1</v>
      </c>
      <c r="AM15" s="57">
        <f>E15*$AN$10</f>
        <v>0</v>
      </c>
      <c r="AN15" s="8" t="s">
        <v>1</v>
      </c>
      <c r="AP15" s="57">
        <f>E15*$AQ$10</f>
        <v>0</v>
      </c>
      <c r="AQ15" s="8" t="s">
        <v>1</v>
      </c>
      <c r="AS15" s="57">
        <f>E15*$AT$10</f>
        <v>0</v>
      </c>
      <c r="AT15" s="8" t="s">
        <v>1</v>
      </c>
      <c r="AV15" s="57">
        <f>E15*$AW$10</f>
        <v>0</v>
      </c>
      <c r="AW15" s="8" t="s">
        <v>1</v>
      </c>
      <c r="AY15" s="57">
        <f>E15*$AZ$10</f>
        <v>3.3533999999999997</v>
      </c>
      <c r="AZ15" s="8" t="s">
        <v>1</v>
      </c>
    </row>
    <row r="16" spans="1:52" ht="15" thickBot="1" x14ac:dyDescent="0.35">
      <c r="A16" s="6">
        <v>2326</v>
      </c>
      <c r="B16" s="47"/>
      <c r="C16" s="17">
        <v>0.10004499775011248</v>
      </c>
      <c r="D16" s="8" t="s">
        <v>3</v>
      </c>
      <c r="E16" s="167">
        <f>C16*$C$4</f>
        <v>3.6017999999999999</v>
      </c>
      <c r="F16" s="7" t="s">
        <v>1</v>
      </c>
      <c r="G16" s="178">
        <f>ROUNDDOWN((Consolidação!C39+Consolidação!E39)/E16,1)</f>
        <v>6.4</v>
      </c>
      <c r="H16" s="1"/>
      <c r="I16" s="57">
        <f>E16*$J$10</f>
        <v>0</v>
      </c>
      <c r="J16" s="8" t="s">
        <v>1</v>
      </c>
      <c r="L16" s="57">
        <f>E16*$M$10</f>
        <v>0</v>
      </c>
      <c r="M16" s="8" t="s">
        <v>1</v>
      </c>
      <c r="O16" s="532">
        <f>E16*$P$10</f>
        <v>0</v>
      </c>
      <c r="P16" s="8" t="s">
        <v>1</v>
      </c>
      <c r="R16" s="57">
        <f>E16*$S$10</f>
        <v>0</v>
      </c>
      <c r="S16" s="8" t="s">
        <v>1</v>
      </c>
      <c r="U16" s="57">
        <f>E16*$V$10</f>
        <v>0</v>
      </c>
      <c r="V16" s="8" t="s">
        <v>1</v>
      </c>
      <c r="X16" s="57">
        <f>E16*$Y$10</f>
        <v>0</v>
      </c>
      <c r="Y16" s="8" t="s">
        <v>1</v>
      </c>
      <c r="AA16" s="57">
        <f>E16*$AB$10</f>
        <v>0</v>
      </c>
      <c r="AB16" s="8" t="s">
        <v>1</v>
      </c>
      <c r="AD16" s="57">
        <f>E16*$AE$10</f>
        <v>0</v>
      </c>
      <c r="AE16" s="8" t="s">
        <v>1</v>
      </c>
      <c r="AG16" s="57">
        <f>E16*$AH$10</f>
        <v>0</v>
      </c>
      <c r="AH16" s="8" t="s">
        <v>1</v>
      </c>
      <c r="AJ16" s="57">
        <f>E16*$AK$10</f>
        <v>0</v>
      </c>
      <c r="AK16" s="8" t="s">
        <v>1</v>
      </c>
      <c r="AM16" s="57">
        <f>E16*$AN$10</f>
        <v>0</v>
      </c>
      <c r="AN16" s="8" t="s">
        <v>1</v>
      </c>
      <c r="AP16" s="57">
        <f>E16*$AQ$10</f>
        <v>0</v>
      </c>
      <c r="AQ16" s="8" t="s">
        <v>1</v>
      </c>
      <c r="AS16" s="57">
        <f>E16*$AT$10</f>
        <v>0</v>
      </c>
      <c r="AT16" s="8" t="s">
        <v>1</v>
      </c>
      <c r="AV16" s="57">
        <f>E16*$AW$10</f>
        <v>0</v>
      </c>
      <c r="AW16" s="8" t="s">
        <v>1</v>
      </c>
      <c r="AY16" s="57">
        <f>E16*$AZ$10</f>
        <v>32.416199999999996</v>
      </c>
      <c r="AZ16" s="8" t="s">
        <v>1</v>
      </c>
    </row>
    <row r="17" spans="1:52" ht="15" thickBot="1" x14ac:dyDescent="0.35">
      <c r="A17" s="6">
        <v>12178</v>
      </c>
      <c r="B17" s="47"/>
      <c r="C17" s="17">
        <v>0.69440972395824652</v>
      </c>
      <c r="D17" s="8" t="s">
        <v>2</v>
      </c>
      <c r="E17" s="167">
        <f>C17*$C$4</f>
        <v>25</v>
      </c>
      <c r="F17" s="8" t="s">
        <v>2</v>
      </c>
      <c r="G17" s="178">
        <f>ROUNDDOWN((Consolidação!C117+Consolidação!E117)/E17,1)</f>
        <v>12</v>
      </c>
      <c r="H17" s="1"/>
      <c r="I17" s="57">
        <f>E17*$J$10</f>
        <v>0</v>
      </c>
      <c r="J17" s="8" t="s">
        <v>2</v>
      </c>
      <c r="L17" s="57">
        <f>E17*$M$10</f>
        <v>0</v>
      </c>
      <c r="M17" s="8" t="s">
        <v>2</v>
      </c>
      <c r="O17" s="532">
        <f>E17*$P$10</f>
        <v>0</v>
      </c>
      <c r="P17" s="8" t="s">
        <v>2</v>
      </c>
      <c r="R17" s="57">
        <f>E17*$S$10</f>
        <v>0</v>
      </c>
      <c r="S17" s="8" t="s">
        <v>2</v>
      </c>
      <c r="U17" s="57">
        <f>E17*$V$10</f>
        <v>0</v>
      </c>
      <c r="V17" s="8" t="s">
        <v>2</v>
      </c>
      <c r="X17" s="57">
        <f>E17*$Y$10</f>
        <v>0</v>
      </c>
      <c r="Y17" s="8" t="s">
        <v>2</v>
      </c>
      <c r="AA17" s="57">
        <f>E17*$AB$10</f>
        <v>0</v>
      </c>
      <c r="AB17" s="8" t="s">
        <v>2</v>
      </c>
      <c r="AD17" s="57">
        <f>E17*$AE$10</f>
        <v>0</v>
      </c>
      <c r="AE17" s="8" t="s">
        <v>2</v>
      </c>
      <c r="AG17" s="57">
        <f>E17*$AH$10</f>
        <v>0</v>
      </c>
      <c r="AH17" s="8" t="s">
        <v>2</v>
      </c>
      <c r="AJ17" s="57">
        <f>E17*$AK$10</f>
        <v>0</v>
      </c>
      <c r="AK17" s="8" t="s">
        <v>2</v>
      </c>
      <c r="AM17" s="57">
        <f>E17*$AN$10</f>
        <v>0</v>
      </c>
      <c r="AN17" s="8" t="s">
        <v>2</v>
      </c>
      <c r="AP17" s="57">
        <f>E17*$AQ$10</f>
        <v>0</v>
      </c>
      <c r="AQ17" s="8" t="s">
        <v>2</v>
      </c>
      <c r="AS17" s="57">
        <f>E17*$AT$10</f>
        <v>0</v>
      </c>
      <c r="AT17" s="8" t="s">
        <v>2</v>
      </c>
      <c r="AV17" s="57">
        <f>E17*$AW$10</f>
        <v>0</v>
      </c>
      <c r="AW17" s="8" t="s">
        <v>2</v>
      </c>
      <c r="AY17" s="57">
        <f>E17*$AZ$10</f>
        <v>225</v>
      </c>
      <c r="AZ17" s="8" t="s">
        <v>2</v>
      </c>
    </row>
    <row r="18" spans="1:52" x14ac:dyDescent="0.3">
      <c r="A18" s="16"/>
      <c r="C18" s="2"/>
      <c r="D18" s="1"/>
      <c r="E18" s="23"/>
      <c r="F18" s="1"/>
      <c r="G18" s="1"/>
      <c r="H18" s="1"/>
      <c r="I18" s="89"/>
      <c r="J18" s="1"/>
      <c r="L18" s="46"/>
      <c r="M18" s="51"/>
      <c r="O18" s="46"/>
      <c r="P18" s="51"/>
      <c r="R18" s="46"/>
      <c r="S18" s="51"/>
      <c r="U18" s="46"/>
      <c r="V18" s="51"/>
      <c r="X18" s="46"/>
      <c r="Y18" s="51"/>
      <c r="AA18" s="46"/>
      <c r="AB18" s="51"/>
      <c r="AD18" s="46"/>
      <c r="AE18" s="51"/>
      <c r="AG18" s="46"/>
      <c r="AH18" s="51"/>
      <c r="AJ18" s="46"/>
      <c r="AK18" s="51"/>
      <c r="AM18" s="46"/>
      <c r="AN18" s="51"/>
      <c r="AP18" s="46"/>
      <c r="AQ18" s="51"/>
      <c r="AS18" s="46"/>
      <c r="AT18" s="51"/>
      <c r="AV18" s="46"/>
      <c r="AW18" s="51"/>
      <c r="AY18" s="46"/>
      <c r="AZ18" s="51"/>
    </row>
    <row r="19" spans="1:52" x14ac:dyDescent="0.3">
      <c r="C19" s="498"/>
    </row>
    <row r="20" spans="1:52" x14ac:dyDescent="0.3">
      <c r="C20" s="498"/>
    </row>
    <row r="21" spans="1:52" x14ac:dyDescent="0.3">
      <c r="C21" s="498"/>
    </row>
    <row r="22" spans="1:52" x14ac:dyDescent="0.3">
      <c r="C22" s="498"/>
    </row>
    <row r="23" spans="1:52" x14ac:dyDescent="0.3">
      <c r="C23" s="498"/>
    </row>
    <row r="69" spans="5:5" x14ac:dyDescent="0.3">
      <c r="E69">
        <v>20000</v>
      </c>
    </row>
  </sheetData>
  <mergeCells count="2">
    <mergeCell ref="H2:M2"/>
    <mergeCell ref="N2:S2"/>
  </mergeCells>
  <conditionalFormatting sqref="D8:D9">
    <cfRule type="cellIs" dxfId="22" priority="3" operator="equal">
      <formula>"≠"</formula>
    </cfRule>
  </conditionalFormatting>
  <conditionalFormatting sqref="E8:E9">
    <cfRule type="uniqueValues" dxfId="21" priority="18"/>
    <cfRule type="duplicateValues" dxfId="20" priority="19"/>
  </conditionalFormatting>
  <conditionalFormatting sqref="G13:G17">
    <cfRule type="cellIs" dxfId="19" priority="9" operator="equal">
      <formula>$E$5</formula>
    </cfRule>
  </conditionalFormatting>
  <conditionalFormatting sqref="J3:K3">
    <cfRule type="expression" dxfId="18" priority="4">
      <formula>(N3=1)</formula>
    </cfRule>
    <cfRule type="expression" dxfId="17" priority="5">
      <formula>(O3=1)</formula>
    </cfRule>
  </conditionalFormatting>
  <conditionalFormatting sqref="M3:M6 S3:S6 M9 S9">
    <cfRule type="cellIs" dxfId="16" priority="6" operator="between">
      <formula>0.0000000001</formula>
      <formula>0.9999999999</formula>
    </cfRule>
    <cfRule type="cellIs" dxfId="15" priority="7" operator="equal">
      <formula>1</formula>
    </cfRule>
    <cfRule type="cellIs" dxfId="14" priority="8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Z42"/>
  <sheetViews>
    <sheetView zoomScaleNormal="100" workbookViewId="0">
      <selection activeCell="G4" sqref="G4"/>
    </sheetView>
  </sheetViews>
  <sheetFormatPr defaultRowHeight="14.4" x14ac:dyDescent="0.3"/>
  <cols>
    <col min="1" max="1" width="10.5546875" bestFit="1" customWidth="1"/>
    <col min="2" max="2" width="54.44140625" customWidth="1"/>
    <col min="3" max="3" width="14.33203125" bestFit="1" customWidth="1"/>
    <col min="4" max="4" width="5.109375" bestFit="1" customWidth="1"/>
    <col min="5" max="5" width="12.5546875" bestFit="1" customWidth="1"/>
    <col min="6" max="6" width="5.109375" bestFit="1" customWidth="1"/>
    <col min="7" max="7" width="10.5546875" bestFit="1" customWidth="1"/>
    <col min="8" max="8" width="3.88671875" bestFit="1" customWidth="1"/>
    <col min="9" max="9" width="9.44140625" bestFit="1" customWidth="1"/>
    <col min="10" max="10" width="6.44140625" bestFit="1" customWidth="1"/>
    <col min="11" max="11" width="3" bestFit="1" customWidth="1"/>
    <col min="12" max="12" width="9.44140625" bestFit="1" customWidth="1"/>
    <col min="13" max="13" width="5.5546875" bestFit="1" customWidth="1"/>
    <col min="14" max="14" width="3.88671875" bestFit="1" customWidth="1"/>
    <col min="15" max="15" width="9.44140625" bestFit="1" customWidth="1"/>
    <col min="16" max="16" width="5.44140625" bestFit="1" customWidth="1"/>
    <col min="17" max="17" width="3" bestFit="1" customWidth="1"/>
    <col min="18" max="18" width="9.44140625" bestFit="1" customWidth="1"/>
    <col min="19" max="19" width="5.5546875" bestFit="1" customWidth="1"/>
    <col min="20" max="20" width="2.6640625" customWidth="1"/>
    <col min="21" max="21" width="9.44140625" bestFit="1" customWidth="1"/>
    <col min="22" max="22" width="6.44140625" bestFit="1" customWidth="1"/>
    <col min="23" max="23" width="3" bestFit="1" customWidth="1"/>
    <col min="24" max="24" width="9.44140625" bestFit="1" customWidth="1"/>
    <col min="25" max="25" width="5.109375" bestFit="1" customWidth="1"/>
    <col min="26" max="26" width="2.6640625" customWidth="1"/>
    <col min="27" max="27" width="9.44140625" bestFit="1" customWidth="1"/>
    <col min="28" max="28" width="5.109375" bestFit="1" customWidth="1"/>
    <col min="29" max="29" width="2.6640625" customWidth="1"/>
    <col min="30" max="30" width="9.44140625" bestFit="1" customWidth="1"/>
    <col min="31" max="31" width="5.109375" bestFit="1" customWidth="1"/>
    <col min="32" max="32" width="2.6640625" customWidth="1"/>
    <col min="33" max="33" width="9.44140625" bestFit="1" customWidth="1"/>
    <col min="34" max="34" width="5.109375" customWidth="1"/>
    <col min="35" max="35" width="2.6640625" customWidth="1"/>
    <col min="36" max="36" width="9.44140625" bestFit="1" customWidth="1"/>
    <col min="37" max="37" width="5.109375" bestFit="1" customWidth="1"/>
    <col min="38" max="38" width="2.6640625" customWidth="1"/>
    <col min="39" max="39" width="9.44140625" bestFit="1" customWidth="1"/>
    <col min="40" max="40" width="5.109375" bestFit="1" customWidth="1"/>
    <col min="41" max="41" width="2.6640625" customWidth="1"/>
    <col min="42" max="42" width="9.44140625" bestFit="1" customWidth="1"/>
    <col min="43" max="43" width="5.109375" bestFit="1" customWidth="1"/>
    <col min="44" max="44" width="2.6640625" customWidth="1"/>
    <col min="45" max="45" width="9.44140625" bestFit="1" customWidth="1"/>
    <col min="46" max="46" width="5.109375" customWidth="1"/>
    <col min="47" max="47" width="2.6640625" customWidth="1"/>
    <col min="48" max="48" width="9.44140625" bestFit="1" customWidth="1"/>
    <col min="49" max="49" width="5.109375" bestFit="1" customWidth="1"/>
    <col min="50" max="50" width="2.6640625" customWidth="1"/>
    <col min="51" max="51" width="11.88671875" bestFit="1" customWidth="1"/>
    <col min="52" max="52" width="5.109375" bestFit="1" customWidth="1"/>
  </cols>
  <sheetData>
    <row r="1" spans="1:52" ht="21.6" thickBot="1" x14ac:dyDescent="0.45">
      <c r="A1" t="s">
        <v>6</v>
      </c>
      <c r="B1" s="18">
        <v>20101</v>
      </c>
    </row>
    <row r="2" spans="1:52" ht="15" thickBot="1" x14ac:dyDescent="0.35">
      <c r="B2" s="64" t="s">
        <v>125</v>
      </c>
      <c r="H2" s="628" t="s">
        <v>76</v>
      </c>
      <c r="I2" s="629"/>
      <c r="J2" s="629"/>
      <c r="K2" s="629"/>
      <c r="L2" s="629"/>
      <c r="M2" s="632"/>
      <c r="N2" s="628" t="s">
        <v>77</v>
      </c>
      <c r="O2" s="629"/>
      <c r="P2" s="629"/>
      <c r="Q2" s="629"/>
      <c r="R2" s="629"/>
      <c r="S2" s="630"/>
      <c r="U2" s="628" t="s">
        <v>118</v>
      </c>
      <c r="V2" s="630"/>
    </row>
    <row r="3" spans="1:52" x14ac:dyDescent="0.3">
      <c r="H3" s="158" t="s">
        <v>61</v>
      </c>
      <c r="I3" s="159">
        <v>0</v>
      </c>
      <c r="J3" s="160" t="s">
        <v>43</v>
      </c>
      <c r="K3" s="160" t="s">
        <v>42</v>
      </c>
      <c r="L3" s="204"/>
      <c r="M3" s="132" t="e">
        <f>ROUNDDOWN(IF(I3&lt;=#REF!+#REF!+#REF!+#REF!,1,(#REF!+#REF!+#REF!+#REF!)/I3),2)</f>
        <v>#REF!</v>
      </c>
      <c r="N3" s="144" t="s">
        <v>61</v>
      </c>
      <c r="O3" s="145">
        <f>ROUNDUP(I3/C6,0)</f>
        <v>0</v>
      </c>
      <c r="P3" s="145" t="s">
        <v>44</v>
      </c>
      <c r="Q3" s="145" t="s">
        <v>42</v>
      </c>
      <c r="R3" s="285" t="str">
        <f>IF(L3="","",L3-20)</f>
        <v/>
      </c>
      <c r="S3" s="134" t="e">
        <f>ROUNDDOWN(IF(I3&lt;=#REF!+#REF!+#REF!+#REF!+#REF!+#REF!,1,(#REF!+#REF!+#REF!+#REF!+#REF!+#REF!)/I3),2)</f>
        <v>#REF!</v>
      </c>
      <c r="U3" s="275">
        <f>I3-I3</f>
        <v>0</v>
      </c>
      <c r="V3" s="276" t="s">
        <v>43</v>
      </c>
      <c r="W3" s="54"/>
      <c r="X3" s="54"/>
      <c r="Y3" s="54"/>
      <c r="Z3" s="54"/>
    </row>
    <row r="4" spans="1:52" x14ac:dyDescent="0.3">
      <c r="B4" s="3" t="s">
        <v>68</v>
      </c>
      <c r="C4" s="31">
        <v>117647</v>
      </c>
      <c r="E4" s="101" t="s">
        <v>59</v>
      </c>
      <c r="G4" s="3"/>
      <c r="H4" s="144" t="s">
        <v>62</v>
      </c>
      <c r="I4" s="150">
        <v>0</v>
      </c>
      <c r="J4" s="145" t="s">
        <v>43</v>
      </c>
      <c r="K4" s="145" t="s">
        <v>42</v>
      </c>
      <c r="L4" s="146"/>
      <c r="M4" s="134" t="e">
        <f>ROUNDDOWN(IF(I4+I3&lt;=#REF!+#REF!+#REF!+#REF!,1,IF(I3&gt;(#REF!+#REF!+#REF!+#REF!),0,(#REF!+#REF!+#REF!+#REF!-I3)/I4)),2)</f>
        <v>#REF!</v>
      </c>
      <c r="N4" s="137" t="s">
        <v>62</v>
      </c>
      <c r="O4" s="41">
        <f>IF(ROUNDUP(((I4+I3)/$C$6)-O3,0)&lt;0,0,ROUNDUP(((I4+I3)/$C$6)-O3,0))</f>
        <v>0</v>
      </c>
      <c r="P4" s="41" t="s">
        <v>44</v>
      </c>
      <c r="Q4" s="41" t="s">
        <v>42</v>
      </c>
      <c r="R4" s="146" t="str">
        <f>IF(L4="","",L4-20)</f>
        <v/>
      </c>
      <c r="S4" s="134" t="e">
        <f>ROUNDDOWN(IF(I4+I3&lt;=#REF!+#REF!+#REF!+#REF!+#REF!+#REF!,1,IF(I3&gt;(#REF!+#REF!+#REF!+#REF!+#REF!+#REF!),0,(#REF!+#REF!+#REF!+#REF!+#REF!+#REF!-I3)/I4)),2)</f>
        <v>#REF!</v>
      </c>
      <c r="U4" s="275">
        <f>I4-I4</f>
        <v>0</v>
      </c>
      <c r="V4" s="276" t="s">
        <v>43</v>
      </c>
      <c r="W4" s="54"/>
      <c r="X4" s="54"/>
      <c r="Y4" s="54"/>
      <c r="Z4" s="54"/>
    </row>
    <row r="5" spans="1:52" x14ac:dyDescent="0.3">
      <c r="B5" s="3" t="s">
        <v>69</v>
      </c>
      <c r="C5" s="99">
        <f>ROUNDUP(I9/C6,0)</f>
        <v>0</v>
      </c>
      <c r="E5" s="120">
        <f>MIN(G15:G18,G23:G23,G30:G32,G37:G42)</f>
        <v>0</v>
      </c>
      <c r="H5" s="144" t="s">
        <v>63</v>
      </c>
      <c r="I5" s="150">
        <v>0</v>
      </c>
      <c r="J5" s="145" t="s">
        <v>43</v>
      </c>
      <c r="K5" s="145" t="s">
        <v>42</v>
      </c>
      <c r="L5" s="139"/>
      <c r="M5" s="134" t="e">
        <f>ROUNDDOWN(IF(I5+I4+I3&lt;=#REF!+#REF!+#REF!+#REF!,1,IF((I3+I4)&gt;(#REF!+#REF!+#REF!+#REF!),0,(#REF!+#REF!+#REF!+#REF!-I3-I4)/I5)),2)</f>
        <v>#REF!</v>
      </c>
      <c r="N5" s="137" t="s">
        <v>63</v>
      </c>
      <c r="O5" s="41">
        <f>IF(ROUNDUP(((I5+I4+I3)/C6)-O4-O3,0)&lt;0,0,ROUNDUP(((I5+I4+I3)/C6)-O4-O3,0))</f>
        <v>0</v>
      </c>
      <c r="P5" s="41" t="s">
        <v>44</v>
      </c>
      <c r="Q5" s="41" t="s">
        <v>42</v>
      </c>
      <c r="R5" s="146" t="str">
        <f>IF(L5="","",L5-20)</f>
        <v/>
      </c>
      <c r="S5" s="134" t="e">
        <f>ROUNDDOWN(IF(I5+I4+I3&lt;=#REF!+#REF!+#REF!+#REF!+#REF!+#REF!,1,IF((I3+I4)&gt;(#REF!+#REF!+#REF!+#REF!+#REF!+#REF!),0,(#REF!+#REF!+#REF!+#REF!+#REF!+#REF!-I3-I4)/I5)),2)</f>
        <v>#REF!</v>
      </c>
      <c r="U5" s="275">
        <f>I5-I5</f>
        <v>0</v>
      </c>
      <c r="V5" s="276" t="s">
        <v>43</v>
      </c>
      <c r="W5" s="54"/>
      <c r="X5" s="54"/>
      <c r="Y5" s="54"/>
      <c r="Z5" s="54"/>
    </row>
    <row r="6" spans="1:52" x14ac:dyDescent="0.3">
      <c r="B6" s="3" t="s">
        <v>70</v>
      </c>
      <c r="C6" s="31">
        <f>ROUNDUP(C4*0.95,0)</f>
        <v>111765</v>
      </c>
      <c r="H6" s="137" t="s">
        <v>64</v>
      </c>
      <c r="I6" s="150">
        <v>0</v>
      </c>
      <c r="J6" s="41" t="s">
        <v>43</v>
      </c>
      <c r="K6" s="41" t="s">
        <v>42</v>
      </c>
      <c r="L6" s="139"/>
      <c r="M6" s="134" t="e">
        <f>ROUNDDOWN(IF(I6+I5+I4+I3&lt;=#REF!+#REF!+#REF!+#REF!,1,IF((I3+I4+I5)&gt;(#REF!+#REF!+#REF!+#REF!),0,(#REF!+#REF!+#REF!+#REF!-I3-I4-I5)/I6)),2)</f>
        <v>#REF!</v>
      </c>
      <c r="N6" s="137" t="s">
        <v>64</v>
      </c>
      <c r="O6" s="41">
        <f>IF(ROUNDUP(((I6+I5+I4+I3)/C6)-O3-O4-O5,0)&lt;0,0,ROUNDUP(((I6+I5+I4+I3)/C6)-O5-O4-O3,0))</f>
        <v>0</v>
      </c>
      <c r="P6" s="41" t="s">
        <v>44</v>
      </c>
      <c r="Q6" s="41" t="s">
        <v>42</v>
      </c>
      <c r="R6" s="146" t="str">
        <f>IF(L6="","",L6-20)</f>
        <v/>
      </c>
      <c r="S6" s="134" t="e">
        <f>ROUNDDOWN(IF(I6+I5+I4+I3&lt;=#REF!+#REF!+#REF!+#REF!+#REF!+#REF!,1,IF((I3+I4+I5)&gt;(#REF!+#REF!+#REF!+#REF!+#REF!+#REF!),0,(#REF!+#REF!+#REF!+#REF!+#REF!+#REF!-I3-I4-I5)/I6)),2)</f>
        <v>#REF!</v>
      </c>
      <c r="U6" s="275">
        <f>I6-I6</f>
        <v>0</v>
      </c>
      <c r="V6" s="276" t="s">
        <v>43</v>
      </c>
      <c r="W6" s="54"/>
      <c r="X6" s="54"/>
      <c r="Y6" s="54"/>
      <c r="Z6" s="54"/>
    </row>
    <row r="7" spans="1:52" ht="15" thickBot="1" x14ac:dyDescent="0.35">
      <c r="B7" s="3"/>
      <c r="C7" s="1"/>
      <c r="E7" s="101" t="s">
        <v>41</v>
      </c>
      <c r="H7" s="137" t="s">
        <v>65</v>
      </c>
      <c r="I7" s="123">
        <v>0</v>
      </c>
      <c r="J7" s="41" t="s">
        <v>43</v>
      </c>
      <c r="K7" s="41" t="s">
        <v>42</v>
      </c>
      <c r="L7" s="139"/>
      <c r="M7" s="208" t="e">
        <f>ROUNDDOWN(IF(I7+I6+I5+I4+I3&lt;=#REF!+#REF!+#REF!+#REF!,1,IF((I3+I4+I5+I6)&gt;(#REF!+#REF!+#REF!+#REF!),0,(#REF!+#REF!+#REF!+#REF!-I3-I4-I5-I6)/I7)),2)</f>
        <v>#REF!</v>
      </c>
      <c r="N7" s="137" t="s">
        <v>65</v>
      </c>
      <c r="O7" s="41">
        <f>IF(ROUNDUP(((I7+I6+I5+I4+I3)/C6)-O3-O4-O5-O6,0)&lt;0,0,ROUNDUP(((I7+I6+I5+I4+I3)/C6)-O6-O5-O4-O3,0))</f>
        <v>0</v>
      </c>
      <c r="P7" s="41" t="s">
        <v>44</v>
      </c>
      <c r="Q7" s="41" t="s">
        <v>42</v>
      </c>
      <c r="R7" s="146" t="str">
        <f>IF(L7="","",L7-20)</f>
        <v/>
      </c>
      <c r="S7" s="208" t="e">
        <f>ROUNDDOWN(IF(I7+I6+I5+I4+I3&lt;=#REF!+#REF!+#REF!+#REF!+#REF!+#REF!,1,IF((I3+I4+I5+I6)&gt;(#REF!+#REF!+#REF!+#REF!+#REF!+#REF!),0,(#REF!+#REF!+#REF!+#REF!+#REF!+#REF!-I3-I4-I5-I6)/I7)),2)</f>
        <v>#REF!</v>
      </c>
      <c r="U7" s="275">
        <f>I7-I7</f>
        <v>0</v>
      </c>
      <c r="V7" s="276" t="s">
        <v>43</v>
      </c>
      <c r="W7" s="54"/>
      <c r="X7" s="54"/>
      <c r="Y7" s="54"/>
      <c r="Z7" s="54"/>
    </row>
    <row r="8" spans="1:52" ht="15" thickBot="1" x14ac:dyDescent="0.35">
      <c r="B8" s="3" t="s">
        <v>71</v>
      </c>
      <c r="C8" s="151" t="e">
        <f>IF((I9-#REF!-#REF!-#REF!-#REF!-#REF!-#REF!-#REF!)/C6&lt;0,0,ROUNDUP((I9-#REF!-#REF!-#REF!-#REF!-#REF!-#REF!-#REF!)/C6,0))</f>
        <v>#REF!</v>
      </c>
      <c r="D8" s="1" t="e">
        <f>IF(C8=E8,"=","≠")</f>
        <v>#REF!</v>
      </c>
      <c r="E8" s="100">
        <f>J12+M12+P12+S12+V12+Y12+AB12+AE12+AH12+AK12+AN12+AQ12+AT12+AW12</f>
        <v>0</v>
      </c>
      <c r="H8" s="122"/>
      <c r="I8" s="124"/>
      <c r="J8" s="124"/>
      <c r="K8" s="124"/>
      <c r="L8" s="124"/>
      <c r="M8" s="126"/>
      <c r="N8" s="122"/>
      <c r="O8" s="124"/>
      <c r="P8" s="124"/>
      <c r="Q8" s="124"/>
      <c r="R8" s="124"/>
      <c r="S8" s="126"/>
      <c r="U8" s="279"/>
      <c r="V8" s="126"/>
    </row>
    <row r="9" spans="1:52" ht="15" thickBot="1" x14ac:dyDescent="0.35">
      <c r="B9" s="3" t="s">
        <v>103</v>
      </c>
      <c r="C9" s="151" t="e">
        <f>IF((I9-#REF!-#REF!-#REF!-#REF!-#REF!-#REF!-#REF!)/C6&lt;0,0,ROUNDUP((I9-#REF!-#REF!-#REF!-#REF!-#REF!-#REF!-#REF!)/C6,0))</f>
        <v>#REF!</v>
      </c>
      <c r="D9" s="1" t="e">
        <f>IF(C9=E9,"=","≠")</f>
        <v>#REF!</v>
      </c>
      <c r="E9" s="100">
        <f>J27+M27+P27+S27+V27+Y27+AB27+AE27+AH27+AK27+AN27+AQ27+AT27+AW27</f>
        <v>0</v>
      </c>
      <c r="H9" s="127"/>
      <c r="I9" s="149">
        <f>SUM(I3:I7)</f>
        <v>0</v>
      </c>
      <c r="J9" s="210" t="s">
        <v>43</v>
      </c>
      <c r="K9" s="136"/>
      <c r="L9" s="136"/>
      <c r="M9" s="130"/>
      <c r="N9" s="127"/>
      <c r="O9" s="142">
        <f>SUM(O3:O7)</f>
        <v>0</v>
      </c>
      <c r="P9" s="210" t="s">
        <v>44</v>
      </c>
      <c r="Q9" s="136"/>
      <c r="R9" s="136"/>
      <c r="S9" s="130"/>
      <c r="U9" s="280"/>
      <c r="V9" s="130"/>
    </row>
    <row r="10" spans="1:52" x14ac:dyDescent="0.3">
      <c r="B10" s="3" t="s">
        <v>102</v>
      </c>
      <c r="C10" s="151" t="e">
        <f>IF((I9-#REF!-#REF!-#REF!-#REF!-#REF!-#REF!-#REF!)/C6&lt;0,0,ROUNDUP((I9-#REF!-#REF!-#REF!-#REF!-#REF!-#REF!-#REF!)/C6,0))</f>
        <v>#REF!</v>
      </c>
      <c r="D10" s="1" t="e">
        <f>IF(C10=E10,"=","≠")</f>
        <v>#REF!</v>
      </c>
      <c r="E10" s="100">
        <f>J34+M34+P34+S34+V34+Y34+AB34+AE34+AH34+AK34+AN34+AQ34+AT34+AW34</f>
        <v>0</v>
      </c>
      <c r="H10" s="65"/>
      <c r="I10" s="205"/>
      <c r="J10" s="65"/>
      <c r="K10" s="65"/>
      <c r="L10" s="207"/>
      <c r="M10" s="162"/>
      <c r="N10" s="65"/>
      <c r="O10" s="65"/>
      <c r="P10" s="65"/>
      <c r="Q10" s="65"/>
      <c r="R10" s="207"/>
      <c r="S10" s="162"/>
      <c r="U10" s="193"/>
      <c r="V10" s="191"/>
      <c r="W10" s="191"/>
      <c r="X10" s="191"/>
      <c r="Y10" s="191"/>
      <c r="Z10" s="191"/>
      <c r="AA10" s="192"/>
      <c r="AB10" s="190"/>
    </row>
    <row r="11" spans="1:52" ht="15" thickBot="1" x14ac:dyDescent="0.35">
      <c r="H11" s="65"/>
      <c r="I11" s="205"/>
      <c r="J11" s="65"/>
      <c r="K11" s="65"/>
      <c r="L11" s="206"/>
      <c r="M11" s="162"/>
      <c r="N11" s="65"/>
      <c r="O11" s="65"/>
      <c r="P11" s="65"/>
      <c r="Q11" s="65"/>
      <c r="R11" s="207"/>
      <c r="S11" s="162"/>
      <c r="U11" s="193"/>
      <c r="V11" s="191"/>
      <c r="W11" s="191"/>
      <c r="X11" s="191"/>
      <c r="Y11" s="191"/>
      <c r="Z11" s="191"/>
      <c r="AA11" s="192"/>
      <c r="AB11" s="190"/>
    </row>
    <row r="12" spans="1:52" ht="15" thickBot="1" x14ac:dyDescent="0.35">
      <c r="A12" s="4"/>
      <c r="B12" s="4"/>
      <c r="C12" s="4"/>
      <c r="D12" s="4"/>
      <c r="E12" s="5"/>
      <c r="F12" s="4"/>
      <c r="I12" s="266" t="s">
        <v>207</v>
      </c>
      <c r="J12" s="76">
        <v>0</v>
      </c>
      <c r="L12" s="266" t="s">
        <v>213</v>
      </c>
      <c r="M12" s="76">
        <v>0</v>
      </c>
      <c r="O12" s="266" t="s">
        <v>222</v>
      </c>
      <c r="P12" s="76">
        <v>0</v>
      </c>
      <c r="R12" s="266" t="s">
        <v>239</v>
      </c>
      <c r="S12" s="76">
        <v>0</v>
      </c>
      <c r="U12" s="266" t="s">
        <v>241</v>
      </c>
      <c r="V12" s="76">
        <v>0</v>
      </c>
      <c r="X12" s="266" t="s">
        <v>251</v>
      </c>
      <c r="Y12" s="76">
        <v>0</v>
      </c>
      <c r="AA12" s="266" t="s">
        <v>252</v>
      </c>
      <c r="AB12" s="76">
        <v>0</v>
      </c>
      <c r="AD12" s="266" t="s">
        <v>257</v>
      </c>
      <c r="AE12" s="76">
        <v>0</v>
      </c>
      <c r="AG12" s="266" t="s">
        <v>260</v>
      </c>
      <c r="AH12" s="76">
        <v>0</v>
      </c>
      <c r="AJ12" s="266" t="s">
        <v>263</v>
      </c>
      <c r="AK12" s="76">
        <v>0</v>
      </c>
      <c r="AM12" s="266" t="s">
        <v>264</v>
      </c>
      <c r="AN12" s="76">
        <v>0</v>
      </c>
      <c r="AP12" s="266" t="s">
        <v>265</v>
      </c>
      <c r="AQ12" s="76">
        <v>0</v>
      </c>
      <c r="AS12" s="266" t="s">
        <v>283</v>
      </c>
      <c r="AT12" s="76">
        <v>0</v>
      </c>
      <c r="AV12" s="266" t="s">
        <v>286</v>
      </c>
      <c r="AW12" s="76">
        <v>0</v>
      </c>
      <c r="AY12" s="258" t="s">
        <v>107</v>
      </c>
      <c r="AZ12" s="257">
        <v>44</v>
      </c>
    </row>
    <row r="13" spans="1:52" ht="15" thickBot="1" x14ac:dyDescent="0.35">
      <c r="A13" s="30" t="s">
        <v>0</v>
      </c>
      <c r="B13" s="28" t="s">
        <v>25</v>
      </c>
      <c r="C13" s="28" t="s">
        <v>10</v>
      </c>
      <c r="D13" s="30" t="s">
        <v>33</v>
      </c>
      <c r="E13" s="29" t="s">
        <v>12</v>
      </c>
      <c r="F13" s="30" t="s">
        <v>33</v>
      </c>
      <c r="G13" s="30" t="s">
        <v>59</v>
      </c>
      <c r="I13" s="30" t="s">
        <v>15</v>
      </c>
      <c r="J13" s="30" t="s">
        <v>33</v>
      </c>
      <c r="L13" s="30" t="s">
        <v>15</v>
      </c>
      <c r="M13" s="30" t="s">
        <v>33</v>
      </c>
      <c r="O13" s="30" t="s">
        <v>15</v>
      </c>
      <c r="P13" s="30" t="s">
        <v>33</v>
      </c>
      <c r="R13" s="30" t="s">
        <v>15</v>
      </c>
      <c r="S13" s="30" t="s">
        <v>33</v>
      </c>
      <c r="U13" s="30" t="s">
        <v>15</v>
      </c>
      <c r="V13" s="30" t="s">
        <v>33</v>
      </c>
      <c r="X13" s="30" t="s">
        <v>15</v>
      </c>
      <c r="Y13" s="30" t="s">
        <v>33</v>
      </c>
      <c r="AA13" s="30" t="s">
        <v>15</v>
      </c>
      <c r="AB13" s="30" t="s">
        <v>33</v>
      </c>
      <c r="AD13" s="30" t="s">
        <v>15</v>
      </c>
      <c r="AE13" s="30" t="s">
        <v>33</v>
      </c>
      <c r="AG13" s="30" t="s">
        <v>15</v>
      </c>
      <c r="AH13" s="30" t="s">
        <v>33</v>
      </c>
      <c r="AJ13" s="30" t="s">
        <v>15</v>
      </c>
      <c r="AK13" s="30" t="s">
        <v>33</v>
      </c>
      <c r="AM13" s="30" t="s">
        <v>15</v>
      </c>
      <c r="AN13" s="30" t="s">
        <v>33</v>
      </c>
      <c r="AP13" s="30" t="s">
        <v>15</v>
      </c>
      <c r="AQ13" s="30" t="s">
        <v>33</v>
      </c>
      <c r="AS13" s="30" t="s">
        <v>15</v>
      </c>
      <c r="AT13" s="30" t="s">
        <v>33</v>
      </c>
      <c r="AV13" s="30" t="s">
        <v>15</v>
      </c>
      <c r="AW13" s="30" t="s">
        <v>33</v>
      </c>
      <c r="AY13" s="256" t="s">
        <v>15</v>
      </c>
      <c r="AZ13" s="256" t="s">
        <v>33</v>
      </c>
    </row>
    <row r="14" spans="1:52" ht="15" thickBot="1" x14ac:dyDescent="0.35"/>
    <row r="15" spans="1:52" ht="15" thickBot="1" x14ac:dyDescent="0.35">
      <c r="A15" s="6">
        <v>2325</v>
      </c>
      <c r="B15" s="213"/>
      <c r="C15" s="19">
        <v>666.7</v>
      </c>
      <c r="D15" s="119" t="s">
        <v>3</v>
      </c>
      <c r="E15" s="72">
        <f>($C$4*C15)/1000000</f>
        <v>78.435254900000004</v>
      </c>
      <c r="F15" s="8" t="s">
        <v>1</v>
      </c>
      <c r="G15" s="8">
        <f>ROUNDDOWN((Consolidação!C13+Consolidação!E13)/E15,0)</f>
        <v>0</v>
      </c>
      <c r="I15" s="57">
        <f>E15*$J$12</f>
        <v>0</v>
      </c>
      <c r="J15" s="8" t="s">
        <v>1</v>
      </c>
      <c r="L15" s="533">
        <f>E15*$M$12</f>
        <v>0</v>
      </c>
      <c r="M15" s="8" t="s">
        <v>1</v>
      </c>
      <c r="O15" s="38">
        <f>E15*$P$12</f>
        <v>0</v>
      </c>
      <c r="P15" s="8" t="s">
        <v>1</v>
      </c>
      <c r="R15" s="38">
        <f>E15*$S$12</f>
        <v>0</v>
      </c>
      <c r="S15" s="8" t="s">
        <v>1</v>
      </c>
      <c r="U15" s="38">
        <f>E15*$V$12</f>
        <v>0</v>
      </c>
      <c r="V15" s="8" t="s">
        <v>1</v>
      </c>
      <c r="X15" s="38">
        <f>E15*$Y$12</f>
        <v>0</v>
      </c>
      <c r="Y15" s="8" t="s">
        <v>1</v>
      </c>
      <c r="AA15" s="38">
        <f>E15*$AB$12</f>
        <v>0</v>
      </c>
      <c r="AB15" s="8" t="s">
        <v>1</v>
      </c>
      <c r="AD15" s="38">
        <f>E15*$AE$12</f>
        <v>0</v>
      </c>
      <c r="AE15" s="8" t="s">
        <v>1</v>
      </c>
      <c r="AG15" s="38">
        <f>E15*$AH$12</f>
        <v>0</v>
      </c>
      <c r="AH15" s="8" t="s">
        <v>1</v>
      </c>
      <c r="AJ15" s="38">
        <f>E15*$AK$12</f>
        <v>0</v>
      </c>
      <c r="AK15" s="8" t="s">
        <v>1</v>
      </c>
      <c r="AM15" s="38">
        <f>E15*$AN$12</f>
        <v>0</v>
      </c>
      <c r="AN15" s="8" t="s">
        <v>1</v>
      </c>
      <c r="AP15" s="38">
        <f>E15*$AQ$12</f>
        <v>0</v>
      </c>
      <c r="AQ15" s="8" t="s">
        <v>1</v>
      </c>
      <c r="AS15" s="38">
        <f>E15*$AT$12</f>
        <v>0</v>
      </c>
      <c r="AT15" s="8" t="s">
        <v>1</v>
      </c>
      <c r="AV15" s="214">
        <f>E15*$AW$12</f>
        <v>0</v>
      </c>
      <c r="AW15" s="8" t="s">
        <v>1</v>
      </c>
      <c r="AY15" s="38">
        <f>E15*$AZ$12</f>
        <v>3451.1512156000003</v>
      </c>
      <c r="AZ15" s="8" t="s">
        <v>1</v>
      </c>
    </row>
    <row r="16" spans="1:52" ht="15" thickBot="1" x14ac:dyDescent="0.35">
      <c r="A16" s="6">
        <v>2378</v>
      </c>
      <c r="B16" s="213"/>
      <c r="C16" s="19">
        <v>89.1</v>
      </c>
      <c r="D16" s="119" t="s">
        <v>3</v>
      </c>
      <c r="E16" s="72">
        <f>($C$4*C16)/1000000</f>
        <v>10.4823477</v>
      </c>
      <c r="F16" s="8" t="s">
        <v>1</v>
      </c>
      <c r="G16" s="8">
        <f>ROUNDDOWN((Consolidação!C44+Consolidação!E44)/E16,0)</f>
        <v>0</v>
      </c>
      <c r="I16" s="57">
        <f>E16*$J$12</f>
        <v>0</v>
      </c>
      <c r="J16" s="8" t="s">
        <v>1</v>
      </c>
      <c r="L16" s="533">
        <f>E16*$M$12</f>
        <v>0</v>
      </c>
      <c r="M16" s="8" t="s">
        <v>1</v>
      </c>
      <c r="O16" s="38">
        <f>E16*$P$12</f>
        <v>0</v>
      </c>
      <c r="P16" s="8" t="s">
        <v>1</v>
      </c>
      <c r="R16" s="533">
        <f>E16*$S$12</f>
        <v>0</v>
      </c>
      <c r="S16" s="8" t="s">
        <v>1</v>
      </c>
      <c r="U16" s="38">
        <f>E16*$V$12</f>
        <v>0</v>
      </c>
      <c r="V16" s="8" t="s">
        <v>1</v>
      </c>
      <c r="X16" s="38">
        <f>E16*$Y$12</f>
        <v>0</v>
      </c>
      <c r="Y16" s="8" t="s">
        <v>1</v>
      </c>
      <c r="AA16" s="38">
        <f>E16*$AB$12</f>
        <v>0</v>
      </c>
      <c r="AB16" s="8" t="s">
        <v>1</v>
      </c>
      <c r="AD16" s="38">
        <f>E16*$AE$12</f>
        <v>0</v>
      </c>
      <c r="AE16" s="8" t="s">
        <v>1</v>
      </c>
      <c r="AG16" s="38">
        <f>E16*$AH$12</f>
        <v>0</v>
      </c>
      <c r="AH16" s="8" t="s">
        <v>1</v>
      </c>
      <c r="AJ16" s="38">
        <f>E16*$AK$12</f>
        <v>0</v>
      </c>
      <c r="AK16" s="8" t="s">
        <v>1</v>
      </c>
      <c r="AM16" s="38">
        <f>E16*$AN$12</f>
        <v>0</v>
      </c>
      <c r="AN16" s="8" t="s">
        <v>1</v>
      </c>
      <c r="AP16" s="38">
        <f>E16*$AQ$12</f>
        <v>0</v>
      </c>
      <c r="AQ16" s="8" t="s">
        <v>1</v>
      </c>
      <c r="AS16" s="38">
        <f>E16*$AT$12</f>
        <v>0</v>
      </c>
      <c r="AT16" s="8" t="s">
        <v>1</v>
      </c>
      <c r="AV16" s="214">
        <f>E16*$AW$12</f>
        <v>0</v>
      </c>
      <c r="AW16" s="8" t="s">
        <v>1</v>
      </c>
      <c r="AY16" s="38">
        <f>E16*$AZ$12</f>
        <v>461.22329880000001</v>
      </c>
      <c r="AZ16" s="8" t="s">
        <v>1</v>
      </c>
    </row>
    <row r="17" spans="1:52" ht="15" thickBot="1" x14ac:dyDescent="0.35">
      <c r="A17" s="6">
        <v>2013</v>
      </c>
      <c r="B17" s="47"/>
      <c r="C17" s="19">
        <v>6.9</v>
      </c>
      <c r="D17" s="119" t="s">
        <v>3</v>
      </c>
      <c r="E17" s="72">
        <f>($C$4*C17)/1000000</f>
        <v>0.81176429999999999</v>
      </c>
      <c r="F17" s="8" t="s">
        <v>1</v>
      </c>
      <c r="G17" s="8">
        <f>ROUNDDOWN((Consolidação!C17+Consolidação!E17)/E17,0)</f>
        <v>94</v>
      </c>
      <c r="I17" s="57">
        <f>E17*$J$12</f>
        <v>0</v>
      </c>
      <c r="J17" s="8" t="s">
        <v>1</v>
      </c>
      <c r="L17" s="533">
        <f>E17*$M$12</f>
        <v>0</v>
      </c>
      <c r="M17" s="8" t="s">
        <v>1</v>
      </c>
      <c r="O17" s="38">
        <f>E17*$P$12</f>
        <v>0</v>
      </c>
      <c r="P17" s="8" t="s">
        <v>1</v>
      </c>
      <c r="R17" s="533">
        <f>E17*$S$12</f>
        <v>0</v>
      </c>
      <c r="S17" s="8" t="s">
        <v>1</v>
      </c>
      <c r="U17" s="38">
        <f>E17*$V$12</f>
        <v>0</v>
      </c>
      <c r="V17" s="8" t="s">
        <v>1</v>
      </c>
      <c r="X17" s="38">
        <f>E17*$Y$12</f>
        <v>0</v>
      </c>
      <c r="Y17" s="8" t="s">
        <v>1</v>
      </c>
      <c r="AA17" s="38">
        <f>E17*$AB$12</f>
        <v>0</v>
      </c>
      <c r="AB17" s="8" t="s">
        <v>1</v>
      </c>
      <c r="AD17" s="38">
        <f>E17*$AE$12</f>
        <v>0</v>
      </c>
      <c r="AE17" s="8" t="s">
        <v>1</v>
      </c>
      <c r="AG17" s="38">
        <f>E17*$AH$12</f>
        <v>0</v>
      </c>
      <c r="AH17" s="8" t="s">
        <v>1</v>
      </c>
      <c r="AJ17" s="38">
        <f>E17*$AK$12</f>
        <v>0</v>
      </c>
      <c r="AK17" s="8" t="s">
        <v>1</v>
      </c>
      <c r="AM17" s="38">
        <f>E17*$AN$12</f>
        <v>0</v>
      </c>
      <c r="AN17" s="8" t="s">
        <v>1</v>
      </c>
      <c r="AP17" s="38">
        <f>E17*$AQ$12</f>
        <v>0</v>
      </c>
      <c r="AQ17" s="8" t="s">
        <v>1</v>
      </c>
      <c r="AS17" s="38">
        <f>E17*$AT$12</f>
        <v>0</v>
      </c>
      <c r="AT17" s="8" t="s">
        <v>1</v>
      </c>
      <c r="AV17" s="214">
        <f>E17*$AW$12</f>
        <v>0</v>
      </c>
      <c r="AW17" s="8" t="s">
        <v>1</v>
      </c>
      <c r="AY17" s="38">
        <f>E17*$AZ$12</f>
        <v>35.717629199999998</v>
      </c>
      <c r="AZ17" s="8" t="s">
        <v>1</v>
      </c>
    </row>
    <row r="18" spans="1:52" ht="15" thickBot="1" x14ac:dyDescent="0.35">
      <c r="A18" s="6">
        <v>2377</v>
      </c>
      <c r="B18" s="213"/>
      <c r="C18" s="19">
        <v>2.2999999999999998</v>
      </c>
      <c r="D18" s="119" t="s">
        <v>3</v>
      </c>
      <c r="E18" s="72">
        <f>($C$4*C18)/1000000</f>
        <v>0.2705881</v>
      </c>
      <c r="F18" s="8" t="s">
        <v>1</v>
      </c>
      <c r="G18" s="8">
        <f>ROUNDDOWN((Consolidação!C43+Consolidação!E43)/E18,0)</f>
        <v>1</v>
      </c>
      <c r="I18" s="57">
        <f>E18*$J$12</f>
        <v>0</v>
      </c>
      <c r="J18" s="8" t="s">
        <v>1</v>
      </c>
      <c r="L18" s="533">
        <f>E18*$M$12</f>
        <v>0</v>
      </c>
      <c r="M18" s="8" t="s">
        <v>1</v>
      </c>
      <c r="O18" s="38">
        <f>E18*$P$12</f>
        <v>0</v>
      </c>
      <c r="P18" s="8" t="s">
        <v>1</v>
      </c>
      <c r="R18" s="533">
        <f>E18*$S$12</f>
        <v>0</v>
      </c>
      <c r="S18" s="8" t="s">
        <v>1</v>
      </c>
      <c r="U18" s="38">
        <f>E18*$V$12</f>
        <v>0</v>
      </c>
      <c r="V18" s="8" t="s">
        <v>1</v>
      </c>
      <c r="X18" s="38">
        <f>E18*$Y$12</f>
        <v>0</v>
      </c>
      <c r="Y18" s="8" t="s">
        <v>1</v>
      </c>
      <c r="AA18" s="38">
        <f>E18*$AB$12</f>
        <v>0</v>
      </c>
      <c r="AB18" s="8" t="s">
        <v>1</v>
      </c>
      <c r="AD18" s="38">
        <f>E18*$AE$12</f>
        <v>0</v>
      </c>
      <c r="AE18" s="8" t="s">
        <v>1</v>
      </c>
      <c r="AG18" s="38">
        <f>E18*$AH$12</f>
        <v>0</v>
      </c>
      <c r="AH18" s="8" t="s">
        <v>1</v>
      </c>
      <c r="AJ18" s="38">
        <f>E18*$AK$12</f>
        <v>0</v>
      </c>
      <c r="AK18" s="8" t="s">
        <v>1</v>
      </c>
      <c r="AM18" s="38">
        <f>E18*$AN$12</f>
        <v>0</v>
      </c>
      <c r="AN18" s="8" t="s">
        <v>1</v>
      </c>
      <c r="AP18" s="38">
        <f>E18*$AQ$12</f>
        <v>0</v>
      </c>
      <c r="AQ18" s="8" t="s">
        <v>1</v>
      </c>
      <c r="AS18" s="38">
        <f>E18*$AT$12</f>
        <v>0</v>
      </c>
      <c r="AT18" s="8" t="s">
        <v>1</v>
      </c>
      <c r="AV18" s="214">
        <f>E18*$AW$12</f>
        <v>0</v>
      </c>
      <c r="AW18" s="8" t="s">
        <v>1</v>
      </c>
      <c r="AY18" s="38">
        <f>E18*$AZ$12</f>
        <v>11.9058764</v>
      </c>
      <c r="AZ18" s="8" t="s">
        <v>1</v>
      </c>
    </row>
    <row r="19" spans="1:52" ht="15" thickBot="1" x14ac:dyDescent="0.35">
      <c r="A19" s="16"/>
      <c r="B19" s="525"/>
      <c r="C19" s="526"/>
      <c r="D19" s="1"/>
      <c r="E19" s="527"/>
      <c r="F19" s="1"/>
      <c r="G19" s="1"/>
      <c r="I19" s="82"/>
      <c r="J19" s="1"/>
      <c r="L19" s="74"/>
      <c r="M19" s="1"/>
      <c r="O19" s="74"/>
      <c r="P19" s="1"/>
      <c r="R19" s="74"/>
      <c r="S19" s="1"/>
      <c r="U19" s="74"/>
      <c r="V19" s="1"/>
      <c r="X19" s="74"/>
      <c r="Y19" s="1"/>
      <c r="AA19" s="74"/>
      <c r="AB19" s="1"/>
      <c r="AD19" s="74"/>
      <c r="AE19" s="1"/>
      <c r="AG19" s="74"/>
      <c r="AH19" s="1"/>
      <c r="AJ19" s="74"/>
      <c r="AK19" s="1"/>
      <c r="AM19" s="74"/>
      <c r="AN19" s="1"/>
      <c r="AP19" s="74"/>
      <c r="AQ19" s="1"/>
      <c r="AS19" s="74"/>
      <c r="AT19" s="1"/>
      <c r="AV19" s="528"/>
      <c r="AW19" s="1"/>
      <c r="AY19" s="528"/>
      <c r="AZ19" s="1"/>
    </row>
    <row r="20" spans="1:52" ht="15" thickBot="1" x14ac:dyDescent="0.35">
      <c r="A20" s="4"/>
      <c r="B20" s="4"/>
      <c r="C20" s="4"/>
      <c r="D20" s="4"/>
      <c r="E20" s="5"/>
      <c r="F20" s="4"/>
      <c r="I20" s="266" t="s">
        <v>207</v>
      </c>
      <c r="J20" s="76">
        <v>0</v>
      </c>
      <c r="L20" s="266" t="s">
        <v>213</v>
      </c>
      <c r="M20" s="76">
        <v>0</v>
      </c>
      <c r="O20" s="266" t="s">
        <v>222</v>
      </c>
      <c r="P20" s="76">
        <v>0</v>
      </c>
      <c r="R20" s="266" t="s">
        <v>239</v>
      </c>
      <c r="S20" s="76">
        <v>0</v>
      </c>
      <c r="U20" s="266" t="s">
        <v>241</v>
      </c>
      <c r="V20" s="76">
        <v>0</v>
      </c>
      <c r="X20" s="266" t="s">
        <v>251</v>
      </c>
      <c r="Y20" s="76">
        <v>0</v>
      </c>
      <c r="AA20" s="266" t="s">
        <v>252</v>
      </c>
      <c r="AB20" s="76">
        <v>0</v>
      </c>
      <c r="AD20" s="266" t="s">
        <v>257</v>
      </c>
      <c r="AE20" s="76">
        <v>0</v>
      </c>
      <c r="AG20" s="266" t="s">
        <v>260</v>
      </c>
      <c r="AH20" s="76">
        <v>0</v>
      </c>
      <c r="AJ20" s="266" t="s">
        <v>263</v>
      </c>
      <c r="AK20" s="76">
        <v>0</v>
      </c>
      <c r="AM20" s="266" t="s">
        <v>264</v>
      </c>
      <c r="AN20" s="76">
        <v>0</v>
      </c>
      <c r="AP20" s="266" t="s">
        <v>265</v>
      </c>
      <c r="AQ20" s="76">
        <v>0</v>
      </c>
      <c r="AS20" s="266" t="s">
        <v>283</v>
      </c>
      <c r="AT20" s="76">
        <v>0</v>
      </c>
      <c r="AV20" s="266" t="s">
        <v>286</v>
      </c>
      <c r="AW20" s="76">
        <v>0</v>
      </c>
      <c r="AY20" s="258" t="s">
        <v>107</v>
      </c>
      <c r="AZ20" s="257">
        <v>44</v>
      </c>
    </row>
    <row r="21" spans="1:52" ht="15" thickBot="1" x14ac:dyDescent="0.35">
      <c r="A21" s="30" t="s">
        <v>0</v>
      </c>
      <c r="B21" s="28" t="s">
        <v>37</v>
      </c>
      <c r="C21" s="28" t="s">
        <v>10</v>
      </c>
      <c r="D21" s="30" t="s">
        <v>33</v>
      </c>
      <c r="E21" s="29" t="s">
        <v>12</v>
      </c>
      <c r="F21" s="30" t="s">
        <v>33</v>
      </c>
      <c r="G21" s="30" t="s">
        <v>59</v>
      </c>
      <c r="I21" s="30" t="s">
        <v>15</v>
      </c>
      <c r="J21" s="28" t="s">
        <v>33</v>
      </c>
      <c r="L21" s="30" t="s">
        <v>15</v>
      </c>
      <c r="M21" s="28" t="s">
        <v>33</v>
      </c>
      <c r="O21" s="30" t="s">
        <v>15</v>
      </c>
      <c r="P21" s="28" t="s">
        <v>33</v>
      </c>
      <c r="R21" s="30" t="s">
        <v>15</v>
      </c>
      <c r="S21" s="28" t="s">
        <v>33</v>
      </c>
      <c r="U21" s="30" t="s">
        <v>15</v>
      </c>
      <c r="V21" s="28" t="s">
        <v>33</v>
      </c>
      <c r="X21" s="30" t="s">
        <v>15</v>
      </c>
      <c r="Y21" s="28" t="s">
        <v>33</v>
      </c>
      <c r="AA21" s="30" t="s">
        <v>15</v>
      </c>
      <c r="AB21" s="28" t="s">
        <v>33</v>
      </c>
      <c r="AD21" s="30" t="s">
        <v>15</v>
      </c>
      <c r="AE21" s="28" t="s">
        <v>33</v>
      </c>
      <c r="AG21" s="30" t="s">
        <v>15</v>
      </c>
      <c r="AH21" s="28" t="s">
        <v>33</v>
      </c>
      <c r="AJ21" s="30" t="s">
        <v>15</v>
      </c>
      <c r="AK21" s="28" t="s">
        <v>33</v>
      </c>
      <c r="AM21" s="30" t="s">
        <v>15</v>
      </c>
      <c r="AN21" s="30" t="s">
        <v>33</v>
      </c>
      <c r="AP21" s="30" t="s">
        <v>15</v>
      </c>
      <c r="AQ21" s="30" t="s">
        <v>33</v>
      </c>
      <c r="AS21" s="30" t="s">
        <v>15</v>
      </c>
      <c r="AT21" s="30" t="s">
        <v>33</v>
      </c>
      <c r="AV21" s="30" t="s">
        <v>15</v>
      </c>
      <c r="AW21" s="30" t="s">
        <v>33</v>
      </c>
      <c r="AY21" s="256" t="s">
        <v>15</v>
      </c>
      <c r="AZ21" s="256" t="s">
        <v>33</v>
      </c>
    </row>
    <row r="22" spans="1:52" ht="15" thickBot="1" x14ac:dyDescent="0.35">
      <c r="A22" s="16"/>
      <c r="C22" s="2"/>
      <c r="D22" s="1"/>
      <c r="E22" s="2"/>
      <c r="F22" s="1"/>
      <c r="G22" s="1"/>
      <c r="I22" s="3"/>
      <c r="J22" s="1"/>
      <c r="L22" s="3"/>
      <c r="M22" s="1"/>
      <c r="O22" s="3"/>
      <c r="P22" s="1"/>
      <c r="R22" s="3"/>
      <c r="S22" s="1"/>
      <c r="U22" s="3"/>
      <c r="V22" s="1"/>
      <c r="X22" s="3"/>
      <c r="Y22" s="1"/>
      <c r="AA22" s="3"/>
      <c r="AB22" s="1"/>
      <c r="AD22" s="3"/>
      <c r="AE22" s="1"/>
      <c r="AG22" s="3"/>
      <c r="AH22" s="1"/>
      <c r="AJ22" s="3"/>
      <c r="AK22" s="1"/>
      <c r="AM22" s="3"/>
      <c r="AN22" s="1"/>
      <c r="AP22" s="3"/>
      <c r="AQ22" s="1"/>
      <c r="AS22" s="3"/>
      <c r="AT22" s="1"/>
      <c r="AV22" s="3"/>
      <c r="AW22" s="1"/>
      <c r="AY22" s="3"/>
      <c r="AZ22" s="1"/>
    </row>
    <row r="23" spans="1:52" ht="15" thickBot="1" x14ac:dyDescent="0.35">
      <c r="A23" s="286">
        <v>2306</v>
      </c>
      <c r="B23" s="227"/>
      <c r="C23" s="17">
        <v>0.45900000000000002</v>
      </c>
      <c r="D23" s="8" t="s">
        <v>3</v>
      </c>
      <c r="E23" s="503">
        <f>(C23*$C$4)/1000000</f>
        <v>5.3999973000000007E-2</v>
      </c>
      <c r="F23" s="8" t="s">
        <v>1</v>
      </c>
      <c r="G23" s="8">
        <f>ROUNDDOWN((Consolidação!C35+Consolidação!E35)/E23,0)</f>
        <v>189</v>
      </c>
      <c r="I23" s="57">
        <f>E23*$J$20</f>
        <v>0</v>
      </c>
      <c r="J23" s="11" t="s">
        <v>1</v>
      </c>
      <c r="L23" s="57">
        <f>E23*$M$20</f>
        <v>0</v>
      </c>
      <c r="M23" s="11" t="s">
        <v>1</v>
      </c>
      <c r="O23" s="529">
        <f>E23*$P$20</f>
        <v>0</v>
      </c>
      <c r="P23" s="11" t="s">
        <v>1</v>
      </c>
      <c r="R23" s="532">
        <f>E23*$S$20</f>
        <v>0</v>
      </c>
      <c r="S23" s="11" t="s">
        <v>1</v>
      </c>
      <c r="U23" s="57">
        <f>E23*$V$20</f>
        <v>0</v>
      </c>
      <c r="V23" s="11" t="s">
        <v>1</v>
      </c>
      <c r="X23" s="57">
        <f>E23*$Y$20</f>
        <v>0</v>
      </c>
      <c r="Y23" s="11" t="s">
        <v>1</v>
      </c>
      <c r="AA23" s="57">
        <f>E23*$AB$20</f>
        <v>0</v>
      </c>
      <c r="AB23" s="11" t="s">
        <v>1</v>
      </c>
      <c r="AD23" s="57">
        <f>E23*$AE$20</f>
        <v>0</v>
      </c>
      <c r="AE23" s="11" t="s">
        <v>1</v>
      </c>
      <c r="AG23" s="57">
        <f>E23*$AH$20</f>
        <v>0</v>
      </c>
      <c r="AH23" s="11" t="s">
        <v>1</v>
      </c>
      <c r="AJ23" s="57">
        <f>E23*$AK$20</f>
        <v>0</v>
      </c>
      <c r="AK23" s="11" t="s">
        <v>1</v>
      </c>
      <c r="AM23" s="57">
        <f>E23*$AN$20</f>
        <v>0</v>
      </c>
      <c r="AN23" s="11" t="s">
        <v>1</v>
      </c>
      <c r="AP23" s="57">
        <f>E23*$AQ$20</f>
        <v>0</v>
      </c>
      <c r="AQ23" s="11" t="s">
        <v>1</v>
      </c>
      <c r="AS23" s="57">
        <f>E23*$AT$20</f>
        <v>0</v>
      </c>
      <c r="AT23" s="11" t="s">
        <v>1</v>
      </c>
      <c r="AV23" s="57">
        <f>E23*$AW$20</f>
        <v>0</v>
      </c>
      <c r="AW23" s="11" t="s">
        <v>1</v>
      </c>
      <c r="AY23" s="38">
        <f>E23*$AZ$20</f>
        <v>2.3759988120000002</v>
      </c>
      <c r="AZ23" s="11" t="s">
        <v>1</v>
      </c>
    </row>
    <row r="24" spans="1:52" ht="15" thickBot="1" x14ac:dyDescent="0.35">
      <c r="A24" s="286">
        <v>2311</v>
      </c>
      <c r="B24" s="227"/>
      <c r="C24" s="17">
        <v>26.774999999999999</v>
      </c>
      <c r="D24" s="8" t="s">
        <v>3</v>
      </c>
      <c r="E24" s="503">
        <f>(C24*$C$4)/1000000</f>
        <v>3.1499984249999997</v>
      </c>
      <c r="F24" s="8" t="s">
        <v>1</v>
      </c>
      <c r="G24" s="8">
        <f>ROUNDDOWN((Consolidação!C37+Consolidação!E37)/E24,0)</f>
        <v>71</v>
      </c>
      <c r="I24" s="57">
        <f>E24*$J$20</f>
        <v>0</v>
      </c>
      <c r="J24" s="11" t="s">
        <v>1</v>
      </c>
      <c r="L24" s="57">
        <f>E24*$M$20</f>
        <v>0</v>
      </c>
      <c r="M24" s="11" t="s">
        <v>1</v>
      </c>
      <c r="O24" s="529">
        <f>E24*$P$20</f>
        <v>0</v>
      </c>
      <c r="P24" s="11" t="s">
        <v>1</v>
      </c>
      <c r="R24" s="532">
        <f>E24*$S$20</f>
        <v>0</v>
      </c>
      <c r="S24" s="11" t="s">
        <v>1</v>
      </c>
      <c r="U24" s="57">
        <f>E24*$V$20</f>
        <v>0</v>
      </c>
      <c r="V24" s="11" t="s">
        <v>1</v>
      </c>
      <c r="X24" s="57">
        <f>E24*$Y$20</f>
        <v>0</v>
      </c>
      <c r="Y24" s="11" t="s">
        <v>1</v>
      </c>
      <c r="AA24" s="57">
        <f>E24*$AB$20</f>
        <v>0</v>
      </c>
      <c r="AB24" s="11" t="s">
        <v>1</v>
      </c>
      <c r="AD24" s="57">
        <f>E24*$AE$20</f>
        <v>0</v>
      </c>
      <c r="AE24" s="11" t="s">
        <v>1</v>
      </c>
      <c r="AG24" s="57">
        <f>E24*$AH$20</f>
        <v>0</v>
      </c>
      <c r="AH24" s="11" t="s">
        <v>1</v>
      </c>
      <c r="AJ24" s="57">
        <f>E24*$AK$20</f>
        <v>0</v>
      </c>
      <c r="AK24" s="11" t="s">
        <v>1</v>
      </c>
      <c r="AM24" s="57">
        <f>E24*$AN$20</f>
        <v>0</v>
      </c>
      <c r="AN24" s="11" t="s">
        <v>1</v>
      </c>
      <c r="AP24" s="57">
        <f>E24*$AQ$20</f>
        <v>0</v>
      </c>
      <c r="AQ24" s="11" t="s">
        <v>1</v>
      </c>
      <c r="AS24" s="57">
        <f>E24*$AT$20</f>
        <v>0</v>
      </c>
      <c r="AT24" s="11" t="s">
        <v>1</v>
      </c>
      <c r="AV24" s="57">
        <f>E24*$AW$20</f>
        <v>0</v>
      </c>
      <c r="AW24" s="11" t="s">
        <v>1</v>
      </c>
      <c r="AY24" s="38">
        <f>E24*$AZ$20</f>
        <v>138.59993069999999</v>
      </c>
      <c r="AZ24" s="11" t="s">
        <v>1</v>
      </c>
    </row>
    <row r="25" spans="1:52" ht="15" thickBot="1" x14ac:dyDescent="0.35">
      <c r="A25" s="286">
        <v>2016</v>
      </c>
      <c r="B25" s="290"/>
      <c r="C25" s="17">
        <v>0.122</v>
      </c>
      <c r="D25" s="8" t="s">
        <v>7</v>
      </c>
      <c r="E25" s="503">
        <f>(C25*$C$4)/1000</f>
        <v>14.352933999999999</v>
      </c>
      <c r="F25" s="8" t="s">
        <v>5</v>
      </c>
      <c r="G25" s="8">
        <f>ROUNDDOWN((Consolidação!C18+Consolidação!E18)/E25,0)</f>
        <v>23</v>
      </c>
      <c r="I25" s="57">
        <f>E25*$J$20</f>
        <v>0</v>
      </c>
      <c r="J25" s="11" t="s">
        <v>1</v>
      </c>
      <c r="L25" s="57">
        <f>E25*$M$20</f>
        <v>0</v>
      </c>
      <c r="M25" s="11" t="s">
        <v>1</v>
      </c>
      <c r="O25" s="529">
        <f>E25*$P$20</f>
        <v>0</v>
      </c>
      <c r="P25" s="11" t="s">
        <v>1</v>
      </c>
      <c r="R25" s="532">
        <f>E25*$S$20</f>
        <v>0</v>
      </c>
      <c r="S25" s="11" t="s">
        <v>1</v>
      </c>
      <c r="U25" s="57">
        <f>E25*$V$20</f>
        <v>0</v>
      </c>
      <c r="V25" s="11" t="s">
        <v>1</v>
      </c>
      <c r="X25" s="57">
        <f>E25*$Y$20</f>
        <v>0</v>
      </c>
      <c r="Y25" s="11" t="s">
        <v>1</v>
      </c>
      <c r="AA25" s="57">
        <f>E25*$AB$20</f>
        <v>0</v>
      </c>
      <c r="AB25" s="11" t="s">
        <v>1</v>
      </c>
      <c r="AD25" s="57">
        <f>E25*$AE$20</f>
        <v>0</v>
      </c>
      <c r="AE25" s="11" t="s">
        <v>1</v>
      </c>
      <c r="AG25" s="57">
        <f>E25*$AH$20</f>
        <v>0</v>
      </c>
      <c r="AH25" s="11" t="s">
        <v>1</v>
      </c>
      <c r="AJ25" s="57">
        <f>E25*$AK$20</f>
        <v>0</v>
      </c>
      <c r="AK25" s="11" t="s">
        <v>1</v>
      </c>
      <c r="AM25" s="57">
        <f>E25*$AN$20</f>
        <v>0</v>
      </c>
      <c r="AN25" s="11" t="s">
        <v>1</v>
      </c>
      <c r="AP25" s="57">
        <f>E25*$AQ$20</f>
        <v>0</v>
      </c>
      <c r="AQ25" s="11" t="s">
        <v>1</v>
      </c>
      <c r="AS25" s="57">
        <f>E25*$AT$20</f>
        <v>0</v>
      </c>
      <c r="AT25" s="11" t="s">
        <v>1</v>
      </c>
      <c r="AV25" s="57">
        <f>E25*$AW$20</f>
        <v>0</v>
      </c>
      <c r="AW25" s="11" t="s">
        <v>1</v>
      </c>
      <c r="AY25" s="38">
        <f>E25*$AZ$20</f>
        <v>631.52909599999998</v>
      </c>
      <c r="AZ25" s="11" t="s">
        <v>1</v>
      </c>
    </row>
    <row r="26" spans="1:52" ht="15" thickBot="1" x14ac:dyDescent="0.35">
      <c r="A26" s="16"/>
      <c r="C26" s="2"/>
      <c r="D26" s="1"/>
      <c r="E26" s="2"/>
      <c r="F26" s="1"/>
      <c r="G26" s="1"/>
      <c r="I26" s="3"/>
      <c r="J26" s="1"/>
      <c r="L26" s="3"/>
      <c r="M26" s="1"/>
      <c r="O26" s="3"/>
      <c r="P26" s="1"/>
      <c r="R26" s="3"/>
      <c r="S26" s="1"/>
      <c r="U26" s="3"/>
      <c r="V26" s="1"/>
      <c r="X26" s="3"/>
      <c r="Y26" s="1"/>
      <c r="AA26" s="3"/>
      <c r="AB26" s="1"/>
      <c r="AD26" s="3"/>
      <c r="AE26" s="1"/>
      <c r="AG26" s="3"/>
      <c r="AH26" s="1"/>
      <c r="AJ26" s="3"/>
      <c r="AK26" s="1"/>
    </row>
    <row r="27" spans="1:52" ht="15" thickBot="1" x14ac:dyDescent="0.35">
      <c r="A27" s="4"/>
      <c r="B27" s="4"/>
      <c r="C27" s="4"/>
      <c r="D27" s="4"/>
      <c r="E27" s="5"/>
      <c r="F27" s="4"/>
      <c r="I27" s="266" t="s">
        <v>207</v>
      </c>
      <c r="J27" s="76">
        <v>0</v>
      </c>
      <c r="L27" s="266" t="s">
        <v>213</v>
      </c>
      <c r="M27" s="76">
        <v>0</v>
      </c>
      <c r="O27" s="266" t="s">
        <v>222</v>
      </c>
      <c r="P27" s="76">
        <v>0</v>
      </c>
      <c r="R27" s="266" t="s">
        <v>239</v>
      </c>
      <c r="S27" s="76">
        <v>0</v>
      </c>
      <c r="U27" s="266" t="s">
        <v>241</v>
      </c>
      <c r="V27" s="76">
        <v>0</v>
      </c>
      <c r="X27" s="266" t="s">
        <v>251</v>
      </c>
      <c r="Y27" s="76">
        <v>0</v>
      </c>
      <c r="AA27" s="266" t="s">
        <v>252</v>
      </c>
      <c r="AB27" s="76">
        <v>0</v>
      </c>
      <c r="AD27" s="266" t="s">
        <v>257</v>
      </c>
      <c r="AE27" s="76">
        <v>0</v>
      </c>
      <c r="AG27" s="266" t="s">
        <v>260</v>
      </c>
      <c r="AH27" s="76">
        <v>0</v>
      </c>
      <c r="AJ27" s="266" t="s">
        <v>263</v>
      </c>
      <c r="AK27" s="76">
        <v>0</v>
      </c>
      <c r="AM27" s="266" t="s">
        <v>264</v>
      </c>
      <c r="AN27" s="76">
        <v>0</v>
      </c>
      <c r="AP27" s="266" t="s">
        <v>265</v>
      </c>
      <c r="AQ27" s="76">
        <v>0</v>
      </c>
      <c r="AS27" s="266" t="s">
        <v>283</v>
      </c>
      <c r="AT27" s="76">
        <v>0</v>
      </c>
      <c r="AV27" s="266" t="s">
        <v>286</v>
      </c>
      <c r="AW27" s="76">
        <v>0</v>
      </c>
      <c r="AY27" s="258" t="s">
        <v>107</v>
      </c>
      <c r="AZ27" s="257">
        <v>44</v>
      </c>
    </row>
    <row r="28" spans="1:52" ht="15" thickBot="1" x14ac:dyDescent="0.35">
      <c r="A28" s="75" t="s">
        <v>4</v>
      </c>
      <c r="B28" s="30" t="s">
        <v>29</v>
      </c>
      <c r="C28" s="28" t="s">
        <v>10</v>
      </c>
      <c r="D28" s="30" t="s">
        <v>33</v>
      </c>
      <c r="E28" s="29" t="s">
        <v>12</v>
      </c>
      <c r="F28" s="30" t="s">
        <v>33</v>
      </c>
      <c r="G28" s="30" t="s">
        <v>59</v>
      </c>
      <c r="I28" s="30" t="s">
        <v>15</v>
      </c>
      <c r="J28" s="28" t="s">
        <v>33</v>
      </c>
      <c r="L28" s="30" t="s">
        <v>15</v>
      </c>
      <c r="M28" s="28" t="s">
        <v>33</v>
      </c>
      <c r="O28" s="30" t="s">
        <v>15</v>
      </c>
      <c r="P28" s="28" t="s">
        <v>33</v>
      </c>
      <c r="R28" s="30" t="s">
        <v>15</v>
      </c>
      <c r="S28" s="28" t="s">
        <v>33</v>
      </c>
      <c r="U28" s="30" t="s">
        <v>15</v>
      </c>
      <c r="V28" s="28" t="s">
        <v>33</v>
      </c>
      <c r="W28" s="88"/>
      <c r="X28" s="30" t="s">
        <v>15</v>
      </c>
      <c r="Y28" s="28" t="s">
        <v>33</v>
      </c>
      <c r="AA28" s="30" t="s">
        <v>15</v>
      </c>
      <c r="AB28" s="28" t="s">
        <v>33</v>
      </c>
      <c r="AD28" s="30" t="s">
        <v>15</v>
      </c>
      <c r="AE28" s="28" t="s">
        <v>33</v>
      </c>
      <c r="AG28" s="30" t="s">
        <v>15</v>
      </c>
      <c r="AH28" s="28" t="s">
        <v>33</v>
      </c>
      <c r="AJ28" s="30" t="s">
        <v>15</v>
      </c>
      <c r="AK28" s="28" t="s">
        <v>33</v>
      </c>
      <c r="AM28" s="30" t="s">
        <v>15</v>
      </c>
      <c r="AN28" s="30" t="s">
        <v>33</v>
      </c>
      <c r="AP28" s="30" t="s">
        <v>15</v>
      </c>
      <c r="AQ28" s="30" t="s">
        <v>33</v>
      </c>
      <c r="AS28" s="30" t="s">
        <v>15</v>
      </c>
      <c r="AT28" s="30" t="s">
        <v>33</v>
      </c>
      <c r="AV28" s="30" t="s">
        <v>15</v>
      </c>
      <c r="AW28" s="30" t="s">
        <v>33</v>
      </c>
      <c r="AY28" s="256" t="s">
        <v>15</v>
      </c>
      <c r="AZ28" s="256" t="s">
        <v>33</v>
      </c>
    </row>
    <row r="29" spans="1:52" ht="15" thickBot="1" x14ac:dyDescent="0.35">
      <c r="A29" s="84"/>
      <c r="B29" s="85"/>
      <c r="C29" s="14"/>
      <c r="D29" s="12"/>
      <c r="E29" s="13"/>
      <c r="F29" s="13"/>
      <c r="AM29" s="13"/>
      <c r="AN29" s="13"/>
      <c r="AP29" s="13"/>
      <c r="AQ29" s="13"/>
      <c r="AS29" s="13"/>
      <c r="AT29" s="13"/>
      <c r="AV29" s="13"/>
      <c r="AW29" s="13"/>
      <c r="AY29" s="13"/>
      <c r="AZ29" s="13"/>
    </row>
    <row r="30" spans="1:52" ht="15" thickBot="1" x14ac:dyDescent="0.35">
      <c r="A30" s="211">
        <v>11906</v>
      </c>
      <c r="B30" s="227"/>
      <c r="C30" s="19">
        <v>3.3326579999999999E-5</v>
      </c>
      <c r="D30" s="8" t="s">
        <v>104</v>
      </c>
      <c r="E30" s="503">
        <f>ROUNDUP(($C$4/30)/1000,3)</f>
        <v>3.9219999999999997</v>
      </c>
      <c r="F30" s="8" t="s">
        <v>104</v>
      </c>
      <c r="G30" s="8">
        <f>ROUNDDOWN((Consolidação!C100+Consolidação!E100)/E30,0)</f>
        <v>0</v>
      </c>
      <c r="I30" s="57">
        <f>E30*$J$27</f>
        <v>0</v>
      </c>
      <c r="J30" s="8" t="s">
        <v>104</v>
      </c>
      <c r="L30" s="57">
        <f>E30*$M$27</f>
        <v>0</v>
      </c>
      <c r="M30" s="8" t="s">
        <v>104</v>
      </c>
      <c r="O30" s="57">
        <f>E30*$P$27</f>
        <v>0</v>
      </c>
      <c r="P30" s="8" t="s">
        <v>104</v>
      </c>
      <c r="R30" s="57">
        <f>E30*$S$27</f>
        <v>0</v>
      </c>
      <c r="S30" s="8" t="s">
        <v>104</v>
      </c>
      <c r="U30" s="57">
        <f>E30*$V$27</f>
        <v>0</v>
      </c>
      <c r="V30" s="8" t="s">
        <v>104</v>
      </c>
      <c r="X30" s="57">
        <f>E30*$Y$27</f>
        <v>0</v>
      </c>
      <c r="Y30" s="8" t="s">
        <v>104</v>
      </c>
      <c r="AA30" s="57">
        <f>E30*$AB$27</f>
        <v>0</v>
      </c>
      <c r="AB30" s="8" t="s">
        <v>104</v>
      </c>
      <c r="AD30" s="57">
        <f>E30*$AE$27</f>
        <v>0</v>
      </c>
      <c r="AE30" s="8" t="s">
        <v>104</v>
      </c>
      <c r="AG30" s="57">
        <f>E30*$AH$27</f>
        <v>0</v>
      </c>
      <c r="AH30" s="8" t="s">
        <v>104</v>
      </c>
      <c r="AJ30" s="57">
        <f>E30*$AK$27</f>
        <v>0</v>
      </c>
      <c r="AK30" s="8" t="s">
        <v>104</v>
      </c>
      <c r="AM30" s="57">
        <f>E30*$AN$27</f>
        <v>0</v>
      </c>
      <c r="AN30" s="8" t="s">
        <v>104</v>
      </c>
      <c r="AP30" s="57">
        <f>E30*$AQ$27</f>
        <v>0</v>
      </c>
      <c r="AQ30" s="8" t="s">
        <v>104</v>
      </c>
      <c r="AS30" s="57">
        <f>E30*$AT$27</f>
        <v>0</v>
      </c>
      <c r="AT30" s="8" t="s">
        <v>104</v>
      </c>
      <c r="AV30" s="57">
        <f>E30*$AW$27</f>
        <v>0</v>
      </c>
      <c r="AW30" s="8" t="s">
        <v>104</v>
      </c>
      <c r="AY30" s="214">
        <f>E30*$AZ$27</f>
        <v>172.56799999999998</v>
      </c>
      <c r="AZ30" s="8" t="s">
        <v>104</v>
      </c>
    </row>
    <row r="31" spans="1:52" ht="15" thickBot="1" x14ac:dyDescent="0.35">
      <c r="A31" s="211">
        <v>11904</v>
      </c>
      <c r="B31" s="227"/>
      <c r="C31" s="19">
        <v>3.3326579999999999E-5</v>
      </c>
      <c r="D31" s="8" t="s">
        <v>104</v>
      </c>
      <c r="E31" s="503">
        <f>ROUNDUP(($C$4/30)/1000,3)</f>
        <v>3.9219999999999997</v>
      </c>
      <c r="F31" s="8" t="s">
        <v>104</v>
      </c>
      <c r="G31" s="8">
        <f>ROUNDDOWN((Consolidação!C99+Consolidação!E99)/E31,0)</f>
        <v>1</v>
      </c>
      <c r="I31" s="57">
        <f>E31*$J$27</f>
        <v>0</v>
      </c>
      <c r="J31" s="8" t="s">
        <v>104</v>
      </c>
      <c r="L31" s="57">
        <f>E31*$M$27</f>
        <v>0</v>
      </c>
      <c r="M31" s="8" t="s">
        <v>104</v>
      </c>
      <c r="O31" s="57">
        <f>E31*$P$27</f>
        <v>0</v>
      </c>
      <c r="P31" s="8" t="s">
        <v>104</v>
      </c>
      <c r="R31" s="57">
        <f>E31*$S$27</f>
        <v>0</v>
      </c>
      <c r="S31" s="8" t="s">
        <v>104</v>
      </c>
      <c r="U31" s="57">
        <f>E31*$V$27</f>
        <v>0</v>
      </c>
      <c r="V31" s="8" t="s">
        <v>104</v>
      </c>
      <c r="X31" s="57">
        <f>E31*$Y$27</f>
        <v>0</v>
      </c>
      <c r="Y31" s="8" t="s">
        <v>104</v>
      </c>
      <c r="AA31" s="57">
        <f>E31*$AB$27</f>
        <v>0</v>
      </c>
      <c r="AB31" s="8" t="s">
        <v>104</v>
      </c>
      <c r="AD31" s="57">
        <f>E31*$AE$27</f>
        <v>0</v>
      </c>
      <c r="AE31" s="8" t="s">
        <v>104</v>
      </c>
      <c r="AG31" s="57">
        <f>E31*$AH$27</f>
        <v>0</v>
      </c>
      <c r="AH31" s="8" t="s">
        <v>104</v>
      </c>
      <c r="AJ31" s="57">
        <f>E31*$AK$27</f>
        <v>0</v>
      </c>
      <c r="AK31" s="8" t="s">
        <v>104</v>
      </c>
      <c r="AM31" s="57">
        <f>E31*$AN$27</f>
        <v>0</v>
      </c>
      <c r="AN31" s="8" t="s">
        <v>104</v>
      </c>
      <c r="AP31" s="57">
        <f>E31*$AQ$27</f>
        <v>0</v>
      </c>
      <c r="AQ31" s="8" t="s">
        <v>104</v>
      </c>
      <c r="AS31" s="57">
        <f>E31*$AT$27</f>
        <v>0</v>
      </c>
      <c r="AT31" s="8" t="s">
        <v>104</v>
      </c>
      <c r="AV31" s="57">
        <f>E31*$AW$27</f>
        <v>0</v>
      </c>
      <c r="AW31" s="8" t="s">
        <v>104</v>
      </c>
      <c r="AY31" s="214">
        <f>E31*$AZ$27</f>
        <v>172.56799999999998</v>
      </c>
      <c r="AZ31" s="8" t="s">
        <v>104</v>
      </c>
    </row>
    <row r="32" spans="1:52" ht="15" thickBot="1" x14ac:dyDescent="0.35">
      <c r="A32" s="6">
        <v>11909</v>
      </c>
      <c r="B32" s="47"/>
      <c r="C32" s="19">
        <v>3.332658468E-2</v>
      </c>
      <c r="D32" s="8" t="s">
        <v>2</v>
      </c>
      <c r="E32" s="503">
        <f>ROUNDUP(($C$4/30),0)</f>
        <v>3922</v>
      </c>
      <c r="F32" s="8" t="s">
        <v>2</v>
      </c>
      <c r="G32" s="8">
        <f>ROUNDDOWN((Consolidação!C102+Consolidação!E102)/E32,0)</f>
        <v>0</v>
      </c>
      <c r="I32" s="57">
        <f>E32*$J$27</f>
        <v>0</v>
      </c>
      <c r="J32" s="8" t="s">
        <v>2</v>
      </c>
      <c r="L32" s="57">
        <f>E32*$M$27</f>
        <v>0</v>
      </c>
      <c r="M32" s="8" t="s">
        <v>2</v>
      </c>
      <c r="O32" s="57">
        <f>E32*$P$27</f>
        <v>0</v>
      </c>
      <c r="P32" s="8" t="s">
        <v>2</v>
      </c>
      <c r="R32" s="57">
        <f>E32*$S$27</f>
        <v>0</v>
      </c>
      <c r="S32" s="8" t="s">
        <v>2</v>
      </c>
      <c r="U32" s="57">
        <f>E32*$V$27</f>
        <v>0</v>
      </c>
      <c r="V32" s="8" t="s">
        <v>2</v>
      </c>
      <c r="X32" s="57">
        <f>E32*$Y$27</f>
        <v>0</v>
      </c>
      <c r="Y32" s="8" t="s">
        <v>2</v>
      </c>
      <c r="AA32" s="57">
        <f>E32*$AB$27</f>
        <v>0</v>
      </c>
      <c r="AB32" s="8" t="s">
        <v>2</v>
      </c>
      <c r="AD32" s="57">
        <f>E32*$AE$27</f>
        <v>0</v>
      </c>
      <c r="AE32" s="8" t="s">
        <v>2</v>
      </c>
      <c r="AG32" s="57">
        <f>E32*$AH$27</f>
        <v>0</v>
      </c>
      <c r="AH32" s="8" t="s">
        <v>2</v>
      </c>
      <c r="AJ32" s="57">
        <f>E32*$AK$27</f>
        <v>0</v>
      </c>
      <c r="AK32" s="8" t="s">
        <v>2</v>
      </c>
      <c r="AM32" s="57">
        <f>E32*$AN$27</f>
        <v>0</v>
      </c>
      <c r="AN32" s="8" t="s">
        <v>2</v>
      </c>
      <c r="AP32" s="57">
        <f>E32*$AQ$27</f>
        <v>0</v>
      </c>
      <c r="AQ32" s="8" t="s">
        <v>2</v>
      </c>
      <c r="AS32" s="57">
        <f>E32*$AT$27</f>
        <v>0</v>
      </c>
      <c r="AT32" s="8" t="s">
        <v>2</v>
      </c>
      <c r="AV32" s="57">
        <f>E32*$AW$27</f>
        <v>0</v>
      </c>
      <c r="AW32" s="8" t="s">
        <v>2</v>
      </c>
      <c r="AY32" s="214">
        <f>E32*$AZ$27</f>
        <v>172568</v>
      </c>
      <c r="AZ32" s="8" t="s">
        <v>2</v>
      </c>
    </row>
    <row r="33" spans="1:52" ht="15" thickBot="1" x14ac:dyDescent="0.35">
      <c r="A33" s="1"/>
      <c r="B33" s="33"/>
      <c r="C33" s="198"/>
      <c r="D33" s="1"/>
      <c r="E33" s="73"/>
      <c r="F33" s="1"/>
      <c r="G33" s="1"/>
      <c r="I33" s="82"/>
      <c r="J33" s="1"/>
      <c r="L33" s="82"/>
      <c r="M33" s="1"/>
      <c r="O33" s="82"/>
      <c r="P33" s="1"/>
      <c r="R33" s="82"/>
      <c r="S33" s="1"/>
      <c r="U33" s="82"/>
      <c r="V33" s="1"/>
      <c r="X33" s="82"/>
      <c r="Y33" s="1"/>
      <c r="AA33" s="82"/>
      <c r="AB33" s="1"/>
      <c r="AD33" s="82"/>
      <c r="AE33" s="1"/>
      <c r="AG33" s="82"/>
      <c r="AH33" s="1"/>
      <c r="AJ33" s="82"/>
      <c r="AK33" s="1"/>
      <c r="AM33" s="74"/>
      <c r="AN33" s="1"/>
      <c r="AP33" s="74"/>
      <c r="AQ33" s="1"/>
      <c r="AS33" s="74"/>
      <c r="AT33" s="1"/>
      <c r="AV33" s="74"/>
      <c r="AW33" s="1"/>
      <c r="AY33" s="74"/>
      <c r="AZ33" s="1"/>
    </row>
    <row r="34" spans="1:52" ht="15" thickBot="1" x14ac:dyDescent="0.35">
      <c r="A34" s="4"/>
      <c r="B34" s="4"/>
      <c r="C34" s="4"/>
      <c r="D34" s="4"/>
      <c r="E34" s="5"/>
      <c r="F34" s="4"/>
      <c r="I34" s="266" t="s">
        <v>207</v>
      </c>
      <c r="J34" s="76">
        <v>0</v>
      </c>
      <c r="L34" s="266" t="s">
        <v>213</v>
      </c>
      <c r="M34" s="76">
        <v>0</v>
      </c>
      <c r="O34" s="266" t="s">
        <v>222</v>
      </c>
      <c r="P34" s="76">
        <v>0</v>
      </c>
      <c r="R34" s="266" t="s">
        <v>239</v>
      </c>
      <c r="S34" s="76">
        <v>0</v>
      </c>
      <c r="U34" s="266" t="s">
        <v>241</v>
      </c>
      <c r="V34" s="76">
        <v>0</v>
      </c>
      <c r="X34" s="266" t="s">
        <v>251</v>
      </c>
      <c r="Y34" s="76">
        <v>0</v>
      </c>
      <c r="AA34" s="266" t="s">
        <v>252</v>
      </c>
      <c r="AB34" s="76">
        <v>0</v>
      </c>
      <c r="AD34" s="266" t="s">
        <v>257</v>
      </c>
      <c r="AE34" s="76">
        <v>0</v>
      </c>
      <c r="AG34" s="266" t="s">
        <v>260</v>
      </c>
      <c r="AH34" s="76">
        <v>0</v>
      </c>
      <c r="AJ34" s="266" t="s">
        <v>263</v>
      </c>
      <c r="AK34" s="76">
        <v>0</v>
      </c>
      <c r="AM34" s="266" t="s">
        <v>264</v>
      </c>
      <c r="AN34" s="76">
        <v>0</v>
      </c>
      <c r="AP34" s="266" t="s">
        <v>265</v>
      </c>
      <c r="AQ34" s="76">
        <v>0</v>
      </c>
      <c r="AS34" s="266" t="s">
        <v>283</v>
      </c>
      <c r="AT34" s="76">
        <v>0</v>
      </c>
      <c r="AV34" s="266" t="s">
        <v>286</v>
      </c>
      <c r="AW34" s="76">
        <v>0</v>
      </c>
      <c r="AY34" s="258" t="s">
        <v>107</v>
      </c>
      <c r="AZ34" s="257">
        <v>44</v>
      </c>
    </row>
    <row r="35" spans="1:52" ht="15" thickBot="1" x14ac:dyDescent="0.35">
      <c r="A35" s="75" t="s">
        <v>4</v>
      </c>
      <c r="B35" s="30" t="s">
        <v>30</v>
      </c>
      <c r="C35" s="28" t="s">
        <v>10</v>
      </c>
      <c r="D35" s="30" t="s">
        <v>33</v>
      </c>
      <c r="E35" s="29" t="s">
        <v>12</v>
      </c>
      <c r="F35" s="30" t="s">
        <v>33</v>
      </c>
      <c r="G35" s="30" t="s">
        <v>59</v>
      </c>
      <c r="H35" s="1"/>
      <c r="I35" s="30" t="s">
        <v>15</v>
      </c>
      <c r="J35" s="28" t="s">
        <v>33</v>
      </c>
      <c r="L35" s="30" t="s">
        <v>15</v>
      </c>
      <c r="M35" s="28" t="s">
        <v>33</v>
      </c>
      <c r="O35" s="30" t="s">
        <v>15</v>
      </c>
      <c r="P35" s="28" t="s">
        <v>33</v>
      </c>
      <c r="R35" s="30" t="s">
        <v>15</v>
      </c>
      <c r="S35" s="28" t="s">
        <v>33</v>
      </c>
      <c r="U35" s="30" t="s">
        <v>15</v>
      </c>
      <c r="V35" s="28" t="s">
        <v>33</v>
      </c>
      <c r="X35" s="30" t="s">
        <v>15</v>
      </c>
      <c r="Y35" s="28" t="s">
        <v>33</v>
      </c>
      <c r="AA35" s="30" t="s">
        <v>15</v>
      </c>
      <c r="AB35" s="28" t="s">
        <v>33</v>
      </c>
      <c r="AD35" s="30" t="s">
        <v>15</v>
      </c>
      <c r="AE35" s="28" t="s">
        <v>33</v>
      </c>
      <c r="AG35" s="30" t="s">
        <v>15</v>
      </c>
      <c r="AH35" s="28" t="s">
        <v>33</v>
      </c>
      <c r="AJ35" s="30" t="s">
        <v>15</v>
      </c>
      <c r="AK35" s="28" t="s">
        <v>33</v>
      </c>
      <c r="AM35" s="30" t="s">
        <v>15</v>
      </c>
      <c r="AN35" s="30" t="s">
        <v>33</v>
      </c>
      <c r="AP35" s="30" t="s">
        <v>15</v>
      </c>
      <c r="AQ35" s="30" t="s">
        <v>33</v>
      </c>
      <c r="AS35" s="30" t="s">
        <v>15</v>
      </c>
      <c r="AT35" s="30" t="s">
        <v>33</v>
      </c>
      <c r="AV35" s="30" t="s">
        <v>15</v>
      </c>
      <c r="AW35" s="30" t="s">
        <v>33</v>
      </c>
      <c r="AY35" s="256" t="s">
        <v>15</v>
      </c>
      <c r="AZ35" s="256" t="s">
        <v>33</v>
      </c>
    </row>
    <row r="36" spans="1:52" ht="15" thickBot="1" x14ac:dyDescent="0.35">
      <c r="A36" s="1"/>
      <c r="B36" s="33"/>
      <c r="C36" s="2"/>
      <c r="D36" s="1"/>
      <c r="E36" s="73"/>
      <c r="F36" s="1"/>
      <c r="G36" s="1"/>
      <c r="I36" s="82"/>
      <c r="J36" s="1"/>
      <c r="L36" s="74"/>
      <c r="M36" s="1"/>
      <c r="O36" s="74"/>
      <c r="P36" s="1"/>
      <c r="R36" s="74"/>
      <c r="S36" s="1"/>
      <c r="U36" s="74"/>
      <c r="V36" s="1"/>
      <c r="X36" s="74"/>
      <c r="Y36" s="1"/>
      <c r="AA36" s="74"/>
      <c r="AB36" s="1"/>
      <c r="AD36" s="74"/>
      <c r="AE36" s="1"/>
      <c r="AG36" s="74"/>
      <c r="AH36" s="1"/>
      <c r="AJ36" s="74"/>
      <c r="AK36" s="1"/>
      <c r="AM36" s="74"/>
      <c r="AN36" s="1"/>
      <c r="AP36" s="74"/>
      <c r="AQ36" s="1"/>
      <c r="AS36" s="74"/>
      <c r="AT36" s="1"/>
      <c r="AV36" s="74"/>
      <c r="AW36" s="1"/>
      <c r="AY36" s="74"/>
      <c r="AZ36" s="1"/>
    </row>
    <row r="37" spans="1:52" ht="15" thickBot="1" x14ac:dyDescent="0.35">
      <c r="A37" s="211">
        <v>11908</v>
      </c>
      <c r="B37" s="226"/>
      <c r="C37" s="212">
        <v>6.6899641000000003E-4</v>
      </c>
      <c r="D37" s="8" t="s">
        <v>2</v>
      </c>
      <c r="E37" s="503">
        <f>ROUNDUP(($C$4/1500),0)</f>
        <v>79</v>
      </c>
      <c r="F37" s="8" t="s">
        <v>2</v>
      </c>
      <c r="G37" s="8">
        <f>ROUNDDOWN((Consolidação!C101+Consolidação!E101)/E37,0)</f>
        <v>4</v>
      </c>
      <c r="H37" s="1"/>
      <c r="I37" s="57">
        <f t="shared" ref="I37:I42" si="0">E37*$J$34</f>
        <v>0</v>
      </c>
      <c r="J37" s="8" t="s">
        <v>2</v>
      </c>
      <c r="L37" s="57">
        <f t="shared" ref="L37:L42" si="1">E37*$M$34</f>
        <v>0</v>
      </c>
      <c r="M37" s="8" t="s">
        <v>2</v>
      </c>
      <c r="O37" s="57">
        <f t="shared" ref="O37:O42" si="2">E37*$P$34</f>
        <v>0</v>
      </c>
      <c r="P37" s="8" t="s">
        <v>2</v>
      </c>
      <c r="R37" s="57">
        <f t="shared" ref="R37:R42" si="3">E37*$S$34</f>
        <v>0</v>
      </c>
      <c r="S37" s="8" t="s">
        <v>2</v>
      </c>
      <c r="U37" s="57">
        <f t="shared" ref="U37:U42" si="4">E37*$V$34</f>
        <v>0</v>
      </c>
      <c r="V37" s="8" t="s">
        <v>2</v>
      </c>
      <c r="X37" s="57">
        <f t="shared" ref="X37:X42" si="5">E37*$Y$34</f>
        <v>0</v>
      </c>
      <c r="Y37" s="8" t="s">
        <v>2</v>
      </c>
      <c r="AA37" s="57">
        <f t="shared" ref="AA37:AA42" si="6">E37*$AB$34</f>
        <v>0</v>
      </c>
      <c r="AB37" s="8" t="s">
        <v>2</v>
      </c>
      <c r="AD37" s="57">
        <f t="shared" ref="AD37:AD42" si="7">E37*$AE$34</f>
        <v>0</v>
      </c>
      <c r="AE37" s="8" t="s">
        <v>2</v>
      </c>
      <c r="AG37" s="57">
        <f t="shared" ref="AG37:AG42" si="8">E37*$AH$34</f>
        <v>0</v>
      </c>
      <c r="AH37" s="8" t="s">
        <v>2</v>
      </c>
      <c r="AJ37" s="57">
        <f t="shared" ref="AJ37:AJ42" si="9">E37*$AK$34</f>
        <v>0</v>
      </c>
      <c r="AK37" s="8" t="s">
        <v>2</v>
      </c>
      <c r="AM37" s="57">
        <f t="shared" ref="AM37:AM42" si="10">E37*$AN$34</f>
        <v>0</v>
      </c>
      <c r="AN37" s="8" t="s">
        <v>2</v>
      </c>
      <c r="AP37" s="57">
        <f t="shared" ref="AP37:AP42" si="11">E37*$AQ$34</f>
        <v>0</v>
      </c>
      <c r="AQ37" s="8" t="s">
        <v>2</v>
      </c>
      <c r="AS37" s="57">
        <f t="shared" ref="AS37:AS42" si="12">E37*$AT$34</f>
        <v>0</v>
      </c>
      <c r="AT37" s="8" t="s">
        <v>2</v>
      </c>
      <c r="AV37" s="57">
        <f t="shared" ref="AV37:AV42" si="13">E37*$AW$34</f>
        <v>0</v>
      </c>
      <c r="AW37" s="8" t="s">
        <v>2</v>
      </c>
      <c r="AY37" s="38">
        <f t="shared" ref="AY37:AY42" si="14">E37*$AZ$34</f>
        <v>3476</v>
      </c>
      <c r="AZ37" s="8" t="s">
        <v>2</v>
      </c>
    </row>
    <row r="38" spans="1:52" ht="15" thickBot="1" x14ac:dyDescent="0.35">
      <c r="A38" s="211">
        <v>11937</v>
      </c>
      <c r="B38" s="227"/>
      <c r="C38" s="19">
        <v>3.3326579999999999E-5</v>
      </c>
      <c r="D38" s="8" t="s">
        <v>104</v>
      </c>
      <c r="E38" s="503">
        <f>ROUNDUP(($C$4/30)/1000,3)</f>
        <v>3.9219999999999997</v>
      </c>
      <c r="F38" s="8" t="s">
        <v>104</v>
      </c>
      <c r="G38" s="8">
        <f>ROUNDDOWN((Consolidação!C109+Consolidação!E109)/E38,0)</f>
        <v>0</v>
      </c>
      <c r="H38" s="1"/>
      <c r="I38" s="57">
        <f t="shared" si="0"/>
        <v>0</v>
      </c>
      <c r="J38" s="8" t="s">
        <v>104</v>
      </c>
      <c r="L38" s="57">
        <f t="shared" si="1"/>
        <v>0</v>
      </c>
      <c r="M38" s="8" t="s">
        <v>104</v>
      </c>
      <c r="O38" s="57">
        <f t="shared" si="2"/>
        <v>0</v>
      </c>
      <c r="P38" s="8" t="s">
        <v>104</v>
      </c>
      <c r="R38" s="57">
        <f t="shared" si="3"/>
        <v>0</v>
      </c>
      <c r="S38" s="8" t="s">
        <v>104</v>
      </c>
      <c r="U38" s="57">
        <f t="shared" si="4"/>
        <v>0</v>
      </c>
      <c r="V38" s="8" t="s">
        <v>104</v>
      </c>
      <c r="X38" s="57">
        <f t="shared" si="5"/>
        <v>0</v>
      </c>
      <c r="Y38" s="8" t="s">
        <v>104</v>
      </c>
      <c r="AA38" s="57">
        <f t="shared" si="6"/>
        <v>0</v>
      </c>
      <c r="AB38" s="8" t="s">
        <v>104</v>
      </c>
      <c r="AD38" s="57">
        <f t="shared" si="7"/>
        <v>0</v>
      </c>
      <c r="AE38" s="8" t="s">
        <v>104</v>
      </c>
      <c r="AG38" s="57">
        <f t="shared" si="8"/>
        <v>0</v>
      </c>
      <c r="AH38" s="8" t="s">
        <v>104</v>
      </c>
      <c r="AJ38" s="57">
        <f t="shared" si="9"/>
        <v>0</v>
      </c>
      <c r="AK38" s="8" t="s">
        <v>104</v>
      </c>
      <c r="AM38" s="57">
        <f t="shared" si="10"/>
        <v>0</v>
      </c>
      <c r="AN38" s="8" t="s">
        <v>104</v>
      </c>
      <c r="AP38" s="57">
        <f t="shared" si="11"/>
        <v>0</v>
      </c>
      <c r="AQ38" s="8" t="s">
        <v>104</v>
      </c>
      <c r="AS38" s="57">
        <f t="shared" si="12"/>
        <v>0</v>
      </c>
      <c r="AT38" s="8" t="s">
        <v>104</v>
      </c>
      <c r="AV38" s="57">
        <f t="shared" si="13"/>
        <v>0</v>
      </c>
      <c r="AW38" s="8" t="s">
        <v>104</v>
      </c>
      <c r="AY38" s="38">
        <f t="shared" si="14"/>
        <v>172.56799999999998</v>
      </c>
      <c r="AZ38" s="8" t="s">
        <v>104</v>
      </c>
    </row>
    <row r="39" spans="1:52" ht="15" thickBot="1" x14ac:dyDescent="0.35">
      <c r="A39" s="211">
        <v>11938</v>
      </c>
      <c r="B39" s="227"/>
      <c r="C39" s="19">
        <v>3.332658468E-2</v>
      </c>
      <c r="D39" s="25" t="s">
        <v>2</v>
      </c>
      <c r="E39" s="503">
        <f>ROUNDUP(($C$4/30),0)</f>
        <v>3922</v>
      </c>
      <c r="F39" s="25" t="s">
        <v>2</v>
      </c>
      <c r="G39" s="8">
        <f>ROUNDDOWN((Consolidação!C110+Consolidação!E110)/E39,0)</f>
        <v>0</v>
      </c>
      <c r="H39" s="1"/>
      <c r="I39" s="57">
        <f t="shared" si="0"/>
        <v>0</v>
      </c>
      <c r="J39" s="25" t="s">
        <v>2</v>
      </c>
      <c r="L39" s="57">
        <f t="shared" si="1"/>
        <v>0</v>
      </c>
      <c r="M39" s="25" t="s">
        <v>2</v>
      </c>
      <c r="O39" s="57">
        <f t="shared" si="2"/>
        <v>0</v>
      </c>
      <c r="P39" s="25" t="s">
        <v>2</v>
      </c>
      <c r="R39" s="57">
        <f t="shared" si="3"/>
        <v>0</v>
      </c>
      <c r="S39" s="25" t="s">
        <v>2</v>
      </c>
      <c r="U39" s="57">
        <f t="shared" si="4"/>
        <v>0</v>
      </c>
      <c r="V39" s="25" t="s">
        <v>2</v>
      </c>
      <c r="X39" s="57">
        <f t="shared" si="5"/>
        <v>0</v>
      </c>
      <c r="Y39" s="25" t="s">
        <v>2</v>
      </c>
      <c r="AA39" s="57">
        <f t="shared" si="6"/>
        <v>0</v>
      </c>
      <c r="AB39" s="25" t="s">
        <v>2</v>
      </c>
      <c r="AD39" s="57">
        <f t="shared" si="7"/>
        <v>0</v>
      </c>
      <c r="AE39" s="25" t="s">
        <v>2</v>
      </c>
      <c r="AG39" s="57">
        <f t="shared" si="8"/>
        <v>0</v>
      </c>
      <c r="AH39" s="25" t="s">
        <v>2</v>
      </c>
      <c r="AJ39" s="57">
        <f t="shared" si="9"/>
        <v>0</v>
      </c>
      <c r="AK39" s="25" t="s">
        <v>2</v>
      </c>
      <c r="AM39" s="57">
        <f t="shared" si="10"/>
        <v>0</v>
      </c>
      <c r="AN39" s="25" t="s">
        <v>2</v>
      </c>
      <c r="AP39" s="57">
        <f t="shared" si="11"/>
        <v>0</v>
      </c>
      <c r="AQ39" s="25" t="s">
        <v>2</v>
      </c>
      <c r="AS39" s="57">
        <f t="shared" si="12"/>
        <v>0</v>
      </c>
      <c r="AT39" s="25" t="s">
        <v>2</v>
      </c>
      <c r="AV39" s="57">
        <f t="shared" si="13"/>
        <v>0</v>
      </c>
      <c r="AW39" s="25" t="s">
        <v>2</v>
      </c>
      <c r="AY39" s="38">
        <f t="shared" si="14"/>
        <v>172568</v>
      </c>
      <c r="AZ39" s="25" t="s">
        <v>2</v>
      </c>
    </row>
    <row r="40" spans="1:52" ht="15" thickBot="1" x14ac:dyDescent="0.35">
      <c r="A40" s="211">
        <v>11939</v>
      </c>
      <c r="B40" s="227"/>
      <c r="C40" s="212">
        <v>6.6899000000000001E-7</v>
      </c>
      <c r="D40" s="8" t="s">
        <v>104</v>
      </c>
      <c r="E40" s="503">
        <f>ROUNDUP(($C$4/1500)/1000,3)</f>
        <v>7.9000000000000001E-2</v>
      </c>
      <c r="F40" s="8" t="s">
        <v>104</v>
      </c>
      <c r="G40" s="8">
        <f>ROUNDDOWN((Consolidação!C111+Consolidação!E111)/E40,0)</f>
        <v>0</v>
      </c>
      <c r="H40" s="1"/>
      <c r="I40" s="57">
        <f t="shared" si="0"/>
        <v>0</v>
      </c>
      <c r="J40" s="8" t="s">
        <v>104</v>
      </c>
      <c r="L40" s="57">
        <f t="shared" si="1"/>
        <v>0</v>
      </c>
      <c r="M40" s="8" t="s">
        <v>104</v>
      </c>
      <c r="O40" s="57">
        <f t="shared" si="2"/>
        <v>0</v>
      </c>
      <c r="P40" s="8" t="s">
        <v>104</v>
      </c>
      <c r="R40" s="57">
        <f t="shared" si="3"/>
        <v>0</v>
      </c>
      <c r="S40" s="8" t="s">
        <v>104</v>
      </c>
      <c r="U40" s="57">
        <f t="shared" si="4"/>
        <v>0</v>
      </c>
      <c r="V40" s="8" t="s">
        <v>104</v>
      </c>
      <c r="X40" s="57">
        <f t="shared" si="5"/>
        <v>0</v>
      </c>
      <c r="Y40" s="8" t="s">
        <v>104</v>
      </c>
      <c r="AA40" s="57">
        <f t="shared" si="6"/>
        <v>0</v>
      </c>
      <c r="AB40" s="8" t="s">
        <v>104</v>
      </c>
      <c r="AD40" s="57">
        <f t="shared" si="7"/>
        <v>0</v>
      </c>
      <c r="AE40" s="8" t="s">
        <v>104</v>
      </c>
      <c r="AG40" s="57">
        <f t="shared" si="8"/>
        <v>0</v>
      </c>
      <c r="AH40" s="8" t="s">
        <v>104</v>
      </c>
      <c r="AJ40" s="57">
        <f t="shared" si="9"/>
        <v>0</v>
      </c>
      <c r="AK40" s="8" t="s">
        <v>104</v>
      </c>
      <c r="AM40" s="57">
        <f t="shared" si="10"/>
        <v>0</v>
      </c>
      <c r="AN40" s="8" t="s">
        <v>104</v>
      </c>
      <c r="AP40" s="57">
        <f t="shared" si="11"/>
        <v>0</v>
      </c>
      <c r="AQ40" s="8" t="s">
        <v>104</v>
      </c>
      <c r="AS40" s="57">
        <f t="shared" si="12"/>
        <v>0</v>
      </c>
      <c r="AT40" s="8" t="s">
        <v>104</v>
      </c>
      <c r="AV40" s="57">
        <f t="shared" si="13"/>
        <v>0</v>
      </c>
      <c r="AW40" s="8" t="s">
        <v>104</v>
      </c>
      <c r="AY40" s="38">
        <f t="shared" si="14"/>
        <v>3.476</v>
      </c>
      <c r="AZ40" s="8" t="s">
        <v>104</v>
      </c>
    </row>
    <row r="41" spans="1:52" ht="15" thickBot="1" x14ac:dyDescent="0.35">
      <c r="A41" s="211">
        <v>11687</v>
      </c>
      <c r="B41" s="227"/>
      <c r="C41" s="19">
        <v>3.3326579999999999E-5</v>
      </c>
      <c r="D41" s="8" t="s">
        <v>104</v>
      </c>
      <c r="E41" s="503">
        <f>ROUNDUP(($C$4/30)/1000,3)</f>
        <v>3.9219999999999997</v>
      </c>
      <c r="F41" s="8" t="s">
        <v>104</v>
      </c>
      <c r="G41" s="8">
        <f>ROUNDDOWN((Consolidação!C58+Consolidação!E58)/E41,0)</f>
        <v>0</v>
      </c>
      <c r="H41" s="1"/>
      <c r="I41" s="373">
        <f t="shared" si="0"/>
        <v>0</v>
      </c>
      <c r="J41" s="8" t="s">
        <v>104</v>
      </c>
      <c r="L41" s="373">
        <f t="shared" si="1"/>
        <v>0</v>
      </c>
      <c r="M41" s="8" t="s">
        <v>104</v>
      </c>
      <c r="O41" s="57">
        <f t="shared" si="2"/>
        <v>0</v>
      </c>
      <c r="P41" s="8" t="s">
        <v>104</v>
      </c>
      <c r="R41" s="57">
        <f t="shared" si="3"/>
        <v>0</v>
      </c>
      <c r="S41" s="8" t="s">
        <v>104</v>
      </c>
      <c r="U41" s="57">
        <f t="shared" si="4"/>
        <v>0</v>
      </c>
      <c r="V41" s="8" t="s">
        <v>104</v>
      </c>
      <c r="X41" s="57">
        <f t="shared" si="5"/>
        <v>0</v>
      </c>
      <c r="Y41" s="8" t="s">
        <v>104</v>
      </c>
      <c r="AA41" s="57">
        <f t="shared" si="6"/>
        <v>0</v>
      </c>
      <c r="AB41" s="8" t="s">
        <v>104</v>
      </c>
      <c r="AD41" s="57">
        <f t="shared" si="7"/>
        <v>0</v>
      </c>
      <c r="AE41" s="8" t="s">
        <v>104</v>
      </c>
      <c r="AG41" s="57">
        <f t="shared" si="8"/>
        <v>0</v>
      </c>
      <c r="AH41" s="8" t="s">
        <v>104</v>
      </c>
      <c r="AJ41" s="57">
        <f t="shared" si="9"/>
        <v>0</v>
      </c>
      <c r="AK41" s="8" t="s">
        <v>104</v>
      </c>
      <c r="AM41" s="57">
        <f t="shared" si="10"/>
        <v>0</v>
      </c>
      <c r="AN41" s="8" t="s">
        <v>104</v>
      </c>
      <c r="AP41" s="57">
        <f t="shared" si="11"/>
        <v>0</v>
      </c>
      <c r="AQ41" s="8" t="s">
        <v>104</v>
      </c>
      <c r="AS41" s="57">
        <f t="shared" si="12"/>
        <v>0</v>
      </c>
      <c r="AT41" s="8" t="s">
        <v>104</v>
      </c>
      <c r="AV41" s="57">
        <f t="shared" si="13"/>
        <v>0</v>
      </c>
      <c r="AW41" s="8" t="s">
        <v>104</v>
      </c>
      <c r="AY41" s="38">
        <f t="shared" si="14"/>
        <v>172.56799999999998</v>
      </c>
      <c r="AZ41" s="8" t="s">
        <v>104</v>
      </c>
    </row>
    <row r="42" spans="1:52" ht="15" thickBot="1" x14ac:dyDescent="0.35">
      <c r="A42" s="8">
        <v>11580</v>
      </c>
      <c r="B42" s="47"/>
      <c r="C42" s="19">
        <v>7.1256900000000004E-6</v>
      </c>
      <c r="D42" s="8" t="s">
        <v>2</v>
      </c>
      <c r="E42" s="503">
        <f>C42*$C$4</f>
        <v>0.8383160514300001</v>
      </c>
      <c r="F42" s="8" t="s">
        <v>2</v>
      </c>
      <c r="G42" s="8">
        <f>ROUNDDOWN((Consolidação!C57+Consolidação!E57)/E42,0)</f>
        <v>765</v>
      </c>
      <c r="H42" s="1"/>
      <c r="I42" s="57">
        <f t="shared" si="0"/>
        <v>0</v>
      </c>
      <c r="J42" s="8" t="s">
        <v>2</v>
      </c>
      <c r="L42" s="57">
        <f t="shared" si="1"/>
        <v>0</v>
      </c>
      <c r="M42" s="8" t="s">
        <v>2</v>
      </c>
      <c r="O42" s="57">
        <f t="shared" si="2"/>
        <v>0</v>
      </c>
      <c r="P42" s="8" t="s">
        <v>2</v>
      </c>
      <c r="R42" s="57">
        <f t="shared" si="3"/>
        <v>0</v>
      </c>
      <c r="S42" s="8" t="s">
        <v>2</v>
      </c>
      <c r="U42" s="57">
        <f t="shared" si="4"/>
        <v>0</v>
      </c>
      <c r="V42" s="8" t="s">
        <v>2</v>
      </c>
      <c r="X42" s="57">
        <f t="shared" si="5"/>
        <v>0</v>
      </c>
      <c r="Y42" s="8" t="s">
        <v>2</v>
      </c>
      <c r="AA42" s="57">
        <f t="shared" si="6"/>
        <v>0</v>
      </c>
      <c r="AB42" s="8" t="s">
        <v>2</v>
      </c>
      <c r="AD42" s="57">
        <f t="shared" si="7"/>
        <v>0</v>
      </c>
      <c r="AE42" s="8" t="s">
        <v>2</v>
      </c>
      <c r="AG42" s="57">
        <f t="shared" si="8"/>
        <v>0</v>
      </c>
      <c r="AH42" s="8" t="s">
        <v>2</v>
      </c>
      <c r="AJ42" s="57">
        <f t="shared" si="9"/>
        <v>0</v>
      </c>
      <c r="AK42" s="8" t="s">
        <v>2</v>
      </c>
      <c r="AM42" s="57">
        <f t="shared" si="10"/>
        <v>0</v>
      </c>
      <c r="AN42" s="8" t="s">
        <v>2</v>
      </c>
      <c r="AP42" s="57">
        <f t="shared" si="11"/>
        <v>0</v>
      </c>
      <c r="AQ42" s="8" t="s">
        <v>2</v>
      </c>
      <c r="AS42" s="57">
        <f t="shared" si="12"/>
        <v>0</v>
      </c>
      <c r="AT42" s="8" t="s">
        <v>2</v>
      </c>
      <c r="AV42" s="57">
        <f t="shared" si="13"/>
        <v>0</v>
      </c>
      <c r="AW42" s="8" t="s">
        <v>2</v>
      </c>
      <c r="AY42" s="38">
        <f t="shared" si="14"/>
        <v>36.885906262920003</v>
      </c>
      <c r="AZ42" s="8" t="s">
        <v>2</v>
      </c>
    </row>
  </sheetData>
  <mergeCells count="3">
    <mergeCell ref="H2:M2"/>
    <mergeCell ref="N2:S2"/>
    <mergeCell ref="U2:V2"/>
  </mergeCells>
  <conditionalFormatting sqref="D8:D10">
    <cfRule type="cellIs" dxfId="13" priority="12" operator="equal">
      <formula>"≠"</formula>
    </cfRule>
  </conditionalFormatting>
  <conditionalFormatting sqref="G15:G18 G30:G32 G37:G42 G23:G25">
    <cfRule type="top10" dxfId="12" priority="1" bottom="1" rank="1"/>
  </conditionalFormatting>
  <conditionalFormatting sqref="M3:M7 S3:S7">
    <cfRule type="cellIs" dxfId="11" priority="9" operator="equal">
      <formula>1</formula>
    </cfRule>
    <cfRule type="cellIs" dxfId="10" priority="10" operator="between">
      <formula>0.000000000001</formula>
      <formula>0.999999999999</formula>
    </cfRule>
  </conditionalFormatting>
  <conditionalFormatting sqref="M10:M11 S10:S11">
    <cfRule type="cellIs" dxfId="9" priority="13" operator="between">
      <formula>0.0000000001</formula>
      <formula>0.9999999999</formula>
    </cfRule>
    <cfRule type="cellIs" dxfId="8" priority="14" operator="equal">
      <formula>1</formula>
    </cfRule>
    <cfRule type="cellIs" dxfId="7" priority="15" operator="greaterThan">
      <formula>0</formula>
    </cfRule>
  </conditionalFormatting>
  <pageMargins left="0.51181102362204722" right="0.51181102362204722" top="0.78740157480314965" bottom="0.78740157480314965" header="0.31496062992125984" footer="0.31496062992125984"/>
  <pageSetup paperSize="9" scale="95" orientation="landscape" horizontalDpi="300" verticalDpi="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Z45"/>
  <sheetViews>
    <sheetView zoomScaleNormal="100" workbookViewId="0">
      <selection activeCell="C2" sqref="C2"/>
    </sheetView>
  </sheetViews>
  <sheetFormatPr defaultRowHeight="14.4" x14ac:dyDescent="0.3"/>
  <cols>
    <col min="1" max="1" width="10.5546875" bestFit="1" customWidth="1"/>
    <col min="2" max="2" width="60.33203125" bestFit="1" customWidth="1"/>
    <col min="3" max="3" width="14.33203125" bestFit="1" customWidth="1"/>
    <col min="4" max="4" width="5.109375" bestFit="1" customWidth="1"/>
    <col min="5" max="5" width="11.5546875" customWidth="1"/>
    <col min="6" max="6" width="5.109375" bestFit="1" customWidth="1"/>
    <col min="7" max="7" width="10.5546875" bestFit="1" customWidth="1"/>
    <col min="8" max="8" width="3.88671875" bestFit="1" customWidth="1"/>
    <col min="9" max="9" width="9.44140625" bestFit="1" customWidth="1"/>
    <col min="10" max="10" width="6.44140625" bestFit="1" customWidth="1"/>
    <col min="11" max="11" width="3" bestFit="1" customWidth="1"/>
    <col min="12" max="12" width="9.44140625" bestFit="1" customWidth="1"/>
    <col min="13" max="13" width="5.5546875" bestFit="1" customWidth="1"/>
    <col min="14" max="14" width="3.88671875" bestFit="1" customWidth="1"/>
    <col min="15" max="15" width="9.44140625" bestFit="1" customWidth="1"/>
    <col min="16" max="16" width="5.44140625" bestFit="1" customWidth="1"/>
    <col min="17" max="17" width="3" bestFit="1" customWidth="1"/>
    <col min="18" max="18" width="9.44140625" bestFit="1" customWidth="1"/>
    <col min="19" max="19" width="5.5546875" bestFit="1" customWidth="1"/>
    <col min="20" max="20" width="2.6640625" customWidth="1"/>
    <col min="21" max="21" width="9.44140625" bestFit="1" customWidth="1"/>
    <col min="22" max="22" width="6.44140625" bestFit="1" customWidth="1"/>
    <col min="23" max="23" width="3" bestFit="1" customWidth="1"/>
    <col min="24" max="24" width="9.44140625" bestFit="1" customWidth="1"/>
    <col min="25" max="25" width="5.109375" bestFit="1" customWidth="1"/>
    <col min="26" max="26" width="2.6640625" customWidth="1"/>
    <col min="27" max="27" width="9.44140625" bestFit="1" customWidth="1"/>
    <col min="28" max="28" width="5.109375" bestFit="1" customWidth="1"/>
    <col min="29" max="29" width="2.6640625" customWidth="1"/>
    <col min="30" max="30" width="9.44140625" bestFit="1" customWidth="1"/>
    <col min="31" max="31" width="5.109375" bestFit="1" customWidth="1"/>
    <col min="32" max="32" width="2.6640625" customWidth="1"/>
    <col min="33" max="33" width="9.44140625" bestFit="1" customWidth="1"/>
    <col min="34" max="34" width="5.109375" customWidth="1"/>
    <col min="35" max="35" width="2.6640625" customWidth="1"/>
    <col min="36" max="36" width="9.44140625" bestFit="1" customWidth="1"/>
    <col min="37" max="37" width="5.109375" bestFit="1" customWidth="1"/>
    <col min="38" max="38" width="2.6640625" customWidth="1"/>
    <col min="39" max="39" width="9.44140625" bestFit="1" customWidth="1"/>
    <col min="40" max="40" width="5.109375" bestFit="1" customWidth="1"/>
    <col min="41" max="41" width="2.6640625" customWidth="1"/>
    <col min="42" max="42" width="9.44140625" bestFit="1" customWidth="1"/>
    <col min="43" max="43" width="5.109375" bestFit="1" customWidth="1"/>
    <col min="44" max="44" width="2.6640625" customWidth="1"/>
    <col min="45" max="45" width="9.44140625" bestFit="1" customWidth="1"/>
    <col min="46" max="46" width="5.109375" customWidth="1"/>
    <col min="47" max="47" width="2.6640625" customWidth="1"/>
    <col min="48" max="48" width="9.44140625" customWidth="1"/>
    <col min="49" max="49" width="5.109375" bestFit="1" customWidth="1"/>
    <col min="50" max="50" width="2.6640625" customWidth="1"/>
    <col min="51" max="51" width="12.5546875" bestFit="1" customWidth="1"/>
    <col min="52" max="52" width="5.109375" bestFit="1" customWidth="1"/>
  </cols>
  <sheetData>
    <row r="1" spans="1:52" ht="21.6" thickBot="1" x14ac:dyDescent="0.45">
      <c r="A1" t="s">
        <v>6</v>
      </c>
      <c r="B1" s="18">
        <v>20078</v>
      </c>
    </row>
    <row r="2" spans="1:52" ht="15" thickBot="1" x14ac:dyDescent="0.35">
      <c r="B2" s="64" t="s">
        <v>124</v>
      </c>
      <c r="H2" s="628" t="s">
        <v>76</v>
      </c>
      <c r="I2" s="629"/>
      <c r="J2" s="629"/>
      <c r="K2" s="629"/>
      <c r="L2" s="629"/>
      <c r="M2" s="632"/>
      <c r="N2" s="628" t="s">
        <v>77</v>
      </c>
      <c r="O2" s="629"/>
      <c r="P2" s="629"/>
      <c r="Q2" s="629"/>
      <c r="R2" s="629"/>
      <c r="S2" s="630"/>
      <c r="U2" s="628" t="s">
        <v>118</v>
      </c>
      <c r="V2" s="630"/>
    </row>
    <row r="3" spans="1:52" x14ac:dyDescent="0.3">
      <c r="H3" s="158" t="s">
        <v>61</v>
      </c>
      <c r="I3" s="159">
        <v>0</v>
      </c>
      <c r="J3" s="160" t="s">
        <v>43</v>
      </c>
      <c r="K3" s="160" t="s">
        <v>42</v>
      </c>
      <c r="L3" s="204"/>
      <c r="M3" s="132" t="e">
        <f>ROUNDDOWN(IF(I3&lt;=#REF!+#REF!+#REF!+#REF!,1,(#REF!+#REF!+#REF!+#REF!)/I3),2)</f>
        <v>#REF!</v>
      </c>
      <c r="N3" s="144" t="s">
        <v>61</v>
      </c>
      <c r="O3" s="145">
        <f>ROUNDUP(I3/C6,0)</f>
        <v>0</v>
      </c>
      <c r="P3" s="145" t="s">
        <v>44</v>
      </c>
      <c r="Q3" s="145" t="s">
        <v>42</v>
      </c>
      <c r="R3" s="285" t="str">
        <f>IF(L3="","",L3-20)</f>
        <v/>
      </c>
      <c r="S3" s="134" t="e">
        <f>ROUNDDOWN(IF(I3&lt;=#REF!+#REF!+#REF!+#REF!+#REF!+#REF!,1,(#REF!+#REF!+#REF!+#REF!+#REF!+#REF!)/I3),2)</f>
        <v>#REF!</v>
      </c>
      <c r="U3" s="275">
        <f>I3-I3</f>
        <v>0</v>
      </c>
      <c r="V3" s="276" t="s">
        <v>43</v>
      </c>
      <c r="W3" s="54"/>
      <c r="X3" s="54"/>
      <c r="Y3" s="54"/>
      <c r="Z3" s="54"/>
    </row>
    <row r="4" spans="1:52" x14ac:dyDescent="0.3">
      <c r="B4" s="3" t="s">
        <v>68</v>
      </c>
      <c r="C4" s="31">
        <v>105882</v>
      </c>
      <c r="E4" s="101" t="s">
        <v>59</v>
      </c>
      <c r="G4" s="3"/>
      <c r="H4" s="144" t="s">
        <v>62</v>
      </c>
      <c r="I4" s="150">
        <v>0</v>
      </c>
      <c r="J4" s="145" t="s">
        <v>43</v>
      </c>
      <c r="K4" s="145" t="s">
        <v>42</v>
      </c>
      <c r="L4" s="146"/>
      <c r="M4" s="134" t="e">
        <f>ROUNDDOWN(IF(I4+I3&lt;=#REF!+#REF!+#REF!+#REF!,1,IF(I3&gt;(#REF!+#REF!+#REF!+#REF!),0,(#REF!+#REF!+#REF!+#REF!-I3)/I4)),2)</f>
        <v>#REF!</v>
      </c>
      <c r="N4" s="137" t="s">
        <v>62</v>
      </c>
      <c r="O4" s="41">
        <f>IF(ROUNDUP(((I4+I3)/$C$6)-O3,0)&lt;0,0,ROUNDUP(((I4+I3)/$C$6)-O3,0))</f>
        <v>0</v>
      </c>
      <c r="P4" s="41" t="s">
        <v>44</v>
      </c>
      <c r="Q4" s="41" t="s">
        <v>42</v>
      </c>
      <c r="R4" s="146" t="str">
        <f>IF(L4="","",L4-20)</f>
        <v/>
      </c>
      <c r="S4" s="134" t="e">
        <f>ROUNDDOWN(IF(I4+I3&lt;=#REF!+#REF!+#REF!+#REF!+#REF!+#REF!,1,IF(I3&gt;(#REF!+#REF!+#REF!+#REF!+#REF!+#REF!),0,(#REF!+#REF!+#REF!+#REF!+#REF!+#REF!-I3)/I4)),2)</f>
        <v>#REF!</v>
      </c>
      <c r="U4" s="275">
        <f>I4-I4</f>
        <v>0</v>
      </c>
      <c r="V4" s="276" t="s">
        <v>43</v>
      </c>
      <c r="W4" s="54"/>
      <c r="X4" s="54"/>
      <c r="Y4" s="54"/>
      <c r="Z4" s="54"/>
    </row>
    <row r="5" spans="1:52" x14ac:dyDescent="0.3">
      <c r="B5" s="3" t="s">
        <v>69</v>
      </c>
      <c r="C5" s="99">
        <f>ROUNDUP(I9/C6,0)</f>
        <v>0</v>
      </c>
      <c r="E5" s="120">
        <f>MIN(G16:G22,G27:G28,G33:G34,G40:G45)</f>
        <v>0</v>
      </c>
      <c r="H5" s="144" t="s">
        <v>63</v>
      </c>
      <c r="I5" s="150">
        <v>0</v>
      </c>
      <c r="J5" s="145" t="s">
        <v>43</v>
      </c>
      <c r="K5" s="145" t="s">
        <v>42</v>
      </c>
      <c r="L5" s="139"/>
      <c r="M5" s="134" t="e">
        <f>ROUNDDOWN(IF(I5+I4+I3&lt;=#REF!+#REF!+#REF!+#REF!,1,IF((I3+I4)&gt;(#REF!+#REF!+#REF!+#REF!),0,(#REF!+#REF!+#REF!+#REF!-I3-I4)/I5)),2)</f>
        <v>#REF!</v>
      </c>
      <c r="N5" s="137" t="s">
        <v>63</v>
      </c>
      <c r="O5" s="41">
        <f>IF(ROUNDUP(((I5+I4+I3)/C6)-O4-O3,0)&lt;0,0,ROUNDUP(((I5+I4+I3)/C6)-O4-O3,0))</f>
        <v>0</v>
      </c>
      <c r="P5" s="41" t="s">
        <v>44</v>
      </c>
      <c r="Q5" s="41" t="s">
        <v>42</v>
      </c>
      <c r="R5" s="146" t="str">
        <f>IF(L5="","",L5-20)</f>
        <v/>
      </c>
      <c r="S5" s="134" t="e">
        <f>ROUNDDOWN(IF(I5+I4+I3&lt;=#REF!+#REF!+#REF!+#REF!+#REF!+#REF!,1,IF((I3+I4)&gt;(#REF!+#REF!+#REF!+#REF!+#REF!+#REF!),0,(#REF!+#REF!+#REF!+#REF!+#REF!+#REF!-I3-I4)/I5)),2)</f>
        <v>#REF!</v>
      </c>
      <c r="U5" s="275">
        <f>I5-I5</f>
        <v>0</v>
      </c>
      <c r="V5" s="276" t="s">
        <v>43</v>
      </c>
      <c r="W5" s="54"/>
      <c r="X5" s="54"/>
      <c r="Y5" s="54"/>
      <c r="Z5" s="54"/>
    </row>
    <row r="6" spans="1:52" x14ac:dyDescent="0.3">
      <c r="B6" s="3" t="s">
        <v>70</v>
      </c>
      <c r="C6" s="31">
        <f>ROUNDUP(C4*0.95,0)</f>
        <v>100588</v>
      </c>
      <c r="H6" s="137" t="s">
        <v>64</v>
      </c>
      <c r="I6" s="150">
        <v>0</v>
      </c>
      <c r="J6" s="41" t="s">
        <v>43</v>
      </c>
      <c r="K6" s="41" t="s">
        <v>42</v>
      </c>
      <c r="L6" s="139"/>
      <c r="M6" s="134" t="e">
        <f>ROUNDDOWN(IF(I6+I5+I4+I3&lt;=#REF!+#REF!+#REF!+#REF!,1,IF((I3+I4+I5)&gt;(#REF!+#REF!+#REF!+#REF!),0,(#REF!+#REF!+#REF!+#REF!-I3-I4-I5)/I6)),2)</f>
        <v>#REF!</v>
      </c>
      <c r="N6" s="137" t="s">
        <v>64</v>
      </c>
      <c r="O6" s="41">
        <f>IF(ROUNDUP(((I6+I5+I4+I3)/C6)-O3-O4-O5,0)&lt;0,0,ROUNDUP(((I6+I5+I4+I3)/C6)-O5-O4-O3,0))</f>
        <v>0</v>
      </c>
      <c r="P6" s="41" t="s">
        <v>44</v>
      </c>
      <c r="Q6" s="41" t="s">
        <v>42</v>
      </c>
      <c r="R6" s="146" t="str">
        <f>IF(L6="","",L6-20)</f>
        <v/>
      </c>
      <c r="S6" s="134" t="e">
        <f>ROUNDDOWN(IF(I6+I5+I4+I3&lt;=#REF!+#REF!+#REF!+#REF!+#REF!+#REF!,1,IF((I3+I4+I5)&gt;(#REF!+#REF!+#REF!+#REF!+#REF!+#REF!),0,(#REF!+#REF!+#REF!+#REF!+#REF!+#REF!-I3-I4-I5)/I6)),2)</f>
        <v>#REF!</v>
      </c>
      <c r="U6" s="275">
        <f>I6-I6</f>
        <v>0</v>
      </c>
      <c r="V6" s="276" t="s">
        <v>43</v>
      </c>
      <c r="W6" s="54"/>
      <c r="X6" s="54"/>
      <c r="Y6" s="54"/>
      <c r="Z6" s="54"/>
    </row>
    <row r="7" spans="1:52" ht="15" thickBot="1" x14ac:dyDescent="0.35">
      <c r="B7" s="3"/>
      <c r="C7" s="1"/>
      <c r="E7" s="101" t="s">
        <v>41</v>
      </c>
      <c r="H7" s="137" t="s">
        <v>65</v>
      </c>
      <c r="I7" s="123">
        <v>0</v>
      </c>
      <c r="J7" s="41" t="s">
        <v>43</v>
      </c>
      <c r="K7" s="41" t="s">
        <v>42</v>
      </c>
      <c r="L7" s="139"/>
      <c r="M7" s="208" t="e">
        <f>ROUNDDOWN(IF(I7+I6+I5+I4+I3&lt;=#REF!+#REF!+#REF!+#REF!,1,IF((I3+I4+I5+I6)&gt;(#REF!+#REF!+#REF!+#REF!),0,(#REF!+#REF!+#REF!+#REF!-I3-I4-I5-I6)/I7)),2)</f>
        <v>#REF!</v>
      </c>
      <c r="N7" s="137" t="s">
        <v>65</v>
      </c>
      <c r="O7" s="41">
        <f>IF(ROUNDUP(((I7+I6+I5+I4+I3)/C6)-O3-O4-O5-O6,0)&lt;0,0,ROUNDUP(((I7+I6+I5+I4+I3)/C6)-O6-O5-O4-O3,0))</f>
        <v>0</v>
      </c>
      <c r="P7" s="41" t="s">
        <v>44</v>
      </c>
      <c r="Q7" s="41" t="s">
        <v>42</v>
      </c>
      <c r="R7" s="146" t="str">
        <f>IF(L7="","",L7-20)</f>
        <v/>
      </c>
      <c r="S7" s="208" t="e">
        <f>ROUNDDOWN(IF(I7+I6+I5+I4+I3&lt;=#REF!+#REF!+#REF!+#REF!+#REF!+#REF!,1,IF((I3+I4+I5+I6)&gt;(#REF!+#REF!+#REF!+#REF!+#REF!+#REF!),0,(#REF!+#REF!+#REF!+#REF!+#REF!+#REF!-I3-I4-I5-I6)/I7)),2)</f>
        <v>#REF!</v>
      </c>
      <c r="U7" s="275">
        <f>I7-I7</f>
        <v>0</v>
      </c>
      <c r="V7" s="276" t="s">
        <v>43</v>
      </c>
      <c r="W7" s="54"/>
      <c r="X7" s="54"/>
      <c r="Y7" s="54"/>
      <c r="Z7" s="54"/>
    </row>
    <row r="8" spans="1:52" ht="15" thickBot="1" x14ac:dyDescent="0.35">
      <c r="B8" s="3" t="s">
        <v>71</v>
      </c>
      <c r="C8" s="151" t="e">
        <f>IF((I9-#REF!-#REF!-#REF!-#REF!-#REF!-#REF!-#REF!)/C6&lt;0,0,ROUNDUP((I9-#REF!-#REF!-#REF!-#REF!-#REF!-#REF!-#REF!)/C6,0))</f>
        <v>#REF!</v>
      </c>
      <c r="D8" s="1" t="e">
        <f>IF(C8=E8,"=","≠")</f>
        <v>#REF!</v>
      </c>
      <c r="E8" s="100">
        <f>J13+M13+P13+S13+V13+Y13+AB13+AE13+AH13+AK13+AN13+AQ13+AT13+AW13</f>
        <v>0</v>
      </c>
      <c r="H8" s="122"/>
      <c r="I8" s="124"/>
      <c r="J8" s="124"/>
      <c r="K8" s="124"/>
      <c r="L8" s="124"/>
      <c r="M8" s="126"/>
      <c r="N8" s="122"/>
      <c r="O8" s="124"/>
      <c r="P8" s="124"/>
      <c r="Q8" s="124"/>
      <c r="R8" s="124"/>
      <c r="S8" s="126"/>
      <c r="U8" s="279"/>
      <c r="V8" s="126"/>
    </row>
    <row r="9" spans="1:52" ht="15" thickBot="1" x14ac:dyDescent="0.35">
      <c r="B9" s="3" t="s">
        <v>72</v>
      </c>
      <c r="C9" s="151" t="e">
        <f>IF((I9-#REF!-#REF!-#REF!-#REF!-#REF!-#REF!-#REF!)/C6&lt;0,0,ROUNDUP((I9-#REF!-#REF!-#REF!-#REF!-#REF!-#REF!-#REF!)/C6,0))</f>
        <v>#REF!</v>
      </c>
      <c r="D9" s="1" t="e">
        <f>IF(C9=E9,"=","≠")</f>
        <v>#REF!</v>
      </c>
      <c r="E9" s="100">
        <f>J24+M24+P24+S24+V24+Y24+AB24+AE24+AH24+AK24+AN24+AQ24+AT24+AW24</f>
        <v>0</v>
      </c>
      <c r="H9" s="127"/>
      <c r="I9" s="149">
        <f>SUM(I3:I7)</f>
        <v>0</v>
      </c>
      <c r="J9" s="210" t="s">
        <v>43</v>
      </c>
      <c r="K9" s="136"/>
      <c r="L9" s="136"/>
      <c r="M9" s="130"/>
      <c r="N9" s="127"/>
      <c r="O9" s="142">
        <f>SUM(O3:O7)</f>
        <v>0</v>
      </c>
      <c r="P9" s="210" t="s">
        <v>44</v>
      </c>
      <c r="Q9" s="136"/>
      <c r="R9" s="136"/>
      <c r="S9" s="130"/>
      <c r="U9" s="280"/>
      <c r="V9" s="130"/>
    </row>
    <row r="10" spans="1:52" x14ac:dyDescent="0.3">
      <c r="B10" s="3" t="s">
        <v>103</v>
      </c>
      <c r="C10" s="151" t="e">
        <f>IF((I9-#REF!-#REF!-#REF!-#REF!-#REF!-#REF!-#REF!)/C6&lt;0,0,ROUNDUP((I9-#REF!-#REF!-#REF!-#REF!-#REF!-#REF!-#REF!)/C6,0))</f>
        <v>#REF!</v>
      </c>
      <c r="D10" s="1" t="e">
        <f>IF(C10=E10,"=","≠")</f>
        <v>#REF!</v>
      </c>
      <c r="E10" s="100">
        <f>J30+M30+P30+S30+V30+Y30+AB30+AE30+AH30+AK30+AN30+AQ30+AT30+AW30</f>
        <v>0</v>
      </c>
      <c r="H10" s="209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U10" s="33"/>
      <c r="Y10" s="43"/>
    </row>
    <row r="11" spans="1:52" x14ac:dyDescent="0.3">
      <c r="B11" s="3" t="s">
        <v>102</v>
      </c>
      <c r="C11" s="151" t="e">
        <f>IF((I9-#REF!-#REF!-#REF!-#REF!-#REF!-#REF!-#REF!)/C6&lt;0,0,ROUNDUP((I9-#REF!-#REF!-#REF!-#REF!-#REF!-#REF!-#REF!)/C6,0))</f>
        <v>#REF!</v>
      </c>
      <c r="D11" s="1" t="e">
        <f>IF(C11=E11,"=","≠")</f>
        <v>#REF!</v>
      </c>
      <c r="E11" s="100">
        <f>J37+M37+P37+S37+V37+Y37+AB37+AE37+AH37+AK37+AN37+AQ37+AT37+AW37</f>
        <v>0</v>
      </c>
      <c r="H11" s="65"/>
      <c r="I11" s="205"/>
      <c r="J11" s="65"/>
      <c r="K11" s="65"/>
      <c r="L11" s="207"/>
      <c r="M11" s="162"/>
      <c r="N11" s="65"/>
      <c r="O11" s="65"/>
      <c r="P11" s="65"/>
      <c r="Q11" s="65"/>
      <c r="R11" s="207"/>
      <c r="S11" s="162"/>
      <c r="U11" s="193"/>
      <c r="V11" s="191"/>
      <c r="W11" s="191"/>
      <c r="X11" s="191"/>
      <c r="Y11" s="191"/>
      <c r="Z11" s="191"/>
      <c r="AA11" s="192"/>
      <c r="AB11" s="190"/>
    </row>
    <row r="12" spans="1:52" ht="15" thickBot="1" x14ac:dyDescent="0.35">
      <c r="B12" s="506"/>
      <c r="C12" s="45"/>
      <c r="D12" s="1"/>
      <c r="E12" s="1"/>
      <c r="H12" s="65"/>
      <c r="I12" s="205"/>
      <c r="J12" s="65"/>
      <c r="K12" s="65"/>
      <c r="L12" s="206"/>
      <c r="M12" s="162"/>
      <c r="N12" s="65"/>
      <c r="O12" s="65"/>
      <c r="P12" s="65"/>
      <c r="Q12" s="65"/>
      <c r="R12" s="207"/>
      <c r="S12" s="162"/>
      <c r="U12" s="193"/>
      <c r="V12" s="191"/>
      <c r="W12" s="191"/>
      <c r="X12" s="191"/>
      <c r="Y12" s="191"/>
      <c r="Z12" s="191"/>
      <c r="AA12" s="192"/>
      <c r="AB12" s="190"/>
    </row>
    <row r="13" spans="1:52" ht="15" thickBot="1" x14ac:dyDescent="0.35">
      <c r="A13" s="4"/>
      <c r="B13" s="518"/>
      <c r="C13" s="4"/>
      <c r="D13" s="4"/>
      <c r="E13" s="5"/>
      <c r="F13" s="4"/>
      <c r="I13" s="266" t="s">
        <v>207</v>
      </c>
      <c r="J13" s="76">
        <v>0</v>
      </c>
      <c r="L13" s="266" t="s">
        <v>213</v>
      </c>
      <c r="M13" s="76">
        <v>0</v>
      </c>
      <c r="O13" s="266" t="s">
        <v>222</v>
      </c>
      <c r="P13" s="76">
        <v>0</v>
      </c>
      <c r="R13" s="266" t="s">
        <v>239</v>
      </c>
      <c r="S13" s="76">
        <v>0</v>
      </c>
      <c r="U13" s="266" t="s">
        <v>241</v>
      </c>
      <c r="V13" s="76">
        <v>0</v>
      </c>
      <c r="X13" s="266" t="s">
        <v>251</v>
      </c>
      <c r="Y13" s="76">
        <v>0</v>
      </c>
      <c r="AA13" s="266" t="s">
        <v>252</v>
      </c>
      <c r="AB13" s="76">
        <v>0</v>
      </c>
      <c r="AD13" s="266" t="s">
        <v>257</v>
      </c>
      <c r="AE13" s="76">
        <v>0</v>
      </c>
      <c r="AG13" s="266" t="s">
        <v>260</v>
      </c>
      <c r="AH13" s="76">
        <v>0</v>
      </c>
      <c r="AJ13" s="266" t="s">
        <v>263</v>
      </c>
      <c r="AK13" s="76">
        <v>0</v>
      </c>
      <c r="AM13" s="266" t="s">
        <v>264</v>
      </c>
      <c r="AN13" s="76">
        <v>0</v>
      </c>
      <c r="AP13" s="266" t="s">
        <v>265</v>
      </c>
      <c r="AQ13" s="76">
        <v>0</v>
      </c>
      <c r="AS13" s="266" t="s">
        <v>283</v>
      </c>
      <c r="AT13" s="76">
        <v>0</v>
      </c>
      <c r="AV13" s="266" t="s">
        <v>286</v>
      </c>
      <c r="AW13" s="76">
        <v>0</v>
      </c>
      <c r="AY13" s="258" t="s">
        <v>107</v>
      </c>
      <c r="AZ13" s="257">
        <v>0</v>
      </c>
    </row>
    <row r="14" spans="1:52" ht="15" thickBot="1" x14ac:dyDescent="0.35">
      <c r="A14" s="30" t="s">
        <v>0</v>
      </c>
      <c r="B14" s="28" t="s">
        <v>25</v>
      </c>
      <c r="C14" s="28" t="s">
        <v>10</v>
      </c>
      <c r="D14" s="30" t="s">
        <v>33</v>
      </c>
      <c r="E14" s="29" t="s">
        <v>12</v>
      </c>
      <c r="F14" s="30" t="s">
        <v>33</v>
      </c>
      <c r="G14" s="30" t="s">
        <v>59</v>
      </c>
      <c r="I14" s="30" t="s">
        <v>15</v>
      </c>
      <c r="J14" s="30" t="s">
        <v>33</v>
      </c>
      <c r="L14" s="30" t="s">
        <v>15</v>
      </c>
      <c r="M14" s="30" t="s">
        <v>33</v>
      </c>
      <c r="O14" s="30" t="s">
        <v>15</v>
      </c>
      <c r="P14" s="30" t="s">
        <v>33</v>
      </c>
      <c r="R14" s="30" t="s">
        <v>15</v>
      </c>
      <c r="S14" s="30" t="s">
        <v>33</v>
      </c>
      <c r="U14" s="30" t="s">
        <v>15</v>
      </c>
      <c r="V14" s="30" t="s">
        <v>33</v>
      </c>
      <c r="X14" s="30" t="s">
        <v>15</v>
      </c>
      <c r="Y14" s="30" t="s">
        <v>33</v>
      </c>
      <c r="AA14" s="30" t="s">
        <v>15</v>
      </c>
      <c r="AB14" s="30" t="s">
        <v>33</v>
      </c>
      <c r="AD14" s="30" t="s">
        <v>15</v>
      </c>
      <c r="AE14" s="30" t="s">
        <v>33</v>
      </c>
      <c r="AG14" s="30" t="s">
        <v>15</v>
      </c>
      <c r="AH14" s="30" t="s">
        <v>33</v>
      </c>
      <c r="AJ14" s="30" t="s">
        <v>15</v>
      </c>
      <c r="AK14" s="30" t="s">
        <v>33</v>
      </c>
      <c r="AM14" s="30" t="s">
        <v>15</v>
      </c>
      <c r="AN14" s="30" t="s">
        <v>33</v>
      </c>
      <c r="AP14" s="30" t="s">
        <v>15</v>
      </c>
      <c r="AQ14" s="30" t="s">
        <v>33</v>
      </c>
      <c r="AS14" s="30" t="s">
        <v>15</v>
      </c>
      <c r="AT14" s="30" t="s">
        <v>33</v>
      </c>
      <c r="AV14" s="30" t="s">
        <v>15</v>
      </c>
      <c r="AW14" s="30" t="s">
        <v>33</v>
      </c>
      <c r="AY14" s="256" t="s">
        <v>15</v>
      </c>
      <c r="AZ14" s="256" t="s">
        <v>33</v>
      </c>
    </row>
    <row r="15" spans="1:52" ht="15" thickBot="1" x14ac:dyDescent="0.35"/>
    <row r="16" spans="1:52" ht="15" thickBot="1" x14ac:dyDescent="0.35">
      <c r="A16" s="6" t="s">
        <v>101</v>
      </c>
      <c r="B16" s="88"/>
      <c r="C16" s="17">
        <v>300.00377779000002</v>
      </c>
      <c r="D16" s="8" t="s">
        <v>3</v>
      </c>
      <c r="E16" s="503">
        <f>(C16*$C$4)/1000000</f>
        <v>31.764999999960779</v>
      </c>
      <c r="F16" s="8" t="s">
        <v>1</v>
      </c>
      <c r="G16" s="8">
        <f>ROUNDDOWN((Consolidação!C9+Consolidação!E9)/E16,0)</f>
        <v>0</v>
      </c>
      <c r="I16" s="57">
        <f>E16*$J$13</f>
        <v>0</v>
      </c>
      <c r="J16" s="11" t="s">
        <v>1</v>
      </c>
      <c r="L16" s="38">
        <f>E16*$M$13</f>
        <v>0</v>
      </c>
      <c r="M16" s="11" t="s">
        <v>1</v>
      </c>
      <c r="O16" s="38">
        <f>E16*$P$13</f>
        <v>0</v>
      </c>
      <c r="P16" s="11" t="s">
        <v>1</v>
      </c>
      <c r="R16" s="38">
        <f>E16*$S$13</f>
        <v>0</v>
      </c>
      <c r="S16" s="11" t="s">
        <v>1</v>
      </c>
      <c r="U16" s="38">
        <f>E16*$V$13</f>
        <v>0</v>
      </c>
      <c r="V16" s="11" t="s">
        <v>1</v>
      </c>
      <c r="X16" s="38">
        <f>E16*$Y$13</f>
        <v>0</v>
      </c>
      <c r="Y16" s="11" t="s">
        <v>1</v>
      </c>
      <c r="AA16" s="38">
        <f>E16*$AB$13</f>
        <v>0</v>
      </c>
      <c r="AB16" s="11" t="s">
        <v>1</v>
      </c>
      <c r="AD16" s="38">
        <f>E16*$AE$13</f>
        <v>0</v>
      </c>
      <c r="AE16" s="11" t="s">
        <v>1</v>
      </c>
      <c r="AG16" s="38">
        <f>E16*$AH$13</f>
        <v>0</v>
      </c>
      <c r="AH16" s="11" t="s">
        <v>1</v>
      </c>
      <c r="AJ16" s="38">
        <f>E16*$AK$13</f>
        <v>0</v>
      </c>
      <c r="AK16" s="11" t="s">
        <v>1</v>
      </c>
      <c r="AM16" s="38">
        <f>E16*$AN$13</f>
        <v>0</v>
      </c>
      <c r="AN16" s="8" t="s">
        <v>1</v>
      </c>
      <c r="AP16" s="38">
        <f>E16*$AQ$13</f>
        <v>0</v>
      </c>
      <c r="AQ16" s="8" t="s">
        <v>1</v>
      </c>
      <c r="AS16" s="38">
        <f>E16*$AT$13</f>
        <v>0</v>
      </c>
      <c r="AT16" s="8" t="s">
        <v>1</v>
      </c>
      <c r="AV16" s="38">
        <f>E16*$AW$13</f>
        <v>0</v>
      </c>
      <c r="AW16" s="8" t="s">
        <v>1</v>
      </c>
      <c r="AY16" s="38">
        <f>E16*$AZ$13</f>
        <v>0</v>
      </c>
      <c r="AZ16" s="8" t="s">
        <v>1</v>
      </c>
    </row>
    <row r="17" spans="1:52" ht="15" thickBot="1" x14ac:dyDescent="0.35">
      <c r="A17" s="6">
        <v>2266</v>
      </c>
      <c r="B17" s="47"/>
      <c r="C17" s="17">
        <v>238.00079333597799</v>
      </c>
      <c r="D17" s="8" t="s">
        <v>3</v>
      </c>
      <c r="E17" s="503">
        <f t="shared" ref="E17:E22" si="0">(C17*$C$4)/1000000</f>
        <v>25.200000000000021</v>
      </c>
      <c r="F17" s="8" t="s">
        <v>1</v>
      </c>
      <c r="G17" s="8">
        <f>ROUNDDOWN((Consolidação!C29+Consolidação!E29)/E17,0)</f>
        <v>104</v>
      </c>
      <c r="I17" s="57">
        <f t="shared" ref="I17:I22" si="1">E17*$J$13</f>
        <v>0</v>
      </c>
      <c r="J17" s="11" t="s">
        <v>1</v>
      </c>
      <c r="L17" s="38">
        <f t="shared" ref="L17:L22" si="2">E17*$M$13</f>
        <v>0</v>
      </c>
      <c r="M17" s="11" t="s">
        <v>1</v>
      </c>
      <c r="O17" s="38">
        <f t="shared" ref="O17:O22" si="3">E17*$P$13</f>
        <v>0</v>
      </c>
      <c r="P17" s="11" t="s">
        <v>1</v>
      </c>
      <c r="R17" s="38">
        <f t="shared" ref="R17:R22" si="4">E17*$S$13</f>
        <v>0</v>
      </c>
      <c r="S17" s="11" t="s">
        <v>1</v>
      </c>
      <c r="U17" s="38">
        <f t="shared" ref="U17:U22" si="5">E17*$V$13</f>
        <v>0</v>
      </c>
      <c r="V17" s="11" t="s">
        <v>1</v>
      </c>
      <c r="X17" s="38">
        <f t="shared" ref="X17:X22" si="6">E17*$Y$13</f>
        <v>0</v>
      </c>
      <c r="Y17" s="11" t="s">
        <v>1</v>
      </c>
      <c r="AA17" s="38">
        <f t="shared" ref="AA17:AA22" si="7">E17*$AB$13</f>
        <v>0</v>
      </c>
      <c r="AB17" s="11" t="s">
        <v>1</v>
      </c>
      <c r="AD17" s="38">
        <f t="shared" ref="AD17:AD22" si="8">E17*$AE$13</f>
        <v>0</v>
      </c>
      <c r="AE17" s="11" t="s">
        <v>1</v>
      </c>
      <c r="AG17" s="38">
        <f t="shared" ref="AG17:AG22" si="9">E17*$AH$13</f>
        <v>0</v>
      </c>
      <c r="AH17" s="11" t="s">
        <v>1</v>
      </c>
      <c r="AJ17" s="38">
        <f t="shared" ref="AJ17:AJ22" si="10">E17*$AK$13</f>
        <v>0</v>
      </c>
      <c r="AK17" s="11" t="s">
        <v>1</v>
      </c>
      <c r="AM17" s="38">
        <f t="shared" ref="AM17:AM22" si="11">E17*$AN$13</f>
        <v>0</v>
      </c>
      <c r="AN17" s="8" t="s">
        <v>1</v>
      </c>
      <c r="AP17" s="38">
        <f t="shared" ref="AP17:AP22" si="12">E17*$AQ$13</f>
        <v>0</v>
      </c>
      <c r="AQ17" s="8" t="s">
        <v>1</v>
      </c>
      <c r="AS17" s="38">
        <f t="shared" ref="AS17:AS22" si="13">E17*$AT$13</f>
        <v>0</v>
      </c>
      <c r="AT17" s="8" t="s">
        <v>1</v>
      </c>
      <c r="AV17" s="38">
        <f t="shared" ref="AV17:AV22" si="14">E17*$AW$13</f>
        <v>0</v>
      </c>
      <c r="AW17" s="8" t="s">
        <v>1</v>
      </c>
      <c r="AY17" s="38">
        <f t="shared" ref="AY17:AY22" si="15">E17*$AZ$13</f>
        <v>0</v>
      </c>
      <c r="AZ17" s="8" t="s">
        <v>1</v>
      </c>
    </row>
    <row r="18" spans="1:52" ht="15" thickBot="1" x14ac:dyDescent="0.35">
      <c r="A18" s="6">
        <v>2022</v>
      </c>
      <c r="B18" s="47"/>
      <c r="C18" s="27">
        <v>191.005081128</v>
      </c>
      <c r="D18" s="8" t="s">
        <v>3</v>
      </c>
      <c r="E18" s="503">
        <f t="shared" si="0"/>
        <v>20.223999999994895</v>
      </c>
      <c r="F18" s="7" t="s">
        <v>1</v>
      </c>
      <c r="G18" s="8">
        <f>ROUNDDOWN((Consolidação!C20+Consolidação!E20)/E18,0)</f>
        <v>80</v>
      </c>
      <c r="I18" s="57">
        <f t="shared" si="1"/>
        <v>0</v>
      </c>
      <c r="J18" s="11" t="s">
        <v>1</v>
      </c>
      <c r="L18" s="38">
        <f t="shared" si="2"/>
        <v>0</v>
      </c>
      <c r="M18" s="11" t="s">
        <v>1</v>
      </c>
      <c r="O18" s="38">
        <f t="shared" si="3"/>
        <v>0</v>
      </c>
      <c r="P18" s="11" t="s">
        <v>1</v>
      </c>
      <c r="R18" s="38">
        <f t="shared" si="4"/>
        <v>0</v>
      </c>
      <c r="S18" s="11" t="s">
        <v>1</v>
      </c>
      <c r="U18" s="38">
        <f t="shared" si="5"/>
        <v>0</v>
      </c>
      <c r="V18" s="11" t="s">
        <v>1</v>
      </c>
      <c r="X18" s="38">
        <f t="shared" si="6"/>
        <v>0</v>
      </c>
      <c r="Y18" s="11" t="s">
        <v>1</v>
      </c>
      <c r="AA18" s="38">
        <f t="shared" si="7"/>
        <v>0</v>
      </c>
      <c r="AB18" s="11" t="s">
        <v>1</v>
      </c>
      <c r="AD18" s="38">
        <f t="shared" si="8"/>
        <v>0</v>
      </c>
      <c r="AE18" s="11" t="s">
        <v>1</v>
      </c>
      <c r="AG18" s="38">
        <f t="shared" si="9"/>
        <v>0</v>
      </c>
      <c r="AH18" s="11" t="s">
        <v>1</v>
      </c>
      <c r="AJ18" s="38">
        <f t="shared" si="10"/>
        <v>0</v>
      </c>
      <c r="AK18" s="11" t="s">
        <v>1</v>
      </c>
      <c r="AM18" s="38">
        <f t="shared" si="11"/>
        <v>0</v>
      </c>
      <c r="AN18" s="8" t="s">
        <v>1</v>
      </c>
      <c r="AP18" s="38">
        <f t="shared" si="12"/>
        <v>0</v>
      </c>
      <c r="AQ18" s="8" t="s">
        <v>1</v>
      </c>
      <c r="AS18" s="38">
        <f t="shared" si="13"/>
        <v>0</v>
      </c>
      <c r="AT18" s="8" t="s">
        <v>1</v>
      </c>
      <c r="AV18" s="38">
        <f t="shared" si="14"/>
        <v>0</v>
      </c>
      <c r="AW18" s="8" t="s">
        <v>1</v>
      </c>
      <c r="AY18" s="38">
        <f t="shared" si="15"/>
        <v>0</v>
      </c>
      <c r="AZ18" s="8" t="s">
        <v>1</v>
      </c>
    </row>
    <row r="19" spans="1:52" ht="15" thickBot="1" x14ac:dyDescent="0.35">
      <c r="A19" s="6">
        <v>2297</v>
      </c>
      <c r="B19" s="47"/>
      <c r="C19" s="17">
        <v>63.504656126599997</v>
      </c>
      <c r="D19" s="8" t="s">
        <v>3</v>
      </c>
      <c r="E19" s="503">
        <f t="shared" si="0"/>
        <v>6.7239999999966615</v>
      </c>
      <c r="F19" s="8" t="s">
        <v>1</v>
      </c>
      <c r="G19" s="8">
        <f>ROUNDDOWN((Consolidação!C30+Consolidação!E30)/E19,0)</f>
        <v>28</v>
      </c>
      <c r="I19" s="57">
        <f t="shared" si="1"/>
        <v>0</v>
      </c>
      <c r="J19" s="11" t="s">
        <v>1</v>
      </c>
      <c r="L19" s="38">
        <f t="shared" si="2"/>
        <v>0</v>
      </c>
      <c r="M19" s="11" t="s">
        <v>1</v>
      </c>
      <c r="O19" s="38">
        <f t="shared" si="3"/>
        <v>0</v>
      </c>
      <c r="P19" s="11" t="s">
        <v>1</v>
      </c>
      <c r="R19" s="38">
        <f t="shared" si="4"/>
        <v>0</v>
      </c>
      <c r="S19" s="11" t="s">
        <v>1</v>
      </c>
      <c r="U19" s="38">
        <f t="shared" si="5"/>
        <v>0</v>
      </c>
      <c r="V19" s="11" t="s">
        <v>1</v>
      </c>
      <c r="X19" s="38">
        <f t="shared" si="6"/>
        <v>0</v>
      </c>
      <c r="Y19" s="11" t="s">
        <v>1</v>
      </c>
      <c r="AA19" s="38">
        <f t="shared" si="7"/>
        <v>0</v>
      </c>
      <c r="AB19" s="11" t="s">
        <v>1</v>
      </c>
      <c r="AD19" s="38">
        <f t="shared" si="8"/>
        <v>0</v>
      </c>
      <c r="AE19" s="11" t="s">
        <v>1</v>
      </c>
      <c r="AG19" s="38">
        <f t="shared" si="9"/>
        <v>0</v>
      </c>
      <c r="AH19" s="11" t="s">
        <v>1</v>
      </c>
      <c r="AJ19" s="38">
        <f t="shared" si="10"/>
        <v>0</v>
      </c>
      <c r="AK19" s="11" t="s">
        <v>1</v>
      </c>
      <c r="AM19" s="38">
        <f t="shared" si="11"/>
        <v>0</v>
      </c>
      <c r="AN19" s="8" t="s">
        <v>1</v>
      </c>
      <c r="AP19" s="38">
        <f t="shared" si="12"/>
        <v>0</v>
      </c>
      <c r="AQ19" s="8" t="s">
        <v>1</v>
      </c>
      <c r="AS19" s="38">
        <f t="shared" si="13"/>
        <v>0</v>
      </c>
      <c r="AT19" s="8" t="s">
        <v>1</v>
      </c>
      <c r="AV19" s="38">
        <f t="shared" si="14"/>
        <v>0</v>
      </c>
      <c r="AW19" s="8" t="s">
        <v>1</v>
      </c>
      <c r="AY19" s="38">
        <f t="shared" si="15"/>
        <v>0</v>
      </c>
      <c r="AZ19" s="8" t="s">
        <v>1</v>
      </c>
    </row>
    <row r="20" spans="1:52" ht="15" thickBot="1" x14ac:dyDescent="0.35">
      <c r="A20" s="286">
        <v>2332</v>
      </c>
      <c r="B20" s="227"/>
      <c r="C20" s="17">
        <v>46.750155833852801</v>
      </c>
      <c r="D20" s="8" t="s">
        <v>3</v>
      </c>
      <c r="E20" s="503">
        <f>(C20*$C$4)/1000000</f>
        <v>4.950000000000002</v>
      </c>
      <c r="F20" s="7" t="s">
        <v>1</v>
      </c>
      <c r="G20" s="8">
        <f>ROUNDDOWN((Consolidação!C41+Consolidação!E41)/E20,0)</f>
        <v>0</v>
      </c>
      <c r="I20" s="57">
        <f t="shared" si="1"/>
        <v>0</v>
      </c>
      <c r="J20" s="11" t="s">
        <v>1</v>
      </c>
      <c r="L20" s="38">
        <f t="shared" si="2"/>
        <v>0</v>
      </c>
      <c r="M20" s="11" t="s">
        <v>1</v>
      </c>
      <c r="O20" s="38">
        <f t="shared" si="3"/>
        <v>0</v>
      </c>
      <c r="P20" s="11" t="s">
        <v>1</v>
      </c>
      <c r="R20" s="38">
        <f t="shared" si="4"/>
        <v>0</v>
      </c>
      <c r="S20" s="11" t="s">
        <v>1</v>
      </c>
      <c r="U20" s="38">
        <f t="shared" si="5"/>
        <v>0</v>
      </c>
      <c r="V20" s="11" t="s">
        <v>1</v>
      </c>
      <c r="X20" s="38">
        <f t="shared" si="6"/>
        <v>0</v>
      </c>
      <c r="Y20" s="11" t="s">
        <v>1</v>
      </c>
      <c r="AA20" s="38">
        <f t="shared" si="7"/>
        <v>0</v>
      </c>
      <c r="AB20" s="11" t="s">
        <v>1</v>
      </c>
      <c r="AD20" s="38">
        <f t="shared" si="8"/>
        <v>0</v>
      </c>
      <c r="AE20" s="11" t="s">
        <v>1</v>
      </c>
      <c r="AG20" s="38">
        <f t="shared" si="9"/>
        <v>0</v>
      </c>
      <c r="AH20" s="11" t="s">
        <v>1</v>
      </c>
      <c r="AJ20" s="38">
        <f t="shared" si="10"/>
        <v>0</v>
      </c>
      <c r="AK20" s="11" t="s">
        <v>1</v>
      </c>
      <c r="AM20" s="38">
        <f t="shared" si="11"/>
        <v>0</v>
      </c>
      <c r="AN20" s="8" t="s">
        <v>1</v>
      </c>
      <c r="AP20" s="38">
        <f t="shared" si="12"/>
        <v>0</v>
      </c>
      <c r="AQ20" s="8" t="s">
        <v>1</v>
      </c>
      <c r="AS20" s="38">
        <f t="shared" si="13"/>
        <v>0</v>
      </c>
      <c r="AT20" s="8" t="s">
        <v>1</v>
      </c>
      <c r="AV20" s="38">
        <f t="shared" si="14"/>
        <v>0</v>
      </c>
      <c r="AW20" s="8" t="s">
        <v>1</v>
      </c>
      <c r="AY20" s="38">
        <f t="shared" si="15"/>
        <v>0</v>
      </c>
      <c r="AZ20" s="8" t="s">
        <v>1</v>
      </c>
    </row>
    <row r="21" spans="1:52" ht="15" thickBot="1" x14ac:dyDescent="0.35">
      <c r="A21" s="6">
        <v>2013</v>
      </c>
      <c r="B21" s="47"/>
      <c r="C21" s="17">
        <v>4.25</v>
      </c>
      <c r="D21" s="8" t="s">
        <v>3</v>
      </c>
      <c r="E21" s="503">
        <f t="shared" si="0"/>
        <v>0.44999850000000002</v>
      </c>
      <c r="F21" s="7" t="s">
        <v>1</v>
      </c>
      <c r="G21" s="8">
        <f>ROUNDDOWN((Consolidação!C17+Consolidação!E17)/E21,0)</f>
        <v>170</v>
      </c>
      <c r="I21" s="57">
        <f t="shared" si="1"/>
        <v>0</v>
      </c>
      <c r="J21" s="11" t="s">
        <v>1</v>
      </c>
      <c r="L21" s="38">
        <f t="shared" si="2"/>
        <v>0</v>
      </c>
      <c r="M21" s="11" t="s">
        <v>1</v>
      </c>
      <c r="O21" s="38">
        <f t="shared" si="3"/>
        <v>0</v>
      </c>
      <c r="P21" s="11" t="s">
        <v>1</v>
      </c>
      <c r="R21" s="38">
        <f t="shared" si="4"/>
        <v>0</v>
      </c>
      <c r="S21" s="11" t="s">
        <v>1</v>
      </c>
      <c r="U21" s="38">
        <f t="shared" si="5"/>
        <v>0</v>
      </c>
      <c r="V21" s="11" t="s">
        <v>1</v>
      </c>
      <c r="X21" s="38">
        <f t="shared" si="6"/>
        <v>0</v>
      </c>
      <c r="Y21" s="11" t="s">
        <v>1</v>
      </c>
      <c r="AA21" s="38">
        <f t="shared" si="7"/>
        <v>0</v>
      </c>
      <c r="AB21" s="11" t="s">
        <v>1</v>
      </c>
      <c r="AD21" s="38">
        <f t="shared" si="8"/>
        <v>0</v>
      </c>
      <c r="AE21" s="11" t="s">
        <v>1</v>
      </c>
      <c r="AG21" s="38">
        <f t="shared" si="9"/>
        <v>0</v>
      </c>
      <c r="AH21" s="11" t="s">
        <v>1</v>
      </c>
      <c r="AJ21" s="38">
        <f t="shared" si="10"/>
        <v>0</v>
      </c>
      <c r="AK21" s="11" t="s">
        <v>1</v>
      </c>
      <c r="AM21" s="38">
        <f t="shared" si="11"/>
        <v>0</v>
      </c>
      <c r="AN21" s="8" t="s">
        <v>1</v>
      </c>
      <c r="AP21" s="38">
        <f t="shared" si="12"/>
        <v>0</v>
      </c>
      <c r="AQ21" s="8" t="s">
        <v>1</v>
      </c>
      <c r="AS21" s="38">
        <f t="shared" si="13"/>
        <v>0</v>
      </c>
      <c r="AT21" s="8" t="s">
        <v>1</v>
      </c>
      <c r="AV21" s="38">
        <f t="shared" si="14"/>
        <v>0</v>
      </c>
      <c r="AW21" s="8" t="s">
        <v>1</v>
      </c>
      <c r="AY21" s="38">
        <f t="shared" si="15"/>
        <v>0</v>
      </c>
      <c r="AZ21" s="8" t="s">
        <v>1</v>
      </c>
    </row>
    <row r="22" spans="1:52" ht="15" thickBot="1" x14ac:dyDescent="0.35">
      <c r="A22" s="286">
        <v>2333</v>
      </c>
      <c r="B22" s="227"/>
      <c r="C22" s="17">
        <v>10.5022572297</v>
      </c>
      <c r="D22" s="8" t="s">
        <v>3</v>
      </c>
      <c r="E22" s="503">
        <f t="shared" si="0"/>
        <v>1.1119999999950954</v>
      </c>
      <c r="F22" s="7" t="s">
        <v>1</v>
      </c>
      <c r="G22" s="8">
        <f>ROUNDDOWN((Consolidação!C42+Consolidação!E42)/E22,0)</f>
        <v>0</v>
      </c>
      <c r="I22" s="57">
        <f t="shared" si="1"/>
        <v>0</v>
      </c>
      <c r="J22" s="11" t="s">
        <v>1</v>
      </c>
      <c r="L22" s="38">
        <f t="shared" si="2"/>
        <v>0</v>
      </c>
      <c r="M22" s="11" t="s">
        <v>1</v>
      </c>
      <c r="O22" s="38">
        <f t="shared" si="3"/>
        <v>0</v>
      </c>
      <c r="P22" s="11" t="s">
        <v>1</v>
      </c>
      <c r="R22" s="38">
        <f t="shared" si="4"/>
        <v>0</v>
      </c>
      <c r="S22" s="11" t="s">
        <v>1</v>
      </c>
      <c r="U22" s="38">
        <f t="shared" si="5"/>
        <v>0</v>
      </c>
      <c r="V22" s="11" t="s">
        <v>1</v>
      </c>
      <c r="X22" s="38">
        <f t="shared" si="6"/>
        <v>0</v>
      </c>
      <c r="Y22" s="11" t="s">
        <v>1</v>
      </c>
      <c r="AA22" s="38">
        <f t="shared" si="7"/>
        <v>0</v>
      </c>
      <c r="AB22" s="11" t="s">
        <v>1</v>
      </c>
      <c r="AD22" s="38">
        <f t="shared" si="8"/>
        <v>0</v>
      </c>
      <c r="AE22" s="11" t="s">
        <v>1</v>
      </c>
      <c r="AG22" s="38">
        <f t="shared" si="9"/>
        <v>0</v>
      </c>
      <c r="AH22" s="11" t="s">
        <v>1</v>
      </c>
      <c r="AJ22" s="38">
        <f t="shared" si="10"/>
        <v>0</v>
      </c>
      <c r="AK22" s="11" t="s">
        <v>1</v>
      </c>
      <c r="AM22" s="38">
        <f t="shared" si="11"/>
        <v>0</v>
      </c>
      <c r="AN22" s="8" t="s">
        <v>1</v>
      </c>
      <c r="AP22" s="38">
        <f t="shared" si="12"/>
        <v>0</v>
      </c>
      <c r="AQ22" s="8" t="s">
        <v>1</v>
      </c>
      <c r="AS22" s="38">
        <f t="shared" si="13"/>
        <v>0</v>
      </c>
      <c r="AT22" s="8" t="s">
        <v>1</v>
      </c>
      <c r="AV22" s="38">
        <f t="shared" si="14"/>
        <v>0</v>
      </c>
      <c r="AW22" s="8" t="s">
        <v>1</v>
      </c>
      <c r="AY22" s="38">
        <f t="shared" si="15"/>
        <v>0</v>
      </c>
      <c r="AZ22" s="8" t="s">
        <v>1</v>
      </c>
    </row>
    <row r="23" spans="1:52" ht="15" thickBot="1" x14ac:dyDescent="0.35">
      <c r="A23" s="16"/>
      <c r="C23" s="2"/>
      <c r="D23" s="1"/>
      <c r="E23" s="2"/>
      <c r="F23" s="1"/>
      <c r="G23" s="1"/>
      <c r="I23" s="3"/>
      <c r="J23" s="1"/>
      <c r="L23" s="3"/>
      <c r="M23" s="1"/>
      <c r="O23" s="3"/>
      <c r="P23" s="1"/>
      <c r="R23" s="3"/>
      <c r="S23" s="1"/>
      <c r="U23" s="3"/>
      <c r="V23" s="1"/>
      <c r="X23" s="3"/>
      <c r="Y23" s="1"/>
      <c r="AA23" s="3"/>
      <c r="AB23" s="1"/>
      <c r="AD23" s="3"/>
      <c r="AE23" s="1"/>
      <c r="AG23" s="3"/>
      <c r="AH23" s="1"/>
      <c r="AJ23" s="3"/>
      <c r="AK23" s="1"/>
    </row>
    <row r="24" spans="1:52" ht="15" thickBot="1" x14ac:dyDescent="0.35">
      <c r="A24" s="4"/>
      <c r="B24" s="4"/>
      <c r="C24" s="4"/>
      <c r="D24" s="4"/>
      <c r="E24" s="5"/>
      <c r="F24" s="4"/>
      <c r="I24" s="266" t="s">
        <v>207</v>
      </c>
      <c r="J24" s="76">
        <v>0</v>
      </c>
      <c r="L24" s="266" t="s">
        <v>213</v>
      </c>
      <c r="M24" s="76">
        <v>0</v>
      </c>
      <c r="O24" s="266" t="s">
        <v>222</v>
      </c>
      <c r="P24" s="76">
        <v>0</v>
      </c>
      <c r="R24" s="266" t="s">
        <v>239</v>
      </c>
      <c r="S24" s="76">
        <v>0</v>
      </c>
      <c r="U24" s="266" t="s">
        <v>241</v>
      </c>
      <c r="V24" s="76">
        <v>0</v>
      </c>
      <c r="X24" s="266" t="s">
        <v>251</v>
      </c>
      <c r="Y24" s="76">
        <v>0</v>
      </c>
      <c r="AA24" s="266" t="s">
        <v>252</v>
      </c>
      <c r="AB24" s="76">
        <v>0</v>
      </c>
      <c r="AD24" s="266" t="s">
        <v>257</v>
      </c>
      <c r="AE24" s="76">
        <v>0</v>
      </c>
      <c r="AG24" s="266" t="s">
        <v>260</v>
      </c>
      <c r="AH24" s="76">
        <v>0</v>
      </c>
      <c r="AJ24" s="266" t="s">
        <v>263</v>
      </c>
      <c r="AK24" s="76">
        <v>0</v>
      </c>
      <c r="AM24" s="266" t="s">
        <v>264</v>
      </c>
      <c r="AN24" s="76">
        <v>0</v>
      </c>
      <c r="AP24" s="266" t="s">
        <v>265</v>
      </c>
      <c r="AQ24" s="76">
        <v>0</v>
      </c>
      <c r="AS24" s="266" t="s">
        <v>283</v>
      </c>
      <c r="AT24" s="76">
        <v>0</v>
      </c>
      <c r="AV24" s="266" t="s">
        <v>286</v>
      </c>
      <c r="AW24" s="76">
        <v>0</v>
      </c>
      <c r="AY24" s="258" t="s">
        <v>107</v>
      </c>
      <c r="AZ24" s="257">
        <v>0</v>
      </c>
    </row>
    <row r="25" spans="1:52" ht="15" thickBot="1" x14ac:dyDescent="0.35">
      <c r="A25" s="30" t="s">
        <v>0</v>
      </c>
      <c r="B25" s="28" t="s">
        <v>37</v>
      </c>
      <c r="C25" s="28" t="s">
        <v>10</v>
      </c>
      <c r="D25" s="30" t="s">
        <v>33</v>
      </c>
      <c r="E25" s="29" t="s">
        <v>12</v>
      </c>
      <c r="F25" s="30" t="s">
        <v>33</v>
      </c>
      <c r="G25" s="30" t="s">
        <v>59</v>
      </c>
      <c r="I25" s="30" t="s">
        <v>15</v>
      </c>
      <c r="J25" s="28" t="s">
        <v>33</v>
      </c>
      <c r="L25" s="30" t="s">
        <v>15</v>
      </c>
      <c r="M25" s="28" t="s">
        <v>33</v>
      </c>
      <c r="O25" s="30" t="s">
        <v>15</v>
      </c>
      <c r="P25" s="28" t="s">
        <v>33</v>
      </c>
      <c r="R25" s="30" t="s">
        <v>15</v>
      </c>
      <c r="S25" s="28" t="s">
        <v>33</v>
      </c>
      <c r="U25" s="30" t="s">
        <v>15</v>
      </c>
      <c r="V25" s="28" t="s">
        <v>33</v>
      </c>
      <c r="X25" s="30" t="s">
        <v>15</v>
      </c>
      <c r="Y25" s="28" t="s">
        <v>33</v>
      </c>
      <c r="AA25" s="30" t="s">
        <v>15</v>
      </c>
      <c r="AB25" s="28" t="s">
        <v>33</v>
      </c>
      <c r="AD25" s="30" t="s">
        <v>15</v>
      </c>
      <c r="AE25" s="28" t="s">
        <v>33</v>
      </c>
      <c r="AG25" s="30" t="s">
        <v>15</v>
      </c>
      <c r="AH25" s="28" t="s">
        <v>33</v>
      </c>
      <c r="AJ25" s="30" t="s">
        <v>15</v>
      </c>
      <c r="AK25" s="28" t="s">
        <v>33</v>
      </c>
      <c r="AM25" s="30" t="s">
        <v>15</v>
      </c>
      <c r="AN25" s="30" t="s">
        <v>33</v>
      </c>
      <c r="AP25" s="30" t="s">
        <v>15</v>
      </c>
      <c r="AQ25" s="30" t="s">
        <v>33</v>
      </c>
      <c r="AS25" s="30" t="s">
        <v>15</v>
      </c>
      <c r="AT25" s="30" t="s">
        <v>33</v>
      </c>
      <c r="AV25" s="30" t="s">
        <v>15</v>
      </c>
      <c r="AW25" s="30" t="s">
        <v>33</v>
      </c>
      <c r="AY25" s="256" t="s">
        <v>15</v>
      </c>
      <c r="AZ25" s="256" t="s">
        <v>33</v>
      </c>
    </row>
    <row r="26" spans="1:52" ht="15" thickBot="1" x14ac:dyDescent="0.35">
      <c r="A26" s="16"/>
      <c r="C26" s="2"/>
      <c r="D26" s="1"/>
      <c r="E26" s="2"/>
      <c r="F26" s="1"/>
      <c r="G26" s="1"/>
      <c r="I26" s="3"/>
      <c r="J26" s="1"/>
      <c r="L26" s="3"/>
      <c r="M26" s="1"/>
      <c r="O26" s="3"/>
      <c r="P26" s="1"/>
      <c r="R26" s="3"/>
      <c r="S26" s="1"/>
      <c r="U26" s="3"/>
      <c r="V26" s="1"/>
      <c r="X26" s="3"/>
      <c r="Y26" s="1"/>
      <c r="AA26" s="3"/>
      <c r="AB26" s="1"/>
      <c r="AD26" s="3"/>
      <c r="AE26" s="1"/>
      <c r="AG26" s="3"/>
      <c r="AH26" s="1"/>
      <c r="AJ26" s="3"/>
      <c r="AK26" s="1"/>
      <c r="AM26" s="3"/>
      <c r="AN26" s="1"/>
      <c r="AP26" s="3"/>
      <c r="AQ26" s="1"/>
      <c r="AS26" s="3"/>
      <c r="AT26" s="1"/>
      <c r="AV26" s="3"/>
      <c r="AW26" s="1"/>
      <c r="AY26" s="3"/>
      <c r="AZ26" s="1"/>
    </row>
    <row r="27" spans="1:52" ht="15" thickBot="1" x14ac:dyDescent="0.35">
      <c r="A27" s="265">
        <v>2311</v>
      </c>
      <c r="B27" s="50"/>
      <c r="C27" s="17">
        <v>19.125063750199999</v>
      </c>
      <c r="D27" s="8" t="s">
        <v>3</v>
      </c>
      <c r="E27" s="503">
        <f>(C27*$C$4)/1000000</f>
        <v>2.0249999999986765</v>
      </c>
      <c r="F27" s="8" t="s">
        <v>1</v>
      </c>
      <c r="G27" s="8">
        <f>ROUNDDOWN((Consolidação!C37+Consolidação!E37)/E27,0)</f>
        <v>110</v>
      </c>
      <c r="I27" s="57">
        <f>E27*$J$24</f>
        <v>0</v>
      </c>
      <c r="J27" s="11" t="s">
        <v>1</v>
      </c>
      <c r="L27" s="57">
        <f>E27*$M$24</f>
        <v>0</v>
      </c>
      <c r="M27" s="11" t="s">
        <v>1</v>
      </c>
      <c r="O27" s="57">
        <f>E27*$P$24</f>
        <v>0</v>
      </c>
      <c r="P27" s="11" t="s">
        <v>1</v>
      </c>
      <c r="R27" s="57">
        <f>E27*$S$24</f>
        <v>0</v>
      </c>
      <c r="S27" s="11" t="s">
        <v>1</v>
      </c>
      <c r="U27" s="57">
        <f>E27*$V$24</f>
        <v>0</v>
      </c>
      <c r="V27" s="11" t="s">
        <v>1</v>
      </c>
      <c r="X27" s="57">
        <f>E27*$Y$24</f>
        <v>0</v>
      </c>
      <c r="Y27" s="11" t="s">
        <v>1</v>
      </c>
      <c r="AA27" s="57">
        <f>E27*$AB$24</f>
        <v>0</v>
      </c>
      <c r="AB27" s="11" t="s">
        <v>1</v>
      </c>
      <c r="AD27" s="57">
        <f>E27*$AE$24</f>
        <v>0</v>
      </c>
      <c r="AE27" s="11" t="s">
        <v>1</v>
      </c>
      <c r="AG27" s="57">
        <f>E27*$AH$24</f>
        <v>0</v>
      </c>
      <c r="AH27" s="11" t="s">
        <v>1</v>
      </c>
      <c r="AJ27" s="57">
        <f>E27*$AK$24</f>
        <v>0</v>
      </c>
      <c r="AK27" s="11" t="s">
        <v>1</v>
      </c>
      <c r="AM27" s="57">
        <f>E27*$AN$24</f>
        <v>0</v>
      </c>
      <c r="AN27" s="11" t="s">
        <v>1</v>
      </c>
      <c r="AP27" s="57">
        <f>E27*$AQ$24</f>
        <v>0</v>
      </c>
      <c r="AQ27" s="11" t="s">
        <v>1</v>
      </c>
      <c r="AS27" s="57">
        <f>E27*$AT$24</f>
        <v>0</v>
      </c>
      <c r="AT27" s="11" t="s">
        <v>1</v>
      </c>
      <c r="AV27" s="57">
        <f>E27*$AW$24</f>
        <v>0</v>
      </c>
      <c r="AW27" s="11" t="s">
        <v>1</v>
      </c>
      <c r="AY27" s="38">
        <f>E27*$AZ$24</f>
        <v>0</v>
      </c>
      <c r="AZ27" s="11" t="s">
        <v>1</v>
      </c>
    </row>
    <row r="28" spans="1:52" ht="15" thickBot="1" x14ac:dyDescent="0.35">
      <c r="A28" s="6">
        <v>2315</v>
      </c>
      <c r="B28" s="228"/>
      <c r="C28" s="17">
        <v>6.3750212500699996</v>
      </c>
      <c r="D28" s="8" t="s">
        <v>3</v>
      </c>
      <c r="E28" s="503">
        <f>(C28*$C$4)/1000000</f>
        <v>0.67499999999991178</v>
      </c>
      <c r="F28" s="8" t="s">
        <v>1</v>
      </c>
      <c r="G28" s="8">
        <f>ROUNDDOWN((Consolidação!C38+Consolidação!E38)/E28,0)</f>
        <v>0</v>
      </c>
      <c r="I28" s="57">
        <f>E28*$J$24</f>
        <v>0</v>
      </c>
      <c r="J28" s="11" t="s">
        <v>1</v>
      </c>
      <c r="L28" s="57">
        <f>E28*$M$24</f>
        <v>0</v>
      </c>
      <c r="M28" s="11" t="s">
        <v>1</v>
      </c>
      <c r="O28" s="57">
        <f>E28*$P$24</f>
        <v>0</v>
      </c>
      <c r="P28" s="11" t="s">
        <v>1</v>
      </c>
      <c r="R28" s="57">
        <f>E28*$S$24</f>
        <v>0</v>
      </c>
      <c r="S28" s="11" t="s">
        <v>1</v>
      </c>
      <c r="U28" s="57">
        <f>E28*$V$24</f>
        <v>0</v>
      </c>
      <c r="V28" s="11" t="s">
        <v>1</v>
      </c>
      <c r="X28" s="57">
        <f>E28*$Y$24</f>
        <v>0</v>
      </c>
      <c r="Y28" s="11" t="s">
        <v>1</v>
      </c>
      <c r="AA28" s="57">
        <f>E28*$AB$24</f>
        <v>0</v>
      </c>
      <c r="AB28" s="11" t="s">
        <v>1</v>
      </c>
      <c r="AD28" s="57">
        <f>E28*$AE$24</f>
        <v>0</v>
      </c>
      <c r="AE28" s="11" t="s">
        <v>1</v>
      </c>
      <c r="AG28" s="57">
        <f>E28*$AH$24</f>
        <v>0</v>
      </c>
      <c r="AH28" s="11" t="s">
        <v>1</v>
      </c>
      <c r="AJ28" s="57">
        <f>E28*$AK$24</f>
        <v>0</v>
      </c>
      <c r="AK28" s="11" t="s">
        <v>1</v>
      </c>
      <c r="AM28" s="57">
        <f>E28*$AN$24</f>
        <v>0</v>
      </c>
      <c r="AN28" s="11" t="s">
        <v>1</v>
      </c>
      <c r="AP28" s="57">
        <f>E28*$AQ$24</f>
        <v>0</v>
      </c>
      <c r="AQ28" s="11" t="s">
        <v>1</v>
      </c>
      <c r="AS28" s="57">
        <f>E28*$AT$24</f>
        <v>0</v>
      </c>
      <c r="AT28" s="11" t="s">
        <v>1</v>
      </c>
      <c r="AV28" s="57">
        <f>E28*$AW$24</f>
        <v>0</v>
      </c>
      <c r="AW28" s="11" t="s">
        <v>1</v>
      </c>
      <c r="AY28" s="38">
        <f>E28*$AZ$24</f>
        <v>0</v>
      </c>
      <c r="AZ28" s="11" t="s">
        <v>1</v>
      </c>
    </row>
    <row r="29" spans="1:52" ht="15" thickBot="1" x14ac:dyDescent="0.35"/>
    <row r="30" spans="1:52" ht="15" thickBot="1" x14ac:dyDescent="0.35">
      <c r="A30" s="4"/>
      <c r="B30" s="4"/>
      <c r="C30" s="4"/>
      <c r="D30" s="4"/>
      <c r="E30" s="5"/>
      <c r="F30" s="4"/>
      <c r="I30" s="266" t="s">
        <v>207</v>
      </c>
      <c r="J30" s="76">
        <v>0</v>
      </c>
      <c r="L30" s="266" t="s">
        <v>213</v>
      </c>
      <c r="M30" s="76">
        <v>0</v>
      </c>
      <c r="O30" s="266" t="s">
        <v>222</v>
      </c>
      <c r="P30" s="76">
        <v>0</v>
      </c>
      <c r="R30" s="266" t="s">
        <v>239</v>
      </c>
      <c r="S30" s="76">
        <f>S13</f>
        <v>0</v>
      </c>
      <c r="U30" s="266" t="s">
        <v>241</v>
      </c>
      <c r="V30" s="76">
        <f>V13</f>
        <v>0</v>
      </c>
      <c r="X30" s="266" t="s">
        <v>251</v>
      </c>
      <c r="Y30" s="76">
        <f>Y13</f>
        <v>0</v>
      </c>
      <c r="AA30" s="266" t="s">
        <v>252</v>
      </c>
      <c r="AB30" s="76">
        <f>AB13</f>
        <v>0</v>
      </c>
      <c r="AD30" s="266" t="s">
        <v>257</v>
      </c>
      <c r="AE30" s="76">
        <f>AE13</f>
        <v>0</v>
      </c>
      <c r="AG30" s="266" t="s">
        <v>260</v>
      </c>
      <c r="AH30" s="76">
        <f>AH13</f>
        <v>0</v>
      </c>
      <c r="AJ30" s="266" t="s">
        <v>263</v>
      </c>
      <c r="AK30" s="76">
        <f>AK13</f>
        <v>0</v>
      </c>
      <c r="AM30" s="266" t="s">
        <v>264</v>
      </c>
      <c r="AN30" s="76">
        <f>AN13</f>
        <v>0</v>
      </c>
      <c r="AP30" s="266" t="s">
        <v>265</v>
      </c>
      <c r="AQ30" s="76">
        <f>AQ13</f>
        <v>0</v>
      </c>
      <c r="AS30" s="266" t="s">
        <v>283</v>
      </c>
      <c r="AT30" s="76">
        <f>AT13</f>
        <v>0</v>
      </c>
      <c r="AV30" s="266" t="s">
        <v>286</v>
      </c>
      <c r="AW30" s="76">
        <f>AW13</f>
        <v>0</v>
      </c>
      <c r="AY30" s="258" t="s">
        <v>107</v>
      </c>
      <c r="AZ30" s="257">
        <v>0</v>
      </c>
    </row>
    <row r="31" spans="1:52" ht="15" thickBot="1" x14ac:dyDescent="0.35">
      <c r="A31" s="75" t="s">
        <v>4</v>
      </c>
      <c r="B31" s="30" t="s">
        <v>29</v>
      </c>
      <c r="C31" s="28" t="s">
        <v>10</v>
      </c>
      <c r="D31" s="30" t="s">
        <v>33</v>
      </c>
      <c r="E31" s="29" t="s">
        <v>12</v>
      </c>
      <c r="F31" s="30" t="s">
        <v>33</v>
      </c>
      <c r="G31" s="30" t="s">
        <v>59</v>
      </c>
      <c r="I31" s="30" t="s">
        <v>15</v>
      </c>
      <c r="J31" s="28" t="s">
        <v>33</v>
      </c>
      <c r="L31" s="30" t="s">
        <v>15</v>
      </c>
      <c r="M31" s="28" t="s">
        <v>33</v>
      </c>
      <c r="O31" s="30" t="s">
        <v>15</v>
      </c>
      <c r="P31" s="28" t="s">
        <v>33</v>
      </c>
      <c r="R31" s="30" t="s">
        <v>15</v>
      </c>
      <c r="S31" s="28" t="s">
        <v>33</v>
      </c>
      <c r="U31" s="30" t="s">
        <v>15</v>
      </c>
      <c r="V31" s="28" t="s">
        <v>33</v>
      </c>
      <c r="W31" s="88"/>
      <c r="X31" s="30" t="s">
        <v>15</v>
      </c>
      <c r="Y31" s="28" t="s">
        <v>33</v>
      </c>
      <c r="AA31" s="30" t="s">
        <v>15</v>
      </c>
      <c r="AB31" s="28" t="s">
        <v>33</v>
      </c>
      <c r="AD31" s="30" t="s">
        <v>15</v>
      </c>
      <c r="AE31" s="28" t="s">
        <v>33</v>
      </c>
      <c r="AG31" s="30" t="s">
        <v>15</v>
      </c>
      <c r="AH31" s="28" t="s">
        <v>33</v>
      </c>
      <c r="AJ31" s="30" t="s">
        <v>15</v>
      </c>
      <c r="AK31" s="28" t="s">
        <v>33</v>
      </c>
      <c r="AM31" s="30" t="s">
        <v>15</v>
      </c>
      <c r="AN31" s="30" t="s">
        <v>33</v>
      </c>
      <c r="AP31" s="30" t="s">
        <v>15</v>
      </c>
      <c r="AQ31" s="30" t="s">
        <v>33</v>
      </c>
      <c r="AS31" s="30" t="s">
        <v>15</v>
      </c>
      <c r="AT31" s="30" t="s">
        <v>33</v>
      </c>
      <c r="AV31" s="30" t="s">
        <v>15</v>
      </c>
      <c r="AW31" s="30" t="s">
        <v>33</v>
      </c>
      <c r="AY31" s="256" t="s">
        <v>15</v>
      </c>
      <c r="AZ31" s="256" t="s">
        <v>33</v>
      </c>
    </row>
    <row r="32" spans="1:52" ht="15" thickBot="1" x14ac:dyDescent="0.35">
      <c r="A32" s="84"/>
      <c r="B32" s="85"/>
      <c r="C32" s="14"/>
      <c r="D32" s="12"/>
      <c r="E32" s="13"/>
      <c r="F32" s="13"/>
      <c r="AM32" s="13"/>
      <c r="AN32" s="13"/>
      <c r="AP32" s="13"/>
      <c r="AQ32" s="13"/>
      <c r="AS32" s="13"/>
      <c r="AT32" s="13"/>
      <c r="AV32" s="13"/>
      <c r="AW32" s="13"/>
      <c r="AY32" s="13"/>
      <c r="AZ32" s="13"/>
    </row>
    <row r="33" spans="1:52" ht="15" thickBot="1" x14ac:dyDescent="0.35">
      <c r="A33" s="211">
        <v>11906</v>
      </c>
      <c r="B33" s="227"/>
      <c r="C33" s="17">
        <v>3.3329549999999997E-5</v>
      </c>
      <c r="D33" s="8" t="s">
        <v>104</v>
      </c>
      <c r="E33" s="503">
        <f>C33*$C$4</f>
        <v>3.5289994130999998</v>
      </c>
      <c r="F33" s="8" t="s">
        <v>104</v>
      </c>
      <c r="G33" s="8">
        <f>ROUNDDOWN((Consolidação!C100+Consolidação!E100)/E33,0)</f>
        <v>0</v>
      </c>
      <c r="I33" s="57">
        <f>E33*$J$30</f>
        <v>0</v>
      </c>
      <c r="J33" s="8" t="s">
        <v>104</v>
      </c>
      <c r="L33" s="57">
        <f>E33*$M$30</f>
        <v>0</v>
      </c>
      <c r="M33" s="8" t="s">
        <v>104</v>
      </c>
      <c r="O33" s="57">
        <f>E33*$P$30</f>
        <v>0</v>
      </c>
      <c r="P33" s="8" t="s">
        <v>104</v>
      </c>
      <c r="R33" s="57">
        <f>E33*$S$30</f>
        <v>0</v>
      </c>
      <c r="S33" s="8" t="s">
        <v>104</v>
      </c>
      <c r="U33" s="57">
        <f>E33*$V$30</f>
        <v>0</v>
      </c>
      <c r="V33" s="8" t="s">
        <v>104</v>
      </c>
      <c r="X33" s="57">
        <f>E33*$Y$30</f>
        <v>0</v>
      </c>
      <c r="Y33" s="8" t="s">
        <v>104</v>
      </c>
      <c r="AA33" s="57">
        <f>E33*$AB$30</f>
        <v>0</v>
      </c>
      <c r="AB33" s="8" t="s">
        <v>104</v>
      </c>
      <c r="AD33" s="57">
        <f>E33*$AE$30</f>
        <v>0</v>
      </c>
      <c r="AE33" s="8" t="s">
        <v>104</v>
      </c>
      <c r="AG33" s="57">
        <f>E33*$AH$30</f>
        <v>0</v>
      </c>
      <c r="AH33" s="8" t="s">
        <v>104</v>
      </c>
      <c r="AJ33" s="57">
        <f>E33*$AK$30</f>
        <v>0</v>
      </c>
      <c r="AK33" s="8" t="s">
        <v>104</v>
      </c>
      <c r="AM33" s="57">
        <f>E33*$AN$30</f>
        <v>0</v>
      </c>
      <c r="AN33" s="8" t="s">
        <v>104</v>
      </c>
      <c r="AP33" s="57">
        <f>E33*$AQ$30</f>
        <v>0</v>
      </c>
      <c r="AQ33" s="8" t="s">
        <v>104</v>
      </c>
      <c r="AS33" s="57">
        <f>E33*$AT$30</f>
        <v>0</v>
      </c>
      <c r="AT33" s="8" t="s">
        <v>104</v>
      </c>
      <c r="AV33" s="57">
        <f>E33*$AW$30</f>
        <v>0</v>
      </c>
      <c r="AW33" s="8" t="s">
        <v>104</v>
      </c>
      <c r="AY33" s="38">
        <f>E33*$AZ$30</f>
        <v>0</v>
      </c>
      <c r="AZ33" s="8" t="s">
        <v>104</v>
      </c>
    </row>
    <row r="34" spans="1:52" ht="15" thickBot="1" x14ac:dyDescent="0.35">
      <c r="A34" s="211">
        <v>11904</v>
      </c>
      <c r="B34" s="227"/>
      <c r="C34" s="17">
        <v>3.3329549999999997E-5</v>
      </c>
      <c r="D34" s="8" t="s">
        <v>104</v>
      </c>
      <c r="E34" s="503">
        <f>C34*$C$4</f>
        <v>3.5289994130999998</v>
      </c>
      <c r="F34" s="8" t="s">
        <v>104</v>
      </c>
      <c r="G34" s="8">
        <f>ROUNDDOWN((Consolidação!C99+Consolidação!E99)/E34,0)</f>
        <v>1</v>
      </c>
      <c r="I34" s="57">
        <f>E34*$J$30</f>
        <v>0</v>
      </c>
      <c r="J34" s="8" t="s">
        <v>104</v>
      </c>
      <c r="L34" s="57">
        <f>E34*$M$30</f>
        <v>0</v>
      </c>
      <c r="M34" s="8" t="s">
        <v>104</v>
      </c>
      <c r="O34" s="57">
        <f>E34*$P$30</f>
        <v>0</v>
      </c>
      <c r="P34" s="8" t="s">
        <v>104</v>
      </c>
      <c r="R34" s="57">
        <f>E34*$S$30</f>
        <v>0</v>
      </c>
      <c r="S34" s="8" t="s">
        <v>104</v>
      </c>
      <c r="U34" s="57">
        <f>E34*$V$30</f>
        <v>0</v>
      </c>
      <c r="V34" s="8" t="s">
        <v>104</v>
      </c>
      <c r="X34" s="57">
        <f>E34*$Y$30</f>
        <v>0</v>
      </c>
      <c r="Y34" s="8" t="s">
        <v>104</v>
      </c>
      <c r="AA34" s="57">
        <f>E34*$AB$30</f>
        <v>0</v>
      </c>
      <c r="AB34" s="8" t="s">
        <v>104</v>
      </c>
      <c r="AD34" s="57">
        <f>E34*$AE$30</f>
        <v>0</v>
      </c>
      <c r="AE34" s="8" t="s">
        <v>104</v>
      </c>
      <c r="AG34" s="57">
        <f>E34*$AH$30</f>
        <v>0</v>
      </c>
      <c r="AH34" s="8" t="s">
        <v>104</v>
      </c>
      <c r="AJ34" s="57">
        <f>E34*$AK$30</f>
        <v>0</v>
      </c>
      <c r="AK34" s="8" t="s">
        <v>104</v>
      </c>
      <c r="AM34" s="57">
        <f>E34*$AN$30</f>
        <v>0</v>
      </c>
      <c r="AN34" s="8" t="s">
        <v>104</v>
      </c>
      <c r="AP34" s="57">
        <f>E34*$AQ$30</f>
        <v>0</v>
      </c>
      <c r="AQ34" s="8" t="s">
        <v>104</v>
      </c>
      <c r="AS34" s="57">
        <f>E34*$AT$30</f>
        <v>0</v>
      </c>
      <c r="AT34" s="8" t="s">
        <v>104</v>
      </c>
      <c r="AV34" s="57">
        <f>E34*$AW$30</f>
        <v>0</v>
      </c>
      <c r="AW34" s="8" t="s">
        <v>104</v>
      </c>
      <c r="AY34" s="38">
        <f>E34*$AZ$30</f>
        <v>0</v>
      </c>
      <c r="AZ34" s="8" t="s">
        <v>104</v>
      </c>
    </row>
    <row r="35" spans="1:52" ht="15" thickBot="1" x14ac:dyDescent="0.35">
      <c r="A35" s="6">
        <v>11909</v>
      </c>
      <c r="B35" s="47"/>
      <c r="C35" s="17">
        <v>3.332955554E-2</v>
      </c>
      <c r="D35" s="8" t="s">
        <v>2</v>
      </c>
      <c r="E35" s="503">
        <f>C35*$C$4</f>
        <v>3528.9999996862798</v>
      </c>
      <c r="F35" s="8" t="s">
        <v>2</v>
      </c>
      <c r="G35" s="8">
        <f>ROUNDDOWN((Consolidação!C102+Consolidação!E102)/E35,0)</f>
        <v>0</v>
      </c>
      <c r="I35" s="57">
        <f>E35*$J$30</f>
        <v>0</v>
      </c>
      <c r="J35" s="8" t="s">
        <v>2</v>
      </c>
      <c r="L35" s="57">
        <f>E35*$M$30</f>
        <v>0</v>
      </c>
      <c r="M35" s="8" t="s">
        <v>2</v>
      </c>
      <c r="O35" s="57">
        <f>E35*$P$30</f>
        <v>0</v>
      </c>
      <c r="P35" s="8" t="s">
        <v>2</v>
      </c>
      <c r="R35" s="57">
        <f>E35*$S$30</f>
        <v>0</v>
      </c>
      <c r="S35" s="8" t="s">
        <v>2</v>
      </c>
      <c r="U35" s="57">
        <f>E35*$V$30</f>
        <v>0</v>
      </c>
      <c r="V35" s="8" t="s">
        <v>2</v>
      </c>
      <c r="X35" s="57">
        <f>E35*$Y$30</f>
        <v>0</v>
      </c>
      <c r="Y35" s="8" t="s">
        <v>2</v>
      </c>
      <c r="AA35" s="57">
        <f>E35*$AB$30</f>
        <v>0</v>
      </c>
      <c r="AB35" s="8" t="s">
        <v>2</v>
      </c>
      <c r="AD35" s="57">
        <f>E35*$AE$30</f>
        <v>0</v>
      </c>
      <c r="AE35" s="8" t="s">
        <v>2</v>
      </c>
      <c r="AG35" s="57">
        <f>E35*$AH$30</f>
        <v>0</v>
      </c>
      <c r="AH35" s="8" t="s">
        <v>2</v>
      </c>
      <c r="AJ35" s="57">
        <f>E35*$AK$30</f>
        <v>0</v>
      </c>
      <c r="AK35" s="8" t="s">
        <v>2</v>
      </c>
      <c r="AM35" s="57">
        <f>E35*$AN$30</f>
        <v>0</v>
      </c>
      <c r="AN35" s="8" t="s">
        <v>2</v>
      </c>
      <c r="AP35" s="57">
        <f>E35*$AQ$30</f>
        <v>0</v>
      </c>
      <c r="AQ35" s="8" t="s">
        <v>2</v>
      </c>
      <c r="AS35" s="57">
        <f>E35*$AT$30</f>
        <v>0</v>
      </c>
      <c r="AT35" s="8" t="s">
        <v>2</v>
      </c>
      <c r="AV35" s="57">
        <f>E35*$AW$30</f>
        <v>0</v>
      </c>
      <c r="AW35" s="8" t="s">
        <v>2</v>
      </c>
      <c r="AY35" s="38">
        <f>E35*$AZ$30</f>
        <v>0</v>
      </c>
      <c r="AZ35" s="8" t="s">
        <v>2</v>
      </c>
    </row>
    <row r="36" spans="1:52" ht="15" thickBot="1" x14ac:dyDescent="0.35">
      <c r="A36" s="1"/>
      <c r="B36" s="33"/>
      <c r="C36" s="198"/>
      <c r="D36" s="1"/>
      <c r="E36" s="73"/>
      <c r="F36" s="1"/>
      <c r="G36" s="1"/>
      <c r="I36" s="82"/>
      <c r="J36" s="1"/>
      <c r="L36" s="82"/>
      <c r="M36" s="1"/>
      <c r="O36" s="82"/>
      <c r="P36" s="1"/>
      <c r="R36" s="82"/>
      <c r="S36" s="1"/>
      <c r="U36" s="82"/>
      <c r="V36" s="1"/>
      <c r="X36" s="82"/>
      <c r="Y36" s="1"/>
      <c r="AA36" s="82"/>
      <c r="AB36" s="1"/>
      <c r="AD36" s="82"/>
      <c r="AE36" s="1"/>
      <c r="AG36" s="82"/>
      <c r="AH36" s="1"/>
      <c r="AJ36" s="82"/>
      <c r="AK36" s="1"/>
      <c r="AM36" s="74"/>
      <c r="AN36" s="1"/>
      <c r="AP36" s="74"/>
      <c r="AQ36" s="1"/>
      <c r="AS36" s="74"/>
      <c r="AT36" s="1"/>
      <c r="AV36" s="74"/>
      <c r="AW36" s="1"/>
      <c r="AY36" s="74"/>
      <c r="AZ36" s="1"/>
    </row>
    <row r="37" spans="1:52" ht="15" thickBot="1" x14ac:dyDescent="0.35">
      <c r="A37" s="4"/>
      <c r="B37" s="4"/>
      <c r="C37" s="4"/>
      <c r="D37" s="4"/>
      <c r="E37" s="5"/>
      <c r="F37" s="4"/>
      <c r="I37" s="266" t="s">
        <v>207</v>
      </c>
      <c r="J37" s="76">
        <v>0</v>
      </c>
      <c r="L37" s="266" t="s">
        <v>213</v>
      </c>
      <c r="M37" s="76">
        <v>0</v>
      </c>
      <c r="O37" s="266" t="s">
        <v>222</v>
      </c>
      <c r="P37" s="76">
        <v>0</v>
      </c>
      <c r="R37" s="266" t="s">
        <v>239</v>
      </c>
      <c r="S37" s="76">
        <f>S13</f>
        <v>0</v>
      </c>
      <c r="U37" s="266" t="s">
        <v>241</v>
      </c>
      <c r="V37" s="76">
        <f>V13</f>
        <v>0</v>
      </c>
      <c r="X37" s="266" t="s">
        <v>251</v>
      </c>
      <c r="Y37" s="76">
        <f>Y13</f>
        <v>0</v>
      </c>
      <c r="AA37" s="266" t="s">
        <v>252</v>
      </c>
      <c r="AB37" s="76">
        <f>AB13</f>
        <v>0</v>
      </c>
      <c r="AD37" s="266" t="s">
        <v>257</v>
      </c>
      <c r="AE37" s="76">
        <f>AE13</f>
        <v>0</v>
      </c>
      <c r="AG37" s="266" t="s">
        <v>260</v>
      </c>
      <c r="AH37" s="76">
        <f>AH13</f>
        <v>0</v>
      </c>
      <c r="AJ37" s="266" t="s">
        <v>263</v>
      </c>
      <c r="AK37" s="76">
        <f>AK13</f>
        <v>0</v>
      </c>
      <c r="AM37" s="266" t="s">
        <v>264</v>
      </c>
      <c r="AN37" s="76">
        <f>AN13</f>
        <v>0</v>
      </c>
      <c r="AP37" s="266" t="s">
        <v>265</v>
      </c>
      <c r="AQ37" s="76">
        <f>AQ13</f>
        <v>0</v>
      </c>
      <c r="AS37" s="266" t="s">
        <v>283</v>
      </c>
      <c r="AT37" s="76">
        <f>AT13</f>
        <v>0</v>
      </c>
      <c r="AV37" s="266" t="s">
        <v>286</v>
      </c>
      <c r="AW37" s="76">
        <f>AW13</f>
        <v>0</v>
      </c>
      <c r="AY37" s="258" t="s">
        <v>107</v>
      </c>
      <c r="AZ37" s="257">
        <v>0</v>
      </c>
    </row>
    <row r="38" spans="1:52" ht="15" thickBot="1" x14ac:dyDescent="0.35">
      <c r="A38" s="75" t="s">
        <v>4</v>
      </c>
      <c r="B38" s="30" t="s">
        <v>30</v>
      </c>
      <c r="C38" s="28" t="s">
        <v>10</v>
      </c>
      <c r="D38" s="30" t="s">
        <v>33</v>
      </c>
      <c r="E38" s="29" t="s">
        <v>12</v>
      </c>
      <c r="F38" s="30" t="s">
        <v>33</v>
      </c>
      <c r="G38" s="30" t="s">
        <v>59</v>
      </c>
      <c r="I38" s="30" t="s">
        <v>15</v>
      </c>
      <c r="J38" s="28" t="s">
        <v>33</v>
      </c>
      <c r="L38" s="30" t="s">
        <v>15</v>
      </c>
      <c r="M38" s="28" t="s">
        <v>33</v>
      </c>
      <c r="O38" s="30" t="s">
        <v>15</v>
      </c>
      <c r="P38" s="28" t="s">
        <v>33</v>
      </c>
      <c r="R38" s="30" t="s">
        <v>15</v>
      </c>
      <c r="S38" s="28" t="s">
        <v>33</v>
      </c>
      <c r="U38" s="30" t="s">
        <v>15</v>
      </c>
      <c r="V38" s="28" t="s">
        <v>33</v>
      </c>
      <c r="X38" s="30" t="s">
        <v>15</v>
      </c>
      <c r="Y38" s="28" t="s">
        <v>33</v>
      </c>
      <c r="AA38" s="30" t="s">
        <v>15</v>
      </c>
      <c r="AB38" s="28" t="s">
        <v>33</v>
      </c>
      <c r="AD38" s="30" t="s">
        <v>15</v>
      </c>
      <c r="AE38" s="28" t="s">
        <v>33</v>
      </c>
      <c r="AG38" s="30" t="s">
        <v>15</v>
      </c>
      <c r="AH38" s="28" t="s">
        <v>33</v>
      </c>
      <c r="AJ38" s="30" t="s">
        <v>15</v>
      </c>
      <c r="AK38" s="28" t="s">
        <v>33</v>
      </c>
      <c r="AM38" s="30" t="s">
        <v>15</v>
      </c>
      <c r="AN38" s="30" t="s">
        <v>33</v>
      </c>
      <c r="AP38" s="30" t="s">
        <v>15</v>
      </c>
      <c r="AQ38" s="30" t="s">
        <v>33</v>
      </c>
      <c r="AS38" s="30" t="s">
        <v>15</v>
      </c>
      <c r="AT38" s="30" t="s">
        <v>33</v>
      </c>
      <c r="AV38" s="30" t="s">
        <v>15</v>
      </c>
      <c r="AW38" s="30" t="s">
        <v>33</v>
      </c>
      <c r="AY38" s="256" t="s">
        <v>15</v>
      </c>
      <c r="AZ38" s="256" t="s">
        <v>33</v>
      </c>
    </row>
    <row r="39" spans="1:52" ht="15" thickBot="1" x14ac:dyDescent="0.35">
      <c r="A39" s="1"/>
      <c r="B39" s="33"/>
      <c r="C39" s="2"/>
      <c r="D39" s="1"/>
      <c r="E39" s="81"/>
      <c r="F39" s="1"/>
      <c r="G39" s="1"/>
      <c r="I39" s="82"/>
      <c r="J39" s="1"/>
      <c r="L39" s="74"/>
      <c r="M39" s="1"/>
      <c r="O39" s="74"/>
      <c r="P39" s="1"/>
      <c r="R39" s="74"/>
      <c r="S39" s="1"/>
      <c r="U39" s="74"/>
      <c r="V39" s="1"/>
      <c r="X39" s="74"/>
      <c r="Y39" s="1"/>
      <c r="AA39" s="74"/>
      <c r="AB39" s="1"/>
      <c r="AD39" s="74"/>
      <c r="AE39" s="1"/>
      <c r="AG39" s="74"/>
      <c r="AH39" s="1"/>
      <c r="AJ39" s="74"/>
      <c r="AK39" s="1"/>
      <c r="AM39" s="74"/>
      <c r="AN39" s="1"/>
      <c r="AP39" s="74"/>
      <c r="AQ39" s="1"/>
      <c r="AS39" s="74"/>
      <c r="AT39" s="1"/>
      <c r="AV39" s="74"/>
      <c r="AW39" s="1"/>
      <c r="AY39" s="74"/>
      <c r="AZ39" s="1"/>
    </row>
    <row r="40" spans="1:52" ht="15" thickBot="1" x14ac:dyDescent="0.35">
      <c r="A40" s="211">
        <v>11908</v>
      </c>
      <c r="B40" s="226"/>
      <c r="C40" s="17">
        <v>6.7055779E-4</v>
      </c>
      <c r="D40" s="8" t="s">
        <v>2</v>
      </c>
      <c r="E40" s="503">
        <f t="shared" ref="E40:E45" si="16">C40*$C$4</f>
        <v>70.999999920779999</v>
      </c>
      <c r="F40" s="8" t="s">
        <v>2</v>
      </c>
      <c r="G40" s="8">
        <f>ROUNDDOWN((Consolidação!C101+Consolidação!E101)/E40,0)</f>
        <v>5</v>
      </c>
      <c r="H40" s="1"/>
      <c r="I40" s="57">
        <f t="shared" ref="I40:I45" si="17">E40*$J$37</f>
        <v>0</v>
      </c>
      <c r="J40" s="8" t="s">
        <v>2</v>
      </c>
      <c r="L40" s="57">
        <f t="shared" ref="L40:L45" si="18">E40*$M$37</f>
        <v>0</v>
      </c>
      <c r="M40" s="8" t="s">
        <v>2</v>
      </c>
      <c r="O40" s="57">
        <f t="shared" ref="O40:O45" si="19">E40*$P$37</f>
        <v>0</v>
      </c>
      <c r="P40" s="8" t="s">
        <v>2</v>
      </c>
      <c r="R40" s="57">
        <f t="shared" ref="R40:R45" si="20">E40*$S$37</f>
        <v>0</v>
      </c>
      <c r="S40" s="8" t="s">
        <v>2</v>
      </c>
      <c r="U40" s="57">
        <f t="shared" ref="U40:U45" si="21">E40*$V$37</f>
        <v>0</v>
      </c>
      <c r="V40" s="8" t="s">
        <v>2</v>
      </c>
      <c r="X40" s="57">
        <f t="shared" ref="X40:X45" si="22">E40*$Y$37</f>
        <v>0</v>
      </c>
      <c r="Y40" s="8" t="s">
        <v>2</v>
      </c>
      <c r="AA40" s="57">
        <f t="shared" ref="AA40:AA45" si="23">E40*$AB$37</f>
        <v>0</v>
      </c>
      <c r="AB40" s="8" t="s">
        <v>2</v>
      </c>
      <c r="AD40" s="57">
        <f t="shared" ref="AD40:AD45" si="24">E40*$AE$37</f>
        <v>0</v>
      </c>
      <c r="AE40" s="8" t="s">
        <v>2</v>
      </c>
      <c r="AG40" s="57">
        <f t="shared" ref="AG40:AG45" si="25">E40*$AH$37</f>
        <v>0</v>
      </c>
      <c r="AH40" s="8" t="s">
        <v>2</v>
      </c>
      <c r="AJ40" s="57">
        <f t="shared" ref="AJ40:AJ45" si="26">E40*$AK$37</f>
        <v>0</v>
      </c>
      <c r="AK40" s="8" t="s">
        <v>2</v>
      </c>
      <c r="AM40" s="57">
        <f t="shared" ref="AM40:AM45" si="27">E40*$AN$37</f>
        <v>0</v>
      </c>
      <c r="AN40" s="8" t="s">
        <v>2</v>
      </c>
      <c r="AP40" s="57">
        <f t="shared" ref="AP40:AP45" si="28">E40*$AQ$37</f>
        <v>0</v>
      </c>
      <c r="AQ40" s="8" t="s">
        <v>2</v>
      </c>
      <c r="AS40" s="57">
        <f t="shared" ref="AS40:AS45" si="29">E40*$AT$37</f>
        <v>0</v>
      </c>
      <c r="AT40" s="8" t="s">
        <v>2</v>
      </c>
      <c r="AV40" s="57">
        <f t="shared" ref="AV40:AV45" si="30">E40*$AW$37</f>
        <v>0</v>
      </c>
      <c r="AW40" s="8" t="s">
        <v>2</v>
      </c>
      <c r="AY40" s="38">
        <f t="shared" ref="AY40:AY45" si="31">E40*$AZ$37</f>
        <v>0</v>
      </c>
      <c r="AZ40" s="8" t="s">
        <v>2</v>
      </c>
    </row>
    <row r="41" spans="1:52" ht="15" thickBot="1" x14ac:dyDescent="0.35">
      <c r="A41" s="211">
        <v>11911</v>
      </c>
      <c r="B41" s="227"/>
      <c r="C41" s="17">
        <v>3.3329549999999997E-5</v>
      </c>
      <c r="D41" s="8" t="s">
        <v>104</v>
      </c>
      <c r="E41" s="503">
        <f t="shared" si="16"/>
        <v>3.5289994130999998</v>
      </c>
      <c r="F41" s="8" t="s">
        <v>104</v>
      </c>
      <c r="G41" s="8">
        <f>ROUNDDOWN((Consolidação!C104+Consolidação!E104)/E41,0)</f>
        <v>3</v>
      </c>
      <c r="H41" s="1"/>
      <c r="I41" s="57">
        <f t="shared" si="17"/>
        <v>0</v>
      </c>
      <c r="J41" s="8" t="s">
        <v>104</v>
      </c>
      <c r="L41" s="57">
        <f t="shared" si="18"/>
        <v>0</v>
      </c>
      <c r="M41" s="8" t="s">
        <v>104</v>
      </c>
      <c r="O41" s="57">
        <f t="shared" si="19"/>
        <v>0</v>
      </c>
      <c r="P41" s="8" t="s">
        <v>104</v>
      </c>
      <c r="R41" s="57">
        <f t="shared" si="20"/>
        <v>0</v>
      </c>
      <c r="S41" s="8" t="s">
        <v>104</v>
      </c>
      <c r="U41" s="57">
        <f t="shared" si="21"/>
        <v>0</v>
      </c>
      <c r="V41" s="8" t="s">
        <v>104</v>
      </c>
      <c r="X41" s="57">
        <f t="shared" si="22"/>
        <v>0</v>
      </c>
      <c r="Y41" s="8" t="s">
        <v>104</v>
      </c>
      <c r="AA41" s="57">
        <f t="shared" si="23"/>
        <v>0</v>
      </c>
      <c r="AB41" s="8" t="s">
        <v>104</v>
      </c>
      <c r="AD41" s="57">
        <f t="shared" si="24"/>
        <v>0</v>
      </c>
      <c r="AE41" s="8" t="s">
        <v>104</v>
      </c>
      <c r="AG41" s="57">
        <f t="shared" si="25"/>
        <v>0</v>
      </c>
      <c r="AH41" s="8" t="s">
        <v>104</v>
      </c>
      <c r="AJ41" s="57">
        <f t="shared" si="26"/>
        <v>0</v>
      </c>
      <c r="AK41" s="8" t="s">
        <v>104</v>
      </c>
      <c r="AM41" s="57">
        <f t="shared" si="27"/>
        <v>0</v>
      </c>
      <c r="AN41" s="8" t="s">
        <v>104</v>
      </c>
      <c r="AP41" s="57">
        <f t="shared" si="28"/>
        <v>0</v>
      </c>
      <c r="AQ41" s="8" t="s">
        <v>104</v>
      </c>
      <c r="AS41" s="57">
        <f t="shared" si="29"/>
        <v>0</v>
      </c>
      <c r="AT41" s="8" t="s">
        <v>104</v>
      </c>
      <c r="AV41" s="57">
        <f t="shared" si="30"/>
        <v>0</v>
      </c>
      <c r="AW41" s="8" t="s">
        <v>104</v>
      </c>
      <c r="AY41" s="38">
        <f t="shared" si="31"/>
        <v>0</v>
      </c>
      <c r="AZ41" s="8" t="s">
        <v>104</v>
      </c>
    </row>
    <row r="42" spans="1:52" ht="15" thickBot="1" x14ac:dyDescent="0.35">
      <c r="A42" s="211">
        <v>11912</v>
      </c>
      <c r="B42" s="227"/>
      <c r="C42" s="17">
        <v>3.332955554E-2</v>
      </c>
      <c r="D42" s="25" t="s">
        <v>2</v>
      </c>
      <c r="E42" s="503">
        <f t="shared" si="16"/>
        <v>3528.9999996862798</v>
      </c>
      <c r="F42" s="25" t="s">
        <v>2</v>
      </c>
      <c r="G42" s="8">
        <f>ROUNDDOWN((Consolidação!C105+Consolidação!E105)/E42,0)</f>
        <v>0</v>
      </c>
      <c r="H42" s="1"/>
      <c r="I42" s="57">
        <f t="shared" si="17"/>
        <v>0</v>
      </c>
      <c r="J42" s="25" t="s">
        <v>2</v>
      </c>
      <c r="L42" s="57">
        <f t="shared" si="18"/>
        <v>0</v>
      </c>
      <c r="M42" s="25" t="s">
        <v>2</v>
      </c>
      <c r="O42" s="57">
        <f t="shared" si="19"/>
        <v>0</v>
      </c>
      <c r="P42" s="25" t="s">
        <v>2</v>
      </c>
      <c r="R42" s="57">
        <f t="shared" si="20"/>
        <v>0</v>
      </c>
      <c r="S42" s="25" t="s">
        <v>2</v>
      </c>
      <c r="U42" s="57">
        <f t="shared" si="21"/>
        <v>0</v>
      </c>
      <c r="V42" s="25" t="s">
        <v>2</v>
      </c>
      <c r="X42" s="57">
        <f t="shared" si="22"/>
        <v>0</v>
      </c>
      <c r="Y42" s="25" t="s">
        <v>2</v>
      </c>
      <c r="AA42" s="57">
        <f t="shared" si="23"/>
        <v>0</v>
      </c>
      <c r="AB42" s="25" t="s">
        <v>2</v>
      </c>
      <c r="AD42" s="57">
        <f t="shared" si="24"/>
        <v>0</v>
      </c>
      <c r="AE42" s="25" t="s">
        <v>2</v>
      </c>
      <c r="AG42" s="57">
        <f t="shared" si="25"/>
        <v>0</v>
      </c>
      <c r="AH42" s="25" t="s">
        <v>2</v>
      </c>
      <c r="AJ42" s="57">
        <f t="shared" si="26"/>
        <v>0</v>
      </c>
      <c r="AK42" s="25" t="s">
        <v>2</v>
      </c>
      <c r="AM42" s="57">
        <f t="shared" si="27"/>
        <v>0</v>
      </c>
      <c r="AN42" s="25" t="s">
        <v>2</v>
      </c>
      <c r="AP42" s="57">
        <f t="shared" si="28"/>
        <v>0</v>
      </c>
      <c r="AQ42" s="25" t="s">
        <v>2</v>
      </c>
      <c r="AS42" s="57">
        <f t="shared" si="29"/>
        <v>0</v>
      </c>
      <c r="AT42" s="25" t="s">
        <v>2</v>
      </c>
      <c r="AV42" s="57">
        <f t="shared" si="30"/>
        <v>0</v>
      </c>
      <c r="AW42" s="25" t="s">
        <v>2</v>
      </c>
      <c r="AY42" s="38">
        <f t="shared" si="31"/>
        <v>0</v>
      </c>
      <c r="AZ42" s="25" t="s">
        <v>2</v>
      </c>
    </row>
    <row r="43" spans="1:52" ht="15" thickBot="1" x14ac:dyDescent="0.35">
      <c r="A43" s="211">
        <v>11913</v>
      </c>
      <c r="B43" s="227"/>
      <c r="C43" s="17">
        <v>6.7054999999999998E-7</v>
      </c>
      <c r="D43" s="8" t="s">
        <v>104</v>
      </c>
      <c r="E43" s="503">
        <f t="shared" si="16"/>
        <v>7.0999175099999992E-2</v>
      </c>
      <c r="F43" s="8" t="s">
        <v>104</v>
      </c>
      <c r="G43" s="8">
        <f>ROUNDDOWN((Consolidação!C106+Consolidação!E106)/E43,0)</f>
        <v>0</v>
      </c>
      <c r="H43" s="1"/>
      <c r="I43" s="57">
        <f t="shared" si="17"/>
        <v>0</v>
      </c>
      <c r="J43" s="8" t="s">
        <v>104</v>
      </c>
      <c r="L43" s="57">
        <f t="shared" si="18"/>
        <v>0</v>
      </c>
      <c r="M43" s="8" t="s">
        <v>104</v>
      </c>
      <c r="O43" s="57">
        <f t="shared" si="19"/>
        <v>0</v>
      </c>
      <c r="P43" s="8" t="s">
        <v>104</v>
      </c>
      <c r="R43" s="57">
        <f t="shared" si="20"/>
        <v>0</v>
      </c>
      <c r="S43" s="8" t="s">
        <v>104</v>
      </c>
      <c r="U43" s="57">
        <f t="shared" si="21"/>
        <v>0</v>
      </c>
      <c r="V43" s="8" t="s">
        <v>104</v>
      </c>
      <c r="X43" s="57">
        <f t="shared" si="22"/>
        <v>0</v>
      </c>
      <c r="Y43" s="8" t="s">
        <v>104</v>
      </c>
      <c r="AA43" s="57">
        <f t="shared" si="23"/>
        <v>0</v>
      </c>
      <c r="AB43" s="8" t="s">
        <v>104</v>
      </c>
      <c r="AD43" s="57">
        <f t="shared" si="24"/>
        <v>0</v>
      </c>
      <c r="AE43" s="8" t="s">
        <v>104</v>
      </c>
      <c r="AG43" s="57">
        <f t="shared" si="25"/>
        <v>0</v>
      </c>
      <c r="AH43" s="8" t="s">
        <v>104</v>
      </c>
      <c r="AJ43" s="57">
        <f t="shared" si="26"/>
        <v>0</v>
      </c>
      <c r="AK43" s="8" t="s">
        <v>104</v>
      </c>
      <c r="AM43" s="57">
        <f t="shared" si="27"/>
        <v>0</v>
      </c>
      <c r="AN43" s="8" t="s">
        <v>104</v>
      </c>
      <c r="AP43" s="57">
        <f t="shared" si="28"/>
        <v>0</v>
      </c>
      <c r="AQ43" s="8" t="s">
        <v>104</v>
      </c>
      <c r="AS43" s="57">
        <f t="shared" si="29"/>
        <v>0</v>
      </c>
      <c r="AT43" s="8" t="s">
        <v>104</v>
      </c>
      <c r="AV43" s="57">
        <f t="shared" si="30"/>
        <v>0</v>
      </c>
      <c r="AW43" s="8" t="s">
        <v>104</v>
      </c>
      <c r="AY43" s="38">
        <f t="shared" si="31"/>
        <v>0</v>
      </c>
      <c r="AZ43" s="8" t="s">
        <v>104</v>
      </c>
    </row>
    <row r="44" spans="1:52" ht="15" thickBot="1" x14ac:dyDescent="0.35">
      <c r="A44" s="211">
        <v>11910</v>
      </c>
      <c r="B44" s="227"/>
      <c r="C44" s="17">
        <v>3.3329549999999997E-5</v>
      </c>
      <c r="D44" s="8" t="s">
        <v>104</v>
      </c>
      <c r="E44" s="503">
        <f t="shared" si="16"/>
        <v>3.5289994130999998</v>
      </c>
      <c r="F44" s="8" t="s">
        <v>104</v>
      </c>
      <c r="G44" s="8">
        <f>ROUNDDOWN((Consolidação!C103+Consolidação!E103)/E44,0)</f>
        <v>2</v>
      </c>
      <c r="H44" s="1"/>
      <c r="I44" s="373">
        <f t="shared" si="17"/>
        <v>0</v>
      </c>
      <c r="J44" s="8" t="s">
        <v>104</v>
      </c>
      <c r="L44" s="373">
        <f t="shared" si="18"/>
        <v>0</v>
      </c>
      <c r="M44" s="8" t="s">
        <v>104</v>
      </c>
      <c r="O44" s="57">
        <f t="shared" si="19"/>
        <v>0</v>
      </c>
      <c r="P44" s="8" t="s">
        <v>104</v>
      </c>
      <c r="R44" s="57">
        <f t="shared" si="20"/>
        <v>0</v>
      </c>
      <c r="S44" s="8" t="s">
        <v>104</v>
      </c>
      <c r="U44" s="57">
        <f t="shared" si="21"/>
        <v>0</v>
      </c>
      <c r="V44" s="8" t="s">
        <v>104</v>
      </c>
      <c r="X44" s="57">
        <f t="shared" si="22"/>
        <v>0</v>
      </c>
      <c r="Y44" s="8" t="s">
        <v>104</v>
      </c>
      <c r="AA44" s="57">
        <f t="shared" si="23"/>
        <v>0</v>
      </c>
      <c r="AB44" s="8" t="s">
        <v>104</v>
      </c>
      <c r="AD44" s="57">
        <f t="shared" si="24"/>
        <v>0</v>
      </c>
      <c r="AE44" s="8" t="s">
        <v>104</v>
      </c>
      <c r="AG44" s="57">
        <f t="shared" si="25"/>
        <v>0</v>
      </c>
      <c r="AH44" s="8" t="s">
        <v>104</v>
      </c>
      <c r="AJ44" s="57">
        <f t="shared" si="26"/>
        <v>0</v>
      </c>
      <c r="AK44" s="8" t="s">
        <v>104</v>
      </c>
      <c r="AM44" s="57">
        <f t="shared" si="27"/>
        <v>0</v>
      </c>
      <c r="AN44" s="8" t="s">
        <v>104</v>
      </c>
      <c r="AP44" s="57">
        <f t="shared" si="28"/>
        <v>0</v>
      </c>
      <c r="AQ44" s="8" t="s">
        <v>104</v>
      </c>
      <c r="AS44" s="57">
        <f t="shared" si="29"/>
        <v>0</v>
      </c>
      <c r="AT44" s="8" t="s">
        <v>104</v>
      </c>
      <c r="AV44" s="57">
        <f t="shared" si="30"/>
        <v>0</v>
      </c>
      <c r="AW44" s="8" t="s">
        <v>104</v>
      </c>
      <c r="AY44" s="38">
        <f t="shared" si="31"/>
        <v>0</v>
      </c>
      <c r="AZ44" s="8" t="s">
        <v>104</v>
      </c>
    </row>
    <row r="45" spans="1:52" ht="15" thickBot="1" x14ac:dyDescent="0.35">
      <c r="A45" s="8">
        <v>11580</v>
      </c>
      <c r="B45" s="47"/>
      <c r="C45" s="505">
        <v>7.1428499999999997E-6</v>
      </c>
      <c r="D45" s="8" t="s">
        <v>2</v>
      </c>
      <c r="E45" s="503">
        <f t="shared" si="16"/>
        <v>0.75629924370000001</v>
      </c>
      <c r="F45" s="8" t="s">
        <v>2</v>
      </c>
      <c r="G45" s="8">
        <f>ROUNDDOWN((Consolidação!C57+Consolidação!E57)/E45,0)</f>
        <v>848</v>
      </c>
      <c r="I45" s="57">
        <f t="shared" si="17"/>
        <v>0</v>
      </c>
      <c r="J45" s="8" t="s">
        <v>2</v>
      </c>
      <c r="L45" s="57">
        <f t="shared" si="18"/>
        <v>0</v>
      </c>
      <c r="M45" s="8" t="s">
        <v>2</v>
      </c>
      <c r="O45" s="57">
        <f t="shared" si="19"/>
        <v>0</v>
      </c>
      <c r="P45" s="8" t="s">
        <v>2</v>
      </c>
      <c r="R45" s="57">
        <f t="shared" si="20"/>
        <v>0</v>
      </c>
      <c r="S45" s="8" t="s">
        <v>2</v>
      </c>
      <c r="U45" s="57">
        <f t="shared" si="21"/>
        <v>0</v>
      </c>
      <c r="V45" s="8" t="s">
        <v>2</v>
      </c>
      <c r="X45" s="57">
        <f t="shared" si="22"/>
        <v>0</v>
      </c>
      <c r="Y45" s="8" t="s">
        <v>2</v>
      </c>
      <c r="AA45" s="57">
        <f t="shared" si="23"/>
        <v>0</v>
      </c>
      <c r="AB45" s="8" t="s">
        <v>2</v>
      </c>
      <c r="AD45" s="57">
        <f t="shared" si="24"/>
        <v>0</v>
      </c>
      <c r="AE45" s="8" t="s">
        <v>2</v>
      </c>
      <c r="AG45" s="57">
        <f t="shared" si="25"/>
        <v>0</v>
      </c>
      <c r="AH45" s="8" t="s">
        <v>2</v>
      </c>
      <c r="AJ45" s="57">
        <f t="shared" si="26"/>
        <v>0</v>
      </c>
      <c r="AK45" s="8" t="s">
        <v>2</v>
      </c>
      <c r="AM45" s="57">
        <f t="shared" si="27"/>
        <v>0</v>
      </c>
      <c r="AN45" s="8" t="s">
        <v>2</v>
      </c>
      <c r="AP45" s="57">
        <f t="shared" si="28"/>
        <v>0</v>
      </c>
      <c r="AQ45" s="8" t="s">
        <v>2</v>
      </c>
      <c r="AS45" s="57">
        <f t="shared" si="29"/>
        <v>0</v>
      </c>
      <c r="AT45" s="8" t="s">
        <v>2</v>
      </c>
      <c r="AV45" s="57">
        <f t="shared" si="30"/>
        <v>0</v>
      </c>
      <c r="AW45" s="8" t="s">
        <v>2</v>
      </c>
      <c r="AY45" s="38">
        <f t="shared" si="31"/>
        <v>0</v>
      </c>
      <c r="AZ45" s="8" t="s">
        <v>2</v>
      </c>
    </row>
  </sheetData>
  <mergeCells count="3">
    <mergeCell ref="H2:M2"/>
    <mergeCell ref="N2:S2"/>
    <mergeCell ref="U2:V2"/>
  </mergeCells>
  <conditionalFormatting sqref="D8:D12">
    <cfRule type="cellIs" dxfId="6" priority="4" operator="equal">
      <formula>"≠"</formula>
    </cfRule>
  </conditionalFormatting>
  <conditionalFormatting sqref="G16:G22 G40:G44 G33:G35 G27:G28">
    <cfRule type="top10" dxfId="5" priority="3" bottom="1" rank="1"/>
  </conditionalFormatting>
  <conditionalFormatting sqref="M3:M7 S3:S7">
    <cfRule type="cellIs" dxfId="4" priority="1" operator="equal">
      <formula>1</formula>
    </cfRule>
    <cfRule type="cellIs" dxfId="3" priority="2" operator="between">
      <formula>0.000000000001</formula>
      <formula>0.999999999999</formula>
    </cfRule>
  </conditionalFormatting>
  <conditionalFormatting sqref="M11:M12 S11:S12">
    <cfRule type="cellIs" dxfId="2" priority="5" operator="between">
      <formula>0.0000000001</formula>
      <formula>0.9999999999</formula>
    </cfRule>
    <cfRule type="cellIs" dxfId="1" priority="6" operator="equal">
      <formula>1</formula>
    </cfRule>
    <cfRule type="cellIs" dxfId="0" priority="7" operator="greaterThan">
      <formula>0</formula>
    </cfRule>
  </conditionalFormatting>
  <pageMargins left="0.31496062992125984" right="0.31496062992125984" top="0.59055118110236227" bottom="0.59055118110236227" header="0.31496062992125984" footer="0.31496062992125984"/>
  <pageSetup paperSize="9" scale="70" orientation="landscape" horizontalDpi="300" verticalDpi="200" r:id="rId1"/>
  <ignoredErrors>
    <ignoredError sqref="G18" formula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F70"/>
  <sheetViews>
    <sheetView workbookViewId="0">
      <selection activeCell="D6" sqref="D6"/>
    </sheetView>
  </sheetViews>
  <sheetFormatPr defaultRowHeight="14.4" x14ac:dyDescent="0.3"/>
  <cols>
    <col min="1" max="1" width="16.6640625" customWidth="1"/>
    <col min="2" max="2" width="40.6640625" customWidth="1"/>
    <col min="3" max="3" width="16.6640625" style="1" customWidth="1"/>
    <col min="4" max="4" width="16.6640625" style="460" customWidth="1"/>
    <col min="5" max="6" width="16.6640625" style="462" customWidth="1"/>
  </cols>
  <sheetData>
    <row r="2" spans="1:6" s="21" customFormat="1" ht="18" x14ac:dyDescent="0.35">
      <c r="A2" s="21" t="s">
        <v>132</v>
      </c>
      <c r="C2" s="466"/>
      <c r="D2" s="467"/>
      <c r="E2" s="468"/>
      <c r="F2" s="468"/>
    </row>
    <row r="3" spans="1:6" x14ac:dyDescent="0.3">
      <c r="A3" t="s">
        <v>133</v>
      </c>
    </row>
    <row r="5" spans="1:6" x14ac:dyDescent="0.3">
      <c r="A5" s="55" t="s">
        <v>53</v>
      </c>
      <c r="B5" s="55" t="s">
        <v>55</v>
      </c>
      <c r="C5" s="55" t="s">
        <v>128</v>
      </c>
      <c r="D5" s="464" t="s">
        <v>23</v>
      </c>
      <c r="E5" s="465" t="s">
        <v>97</v>
      </c>
      <c r="F5" s="465" t="s">
        <v>127</v>
      </c>
    </row>
    <row r="6" spans="1:6" x14ac:dyDescent="0.3">
      <c r="A6" s="414">
        <v>2298</v>
      </c>
      <c r="B6" s="194"/>
      <c r="C6" s="459" t="s">
        <v>40</v>
      </c>
      <c r="D6" s="461">
        <v>95.293999999999997</v>
      </c>
      <c r="E6" s="463">
        <v>1906.84</v>
      </c>
      <c r="F6" s="463">
        <f>D6*E6</f>
        <v>181710.41095999998</v>
      </c>
    </row>
    <row r="7" spans="1:6" x14ac:dyDescent="0.3">
      <c r="A7" s="414">
        <v>2301</v>
      </c>
      <c r="B7" s="194"/>
      <c r="C7" s="459" t="s">
        <v>40</v>
      </c>
      <c r="D7" s="187">
        <v>1864.326</v>
      </c>
      <c r="E7" s="463">
        <v>2241.4899999999998</v>
      </c>
      <c r="F7" s="463">
        <f t="shared" ref="F7:F27" si="0">D7*E7</f>
        <v>4178868.0857399995</v>
      </c>
    </row>
    <row r="8" spans="1:6" x14ac:dyDescent="0.3">
      <c r="A8" s="414">
        <v>2307</v>
      </c>
      <c r="B8" s="194"/>
      <c r="C8" s="459" t="s">
        <v>40</v>
      </c>
      <c r="D8" s="187">
        <v>192.28899999999999</v>
      </c>
      <c r="E8" s="463">
        <v>6057</v>
      </c>
      <c r="F8" s="463">
        <f t="shared" si="0"/>
        <v>1164694.473</v>
      </c>
    </row>
    <row r="9" spans="1:6" x14ac:dyDescent="0.3">
      <c r="A9" s="414">
        <v>2314</v>
      </c>
      <c r="B9" s="194"/>
      <c r="C9" s="459" t="s">
        <v>40</v>
      </c>
      <c r="D9" s="187">
        <v>5813.1459999999997</v>
      </c>
      <c r="E9" s="463">
        <v>1071</v>
      </c>
      <c r="F9" s="463">
        <f t="shared" si="0"/>
        <v>6225879.3659999995</v>
      </c>
    </row>
    <row r="11" spans="1:6" x14ac:dyDescent="0.3">
      <c r="A11" s="428">
        <v>2013</v>
      </c>
      <c r="B11" s="195"/>
      <c r="C11" s="459" t="s">
        <v>40</v>
      </c>
      <c r="D11" s="461">
        <v>96.582999999999998</v>
      </c>
      <c r="E11" s="463">
        <v>108.08</v>
      </c>
      <c r="F11" s="463">
        <f t="shared" si="0"/>
        <v>10438.690639999999</v>
      </c>
    </row>
    <row r="12" spans="1:6" x14ac:dyDescent="0.3">
      <c r="A12" s="414">
        <v>2020</v>
      </c>
      <c r="B12" s="194"/>
      <c r="C12" s="459" t="s">
        <v>40</v>
      </c>
      <c r="D12" s="461">
        <v>1179.7809999999999</v>
      </c>
      <c r="E12" s="463">
        <v>6.38</v>
      </c>
      <c r="F12" s="463">
        <f t="shared" si="0"/>
        <v>7527.0027799999998</v>
      </c>
    </row>
    <row r="13" spans="1:6" x14ac:dyDescent="0.3">
      <c r="A13" s="414">
        <v>2022</v>
      </c>
      <c r="B13" s="194"/>
      <c r="C13" s="459" t="s">
        <v>40</v>
      </c>
      <c r="D13" s="461">
        <v>2820.0390000000002</v>
      </c>
      <c r="E13" s="463">
        <v>35.93</v>
      </c>
      <c r="F13" s="463">
        <f t="shared" si="0"/>
        <v>101324.00127000001</v>
      </c>
    </row>
    <row r="14" spans="1:6" x14ac:dyDescent="0.3">
      <c r="A14" s="414">
        <v>2058</v>
      </c>
      <c r="B14" s="194"/>
      <c r="C14" s="459" t="s">
        <v>40</v>
      </c>
      <c r="D14" s="461">
        <v>9.5640000000000001</v>
      </c>
      <c r="E14" s="463">
        <v>76.3</v>
      </c>
      <c r="F14" s="463">
        <f t="shared" si="0"/>
        <v>729.73320000000001</v>
      </c>
    </row>
    <row r="15" spans="1:6" x14ac:dyDescent="0.3">
      <c r="A15" s="414">
        <v>2068</v>
      </c>
      <c r="B15" s="194"/>
      <c r="C15" s="459" t="s">
        <v>40</v>
      </c>
      <c r="D15" s="461">
        <v>24.925000000000001</v>
      </c>
      <c r="E15" s="463">
        <v>46.54</v>
      </c>
      <c r="F15" s="463">
        <f t="shared" si="0"/>
        <v>1160.0095000000001</v>
      </c>
    </row>
    <row r="16" spans="1:6" x14ac:dyDescent="0.3">
      <c r="A16" s="414">
        <v>2074</v>
      </c>
      <c r="B16" s="194"/>
      <c r="C16" s="459" t="s">
        <v>40</v>
      </c>
      <c r="D16" s="461">
        <v>98.064999999999998</v>
      </c>
      <c r="E16" s="463">
        <v>40.340000000000003</v>
      </c>
      <c r="F16" s="463">
        <f t="shared" si="0"/>
        <v>3955.9421000000002</v>
      </c>
    </row>
    <row r="17" spans="1:6" x14ac:dyDescent="0.3">
      <c r="A17" s="414">
        <v>2108</v>
      </c>
      <c r="B17" s="194"/>
      <c r="C17" s="459" t="s">
        <v>40</v>
      </c>
      <c r="D17" s="461">
        <v>71.350999999999999</v>
      </c>
      <c r="E17" s="463">
        <v>76.209999999999994</v>
      </c>
      <c r="F17" s="463">
        <f t="shared" si="0"/>
        <v>5437.6597099999999</v>
      </c>
    </row>
    <row r="18" spans="1:6" x14ac:dyDescent="0.3">
      <c r="A18" s="414">
        <v>2188</v>
      </c>
      <c r="B18" s="194"/>
      <c r="C18" s="459" t="s">
        <v>40</v>
      </c>
      <c r="D18" s="461">
        <v>0</v>
      </c>
      <c r="E18" s="463">
        <v>153.33000000000001</v>
      </c>
      <c r="F18" s="463">
        <f t="shared" si="0"/>
        <v>0</v>
      </c>
    </row>
    <row r="19" spans="1:6" x14ac:dyDescent="0.3">
      <c r="A19" s="414">
        <v>2232</v>
      </c>
      <c r="B19" s="194"/>
      <c r="C19" s="459" t="s">
        <v>40</v>
      </c>
      <c r="D19" s="461">
        <v>159.983</v>
      </c>
      <c r="E19" s="463">
        <v>331.28</v>
      </c>
      <c r="F19" s="463">
        <f t="shared" si="0"/>
        <v>52999.168239999999</v>
      </c>
    </row>
    <row r="20" spans="1:6" x14ac:dyDescent="0.3">
      <c r="A20" s="414">
        <v>2242</v>
      </c>
      <c r="B20" s="194"/>
      <c r="C20" s="459" t="s">
        <v>40</v>
      </c>
      <c r="D20" s="461">
        <v>306.70999999999998</v>
      </c>
      <c r="E20" s="463">
        <v>31.2</v>
      </c>
      <c r="F20" s="463">
        <f t="shared" si="0"/>
        <v>9569.351999999999</v>
      </c>
    </row>
    <row r="21" spans="1:6" x14ac:dyDescent="0.3">
      <c r="A21" s="414">
        <v>2266</v>
      </c>
      <c r="B21" s="224"/>
      <c r="C21" s="459" t="s">
        <v>40</v>
      </c>
      <c r="D21" s="461">
        <v>4253.1400000000003</v>
      </c>
      <c r="E21" s="463">
        <v>31.96</v>
      </c>
      <c r="F21" s="463">
        <f t="shared" si="0"/>
        <v>135930.35440000001</v>
      </c>
    </row>
    <row r="22" spans="1:6" x14ac:dyDescent="0.3">
      <c r="A22" s="475">
        <v>2297</v>
      </c>
      <c r="B22" s="477"/>
      <c r="C22" s="459" t="s">
        <v>40</v>
      </c>
      <c r="D22" s="461">
        <v>139.066</v>
      </c>
      <c r="E22" s="463">
        <v>26.52</v>
      </c>
      <c r="F22" s="463">
        <f t="shared" si="0"/>
        <v>3688.0303199999998</v>
      </c>
    </row>
    <row r="23" spans="1:6" x14ac:dyDescent="0.3">
      <c r="A23" s="475">
        <v>2302</v>
      </c>
      <c r="B23" s="477"/>
      <c r="C23" s="459" t="s">
        <v>40</v>
      </c>
      <c r="D23" s="461">
        <v>0.378</v>
      </c>
      <c r="E23" s="463">
        <v>420</v>
      </c>
      <c r="F23" s="463">
        <f t="shared" si="0"/>
        <v>158.76</v>
      </c>
    </row>
    <row r="24" spans="1:6" x14ac:dyDescent="0.3">
      <c r="A24" s="414">
        <v>2304</v>
      </c>
      <c r="B24" s="476"/>
      <c r="C24" s="459" t="s">
        <v>40</v>
      </c>
      <c r="D24" s="461">
        <v>16.547000000000001</v>
      </c>
      <c r="E24" s="463">
        <v>152.05000000000001</v>
      </c>
      <c r="F24" s="463">
        <f t="shared" si="0"/>
        <v>2515.9713500000003</v>
      </c>
    </row>
    <row r="25" spans="1:6" x14ac:dyDescent="0.3">
      <c r="A25" s="414">
        <v>2305</v>
      </c>
      <c r="B25" s="194"/>
      <c r="C25" s="459" t="s">
        <v>40</v>
      </c>
      <c r="D25" s="461">
        <v>3232.4050000000002</v>
      </c>
      <c r="E25" s="463">
        <v>45</v>
      </c>
      <c r="F25" s="463">
        <f t="shared" si="0"/>
        <v>145458.22500000001</v>
      </c>
    </row>
    <row r="26" spans="1:6" x14ac:dyDescent="0.3">
      <c r="A26" s="414">
        <v>2309</v>
      </c>
      <c r="B26" s="194"/>
      <c r="C26" s="459" t="s">
        <v>40</v>
      </c>
      <c r="D26" s="461">
        <v>144.67500000000001</v>
      </c>
      <c r="E26" s="463">
        <v>214.89</v>
      </c>
      <c r="F26" s="463">
        <f t="shared" si="0"/>
        <v>31089.210750000002</v>
      </c>
    </row>
    <row r="27" spans="1:6" x14ac:dyDescent="0.3">
      <c r="A27" s="414">
        <v>2311</v>
      </c>
      <c r="B27" s="194"/>
      <c r="C27" s="459" t="s">
        <v>40</v>
      </c>
      <c r="D27" s="461">
        <v>112.101</v>
      </c>
      <c r="E27" s="463">
        <v>252.8</v>
      </c>
      <c r="F27" s="463">
        <f t="shared" si="0"/>
        <v>28339.132799999999</v>
      </c>
    </row>
    <row r="29" spans="1:6" x14ac:dyDescent="0.3">
      <c r="A29" s="44">
        <v>11317</v>
      </c>
      <c r="B29" s="224"/>
      <c r="C29" s="100" t="s">
        <v>121</v>
      </c>
      <c r="D29" s="461">
        <v>0</v>
      </c>
      <c r="E29" s="463">
        <v>9.52</v>
      </c>
      <c r="F29" s="463">
        <f>D29*E29</f>
        <v>0</v>
      </c>
    </row>
    <row r="30" spans="1:6" x14ac:dyDescent="0.3">
      <c r="A30" s="471">
        <v>11580</v>
      </c>
      <c r="B30" s="107"/>
      <c r="C30" s="100" t="s">
        <v>121</v>
      </c>
      <c r="D30" s="461">
        <v>44.999000000000002</v>
      </c>
      <c r="E30" s="463">
        <v>4.08</v>
      </c>
      <c r="F30" s="463">
        <f>D30*E30</f>
        <v>183.59592000000001</v>
      </c>
    </row>
    <row r="31" spans="1:6" x14ac:dyDescent="0.3">
      <c r="A31" s="44">
        <v>11744</v>
      </c>
      <c r="B31" s="476"/>
      <c r="C31" s="100" t="s">
        <v>121</v>
      </c>
      <c r="D31" s="461">
        <v>0</v>
      </c>
      <c r="E31" s="463">
        <v>0.49</v>
      </c>
      <c r="F31" s="463">
        <f t="shared" ref="F31:F68" si="1">D31*E31</f>
        <v>0</v>
      </c>
    </row>
    <row r="32" spans="1:6" x14ac:dyDescent="0.3">
      <c r="A32" s="44">
        <v>11747</v>
      </c>
      <c r="B32" s="194"/>
      <c r="C32" s="100" t="s">
        <v>120</v>
      </c>
      <c r="D32" s="461">
        <v>0</v>
      </c>
      <c r="E32" s="463">
        <v>120</v>
      </c>
      <c r="F32" s="463">
        <f t="shared" si="1"/>
        <v>0</v>
      </c>
    </row>
    <row r="33" spans="1:6" x14ac:dyDescent="0.3">
      <c r="A33" s="44">
        <v>11816</v>
      </c>
      <c r="B33" s="194"/>
      <c r="C33" s="100" t="s">
        <v>40</v>
      </c>
      <c r="D33" s="461">
        <v>2042.22</v>
      </c>
      <c r="E33" s="463">
        <v>15.85</v>
      </c>
      <c r="F33" s="463">
        <f t="shared" si="1"/>
        <v>32369.186999999998</v>
      </c>
    </row>
    <row r="34" spans="1:6" x14ac:dyDescent="0.3">
      <c r="A34" s="44">
        <v>11819</v>
      </c>
      <c r="B34" s="194"/>
      <c r="C34" s="100" t="s">
        <v>40</v>
      </c>
      <c r="D34" s="461">
        <v>0</v>
      </c>
      <c r="E34" s="463">
        <v>95.45</v>
      </c>
      <c r="F34" s="463">
        <f t="shared" si="1"/>
        <v>0</v>
      </c>
    </row>
    <row r="35" spans="1:6" x14ac:dyDescent="0.3">
      <c r="A35" s="44">
        <v>11843</v>
      </c>
      <c r="B35" s="194"/>
      <c r="C35" s="100" t="s">
        <v>40</v>
      </c>
      <c r="D35" s="461">
        <v>133.01</v>
      </c>
      <c r="E35" s="463">
        <v>85.62</v>
      </c>
      <c r="F35" s="463">
        <f t="shared" si="1"/>
        <v>11388.316199999999</v>
      </c>
    </row>
    <row r="36" spans="1:6" x14ac:dyDescent="0.3">
      <c r="A36" s="44">
        <v>11844</v>
      </c>
      <c r="B36" s="194"/>
      <c r="C36" s="100" t="s">
        <v>121</v>
      </c>
      <c r="D36" s="461">
        <v>111395</v>
      </c>
      <c r="E36" s="463">
        <v>0.1</v>
      </c>
      <c r="F36" s="463">
        <f t="shared" si="1"/>
        <v>11139.5</v>
      </c>
    </row>
    <row r="37" spans="1:6" x14ac:dyDescent="0.3">
      <c r="A37" s="471">
        <v>11845</v>
      </c>
      <c r="B37" s="480"/>
      <c r="C37" s="248" t="s">
        <v>2</v>
      </c>
      <c r="D37" s="482">
        <v>16558</v>
      </c>
      <c r="E37" s="463">
        <v>0.10440000000000001</v>
      </c>
      <c r="F37" s="463">
        <f t="shared" si="1"/>
        <v>1728.6552000000001</v>
      </c>
    </row>
    <row r="38" spans="1:6" x14ac:dyDescent="0.3">
      <c r="A38" s="471">
        <v>11846</v>
      </c>
      <c r="B38" s="481"/>
      <c r="C38" s="249" t="s">
        <v>2</v>
      </c>
      <c r="D38" s="482">
        <v>0</v>
      </c>
      <c r="E38" s="463">
        <v>4.8</v>
      </c>
      <c r="F38" s="463">
        <f t="shared" si="1"/>
        <v>0</v>
      </c>
    </row>
    <row r="39" spans="1:6" x14ac:dyDescent="0.3">
      <c r="A39" s="471">
        <v>11847</v>
      </c>
      <c r="B39" s="481"/>
      <c r="C39" s="249" t="s">
        <v>120</v>
      </c>
      <c r="D39" s="482">
        <v>0</v>
      </c>
      <c r="E39" s="463">
        <v>84.53</v>
      </c>
      <c r="F39" s="463">
        <f t="shared" si="1"/>
        <v>0</v>
      </c>
    </row>
    <row r="40" spans="1:6" x14ac:dyDescent="0.3">
      <c r="A40" s="44">
        <v>11853</v>
      </c>
      <c r="B40" s="484"/>
      <c r="C40" s="483" t="s">
        <v>120</v>
      </c>
      <c r="D40" s="461">
        <v>1.597</v>
      </c>
      <c r="E40" s="463">
        <v>59</v>
      </c>
      <c r="F40" s="463">
        <f t="shared" si="1"/>
        <v>94.222999999999999</v>
      </c>
    </row>
    <row r="41" spans="1:6" x14ac:dyDescent="0.3">
      <c r="A41" s="471">
        <v>11854</v>
      </c>
      <c r="B41" s="250"/>
      <c r="C41" s="483" t="s">
        <v>120</v>
      </c>
      <c r="D41" s="461">
        <v>0.13300000000000001</v>
      </c>
      <c r="E41" s="463">
        <v>30.48</v>
      </c>
      <c r="F41" s="463">
        <f t="shared" si="1"/>
        <v>4.0538400000000001</v>
      </c>
    </row>
    <row r="42" spans="1:6" x14ac:dyDescent="0.3">
      <c r="A42" s="44">
        <v>11856</v>
      </c>
      <c r="B42" s="476"/>
      <c r="C42" s="100" t="s">
        <v>120</v>
      </c>
      <c r="D42" s="461">
        <v>114.45699999999999</v>
      </c>
      <c r="E42" s="463">
        <v>87</v>
      </c>
      <c r="F42" s="463">
        <f t="shared" si="1"/>
        <v>9957.759</v>
      </c>
    </row>
    <row r="43" spans="1:6" x14ac:dyDescent="0.3">
      <c r="A43" s="44">
        <v>11867</v>
      </c>
      <c r="B43" s="194"/>
      <c r="C43" s="100" t="s">
        <v>121</v>
      </c>
      <c r="D43" s="461">
        <v>93314</v>
      </c>
      <c r="E43" s="463">
        <v>0.11</v>
      </c>
      <c r="F43" s="463">
        <f t="shared" si="1"/>
        <v>10264.540000000001</v>
      </c>
    </row>
    <row r="44" spans="1:6" x14ac:dyDescent="0.3">
      <c r="A44" s="44">
        <v>11868</v>
      </c>
      <c r="B44" s="224"/>
      <c r="C44" s="100" t="s">
        <v>121</v>
      </c>
      <c r="D44" s="461">
        <v>220275</v>
      </c>
      <c r="E44" s="463">
        <v>0.12</v>
      </c>
      <c r="F44" s="463">
        <f t="shared" si="1"/>
        <v>26433</v>
      </c>
    </row>
    <row r="45" spans="1:6" x14ac:dyDescent="0.3">
      <c r="A45" s="471">
        <v>11870</v>
      </c>
      <c r="B45" s="479"/>
      <c r="C45" s="478" t="s">
        <v>121</v>
      </c>
      <c r="D45" s="461">
        <v>30328</v>
      </c>
      <c r="E45" s="463">
        <v>0.14000000000000001</v>
      </c>
      <c r="F45" s="463">
        <f t="shared" si="1"/>
        <v>4245.92</v>
      </c>
    </row>
    <row r="46" spans="1:6" x14ac:dyDescent="0.3">
      <c r="A46" s="44">
        <v>11871</v>
      </c>
      <c r="B46" s="476"/>
      <c r="C46" s="100" t="s">
        <v>121</v>
      </c>
      <c r="D46" s="461">
        <v>119796</v>
      </c>
      <c r="E46" s="463">
        <v>0.13</v>
      </c>
      <c r="F46" s="463">
        <f t="shared" si="1"/>
        <v>15573.480000000001</v>
      </c>
    </row>
    <row r="47" spans="1:6" x14ac:dyDescent="0.3">
      <c r="A47" s="44">
        <v>11872</v>
      </c>
      <c r="B47" s="194"/>
      <c r="C47" s="100" t="s">
        <v>120</v>
      </c>
      <c r="D47" s="461">
        <v>1171.576</v>
      </c>
      <c r="E47" s="463">
        <v>105.38</v>
      </c>
      <c r="F47" s="463">
        <f t="shared" si="1"/>
        <v>123460.67887999999</v>
      </c>
    </row>
    <row r="48" spans="1:6" x14ac:dyDescent="0.3">
      <c r="A48" s="44">
        <v>11873</v>
      </c>
      <c r="B48" s="194"/>
      <c r="C48" s="100" t="s">
        <v>120</v>
      </c>
      <c r="D48" s="461">
        <v>864.64800000000002</v>
      </c>
      <c r="E48" s="463">
        <v>118</v>
      </c>
      <c r="F48" s="463">
        <f t="shared" si="1"/>
        <v>102028.46400000001</v>
      </c>
    </row>
    <row r="49" spans="1:6" x14ac:dyDescent="0.3">
      <c r="A49" s="44">
        <v>11875</v>
      </c>
      <c r="B49" s="224"/>
      <c r="C49" s="100" t="s">
        <v>40</v>
      </c>
      <c r="D49" s="461">
        <v>549.45500000000004</v>
      </c>
      <c r="E49" s="463">
        <v>85.5</v>
      </c>
      <c r="F49" s="463">
        <f t="shared" si="1"/>
        <v>46978.402500000004</v>
      </c>
    </row>
    <row r="50" spans="1:6" x14ac:dyDescent="0.3">
      <c r="A50" s="471">
        <v>11876</v>
      </c>
      <c r="B50" s="250"/>
      <c r="C50" s="100" t="s">
        <v>40</v>
      </c>
      <c r="D50" s="461">
        <v>126.785</v>
      </c>
      <c r="E50" s="463">
        <v>85.12</v>
      </c>
      <c r="F50" s="463">
        <f t="shared" si="1"/>
        <v>10791.939200000001</v>
      </c>
    </row>
    <row r="51" spans="1:6" x14ac:dyDescent="0.3">
      <c r="A51" s="471">
        <v>11877</v>
      </c>
      <c r="B51" s="250"/>
      <c r="C51" s="100" t="s">
        <v>40</v>
      </c>
      <c r="D51" s="461">
        <v>318.33499999999998</v>
      </c>
      <c r="E51" s="463">
        <v>84.44</v>
      </c>
      <c r="F51" s="463">
        <f t="shared" si="1"/>
        <v>26880.207399999999</v>
      </c>
    </row>
    <row r="52" spans="1:6" x14ac:dyDescent="0.3">
      <c r="A52" s="44">
        <v>11885</v>
      </c>
      <c r="B52" s="484"/>
      <c r="C52" s="100" t="s">
        <v>40</v>
      </c>
      <c r="D52" s="461">
        <v>5644.49</v>
      </c>
      <c r="E52" s="463">
        <v>91.5</v>
      </c>
      <c r="F52" s="463">
        <f t="shared" si="1"/>
        <v>516470.83499999996</v>
      </c>
    </row>
    <row r="53" spans="1:6" x14ac:dyDescent="0.3">
      <c r="A53" s="471">
        <v>11886</v>
      </c>
      <c r="B53" s="250"/>
      <c r="C53" s="478" t="s">
        <v>40</v>
      </c>
      <c r="D53" s="461">
        <v>2063.5</v>
      </c>
      <c r="E53" s="463">
        <v>91.5</v>
      </c>
      <c r="F53" s="463">
        <f t="shared" si="1"/>
        <v>188810.25</v>
      </c>
    </row>
    <row r="54" spans="1:6" x14ac:dyDescent="0.3">
      <c r="A54" s="44">
        <v>11887</v>
      </c>
      <c r="B54" s="476"/>
      <c r="C54" s="100" t="s">
        <v>40</v>
      </c>
      <c r="D54" s="461">
        <v>1338.24</v>
      </c>
      <c r="E54" s="463">
        <v>84.81</v>
      </c>
      <c r="F54" s="463">
        <f t="shared" si="1"/>
        <v>113496.13440000001</v>
      </c>
    </row>
    <row r="55" spans="1:6" x14ac:dyDescent="0.3">
      <c r="A55" s="44">
        <v>11888</v>
      </c>
      <c r="B55" s="224"/>
      <c r="C55" s="100" t="s">
        <v>40</v>
      </c>
      <c r="D55" s="461">
        <v>113.31</v>
      </c>
      <c r="E55" s="463">
        <v>84.05</v>
      </c>
      <c r="F55" s="463">
        <f t="shared" si="1"/>
        <v>9523.7055</v>
      </c>
    </row>
    <row r="56" spans="1:6" x14ac:dyDescent="0.3">
      <c r="A56" s="471">
        <v>11889</v>
      </c>
      <c r="B56" s="250"/>
      <c r="C56" s="478" t="s">
        <v>121</v>
      </c>
      <c r="D56" s="461">
        <v>10431</v>
      </c>
      <c r="E56" s="463">
        <v>1.37</v>
      </c>
      <c r="F56" s="463">
        <f t="shared" si="1"/>
        <v>14290.470000000001</v>
      </c>
    </row>
    <row r="57" spans="1:6" x14ac:dyDescent="0.3">
      <c r="A57" s="471">
        <v>11890</v>
      </c>
      <c r="B57" s="195"/>
      <c r="C57" s="478" t="s">
        <v>121</v>
      </c>
      <c r="D57" s="461">
        <v>28736</v>
      </c>
      <c r="E57" s="463">
        <v>1.3</v>
      </c>
      <c r="F57" s="463">
        <f t="shared" si="1"/>
        <v>37356.800000000003</v>
      </c>
    </row>
    <row r="58" spans="1:6" x14ac:dyDescent="0.3">
      <c r="A58" s="471">
        <v>11891</v>
      </c>
      <c r="B58" s="195"/>
      <c r="C58" s="478" t="s">
        <v>121</v>
      </c>
      <c r="D58" s="461">
        <v>10091</v>
      </c>
      <c r="E58" s="463">
        <v>1.2</v>
      </c>
      <c r="F58" s="463">
        <f t="shared" si="1"/>
        <v>12109.199999999999</v>
      </c>
    </row>
    <row r="59" spans="1:6" x14ac:dyDescent="0.3">
      <c r="A59" s="44">
        <v>11892</v>
      </c>
      <c r="B59" s="484"/>
      <c r="C59" s="100" t="s">
        <v>120</v>
      </c>
      <c r="D59" s="461">
        <v>2.2890000000000001</v>
      </c>
      <c r="E59" s="463">
        <v>74</v>
      </c>
      <c r="F59" s="463">
        <f t="shared" si="1"/>
        <v>169.38600000000002</v>
      </c>
    </row>
    <row r="60" spans="1:6" x14ac:dyDescent="0.3">
      <c r="A60" s="471">
        <v>11893</v>
      </c>
      <c r="B60" s="479"/>
      <c r="C60" s="478" t="s">
        <v>120</v>
      </c>
      <c r="D60" s="461">
        <v>2.8479999999999999</v>
      </c>
      <c r="E60" s="463">
        <v>64</v>
      </c>
      <c r="F60" s="463">
        <f t="shared" si="1"/>
        <v>182.27199999999999</v>
      </c>
    </row>
    <row r="61" spans="1:6" x14ac:dyDescent="0.3">
      <c r="A61" s="44">
        <v>11894</v>
      </c>
      <c r="B61" s="476"/>
      <c r="C61" s="100" t="s">
        <v>120</v>
      </c>
      <c r="D61" s="461">
        <v>2.544</v>
      </c>
      <c r="E61" s="463">
        <v>69</v>
      </c>
      <c r="F61" s="463">
        <f t="shared" si="1"/>
        <v>175.536</v>
      </c>
    </row>
    <row r="62" spans="1:6" x14ac:dyDescent="0.3">
      <c r="A62" s="398">
        <v>11897</v>
      </c>
      <c r="B62" s="224"/>
      <c r="C62" s="100" t="s">
        <v>120</v>
      </c>
      <c r="D62" s="461">
        <v>5.2</v>
      </c>
      <c r="E62" s="463">
        <v>69</v>
      </c>
      <c r="F62" s="463">
        <f t="shared" si="1"/>
        <v>358.8</v>
      </c>
    </row>
    <row r="63" spans="1:6" x14ac:dyDescent="0.3">
      <c r="A63" s="401">
        <v>11902</v>
      </c>
      <c r="B63" s="250"/>
      <c r="C63" s="100" t="s">
        <v>120</v>
      </c>
      <c r="D63" s="461">
        <v>0</v>
      </c>
      <c r="E63" s="463">
        <v>42.19</v>
      </c>
      <c r="F63" s="463">
        <f t="shared" si="1"/>
        <v>0</v>
      </c>
    </row>
    <row r="64" spans="1:6" x14ac:dyDescent="0.3">
      <c r="A64" s="401">
        <v>11903</v>
      </c>
      <c r="B64" s="250"/>
      <c r="C64" s="100" t="s">
        <v>120</v>
      </c>
      <c r="D64" s="461">
        <v>0</v>
      </c>
      <c r="E64" s="463">
        <v>48.81</v>
      </c>
      <c r="F64" s="463">
        <f t="shared" si="1"/>
        <v>0</v>
      </c>
    </row>
    <row r="65" spans="1:6" x14ac:dyDescent="0.3">
      <c r="A65" s="401">
        <v>11907</v>
      </c>
      <c r="B65" s="250"/>
      <c r="C65" s="100" t="s">
        <v>120</v>
      </c>
      <c r="D65" s="461">
        <v>0</v>
      </c>
      <c r="E65" s="463">
        <v>297</v>
      </c>
      <c r="F65" s="463">
        <f t="shared" si="1"/>
        <v>0</v>
      </c>
    </row>
    <row r="66" spans="1:6" x14ac:dyDescent="0.3">
      <c r="A66" s="44">
        <v>11910</v>
      </c>
      <c r="B66" s="194"/>
      <c r="C66" s="100" t="s">
        <v>120</v>
      </c>
      <c r="D66" s="461">
        <v>0</v>
      </c>
      <c r="E66" s="463">
        <v>134.11000000000001</v>
      </c>
      <c r="F66" s="463">
        <f t="shared" si="1"/>
        <v>0</v>
      </c>
    </row>
    <row r="67" spans="1:6" x14ac:dyDescent="0.3">
      <c r="A67" s="44">
        <v>11911</v>
      </c>
      <c r="B67" s="194"/>
      <c r="C67" s="100" t="s">
        <v>120</v>
      </c>
      <c r="D67" s="461">
        <v>0</v>
      </c>
      <c r="E67" s="463">
        <v>166</v>
      </c>
      <c r="F67" s="463">
        <f t="shared" si="1"/>
        <v>0</v>
      </c>
    </row>
    <row r="68" spans="1:6" x14ac:dyDescent="0.3">
      <c r="A68" s="401">
        <v>11913</v>
      </c>
      <c r="B68" s="250"/>
      <c r="C68" s="100" t="s">
        <v>120</v>
      </c>
      <c r="D68" s="461">
        <v>0</v>
      </c>
      <c r="E68" s="463">
        <v>77</v>
      </c>
      <c r="F68" s="463">
        <f t="shared" si="1"/>
        <v>0</v>
      </c>
    </row>
    <row r="70" spans="1:6" x14ac:dyDescent="0.3">
      <c r="F70" s="469">
        <f>SUM(F6:F9,F11:F27,F29:F68)</f>
        <v>13617938.890799997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2</vt:i4>
      </vt:variant>
    </vt:vector>
  </HeadingPairs>
  <TitlesOfParts>
    <vt:vector size="21" baseType="lpstr">
      <vt:lpstr>Consolidação</vt:lpstr>
      <vt:lpstr>Resumo</vt:lpstr>
      <vt:lpstr>Aquisições</vt:lpstr>
      <vt:lpstr>Validade</vt:lpstr>
      <vt:lpstr>20077</vt:lpstr>
      <vt:lpstr>20086</vt:lpstr>
      <vt:lpstr>20085</vt:lpstr>
      <vt:lpstr>20087</vt:lpstr>
      <vt:lpstr>20088</vt:lpstr>
      <vt:lpstr>20090</vt:lpstr>
      <vt:lpstr>20091</vt:lpstr>
      <vt:lpstr>20100</vt:lpstr>
      <vt:lpstr>21138</vt:lpstr>
      <vt:lpstr>21153</vt:lpstr>
      <vt:lpstr>21154</vt:lpstr>
      <vt:lpstr>02325</vt:lpstr>
      <vt:lpstr>20101</vt:lpstr>
      <vt:lpstr>20078</vt:lpstr>
      <vt:lpstr>Prev. Custos</vt:lpstr>
      <vt:lpstr>Aquisições!Titulos_de_impressao</vt:lpstr>
      <vt:lpstr>'Prev. Custos'!Titulos_de_impressao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josimars</dc:creator>
  <cp:lastModifiedBy>Rafaella Leandra</cp:lastModifiedBy>
  <cp:lastPrinted>2024-01-16T13:28:27Z</cp:lastPrinted>
  <dcterms:created xsi:type="dcterms:W3CDTF">2016-05-05T11:30:28Z</dcterms:created>
  <dcterms:modified xsi:type="dcterms:W3CDTF">2024-04-22T23:39:33Z</dcterms:modified>
</cp:coreProperties>
</file>